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1.xml" ContentType="application/vnd.openxmlformats-officedocument.spreadsheetml.table+xml"/>
  <Override PartName="/xl/drawings/drawing6.xml" ContentType="application/vnd.openxmlformats-officedocument.drawing+xml"/>
  <Override PartName="/xl/tables/table1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namedSheetViews/namedSheetView1.xml" ContentType="application/vnd.ms-excel.namedsheetviews+xml"/>
  <Override PartName="/xl/drawings/drawing1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202300"/>
  <mc:AlternateContent xmlns:mc="http://schemas.openxmlformats.org/markup-compatibility/2006">
    <mc:Choice Requires="x15">
      <x15ac:absPath xmlns:x15ac="http://schemas.microsoft.com/office/spreadsheetml/2010/11/ac" url="C:\Users\oscar.gutierrez\Downloads\"/>
    </mc:Choice>
  </mc:AlternateContent>
  <xr:revisionPtr revIDLastSave="0" documentId="8_{78EDDC61-7126-4D84-8AE9-88DC223D261E}" xr6:coauthVersionLast="47" xr6:coauthVersionMax="47" xr10:uidLastSave="{00000000-0000-0000-0000-000000000000}"/>
  <workbookProtection workbookAlgorithmName="SHA-512" workbookHashValue="uP7QPu6vAZnGsEepZtBA4XrBIZi218WzESRmxmZMPOZlqReRlfAa9EGH395frf5fUdmR/EAgH0onUwiSAioUNw==" workbookSaltValue="oTpxEBuU3iRlYJaXHXW/Wg==" workbookSpinCount="100000" lockStructure="1"/>
  <bookViews>
    <workbookView xWindow="34389" yWindow="1474" windowWidth="24317" windowHeight="15069" tabRatio="917" firstSheet="3" activeTab="4" xr2:uid="{E9DE1186-EAF2-4384-A90F-49D1BA8883C3}"/>
  </bookViews>
  <sheets>
    <sheet name="INICIO" sheetId="1" r:id="rId1"/>
    <sheet name="CONFIGURACIÓN" sheetId="12" state="hidden" r:id="rId2"/>
    <sheet name="0_INSTRUCCIONES" sheetId="16" r:id="rId3"/>
    <sheet name="0_AYUDAS" sheetId="17" r:id="rId4"/>
    <sheet name="1_IDENTIFICACIÓN" sheetId="3" r:id="rId5"/>
    <sheet name="2_RIESGO INHERENTE" sheetId="18" r:id="rId6"/>
    <sheet name="3_MAPA DE CALOR - INHERENTE" sheetId="5" r:id="rId7"/>
    <sheet name="4_CONTROLES" sheetId="19" r:id="rId8"/>
    <sheet name="5_MAPA DE CALOR - RESIDUAL" sheetId="20" r:id="rId9"/>
    <sheet name="6_MC INHERENTE VS RESIDUAL" sheetId="21" r:id="rId10"/>
    <sheet name="7_MAPA DE RIESGOS" sheetId="23" r:id="rId11"/>
    <sheet name="8_RIESGOS POR PROCESO" sheetId="25" r:id="rId12"/>
  </sheets>
  <externalReferences>
    <externalReference r:id="rId13"/>
    <externalReference r:id="rId14"/>
  </externalReferences>
  <definedNames>
    <definedName name="Afectación_Económica">'[1]3 PROBABIL E IMPACTO INHERENTE'!$X$9:$X$14</definedName>
    <definedName name="Aplicativo">CONFIGURACIÓN!$AM$6:$AM$30</definedName>
    <definedName name="_xlnm.Print_Area" localSheetId="3">'0_AYUDAS'!$A$1:$N$155</definedName>
    <definedName name="_xlnm.Print_Area" localSheetId="2">'0_INSTRUCCIONES'!$A$1:$H$119</definedName>
    <definedName name="_xlnm.Print_Area" localSheetId="4">'1_IDENTIFICACIÓN'!$1:$11</definedName>
    <definedName name="_xlnm.Print_Area" localSheetId="5">'2_RIESGO INHERENTE'!$1:$12</definedName>
    <definedName name="_xlnm.Print_Area" localSheetId="6">'3_MAPA DE CALOR - INHERENTE'!$A$1:$I$14</definedName>
    <definedName name="_xlnm.Print_Area" localSheetId="7">'4_CONTROLES'!$1:$11</definedName>
    <definedName name="_xlnm.Print_Area" localSheetId="8">'5_MAPA DE CALOR - RESIDUAL'!$A$1:$I$14</definedName>
    <definedName name="_xlnm.Print_Area" localSheetId="9">'6_MC INHERENTE VS RESIDUAL'!$A$1:$I$14</definedName>
    <definedName name="_xlnm.Print_Area" localSheetId="10">'7_MAPA DE RIESGOS'!$1:$11</definedName>
    <definedName name="_xlnm.Print_Area" localSheetId="11">'8_RIESGOS POR PROCESO'!$1:$13</definedName>
    <definedName name="_xlnm.Print_Area" localSheetId="0">INICIO!$A$1:$J$40</definedName>
    <definedName name="Área_Responsable">[2]Configuración!$F$6:$F$32</definedName>
    <definedName name="Cargos">CONFIGURACIÓN!$AK$6:$AK$15</definedName>
    <definedName name="Definicion_tratamiento">'[1]11 FORMULAS'!#REF!</definedName>
    <definedName name="DENOMINACIÓN_PROCESOS">'[1]11 FORMULAS'!$AJ$3:$AJ$17</definedName>
    <definedName name="Documentación">CONFIGURACIÓN!$AP$6:$AP$17</definedName>
    <definedName name="Ejecución_administración_de_procesos" localSheetId="5">[1]!Tabla2[Ejecución administración de procesos]</definedName>
    <definedName name="Ejecución_administración_de_procesos" localSheetId="7">[1]!Tabla2[Ejecución administración de procesos]</definedName>
    <definedName name="Ejecución_administración_de_procesos" localSheetId="10">[1]!Tabla2[Ejecución administración de procesos]</definedName>
    <definedName name="Ejecución_administración_de_procesos" localSheetId="11">[1]!Tabla2[Ejecución administración de procesos]</definedName>
    <definedName name="Estado">CONFIGURACIÓN!$BR$6:$BR$8</definedName>
    <definedName name="Estado_del_riesgo">CONFIGURACIÓN!$BV$6:$BV$7</definedName>
    <definedName name="Evidencia">CONFIGURACIÓN!$AT$6:$AT$7</definedName>
    <definedName name="Fiscal_A">'[1]11 FORMULAS'!#REF!</definedName>
    <definedName name="Fiscal_B">'[1]11 FORMULAS'!#REF!</definedName>
    <definedName name="FR_Corrupción">CONFIGURACIÓN!$M$6:$M$10</definedName>
    <definedName name="FR_LA_FT_FP">CONFIGURACIÓN!$O$6:$O$8</definedName>
    <definedName name="Frecuencia">CONFIGURACIÓN!$AR$6:$AR$14</definedName>
    <definedName name="Fuente">CONFIGURACIÓN!$AV$6:$AV$8</definedName>
    <definedName name="Gestiòn">'[1]11 FORMULAS'!#REF!</definedName>
    <definedName name="Gestión_A">'[1]11 FORMULAS'!#REF!</definedName>
    <definedName name="Gestión_B">'[1]11 FORMULAS'!#REF!</definedName>
    <definedName name="Implementación" localSheetId="8">Tabla11[Implementación]</definedName>
    <definedName name="Implementación" localSheetId="9">Tabla11[Implementación]</definedName>
    <definedName name="Implementación" localSheetId="10">Tabla11[Implementación]</definedName>
    <definedName name="Implementación" localSheetId="11">Tabla11[Implementación]</definedName>
    <definedName name="Implementación">Tabla11[Implementación]</definedName>
    <definedName name="IntegridadPública_Corrupción">'[1]11 FORMULAS'!#REF!</definedName>
    <definedName name="IntegridadPública_LA_FT_FP">'[1]11 FORMULAS'!#REF!</definedName>
    <definedName name="Plan_accion">'[1]11 FORMULAS'!#REF!</definedName>
    <definedName name="Plan_acción">'[1]11 FORMULAS'!#REF!</definedName>
    <definedName name="Plan_de_acción">'[1]11 FORMULAS'!#REF!</definedName>
    <definedName name="Posibilidad__de_efecto_dañoso_sobre_el_interes_patrimonial">'[1]11 FORMULAS'!#REF!</definedName>
    <definedName name="Posibilidad_de_pérdida_Económica">'[1]11 FORMULAS'!#REF!</definedName>
    <definedName name="Reputacional">'[1]3 PROBABIL E IMPACTO INHERENTE'!$Y$9:$Y$14</definedName>
    <definedName name="Seg.Información">'[1]11 FORMULAS'!#REF!</definedName>
    <definedName name="Tipo_control" localSheetId="8">Tabla7[Tipo de control]</definedName>
    <definedName name="Tipo_control" localSheetId="9">Tabla7[Tipo de control]</definedName>
    <definedName name="Tipo_control" localSheetId="10">Tabla7[Tipo de control]</definedName>
    <definedName name="Tipo_control" localSheetId="11">Tabla7[Tipo de control]</definedName>
    <definedName name="Tipo_control">Tabla7[Tipo de control]</definedName>
    <definedName name="Tipo_de_riesgo_de_Integridad_Pública">CONFIGURACIÓN!$I$6:$I$7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6" i="23" l="1"/>
  <c r="AJ17" i="23"/>
  <c r="AJ18" i="23"/>
  <c r="Q352" i="19"/>
  <c r="Q353" i="19"/>
  <c r="Q354" i="19"/>
  <c r="Q355" i="19"/>
  <c r="Q356" i="19"/>
  <c r="Q357" i="19"/>
  <c r="Q358" i="19"/>
  <c r="Q359" i="19"/>
  <c r="Q360" i="19"/>
  <c r="Q361" i="19"/>
  <c r="Q362" i="19"/>
  <c r="Q363" i="19"/>
  <c r="Q364" i="19"/>
  <c r="Q365" i="19"/>
  <c r="Q366" i="19"/>
  <c r="Q367" i="19"/>
  <c r="Q368" i="19"/>
  <c r="Q369" i="19"/>
  <c r="Q370" i="19"/>
  <c r="Q371" i="19"/>
  <c r="Q372" i="19"/>
  <c r="AH2" i="19" l="1"/>
  <c r="AJ13" i="23"/>
  <c r="AJ14" i="23"/>
  <c r="AJ15" i="23"/>
  <c r="AJ19" i="23"/>
  <c r="AJ20" i="23"/>
  <c r="AJ21" i="23"/>
  <c r="AJ22" i="23"/>
  <c r="AJ23" i="23"/>
  <c r="AJ24" i="23"/>
  <c r="AJ25" i="23"/>
  <c r="AJ26" i="23"/>
  <c r="AJ27" i="23"/>
  <c r="AJ28" i="23"/>
  <c r="AJ29" i="23"/>
  <c r="AJ30" i="23"/>
  <c r="AJ31" i="23"/>
  <c r="AJ32" i="23"/>
  <c r="AJ33" i="23"/>
  <c r="AJ34" i="23"/>
  <c r="AJ35" i="23"/>
  <c r="AJ36" i="23"/>
  <c r="AJ37" i="23"/>
  <c r="AJ38" i="23"/>
  <c r="AJ39" i="23"/>
  <c r="AJ40" i="23"/>
  <c r="AJ41" i="23"/>
  <c r="AJ42" i="23"/>
  <c r="AJ43" i="23"/>
  <c r="AJ44" i="23"/>
  <c r="AJ45" i="23"/>
  <c r="AJ46" i="23"/>
  <c r="AJ47" i="23"/>
  <c r="AJ48" i="23"/>
  <c r="AJ49" i="23"/>
  <c r="AJ50" i="23"/>
  <c r="AJ51" i="23"/>
  <c r="AJ52" i="23"/>
  <c r="AJ53" i="23"/>
  <c r="AJ54" i="23"/>
  <c r="AJ55" i="23"/>
  <c r="AJ56" i="23"/>
  <c r="AJ57" i="23"/>
  <c r="AJ58" i="23"/>
  <c r="AJ59" i="23"/>
  <c r="AJ60" i="23"/>
  <c r="AJ61" i="23"/>
  <c r="AJ62" i="23"/>
  <c r="AJ63" i="23"/>
  <c r="AJ64" i="23"/>
  <c r="AJ65" i="23"/>
  <c r="AJ66" i="23"/>
  <c r="AJ67" i="23"/>
  <c r="AJ68" i="23"/>
  <c r="AJ69" i="23"/>
  <c r="AJ70" i="23"/>
  <c r="AJ71" i="23"/>
  <c r="AJ72" i="23"/>
  <c r="AJ73" i="23"/>
  <c r="AJ74" i="23"/>
  <c r="AJ75" i="23"/>
  <c r="AJ76" i="23"/>
  <c r="AJ77" i="23"/>
  <c r="AJ78" i="23"/>
  <c r="AJ79" i="23"/>
  <c r="AJ80" i="23"/>
  <c r="AJ81" i="23"/>
  <c r="AJ82" i="23"/>
  <c r="AJ83" i="23"/>
  <c r="AJ84" i="23"/>
  <c r="AJ85" i="23"/>
  <c r="AJ86" i="23"/>
  <c r="AJ87" i="23"/>
  <c r="AJ88" i="23"/>
  <c r="AJ89" i="23"/>
  <c r="AJ90" i="23"/>
  <c r="AJ91" i="23"/>
  <c r="AJ92" i="23"/>
  <c r="AJ93" i="23"/>
  <c r="AJ94" i="23"/>
  <c r="AJ95" i="23"/>
  <c r="AJ96" i="23"/>
  <c r="AJ97" i="23"/>
  <c r="AJ98" i="23"/>
  <c r="AJ99" i="23"/>
  <c r="AJ100" i="23"/>
  <c r="AJ101" i="23"/>
  <c r="AJ102" i="23"/>
  <c r="AJ103" i="23"/>
  <c r="AJ104" i="23"/>
  <c r="AJ105" i="23"/>
  <c r="AJ106" i="23"/>
  <c r="AJ107" i="23"/>
  <c r="AJ108" i="23"/>
  <c r="AJ109" i="23"/>
  <c r="AJ110" i="23"/>
  <c r="AJ111" i="23"/>
  <c r="AJ112" i="23"/>
  <c r="AJ113" i="23"/>
  <c r="AJ114" i="23"/>
  <c r="AJ115" i="23"/>
  <c r="AJ116" i="23"/>
  <c r="AJ117" i="23"/>
  <c r="AJ118" i="23"/>
  <c r="AJ119" i="23"/>
  <c r="AJ120" i="23"/>
  <c r="AJ121" i="23"/>
  <c r="AJ122" i="23"/>
  <c r="AJ123" i="23"/>
  <c r="AJ124" i="23"/>
  <c r="AJ125" i="23"/>
  <c r="AJ126" i="23"/>
  <c r="AJ127" i="23"/>
  <c r="AJ128" i="23"/>
  <c r="AJ129" i="23"/>
  <c r="AJ130" i="23"/>
  <c r="AJ131" i="23"/>
  <c r="AJ132" i="23"/>
  <c r="AJ133" i="23"/>
  <c r="AJ134" i="23"/>
  <c r="AJ135" i="23"/>
  <c r="AJ136" i="23"/>
  <c r="AJ137" i="23"/>
  <c r="AJ138" i="23"/>
  <c r="AJ139" i="23"/>
  <c r="AJ140" i="23"/>
  <c r="AJ141" i="23"/>
  <c r="AJ142" i="23"/>
  <c r="AJ143" i="23"/>
  <c r="AJ144" i="23"/>
  <c r="AJ145" i="23"/>
  <c r="AJ146" i="23"/>
  <c r="AJ147" i="23"/>
  <c r="AJ148" i="23"/>
  <c r="AJ149" i="23"/>
  <c r="AJ150" i="23"/>
  <c r="AJ151" i="23"/>
  <c r="AJ152" i="23"/>
  <c r="AJ153" i="23"/>
  <c r="AJ154" i="23"/>
  <c r="AJ155" i="23"/>
  <c r="AJ156" i="23"/>
  <c r="AJ157" i="23"/>
  <c r="AJ158" i="23"/>
  <c r="AJ159" i="23"/>
  <c r="AJ160" i="23"/>
  <c r="AJ161" i="23"/>
  <c r="AJ162" i="23"/>
  <c r="AJ163" i="23"/>
  <c r="AJ164" i="23"/>
  <c r="AJ165" i="23"/>
  <c r="AJ166" i="23"/>
  <c r="AJ167" i="23"/>
  <c r="AJ168" i="23"/>
  <c r="AJ169" i="23"/>
  <c r="AJ170" i="23"/>
  <c r="AJ171" i="23"/>
  <c r="AJ12" i="23"/>
  <c r="G1612" i="19"/>
  <c r="H1612" i="19" s="1"/>
  <c r="G1613" i="19"/>
  <c r="G1614" i="19"/>
  <c r="G1615" i="19"/>
  <c r="H1615" i="19" s="1"/>
  <c r="G1616" i="19"/>
  <c r="H1616" i="19" s="1"/>
  <c r="G1617" i="19"/>
  <c r="H1617" i="19" s="1"/>
  <c r="G1618" i="19"/>
  <c r="H1618" i="19" s="1"/>
  <c r="G1619" i="19"/>
  <c r="G1620" i="19"/>
  <c r="H1620" i="19" s="1"/>
  <c r="G1621" i="19"/>
  <c r="H1621" i="19" s="1"/>
  <c r="G1622" i="19"/>
  <c r="H1622" i="19" s="1"/>
  <c r="G1623" i="19"/>
  <c r="H1623" i="19" s="1"/>
  <c r="G1624" i="19"/>
  <c r="H1624" i="19" s="1"/>
  <c r="G1625" i="19"/>
  <c r="G1626" i="19"/>
  <c r="H1626" i="19" s="1"/>
  <c r="G1627" i="19"/>
  <c r="H1627" i="19" s="1"/>
  <c r="G1628" i="19"/>
  <c r="G1629" i="19"/>
  <c r="H1629" i="19" s="1"/>
  <c r="G1630" i="19"/>
  <c r="H1630" i="19" s="1"/>
  <c r="G1631" i="19"/>
  <c r="H1631" i="19" s="1"/>
  <c r="G1632" i="19"/>
  <c r="H1632" i="19" s="1"/>
  <c r="G1633" i="19"/>
  <c r="G1634" i="19"/>
  <c r="H1634" i="19" s="1"/>
  <c r="G1635" i="19"/>
  <c r="H1635" i="19" s="1"/>
  <c r="G1636" i="19"/>
  <c r="H1636" i="19" s="1"/>
  <c r="G1637" i="19"/>
  <c r="H1637" i="19" s="1"/>
  <c r="G1638" i="19"/>
  <c r="AH1638" i="19" s="1"/>
  <c r="G1639" i="19"/>
  <c r="H1639" i="19" s="1"/>
  <c r="G1640" i="19"/>
  <c r="H1640" i="19" s="1"/>
  <c r="G1641" i="19"/>
  <c r="H1641" i="19" s="1"/>
  <c r="G1642" i="19"/>
  <c r="G1643" i="19"/>
  <c r="H1643" i="19" s="1"/>
  <c r="G1644" i="19"/>
  <c r="H1644" i="19" s="1"/>
  <c r="G1645" i="19"/>
  <c r="H1645" i="19" s="1"/>
  <c r="G1646" i="19"/>
  <c r="H1646" i="19" s="1"/>
  <c r="G1647" i="19"/>
  <c r="H1647" i="19" s="1"/>
  <c r="G1648" i="19"/>
  <c r="H1648" i="19" s="1"/>
  <c r="G1649" i="19"/>
  <c r="H1649" i="19" s="1"/>
  <c r="G1650" i="19"/>
  <c r="H1650" i="19" s="1"/>
  <c r="G1651" i="19"/>
  <c r="H1651" i="19" s="1"/>
  <c r="G1652" i="19"/>
  <c r="H1652" i="19" s="1"/>
  <c r="G1653" i="19"/>
  <c r="H1653" i="19" s="1"/>
  <c r="G1654" i="19"/>
  <c r="H1654" i="19" s="1"/>
  <c r="G1655" i="19"/>
  <c r="G1656" i="19"/>
  <c r="G1657" i="19"/>
  <c r="H1657" i="19" s="1"/>
  <c r="G1658" i="19"/>
  <c r="H1658" i="19" s="1"/>
  <c r="G1659" i="19"/>
  <c r="H1659" i="19" s="1"/>
  <c r="G1660" i="19"/>
  <c r="H1660" i="19" s="1"/>
  <c r="G1661" i="19"/>
  <c r="H1661" i="19" s="1"/>
  <c r="G1662" i="19"/>
  <c r="H1662" i="19" s="1"/>
  <c r="G1663" i="19"/>
  <c r="H1663" i="19" s="1"/>
  <c r="G1664" i="19"/>
  <c r="H1664" i="19" s="1"/>
  <c r="G1665" i="19"/>
  <c r="H1665" i="19" s="1"/>
  <c r="G1666" i="19"/>
  <c r="H1666" i="19" s="1"/>
  <c r="G1667" i="19"/>
  <c r="G1668" i="19"/>
  <c r="H1668" i="19" s="1"/>
  <c r="G1669" i="19"/>
  <c r="H1669" i="19" s="1"/>
  <c r="G1670" i="19"/>
  <c r="G1671" i="19"/>
  <c r="G1672" i="19"/>
  <c r="G1673" i="19"/>
  <c r="G1674" i="19"/>
  <c r="H1674" i="19" s="1"/>
  <c r="G1675" i="19"/>
  <c r="H1675" i="19" s="1"/>
  <c r="G1676" i="19"/>
  <c r="H1676" i="19" s="1"/>
  <c r="G1677" i="19"/>
  <c r="H1677" i="19" s="1"/>
  <c r="G1678" i="19"/>
  <c r="H1678" i="19" s="1"/>
  <c r="G1679" i="19"/>
  <c r="H1679" i="19" s="1"/>
  <c r="G1680" i="19"/>
  <c r="H1680" i="19" s="1"/>
  <c r="G1681" i="19"/>
  <c r="G1682" i="19"/>
  <c r="H1682" i="19" s="1"/>
  <c r="G1683" i="19"/>
  <c r="H1683" i="19" s="1"/>
  <c r="G1684" i="19"/>
  <c r="G1685" i="19"/>
  <c r="H1685" i="19" s="1"/>
  <c r="G1686" i="19"/>
  <c r="H1686" i="19" s="1"/>
  <c r="G1687" i="19"/>
  <c r="H1687" i="19" s="1"/>
  <c r="G1688" i="19"/>
  <c r="H1688" i="19" s="1"/>
  <c r="G1689" i="19"/>
  <c r="H1689" i="19" s="1"/>
  <c r="G1690" i="19"/>
  <c r="H1690" i="19" s="1"/>
  <c r="G1691" i="19"/>
  <c r="H1691" i="19" s="1"/>
  <c r="G1692" i="19"/>
  <c r="H1692" i="19" s="1"/>
  <c r="G1693" i="19"/>
  <c r="H1693" i="19" s="1"/>
  <c r="G1694" i="19"/>
  <c r="H1694" i="19" s="1"/>
  <c r="G1695" i="19"/>
  <c r="G1696" i="19"/>
  <c r="H1696" i="19" s="1"/>
  <c r="G1697" i="19"/>
  <c r="H1697" i="19" s="1"/>
  <c r="G1698" i="19"/>
  <c r="G1699" i="19"/>
  <c r="H1699" i="19" s="1"/>
  <c r="G1700" i="19"/>
  <c r="H1700" i="19" s="1"/>
  <c r="G1701" i="19"/>
  <c r="H1701" i="19" s="1"/>
  <c r="G1702" i="19"/>
  <c r="G1703" i="19"/>
  <c r="G1704" i="19"/>
  <c r="H1704" i="19" s="1"/>
  <c r="G1705" i="19"/>
  <c r="H1705" i="19" s="1"/>
  <c r="G1706" i="19"/>
  <c r="H1706" i="19" s="1"/>
  <c r="G1707" i="19"/>
  <c r="H1707" i="19" s="1"/>
  <c r="G1708" i="19"/>
  <c r="AH1708" i="19" s="1"/>
  <c r="G1709" i="19"/>
  <c r="G1710" i="19"/>
  <c r="H1710" i="19" s="1"/>
  <c r="G1711" i="19"/>
  <c r="G1712" i="19"/>
  <c r="G1713" i="19"/>
  <c r="H1713" i="19" s="1"/>
  <c r="G1714" i="19"/>
  <c r="H1714" i="19" s="1"/>
  <c r="G1715" i="19"/>
  <c r="H1715" i="19" s="1"/>
  <c r="G1716" i="19"/>
  <c r="H1716" i="19" s="1"/>
  <c r="G1717" i="19"/>
  <c r="H1717" i="19" s="1"/>
  <c r="G1718" i="19"/>
  <c r="G1719" i="19"/>
  <c r="H1719" i="19" s="1"/>
  <c r="G1720" i="19"/>
  <c r="H1720" i="19" s="1"/>
  <c r="G1721" i="19"/>
  <c r="H1721" i="19" s="1"/>
  <c r="G1722" i="19"/>
  <c r="H1722" i="19" s="1"/>
  <c r="G1723" i="19"/>
  <c r="G1724" i="19"/>
  <c r="H1724" i="19" s="1"/>
  <c r="G1725" i="19"/>
  <c r="H1725" i="19" s="1"/>
  <c r="G1726" i="19"/>
  <c r="G1727" i="19"/>
  <c r="H1727" i="19" s="1"/>
  <c r="G1728" i="19"/>
  <c r="H1728" i="19" s="1"/>
  <c r="G1729" i="19"/>
  <c r="H1729" i="19" s="1"/>
  <c r="G1730" i="19"/>
  <c r="H1730" i="19" s="1"/>
  <c r="G1731" i="19"/>
  <c r="H1731" i="19" s="1"/>
  <c r="G1732" i="19"/>
  <c r="H1732" i="19" s="1"/>
  <c r="G1733" i="19"/>
  <c r="H1733" i="19" s="1"/>
  <c r="G1734" i="19"/>
  <c r="H1734" i="19" s="1"/>
  <c r="G1735" i="19"/>
  <c r="H1735" i="19" s="1"/>
  <c r="G1736" i="19"/>
  <c r="H1736" i="19" s="1"/>
  <c r="G1737" i="19"/>
  <c r="G1738" i="19"/>
  <c r="H1738" i="19" s="1"/>
  <c r="G1739" i="19"/>
  <c r="G1740" i="19"/>
  <c r="G1741" i="19"/>
  <c r="H1741" i="19" s="1"/>
  <c r="G1742" i="19"/>
  <c r="H1742" i="19" s="1"/>
  <c r="G1743" i="19"/>
  <c r="H1743" i="19" s="1"/>
  <c r="G1744" i="19"/>
  <c r="H1744" i="19" s="1"/>
  <c r="G1745" i="19"/>
  <c r="H1745" i="19" s="1"/>
  <c r="G1746" i="19"/>
  <c r="H1746" i="19" s="1"/>
  <c r="G1747" i="19"/>
  <c r="H1747" i="19" s="1"/>
  <c r="G1748" i="19"/>
  <c r="G1749" i="19"/>
  <c r="H1749" i="19" s="1"/>
  <c r="G1750" i="19"/>
  <c r="H1750" i="19" s="1"/>
  <c r="G1751" i="19"/>
  <c r="H1751" i="19" s="1"/>
  <c r="G1752" i="19"/>
  <c r="H1752" i="19" s="1"/>
  <c r="G1753" i="19"/>
  <c r="H1753" i="19" s="1"/>
  <c r="G1754" i="19"/>
  <c r="G1755" i="19"/>
  <c r="H1755" i="19" s="1"/>
  <c r="G1756" i="19"/>
  <c r="H1756" i="19" s="1"/>
  <c r="G1757" i="19"/>
  <c r="H1757" i="19" s="1"/>
  <c r="G1758" i="19"/>
  <c r="H1758" i="19" s="1"/>
  <c r="G1759" i="19"/>
  <c r="H1759" i="19" s="1"/>
  <c r="G1760" i="19"/>
  <c r="H1760" i="19" s="1"/>
  <c r="G1761" i="19"/>
  <c r="H1761" i="19" s="1"/>
  <c r="G1762" i="19"/>
  <c r="H1762" i="19" s="1"/>
  <c r="G1763" i="19"/>
  <c r="G1764" i="19"/>
  <c r="H1764" i="19" s="1"/>
  <c r="G1765" i="19"/>
  <c r="G1766" i="19"/>
  <c r="H1766" i="19" s="1"/>
  <c r="G1767" i="19"/>
  <c r="G1768" i="19"/>
  <c r="G1769" i="19"/>
  <c r="H1769" i="19" s="1"/>
  <c r="G1770" i="19"/>
  <c r="H1770" i="19" s="1"/>
  <c r="G1771" i="19"/>
  <c r="H1771" i="19" s="1"/>
  <c r="G1772" i="19"/>
  <c r="H1772" i="19" s="1"/>
  <c r="G1773" i="19"/>
  <c r="H1773" i="19" s="1"/>
  <c r="G1774" i="19"/>
  <c r="H1774" i="19" s="1"/>
  <c r="G1775" i="19"/>
  <c r="H1775" i="19" s="1"/>
  <c r="G1776" i="19"/>
  <c r="H1776" i="19" s="1"/>
  <c r="G1777" i="19"/>
  <c r="H1777" i="19" s="1"/>
  <c r="G1778" i="19"/>
  <c r="G1779" i="19"/>
  <c r="G1780" i="19"/>
  <c r="H1780" i="19" s="1"/>
  <c r="G1781" i="19"/>
  <c r="H1781" i="19" s="1"/>
  <c r="G1782" i="19"/>
  <c r="H1782" i="19" s="1"/>
  <c r="G1783" i="19"/>
  <c r="H1783" i="19" s="1"/>
  <c r="G1784" i="19"/>
  <c r="H1784" i="19" s="1"/>
  <c r="G1785" i="19"/>
  <c r="H1785" i="19" s="1"/>
  <c r="G1786" i="19"/>
  <c r="G1787" i="19"/>
  <c r="H1787" i="19" s="1"/>
  <c r="G1788" i="19"/>
  <c r="H1788" i="19" s="1"/>
  <c r="G1789" i="19"/>
  <c r="H1789" i="19" s="1"/>
  <c r="G1790" i="19"/>
  <c r="H1790" i="19" s="1"/>
  <c r="G1791" i="19"/>
  <c r="H1791" i="19" s="1"/>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Q1612" i="19"/>
  <c r="Q1613" i="19"/>
  <c r="Q1614" i="19"/>
  <c r="Q1615" i="19"/>
  <c r="Q1616" i="19"/>
  <c r="Q1617" i="19"/>
  <c r="Q1618" i="19"/>
  <c r="Q1619" i="19"/>
  <c r="Q1620" i="19"/>
  <c r="Q1621" i="19"/>
  <c r="Q1622" i="19"/>
  <c r="Q1623" i="19"/>
  <c r="Q1624" i="19"/>
  <c r="Q1625" i="19"/>
  <c r="Q1626" i="19"/>
  <c r="Q1627" i="19"/>
  <c r="Q1628" i="19"/>
  <c r="Q1629" i="19"/>
  <c r="Q1630" i="19"/>
  <c r="Q1631" i="19"/>
  <c r="Q1632" i="19"/>
  <c r="Q1633" i="19"/>
  <c r="Q1634" i="19"/>
  <c r="Q1635" i="19"/>
  <c r="Q1636" i="19"/>
  <c r="Q1637" i="19"/>
  <c r="Q1638" i="19"/>
  <c r="Q1639" i="19"/>
  <c r="Q1640" i="19"/>
  <c r="Q1641" i="19"/>
  <c r="Q1642" i="19"/>
  <c r="Q1643" i="19"/>
  <c r="Q1644" i="19"/>
  <c r="Q1645" i="19"/>
  <c r="Q1646" i="19"/>
  <c r="Q1647" i="19"/>
  <c r="Q1648" i="19"/>
  <c r="Q1649" i="19"/>
  <c r="Q1650" i="19"/>
  <c r="Q1651" i="19"/>
  <c r="Q1652" i="19"/>
  <c r="Q1653" i="19"/>
  <c r="Q1654" i="19"/>
  <c r="Q1655" i="19"/>
  <c r="Q1656" i="19"/>
  <c r="Q1657" i="19"/>
  <c r="Q1658" i="19"/>
  <c r="Q1659" i="19"/>
  <c r="Q1660" i="19"/>
  <c r="Q1661" i="19"/>
  <c r="Q1662" i="19"/>
  <c r="Q1663" i="19"/>
  <c r="Q1664" i="19"/>
  <c r="Q1665" i="19"/>
  <c r="Q1666" i="19"/>
  <c r="Q1667" i="19"/>
  <c r="Q1668" i="19"/>
  <c r="Q1669" i="19"/>
  <c r="Q1670" i="19"/>
  <c r="Q1671" i="19"/>
  <c r="Q1672" i="19"/>
  <c r="Q1673" i="19"/>
  <c r="Q1674" i="19"/>
  <c r="Q1675" i="19"/>
  <c r="Q1676" i="19"/>
  <c r="Q1677" i="19"/>
  <c r="Q1678" i="19"/>
  <c r="Q1679" i="19"/>
  <c r="Q1680" i="19"/>
  <c r="Q1681" i="19"/>
  <c r="Q1682" i="19"/>
  <c r="Q1683" i="19"/>
  <c r="Q1684" i="19"/>
  <c r="Q1685" i="19"/>
  <c r="Q1686" i="19"/>
  <c r="Q1687" i="19"/>
  <c r="Q1688" i="19"/>
  <c r="Q1689" i="19"/>
  <c r="Q1690" i="19"/>
  <c r="Q1691" i="19"/>
  <c r="Q1692" i="19"/>
  <c r="Q1693" i="19"/>
  <c r="Q1694" i="19"/>
  <c r="Q1695" i="19"/>
  <c r="Q1696" i="19"/>
  <c r="Q1697" i="19"/>
  <c r="Q1698" i="19"/>
  <c r="Q1699" i="19"/>
  <c r="Q1700" i="19"/>
  <c r="Q1701" i="19"/>
  <c r="Q1702" i="19"/>
  <c r="Q1703" i="19"/>
  <c r="Q1704" i="19"/>
  <c r="Q1705" i="19"/>
  <c r="Q1706" i="19"/>
  <c r="Q1707" i="19"/>
  <c r="Q1708" i="19"/>
  <c r="Q1709" i="19"/>
  <c r="Q1710" i="19"/>
  <c r="Q1711" i="19"/>
  <c r="Q1712" i="19"/>
  <c r="Q1713" i="19"/>
  <c r="Q1714" i="19"/>
  <c r="Q1715" i="19"/>
  <c r="Q1716" i="19"/>
  <c r="Q1717" i="19"/>
  <c r="Q1718" i="19"/>
  <c r="Q1719" i="19"/>
  <c r="Q1720" i="19"/>
  <c r="Q1721" i="19"/>
  <c r="Q1722" i="19"/>
  <c r="Q1723" i="19"/>
  <c r="Q1724" i="19"/>
  <c r="Q1725" i="19"/>
  <c r="Q1726" i="19"/>
  <c r="Q1727" i="19"/>
  <c r="Q1728" i="19"/>
  <c r="Q1729" i="19"/>
  <c r="Q1730" i="19"/>
  <c r="Q1731" i="19"/>
  <c r="Q1732" i="19"/>
  <c r="Q1733" i="19"/>
  <c r="Q1734" i="19"/>
  <c r="Q1735" i="19"/>
  <c r="Q1736" i="19"/>
  <c r="Q1737" i="19"/>
  <c r="Q1738" i="19"/>
  <c r="Q1739" i="19"/>
  <c r="Q1740" i="19"/>
  <c r="Q1741" i="19"/>
  <c r="Q1742" i="19"/>
  <c r="Q1743" i="19"/>
  <c r="Q1744" i="19"/>
  <c r="Q1745" i="19"/>
  <c r="Q1746" i="19"/>
  <c r="Q1747" i="19"/>
  <c r="Q1748" i="19"/>
  <c r="Q1749" i="19"/>
  <c r="Q1750" i="19"/>
  <c r="Q1751" i="19"/>
  <c r="Q1752" i="19"/>
  <c r="Q1753" i="19"/>
  <c r="Q1754" i="19"/>
  <c r="Q1755" i="19"/>
  <c r="Q1756" i="19"/>
  <c r="Q1757" i="19"/>
  <c r="Q1758" i="19"/>
  <c r="Q1759" i="19"/>
  <c r="Q1760" i="19"/>
  <c r="Q1761" i="19"/>
  <c r="Q1762" i="19"/>
  <c r="Q1763" i="19"/>
  <c r="Q1764" i="19"/>
  <c r="Q1765" i="19"/>
  <c r="Q1766" i="19"/>
  <c r="Q1767" i="19"/>
  <c r="Q1768" i="19"/>
  <c r="Q1769" i="19"/>
  <c r="Q1770" i="19"/>
  <c r="Q1771" i="19"/>
  <c r="Q1772" i="19"/>
  <c r="Q1773" i="19"/>
  <c r="Q1774" i="19"/>
  <c r="Q1775" i="19"/>
  <c r="Q1776" i="19"/>
  <c r="Q1777" i="19"/>
  <c r="Q1778" i="19"/>
  <c r="Q1779" i="19"/>
  <c r="Q1780" i="19"/>
  <c r="Q1781" i="19"/>
  <c r="Q1782" i="19"/>
  <c r="Q1783" i="19"/>
  <c r="Q1784" i="19"/>
  <c r="Q1785" i="19"/>
  <c r="Q1786" i="19"/>
  <c r="Q1787" i="19"/>
  <c r="Q1788" i="19"/>
  <c r="Q1789" i="19"/>
  <c r="Q1790" i="19"/>
  <c r="Q1791" i="19"/>
  <c r="S1612" i="19"/>
  <c r="S1613" i="19"/>
  <c r="S1614" i="19"/>
  <c r="AA1614" i="19" s="1"/>
  <c r="S1615" i="19"/>
  <c r="S1616" i="19"/>
  <c r="S1617" i="19"/>
  <c r="S1618" i="19"/>
  <c r="S1619" i="19"/>
  <c r="S1620" i="19"/>
  <c r="S1621" i="19"/>
  <c r="S1622" i="19"/>
  <c r="S1623" i="19"/>
  <c r="S1624" i="19"/>
  <c r="S1625" i="19"/>
  <c r="S1626" i="19"/>
  <c r="AA1626" i="19" s="1"/>
  <c r="S1627" i="19"/>
  <c r="AA1627" i="19" s="1"/>
  <c r="S1628" i="19"/>
  <c r="AA1628" i="19" s="1"/>
  <c r="S1629" i="19"/>
  <c r="S1630" i="19"/>
  <c r="S1631" i="19"/>
  <c r="S1632" i="19"/>
  <c r="S1633" i="19"/>
  <c r="S1634" i="19"/>
  <c r="S1635" i="19"/>
  <c r="S1636" i="19"/>
  <c r="S1637" i="19"/>
  <c r="S1638" i="19"/>
  <c r="S1639" i="19"/>
  <c r="S1640" i="19"/>
  <c r="AA1640" i="19" s="1"/>
  <c r="S1641" i="19"/>
  <c r="S1642" i="19"/>
  <c r="AA1642" i="19" s="1"/>
  <c r="S1643" i="19"/>
  <c r="S1644" i="19"/>
  <c r="S1645" i="19"/>
  <c r="S1646" i="19"/>
  <c r="S1647" i="19"/>
  <c r="S1648" i="19"/>
  <c r="S1649" i="19"/>
  <c r="S1650" i="19"/>
  <c r="S1651" i="19"/>
  <c r="S1652" i="19"/>
  <c r="S1653" i="19"/>
  <c r="S1654" i="19"/>
  <c r="AA1654" i="19" s="1"/>
  <c r="S1655" i="19"/>
  <c r="S1656" i="19"/>
  <c r="AA1656" i="19" s="1"/>
  <c r="S1657" i="19"/>
  <c r="S1658" i="19"/>
  <c r="S1659" i="19"/>
  <c r="S1660" i="19"/>
  <c r="S1661" i="19"/>
  <c r="S1662" i="19"/>
  <c r="S1663" i="19"/>
  <c r="S1664" i="19"/>
  <c r="S1665" i="19"/>
  <c r="S1666" i="19"/>
  <c r="S1667" i="19"/>
  <c r="S1668" i="19"/>
  <c r="AA1668" i="19" s="1"/>
  <c r="S1669" i="19"/>
  <c r="S1670" i="19"/>
  <c r="AA1670" i="19" s="1"/>
  <c r="S1671" i="19"/>
  <c r="AA1671" i="19" s="1"/>
  <c r="S1672" i="19"/>
  <c r="S1673" i="19"/>
  <c r="S1674" i="19"/>
  <c r="S1675" i="19"/>
  <c r="S1676" i="19"/>
  <c r="S1677" i="19"/>
  <c r="S1678" i="19"/>
  <c r="S1679" i="19"/>
  <c r="S1680" i="19"/>
  <c r="S1681" i="19"/>
  <c r="S1682" i="19"/>
  <c r="AA1682" i="19" s="1"/>
  <c r="S1683" i="19"/>
  <c r="S1684" i="19"/>
  <c r="AA1684" i="19" s="1"/>
  <c r="S1685" i="19"/>
  <c r="S1686" i="19"/>
  <c r="S1687" i="19"/>
  <c r="S1688" i="19"/>
  <c r="S1689" i="19"/>
  <c r="S1690" i="19"/>
  <c r="S1691" i="19"/>
  <c r="S1692" i="19"/>
  <c r="S1693" i="19"/>
  <c r="S1694" i="19"/>
  <c r="S1695" i="19"/>
  <c r="AA1695" i="19" s="1"/>
  <c r="S1696" i="19"/>
  <c r="AA1696" i="19" s="1"/>
  <c r="S1697" i="19"/>
  <c r="S1698" i="19"/>
  <c r="AA1698" i="19" s="1"/>
  <c r="S1699" i="19"/>
  <c r="S1700" i="19"/>
  <c r="S1701" i="19"/>
  <c r="S1702" i="19"/>
  <c r="S1703" i="19"/>
  <c r="S1704" i="19"/>
  <c r="S1705" i="19"/>
  <c r="S1706" i="19"/>
  <c r="S1707" i="19"/>
  <c r="S1708" i="19"/>
  <c r="S1709" i="19"/>
  <c r="S1710" i="19"/>
  <c r="AA1710" i="19" s="1"/>
  <c r="S1711" i="19"/>
  <c r="AA1711" i="19" s="1"/>
  <c r="S1712" i="19"/>
  <c r="AA1712" i="19" s="1"/>
  <c r="S1713" i="19"/>
  <c r="AA1713" i="19" s="1"/>
  <c r="S1714" i="19"/>
  <c r="S1715" i="19"/>
  <c r="S1716" i="19"/>
  <c r="S1717" i="19"/>
  <c r="S1718" i="19"/>
  <c r="S1719" i="19"/>
  <c r="S1720" i="19"/>
  <c r="S1721" i="19"/>
  <c r="S1722" i="19"/>
  <c r="S1723" i="19"/>
  <c r="S1724" i="19"/>
  <c r="S1725" i="19"/>
  <c r="AA1725" i="19" s="1"/>
  <c r="S1726" i="19"/>
  <c r="AA1726" i="19" s="1"/>
  <c r="S1727" i="19"/>
  <c r="S1728" i="19"/>
  <c r="S1729" i="19"/>
  <c r="S1730" i="19"/>
  <c r="S1731" i="19"/>
  <c r="S1732" i="19"/>
  <c r="S1733" i="19"/>
  <c r="S1734" i="19"/>
  <c r="S1735" i="19"/>
  <c r="S1736" i="19"/>
  <c r="S1737" i="19"/>
  <c r="S1738" i="19"/>
  <c r="AA1738" i="19" s="1"/>
  <c r="S1739" i="19"/>
  <c r="S1740" i="19"/>
  <c r="AA1740" i="19" s="1"/>
  <c r="S1741" i="19"/>
  <c r="S1742" i="19"/>
  <c r="S1743" i="19"/>
  <c r="S1744" i="19"/>
  <c r="S1745" i="19"/>
  <c r="S1746" i="19"/>
  <c r="S1747" i="19"/>
  <c r="S1748" i="19"/>
  <c r="S1749" i="19"/>
  <c r="S1750" i="19"/>
  <c r="S1751" i="19"/>
  <c r="S1752" i="19"/>
  <c r="AA1752" i="19" s="1"/>
  <c r="S1753" i="19"/>
  <c r="S1754" i="19"/>
  <c r="AA1754" i="19" s="1"/>
  <c r="S1755" i="19"/>
  <c r="S1756" i="19"/>
  <c r="S1757" i="19"/>
  <c r="S1758" i="19"/>
  <c r="S1759" i="19"/>
  <c r="S1760" i="19"/>
  <c r="S1761" i="19"/>
  <c r="S1762" i="19"/>
  <c r="S1763" i="19"/>
  <c r="S1764" i="19"/>
  <c r="S1765" i="19"/>
  <c r="S1766" i="19"/>
  <c r="AA1766" i="19" s="1"/>
  <c r="S1767" i="19"/>
  <c r="S1768" i="19"/>
  <c r="AA1768" i="19" s="1"/>
  <c r="S1769" i="19"/>
  <c r="S1770" i="19"/>
  <c r="S1771" i="19"/>
  <c r="S1772" i="19"/>
  <c r="S1773" i="19"/>
  <c r="S1774" i="19"/>
  <c r="S1775" i="19"/>
  <c r="S1776" i="19"/>
  <c r="S1777" i="19"/>
  <c r="S1778" i="19"/>
  <c r="AA1778" i="19" s="1"/>
  <c r="S1779" i="19"/>
  <c r="S1780" i="19"/>
  <c r="AA1780" i="19" s="1"/>
  <c r="S1781" i="19"/>
  <c r="S1782" i="19"/>
  <c r="AA1782" i="19" s="1"/>
  <c r="S1783" i="19"/>
  <c r="S1784" i="19"/>
  <c r="S1785" i="19"/>
  <c r="S1786" i="19"/>
  <c r="S1787" i="19"/>
  <c r="S1788" i="19"/>
  <c r="S1789" i="19"/>
  <c r="S1790" i="19"/>
  <c r="S1791" i="19"/>
  <c r="T1612" i="19"/>
  <c r="T1613" i="19"/>
  <c r="T1614" i="19"/>
  <c r="T1615" i="19"/>
  <c r="T1616" i="19"/>
  <c r="T1617" i="19"/>
  <c r="T1618" i="19"/>
  <c r="T1619" i="19"/>
  <c r="T1620" i="19"/>
  <c r="T1621" i="19"/>
  <c r="T1622" i="19"/>
  <c r="T1623" i="19"/>
  <c r="T1624" i="19"/>
  <c r="T1625" i="19"/>
  <c r="T1626" i="19"/>
  <c r="T1627" i="19"/>
  <c r="T1628" i="19"/>
  <c r="T1629" i="19"/>
  <c r="T1630" i="19"/>
  <c r="T1631" i="19"/>
  <c r="T1632" i="19"/>
  <c r="T1633" i="19"/>
  <c r="T1634" i="19"/>
  <c r="T1635" i="19"/>
  <c r="T1636" i="19"/>
  <c r="T1637" i="19"/>
  <c r="T1638" i="19"/>
  <c r="T1639" i="19"/>
  <c r="T1640" i="19"/>
  <c r="T1641" i="19"/>
  <c r="T1642" i="19"/>
  <c r="T1643" i="19"/>
  <c r="T1644" i="19"/>
  <c r="T1645" i="19"/>
  <c r="T1646" i="19"/>
  <c r="T1647" i="19"/>
  <c r="T1648" i="19"/>
  <c r="T1649" i="19"/>
  <c r="T1650" i="19"/>
  <c r="T1651" i="19"/>
  <c r="T1652" i="19"/>
  <c r="T1653" i="19"/>
  <c r="T1654" i="19"/>
  <c r="T1655" i="19"/>
  <c r="T1656" i="19"/>
  <c r="T1657" i="19"/>
  <c r="T1658" i="19"/>
  <c r="T1659" i="19"/>
  <c r="T1660" i="19"/>
  <c r="T1661" i="19"/>
  <c r="T1662" i="19"/>
  <c r="T1663" i="19"/>
  <c r="T1664" i="19"/>
  <c r="T1665" i="19"/>
  <c r="T1666" i="19"/>
  <c r="T1667" i="19"/>
  <c r="T1668" i="19"/>
  <c r="T1669" i="19"/>
  <c r="T1670" i="19"/>
  <c r="T1671" i="19"/>
  <c r="T1672" i="19"/>
  <c r="T1673" i="19"/>
  <c r="T1674" i="19"/>
  <c r="T1675" i="19"/>
  <c r="T1676" i="19"/>
  <c r="T1677" i="19"/>
  <c r="T1678" i="19"/>
  <c r="T1679" i="19"/>
  <c r="T1680" i="19"/>
  <c r="T1681" i="19"/>
  <c r="T1682" i="19"/>
  <c r="T1683" i="19"/>
  <c r="T1684" i="19"/>
  <c r="T1685" i="19"/>
  <c r="T1686" i="19"/>
  <c r="T1687" i="19"/>
  <c r="T1688" i="19"/>
  <c r="T1689" i="19"/>
  <c r="T1690" i="19"/>
  <c r="T1691" i="19"/>
  <c r="T1692" i="19"/>
  <c r="T1693" i="19"/>
  <c r="T1694" i="19"/>
  <c r="T1695" i="19"/>
  <c r="T1696" i="19"/>
  <c r="T1697" i="19"/>
  <c r="T1698" i="19"/>
  <c r="T1699" i="19"/>
  <c r="T1700" i="19"/>
  <c r="T1701" i="19"/>
  <c r="T1702" i="19"/>
  <c r="T1703" i="19"/>
  <c r="T1704" i="19"/>
  <c r="T1705" i="19"/>
  <c r="T1706" i="19"/>
  <c r="T1707" i="19"/>
  <c r="T1708" i="19"/>
  <c r="T1709" i="19"/>
  <c r="T1710" i="19"/>
  <c r="T1711" i="19"/>
  <c r="T1712" i="19"/>
  <c r="T1713" i="19"/>
  <c r="T1714" i="19"/>
  <c r="T1715" i="19"/>
  <c r="T1716" i="19"/>
  <c r="T1717" i="19"/>
  <c r="T1718" i="19"/>
  <c r="T1719" i="19"/>
  <c r="T1720" i="19"/>
  <c r="T1721" i="19"/>
  <c r="T1722" i="19"/>
  <c r="T1723" i="19"/>
  <c r="T1724" i="19"/>
  <c r="T1725" i="19"/>
  <c r="T1726" i="19"/>
  <c r="T1727" i="19"/>
  <c r="T1728" i="19"/>
  <c r="T1729" i="19"/>
  <c r="T1730" i="19"/>
  <c r="T1731" i="19"/>
  <c r="T1732" i="19"/>
  <c r="T1733" i="19"/>
  <c r="T1734" i="19"/>
  <c r="T1735" i="19"/>
  <c r="T1736" i="19"/>
  <c r="T1737" i="19"/>
  <c r="T1738" i="19"/>
  <c r="T1739" i="19"/>
  <c r="T1740" i="19"/>
  <c r="T1741" i="19"/>
  <c r="T1742" i="19"/>
  <c r="T1743" i="19"/>
  <c r="T1744" i="19"/>
  <c r="T1745" i="19"/>
  <c r="T1746" i="19"/>
  <c r="T1747" i="19"/>
  <c r="T1748" i="19"/>
  <c r="T1749" i="19"/>
  <c r="T1750" i="19"/>
  <c r="T1751" i="19"/>
  <c r="T1752" i="19"/>
  <c r="T1753" i="19"/>
  <c r="T1754" i="19"/>
  <c r="T1755" i="19"/>
  <c r="T1756" i="19"/>
  <c r="T1757" i="19"/>
  <c r="T1758" i="19"/>
  <c r="T1759" i="19"/>
  <c r="T1760" i="19"/>
  <c r="T1761" i="19"/>
  <c r="T1762" i="19"/>
  <c r="T1763" i="19"/>
  <c r="T1764" i="19"/>
  <c r="T1765" i="19"/>
  <c r="T1766" i="19"/>
  <c r="T1767" i="19"/>
  <c r="T1768" i="19"/>
  <c r="T1769" i="19"/>
  <c r="T1770" i="19"/>
  <c r="T1771" i="19"/>
  <c r="T1772" i="19"/>
  <c r="T1773" i="19"/>
  <c r="T1774" i="19"/>
  <c r="T1775" i="19"/>
  <c r="T1776" i="19"/>
  <c r="T1777" i="19"/>
  <c r="T1778" i="19"/>
  <c r="T1779" i="19"/>
  <c r="T1780" i="19"/>
  <c r="T1781" i="19"/>
  <c r="T1782" i="19"/>
  <c r="T1783" i="19"/>
  <c r="T1784" i="19"/>
  <c r="T1785" i="19"/>
  <c r="T1786" i="19"/>
  <c r="T1787" i="19"/>
  <c r="T1788" i="19"/>
  <c r="T1789" i="19"/>
  <c r="T1790" i="19"/>
  <c r="T1791" i="19"/>
  <c r="V1612" i="19"/>
  <c r="V1613" i="19"/>
  <c r="V1614" i="19"/>
  <c r="V1615" i="19"/>
  <c r="V1616" i="19"/>
  <c r="V1617" i="19"/>
  <c r="AA1617" i="19" s="1"/>
  <c r="V1618" i="19"/>
  <c r="V1619" i="19"/>
  <c r="AA1619" i="19" s="1"/>
  <c r="V1620" i="19"/>
  <c r="V1621" i="19"/>
  <c r="AA1621" i="19" s="1"/>
  <c r="V1622" i="19"/>
  <c r="V1623" i="19"/>
  <c r="V1624" i="19"/>
  <c r="V1625" i="19"/>
  <c r="V1626" i="19"/>
  <c r="V1627" i="19"/>
  <c r="V1628" i="19"/>
  <c r="V1629" i="19"/>
  <c r="V1630" i="19"/>
  <c r="V1631" i="19"/>
  <c r="AA1631" i="19" s="1"/>
  <c r="V1632" i="19"/>
  <c r="AA1632" i="19" s="1"/>
  <c r="V1633" i="19"/>
  <c r="AA1633" i="19" s="1"/>
  <c r="V1634" i="19"/>
  <c r="V1635" i="19"/>
  <c r="V1636" i="19"/>
  <c r="V1637" i="19"/>
  <c r="V1638" i="19"/>
  <c r="V1639" i="19"/>
  <c r="V1640" i="19"/>
  <c r="V1641" i="19"/>
  <c r="V1642" i="19"/>
  <c r="V1643" i="19"/>
  <c r="V1644" i="19"/>
  <c r="V1645" i="19"/>
  <c r="AA1645" i="19" s="1"/>
  <c r="V1646" i="19"/>
  <c r="V1647" i="19"/>
  <c r="AA1647" i="19" s="1"/>
  <c r="V1648" i="19"/>
  <c r="V1649" i="19"/>
  <c r="V1650" i="19"/>
  <c r="V1651" i="19"/>
  <c r="V1652" i="19"/>
  <c r="V1653" i="19"/>
  <c r="V1654" i="19"/>
  <c r="V1655" i="19"/>
  <c r="V1656" i="19"/>
  <c r="V1657" i="19"/>
  <c r="V1658" i="19"/>
  <c r="V1659" i="19"/>
  <c r="AA1659" i="19" s="1"/>
  <c r="V1660" i="19"/>
  <c r="V1661" i="19"/>
  <c r="AA1661" i="19" s="1"/>
  <c r="V1662" i="19"/>
  <c r="V1663" i="19"/>
  <c r="V1664" i="19"/>
  <c r="V1665" i="19"/>
  <c r="V1666" i="19"/>
  <c r="V1667" i="19"/>
  <c r="V1668" i="19"/>
  <c r="V1669" i="19"/>
  <c r="V1670" i="19"/>
  <c r="V1671" i="19"/>
  <c r="V1672" i="19"/>
  <c r="V1673" i="19"/>
  <c r="AA1673" i="19" s="1"/>
  <c r="V1674" i="19"/>
  <c r="AA1674" i="19" s="1"/>
  <c r="V1675" i="19"/>
  <c r="AA1675" i="19" s="1"/>
  <c r="V1676" i="19"/>
  <c r="V1677" i="19"/>
  <c r="V1678" i="19"/>
  <c r="V1679" i="19"/>
  <c r="V1680" i="19"/>
  <c r="V1681" i="19"/>
  <c r="V1682" i="19"/>
  <c r="V1683" i="19"/>
  <c r="V1684" i="19"/>
  <c r="V1685" i="19"/>
  <c r="V1686" i="19"/>
  <c r="AA1686" i="19" s="1"/>
  <c r="V1687" i="19"/>
  <c r="AA1687" i="19" s="1"/>
  <c r="V1688" i="19"/>
  <c r="AA1688" i="19" s="1"/>
  <c r="V1689" i="19"/>
  <c r="AA1689" i="19" s="1"/>
  <c r="V1690" i="19"/>
  <c r="V1691" i="19"/>
  <c r="V1692" i="19"/>
  <c r="V1693" i="19"/>
  <c r="V1694" i="19"/>
  <c r="V1695" i="19"/>
  <c r="V1696" i="19"/>
  <c r="V1697" i="19"/>
  <c r="V1698" i="19"/>
  <c r="V1699" i="19"/>
  <c r="V1700" i="19"/>
  <c r="V1701" i="19"/>
  <c r="AA1701" i="19" s="1"/>
  <c r="V1702" i="19"/>
  <c r="AA1702" i="19" s="1"/>
  <c r="V1703" i="19"/>
  <c r="AA1703" i="19" s="1"/>
  <c r="V1704" i="19"/>
  <c r="V1705" i="19"/>
  <c r="AA1705" i="19" s="1"/>
  <c r="V1706" i="19"/>
  <c r="V1707" i="19"/>
  <c r="V1708" i="19"/>
  <c r="V1709" i="19"/>
  <c r="V1710" i="19"/>
  <c r="V1711" i="19"/>
  <c r="V1712" i="19"/>
  <c r="V1713" i="19"/>
  <c r="V1714" i="19"/>
  <c r="AA1714" i="19" s="1"/>
  <c r="V1715" i="19"/>
  <c r="AA1715" i="19" s="1"/>
  <c r="V1716" i="19"/>
  <c r="V1717" i="19"/>
  <c r="AA1717" i="19" s="1"/>
  <c r="V1718" i="19"/>
  <c r="V1719" i="19"/>
  <c r="V1720" i="19"/>
  <c r="V1721" i="19"/>
  <c r="V1722" i="19"/>
  <c r="V1723" i="19"/>
  <c r="V1724" i="19"/>
  <c r="V1725" i="19"/>
  <c r="V1726" i="19"/>
  <c r="V1727" i="19"/>
  <c r="V1728" i="19"/>
  <c r="V1729" i="19"/>
  <c r="AA1729" i="19" s="1"/>
  <c r="V1730" i="19"/>
  <c r="V1731" i="19"/>
  <c r="AA1731" i="19" s="1"/>
  <c r="V1732" i="19"/>
  <c r="V1733" i="19"/>
  <c r="V1734" i="19"/>
  <c r="V1735" i="19"/>
  <c r="V1736" i="19"/>
  <c r="V1737" i="19"/>
  <c r="V1738" i="19"/>
  <c r="V1739" i="19"/>
  <c r="V1740" i="19"/>
  <c r="V1741" i="19"/>
  <c r="V1742" i="19"/>
  <c r="V1743" i="19"/>
  <c r="AA1743" i="19" s="1"/>
  <c r="V1744" i="19"/>
  <c r="V1745" i="19"/>
  <c r="AA1745" i="19" s="1"/>
  <c r="V1746" i="19"/>
  <c r="V1747" i="19"/>
  <c r="V1748" i="19"/>
  <c r="V1749" i="19"/>
  <c r="V1750" i="19"/>
  <c r="V1751" i="19"/>
  <c r="V1752" i="19"/>
  <c r="V1753" i="19"/>
  <c r="V1754" i="19"/>
  <c r="V1755" i="19"/>
  <c r="V1756" i="19"/>
  <c r="AA1756" i="19" s="1"/>
  <c r="V1757" i="19"/>
  <c r="AA1757" i="19" s="1"/>
  <c r="V1758" i="19"/>
  <c r="AA1758" i="19" s="1"/>
  <c r="V1759" i="19"/>
  <c r="AA1759" i="19" s="1"/>
  <c r="V1760" i="19"/>
  <c r="V1761" i="19"/>
  <c r="V1762" i="19"/>
  <c r="V1763" i="19"/>
  <c r="V1764" i="19"/>
  <c r="V1765" i="19"/>
  <c r="V1766" i="19"/>
  <c r="V1767" i="19"/>
  <c r="V1768" i="19"/>
  <c r="V1769" i="19"/>
  <c r="V1770" i="19"/>
  <c r="V1771" i="19"/>
  <c r="AA1771" i="19" s="1"/>
  <c r="V1772" i="19"/>
  <c r="V1773" i="19"/>
  <c r="AA1773" i="19" s="1"/>
  <c r="V1774" i="19"/>
  <c r="V1775" i="19"/>
  <c r="V1776" i="19"/>
  <c r="V1777" i="19"/>
  <c r="V1778" i="19"/>
  <c r="V1779" i="19"/>
  <c r="V1780" i="19"/>
  <c r="V1781" i="19"/>
  <c r="V1782" i="19"/>
  <c r="V1783" i="19"/>
  <c r="V1784" i="19"/>
  <c r="V1785" i="19"/>
  <c r="AA1785" i="19" s="1"/>
  <c r="V1786" i="19"/>
  <c r="AA1786" i="19" s="1"/>
  <c r="V1787" i="19"/>
  <c r="AA1787" i="19" s="1"/>
  <c r="V1788" i="19"/>
  <c r="V1789" i="19"/>
  <c r="V1790" i="19"/>
  <c r="V1791" i="19"/>
  <c r="AA1639" i="19"/>
  <c r="AA1653" i="19"/>
  <c r="AA1672" i="19"/>
  <c r="AA1685" i="19"/>
  <c r="AA1692" i="19"/>
  <c r="AA1723" i="19"/>
  <c r="AA1737" i="19"/>
  <c r="AA1753" i="19"/>
  <c r="AA1761" i="19"/>
  <c r="AA1765" i="19"/>
  <c r="H1638" i="19" l="1"/>
  <c r="AA1783" i="19"/>
  <c r="AA1741" i="19"/>
  <c r="AA1699" i="19"/>
  <c r="AA1767" i="19"/>
  <c r="AA1697" i="19"/>
  <c r="AA1683" i="19"/>
  <c r="AA1669" i="19"/>
  <c r="AH1786" i="19"/>
  <c r="AB1786" i="19" s="1" a="1"/>
  <c r="AB1786" i="19" s="1"/>
  <c r="AH1702" i="19"/>
  <c r="AC1702" i="19" s="1" a="1"/>
  <c r="AC1702" i="19" s="1"/>
  <c r="AA1779" i="19"/>
  <c r="AA1751" i="19"/>
  <c r="AA1709" i="19"/>
  <c r="AA1681" i="19"/>
  <c r="AA1667" i="19"/>
  <c r="AA1625" i="19"/>
  <c r="AH1672" i="19"/>
  <c r="AC1672" i="19" s="1" a="1"/>
  <c r="AC1672" i="19" s="1"/>
  <c r="AH1703" i="19"/>
  <c r="AC1703" i="19" s="1" a="1"/>
  <c r="AC1703" i="19" s="1"/>
  <c r="AH1619" i="19"/>
  <c r="AB1619" i="19" s="1" a="1"/>
  <c r="AB1619" i="19" s="1"/>
  <c r="AA1750" i="19"/>
  <c r="AA1722" i="19"/>
  <c r="AA1694" i="19"/>
  <c r="AA1666" i="19"/>
  <c r="AA1638" i="19"/>
  <c r="AH1633" i="19"/>
  <c r="AB1633" i="19" s="1" a="1"/>
  <c r="AB1633" i="19" s="1"/>
  <c r="AA1739" i="19"/>
  <c r="AA1655" i="19"/>
  <c r="AA1764" i="19"/>
  <c r="AA1736" i="19"/>
  <c r="AA1680" i="19"/>
  <c r="AA1652" i="19"/>
  <c r="AA1624" i="19"/>
  <c r="AH1671" i="19"/>
  <c r="AB1671" i="19" s="1" a="1"/>
  <c r="AB1671" i="19" s="1"/>
  <c r="AH1654" i="19"/>
  <c r="AC1654" i="19" s="1" a="1"/>
  <c r="AC1654" i="19" s="1"/>
  <c r="AA1790" i="19"/>
  <c r="AA1776" i="19"/>
  <c r="AA1762" i="19"/>
  <c r="AA1748" i="19"/>
  <c r="AA1734" i="19"/>
  <c r="AA1706" i="19"/>
  <c r="AA1678" i="19"/>
  <c r="AA1664" i="19"/>
  <c r="AA1650" i="19"/>
  <c r="AA1622" i="19"/>
  <c r="AH1767" i="19"/>
  <c r="AC1767" i="19" s="1" a="1"/>
  <c r="AC1767" i="19" s="1"/>
  <c r="AH1739" i="19"/>
  <c r="AC1739" i="19" s="1" a="1"/>
  <c r="AC1739" i="19" s="1"/>
  <c r="AH1711" i="19"/>
  <c r="AB1711" i="19" s="1" a="1"/>
  <c r="AB1711" i="19" s="1"/>
  <c r="AH1697" i="19"/>
  <c r="AC1697" i="19" s="1" a="1"/>
  <c r="AC1697" i="19" s="1"/>
  <c r="AH1655" i="19"/>
  <c r="AC1655" i="19" s="1" a="1"/>
  <c r="AC1655" i="19" s="1"/>
  <c r="AH1613" i="19"/>
  <c r="AB1613" i="19" s="1" a="1"/>
  <c r="AB1613" i="19" s="1"/>
  <c r="AA1613" i="19"/>
  <c r="AA1781" i="19"/>
  <c r="AA1641" i="19"/>
  <c r="AA1658" i="19"/>
  <c r="AA1644" i="19"/>
  <c r="AH1682" i="19"/>
  <c r="AC1682" i="19" s="1" a="1"/>
  <c r="AC1682" i="19" s="1"/>
  <c r="AH1766" i="19"/>
  <c r="AB1766" i="19" s="1" a="1"/>
  <c r="AB1766" i="19" s="1"/>
  <c r="AH1668" i="19"/>
  <c r="AC1668" i="19" s="1" a="1"/>
  <c r="AC1668" i="19" s="1"/>
  <c r="AH1780" i="19"/>
  <c r="AC1780" i="19" s="1" a="1"/>
  <c r="AC1780" i="19" s="1"/>
  <c r="AH1683" i="19"/>
  <c r="AB1683" i="19" s="1" a="1"/>
  <c r="AB1683" i="19" s="1"/>
  <c r="AH1689" i="19"/>
  <c r="AC1689" i="19" s="1" a="1"/>
  <c r="AC1689" i="19" s="1"/>
  <c r="AH1750" i="19"/>
  <c r="AC1750" i="19" s="1" a="1"/>
  <c r="AC1750" i="19" s="1"/>
  <c r="AH1653" i="19"/>
  <c r="AB1653" i="19" s="1" a="1"/>
  <c r="AB1653" i="19" s="1"/>
  <c r="AH1624" i="19"/>
  <c r="AC1624" i="19" s="1" a="1"/>
  <c r="AC1624" i="19" s="1"/>
  <c r="AH1639" i="19"/>
  <c r="AB1639" i="19" s="1" a="1"/>
  <c r="AB1639" i="19" s="1"/>
  <c r="AH1781" i="19"/>
  <c r="AC1781" i="19" s="1" a="1"/>
  <c r="AC1781" i="19" s="1"/>
  <c r="H1703" i="19"/>
  <c r="AH1753" i="19"/>
  <c r="AC1753" i="19" s="1" a="1"/>
  <c r="AC1753" i="19" s="1"/>
  <c r="AH1782" i="19"/>
  <c r="AB1782" i="19" s="1" a="1"/>
  <c r="AB1782" i="19" s="1"/>
  <c r="AH1742" i="19"/>
  <c r="AC1742" i="19" s="1" a="1"/>
  <c r="AC1742" i="19" s="1"/>
  <c r="AH1616" i="19"/>
  <c r="AC1616" i="19" s="1" a="1"/>
  <c r="AC1616" i="19" s="1"/>
  <c r="AH1699" i="19"/>
  <c r="AC1699" i="19" s="1" a="1"/>
  <c r="AC1699" i="19" s="1"/>
  <c r="AH1630" i="19"/>
  <c r="AC1630" i="19" s="1" a="1"/>
  <c r="AC1630" i="19" s="1"/>
  <c r="H1739" i="19"/>
  <c r="H1655" i="19"/>
  <c r="AH1669" i="19"/>
  <c r="AB1669" i="19" s="1" a="1"/>
  <c r="AB1669" i="19" s="1"/>
  <c r="AH1783" i="19"/>
  <c r="AB1783" i="19" s="1" a="1"/>
  <c r="AB1783" i="19" s="1"/>
  <c r="AH1758" i="19"/>
  <c r="AC1758" i="19" s="1" a="1"/>
  <c r="AC1758" i="19" s="1"/>
  <c r="H1671" i="19"/>
  <c r="AH1775" i="19"/>
  <c r="AC1775" i="19" s="1" a="1"/>
  <c r="AC1775" i="19" s="1"/>
  <c r="AH1761" i="19"/>
  <c r="AB1761" i="19" s="1" a="1"/>
  <c r="AB1761" i="19" s="1"/>
  <c r="AH1747" i="19"/>
  <c r="AB1747" i="19" s="1" a="1"/>
  <c r="AB1747" i="19" s="1"/>
  <c r="AH1733" i="19"/>
  <c r="AB1733" i="19" s="1" a="1"/>
  <c r="AB1733" i="19" s="1"/>
  <c r="AH1719" i="19"/>
  <c r="AB1719" i="19" s="1" a="1"/>
  <c r="AB1719" i="19" s="1"/>
  <c r="AH1691" i="19"/>
  <c r="AB1691" i="19" s="1" a="1"/>
  <c r="AB1691" i="19" s="1"/>
  <c r="AH1677" i="19"/>
  <c r="AB1677" i="19" s="1" a="1"/>
  <c r="AB1677" i="19" s="1"/>
  <c r="AH1649" i="19"/>
  <c r="AB1649" i="19" s="1" a="1"/>
  <c r="AB1649" i="19" s="1"/>
  <c r="AH1627" i="19"/>
  <c r="AB1627" i="19" s="1" a="1"/>
  <c r="AB1627" i="19" s="1"/>
  <c r="AH1774" i="19"/>
  <c r="AB1774" i="19" s="1" a="1"/>
  <c r="AB1774" i="19" s="1"/>
  <c r="AH1746" i="19"/>
  <c r="AB1746" i="19" s="1" a="1"/>
  <c r="AB1746" i="19" s="1"/>
  <c r="AH1732" i="19"/>
  <c r="AB1732" i="19" s="1" a="1"/>
  <c r="AB1732" i="19" s="1"/>
  <c r="AH1704" i="19"/>
  <c r="AC1704" i="19" s="1" a="1"/>
  <c r="AC1704" i="19" s="1"/>
  <c r="AH1662" i="19"/>
  <c r="AB1662" i="19" s="1" a="1"/>
  <c r="AB1662" i="19" s="1"/>
  <c r="AH1634" i="19"/>
  <c r="AB1634" i="19" s="1" a="1"/>
  <c r="AB1634" i="19" s="1"/>
  <c r="AH1620" i="19"/>
  <c r="AC1620" i="19" s="1" a="1"/>
  <c r="AC1620" i="19" s="1"/>
  <c r="AH1629" i="19"/>
  <c r="AB1629" i="19" s="1" a="1"/>
  <c r="AB1629" i="19" s="1"/>
  <c r="AH1700" i="19"/>
  <c r="AC1700" i="19" s="1" a="1"/>
  <c r="AC1700" i="19" s="1"/>
  <c r="H1767" i="19"/>
  <c r="AH1759" i="19"/>
  <c r="AC1759" i="19" s="1" a="1"/>
  <c r="AC1759" i="19" s="1"/>
  <c r="AH1724" i="19"/>
  <c r="AC1724" i="19" s="1" a="1"/>
  <c r="AC1724" i="19" s="1"/>
  <c r="AH1612" i="19"/>
  <c r="AB1612" i="19" s="1" a="1"/>
  <c r="AB1612" i="19" s="1"/>
  <c r="AH1755" i="19"/>
  <c r="AB1755" i="19" s="1" a="1"/>
  <c r="AB1755" i="19" s="1"/>
  <c r="AH1641" i="19"/>
  <c r="AB1641" i="19" s="1" a="1"/>
  <c r="AB1641" i="19" s="1"/>
  <c r="H1711" i="19"/>
  <c r="H1633" i="19"/>
  <c r="AH1647" i="19"/>
  <c r="AC1647" i="19" s="1" a="1"/>
  <c r="AC1647" i="19" s="1"/>
  <c r="AH1725" i="19"/>
  <c r="AB1725" i="19" s="1" a="1"/>
  <c r="AB1725" i="19" s="1"/>
  <c r="H1786" i="19"/>
  <c r="AH1772" i="19"/>
  <c r="AC1772" i="19" s="1" a="1"/>
  <c r="AC1772" i="19" s="1"/>
  <c r="AH1730" i="19"/>
  <c r="AC1730" i="19" s="1" a="1"/>
  <c r="AC1730" i="19" s="1"/>
  <c r="AH1716" i="19"/>
  <c r="AC1716" i="19" s="1" a="1"/>
  <c r="AC1716" i="19" s="1"/>
  <c r="AH1646" i="19"/>
  <c r="AB1646" i="19" s="1" a="1"/>
  <c r="AB1646" i="19" s="1"/>
  <c r="AH1769" i="19"/>
  <c r="AB1769" i="19" s="1" a="1"/>
  <c r="AB1769" i="19" s="1"/>
  <c r="AH1713" i="19"/>
  <c r="AB1713" i="19" s="1" a="1"/>
  <c r="AB1713" i="19" s="1"/>
  <c r="AH1685" i="19"/>
  <c r="AB1685" i="19" s="1" a="1"/>
  <c r="AB1685" i="19" s="1"/>
  <c r="AH1657" i="19"/>
  <c r="AB1657" i="19" s="1" a="1"/>
  <c r="AB1657" i="19" s="1"/>
  <c r="AH1615" i="19"/>
  <c r="AB1615" i="19" s="1" a="1"/>
  <c r="AB1615" i="19" s="1"/>
  <c r="H1702" i="19"/>
  <c r="AH1643" i="19"/>
  <c r="AB1643" i="19" s="1" a="1"/>
  <c r="AB1643" i="19" s="1"/>
  <c r="AH1701" i="19"/>
  <c r="AB1701" i="19" s="1" a="1"/>
  <c r="AB1701" i="19" s="1"/>
  <c r="AH1676" i="19"/>
  <c r="AB1676" i="19" s="1" a="1"/>
  <c r="AB1676" i="19" s="1"/>
  <c r="AH1731" i="19"/>
  <c r="AB1731" i="19" s="1" a="1"/>
  <c r="AB1731" i="19" s="1"/>
  <c r="AH1675" i="19"/>
  <c r="AC1675" i="19" s="1" a="1"/>
  <c r="AC1675" i="19" s="1"/>
  <c r="AH1717" i="19"/>
  <c r="AC1717" i="19" s="1" a="1"/>
  <c r="AC1717" i="19" s="1"/>
  <c r="AH1749" i="19"/>
  <c r="AC1749" i="19" s="1" a="1"/>
  <c r="AC1749" i="19" s="1"/>
  <c r="AH1735" i="19"/>
  <c r="AC1735" i="19" s="1" a="1"/>
  <c r="AC1735" i="19" s="1"/>
  <c r="AH1637" i="19"/>
  <c r="AC1637" i="19" s="1" a="1"/>
  <c r="AC1637" i="19" s="1"/>
  <c r="AH1623" i="19"/>
  <c r="AC1623" i="19" s="1" a="1"/>
  <c r="AC1623" i="19" s="1"/>
  <c r="H1613" i="19"/>
  <c r="AH1788" i="19"/>
  <c r="AC1788" i="19" s="1" a="1"/>
  <c r="AC1788" i="19" s="1"/>
  <c r="AH1787" i="19"/>
  <c r="AC1787" i="19" s="1" a="1"/>
  <c r="AC1787" i="19" s="1"/>
  <c r="AH1745" i="19"/>
  <c r="AB1745" i="19" s="1" a="1"/>
  <c r="AB1745" i="19" s="1"/>
  <c r="AH1727" i="19"/>
  <c r="AB1727" i="19" s="1" a="1"/>
  <c r="AB1727" i="19" s="1"/>
  <c r="H1619" i="19"/>
  <c r="AH1773" i="19"/>
  <c r="AC1773" i="19" s="1" a="1"/>
  <c r="AC1773" i="19" s="1"/>
  <c r="AH1661" i="19"/>
  <c r="AC1661" i="19" s="1" a="1"/>
  <c r="AC1661" i="19" s="1"/>
  <c r="AH1636" i="19"/>
  <c r="AB1636" i="19" s="1" a="1"/>
  <c r="AB1636" i="19" s="1"/>
  <c r="AH1720" i="19"/>
  <c r="AC1720" i="19" s="1" a="1"/>
  <c r="AC1720" i="19" s="1"/>
  <c r="AA1720" i="19"/>
  <c r="AH1789" i="19"/>
  <c r="AB1789" i="19" s="1" a="1"/>
  <c r="AB1789" i="19" s="1"/>
  <c r="AA1789" i="19"/>
  <c r="AH1790" i="19"/>
  <c r="AB1790" i="19" s="1" a="1"/>
  <c r="AB1790" i="19" s="1"/>
  <c r="AH1692" i="19"/>
  <c r="AB1692" i="19" s="1" a="1"/>
  <c r="AB1692" i="19" s="1"/>
  <c r="AH1663" i="19"/>
  <c r="AB1663" i="19" s="1" a="1"/>
  <c r="AB1663" i="19" s="1"/>
  <c r="AA1663" i="19"/>
  <c r="AH1705" i="19"/>
  <c r="AA1744" i="19"/>
  <c r="AH1744" i="19"/>
  <c r="AC1744" i="19" s="1" a="1"/>
  <c r="AC1744" i="19" s="1"/>
  <c r="AA1660" i="19"/>
  <c r="AH1660" i="19"/>
  <c r="AB1660" i="19" s="1" a="1"/>
  <c r="AB1660" i="19" s="1"/>
  <c r="AA1618" i="19"/>
  <c r="AH1618" i="19"/>
  <c r="AB1618" i="19" s="1" a="1"/>
  <c r="AB1618" i="19" s="1"/>
  <c r="AA1730" i="19"/>
  <c r="AH1734" i="19"/>
  <c r="AC1734" i="19" s="1" a="1"/>
  <c r="AC1734" i="19" s="1"/>
  <c r="AH1621" i="19"/>
  <c r="AB1621" i="19" s="1" a="1"/>
  <c r="AB1621" i="19" s="1"/>
  <c r="AA1646" i="19"/>
  <c r="AA1716" i="19"/>
  <c r="AA1636" i="19"/>
  <c r="AH1635" i="19"/>
  <c r="AB1635" i="19" s="1" a="1"/>
  <c r="AB1635" i="19" s="1"/>
  <c r="AA1635" i="19"/>
  <c r="AH1622" i="19"/>
  <c r="AC1622" i="19" s="1" a="1"/>
  <c r="AC1622" i="19" s="1"/>
  <c r="AA1772" i="19"/>
  <c r="AA1769" i="19"/>
  <c r="AA1755" i="19"/>
  <c r="AA1727" i="19"/>
  <c r="AA1657" i="19"/>
  <c r="AA1643" i="19"/>
  <c r="AA1629" i="19"/>
  <c r="AH1687" i="19"/>
  <c r="AB1687" i="19" s="1" a="1"/>
  <c r="AB1687" i="19" s="1"/>
  <c r="AA1791" i="19"/>
  <c r="AA1777" i="19"/>
  <c r="AA1763" i="19"/>
  <c r="AA1749" i="19"/>
  <c r="AA1735" i="19"/>
  <c r="AA1721" i="19"/>
  <c r="AA1707" i="19"/>
  <c r="AA1693" i="19"/>
  <c r="AA1679" i="19"/>
  <c r="AA1665" i="19"/>
  <c r="AA1651" i="19"/>
  <c r="AA1637" i="19"/>
  <c r="AA1623" i="19"/>
  <c r="AH1741" i="19"/>
  <c r="AH1715" i="19"/>
  <c r="AH1686" i="19"/>
  <c r="AB1686" i="19" s="1" a="1"/>
  <c r="AB1686" i="19" s="1"/>
  <c r="AH1714" i="19"/>
  <c r="AC1714" i="19" s="1" a="1"/>
  <c r="AC1714" i="19" s="1"/>
  <c r="AA1615" i="19"/>
  <c r="AA1775" i="19"/>
  <c r="AA1747" i="19"/>
  <c r="AA1733" i="19"/>
  <c r="AA1719" i="19"/>
  <c r="AA1691" i="19"/>
  <c r="AA1677" i="19"/>
  <c r="AA1649" i="19"/>
  <c r="AH1631" i="19"/>
  <c r="AB1631" i="19" s="1" a="1"/>
  <c r="AB1631" i="19" s="1"/>
  <c r="AA1788" i="19"/>
  <c r="AA1774" i="19"/>
  <c r="AA1760" i="19"/>
  <c r="AA1746" i="19"/>
  <c r="AA1732" i="19"/>
  <c r="AA1718" i="19"/>
  <c r="AA1704" i="19"/>
  <c r="AA1690" i="19"/>
  <c r="AA1676" i="19"/>
  <c r="AA1662" i="19"/>
  <c r="AA1648" i="19"/>
  <c r="AA1634" i="19"/>
  <c r="AA1620" i="19"/>
  <c r="AH1688" i="19"/>
  <c r="AB1688" i="19" s="1" a="1"/>
  <c r="AB1688" i="19" s="1"/>
  <c r="AH1674" i="19"/>
  <c r="AC1674" i="19" s="1" a="1"/>
  <c r="AC1674" i="19" s="1"/>
  <c r="AH1632" i="19"/>
  <c r="AB1632" i="19" s="1" a="1"/>
  <c r="AB1632" i="19" s="1"/>
  <c r="H1779" i="19"/>
  <c r="AH1779" i="19"/>
  <c r="AH1723" i="19"/>
  <c r="H1723" i="19"/>
  <c r="H1695" i="19"/>
  <c r="AH1695" i="19"/>
  <c r="H1667" i="19"/>
  <c r="AH1667" i="19"/>
  <c r="AB1708" i="19" a="1"/>
  <c r="AB1708" i="19" s="1"/>
  <c r="AC1708" i="19" a="1"/>
  <c r="AC1708" i="19" s="1"/>
  <c r="H1765" i="19"/>
  <c r="AH1765" i="19"/>
  <c r="AH1737" i="19"/>
  <c r="H1737" i="19"/>
  <c r="H1709" i="19"/>
  <c r="AH1709" i="19"/>
  <c r="H1681" i="19"/>
  <c r="AH1681" i="19"/>
  <c r="AH1625" i="19"/>
  <c r="H1625" i="19"/>
  <c r="AB1638" i="19" a="1"/>
  <c r="AB1638" i="19" s="1"/>
  <c r="AC1638" i="19" a="1"/>
  <c r="AC1638" i="19" s="1"/>
  <c r="AH1751" i="19"/>
  <c r="H1718" i="19"/>
  <c r="AH1718" i="19"/>
  <c r="AH1791" i="19"/>
  <c r="AH1776" i="19"/>
  <c r="AH1760" i="19"/>
  <c r="AH1729" i="19"/>
  <c r="AH1696" i="19"/>
  <c r="AH1680" i="19"/>
  <c r="AH1664" i="19"/>
  <c r="AH1648" i="19"/>
  <c r="AH1743" i="19"/>
  <c r="AH1728" i="19"/>
  <c r="AH1679" i="19"/>
  <c r="AH1617" i="19"/>
  <c r="H1778" i="19"/>
  <c r="AH1778" i="19"/>
  <c r="H1748" i="19"/>
  <c r="AH1748" i="19"/>
  <c r="AH1762" i="19"/>
  <c r="AH1666" i="19"/>
  <c r="AH1650" i="19"/>
  <c r="AH1777" i="19"/>
  <c r="AH1665" i="19"/>
  <c r="AH1710" i="19"/>
  <c r="AH1694" i="19"/>
  <c r="AH1678" i="19"/>
  <c r="H1673" i="19"/>
  <c r="AH1673" i="19"/>
  <c r="AH1757" i="19"/>
  <c r="AH1645" i="19"/>
  <c r="AH1756" i="19"/>
  <c r="AH1644" i="19"/>
  <c r="AH1771" i="19"/>
  <c r="AH1738" i="19"/>
  <c r="AH1707" i="19"/>
  <c r="AA1612" i="19"/>
  <c r="H1754" i="19"/>
  <c r="AH1754" i="19"/>
  <c r="H1726" i="19"/>
  <c r="AH1726" i="19"/>
  <c r="H1698" i="19"/>
  <c r="AH1698" i="19"/>
  <c r="H1670" i="19"/>
  <c r="AH1670" i="19"/>
  <c r="H1642" i="19"/>
  <c r="AH1642" i="19"/>
  <c r="H1614" i="19"/>
  <c r="AH1614" i="19"/>
  <c r="AH1785" i="19"/>
  <c r="AH1770" i="19"/>
  <c r="AH1722" i="19"/>
  <c r="AH1706" i="19"/>
  <c r="AH1626" i="19"/>
  <c r="H1672" i="19"/>
  <c r="AH1652" i="19"/>
  <c r="H1763" i="19"/>
  <c r="AH1763" i="19"/>
  <c r="AH1764" i="19"/>
  <c r="AH1651" i="19"/>
  <c r="AH1693" i="19"/>
  <c r="AA1724" i="19"/>
  <c r="H1708" i="19"/>
  <c r="AH1658" i="19"/>
  <c r="AH1659" i="19"/>
  <c r="H1768" i="19"/>
  <c r="AH1768" i="19"/>
  <c r="H1740" i="19"/>
  <c r="AH1740" i="19"/>
  <c r="H1712" i="19"/>
  <c r="AH1712" i="19"/>
  <c r="H1684" i="19"/>
  <c r="AH1684" i="19"/>
  <c r="H1656" i="19"/>
  <c r="AH1656" i="19"/>
  <c r="H1628" i="19"/>
  <c r="AH1628" i="19"/>
  <c r="AH1690" i="19"/>
  <c r="AH1784" i="19"/>
  <c r="AH1752" i="19"/>
  <c r="AH1736" i="19"/>
  <c r="AH1721" i="19"/>
  <c r="AH1640" i="19"/>
  <c r="AA1784" i="19"/>
  <c r="AA1770" i="19"/>
  <c r="AA1742" i="19"/>
  <c r="AA1728" i="19"/>
  <c r="AA1700" i="19"/>
  <c r="AA1630" i="19"/>
  <c r="AA1616" i="19"/>
  <c r="AA1708" i="19"/>
  <c r="AB1703" i="19" l="1" a="1"/>
  <c r="AB1703" i="19" s="1"/>
  <c r="AC1613" i="19" a="1"/>
  <c r="AC1613" i="19" s="1"/>
  <c r="AC1619" i="19" a="1"/>
  <c r="AC1619" i="19" s="1"/>
  <c r="AB1672" i="19" a="1"/>
  <c r="AB1672" i="19" s="1"/>
  <c r="AC1671" i="19" a="1"/>
  <c r="AC1671" i="19" s="1"/>
  <c r="AB1654" i="19" a="1"/>
  <c r="AB1654" i="19" s="1"/>
  <c r="AC1766" i="19" a="1"/>
  <c r="AC1766" i="19" s="1"/>
  <c r="AB1767" i="19" a="1"/>
  <c r="AB1767" i="19" s="1"/>
  <c r="AC1711" i="19" a="1"/>
  <c r="AC1711" i="19" s="1"/>
  <c r="AB1697" i="19" a="1"/>
  <c r="AB1697" i="19" s="1"/>
  <c r="AB1655" i="19" a="1"/>
  <c r="AB1655" i="19" s="1"/>
  <c r="AB1739" i="19" a="1"/>
  <c r="AB1739" i="19" s="1"/>
  <c r="AC1786" i="19" a="1"/>
  <c r="AC1786" i="19" s="1"/>
  <c r="AC1633" i="19" a="1"/>
  <c r="AC1633" i="19" s="1"/>
  <c r="AB1702" i="19" a="1"/>
  <c r="AB1702" i="19" s="1"/>
  <c r="AB1682" i="19" a="1"/>
  <c r="AB1682" i="19" s="1"/>
  <c r="AB1668" i="19" a="1"/>
  <c r="AB1668" i="19" s="1"/>
  <c r="AC1683" i="19" a="1"/>
  <c r="AC1683" i="19" s="1"/>
  <c r="AB1780" i="19" a="1"/>
  <c r="AB1780" i="19" s="1"/>
  <c r="AB1624" i="19" a="1"/>
  <c r="AB1624" i="19" s="1"/>
  <c r="AB1750" i="19" a="1"/>
  <c r="AB1750" i="19" s="1"/>
  <c r="AB1689" i="19" a="1"/>
  <c r="AB1689" i="19" s="1"/>
  <c r="AC1733" i="19" a="1"/>
  <c r="AC1733" i="19" s="1"/>
  <c r="AC1719" i="19" a="1"/>
  <c r="AC1719" i="19" s="1"/>
  <c r="AC1653" i="19" a="1"/>
  <c r="AC1653" i="19" s="1"/>
  <c r="AB1753" i="19" a="1"/>
  <c r="AB1753" i="19" s="1"/>
  <c r="AB1700" i="19" a="1"/>
  <c r="AB1700" i="19" s="1"/>
  <c r="AC1639" i="19" a="1"/>
  <c r="AC1639" i="19" s="1"/>
  <c r="AB1781" i="19" a="1"/>
  <c r="AB1781" i="19" s="1"/>
  <c r="AC1782" i="19" a="1"/>
  <c r="AC1782" i="19" s="1"/>
  <c r="AB1758" i="19" a="1"/>
  <c r="AB1758" i="19" s="1"/>
  <c r="AC1725" i="19" a="1"/>
  <c r="AC1725" i="19" s="1"/>
  <c r="AB1647" i="19" a="1"/>
  <c r="AB1647" i="19" s="1"/>
  <c r="AC1769" i="19" a="1"/>
  <c r="AC1769" i="19" s="1"/>
  <c r="AB1699" i="19" a="1"/>
  <c r="AB1699" i="19" s="1"/>
  <c r="AC1669" i="19" a="1"/>
  <c r="AC1669" i="19" s="1"/>
  <c r="AB1616" i="19" a="1"/>
  <c r="AB1616" i="19" s="1"/>
  <c r="AB1630" i="19" a="1"/>
  <c r="AB1630" i="19" s="1"/>
  <c r="AB1742" i="19" a="1"/>
  <c r="AB1742" i="19" s="1"/>
  <c r="AB1775" i="19" a="1"/>
  <c r="AB1775" i="19" s="1"/>
  <c r="AB1717" i="19" a="1"/>
  <c r="AB1717" i="19" s="1"/>
  <c r="AC1783" i="19" a="1"/>
  <c r="AC1783" i="19" s="1"/>
  <c r="AC1612" i="19" a="1"/>
  <c r="AC1612" i="19" s="1"/>
  <c r="AC1657" i="19" a="1"/>
  <c r="AC1657" i="19" s="1"/>
  <c r="AC1649" i="19" a="1"/>
  <c r="AC1649" i="19" s="1"/>
  <c r="AC1713" i="19" a="1"/>
  <c r="AC1713" i="19" s="1"/>
  <c r="AC1629" i="19" a="1"/>
  <c r="AC1629" i="19" s="1"/>
  <c r="AB1759" i="19" a="1"/>
  <c r="AB1759" i="19" s="1"/>
  <c r="AB1730" i="19" a="1"/>
  <c r="AB1730" i="19" s="1"/>
  <c r="AC1731" i="19" a="1"/>
  <c r="AC1731" i="19" s="1"/>
  <c r="AB1704" i="19" a="1"/>
  <c r="AB1704" i="19" s="1"/>
  <c r="AC1662" i="19" a="1"/>
  <c r="AC1662" i="19" s="1"/>
  <c r="AB1724" i="19" a="1"/>
  <c r="AB1724" i="19" s="1"/>
  <c r="AC1691" i="19" a="1"/>
  <c r="AC1691" i="19" s="1"/>
  <c r="AB1620" i="19" a="1"/>
  <c r="AB1620" i="19" s="1"/>
  <c r="AC1761" i="19" a="1"/>
  <c r="AC1761" i="19" s="1"/>
  <c r="AC1755" i="19" a="1"/>
  <c r="AC1755" i="19" s="1"/>
  <c r="AC1746" i="19" a="1"/>
  <c r="AC1746" i="19" s="1"/>
  <c r="AC1677" i="19" a="1"/>
  <c r="AC1677" i="19" s="1"/>
  <c r="AC1627" i="19" a="1"/>
  <c r="AC1627" i="19" s="1"/>
  <c r="AB1661" i="19" a="1"/>
  <c r="AB1661" i="19" s="1"/>
  <c r="AC1641" i="19" a="1"/>
  <c r="AC1641" i="19" s="1"/>
  <c r="AC1732" i="19" a="1"/>
  <c r="AC1732" i="19" s="1"/>
  <c r="AC1685" i="19" a="1"/>
  <c r="AC1685" i="19" s="1"/>
  <c r="AC1774" i="19" a="1"/>
  <c r="AC1774" i="19" s="1"/>
  <c r="AC1747" i="19" a="1"/>
  <c r="AC1747" i="19" s="1"/>
  <c r="AC1634" i="19" a="1"/>
  <c r="AC1634" i="19" s="1"/>
  <c r="AC1615" i="19" a="1"/>
  <c r="AC1615" i="19" s="1"/>
  <c r="AC1636" i="19" a="1"/>
  <c r="AC1636" i="19" s="1"/>
  <c r="AC1646" i="19" a="1"/>
  <c r="AC1646" i="19" s="1"/>
  <c r="AB1716" i="19" a="1"/>
  <c r="AB1716" i="19" s="1"/>
  <c r="AB1735" i="19" a="1"/>
  <c r="AB1735" i="19" s="1"/>
  <c r="AB1675" i="19" a="1"/>
  <c r="AB1675" i="19" s="1"/>
  <c r="AB1772" i="19" a="1"/>
  <c r="AB1772" i="19" s="1"/>
  <c r="AC1745" i="19" a="1"/>
  <c r="AC1745" i="19" s="1"/>
  <c r="AC1643" i="19" a="1"/>
  <c r="AC1643" i="19" s="1"/>
  <c r="AB1788" i="19" a="1"/>
  <c r="AB1788" i="19" s="1"/>
  <c r="AC1676" i="19" a="1"/>
  <c r="AC1676" i="19" s="1"/>
  <c r="AB1773" i="19" a="1"/>
  <c r="AB1773" i="19" s="1"/>
  <c r="AC1701" i="19" a="1"/>
  <c r="AC1701" i="19" s="1"/>
  <c r="AC1727" i="19" a="1"/>
  <c r="AC1727" i="19" s="1"/>
  <c r="AB1787" i="19" a="1"/>
  <c r="AB1787" i="19" s="1"/>
  <c r="AB1637" i="19" a="1"/>
  <c r="AB1637" i="19" s="1"/>
  <c r="AB1749" i="19" a="1"/>
  <c r="AB1749" i="19" s="1"/>
  <c r="AB1623" i="19" a="1"/>
  <c r="AB1623" i="19" s="1"/>
  <c r="AB1720" i="19" a="1"/>
  <c r="AB1720" i="19" s="1"/>
  <c r="AC1621" i="19" a="1"/>
  <c r="AC1621" i="19" s="1"/>
  <c r="AC1618" i="19" a="1"/>
  <c r="AC1618" i="19" s="1"/>
  <c r="AC1663" i="19" a="1"/>
  <c r="AC1663" i="19" s="1"/>
  <c r="AC1789" i="19" a="1"/>
  <c r="AC1789" i="19" s="1"/>
  <c r="AB1734" i="19" a="1"/>
  <c r="AB1734" i="19" s="1"/>
  <c r="AC1790" i="19" a="1"/>
  <c r="AC1790" i="19" s="1"/>
  <c r="AC1632" i="19" a="1"/>
  <c r="AC1632" i="19" s="1"/>
  <c r="AC1692" i="19" a="1"/>
  <c r="AC1692" i="19" s="1"/>
  <c r="AC1660" i="19" a="1"/>
  <c r="AC1660" i="19" s="1"/>
  <c r="AC1688" i="19" a="1"/>
  <c r="AC1688" i="19" s="1"/>
  <c r="AC1631" i="19" a="1"/>
  <c r="AC1631" i="19" s="1"/>
  <c r="AC1687" i="19" a="1"/>
  <c r="AC1687" i="19" s="1"/>
  <c r="AB1741" i="19" a="1"/>
  <c r="AB1741" i="19" s="1"/>
  <c r="AC1741" i="19" a="1"/>
  <c r="AC1741" i="19" s="1"/>
  <c r="AB1674" i="19" a="1"/>
  <c r="AB1674" i="19" s="1"/>
  <c r="AB1705" i="19" a="1"/>
  <c r="AB1705" i="19" s="1"/>
  <c r="AC1705" i="19" a="1"/>
  <c r="AC1705" i="19" s="1"/>
  <c r="AC1686" i="19" a="1"/>
  <c r="AC1686" i="19" s="1"/>
  <c r="AB1744" i="19" a="1"/>
  <c r="AB1744" i="19" s="1"/>
  <c r="AB1622" i="19" a="1"/>
  <c r="AB1622" i="19" s="1"/>
  <c r="AB1714" i="19" a="1"/>
  <c r="AB1714" i="19" s="1"/>
  <c r="AB1715" i="19" a="1"/>
  <c r="AB1715" i="19" s="1"/>
  <c r="AC1715" i="19" a="1"/>
  <c r="AC1715" i="19" s="1"/>
  <c r="AC1635" i="19" a="1"/>
  <c r="AC1635" i="19" s="1"/>
  <c r="AC1693" i="19" a="1"/>
  <c r="AC1693" i="19" s="1"/>
  <c r="AB1693" i="19" a="1"/>
  <c r="AB1693" i="19" s="1"/>
  <c r="AB1771" i="19" a="1"/>
  <c r="AB1771" i="19" s="1"/>
  <c r="AC1771" i="19" a="1"/>
  <c r="AC1771" i="19" s="1"/>
  <c r="AB1659" i="19" a="1"/>
  <c r="AB1659" i="19" s="1"/>
  <c r="AC1659" i="19" a="1"/>
  <c r="AC1659" i="19" s="1"/>
  <c r="AB1737" i="19" a="1"/>
  <c r="AB1737" i="19" s="1"/>
  <c r="AC1737" i="19" a="1"/>
  <c r="AC1737" i="19" s="1"/>
  <c r="AC1626" i="19" a="1"/>
  <c r="AC1626" i="19" s="1"/>
  <c r="AB1626" i="19" a="1"/>
  <c r="AB1626" i="19" s="1"/>
  <c r="AC1665" i="19" a="1"/>
  <c r="AC1665" i="19" s="1"/>
  <c r="AB1665" i="19" a="1"/>
  <c r="AB1665" i="19" s="1"/>
  <c r="AC1679" i="19" a="1"/>
  <c r="AC1679" i="19" s="1"/>
  <c r="AB1679" i="19" a="1"/>
  <c r="AB1679" i="19" s="1"/>
  <c r="AB1765" i="19" a="1"/>
  <c r="AB1765" i="19" s="1"/>
  <c r="AC1765" i="19" a="1"/>
  <c r="AC1765" i="19" s="1"/>
  <c r="AB1667" i="19" a="1"/>
  <c r="AB1667" i="19" s="1"/>
  <c r="AC1667" i="19" a="1"/>
  <c r="AC1667" i="19" s="1"/>
  <c r="AC1664" i="19" a="1"/>
  <c r="AC1664" i="19" s="1"/>
  <c r="AB1664" i="19" a="1"/>
  <c r="AB1664" i="19" s="1"/>
  <c r="AC1748" i="19" a="1"/>
  <c r="AC1748" i="19" s="1"/>
  <c r="AB1748" i="19" a="1"/>
  <c r="AB1748" i="19" s="1"/>
  <c r="AC1696" i="19" a="1"/>
  <c r="AC1696" i="19" s="1"/>
  <c r="AB1696" i="19" a="1"/>
  <c r="AB1696" i="19" s="1"/>
  <c r="AB1754" i="19" a="1"/>
  <c r="AB1754" i="19" s="1"/>
  <c r="AC1754" i="19" a="1"/>
  <c r="AC1754" i="19" s="1"/>
  <c r="AB1722" i="19" a="1"/>
  <c r="AB1722" i="19" s="1"/>
  <c r="AC1722" i="19" a="1"/>
  <c r="AC1722" i="19" s="1"/>
  <c r="AC1644" i="19" a="1"/>
  <c r="AC1644" i="19" s="1"/>
  <c r="AB1644" i="19" a="1"/>
  <c r="AB1644" i="19" s="1"/>
  <c r="AB1743" i="19" a="1"/>
  <c r="AB1743" i="19" s="1"/>
  <c r="AC1743" i="19" a="1"/>
  <c r="AC1743" i="19" s="1"/>
  <c r="AB1695" i="19" a="1"/>
  <c r="AB1695" i="19" s="1"/>
  <c r="AC1695" i="19" a="1"/>
  <c r="AC1695" i="19" s="1"/>
  <c r="AC1640" i="19" a="1"/>
  <c r="AC1640" i="19" s="1"/>
  <c r="AB1640" i="19" a="1"/>
  <c r="AB1640" i="19" s="1"/>
  <c r="AB1684" i="19" a="1"/>
  <c r="AB1684" i="19" s="1"/>
  <c r="AC1684" i="19" a="1"/>
  <c r="AC1684" i="19" s="1"/>
  <c r="AC1770" i="19" a="1"/>
  <c r="AC1770" i="19" s="1"/>
  <c r="AB1770" i="19" a="1"/>
  <c r="AB1770" i="19" s="1"/>
  <c r="AC1756" i="19" a="1"/>
  <c r="AC1756" i="19" s="1"/>
  <c r="AB1756" i="19" a="1"/>
  <c r="AB1756" i="19" s="1"/>
  <c r="AC1777" i="19" a="1"/>
  <c r="AC1777" i="19" s="1"/>
  <c r="AB1777" i="19" a="1"/>
  <c r="AB1777" i="19" s="1"/>
  <c r="AC1762" i="19" a="1"/>
  <c r="AC1762" i="19" s="1"/>
  <c r="AB1762" i="19" a="1"/>
  <c r="AB1762" i="19" s="1"/>
  <c r="AB1709" i="19" a="1"/>
  <c r="AB1709" i="19" s="1"/>
  <c r="AC1709" i="19" a="1"/>
  <c r="AC1709" i="19" s="1"/>
  <c r="AB1698" i="19" a="1"/>
  <c r="AB1698" i="19" s="1"/>
  <c r="AC1698" i="19" a="1"/>
  <c r="AC1698" i="19" s="1"/>
  <c r="AB1680" i="19" a="1"/>
  <c r="AB1680" i="19" s="1"/>
  <c r="AC1680" i="19" a="1"/>
  <c r="AC1680" i="19" s="1"/>
  <c r="AB1628" i="19" a="1"/>
  <c r="AB1628" i="19" s="1"/>
  <c r="AC1628" i="19" a="1"/>
  <c r="AC1628" i="19" s="1"/>
  <c r="AB1726" i="19" a="1"/>
  <c r="AB1726" i="19" s="1"/>
  <c r="AC1726" i="19" a="1"/>
  <c r="AC1726" i="19" s="1"/>
  <c r="AB1656" i="19" a="1"/>
  <c r="AB1656" i="19" s="1"/>
  <c r="AC1656" i="19" a="1"/>
  <c r="AC1656" i="19" s="1"/>
  <c r="AB1706" i="19" a="1"/>
  <c r="AB1706" i="19" s="1"/>
  <c r="AC1706" i="19" a="1"/>
  <c r="AC1706" i="19" s="1"/>
  <c r="AC1728" i="19" a="1"/>
  <c r="AC1728" i="19" s="1"/>
  <c r="AB1728" i="19" a="1"/>
  <c r="AB1728" i="19" s="1"/>
  <c r="AC1650" i="19" a="1"/>
  <c r="AC1650" i="19" s="1"/>
  <c r="AB1650" i="19" a="1"/>
  <c r="AB1650" i="19" s="1"/>
  <c r="AB1760" i="19" a="1"/>
  <c r="AB1760" i="19" s="1"/>
  <c r="AC1760" i="19" a="1"/>
  <c r="AC1760" i="19" s="1"/>
  <c r="AB1614" i="19" a="1"/>
  <c r="AB1614" i="19" s="1"/>
  <c r="AC1614" i="19" a="1"/>
  <c r="AC1614" i="19" s="1"/>
  <c r="AB1666" i="19" a="1"/>
  <c r="AB1666" i="19" s="1"/>
  <c r="AC1666" i="19" a="1"/>
  <c r="AC1666" i="19" s="1"/>
  <c r="AB1776" i="19" a="1"/>
  <c r="AB1776" i="19" s="1"/>
  <c r="AC1776" i="19" a="1"/>
  <c r="AC1776" i="19" s="1"/>
  <c r="AB1694" i="19" a="1"/>
  <c r="AB1694" i="19" s="1"/>
  <c r="AC1694" i="19" a="1"/>
  <c r="AC1694" i="19" s="1"/>
  <c r="AC1791" i="19" a="1"/>
  <c r="AC1791" i="19" s="1"/>
  <c r="AB1791" i="19" a="1"/>
  <c r="AB1791" i="19" s="1"/>
  <c r="AC1779" i="19" a="1"/>
  <c r="AC1779" i="19" s="1"/>
  <c r="AB1779" i="19" a="1"/>
  <c r="AB1779" i="19" s="1"/>
  <c r="AB1736" i="19" a="1"/>
  <c r="AB1736" i="19" s="1"/>
  <c r="AC1736" i="19" a="1"/>
  <c r="AC1736" i="19" s="1"/>
  <c r="AC1658" i="19" a="1"/>
  <c r="AC1658" i="19" s="1"/>
  <c r="AB1658" i="19" a="1"/>
  <c r="AB1658" i="19" s="1"/>
  <c r="AB1642" i="19" a="1"/>
  <c r="AB1642" i="19" s="1"/>
  <c r="AC1642" i="19" a="1"/>
  <c r="AC1642" i="19" s="1"/>
  <c r="AC1710" i="19" a="1"/>
  <c r="AC1710" i="19" s="1"/>
  <c r="AB1710" i="19" a="1"/>
  <c r="AB1710" i="19" s="1"/>
  <c r="AB1751" i="19" a="1"/>
  <c r="AB1751" i="19" s="1"/>
  <c r="AC1751" i="19" a="1"/>
  <c r="AC1751" i="19" s="1"/>
  <c r="AC1625" i="19" a="1"/>
  <c r="AC1625" i="19" s="1"/>
  <c r="AB1625" i="19" a="1"/>
  <c r="AB1625" i="19" s="1"/>
  <c r="AB1645" i="19" a="1"/>
  <c r="AB1645" i="19" s="1"/>
  <c r="AC1645" i="19" a="1"/>
  <c r="AC1645" i="19" s="1"/>
  <c r="AB1681" i="19" a="1"/>
  <c r="AB1681" i="19" s="1"/>
  <c r="AC1681" i="19" a="1"/>
  <c r="AC1681" i="19" s="1"/>
  <c r="AB1764" i="19" a="1"/>
  <c r="AB1764" i="19" s="1"/>
  <c r="AC1764" i="19" a="1"/>
  <c r="AC1764" i="19" s="1"/>
  <c r="AC1738" i="19" a="1"/>
  <c r="AC1738" i="19" s="1"/>
  <c r="AB1738" i="19" a="1"/>
  <c r="AB1738" i="19" s="1"/>
  <c r="AC1690" i="19" a="1"/>
  <c r="AC1690" i="19" s="1"/>
  <c r="AB1690" i="19" a="1"/>
  <c r="AB1690" i="19" s="1"/>
  <c r="AB1673" i="19" a="1"/>
  <c r="AB1673" i="19" s="1"/>
  <c r="AC1673" i="19" a="1"/>
  <c r="AC1673" i="19" s="1"/>
  <c r="AC1763" i="19" a="1"/>
  <c r="AC1763" i="19" s="1"/>
  <c r="AB1763" i="19" a="1"/>
  <c r="AB1763" i="19" s="1"/>
  <c r="AB1652" i="19" a="1"/>
  <c r="AB1652" i="19" s="1"/>
  <c r="AC1652" i="19" a="1"/>
  <c r="AC1652" i="19" s="1"/>
  <c r="AB1729" i="19" a="1"/>
  <c r="AB1729" i="19" s="1"/>
  <c r="AC1729" i="19" a="1"/>
  <c r="AC1729" i="19" s="1"/>
  <c r="AB1785" i="19" a="1"/>
  <c r="AB1785" i="19" s="1"/>
  <c r="AC1785" i="19" a="1"/>
  <c r="AC1785" i="19" s="1"/>
  <c r="AB1778" i="19" a="1"/>
  <c r="AB1778" i="19" s="1"/>
  <c r="AC1778" i="19" a="1"/>
  <c r="AC1778" i="19" s="1"/>
  <c r="AB1712" i="19" a="1"/>
  <c r="AB1712" i="19" s="1"/>
  <c r="AC1712" i="19" a="1"/>
  <c r="AC1712" i="19" s="1"/>
  <c r="AB1678" i="19" a="1"/>
  <c r="AB1678" i="19" s="1"/>
  <c r="AC1678" i="19" a="1"/>
  <c r="AC1678" i="19" s="1"/>
  <c r="AC1723" i="19" a="1"/>
  <c r="AC1723" i="19" s="1"/>
  <c r="AB1723" i="19" a="1"/>
  <c r="AB1723" i="19" s="1"/>
  <c r="AC1721" i="19" a="1"/>
  <c r="AC1721" i="19" s="1"/>
  <c r="AB1721" i="19" a="1"/>
  <c r="AB1721" i="19" s="1"/>
  <c r="AB1740" i="19" a="1"/>
  <c r="AB1740" i="19" s="1"/>
  <c r="AC1740" i="19" a="1"/>
  <c r="AC1740" i="19" s="1"/>
  <c r="AC1651" i="19" a="1"/>
  <c r="AC1651" i="19" s="1"/>
  <c r="AB1651" i="19" a="1"/>
  <c r="AB1651" i="19" s="1"/>
  <c r="AB1718" i="19" a="1"/>
  <c r="AB1718" i="19" s="1"/>
  <c r="AC1718" i="19" a="1"/>
  <c r="AC1718" i="19" s="1"/>
  <c r="AC1752" i="19" a="1"/>
  <c r="AC1752" i="19" s="1"/>
  <c r="AB1752" i="19" a="1"/>
  <c r="AB1752" i="19" s="1"/>
  <c r="AC1784" i="19" a="1"/>
  <c r="AC1784" i="19" s="1"/>
  <c r="AB1784" i="19" a="1"/>
  <c r="AB1784" i="19" s="1"/>
  <c r="AB1768" i="19" a="1"/>
  <c r="AB1768" i="19" s="1"/>
  <c r="AC1768" i="19" a="1"/>
  <c r="AC1768" i="19" s="1"/>
  <c r="AB1670" i="19" a="1"/>
  <c r="AB1670" i="19" s="1"/>
  <c r="AC1670" i="19" a="1"/>
  <c r="AC1670" i="19" s="1"/>
  <c r="AC1707" i="19" a="1"/>
  <c r="AC1707" i="19" s="1"/>
  <c r="AB1707" i="19" a="1"/>
  <c r="AB1707" i="19" s="1"/>
  <c r="AB1757" i="19" a="1"/>
  <c r="AB1757" i="19" s="1"/>
  <c r="AC1757" i="19" a="1"/>
  <c r="AC1757" i="19" s="1"/>
  <c r="AB1617" i="19" a="1"/>
  <c r="AB1617" i="19" s="1"/>
  <c r="AC1617" i="19" a="1"/>
  <c r="AC1617" i="19" s="1"/>
  <c r="AB1648" i="19" a="1"/>
  <c r="AB1648" i="19" s="1"/>
  <c r="AC1648" i="19" a="1"/>
  <c r="AC1648" i="19" s="1"/>
  <c r="Q122" i="19" l="1"/>
  <c r="S122" i="19"/>
  <c r="T122" i="19"/>
  <c r="Q123" i="19"/>
  <c r="S123" i="19"/>
  <c r="T123" i="19"/>
  <c r="Q124" i="19"/>
  <c r="S124" i="19"/>
  <c r="T124" i="19"/>
  <c r="Q125" i="19"/>
  <c r="S125" i="19"/>
  <c r="T125" i="19"/>
  <c r="Q126" i="19"/>
  <c r="S126" i="19"/>
  <c r="T126" i="19"/>
  <c r="Q127" i="19"/>
  <c r="S127" i="19"/>
  <c r="T127" i="19"/>
  <c r="Q128" i="19"/>
  <c r="S128" i="19"/>
  <c r="T128" i="19"/>
  <c r="Q129" i="19"/>
  <c r="S129" i="19"/>
  <c r="T129" i="19"/>
  <c r="Q130" i="19"/>
  <c r="S130" i="19"/>
  <c r="T130" i="19"/>
  <c r="Q131" i="19"/>
  <c r="S131" i="19"/>
  <c r="T131" i="19"/>
  <c r="Q132" i="19"/>
  <c r="S132" i="19"/>
  <c r="T132" i="19"/>
  <c r="Q133" i="19"/>
  <c r="S133" i="19"/>
  <c r="T133" i="19"/>
  <c r="V12" i="19" l="1"/>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S12" i="19"/>
  <c r="T12" i="19"/>
  <c r="S13" i="19"/>
  <c r="T13" i="19"/>
  <c r="S14" i="19"/>
  <c r="T14" i="19"/>
  <c r="S15" i="19"/>
  <c r="T15" i="19"/>
  <c r="S16" i="19"/>
  <c r="T16" i="19"/>
  <c r="S17" i="19"/>
  <c r="T17" i="19"/>
  <c r="S18" i="19"/>
  <c r="T18" i="19"/>
  <c r="S19" i="19"/>
  <c r="T19" i="19"/>
  <c r="S20" i="19"/>
  <c r="T20" i="19"/>
  <c r="S21" i="19"/>
  <c r="T21" i="19"/>
  <c r="S22" i="19"/>
  <c r="T22" i="19"/>
  <c r="S23" i="19"/>
  <c r="T23" i="19"/>
  <c r="S24" i="19"/>
  <c r="T24" i="19"/>
  <c r="S25" i="19"/>
  <c r="T25" i="19"/>
  <c r="S26" i="19"/>
  <c r="T26" i="19"/>
  <c r="S27" i="19"/>
  <c r="T27" i="19"/>
  <c r="S28" i="19"/>
  <c r="T28" i="19"/>
  <c r="S29" i="19"/>
  <c r="T29" i="19"/>
  <c r="S30" i="19"/>
  <c r="T30" i="19"/>
  <c r="S31" i="19"/>
  <c r="T31" i="19"/>
  <c r="S32" i="19"/>
  <c r="T32" i="19"/>
  <c r="S33" i="19"/>
  <c r="T33" i="19"/>
  <c r="S34" i="19"/>
  <c r="T34" i="19"/>
  <c r="S35" i="19"/>
  <c r="T35" i="19"/>
  <c r="S36" i="19"/>
  <c r="T36" i="19"/>
  <c r="S37" i="19"/>
  <c r="T37" i="19"/>
  <c r="S38" i="19"/>
  <c r="T38" i="19"/>
  <c r="S39" i="19"/>
  <c r="T39" i="19"/>
  <c r="S40" i="19"/>
  <c r="T40" i="19"/>
  <c r="S41" i="19"/>
  <c r="T41" i="19"/>
  <c r="S42" i="19"/>
  <c r="T42" i="19"/>
  <c r="S43" i="19"/>
  <c r="T43" i="19"/>
  <c r="S44" i="19"/>
  <c r="T44" i="19"/>
  <c r="S45" i="19"/>
  <c r="T45" i="19"/>
  <c r="S46" i="19"/>
  <c r="T46" i="19"/>
  <c r="S47" i="19"/>
  <c r="T47" i="19"/>
  <c r="S48" i="19"/>
  <c r="T48" i="19"/>
  <c r="S49" i="19"/>
  <c r="T49" i="19"/>
  <c r="S50" i="19"/>
  <c r="T50" i="19"/>
  <c r="S51" i="19"/>
  <c r="T51" i="19"/>
  <c r="S73" i="19"/>
  <c r="T73" i="19"/>
  <c r="S74" i="19"/>
  <c r="T74" i="19"/>
  <c r="S75" i="19"/>
  <c r="T75" i="19"/>
  <c r="S76" i="19"/>
  <c r="T76" i="19"/>
  <c r="S77" i="19"/>
  <c r="T77" i="19"/>
  <c r="S78" i="19"/>
  <c r="T78" i="19"/>
  <c r="S79" i="19"/>
  <c r="T79" i="19"/>
  <c r="S80" i="19"/>
  <c r="T80" i="19"/>
  <c r="S81" i="19"/>
  <c r="T81" i="19"/>
  <c r="S82" i="19"/>
  <c r="T82" i="19"/>
  <c r="S83" i="19"/>
  <c r="T83" i="19"/>
  <c r="S84" i="19"/>
  <c r="T84" i="19"/>
  <c r="S85" i="19"/>
  <c r="T85" i="19"/>
  <c r="S86" i="19"/>
  <c r="T86" i="19"/>
  <c r="S87" i="19"/>
  <c r="T87" i="19"/>
  <c r="S88" i="19"/>
  <c r="T88" i="19"/>
  <c r="S89" i="19"/>
  <c r="T89" i="19"/>
  <c r="S90" i="19"/>
  <c r="T90" i="19"/>
  <c r="S91" i="19"/>
  <c r="T91" i="19"/>
  <c r="S92" i="19"/>
  <c r="T92" i="19"/>
  <c r="S93" i="19"/>
  <c r="T93" i="19"/>
  <c r="S94" i="19"/>
  <c r="T94" i="19"/>
  <c r="S95" i="19"/>
  <c r="T95" i="19"/>
  <c r="S96" i="19"/>
  <c r="T96" i="19"/>
  <c r="S97" i="19"/>
  <c r="T97" i="19"/>
  <c r="S98" i="19"/>
  <c r="T98" i="19"/>
  <c r="S99" i="19"/>
  <c r="T99" i="19"/>
  <c r="S100" i="19"/>
  <c r="T100" i="19"/>
  <c r="S101" i="19"/>
  <c r="T101" i="19"/>
  <c r="S102" i="19"/>
  <c r="T102" i="19"/>
  <c r="S103" i="19"/>
  <c r="T103" i="19"/>
  <c r="S104" i="19"/>
  <c r="T104" i="19"/>
  <c r="S105" i="19"/>
  <c r="T105" i="19"/>
  <c r="S106" i="19"/>
  <c r="T106" i="19"/>
  <c r="S107" i="19"/>
  <c r="T107" i="19"/>
  <c r="S108" i="19"/>
  <c r="T108" i="19"/>
  <c r="E13" i="3" l="1" a="1"/>
  <c r="E13" i="3" s="1"/>
  <c r="F13" i="3" s="1"/>
  <c r="E14" i="3" a="1"/>
  <c r="E14" i="3" s="1"/>
  <c r="F14" i="3" s="1"/>
  <c r="E15" i="3" a="1"/>
  <c r="E15" i="3" s="1"/>
  <c r="F15" i="3" s="1"/>
  <c r="E16" i="3" a="1"/>
  <c r="E16" i="3" s="1"/>
  <c r="F16" i="3" s="1"/>
  <c r="E17" i="3" a="1"/>
  <c r="E17" i="3" s="1"/>
  <c r="F17" i="3" s="1"/>
  <c r="V4" i="25"/>
  <c r="F2" i="21"/>
  <c r="E35" i="1" l="1"/>
  <c r="I34" i="1" l="1"/>
  <c r="E34" i="1"/>
  <c r="I33" i="1"/>
  <c r="B1" i="25"/>
  <c r="C4" i="25"/>
  <c r="C3" i="25"/>
  <c r="V3" i="25"/>
  <c r="Z3" i="23"/>
  <c r="Z2" i="23"/>
  <c r="AI3" i="23"/>
  <c r="AI2" i="23"/>
  <c r="AB3" i="19"/>
  <c r="AB1" i="19"/>
  <c r="A11" i="25" a="1"/>
  <c r="I35" i="1"/>
  <c r="D1" i="23"/>
  <c r="A11" i="25" l="1"/>
  <c r="C18" i="25"/>
  <c r="C19" i="25"/>
  <c r="C14" i="25"/>
  <c r="C20" i="25"/>
  <c r="C21" i="25"/>
  <c r="C22" i="25"/>
  <c r="C23" i="25"/>
  <c r="C13" i="25"/>
  <c r="C26" i="25"/>
  <c r="C25" i="25"/>
  <c r="C24" i="25"/>
  <c r="C12" i="25"/>
  <c r="C17" i="25"/>
  <c r="C16" i="25"/>
  <c r="C15" i="25"/>
  <c r="C11" i="25" l="1"/>
  <c r="J12" i="3" l="1"/>
  <c r="L12" i="21" l="1"/>
  <c r="L11" i="21"/>
  <c r="L10" i="21"/>
  <c r="L9" i="21"/>
  <c r="L8" i="21"/>
  <c r="Q7" i="21"/>
  <c r="P7" i="21"/>
  <c r="O7" i="21"/>
  <c r="N7" i="21"/>
  <c r="M7" i="21"/>
  <c r="C12" i="21"/>
  <c r="C11" i="21"/>
  <c r="C10" i="21"/>
  <c r="C9" i="21"/>
  <c r="C8" i="21"/>
  <c r="H7" i="21"/>
  <c r="G7" i="21"/>
  <c r="F7" i="21"/>
  <c r="E7" i="21"/>
  <c r="D7" i="21"/>
  <c r="Q3" i="21"/>
  <c r="O3" i="21"/>
  <c r="Q1" i="21"/>
  <c r="O1" i="21"/>
  <c r="C12" i="20"/>
  <c r="C11" i="20"/>
  <c r="C10" i="20"/>
  <c r="C9" i="20"/>
  <c r="C8" i="20"/>
  <c r="H7" i="20"/>
  <c r="G7" i="20"/>
  <c r="F7" i="20"/>
  <c r="E7" i="20"/>
  <c r="D7" i="20"/>
  <c r="I3" i="20"/>
  <c r="H3" i="20"/>
  <c r="I1" i="20"/>
  <c r="H1" i="20"/>
  <c r="D1" i="20"/>
  <c r="BI7" i="12"/>
  <c r="BI8" i="12"/>
  <c r="BI9" i="12"/>
  <c r="BI10" i="12"/>
  <c r="BI6" i="12"/>
  <c r="BE7" i="12"/>
  <c r="BE8" i="12"/>
  <c r="BE9" i="12"/>
  <c r="BE10" i="12"/>
  <c r="BE6" i="12"/>
  <c r="AH3"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1124" i="19"/>
  <c r="Q1125" i="19"/>
  <c r="Q1126" i="19"/>
  <c r="Q1127" i="19"/>
  <c r="Q1128" i="19"/>
  <c r="Q1129" i="19"/>
  <c r="Q1130" i="19"/>
  <c r="Q1131" i="19"/>
  <c r="Q1132" i="19"/>
  <c r="Q1133" i="19"/>
  <c r="Q1134" i="19"/>
  <c r="Q1135" i="19"/>
  <c r="Q1136" i="19"/>
  <c r="Q1137" i="19"/>
  <c r="Q1138" i="19"/>
  <c r="Q1139" i="19"/>
  <c r="Q1140" i="19"/>
  <c r="Q1141" i="19"/>
  <c r="Q1142" i="19"/>
  <c r="Q1143" i="19"/>
  <c r="Q1144" i="19"/>
  <c r="Q1145" i="19"/>
  <c r="Q1146" i="19"/>
  <c r="Q1147" i="19"/>
  <c r="Q1148" i="19"/>
  <c r="Q1149" i="19"/>
  <c r="Q1150" i="19"/>
  <c r="Q1151" i="19"/>
  <c r="Q1152" i="19"/>
  <c r="Q1153" i="19"/>
  <c r="Q1154" i="19"/>
  <c r="Q1155" i="19"/>
  <c r="Q1156" i="19"/>
  <c r="Q1157" i="19"/>
  <c r="Q1158" i="19"/>
  <c r="Q1159" i="19"/>
  <c r="Q1160" i="19"/>
  <c r="Q1161" i="19"/>
  <c r="Q1162" i="19"/>
  <c r="Q1163" i="19"/>
  <c r="Q1164" i="19"/>
  <c r="Q1165" i="19"/>
  <c r="Q1166" i="19"/>
  <c r="Q1167" i="19"/>
  <c r="Q1168" i="19"/>
  <c r="Q1169" i="19"/>
  <c r="Q1170" i="19"/>
  <c r="Q1171" i="19"/>
  <c r="Q1172" i="19"/>
  <c r="Q1173" i="19"/>
  <c r="Q1174" i="19"/>
  <c r="Q1175" i="19"/>
  <c r="Q1176" i="19"/>
  <c r="Q1177" i="19"/>
  <c r="Q1178" i="19"/>
  <c r="Q1179" i="19"/>
  <c r="Q1180" i="19"/>
  <c r="Q1181" i="19"/>
  <c r="Q1182" i="19"/>
  <c r="Q1183" i="19"/>
  <c r="Q1184" i="19"/>
  <c r="Q1185" i="19"/>
  <c r="Q1186" i="19"/>
  <c r="Q1187" i="19"/>
  <c r="Q1188" i="19"/>
  <c r="Q1189" i="19"/>
  <c r="Q1190" i="19"/>
  <c r="Q1191" i="19"/>
  <c r="Q1192" i="19"/>
  <c r="Q1193" i="19"/>
  <c r="Q1194" i="19"/>
  <c r="Q1195" i="19"/>
  <c r="Q1196" i="19"/>
  <c r="Q1197" i="19"/>
  <c r="Q1198" i="19"/>
  <c r="Q1199" i="19"/>
  <c r="Q1200" i="19"/>
  <c r="Q1201" i="19"/>
  <c r="Q1202" i="19"/>
  <c r="Q1203" i="19"/>
  <c r="Q1204" i="19"/>
  <c r="Q1205" i="19"/>
  <c r="Q1206" i="19"/>
  <c r="Q1207" i="19"/>
  <c r="Q1208" i="19"/>
  <c r="Q1209" i="19"/>
  <c r="Q1210" i="19"/>
  <c r="Q1211" i="19"/>
  <c r="Q1212" i="19"/>
  <c r="Q1213" i="19"/>
  <c r="Q1214" i="19"/>
  <c r="Q1215" i="19"/>
  <c r="Q1216" i="19"/>
  <c r="Q1217" i="19"/>
  <c r="Q1218" i="19"/>
  <c r="Q1219" i="19"/>
  <c r="Q1220" i="19"/>
  <c r="Q1221" i="19"/>
  <c r="Q1222" i="19"/>
  <c r="Q1223" i="19"/>
  <c r="Q1224" i="19"/>
  <c r="Q1225" i="19"/>
  <c r="Q1226" i="19"/>
  <c r="Q1227" i="19"/>
  <c r="Q1228" i="19"/>
  <c r="Q1229" i="19"/>
  <c r="Q1230" i="19"/>
  <c r="Q1231" i="19"/>
  <c r="Q1232" i="19"/>
  <c r="Q1233" i="19"/>
  <c r="Q1234" i="19"/>
  <c r="Q1235" i="19"/>
  <c r="Q1236" i="19"/>
  <c r="Q1237" i="19"/>
  <c r="Q1238" i="19"/>
  <c r="Q1239" i="19"/>
  <c r="Q1240" i="19"/>
  <c r="Q1241" i="19"/>
  <c r="Q1242" i="19"/>
  <c r="Q1243" i="19"/>
  <c r="Q1244" i="19"/>
  <c r="Q1245" i="19"/>
  <c r="Q1246" i="19"/>
  <c r="Q1247" i="19"/>
  <c r="Q1248" i="19"/>
  <c r="Q1249" i="19"/>
  <c r="Q1250" i="19"/>
  <c r="Q1251" i="19"/>
  <c r="Q1252" i="19"/>
  <c r="Q1253" i="19"/>
  <c r="Q1254" i="19"/>
  <c r="Q1255" i="19"/>
  <c r="Q1256" i="19"/>
  <c r="Q1257" i="19"/>
  <c r="Q1258" i="19"/>
  <c r="Q1259" i="19"/>
  <c r="Q1260" i="19"/>
  <c r="Q1261" i="19"/>
  <c r="Q1262" i="19"/>
  <c r="Q1263" i="19"/>
  <c r="Q1264" i="19"/>
  <c r="Q1265" i="19"/>
  <c r="Q1266" i="19"/>
  <c r="Q1267" i="19"/>
  <c r="Q1268" i="19"/>
  <c r="Q1269" i="19"/>
  <c r="Q1270" i="19"/>
  <c r="Q1271" i="19"/>
  <c r="Q1272" i="19"/>
  <c r="Q1273" i="19"/>
  <c r="Q1274" i="19"/>
  <c r="Q1275" i="19"/>
  <c r="Q1276" i="19"/>
  <c r="Q1277" i="19"/>
  <c r="Q1278" i="19"/>
  <c r="Q1279" i="19"/>
  <c r="Q1280" i="19"/>
  <c r="Q1281" i="19"/>
  <c r="Q1282" i="19"/>
  <c r="Q1283" i="19"/>
  <c r="Q1284" i="19"/>
  <c r="Q1285" i="19"/>
  <c r="Q1286" i="19"/>
  <c r="Q1287" i="19"/>
  <c r="Q1288" i="19"/>
  <c r="Q1289" i="19"/>
  <c r="Q1290" i="19"/>
  <c r="Q1291" i="19"/>
  <c r="Q1292" i="19"/>
  <c r="Q1293" i="19"/>
  <c r="Q1294" i="19"/>
  <c r="Q1295" i="19"/>
  <c r="Q1296" i="19"/>
  <c r="Q1297" i="19"/>
  <c r="Q1298" i="19"/>
  <c r="Q1299" i="19"/>
  <c r="Q1300" i="19"/>
  <c r="Q1301" i="19"/>
  <c r="Q1302" i="19"/>
  <c r="Q1303" i="19"/>
  <c r="Q1304" i="19"/>
  <c r="Q1305" i="19"/>
  <c r="Q1306" i="19"/>
  <c r="Q1307" i="19"/>
  <c r="Q1308" i="19"/>
  <c r="Q1309" i="19"/>
  <c r="Q1310" i="19"/>
  <c r="Q1311" i="19"/>
  <c r="Q1312" i="19"/>
  <c r="Q1313" i="19"/>
  <c r="Q1314" i="19"/>
  <c r="Q1315" i="19"/>
  <c r="Q1316" i="19"/>
  <c r="Q1317" i="19"/>
  <c r="Q1318" i="19"/>
  <c r="Q1319" i="19"/>
  <c r="Q1320" i="19"/>
  <c r="Q1321" i="19"/>
  <c r="Q1322" i="19"/>
  <c r="Q1323" i="19"/>
  <c r="Q1324" i="19"/>
  <c r="Q1325" i="19"/>
  <c r="Q1326" i="19"/>
  <c r="Q1327" i="19"/>
  <c r="Q1328" i="19"/>
  <c r="Q1329" i="19"/>
  <c r="Q1330" i="19"/>
  <c r="Q1331" i="19"/>
  <c r="Q1332" i="19"/>
  <c r="Q1333" i="19"/>
  <c r="Q1334" i="19"/>
  <c r="Q1335" i="19"/>
  <c r="Q1336" i="19"/>
  <c r="Q1337" i="19"/>
  <c r="Q1338" i="19"/>
  <c r="Q1339" i="19"/>
  <c r="Q1340" i="19"/>
  <c r="Q1341" i="19"/>
  <c r="Q1342" i="19"/>
  <c r="Q1343" i="19"/>
  <c r="Q1344" i="19"/>
  <c r="Q1345" i="19"/>
  <c r="Q1346" i="19"/>
  <c r="Q1347" i="19"/>
  <c r="Q1348" i="19"/>
  <c r="Q1349" i="19"/>
  <c r="Q1350" i="19"/>
  <c r="Q1351" i="19"/>
  <c r="Q1352" i="19"/>
  <c r="Q1353" i="19"/>
  <c r="Q1354" i="19"/>
  <c r="Q1355" i="19"/>
  <c r="Q1356" i="19"/>
  <c r="Q1357" i="19"/>
  <c r="Q1358" i="19"/>
  <c r="Q1359" i="19"/>
  <c r="Q1360" i="19"/>
  <c r="Q1361" i="19"/>
  <c r="Q1362" i="19"/>
  <c r="Q1363" i="19"/>
  <c r="Q1364" i="19"/>
  <c r="Q1365" i="19"/>
  <c r="Q1366" i="19"/>
  <c r="Q1367" i="19"/>
  <c r="Q1368" i="19"/>
  <c r="Q1369" i="19"/>
  <c r="Q1370" i="19"/>
  <c r="Q1371" i="19"/>
  <c r="Q1372" i="19"/>
  <c r="Q1373" i="19"/>
  <c r="Q1374" i="19"/>
  <c r="Q1375" i="19"/>
  <c r="Q1376" i="19"/>
  <c r="Q1377" i="19"/>
  <c r="Q1378" i="19"/>
  <c r="Q1379" i="19"/>
  <c r="Q1380" i="19"/>
  <c r="Q1381" i="19"/>
  <c r="Q1382" i="19"/>
  <c r="Q1383" i="19"/>
  <c r="Q1384" i="19"/>
  <c r="Q1385" i="19"/>
  <c r="Q1386" i="19"/>
  <c r="Q1387" i="19"/>
  <c r="Q1388" i="19"/>
  <c r="Q1389" i="19"/>
  <c r="Q1390" i="19"/>
  <c r="Q1391" i="19"/>
  <c r="Q1392" i="19"/>
  <c r="Q1393" i="19"/>
  <c r="Q1394" i="19"/>
  <c r="Q1395" i="19"/>
  <c r="Q1396" i="19"/>
  <c r="Q1397" i="19"/>
  <c r="Q1398" i="19"/>
  <c r="Q1399" i="19"/>
  <c r="Q1400" i="19"/>
  <c r="Q1401" i="19"/>
  <c r="Q1402" i="19"/>
  <c r="Q1403" i="19"/>
  <c r="Q1404" i="19"/>
  <c r="Q1405" i="19"/>
  <c r="Q1406" i="19"/>
  <c r="Q1407" i="19"/>
  <c r="Q1408" i="19"/>
  <c r="Q1409" i="19"/>
  <c r="Q1410" i="19"/>
  <c r="Q1411" i="19"/>
  <c r="Q1412" i="19"/>
  <c r="Q1413" i="19"/>
  <c r="Q1414" i="19"/>
  <c r="Q1415" i="19"/>
  <c r="Q1416" i="19"/>
  <c r="Q1417" i="19"/>
  <c r="Q1418" i="19"/>
  <c r="Q1419" i="19"/>
  <c r="Q1420" i="19"/>
  <c r="Q1421" i="19"/>
  <c r="Q1422" i="19"/>
  <c r="Q1423" i="19"/>
  <c r="Q1424" i="19"/>
  <c r="Q1425" i="19"/>
  <c r="Q1426" i="19"/>
  <c r="Q1427" i="19"/>
  <c r="Q1428" i="19"/>
  <c r="Q1429" i="19"/>
  <c r="Q1430" i="19"/>
  <c r="Q1431" i="19"/>
  <c r="Q1432" i="19"/>
  <c r="Q1433" i="19"/>
  <c r="Q1434" i="19"/>
  <c r="Q1435" i="19"/>
  <c r="Q1436" i="19"/>
  <c r="Q1437" i="19"/>
  <c r="Q1438" i="19"/>
  <c r="Q1439" i="19"/>
  <c r="Q1440" i="19"/>
  <c r="Q1441" i="19"/>
  <c r="Q1442" i="19"/>
  <c r="Q1443" i="19"/>
  <c r="Q1444" i="19"/>
  <c r="Q1445" i="19"/>
  <c r="Q1446" i="19"/>
  <c r="Q1447" i="19"/>
  <c r="Q1448" i="19"/>
  <c r="Q1449" i="19"/>
  <c r="Q1450" i="19"/>
  <c r="Q1451" i="19"/>
  <c r="Q1452" i="19"/>
  <c r="Q1453" i="19"/>
  <c r="Q1454" i="19"/>
  <c r="Q1455" i="19"/>
  <c r="Q1456" i="19"/>
  <c r="Q1457" i="19"/>
  <c r="Q1458" i="19"/>
  <c r="Q1459" i="19"/>
  <c r="Q1460" i="19"/>
  <c r="Q1461" i="19"/>
  <c r="Q1462" i="19"/>
  <c r="Q1463" i="19"/>
  <c r="Q1464" i="19"/>
  <c r="Q1465" i="19"/>
  <c r="Q1466" i="19"/>
  <c r="Q1467" i="19"/>
  <c r="Q1468" i="19"/>
  <c r="Q1469" i="19"/>
  <c r="Q1470" i="19"/>
  <c r="Q1471" i="19"/>
  <c r="Q1472" i="19"/>
  <c r="Q1473" i="19"/>
  <c r="Q1474" i="19"/>
  <c r="Q1475" i="19"/>
  <c r="Q1476" i="19"/>
  <c r="Q1477" i="19"/>
  <c r="Q1478" i="19"/>
  <c r="Q1479" i="19"/>
  <c r="Q1480" i="19"/>
  <c r="Q1481" i="19"/>
  <c r="Q1482" i="19"/>
  <c r="Q1483" i="19"/>
  <c r="Q1484" i="19"/>
  <c r="Q1485" i="19"/>
  <c r="Q1486" i="19"/>
  <c r="Q1487" i="19"/>
  <c r="Q1488" i="19"/>
  <c r="Q1489" i="19"/>
  <c r="Q1490" i="19"/>
  <c r="Q1491" i="19"/>
  <c r="Q1492" i="19"/>
  <c r="Q1493" i="19"/>
  <c r="Q1494" i="19"/>
  <c r="Q1495" i="19"/>
  <c r="Q1496" i="19"/>
  <c r="Q1497" i="19"/>
  <c r="Q1498" i="19"/>
  <c r="Q1499" i="19"/>
  <c r="Q1500" i="19"/>
  <c r="Q1501" i="19"/>
  <c r="Q1502" i="19"/>
  <c r="Q1503" i="19"/>
  <c r="Q1504" i="19"/>
  <c r="Q1505" i="19"/>
  <c r="Q1506" i="19"/>
  <c r="Q1507" i="19"/>
  <c r="Q1508" i="19"/>
  <c r="Q1509" i="19"/>
  <c r="Q1510" i="19"/>
  <c r="Q1511" i="19"/>
  <c r="Q1512" i="19"/>
  <c r="Q1513" i="19"/>
  <c r="Q1514" i="19"/>
  <c r="Q1515" i="19"/>
  <c r="Q1516" i="19"/>
  <c r="Q1517" i="19"/>
  <c r="Q1518" i="19"/>
  <c r="Q1519" i="19"/>
  <c r="Q1520" i="19"/>
  <c r="Q1521" i="19"/>
  <c r="Q1522" i="19"/>
  <c r="Q1523" i="19"/>
  <c r="Q1524" i="19"/>
  <c r="Q1525" i="19"/>
  <c r="Q1526" i="19"/>
  <c r="Q1527" i="19"/>
  <c r="Q1528" i="19"/>
  <c r="Q1529" i="19"/>
  <c r="Q1530" i="19"/>
  <c r="Q1531" i="19"/>
  <c r="Q1532" i="19"/>
  <c r="Q1533" i="19"/>
  <c r="Q1534" i="19"/>
  <c r="Q1535" i="19"/>
  <c r="Q1536" i="19"/>
  <c r="Q1537" i="19"/>
  <c r="Q1538" i="19"/>
  <c r="Q1539" i="19"/>
  <c r="Q1540" i="19"/>
  <c r="Q1541" i="19"/>
  <c r="Q1542" i="19"/>
  <c r="Q1543" i="19"/>
  <c r="Q1544" i="19"/>
  <c r="Q1545" i="19"/>
  <c r="Q1546" i="19"/>
  <c r="Q1547" i="19"/>
  <c r="Q1548" i="19"/>
  <c r="Q1549" i="19"/>
  <c r="Q1550" i="19"/>
  <c r="Q1551" i="19"/>
  <c r="Q1552" i="19"/>
  <c r="Q1553" i="19"/>
  <c r="Q1554" i="19"/>
  <c r="Q1555" i="19"/>
  <c r="Q1556" i="19"/>
  <c r="Q1557" i="19"/>
  <c r="Q1558" i="19"/>
  <c r="Q1559" i="19"/>
  <c r="Q1560" i="19"/>
  <c r="Q1561" i="19"/>
  <c r="Q1562" i="19"/>
  <c r="Q1563" i="19"/>
  <c r="Q1564" i="19"/>
  <c r="Q1565" i="19"/>
  <c r="Q1566" i="19"/>
  <c r="Q1567" i="19"/>
  <c r="Q1568" i="19"/>
  <c r="Q1569" i="19"/>
  <c r="Q1570" i="19"/>
  <c r="Q1571" i="19"/>
  <c r="Q1572" i="19"/>
  <c r="Q1573" i="19"/>
  <c r="Q1574" i="19"/>
  <c r="Q1575" i="19"/>
  <c r="Q1576" i="19"/>
  <c r="Q1577" i="19"/>
  <c r="Q1578" i="19"/>
  <c r="Q1579" i="19"/>
  <c r="Q1580" i="19"/>
  <c r="Q1581" i="19"/>
  <c r="Q1582" i="19"/>
  <c r="Q1583" i="19"/>
  <c r="Q1584" i="19"/>
  <c r="Q1585" i="19"/>
  <c r="Q1586" i="19"/>
  <c r="Q1587" i="19"/>
  <c r="Q1588" i="19"/>
  <c r="Q1589" i="19"/>
  <c r="Q1590" i="19"/>
  <c r="Q1591" i="19"/>
  <c r="Q1592" i="19"/>
  <c r="Q1593" i="19"/>
  <c r="Q1594" i="19"/>
  <c r="Q1595" i="19"/>
  <c r="Q1596" i="19"/>
  <c r="Q1597" i="19"/>
  <c r="Q1598" i="19"/>
  <c r="Q1599" i="19"/>
  <c r="Q1600" i="19"/>
  <c r="Q1601" i="19"/>
  <c r="Q1602" i="19"/>
  <c r="Q1603" i="19"/>
  <c r="Q1604" i="19"/>
  <c r="Q1605" i="19"/>
  <c r="Q1606" i="19"/>
  <c r="Q1607" i="19"/>
  <c r="Q1608" i="19"/>
  <c r="Q1609" i="19"/>
  <c r="Q1610" i="19"/>
  <c r="Q1611"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3" i="19"/>
  <c r="V324" i="19"/>
  <c r="V325" i="19"/>
  <c r="V326" i="19"/>
  <c r="V327" i="19"/>
  <c r="V328" i="19"/>
  <c r="V329" i="19"/>
  <c r="V330" i="19"/>
  <c r="V331" i="19"/>
  <c r="V332" i="19"/>
  <c r="V333" i="19"/>
  <c r="V334" i="19"/>
  <c r="V335" i="19"/>
  <c r="V336" i="19"/>
  <c r="V337" i="19"/>
  <c r="V338" i="19"/>
  <c r="V339" i="19"/>
  <c r="V340" i="19"/>
  <c r="V341" i="19"/>
  <c r="V343" i="19"/>
  <c r="V344" i="19"/>
  <c r="V345" i="19"/>
  <c r="V346" i="19"/>
  <c r="V347" i="19"/>
  <c r="V348" i="19"/>
  <c r="V349" i="19"/>
  <c r="V350" i="19"/>
  <c r="V351" i="19"/>
  <c r="V373" i="19"/>
  <c r="V374" i="19"/>
  <c r="V375" i="19"/>
  <c r="V376" i="19"/>
  <c r="V377" i="19"/>
  <c r="V378" i="19"/>
  <c r="V379" i="19"/>
  <c r="V380" i="19"/>
  <c r="V381" i="19"/>
  <c r="V382" i="19"/>
  <c r="V383" i="19"/>
  <c r="V384" i="19"/>
  <c r="V385" i="19"/>
  <c r="V386" i="19"/>
  <c r="V387" i="19"/>
  <c r="V388" i="19"/>
  <c r="V389" i="19"/>
  <c r="V390" i="19"/>
  <c r="V391" i="19"/>
  <c r="V392" i="19"/>
  <c r="V393" i="19"/>
  <c r="V394" i="19"/>
  <c r="V395" i="19"/>
  <c r="V396" i="19"/>
  <c r="V397" i="19"/>
  <c r="V398" i="19"/>
  <c r="V399" i="19"/>
  <c r="V400" i="19"/>
  <c r="V401" i="19"/>
  <c r="V402" i="19"/>
  <c r="V403" i="19"/>
  <c r="V404" i="19"/>
  <c r="V405" i="19"/>
  <c r="V406" i="19"/>
  <c r="V407" i="19"/>
  <c r="V408" i="19"/>
  <c r="V409" i="19"/>
  <c r="V410" i="19"/>
  <c r="V411" i="19"/>
  <c r="V412" i="19"/>
  <c r="V413" i="19"/>
  <c r="V414" i="19"/>
  <c r="V415" i="19"/>
  <c r="V416" i="19"/>
  <c r="V417" i="19"/>
  <c r="V418" i="19"/>
  <c r="V419" i="19"/>
  <c r="V420" i="19"/>
  <c r="V421" i="19"/>
  <c r="V422" i="19"/>
  <c r="V423" i="19"/>
  <c r="V424" i="19"/>
  <c r="V425" i="19"/>
  <c r="V426" i="19"/>
  <c r="V427" i="19"/>
  <c r="V428" i="19"/>
  <c r="V429" i="19"/>
  <c r="V430" i="19"/>
  <c r="V431" i="19"/>
  <c r="V434" i="19"/>
  <c r="V435" i="19"/>
  <c r="V436" i="19"/>
  <c r="V437" i="19"/>
  <c r="V438" i="19"/>
  <c r="V439" i="19"/>
  <c r="V440" i="19"/>
  <c r="V441" i="19"/>
  <c r="V442" i="19"/>
  <c r="V443" i="19"/>
  <c r="V444" i="19"/>
  <c r="V445" i="19"/>
  <c r="V446" i="19"/>
  <c r="V447" i="19"/>
  <c r="V448" i="19"/>
  <c r="V449" i="19"/>
  <c r="V450" i="19"/>
  <c r="V451" i="19"/>
  <c r="V452" i="19"/>
  <c r="V453" i="19"/>
  <c r="V454" i="19"/>
  <c r="V455" i="19"/>
  <c r="V456" i="19"/>
  <c r="V457" i="19"/>
  <c r="V458" i="19"/>
  <c r="V459" i="19"/>
  <c r="V460" i="19"/>
  <c r="V461" i="19"/>
  <c r="V462" i="19"/>
  <c r="V463" i="19"/>
  <c r="V464" i="19"/>
  <c r="V465" i="19"/>
  <c r="V466" i="19"/>
  <c r="V467" i="19"/>
  <c r="V468" i="19"/>
  <c r="V469" i="19"/>
  <c r="V470" i="19"/>
  <c r="V471" i="19"/>
  <c r="V472" i="19"/>
  <c r="V473" i="19"/>
  <c r="V474" i="19"/>
  <c r="V475" i="19"/>
  <c r="V476" i="19"/>
  <c r="V477" i="19"/>
  <c r="V478" i="19"/>
  <c r="V479" i="19"/>
  <c r="V480" i="19"/>
  <c r="V481" i="19"/>
  <c r="V482" i="19"/>
  <c r="V483" i="19"/>
  <c r="V484" i="19"/>
  <c r="V485" i="19"/>
  <c r="V486" i="19"/>
  <c r="V487" i="19"/>
  <c r="V488" i="19"/>
  <c r="V489" i="19"/>
  <c r="V490" i="19"/>
  <c r="V491" i="19"/>
  <c r="V492" i="19"/>
  <c r="V493" i="19"/>
  <c r="V494" i="19"/>
  <c r="V495" i="19"/>
  <c r="V496" i="19"/>
  <c r="V497" i="19"/>
  <c r="V498" i="19"/>
  <c r="V499" i="19"/>
  <c r="V500" i="19"/>
  <c r="V501" i="19"/>
  <c r="V502" i="19"/>
  <c r="V503" i="19"/>
  <c r="V504" i="19"/>
  <c r="V505" i="19"/>
  <c r="V506" i="19"/>
  <c r="V507" i="19"/>
  <c r="V508" i="19"/>
  <c r="V509" i="19"/>
  <c r="V510" i="19"/>
  <c r="V511" i="19"/>
  <c r="V512" i="19"/>
  <c r="V513" i="19"/>
  <c r="V514" i="19"/>
  <c r="V515" i="19"/>
  <c r="V516" i="19"/>
  <c r="V517" i="19"/>
  <c r="V518" i="19"/>
  <c r="V519" i="19"/>
  <c r="V520" i="19"/>
  <c r="V521" i="19"/>
  <c r="V522" i="19"/>
  <c r="V523" i="19"/>
  <c r="V524" i="19"/>
  <c r="V525" i="19"/>
  <c r="V526" i="19"/>
  <c r="V527" i="19"/>
  <c r="V528" i="19"/>
  <c r="V529" i="19"/>
  <c r="V530" i="19"/>
  <c r="V531" i="19"/>
  <c r="V532" i="19"/>
  <c r="V533" i="19"/>
  <c r="V534" i="19"/>
  <c r="V535" i="19"/>
  <c r="V536" i="19"/>
  <c r="V537" i="19"/>
  <c r="V538" i="19"/>
  <c r="V539" i="19"/>
  <c r="V540" i="19"/>
  <c r="V541" i="19"/>
  <c r="V542" i="19"/>
  <c r="V543" i="19"/>
  <c r="V544" i="19"/>
  <c r="V545" i="19"/>
  <c r="V546" i="19"/>
  <c r="V547" i="19"/>
  <c r="V548" i="19"/>
  <c r="V549" i="19"/>
  <c r="V550" i="19"/>
  <c r="V551" i="19"/>
  <c r="V552" i="19"/>
  <c r="V553" i="19"/>
  <c r="V554" i="19"/>
  <c r="V555" i="19"/>
  <c r="V556" i="19"/>
  <c r="V557" i="19"/>
  <c r="V558" i="19"/>
  <c r="V559" i="19"/>
  <c r="V560" i="19"/>
  <c r="V561" i="19"/>
  <c r="V562" i="19"/>
  <c r="V563" i="19"/>
  <c r="V564" i="19"/>
  <c r="V565" i="19"/>
  <c r="V566" i="19"/>
  <c r="V567" i="19"/>
  <c r="V568" i="19"/>
  <c r="V569" i="19"/>
  <c r="V570" i="19"/>
  <c r="V571" i="19"/>
  <c r="V572" i="19"/>
  <c r="V573" i="19"/>
  <c r="V574" i="19"/>
  <c r="V575" i="19"/>
  <c r="V576" i="19"/>
  <c r="V577" i="19"/>
  <c r="V578" i="19"/>
  <c r="V579" i="19"/>
  <c r="V580" i="19"/>
  <c r="V581" i="19"/>
  <c r="V582" i="19"/>
  <c r="V583" i="19"/>
  <c r="V584" i="19"/>
  <c r="V585" i="19"/>
  <c r="V586" i="19"/>
  <c r="V587" i="19"/>
  <c r="V588" i="19"/>
  <c r="V589" i="19"/>
  <c r="V590" i="19"/>
  <c r="V591" i="19"/>
  <c r="V592" i="19"/>
  <c r="V593" i="19"/>
  <c r="V594" i="19"/>
  <c r="V595" i="19"/>
  <c r="V596" i="19"/>
  <c r="V597" i="19"/>
  <c r="V598" i="19"/>
  <c r="V599" i="19"/>
  <c r="V600" i="19"/>
  <c r="V601" i="19"/>
  <c r="V602" i="19"/>
  <c r="V603" i="19"/>
  <c r="V604" i="19"/>
  <c r="V605" i="19"/>
  <c r="V606" i="19"/>
  <c r="V607" i="19"/>
  <c r="V608" i="19"/>
  <c r="V609" i="19"/>
  <c r="V610" i="19"/>
  <c r="V611" i="19"/>
  <c r="V612" i="19"/>
  <c r="V613" i="19"/>
  <c r="V614" i="19"/>
  <c r="V615" i="19"/>
  <c r="V616" i="19"/>
  <c r="V617" i="19"/>
  <c r="V618" i="19"/>
  <c r="V619" i="19"/>
  <c r="V620" i="19"/>
  <c r="V621" i="19"/>
  <c r="V622" i="19"/>
  <c r="V623" i="19"/>
  <c r="V624" i="19"/>
  <c r="V625" i="19"/>
  <c r="V626" i="19"/>
  <c r="V627" i="19"/>
  <c r="V628" i="19"/>
  <c r="V629" i="19"/>
  <c r="V630" i="19"/>
  <c r="V631" i="19"/>
  <c r="V632" i="19"/>
  <c r="V633" i="19"/>
  <c r="V634" i="19"/>
  <c r="V635" i="19"/>
  <c r="V636" i="19"/>
  <c r="V637" i="19"/>
  <c r="V638" i="19"/>
  <c r="V639" i="19"/>
  <c r="V640" i="19"/>
  <c r="V641" i="19"/>
  <c r="V642" i="19"/>
  <c r="V643" i="19"/>
  <c r="V644" i="19"/>
  <c r="V645" i="19"/>
  <c r="V646" i="19"/>
  <c r="V647" i="19"/>
  <c r="V648" i="19"/>
  <c r="V649" i="19"/>
  <c r="V650" i="19"/>
  <c r="V651" i="19"/>
  <c r="V652" i="19"/>
  <c r="V653" i="19"/>
  <c r="V654" i="19"/>
  <c r="V655" i="19"/>
  <c r="V656" i="19"/>
  <c r="V657" i="19"/>
  <c r="V658" i="19"/>
  <c r="V659" i="19"/>
  <c r="V660" i="19"/>
  <c r="V661" i="19"/>
  <c r="V662" i="19"/>
  <c r="V663" i="19"/>
  <c r="V664" i="19"/>
  <c r="V665" i="19"/>
  <c r="V666" i="19"/>
  <c r="V667" i="19"/>
  <c r="V668" i="19"/>
  <c r="V669" i="19"/>
  <c r="V670" i="19"/>
  <c r="V671" i="19"/>
  <c r="V672" i="19"/>
  <c r="V673" i="19"/>
  <c r="V674" i="19"/>
  <c r="V675" i="19"/>
  <c r="V676" i="19"/>
  <c r="V677" i="19"/>
  <c r="V678" i="19"/>
  <c r="V679" i="19"/>
  <c r="V680" i="19"/>
  <c r="V681" i="19"/>
  <c r="V682" i="19"/>
  <c r="V683" i="19"/>
  <c r="V684" i="19"/>
  <c r="V685" i="19"/>
  <c r="V686" i="19"/>
  <c r="V687" i="19"/>
  <c r="V688" i="19"/>
  <c r="V689" i="19"/>
  <c r="V690" i="19"/>
  <c r="V691" i="19"/>
  <c r="V692" i="19"/>
  <c r="V693" i="19"/>
  <c r="V694" i="19"/>
  <c r="V695" i="19"/>
  <c r="V696" i="19"/>
  <c r="V697" i="19"/>
  <c r="V698" i="19"/>
  <c r="V699" i="19"/>
  <c r="V700" i="19"/>
  <c r="V701" i="19"/>
  <c r="V702" i="19"/>
  <c r="V703" i="19"/>
  <c r="V704" i="19"/>
  <c r="V705" i="19"/>
  <c r="V706" i="19"/>
  <c r="V707" i="19"/>
  <c r="V708" i="19"/>
  <c r="V709" i="19"/>
  <c r="V710" i="19"/>
  <c r="V711" i="19"/>
  <c r="V712" i="19"/>
  <c r="V713" i="19"/>
  <c r="V714" i="19"/>
  <c r="V715" i="19"/>
  <c r="V716" i="19"/>
  <c r="V717" i="19"/>
  <c r="V718" i="19"/>
  <c r="V719" i="19"/>
  <c r="V720" i="19"/>
  <c r="V721" i="19"/>
  <c r="V722" i="19"/>
  <c r="V723" i="19"/>
  <c r="V724" i="19"/>
  <c r="V725" i="19"/>
  <c r="V726" i="19"/>
  <c r="V727" i="19"/>
  <c r="V728" i="19"/>
  <c r="V729" i="19"/>
  <c r="V730" i="19"/>
  <c r="V731" i="19"/>
  <c r="V732" i="19"/>
  <c r="V733" i="19"/>
  <c r="V734" i="19"/>
  <c r="V735" i="19"/>
  <c r="V736" i="19"/>
  <c r="V737" i="19"/>
  <c r="V738" i="19"/>
  <c r="V739" i="19"/>
  <c r="V740" i="19"/>
  <c r="V741" i="19"/>
  <c r="V742" i="19"/>
  <c r="V743" i="19"/>
  <c r="V744" i="19"/>
  <c r="V745" i="19"/>
  <c r="V746" i="19"/>
  <c r="V747" i="19"/>
  <c r="V748" i="19"/>
  <c r="V749" i="19"/>
  <c r="V750" i="19"/>
  <c r="V751" i="19"/>
  <c r="V752" i="19"/>
  <c r="V753" i="19"/>
  <c r="V754" i="19"/>
  <c r="V755" i="19"/>
  <c r="V756" i="19"/>
  <c r="V757" i="19"/>
  <c r="V758" i="19"/>
  <c r="V759" i="19"/>
  <c r="V760" i="19"/>
  <c r="V761" i="19"/>
  <c r="V762" i="19"/>
  <c r="V763" i="19"/>
  <c r="V764" i="19"/>
  <c r="V765" i="19"/>
  <c r="V766" i="19"/>
  <c r="V767" i="19"/>
  <c r="V768" i="19"/>
  <c r="V769" i="19"/>
  <c r="V770" i="19"/>
  <c r="V771" i="19"/>
  <c r="V772" i="19"/>
  <c r="V773" i="19"/>
  <c r="V774" i="19"/>
  <c r="V775" i="19"/>
  <c r="V776" i="19"/>
  <c r="V777" i="19"/>
  <c r="V778" i="19"/>
  <c r="V779" i="19"/>
  <c r="V780" i="19"/>
  <c r="V781" i="19"/>
  <c r="V782" i="19"/>
  <c r="V783" i="19"/>
  <c r="V784" i="19"/>
  <c r="V785" i="19"/>
  <c r="V786" i="19"/>
  <c r="V787" i="19"/>
  <c r="V788" i="19"/>
  <c r="V789" i="19"/>
  <c r="V790" i="19"/>
  <c r="V791" i="19"/>
  <c r="V792" i="19"/>
  <c r="V793" i="19"/>
  <c r="V794" i="19"/>
  <c r="V795" i="19"/>
  <c r="V796" i="19"/>
  <c r="V797" i="19"/>
  <c r="V798" i="19"/>
  <c r="V799" i="19"/>
  <c r="V800" i="19"/>
  <c r="V801" i="19"/>
  <c r="V802" i="19"/>
  <c r="V803" i="19"/>
  <c r="V804" i="19"/>
  <c r="V805" i="19"/>
  <c r="V806" i="19"/>
  <c r="V807" i="19"/>
  <c r="V808" i="19"/>
  <c r="V809" i="19"/>
  <c r="V810" i="19"/>
  <c r="V811" i="19"/>
  <c r="V812" i="19"/>
  <c r="V813" i="19"/>
  <c r="V814" i="19"/>
  <c r="V815" i="19"/>
  <c r="V816" i="19"/>
  <c r="V817" i="19"/>
  <c r="V818" i="19"/>
  <c r="V819" i="19"/>
  <c r="V820" i="19"/>
  <c r="V821" i="19"/>
  <c r="V822" i="19"/>
  <c r="V823" i="19"/>
  <c r="V824" i="19"/>
  <c r="V825" i="19"/>
  <c r="V826" i="19"/>
  <c r="V827" i="19"/>
  <c r="V828" i="19"/>
  <c r="V829" i="19"/>
  <c r="V830" i="19"/>
  <c r="V831" i="19"/>
  <c r="V832" i="19"/>
  <c r="V833" i="19"/>
  <c r="V834" i="19"/>
  <c r="V835" i="19"/>
  <c r="V836" i="19"/>
  <c r="V837" i="19"/>
  <c r="V838" i="19"/>
  <c r="V839" i="19"/>
  <c r="V840" i="19"/>
  <c r="V841" i="19"/>
  <c r="V842" i="19"/>
  <c r="V843" i="19"/>
  <c r="V844" i="19"/>
  <c r="V845" i="19"/>
  <c r="V846" i="19"/>
  <c r="V847" i="19"/>
  <c r="V848" i="19"/>
  <c r="V849" i="19"/>
  <c r="V850" i="19"/>
  <c r="V851" i="19"/>
  <c r="V852" i="19"/>
  <c r="V853" i="19"/>
  <c r="V854" i="19"/>
  <c r="V855" i="19"/>
  <c r="V856" i="19"/>
  <c r="V857" i="19"/>
  <c r="V858" i="19"/>
  <c r="V859" i="19"/>
  <c r="V860" i="19"/>
  <c r="V861" i="19"/>
  <c r="V862" i="19"/>
  <c r="V863" i="19"/>
  <c r="V864" i="19"/>
  <c r="V865" i="19"/>
  <c r="V866" i="19"/>
  <c r="V867" i="19"/>
  <c r="V868" i="19"/>
  <c r="V869" i="19"/>
  <c r="V870" i="19"/>
  <c r="V871" i="19"/>
  <c r="V872" i="19"/>
  <c r="V873" i="19"/>
  <c r="V874" i="19"/>
  <c r="V875" i="19"/>
  <c r="V876" i="19"/>
  <c r="V877" i="19"/>
  <c r="V878" i="19"/>
  <c r="V879" i="19"/>
  <c r="V880" i="19"/>
  <c r="V881" i="19"/>
  <c r="V882" i="19"/>
  <c r="V883" i="19"/>
  <c r="V884" i="19"/>
  <c r="V885" i="19"/>
  <c r="V886" i="19"/>
  <c r="V887" i="19"/>
  <c r="V888" i="19"/>
  <c r="V889" i="19"/>
  <c r="V890" i="19"/>
  <c r="V891" i="19"/>
  <c r="V892" i="19"/>
  <c r="V893" i="19"/>
  <c r="V894" i="19"/>
  <c r="V895" i="19"/>
  <c r="V896" i="19"/>
  <c r="V897" i="19"/>
  <c r="V898" i="19"/>
  <c r="V899" i="19"/>
  <c r="V900" i="19"/>
  <c r="V901" i="19"/>
  <c r="V902" i="19"/>
  <c r="V903" i="19"/>
  <c r="V904" i="19"/>
  <c r="V905" i="19"/>
  <c r="V906" i="19"/>
  <c r="V907" i="19"/>
  <c r="V908" i="19"/>
  <c r="V909" i="19"/>
  <c r="V910" i="19"/>
  <c r="V911" i="19"/>
  <c r="V912" i="19"/>
  <c r="V913" i="19"/>
  <c r="V914" i="19"/>
  <c r="V915" i="19"/>
  <c r="V916" i="19"/>
  <c r="V917" i="19"/>
  <c r="V918" i="19"/>
  <c r="V919" i="19"/>
  <c r="V920" i="19"/>
  <c r="V921" i="19"/>
  <c r="V922" i="19"/>
  <c r="V923" i="19"/>
  <c r="V924" i="19"/>
  <c r="V925" i="19"/>
  <c r="V926" i="19"/>
  <c r="V927" i="19"/>
  <c r="V928" i="19"/>
  <c r="V929" i="19"/>
  <c r="V930" i="19"/>
  <c r="V931" i="19"/>
  <c r="V932" i="19"/>
  <c r="V933" i="19"/>
  <c r="V934" i="19"/>
  <c r="V935" i="19"/>
  <c r="V936" i="19"/>
  <c r="V937" i="19"/>
  <c r="V938" i="19"/>
  <c r="V939" i="19"/>
  <c r="V940" i="19"/>
  <c r="V941" i="19"/>
  <c r="V942" i="19"/>
  <c r="V943" i="19"/>
  <c r="V944" i="19"/>
  <c r="V945" i="19"/>
  <c r="V946" i="19"/>
  <c r="V947" i="19"/>
  <c r="V948" i="19"/>
  <c r="V949" i="19"/>
  <c r="V950" i="19"/>
  <c r="V951" i="19"/>
  <c r="V952" i="19"/>
  <c r="V953" i="19"/>
  <c r="V954" i="19"/>
  <c r="V955" i="19"/>
  <c r="V956" i="19"/>
  <c r="V957" i="19"/>
  <c r="V958" i="19"/>
  <c r="V959" i="19"/>
  <c r="V960" i="19"/>
  <c r="V961" i="19"/>
  <c r="V962" i="19"/>
  <c r="V963" i="19"/>
  <c r="V964" i="19"/>
  <c r="V965" i="19"/>
  <c r="V966" i="19"/>
  <c r="V967" i="19"/>
  <c r="V968" i="19"/>
  <c r="V969" i="19"/>
  <c r="V970" i="19"/>
  <c r="V971" i="19"/>
  <c r="V972" i="19"/>
  <c r="V973" i="19"/>
  <c r="V974" i="19"/>
  <c r="V975" i="19"/>
  <c r="V976" i="19"/>
  <c r="V977" i="19"/>
  <c r="V978" i="19"/>
  <c r="V979" i="19"/>
  <c r="V980" i="19"/>
  <c r="V981" i="19"/>
  <c r="V982" i="19"/>
  <c r="V983" i="19"/>
  <c r="V984" i="19"/>
  <c r="V985" i="19"/>
  <c r="V986" i="19"/>
  <c r="V987" i="19"/>
  <c r="V988" i="19"/>
  <c r="V989" i="19"/>
  <c r="V990" i="19"/>
  <c r="V991" i="19"/>
  <c r="V992" i="19"/>
  <c r="V993" i="19"/>
  <c r="V994" i="19"/>
  <c r="V995" i="19"/>
  <c r="V996" i="19"/>
  <c r="V997" i="19"/>
  <c r="V998" i="19"/>
  <c r="V999" i="19"/>
  <c r="V1000" i="19"/>
  <c r="V1001" i="19"/>
  <c r="V1002" i="19"/>
  <c r="V1003" i="19"/>
  <c r="V1004" i="19"/>
  <c r="V1005" i="19"/>
  <c r="V1006" i="19"/>
  <c r="V1007" i="19"/>
  <c r="V1008" i="19"/>
  <c r="V1009" i="19"/>
  <c r="V1010" i="19"/>
  <c r="V1011" i="19"/>
  <c r="V1012" i="19"/>
  <c r="V1013" i="19"/>
  <c r="V1014" i="19"/>
  <c r="V1015" i="19"/>
  <c r="V1016" i="19"/>
  <c r="V1017" i="19"/>
  <c r="V1018" i="19"/>
  <c r="V1019" i="19"/>
  <c r="V1020" i="19"/>
  <c r="V1021" i="19"/>
  <c r="V1022" i="19"/>
  <c r="V1023" i="19"/>
  <c r="V1024" i="19"/>
  <c r="V1025" i="19"/>
  <c r="V1026" i="19"/>
  <c r="V1027" i="19"/>
  <c r="V1028" i="19"/>
  <c r="V1029" i="19"/>
  <c r="V1030" i="19"/>
  <c r="V1031" i="19"/>
  <c r="V1032" i="19"/>
  <c r="V1033" i="19"/>
  <c r="V1034" i="19"/>
  <c r="V1035" i="19"/>
  <c r="V1036" i="19"/>
  <c r="V1037" i="19"/>
  <c r="V1038" i="19"/>
  <c r="V1039" i="19"/>
  <c r="V1040" i="19"/>
  <c r="V1041" i="19"/>
  <c r="V1042" i="19"/>
  <c r="V1043" i="19"/>
  <c r="V1044" i="19"/>
  <c r="V1045" i="19"/>
  <c r="V1046" i="19"/>
  <c r="V1047" i="19"/>
  <c r="V1048" i="19"/>
  <c r="V1049" i="19"/>
  <c r="V1050" i="19"/>
  <c r="V1051" i="19"/>
  <c r="V1052" i="19"/>
  <c r="V1053" i="19"/>
  <c r="V1054" i="19"/>
  <c r="V1055" i="19"/>
  <c r="V1056" i="19"/>
  <c r="V1057" i="19"/>
  <c r="V1058" i="19"/>
  <c r="V1059" i="19"/>
  <c r="V1060" i="19"/>
  <c r="V1061" i="19"/>
  <c r="V1062" i="19"/>
  <c r="V1063" i="19"/>
  <c r="V1064" i="19"/>
  <c r="V1065" i="19"/>
  <c r="V1066" i="19"/>
  <c r="V1067" i="19"/>
  <c r="V1068" i="19"/>
  <c r="V1069" i="19"/>
  <c r="V1070" i="19"/>
  <c r="V1071" i="19"/>
  <c r="V1072" i="19"/>
  <c r="V1073" i="19"/>
  <c r="V1074" i="19"/>
  <c r="V1075" i="19"/>
  <c r="V1076" i="19"/>
  <c r="V1077" i="19"/>
  <c r="V1078" i="19"/>
  <c r="V1079" i="19"/>
  <c r="V1080" i="19"/>
  <c r="V1081" i="19"/>
  <c r="V1082" i="19"/>
  <c r="V1083" i="19"/>
  <c r="V1084" i="19"/>
  <c r="V1085" i="19"/>
  <c r="V1086" i="19"/>
  <c r="V1087" i="19"/>
  <c r="V1088" i="19"/>
  <c r="V1089" i="19"/>
  <c r="V1090" i="19"/>
  <c r="V1091" i="19"/>
  <c r="V1092" i="19"/>
  <c r="V1093" i="19"/>
  <c r="V1094" i="19"/>
  <c r="V1095" i="19"/>
  <c r="V1096" i="19"/>
  <c r="V1097" i="19"/>
  <c r="V1098" i="19"/>
  <c r="V1099" i="19"/>
  <c r="V1100" i="19"/>
  <c r="V1101" i="19"/>
  <c r="V1102" i="19"/>
  <c r="V1103" i="19"/>
  <c r="V1104" i="19"/>
  <c r="V1105" i="19"/>
  <c r="V1106" i="19"/>
  <c r="V1107" i="19"/>
  <c r="V1108" i="19"/>
  <c r="V1109" i="19"/>
  <c r="V1110" i="19"/>
  <c r="V1111" i="19"/>
  <c r="V1112" i="19"/>
  <c r="V1113" i="19"/>
  <c r="V1114" i="19"/>
  <c r="V1115" i="19"/>
  <c r="V1116" i="19"/>
  <c r="V1117" i="19"/>
  <c r="V1118" i="19"/>
  <c r="V1119" i="19"/>
  <c r="V1120" i="19"/>
  <c r="V1121" i="19"/>
  <c r="V1122" i="19"/>
  <c r="V1123" i="19"/>
  <c r="V1124" i="19"/>
  <c r="V1125" i="19"/>
  <c r="V1126" i="19"/>
  <c r="V1127" i="19"/>
  <c r="V1128" i="19"/>
  <c r="V1129" i="19"/>
  <c r="V1130" i="19"/>
  <c r="V1131" i="19"/>
  <c r="V1132" i="19"/>
  <c r="V1133" i="19"/>
  <c r="V1134" i="19"/>
  <c r="V1135" i="19"/>
  <c r="V1136" i="19"/>
  <c r="V1137" i="19"/>
  <c r="V1138" i="19"/>
  <c r="V1139" i="19"/>
  <c r="V1140" i="19"/>
  <c r="V1141" i="19"/>
  <c r="V1142" i="19"/>
  <c r="V1143" i="19"/>
  <c r="V1144" i="19"/>
  <c r="V1145" i="19"/>
  <c r="V1146" i="19"/>
  <c r="V1147" i="19"/>
  <c r="V1148" i="19"/>
  <c r="V1149" i="19"/>
  <c r="V1150" i="19"/>
  <c r="V1151" i="19"/>
  <c r="V1152" i="19"/>
  <c r="V1153" i="19"/>
  <c r="V1154" i="19"/>
  <c r="V1155" i="19"/>
  <c r="V1156" i="19"/>
  <c r="V1157" i="19"/>
  <c r="V1158" i="19"/>
  <c r="V1159" i="19"/>
  <c r="V1160" i="19"/>
  <c r="V1161" i="19"/>
  <c r="V1162" i="19"/>
  <c r="V1163" i="19"/>
  <c r="V1164" i="19"/>
  <c r="V1165" i="19"/>
  <c r="V1166" i="19"/>
  <c r="V1167" i="19"/>
  <c r="V1168" i="19"/>
  <c r="V1169" i="19"/>
  <c r="V1170" i="19"/>
  <c r="V1171" i="19"/>
  <c r="V1172" i="19"/>
  <c r="V1173" i="19"/>
  <c r="V1174" i="19"/>
  <c r="V1175" i="19"/>
  <c r="V1176" i="19"/>
  <c r="V1177" i="19"/>
  <c r="V1178" i="19"/>
  <c r="V1179" i="19"/>
  <c r="V1180" i="19"/>
  <c r="V1181" i="19"/>
  <c r="V1182" i="19"/>
  <c r="V1183" i="19"/>
  <c r="V1184" i="19"/>
  <c r="V1185" i="19"/>
  <c r="V1186" i="19"/>
  <c r="V1187" i="19"/>
  <c r="V1188" i="19"/>
  <c r="V1189" i="19"/>
  <c r="V1190" i="19"/>
  <c r="V1191" i="19"/>
  <c r="V1192" i="19"/>
  <c r="V1193" i="19"/>
  <c r="V1194" i="19"/>
  <c r="V1195" i="19"/>
  <c r="V1196" i="19"/>
  <c r="V1197" i="19"/>
  <c r="V1198" i="19"/>
  <c r="V1199" i="19"/>
  <c r="V1200" i="19"/>
  <c r="V1201" i="19"/>
  <c r="V1202" i="19"/>
  <c r="V1203" i="19"/>
  <c r="V1204" i="19"/>
  <c r="V1205" i="19"/>
  <c r="V1206" i="19"/>
  <c r="V1207" i="19"/>
  <c r="V1208" i="19"/>
  <c r="V1209" i="19"/>
  <c r="V1210" i="19"/>
  <c r="V1211" i="19"/>
  <c r="V1212" i="19"/>
  <c r="V1213" i="19"/>
  <c r="V1214" i="19"/>
  <c r="V1215" i="19"/>
  <c r="V1216" i="19"/>
  <c r="V1217" i="19"/>
  <c r="V1218" i="19"/>
  <c r="V1219" i="19"/>
  <c r="V1220" i="19"/>
  <c r="V1221" i="19"/>
  <c r="V1222" i="19"/>
  <c r="V1223" i="19"/>
  <c r="V1224" i="19"/>
  <c r="V1225" i="19"/>
  <c r="V1226" i="19"/>
  <c r="V1227" i="19"/>
  <c r="V1228" i="19"/>
  <c r="V1229" i="19"/>
  <c r="V1230" i="19"/>
  <c r="V1231" i="19"/>
  <c r="V1232" i="19"/>
  <c r="V1233" i="19"/>
  <c r="V1234" i="19"/>
  <c r="V1235" i="19"/>
  <c r="V1236" i="19"/>
  <c r="V1237" i="19"/>
  <c r="V1238" i="19"/>
  <c r="V1239" i="19"/>
  <c r="V1240" i="19"/>
  <c r="V1241" i="19"/>
  <c r="V1242" i="19"/>
  <c r="V1243" i="19"/>
  <c r="V1244" i="19"/>
  <c r="V1245" i="19"/>
  <c r="V1246" i="19"/>
  <c r="V1247" i="19"/>
  <c r="V1248" i="19"/>
  <c r="V1249" i="19"/>
  <c r="V1250" i="19"/>
  <c r="V1251" i="19"/>
  <c r="V1252" i="19"/>
  <c r="V1253" i="19"/>
  <c r="V1254" i="19"/>
  <c r="V1255" i="19"/>
  <c r="V1256" i="19"/>
  <c r="V1257" i="19"/>
  <c r="V1258" i="19"/>
  <c r="V1259" i="19"/>
  <c r="V1260" i="19"/>
  <c r="V1261" i="19"/>
  <c r="V1262" i="19"/>
  <c r="V1263" i="19"/>
  <c r="V1264" i="19"/>
  <c r="V1265" i="19"/>
  <c r="V1266" i="19"/>
  <c r="V1267" i="19"/>
  <c r="V1268" i="19"/>
  <c r="V1269" i="19"/>
  <c r="V1270" i="19"/>
  <c r="V1271" i="19"/>
  <c r="V1272" i="19"/>
  <c r="V1273" i="19"/>
  <c r="V1274" i="19"/>
  <c r="V1275" i="19"/>
  <c r="V1276" i="19"/>
  <c r="V1277" i="19"/>
  <c r="V1278" i="19"/>
  <c r="V1279" i="19"/>
  <c r="V1280" i="19"/>
  <c r="V1281" i="19"/>
  <c r="V1282" i="19"/>
  <c r="V1283" i="19"/>
  <c r="V1284" i="19"/>
  <c r="V1285" i="19"/>
  <c r="V1286" i="19"/>
  <c r="V1287" i="19"/>
  <c r="V1288" i="19"/>
  <c r="V1289" i="19"/>
  <c r="V1290" i="19"/>
  <c r="V1291" i="19"/>
  <c r="V1292" i="19"/>
  <c r="V1293" i="19"/>
  <c r="V1294" i="19"/>
  <c r="V1295" i="19"/>
  <c r="V1296" i="19"/>
  <c r="V1297" i="19"/>
  <c r="V1298" i="19"/>
  <c r="V1299" i="19"/>
  <c r="V1300" i="19"/>
  <c r="V1301" i="19"/>
  <c r="V1302" i="19"/>
  <c r="V1303" i="19"/>
  <c r="V1304" i="19"/>
  <c r="V1305" i="19"/>
  <c r="V1306" i="19"/>
  <c r="V1307" i="19"/>
  <c r="V1308" i="19"/>
  <c r="V1309" i="19"/>
  <c r="V1310" i="19"/>
  <c r="V1311" i="19"/>
  <c r="V1312" i="19"/>
  <c r="V1313" i="19"/>
  <c r="V1314" i="19"/>
  <c r="V1315" i="19"/>
  <c r="V1316" i="19"/>
  <c r="V1317" i="19"/>
  <c r="V1318" i="19"/>
  <c r="V1319" i="19"/>
  <c r="V1320" i="19"/>
  <c r="V1321" i="19"/>
  <c r="V1322" i="19"/>
  <c r="V1323" i="19"/>
  <c r="V1324" i="19"/>
  <c r="V1325" i="19"/>
  <c r="V1326" i="19"/>
  <c r="V1327" i="19"/>
  <c r="V1328" i="19"/>
  <c r="V1329" i="19"/>
  <c r="V1330" i="19"/>
  <c r="V1331" i="19"/>
  <c r="V1332" i="19"/>
  <c r="V1333" i="19"/>
  <c r="V1334" i="19"/>
  <c r="V1335" i="19"/>
  <c r="V1336" i="19"/>
  <c r="V1337" i="19"/>
  <c r="V1338" i="19"/>
  <c r="V1339" i="19"/>
  <c r="V1340" i="19"/>
  <c r="V1341" i="19"/>
  <c r="V1342" i="19"/>
  <c r="V1343" i="19"/>
  <c r="V1344" i="19"/>
  <c r="V1345" i="19"/>
  <c r="V1346" i="19"/>
  <c r="V1347" i="19"/>
  <c r="V1348" i="19"/>
  <c r="V1349" i="19"/>
  <c r="V1350" i="19"/>
  <c r="V1351" i="19"/>
  <c r="V1352" i="19"/>
  <c r="V1353" i="19"/>
  <c r="V1354" i="19"/>
  <c r="V1355" i="19"/>
  <c r="V1356" i="19"/>
  <c r="V1357" i="19"/>
  <c r="V1358" i="19"/>
  <c r="V1359" i="19"/>
  <c r="V1360" i="19"/>
  <c r="V1361" i="19"/>
  <c r="V1362" i="19"/>
  <c r="V1363" i="19"/>
  <c r="V1364" i="19"/>
  <c r="V1365" i="19"/>
  <c r="V1366" i="19"/>
  <c r="V1367" i="19"/>
  <c r="V1368" i="19"/>
  <c r="V1369" i="19"/>
  <c r="V1370" i="19"/>
  <c r="V1371" i="19"/>
  <c r="V1372" i="19"/>
  <c r="V1373" i="19"/>
  <c r="V1374" i="19"/>
  <c r="V1375" i="19"/>
  <c r="V1376" i="19"/>
  <c r="V1377" i="19"/>
  <c r="V1378" i="19"/>
  <c r="V1379" i="19"/>
  <c r="V1380" i="19"/>
  <c r="V1381" i="19"/>
  <c r="V1382" i="19"/>
  <c r="V1383" i="19"/>
  <c r="V1384" i="19"/>
  <c r="V1385" i="19"/>
  <c r="V1386" i="19"/>
  <c r="V1387" i="19"/>
  <c r="V1388" i="19"/>
  <c r="V1389" i="19"/>
  <c r="V1390" i="19"/>
  <c r="V1391" i="19"/>
  <c r="V1392" i="19"/>
  <c r="V1393" i="19"/>
  <c r="V1394" i="19"/>
  <c r="V1395" i="19"/>
  <c r="V1396" i="19"/>
  <c r="V1397" i="19"/>
  <c r="V1398" i="19"/>
  <c r="V1399" i="19"/>
  <c r="V1400" i="19"/>
  <c r="V1401" i="19"/>
  <c r="V1402" i="19"/>
  <c r="V1403" i="19"/>
  <c r="V1404" i="19"/>
  <c r="V1405" i="19"/>
  <c r="V1406" i="19"/>
  <c r="V1407" i="19"/>
  <c r="V1408" i="19"/>
  <c r="V1409" i="19"/>
  <c r="V1410" i="19"/>
  <c r="V1411" i="19"/>
  <c r="V1412" i="19"/>
  <c r="V1413" i="19"/>
  <c r="V1414" i="19"/>
  <c r="V1415" i="19"/>
  <c r="V1416" i="19"/>
  <c r="V1417" i="19"/>
  <c r="V1418" i="19"/>
  <c r="V1419" i="19"/>
  <c r="V1420" i="19"/>
  <c r="V1421" i="19"/>
  <c r="V1422" i="19"/>
  <c r="V1423" i="19"/>
  <c r="V1424" i="19"/>
  <c r="V1425" i="19"/>
  <c r="V1426" i="19"/>
  <c r="V1427" i="19"/>
  <c r="V1428" i="19"/>
  <c r="V1429" i="19"/>
  <c r="V1430" i="19"/>
  <c r="V1431" i="19"/>
  <c r="V1432" i="19"/>
  <c r="V1433" i="19"/>
  <c r="V1434" i="19"/>
  <c r="V1435" i="19"/>
  <c r="V1436" i="19"/>
  <c r="V1437" i="19"/>
  <c r="V1438" i="19"/>
  <c r="V1439" i="19"/>
  <c r="V1440" i="19"/>
  <c r="V1441" i="19"/>
  <c r="V1442" i="19"/>
  <c r="V1443" i="19"/>
  <c r="V1444" i="19"/>
  <c r="V1445" i="19"/>
  <c r="V1446" i="19"/>
  <c r="V1447" i="19"/>
  <c r="V1448" i="19"/>
  <c r="V1449" i="19"/>
  <c r="V1450" i="19"/>
  <c r="V1451" i="19"/>
  <c r="V1452" i="19"/>
  <c r="V1453" i="19"/>
  <c r="V1454" i="19"/>
  <c r="V1455" i="19"/>
  <c r="V1456" i="19"/>
  <c r="V1457" i="19"/>
  <c r="V1458" i="19"/>
  <c r="V1459" i="19"/>
  <c r="V1460" i="19"/>
  <c r="V1461" i="19"/>
  <c r="V1462" i="19"/>
  <c r="V1463" i="19"/>
  <c r="V1464" i="19"/>
  <c r="V1465" i="19"/>
  <c r="V1466" i="19"/>
  <c r="V1467" i="19"/>
  <c r="V1468" i="19"/>
  <c r="V1469" i="19"/>
  <c r="V1470" i="19"/>
  <c r="V1471" i="19"/>
  <c r="V1472" i="19"/>
  <c r="V1473" i="19"/>
  <c r="V1474" i="19"/>
  <c r="V1475" i="19"/>
  <c r="V1476" i="19"/>
  <c r="V1477" i="19"/>
  <c r="V1478" i="19"/>
  <c r="V1479" i="19"/>
  <c r="V1480" i="19"/>
  <c r="V1481" i="19"/>
  <c r="V1482" i="19"/>
  <c r="V1483" i="19"/>
  <c r="V1484" i="19"/>
  <c r="V1485" i="19"/>
  <c r="V1486" i="19"/>
  <c r="V1487" i="19"/>
  <c r="V1488" i="19"/>
  <c r="V1489" i="19"/>
  <c r="V1490" i="19"/>
  <c r="V1491" i="19"/>
  <c r="V1492" i="19"/>
  <c r="V1493" i="19"/>
  <c r="V1494" i="19"/>
  <c r="V1495" i="19"/>
  <c r="V1496" i="19"/>
  <c r="V1497" i="19"/>
  <c r="V1498" i="19"/>
  <c r="V1499" i="19"/>
  <c r="V1500" i="19"/>
  <c r="V1501" i="19"/>
  <c r="V1502" i="19"/>
  <c r="V1503" i="19"/>
  <c r="V1504" i="19"/>
  <c r="V1505" i="19"/>
  <c r="V1506" i="19"/>
  <c r="V1507" i="19"/>
  <c r="V1508" i="19"/>
  <c r="V1509" i="19"/>
  <c r="V1510" i="19"/>
  <c r="V1511" i="19"/>
  <c r="V1512" i="19"/>
  <c r="V1513" i="19"/>
  <c r="V1514" i="19"/>
  <c r="V1515" i="19"/>
  <c r="V1516" i="19"/>
  <c r="V1517" i="19"/>
  <c r="V1518" i="19"/>
  <c r="V1519" i="19"/>
  <c r="V1520" i="19"/>
  <c r="V1521" i="19"/>
  <c r="V1522" i="19"/>
  <c r="V1523" i="19"/>
  <c r="V1524" i="19"/>
  <c r="V1525" i="19"/>
  <c r="V1526" i="19"/>
  <c r="V1527" i="19"/>
  <c r="V1528" i="19"/>
  <c r="V1529" i="19"/>
  <c r="V1530" i="19"/>
  <c r="V1531" i="19"/>
  <c r="V1532" i="19"/>
  <c r="V1533" i="19"/>
  <c r="V1534" i="19"/>
  <c r="V1535" i="19"/>
  <c r="V1536" i="19"/>
  <c r="V1537" i="19"/>
  <c r="V1538" i="19"/>
  <c r="V1539" i="19"/>
  <c r="V1540" i="19"/>
  <c r="V1541" i="19"/>
  <c r="V1542" i="19"/>
  <c r="V1543" i="19"/>
  <c r="V1544" i="19"/>
  <c r="V1545" i="19"/>
  <c r="V1546" i="19"/>
  <c r="V1547" i="19"/>
  <c r="V1548" i="19"/>
  <c r="V1549" i="19"/>
  <c r="V1550" i="19"/>
  <c r="V1551" i="19"/>
  <c r="V1552" i="19"/>
  <c r="V1553" i="19"/>
  <c r="V1554" i="19"/>
  <c r="V1555" i="19"/>
  <c r="V1556" i="19"/>
  <c r="V1557" i="19"/>
  <c r="V1558" i="19"/>
  <c r="V1559" i="19"/>
  <c r="V1560" i="19"/>
  <c r="V1561" i="19"/>
  <c r="V1562" i="19"/>
  <c r="V1563" i="19"/>
  <c r="V1564" i="19"/>
  <c r="V1565" i="19"/>
  <c r="V1566" i="19"/>
  <c r="V1567" i="19"/>
  <c r="V1568" i="19"/>
  <c r="V1569" i="19"/>
  <c r="V1570" i="19"/>
  <c r="V1571" i="19"/>
  <c r="V1572" i="19"/>
  <c r="V1573" i="19"/>
  <c r="V1574" i="19"/>
  <c r="V1575" i="19"/>
  <c r="V1576" i="19"/>
  <c r="V1577" i="19"/>
  <c r="V1578" i="19"/>
  <c r="V1579" i="19"/>
  <c r="V1580" i="19"/>
  <c r="V1581" i="19"/>
  <c r="V1582" i="19"/>
  <c r="V1583" i="19"/>
  <c r="V1584" i="19"/>
  <c r="V1585" i="19"/>
  <c r="V1586" i="19"/>
  <c r="V1587" i="19"/>
  <c r="V1588" i="19"/>
  <c r="V1589" i="19"/>
  <c r="V1590" i="19"/>
  <c r="V1591" i="19"/>
  <c r="V1592" i="19"/>
  <c r="V1593" i="19"/>
  <c r="V1594" i="19"/>
  <c r="V1595" i="19"/>
  <c r="V1596" i="19"/>
  <c r="V1597" i="19"/>
  <c r="V1598" i="19"/>
  <c r="V1599" i="19"/>
  <c r="V1600" i="19"/>
  <c r="V1601" i="19"/>
  <c r="V1602" i="19"/>
  <c r="V1603" i="19"/>
  <c r="V1604" i="19"/>
  <c r="V1605" i="19"/>
  <c r="V1606" i="19"/>
  <c r="V1607" i="19"/>
  <c r="V1608" i="19"/>
  <c r="V1609" i="19"/>
  <c r="V1610" i="19"/>
  <c r="V1611" i="19"/>
  <c r="T109" i="19"/>
  <c r="T110" i="19"/>
  <c r="T111" i="19"/>
  <c r="T112" i="19"/>
  <c r="T113" i="19"/>
  <c r="T114" i="19"/>
  <c r="T115" i="19"/>
  <c r="T116" i="19"/>
  <c r="T117" i="19"/>
  <c r="T118" i="19"/>
  <c r="T119" i="19"/>
  <c r="T120" i="19"/>
  <c r="T121"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3" i="19"/>
  <c r="T344" i="19"/>
  <c r="T345" i="19"/>
  <c r="T346" i="19"/>
  <c r="T347" i="19"/>
  <c r="T348" i="19"/>
  <c r="T349" i="19"/>
  <c r="T350" i="19"/>
  <c r="T351" i="19"/>
  <c r="T373" i="19"/>
  <c r="T374" i="19"/>
  <c r="T375" i="19"/>
  <c r="T376" i="19"/>
  <c r="T377" i="19"/>
  <c r="T378" i="19"/>
  <c r="T379" i="19"/>
  <c r="T380" i="19"/>
  <c r="T381" i="19"/>
  <c r="T382" i="19"/>
  <c r="T383" i="19"/>
  <c r="T384" i="19"/>
  <c r="T385" i="19"/>
  <c r="T386" i="19"/>
  <c r="T387" i="19"/>
  <c r="T388" i="19"/>
  <c r="T389" i="19"/>
  <c r="T390" i="19"/>
  <c r="T391" i="19"/>
  <c r="T392" i="19"/>
  <c r="T393" i="19"/>
  <c r="T394" i="19"/>
  <c r="T395" i="19"/>
  <c r="T396" i="19"/>
  <c r="T397" i="19"/>
  <c r="T398" i="19"/>
  <c r="T399" i="19"/>
  <c r="T400" i="19"/>
  <c r="T401" i="19"/>
  <c r="T402" i="19"/>
  <c r="T403" i="19"/>
  <c r="T404" i="19"/>
  <c r="T405" i="19"/>
  <c r="T406" i="19"/>
  <c r="T407" i="19"/>
  <c r="T408" i="19"/>
  <c r="T409" i="19"/>
  <c r="T410" i="19"/>
  <c r="T411" i="19"/>
  <c r="T412" i="19"/>
  <c r="T413" i="19"/>
  <c r="T414" i="19"/>
  <c r="T415" i="19"/>
  <c r="T416" i="19"/>
  <c r="T417" i="19"/>
  <c r="T418" i="19"/>
  <c r="T419" i="19"/>
  <c r="T420" i="19"/>
  <c r="T421" i="19"/>
  <c r="T422" i="19"/>
  <c r="T423" i="19"/>
  <c r="T424" i="19"/>
  <c r="T425" i="19"/>
  <c r="T426" i="19"/>
  <c r="T427" i="19"/>
  <c r="T428" i="19"/>
  <c r="T429" i="19"/>
  <c r="T430" i="19"/>
  <c r="T431" i="19"/>
  <c r="T434" i="19"/>
  <c r="T435" i="19"/>
  <c r="T436" i="19"/>
  <c r="T437" i="19"/>
  <c r="T438" i="19"/>
  <c r="T439" i="19"/>
  <c r="T440" i="19"/>
  <c r="T441" i="19"/>
  <c r="T442" i="19"/>
  <c r="T443" i="19"/>
  <c r="T444" i="19"/>
  <c r="T445" i="19"/>
  <c r="T446" i="19"/>
  <c r="T447" i="19"/>
  <c r="T448" i="19"/>
  <c r="T449" i="19"/>
  <c r="T450" i="19"/>
  <c r="T451" i="19"/>
  <c r="T452" i="19"/>
  <c r="T453" i="19"/>
  <c r="T454" i="19"/>
  <c r="T455" i="19"/>
  <c r="T456" i="19"/>
  <c r="T457" i="19"/>
  <c r="T458" i="19"/>
  <c r="T459" i="19"/>
  <c r="T460" i="19"/>
  <c r="T461" i="19"/>
  <c r="T462" i="19"/>
  <c r="T463" i="19"/>
  <c r="T464" i="19"/>
  <c r="T465" i="19"/>
  <c r="T466" i="19"/>
  <c r="T467" i="19"/>
  <c r="T468" i="19"/>
  <c r="T469" i="19"/>
  <c r="T470" i="19"/>
  <c r="T471" i="19"/>
  <c r="T472" i="19"/>
  <c r="T473" i="19"/>
  <c r="T474" i="19"/>
  <c r="T475" i="19"/>
  <c r="T476" i="19"/>
  <c r="T477" i="19"/>
  <c r="T478" i="19"/>
  <c r="T479" i="19"/>
  <c r="T480" i="19"/>
  <c r="T481" i="19"/>
  <c r="T482" i="19"/>
  <c r="T483" i="19"/>
  <c r="T484" i="19"/>
  <c r="T485" i="19"/>
  <c r="T486" i="19"/>
  <c r="T487" i="19"/>
  <c r="T488" i="19"/>
  <c r="T489" i="19"/>
  <c r="T490" i="19"/>
  <c r="T491" i="19"/>
  <c r="T492" i="19"/>
  <c r="T493" i="19"/>
  <c r="T494" i="19"/>
  <c r="T495" i="19"/>
  <c r="T496" i="19"/>
  <c r="T497" i="19"/>
  <c r="T498" i="19"/>
  <c r="T499" i="19"/>
  <c r="T500" i="19"/>
  <c r="T501" i="19"/>
  <c r="T502" i="19"/>
  <c r="T503" i="19"/>
  <c r="T504" i="19"/>
  <c r="T505" i="19"/>
  <c r="T506" i="19"/>
  <c r="T507" i="19"/>
  <c r="T508" i="19"/>
  <c r="T509" i="19"/>
  <c r="T510" i="19"/>
  <c r="T511" i="19"/>
  <c r="T512" i="19"/>
  <c r="T513" i="19"/>
  <c r="T514" i="19"/>
  <c r="T515" i="19"/>
  <c r="T516" i="19"/>
  <c r="T517" i="19"/>
  <c r="T518" i="19"/>
  <c r="T519" i="19"/>
  <c r="T520" i="19"/>
  <c r="T521" i="19"/>
  <c r="T522" i="19"/>
  <c r="T523" i="19"/>
  <c r="T524" i="19"/>
  <c r="T525" i="19"/>
  <c r="T526" i="19"/>
  <c r="T527" i="19"/>
  <c r="T528" i="19"/>
  <c r="T529" i="19"/>
  <c r="T530" i="19"/>
  <c r="T531" i="19"/>
  <c r="T532" i="19"/>
  <c r="T533" i="19"/>
  <c r="T534" i="19"/>
  <c r="T535" i="19"/>
  <c r="T536" i="19"/>
  <c r="T537" i="19"/>
  <c r="T538" i="19"/>
  <c r="T539" i="19"/>
  <c r="T540" i="19"/>
  <c r="T541" i="19"/>
  <c r="T542" i="19"/>
  <c r="T543" i="19"/>
  <c r="T544" i="19"/>
  <c r="T545" i="19"/>
  <c r="T546" i="19"/>
  <c r="T547" i="19"/>
  <c r="T548" i="19"/>
  <c r="T549" i="19"/>
  <c r="T550" i="19"/>
  <c r="T551" i="19"/>
  <c r="T552" i="19"/>
  <c r="T553" i="19"/>
  <c r="T554" i="19"/>
  <c r="T555" i="19"/>
  <c r="T556" i="19"/>
  <c r="T557" i="19"/>
  <c r="T558" i="19"/>
  <c r="T559" i="19"/>
  <c r="T560" i="19"/>
  <c r="T561" i="19"/>
  <c r="T562" i="19"/>
  <c r="T563" i="19"/>
  <c r="T564" i="19"/>
  <c r="T565" i="19"/>
  <c r="T566" i="19"/>
  <c r="T567" i="19"/>
  <c r="T568" i="19"/>
  <c r="T569" i="19"/>
  <c r="T570" i="19"/>
  <c r="T571" i="19"/>
  <c r="T572" i="19"/>
  <c r="T573" i="19"/>
  <c r="T574" i="19"/>
  <c r="T575" i="19"/>
  <c r="T576" i="19"/>
  <c r="T577" i="19"/>
  <c r="T578" i="19"/>
  <c r="T579" i="19"/>
  <c r="T580" i="19"/>
  <c r="T581" i="19"/>
  <c r="T582" i="19"/>
  <c r="T583" i="19"/>
  <c r="T584" i="19"/>
  <c r="T585" i="19"/>
  <c r="T586" i="19"/>
  <c r="T587" i="19"/>
  <c r="T588" i="19"/>
  <c r="T589" i="19"/>
  <c r="T590" i="19"/>
  <c r="T591" i="19"/>
  <c r="T592" i="19"/>
  <c r="T593" i="19"/>
  <c r="T594" i="19"/>
  <c r="T595" i="19"/>
  <c r="T596" i="19"/>
  <c r="T597" i="19"/>
  <c r="T598" i="19"/>
  <c r="T599" i="19"/>
  <c r="T600" i="19"/>
  <c r="T601" i="19"/>
  <c r="T602" i="19"/>
  <c r="T603" i="19"/>
  <c r="T604" i="19"/>
  <c r="T605" i="19"/>
  <c r="T606" i="19"/>
  <c r="T607" i="19"/>
  <c r="T608" i="19"/>
  <c r="T609" i="19"/>
  <c r="T610" i="19"/>
  <c r="T611" i="19"/>
  <c r="T612" i="19"/>
  <c r="T613" i="19"/>
  <c r="T614" i="19"/>
  <c r="T615" i="19"/>
  <c r="T616" i="19"/>
  <c r="T617" i="19"/>
  <c r="T618" i="19"/>
  <c r="T619" i="19"/>
  <c r="T620" i="19"/>
  <c r="T621" i="19"/>
  <c r="T622" i="19"/>
  <c r="T623" i="19"/>
  <c r="T624" i="19"/>
  <c r="T625" i="19"/>
  <c r="T626" i="19"/>
  <c r="T627" i="19"/>
  <c r="T628" i="19"/>
  <c r="T629" i="19"/>
  <c r="T630" i="19"/>
  <c r="T631" i="19"/>
  <c r="T632" i="19"/>
  <c r="T633" i="19"/>
  <c r="T634" i="19"/>
  <c r="T635" i="19"/>
  <c r="T636" i="19"/>
  <c r="T637" i="19"/>
  <c r="T638" i="19"/>
  <c r="T639" i="19"/>
  <c r="T640" i="19"/>
  <c r="T641" i="19"/>
  <c r="T642" i="19"/>
  <c r="T643" i="19"/>
  <c r="T644" i="19"/>
  <c r="T645" i="19"/>
  <c r="T646" i="19"/>
  <c r="T647" i="19"/>
  <c r="T648" i="19"/>
  <c r="T649" i="19"/>
  <c r="T650" i="19"/>
  <c r="T651" i="19"/>
  <c r="T652" i="19"/>
  <c r="T653" i="19"/>
  <c r="T654" i="19"/>
  <c r="T655" i="19"/>
  <c r="T656" i="19"/>
  <c r="T657" i="19"/>
  <c r="T658" i="19"/>
  <c r="T659" i="19"/>
  <c r="T660" i="19"/>
  <c r="T661" i="19"/>
  <c r="T662" i="19"/>
  <c r="T663" i="19"/>
  <c r="T664" i="19"/>
  <c r="T665" i="19"/>
  <c r="T666" i="19"/>
  <c r="T667" i="19"/>
  <c r="T668" i="19"/>
  <c r="T669" i="19"/>
  <c r="T670" i="19"/>
  <c r="T671" i="19"/>
  <c r="T672" i="19"/>
  <c r="T673" i="19"/>
  <c r="T674" i="19"/>
  <c r="T675" i="19"/>
  <c r="T676" i="19"/>
  <c r="T677" i="19"/>
  <c r="T678" i="19"/>
  <c r="T679" i="19"/>
  <c r="T680" i="19"/>
  <c r="T681" i="19"/>
  <c r="T682" i="19"/>
  <c r="T683" i="19"/>
  <c r="T684" i="19"/>
  <c r="T685" i="19"/>
  <c r="T686" i="19"/>
  <c r="T687" i="19"/>
  <c r="T688" i="19"/>
  <c r="T689" i="19"/>
  <c r="T690" i="19"/>
  <c r="T691" i="19"/>
  <c r="T692" i="19"/>
  <c r="T693" i="19"/>
  <c r="T694" i="19"/>
  <c r="T695" i="19"/>
  <c r="T696" i="19"/>
  <c r="T697" i="19"/>
  <c r="T698" i="19"/>
  <c r="T699" i="19"/>
  <c r="T700" i="19"/>
  <c r="T701" i="19"/>
  <c r="T702" i="19"/>
  <c r="T703" i="19"/>
  <c r="T704" i="19"/>
  <c r="T705" i="19"/>
  <c r="T706" i="19"/>
  <c r="T707" i="19"/>
  <c r="T708" i="19"/>
  <c r="T709" i="19"/>
  <c r="T710" i="19"/>
  <c r="T711" i="19"/>
  <c r="T712" i="19"/>
  <c r="T713" i="19"/>
  <c r="T714" i="19"/>
  <c r="T715" i="19"/>
  <c r="T716" i="19"/>
  <c r="T717" i="19"/>
  <c r="T718" i="19"/>
  <c r="T719" i="19"/>
  <c r="T720" i="19"/>
  <c r="T721" i="19"/>
  <c r="T722" i="19"/>
  <c r="T723" i="19"/>
  <c r="T724" i="19"/>
  <c r="T725" i="19"/>
  <c r="T726" i="19"/>
  <c r="T727" i="19"/>
  <c r="T728" i="19"/>
  <c r="T729" i="19"/>
  <c r="T730" i="19"/>
  <c r="T731" i="19"/>
  <c r="T732" i="19"/>
  <c r="T733" i="19"/>
  <c r="T734" i="19"/>
  <c r="T735" i="19"/>
  <c r="T736" i="19"/>
  <c r="T737" i="19"/>
  <c r="T738" i="19"/>
  <c r="T739" i="19"/>
  <c r="T740" i="19"/>
  <c r="T741" i="19"/>
  <c r="T742" i="19"/>
  <c r="T743" i="19"/>
  <c r="T744" i="19"/>
  <c r="T745" i="19"/>
  <c r="T746" i="19"/>
  <c r="T747" i="19"/>
  <c r="T748" i="19"/>
  <c r="T749" i="19"/>
  <c r="T750" i="19"/>
  <c r="T751" i="19"/>
  <c r="T752" i="19"/>
  <c r="T753" i="19"/>
  <c r="T754" i="19"/>
  <c r="T755" i="19"/>
  <c r="T756" i="19"/>
  <c r="T757" i="19"/>
  <c r="T758" i="19"/>
  <c r="T759" i="19"/>
  <c r="T760" i="19"/>
  <c r="T761" i="19"/>
  <c r="T762" i="19"/>
  <c r="T763" i="19"/>
  <c r="T764" i="19"/>
  <c r="T765" i="19"/>
  <c r="T766" i="19"/>
  <c r="T767" i="19"/>
  <c r="T768" i="19"/>
  <c r="T769" i="19"/>
  <c r="T770" i="19"/>
  <c r="T771" i="19"/>
  <c r="T772" i="19"/>
  <c r="T773" i="19"/>
  <c r="T774" i="19"/>
  <c r="T775" i="19"/>
  <c r="T776" i="19"/>
  <c r="T777" i="19"/>
  <c r="T778" i="19"/>
  <c r="T779" i="19"/>
  <c r="T780" i="19"/>
  <c r="T781" i="19"/>
  <c r="T782" i="19"/>
  <c r="T783" i="19"/>
  <c r="T784" i="19"/>
  <c r="T785" i="19"/>
  <c r="T786" i="19"/>
  <c r="T787" i="19"/>
  <c r="T788" i="19"/>
  <c r="T789" i="19"/>
  <c r="T790" i="19"/>
  <c r="T791" i="19"/>
  <c r="T792" i="19"/>
  <c r="T793" i="19"/>
  <c r="T794" i="19"/>
  <c r="T795" i="19"/>
  <c r="T796" i="19"/>
  <c r="T797" i="19"/>
  <c r="T798" i="19"/>
  <c r="T799" i="19"/>
  <c r="T800" i="19"/>
  <c r="T801" i="19"/>
  <c r="T802" i="19"/>
  <c r="T803" i="19"/>
  <c r="T804" i="19"/>
  <c r="T805" i="19"/>
  <c r="T806" i="19"/>
  <c r="T807" i="19"/>
  <c r="T808" i="19"/>
  <c r="T809" i="19"/>
  <c r="T810" i="19"/>
  <c r="T811" i="19"/>
  <c r="T812" i="19"/>
  <c r="T813" i="19"/>
  <c r="T814" i="19"/>
  <c r="T815" i="19"/>
  <c r="T816" i="19"/>
  <c r="T817" i="19"/>
  <c r="T818" i="19"/>
  <c r="T819" i="19"/>
  <c r="T820" i="19"/>
  <c r="T821" i="19"/>
  <c r="T822" i="19"/>
  <c r="T823" i="19"/>
  <c r="T824" i="19"/>
  <c r="T825" i="19"/>
  <c r="T826" i="19"/>
  <c r="T827" i="19"/>
  <c r="T828" i="19"/>
  <c r="T829" i="19"/>
  <c r="T830" i="19"/>
  <c r="T831" i="19"/>
  <c r="T832" i="19"/>
  <c r="T833" i="19"/>
  <c r="T834" i="19"/>
  <c r="T835" i="19"/>
  <c r="T836" i="19"/>
  <c r="T837" i="19"/>
  <c r="T838" i="19"/>
  <c r="T839" i="19"/>
  <c r="T840" i="19"/>
  <c r="T841" i="19"/>
  <c r="T842" i="19"/>
  <c r="T843" i="19"/>
  <c r="T844" i="19"/>
  <c r="T845" i="19"/>
  <c r="T846" i="19"/>
  <c r="T847" i="19"/>
  <c r="T848" i="19"/>
  <c r="T849" i="19"/>
  <c r="T850" i="19"/>
  <c r="T851" i="19"/>
  <c r="T852" i="19"/>
  <c r="T853" i="19"/>
  <c r="T854" i="19"/>
  <c r="T855" i="19"/>
  <c r="T856" i="19"/>
  <c r="T857" i="19"/>
  <c r="T858" i="19"/>
  <c r="T859" i="19"/>
  <c r="T860" i="19"/>
  <c r="T861" i="19"/>
  <c r="T862" i="19"/>
  <c r="T863" i="19"/>
  <c r="T864" i="19"/>
  <c r="T865" i="19"/>
  <c r="T866" i="19"/>
  <c r="T867" i="19"/>
  <c r="T868" i="19"/>
  <c r="T869" i="19"/>
  <c r="T870" i="19"/>
  <c r="T871" i="19"/>
  <c r="T872" i="19"/>
  <c r="T873" i="19"/>
  <c r="T874" i="19"/>
  <c r="T875" i="19"/>
  <c r="T876" i="19"/>
  <c r="T877" i="19"/>
  <c r="T878" i="19"/>
  <c r="T879" i="19"/>
  <c r="T880" i="19"/>
  <c r="T881" i="19"/>
  <c r="T882" i="19"/>
  <c r="T883" i="19"/>
  <c r="T884" i="19"/>
  <c r="T885" i="19"/>
  <c r="T886" i="19"/>
  <c r="T887" i="19"/>
  <c r="T888" i="19"/>
  <c r="T889" i="19"/>
  <c r="T890" i="19"/>
  <c r="T891" i="19"/>
  <c r="T892" i="19"/>
  <c r="T893" i="19"/>
  <c r="T894" i="19"/>
  <c r="T895" i="19"/>
  <c r="T896" i="19"/>
  <c r="T897" i="19"/>
  <c r="T898" i="19"/>
  <c r="T899" i="19"/>
  <c r="T900" i="19"/>
  <c r="T901" i="19"/>
  <c r="T902" i="19"/>
  <c r="T903" i="19"/>
  <c r="T904" i="19"/>
  <c r="T905" i="19"/>
  <c r="T906" i="19"/>
  <c r="T907" i="19"/>
  <c r="T908" i="19"/>
  <c r="T909" i="19"/>
  <c r="T910" i="19"/>
  <c r="T911" i="19"/>
  <c r="T912" i="19"/>
  <c r="T913" i="19"/>
  <c r="T914" i="19"/>
  <c r="T915" i="19"/>
  <c r="T916" i="19"/>
  <c r="T917" i="19"/>
  <c r="T918" i="19"/>
  <c r="T919" i="19"/>
  <c r="T920" i="19"/>
  <c r="T921" i="19"/>
  <c r="T922" i="19"/>
  <c r="T923" i="19"/>
  <c r="T924" i="19"/>
  <c r="T925" i="19"/>
  <c r="T926" i="19"/>
  <c r="T927" i="19"/>
  <c r="T928" i="19"/>
  <c r="T929" i="19"/>
  <c r="T930" i="19"/>
  <c r="T931" i="19"/>
  <c r="T932" i="19"/>
  <c r="T933" i="19"/>
  <c r="T934" i="19"/>
  <c r="T935" i="19"/>
  <c r="T936" i="19"/>
  <c r="T937" i="19"/>
  <c r="T938" i="19"/>
  <c r="T939" i="19"/>
  <c r="T940" i="19"/>
  <c r="T941" i="19"/>
  <c r="T942" i="19"/>
  <c r="T943" i="19"/>
  <c r="T944" i="19"/>
  <c r="T945" i="19"/>
  <c r="T946" i="19"/>
  <c r="T947" i="19"/>
  <c r="T948" i="19"/>
  <c r="T949" i="19"/>
  <c r="T950" i="19"/>
  <c r="T951" i="19"/>
  <c r="T952" i="19"/>
  <c r="T953" i="19"/>
  <c r="T954" i="19"/>
  <c r="T955" i="19"/>
  <c r="T956" i="19"/>
  <c r="T957" i="19"/>
  <c r="T958" i="19"/>
  <c r="T959" i="19"/>
  <c r="T960" i="19"/>
  <c r="T961" i="19"/>
  <c r="T962" i="19"/>
  <c r="T963" i="19"/>
  <c r="T964" i="19"/>
  <c r="T965" i="19"/>
  <c r="T966" i="19"/>
  <c r="T967" i="19"/>
  <c r="T968" i="19"/>
  <c r="T969" i="19"/>
  <c r="T970" i="19"/>
  <c r="T971" i="19"/>
  <c r="T972" i="19"/>
  <c r="T973" i="19"/>
  <c r="T974" i="19"/>
  <c r="T975" i="19"/>
  <c r="T976" i="19"/>
  <c r="T977" i="19"/>
  <c r="T978" i="19"/>
  <c r="T979" i="19"/>
  <c r="T980" i="19"/>
  <c r="T981" i="19"/>
  <c r="T982" i="19"/>
  <c r="T983" i="19"/>
  <c r="T984" i="19"/>
  <c r="T985" i="19"/>
  <c r="T986" i="19"/>
  <c r="T987" i="19"/>
  <c r="T988" i="19"/>
  <c r="T989" i="19"/>
  <c r="T990" i="19"/>
  <c r="T991" i="19"/>
  <c r="T992" i="19"/>
  <c r="T993" i="19"/>
  <c r="T994" i="19"/>
  <c r="T995" i="19"/>
  <c r="T996" i="19"/>
  <c r="T997" i="19"/>
  <c r="T998" i="19"/>
  <c r="T999" i="19"/>
  <c r="T1000" i="19"/>
  <c r="T1001" i="19"/>
  <c r="T1002" i="19"/>
  <c r="T1003" i="19"/>
  <c r="T1004" i="19"/>
  <c r="T1005" i="19"/>
  <c r="T1006" i="19"/>
  <c r="T1007" i="19"/>
  <c r="T1008" i="19"/>
  <c r="T1009" i="19"/>
  <c r="T1010" i="19"/>
  <c r="T1011" i="19"/>
  <c r="T1012" i="19"/>
  <c r="T1013" i="19"/>
  <c r="T1014" i="19"/>
  <c r="T1015" i="19"/>
  <c r="T1016" i="19"/>
  <c r="T1017" i="19"/>
  <c r="T1018" i="19"/>
  <c r="T1019" i="19"/>
  <c r="T1020" i="19"/>
  <c r="T1021" i="19"/>
  <c r="T1022" i="19"/>
  <c r="T1023" i="19"/>
  <c r="T1024" i="19"/>
  <c r="T1025" i="19"/>
  <c r="T1026" i="19"/>
  <c r="T1027" i="19"/>
  <c r="T1028" i="19"/>
  <c r="T1029" i="19"/>
  <c r="T1030" i="19"/>
  <c r="T1031" i="19"/>
  <c r="T1032" i="19"/>
  <c r="T1033" i="19"/>
  <c r="T1034" i="19"/>
  <c r="T1035" i="19"/>
  <c r="T1036" i="19"/>
  <c r="T1037" i="19"/>
  <c r="T1038" i="19"/>
  <c r="T1039" i="19"/>
  <c r="T1040" i="19"/>
  <c r="T1041" i="19"/>
  <c r="T1042" i="19"/>
  <c r="T1043" i="19"/>
  <c r="T1044" i="19"/>
  <c r="T1045" i="19"/>
  <c r="T1046" i="19"/>
  <c r="T1047" i="19"/>
  <c r="T1048" i="19"/>
  <c r="T1049" i="19"/>
  <c r="T1050" i="19"/>
  <c r="T1051" i="19"/>
  <c r="T1052" i="19"/>
  <c r="T1053" i="19"/>
  <c r="T1054" i="19"/>
  <c r="T1055" i="19"/>
  <c r="T1056" i="19"/>
  <c r="T1057" i="19"/>
  <c r="T1058" i="19"/>
  <c r="T1059" i="19"/>
  <c r="T1060" i="19"/>
  <c r="T1061" i="19"/>
  <c r="T1062" i="19"/>
  <c r="T1063" i="19"/>
  <c r="T1064" i="19"/>
  <c r="T1065" i="19"/>
  <c r="T1066" i="19"/>
  <c r="T1067" i="19"/>
  <c r="T1068" i="19"/>
  <c r="T1069" i="19"/>
  <c r="T1070" i="19"/>
  <c r="T1071" i="19"/>
  <c r="T1072" i="19"/>
  <c r="T1073" i="19"/>
  <c r="T1074" i="19"/>
  <c r="T1075" i="19"/>
  <c r="T1076" i="19"/>
  <c r="T1077" i="19"/>
  <c r="T1078" i="19"/>
  <c r="T1079" i="19"/>
  <c r="T1080" i="19"/>
  <c r="T1081" i="19"/>
  <c r="T1082" i="19"/>
  <c r="T1083" i="19"/>
  <c r="T1084" i="19"/>
  <c r="T1085" i="19"/>
  <c r="T1086" i="19"/>
  <c r="T1087" i="19"/>
  <c r="T1088" i="19"/>
  <c r="T1089" i="19"/>
  <c r="T1090" i="19"/>
  <c r="T1091" i="19"/>
  <c r="T1092" i="19"/>
  <c r="T1093" i="19"/>
  <c r="T1094" i="19"/>
  <c r="T1095" i="19"/>
  <c r="T1096" i="19"/>
  <c r="T1097" i="19"/>
  <c r="T1098" i="19"/>
  <c r="T1099" i="19"/>
  <c r="T1100" i="19"/>
  <c r="T1101" i="19"/>
  <c r="T1102" i="19"/>
  <c r="T1103" i="19"/>
  <c r="T1104" i="19"/>
  <c r="T1105" i="19"/>
  <c r="T1106" i="19"/>
  <c r="T1107" i="19"/>
  <c r="T1108" i="19"/>
  <c r="T1109" i="19"/>
  <c r="T1110" i="19"/>
  <c r="T1111" i="19"/>
  <c r="T1112" i="19"/>
  <c r="T1113" i="19"/>
  <c r="T1114" i="19"/>
  <c r="T1115" i="19"/>
  <c r="T1116" i="19"/>
  <c r="T1117" i="19"/>
  <c r="T1118" i="19"/>
  <c r="T1119" i="19"/>
  <c r="T1120" i="19"/>
  <c r="T1121" i="19"/>
  <c r="T1122" i="19"/>
  <c r="T1123" i="19"/>
  <c r="T1124" i="19"/>
  <c r="T1125" i="19"/>
  <c r="T1126" i="19"/>
  <c r="T1127" i="19"/>
  <c r="T1128" i="19"/>
  <c r="T1129" i="19"/>
  <c r="T1130" i="19"/>
  <c r="T1131" i="19"/>
  <c r="T1132" i="19"/>
  <c r="T1133" i="19"/>
  <c r="T1134" i="19"/>
  <c r="T1135" i="19"/>
  <c r="T1136" i="19"/>
  <c r="T1137" i="19"/>
  <c r="T1138" i="19"/>
  <c r="T1139" i="19"/>
  <c r="T1140" i="19"/>
  <c r="T1141" i="19"/>
  <c r="T1142" i="19"/>
  <c r="T1143" i="19"/>
  <c r="T1144" i="19"/>
  <c r="T1145" i="19"/>
  <c r="T1146" i="19"/>
  <c r="T1147" i="19"/>
  <c r="T1148" i="19"/>
  <c r="T1149" i="19"/>
  <c r="T1150" i="19"/>
  <c r="T1151" i="19"/>
  <c r="T1152" i="19"/>
  <c r="T1153" i="19"/>
  <c r="T1154" i="19"/>
  <c r="T1155" i="19"/>
  <c r="T1156" i="19"/>
  <c r="T1157" i="19"/>
  <c r="T1158" i="19"/>
  <c r="T1159" i="19"/>
  <c r="T1160" i="19"/>
  <c r="T1161" i="19"/>
  <c r="T1162" i="19"/>
  <c r="T1163" i="19"/>
  <c r="T1164" i="19"/>
  <c r="T1165" i="19"/>
  <c r="T1166" i="19"/>
  <c r="T1167" i="19"/>
  <c r="T1168" i="19"/>
  <c r="T1169" i="19"/>
  <c r="T1170" i="19"/>
  <c r="T1171" i="19"/>
  <c r="T1172" i="19"/>
  <c r="T1173" i="19"/>
  <c r="T1174" i="19"/>
  <c r="T1175" i="19"/>
  <c r="T1176" i="19"/>
  <c r="T1177" i="19"/>
  <c r="T1178" i="19"/>
  <c r="T1179" i="19"/>
  <c r="T1180" i="19"/>
  <c r="T1181" i="19"/>
  <c r="T1182" i="19"/>
  <c r="T1183" i="19"/>
  <c r="T1184" i="19"/>
  <c r="T1185" i="19"/>
  <c r="T1186" i="19"/>
  <c r="T1187" i="19"/>
  <c r="T1188" i="19"/>
  <c r="T1189" i="19"/>
  <c r="T1190" i="19"/>
  <c r="T1191" i="19"/>
  <c r="T1192" i="19"/>
  <c r="T1193" i="19"/>
  <c r="T1194" i="19"/>
  <c r="T1195" i="19"/>
  <c r="T1196" i="19"/>
  <c r="T1197" i="19"/>
  <c r="T1198" i="19"/>
  <c r="T1199" i="19"/>
  <c r="T1200" i="19"/>
  <c r="T1201" i="19"/>
  <c r="T1202" i="19"/>
  <c r="T1203" i="19"/>
  <c r="T1204" i="19"/>
  <c r="T1205" i="19"/>
  <c r="T1206" i="19"/>
  <c r="T1207" i="19"/>
  <c r="T1208" i="19"/>
  <c r="T1209" i="19"/>
  <c r="T1210" i="19"/>
  <c r="T1211" i="19"/>
  <c r="T1212" i="19"/>
  <c r="T1213" i="19"/>
  <c r="T1214" i="19"/>
  <c r="T1215" i="19"/>
  <c r="T1216" i="19"/>
  <c r="T1217" i="19"/>
  <c r="T1218" i="19"/>
  <c r="T1219" i="19"/>
  <c r="T1220" i="19"/>
  <c r="T1221" i="19"/>
  <c r="T1222" i="19"/>
  <c r="T1223" i="19"/>
  <c r="T1224" i="19"/>
  <c r="T1225" i="19"/>
  <c r="T1226" i="19"/>
  <c r="T1227" i="19"/>
  <c r="T1228" i="19"/>
  <c r="T1229" i="19"/>
  <c r="T1230" i="19"/>
  <c r="T1231" i="19"/>
  <c r="T1232" i="19"/>
  <c r="T1233" i="19"/>
  <c r="T1234" i="19"/>
  <c r="T1235" i="19"/>
  <c r="T1236" i="19"/>
  <c r="T1237" i="19"/>
  <c r="T1238" i="19"/>
  <c r="T1239" i="19"/>
  <c r="T1240" i="19"/>
  <c r="T1241" i="19"/>
  <c r="T1242" i="19"/>
  <c r="T1243" i="19"/>
  <c r="T1244" i="19"/>
  <c r="T1245" i="19"/>
  <c r="T1246" i="19"/>
  <c r="T1247" i="19"/>
  <c r="T1248" i="19"/>
  <c r="T1249" i="19"/>
  <c r="T1250" i="19"/>
  <c r="T1251" i="19"/>
  <c r="T1252" i="19"/>
  <c r="T1253" i="19"/>
  <c r="T1254" i="19"/>
  <c r="T1255" i="19"/>
  <c r="T1256" i="19"/>
  <c r="T1257" i="19"/>
  <c r="T1258" i="19"/>
  <c r="T1259" i="19"/>
  <c r="T1260" i="19"/>
  <c r="T1261" i="19"/>
  <c r="T1262" i="19"/>
  <c r="T1263" i="19"/>
  <c r="T1264" i="19"/>
  <c r="T1265" i="19"/>
  <c r="T1266" i="19"/>
  <c r="T1267" i="19"/>
  <c r="T1268" i="19"/>
  <c r="T1269" i="19"/>
  <c r="T1270" i="19"/>
  <c r="T1271" i="19"/>
  <c r="T1272" i="19"/>
  <c r="T1273" i="19"/>
  <c r="T1274" i="19"/>
  <c r="T1275" i="19"/>
  <c r="T1276" i="19"/>
  <c r="T1277" i="19"/>
  <c r="T1278" i="19"/>
  <c r="T1279" i="19"/>
  <c r="T1280" i="19"/>
  <c r="T1281" i="19"/>
  <c r="T1282" i="19"/>
  <c r="T1283" i="19"/>
  <c r="T1284" i="19"/>
  <c r="T1285" i="19"/>
  <c r="T1286" i="19"/>
  <c r="T1287" i="19"/>
  <c r="T1288" i="19"/>
  <c r="T1289" i="19"/>
  <c r="T1290" i="19"/>
  <c r="T1291" i="19"/>
  <c r="T1292" i="19"/>
  <c r="T1293" i="19"/>
  <c r="T1294" i="19"/>
  <c r="T1295" i="19"/>
  <c r="T1296" i="19"/>
  <c r="T1297" i="19"/>
  <c r="T1298" i="19"/>
  <c r="T1299" i="19"/>
  <c r="T1300" i="19"/>
  <c r="T1301" i="19"/>
  <c r="T1302" i="19"/>
  <c r="T1303" i="19"/>
  <c r="T1304" i="19"/>
  <c r="T1305" i="19"/>
  <c r="T1306" i="19"/>
  <c r="T1307" i="19"/>
  <c r="T1308" i="19"/>
  <c r="T1309" i="19"/>
  <c r="T1310" i="19"/>
  <c r="T1311" i="19"/>
  <c r="T1312" i="19"/>
  <c r="T1313" i="19"/>
  <c r="T1314" i="19"/>
  <c r="T1315" i="19"/>
  <c r="T1316" i="19"/>
  <c r="T1317" i="19"/>
  <c r="T1318" i="19"/>
  <c r="T1319" i="19"/>
  <c r="T1320" i="19"/>
  <c r="T1321" i="19"/>
  <c r="T1322" i="19"/>
  <c r="T1323" i="19"/>
  <c r="T1324" i="19"/>
  <c r="T1325" i="19"/>
  <c r="T1326" i="19"/>
  <c r="T1327" i="19"/>
  <c r="T1328" i="19"/>
  <c r="T1329" i="19"/>
  <c r="T1330" i="19"/>
  <c r="T1331" i="19"/>
  <c r="T1332" i="19"/>
  <c r="T1333" i="19"/>
  <c r="T1334" i="19"/>
  <c r="T1335" i="19"/>
  <c r="T1336" i="19"/>
  <c r="T1337" i="19"/>
  <c r="T1338" i="19"/>
  <c r="T1339" i="19"/>
  <c r="T1340" i="19"/>
  <c r="T1341" i="19"/>
  <c r="T1342" i="19"/>
  <c r="T1343" i="19"/>
  <c r="T1344" i="19"/>
  <c r="T1345" i="19"/>
  <c r="T1346" i="19"/>
  <c r="T1347" i="19"/>
  <c r="T1348" i="19"/>
  <c r="T1349" i="19"/>
  <c r="T1350" i="19"/>
  <c r="T1351" i="19"/>
  <c r="T1352" i="19"/>
  <c r="T1353" i="19"/>
  <c r="T1354" i="19"/>
  <c r="T1355" i="19"/>
  <c r="T1356" i="19"/>
  <c r="T1357" i="19"/>
  <c r="T1358" i="19"/>
  <c r="T1359" i="19"/>
  <c r="T1360" i="19"/>
  <c r="T1361" i="19"/>
  <c r="T1362" i="19"/>
  <c r="T1363" i="19"/>
  <c r="T1364" i="19"/>
  <c r="T1365" i="19"/>
  <c r="T1366" i="19"/>
  <c r="T1367" i="19"/>
  <c r="T1368" i="19"/>
  <c r="T1369" i="19"/>
  <c r="T1370" i="19"/>
  <c r="T1371" i="19"/>
  <c r="T1372" i="19"/>
  <c r="T1373" i="19"/>
  <c r="T1374" i="19"/>
  <c r="T1375" i="19"/>
  <c r="T1376" i="19"/>
  <c r="T1377" i="19"/>
  <c r="T1378" i="19"/>
  <c r="T1379" i="19"/>
  <c r="T1380" i="19"/>
  <c r="T1381" i="19"/>
  <c r="T1382" i="19"/>
  <c r="T1383" i="19"/>
  <c r="T1384" i="19"/>
  <c r="T1385" i="19"/>
  <c r="T1386" i="19"/>
  <c r="T1387" i="19"/>
  <c r="T1388" i="19"/>
  <c r="T1389" i="19"/>
  <c r="T1390" i="19"/>
  <c r="T1391" i="19"/>
  <c r="T1392" i="19"/>
  <c r="T1393" i="19"/>
  <c r="T1394" i="19"/>
  <c r="T1395" i="19"/>
  <c r="T1396" i="19"/>
  <c r="T1397" i="19"/>
  <c r="T1398" i="19"/>
  <c r="T1399" i="19"/>
  <c r="T1400" i="19"/>
  <c r="T1401" i="19"/>
  <c r="T1402" i="19"/>
  <c r="T1403" i="19"/>
  <c r="T1404" i="19"/>
  <c r="T1405" i="19"/>
  <c r="T1406" i="19"/>
  <c r="T1407" i="19"/>
  <c r="T1408" i="19"/>
  <c r="T1409" i="19"/>
  <c r="T1410" i="19"/>
  <c r="T1411" i="19"/>
  <c r="T1412" i="19"/>
  <c r="T1413" i="19"/>
  <c r="T1414" i="19"/>
  <c r="T1415" i="19"/>
  <c r="T1416" i="19"/>
  <c r="T1417" i="19"/>
  <c r="T1418" i="19"/>
  <c r="T1419" i="19"/>
  <c r="T1420" i="19"/>
  <c r="T1421" i="19"/>
  <c r="T1422" i="19"/>
  <c r="T1423" i="19"/>
  <c r="T1424" i="19"/>
  <c r="T1425" i="19"/>
  <c r="T1426" i="19"/>
  <c r="T1427" i="19"/>
  <c r="T1428" i="19"/>
  <c r="T1429" i="19"/>
  <c r="T1430" i="19"/>
  <c r="T1431" i="19"/>
  <c r="T1432" i="19"/>
  <c r="T1433" i="19"/>
  <c r="T1434" i="19"/>
  <c r="T1435" i="19"/>
  <c r="T1436" i="19"/>
  <c r="T1437" i="19"/>
  <c r="T1438" i="19"/>
  <c r="T1439" i="19"/>
  <c r="T1440" i="19"/>
  <c r="T1441" i="19"/>
  <c r="T1442" i="19"/>
  <c r="T1443" i="19"/>
  <c r="T1444" i="19"/>
  <c r="T1445" i="19"/>
  <c r="T1446" i="19"/>
  <c r="T1447" i="19"/>
  <c r="T1448" i="19"/>
  <c r="T1449" i="19"/>
  <c r="T1450" i="19"/>
  <c r="T1451" i="19"/>
  <c r="T1452" i="19"/>
  <c r="T1453" i="19"/>
  <c r="T1454" i="19"/>
  <c r="T1455" i="19"/>
  <c r="T1456" i="19"/>
  <c r="T1457" i="19"/>
  <c r="T1458" i="19"/>
  <c r="T1459" i="19"/>
  <c r="T1460" i="19"/>
  <c r="T1461" i="19"/>
  <c r="T1462" i="19"/>
  <c r="T1463" i="19"/>
  <c r="T1464" i="19"/>
  <c r="T1465" i="19"/>
  <c r="T1466" i="19"/>
  <c r="T1467" i="19"/>
  <c r="T1468" i="19"/>
  <c r="T1469" i="19"/>
  <c r="T1470" i="19"/>
  <c r="T1471" i="19"/>
  <c r="T1472" i="19"/>
  <c r="T1473" i="19"/>
  <c r="T1474" i="19"/>
  <c r="T1475" i="19"/>
  <c r="T1476" i="19"/>
  <c r="T1477" i="19"/>
  <c r="T1478" i="19"/>
  <c r="T1479" i="19"/>
  <c r="T1480" i="19"/>
  <c r="T1481" i="19"/>
  <c r="T1482" i="19"/>
  <c r="T1483" i="19"/>
  <c r="T1484" i="19"/>
  <c r="T1485" i="19"/>
  <c r="T1486" i="19"/>
  <c r="T1487" i="19"/>
  <c r="T1488" i="19"/>
  <c r="T1489" i="19"/>
  <c r="T1490" i="19"/>
  <c r="T1491" i="19"/>
  <c r="T1492" i="19"/>
  <c r="T1493" i="19"/>
  <c r="T1494" i="19"/>
  <c r="T1495" i="19"/>
  <c r="T1496" i="19"/>
  <c r="T1497" i="19"/>
  <c r="T1498" i="19"/>
  <c r="T1499" i="19"/>
  <c r="T1500" i="19"/>
  <c r="T1501" i="19"/>
  <c r="T1502" i="19"/>
  <c r="T1503" i="19"/>
  <c r="T1504" i="19"/>
  <c r="T1505" i="19"/>
  <c r="T1506" i="19"/>
  <c r="T1507" i="19"/>
  <c r="T1508" i="19"/>
  <c r="T1509" i="19"/>
  <c r="T1510" i="19"/>
  <c r="T1511" i="19"/>
  <c r="T1512" i="19"/>
  <c r="T1513" i="19"/>
  <c r="T1514" i="19"/>
  <c r="T1515" i="19"/>
  <c r="T1516" i="19"/>
  <c r="T1517" i="19"/>
  <c r="T1518" i="19"/>
  <c r="T1519" i="19"/>
  <c r="T1520" i="19"/>
  <c r="T1521" i="19"/>
  <c r="T1522" i="19"/>
  <c r="T1523" i="19"/>
  <c r="T1524" i="19"/>
  <c r="T1525" i="19"/>
  <c r="T1526" i="19"/>
  <c r="T1527" i="19"/>
  <c r="T1528" i="19"/>
  <c r="T1529" i="19"/>
  <c r="T1530" i="19"/>
  <c r="T1531" i="19"/>
  <c r="T1532" i="19"/>
  <c r="T1533" i="19"/>
  <c r="T1534" i="19"/>
  <c r="T1535" i="19"/>
  <c r="T1536" i="19"/>
  <c r="T1537" i="19"/>
  <c r="T1538" i="19"/>
  <c r="T1539" i="19"/>
  <c r="T1540" i="19"/>
  <c r="T1541" i="19"/>
  <c r="T1542" i="19"/>
  <c r="T1543" i="19"/>
  <c r="T1544" i="19"/>
  <c r="T1545" i="19"/>
  <c r="T1546" i="19"/>
  <c r="T1547" i="19"/>
  <c r="T1548" i="19"/>
  <c r="T1549" i="19"/>
  <c r="T1550" i="19"/>
  <c r="T1551" i="19"/>
  <c r="T1552" i="19"/>
  <c r="T1553" i="19"/>
  <c r="T1554" i="19"/>
  <c r="T1555" i="19"/>
  <c r="T1556" i="19"/>
  <c r="T1557" i="19"/>
  <c r="T1558" i="19"/>
  <c r="T1559" i="19"/>
  <c r="T1560" i="19"/>
  <c r="T1561" i="19"/>
  <c r="T1562" i="19"/>
  <c r="T1563" i="19"/>
  <c r="T1564" i="19"/>
  <c r="T1565" i="19"/>
  <c r="T1566" i="19"/>
  <c r="T1567" i="19"/>
  <c r="T1568" i="19"/>
  <c r="T1569" i="19"/>
  <c r="T1570" i="19"/>
  <c r="T1571" i="19"/>
  <c r="T1572" i="19"/>
  <c r="T1573" i="19"/>
  <c r="T1574" i="19"/>
  <c r="T1575" i="19"/>
  <c r="T1576" i="19"/>
  <c r="T1577" i="19"/>
  <c r="T1578" i="19"/>
  <c r="T1579" i="19"/>
  <c r="T1580" i="19"/>
  <c r="T1581" i="19"/>
  <c r="T1582" i="19"/>
  <c r="T1583" i="19"/>
  <c r="T1584" i="19"/>
  <c r="T1585" i="19"/>
  <c r="T1586" i="19"/>
  <c r="T1587" i="19"/>
  <c r="T1588" i="19"/>
  <c r="T1589" i="19"/>
  <c r="T1590" i="19"/>
  <c r="T1591" i="19"/>
  <c r="T1592" i="19"/>
  <c r="T1593" i="19"/>
  <c r="T1594" i="19"/>
  <c r="T1595" i="19"/>
  <c r="T1596" i="19"/>
  <c r="T1597" i="19"/>
  <c r="T1598" i="19"/>
  <c r="T1599" i="19"/>
  <c r="T1600" i="19"/>
  <c r="T1601" i="19"/>
  <c r="T1602" i="19"/>
  <c r="T1603" i="19"/>
  <c r="T1604" i="19"/>
  <c r="T1605" i="19"/>
  <c r="T1606" i="19"/>
  <c r="T1607" i="19"/>
  <c r="T1608" i="19"/>
  <c r="T1609" i="19"/>
  <c r="T1610" i="19"/>
  <c r="T1611" i="19"/>
  <c r="S109" i="19"/>
  <c r="S110" i="19"/>
  <c r="S111" i="19"/>
  <c r="S112" i="19"/>
  <c r="S113" i="19"/>
  <c r="S114" i="19"/>
  <c r="S115" i="19"/>
  <c r="S116" i="19"/>
  <c r="S117" i="19"/>
  <c r="S118" i="19"/>
  <c r="S119" i="19"/>
  <c r="S120" i="19"/>
  <c r="S121"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16" i="19"/>
  <c r="S317" i="19"/>
  <c r="S318" i="19"/>
  <c r="S319" i="19"/>
  <c r="S320" i="19"/>
  <c r="S321" i="19"/>
  <c r="S322" i="19"/>
  <c r="S323" i="19"/>
  <c r="S324" i="19"/>
  <c r="S325" i="19"/>
  <c r="S326" i="19"/>
  <c r="S327" i="19"/>
  <c r="S328" i="19"/>
  <c r="S329" i="19"/>
  <c r="S330" i="19"/>
  <c r="S331" i="19"/>
  <c r="S332" i="19"/>
  <c r="S333" i="19"/>
  <c r="S334" i="19"/>
  <c r="S335" i="19"/>
  <c r="S336" i="19"/>
  <c r="S337" i="19"/>
  <c r="S338" i="19"/>
  <c r="S339" i="19"/>
  <c r="S340" i="19"/>
  <c r="S341" i="19"/>
  <c r="S343" i="19"/>
  <c r="S344" i="19"/>
  <c r="S345" i="19"/>
  <c r="S346" i="19"/>
  <c r="S347" i="19"/>
  <c r="S348" i="19"/>
  <c r="S349" i="19"/>
  <c r="S350" i="19"/>
  <c r="S351" i="19"/>
  <c r="S373" i="19"/>
  <c r="S374" i="19"/>
  <c r="S375" i="19"/>
  <c r="S376" i="19"/>
  <c r="S377" i="19"/>
  <c r="S378" i="19"/>
  <c r="S379" i="19"/>
  <c r="S380" i="19"/>
  <c r="S381" i="19"/>
  <c r="S382" i="19"/>
  <c r="S383" i="19"/>
  <c r="S384" i="19"/>
  <c r="S385" i="19"/>
  <c r="S386" i="19"/>
  <c r="S387" i="19"/>
  <c r="S388" i="19"/>
  <c r="S389" i="19"/>
  <c r="S390" i="19"/>
  <c r="S391" i="19"/>
  <c r="S392" i="19"/>
  <c r="S393" i="19"/>
  <c r="S394" i="19"/>
  <c r="S395" i="19"/>
  <c r="S396" i="19"/>
  <c r="S397" i="19"/>
  <c r="S398" i="19"/>
  <c r="S399" i="19"/>
  <c r="S400" i="19"/>
  <c r="S401" i="19"/>
  <c r="S402" i="19"/>
  <c r="S403" i="19"/>
  <c r="S404" i="19"/>
  <c r="S405" i="19"/>
  <c r="S406" i="19"/>
  <c r="S407" i="19"/>
  <c r="S408" i="19"/>
  <c r="S409" i="19"/>
  <c r="S410" i="19"/>
  <c r="S411" i="19"/>
  <c r="S412" i="19"/>
  <c r="S413" i="19"/>
  <c r="S414" i="19"/>
  <c r="S415" i="19"/>
  <c r="S416" i="19"/>
  <c r="S417" i="19"/>
  <c r="S418" i="19"/>
  <c r="S419" i="19"/>
  <c r="S420" i="19"/>
  <c r="S421" i="19"/>
  <c r="S422" i="19"/>
  <c r="S423" i="19"/>
  <c r="S424" i="19"/>
  <c r="S425" i="19"/>
  <c r="S426" i="19"/>
  <c r="S427" i="19"/>
  <c r="S428" i="19"/>
  <c r="S429" i="19"/>
  <c r="S430" i="19"/>
  <c r="S431" i="19"/>
  <c r="S434" i="19"/>
  <c r="S435" i="19"/>
  <c r="S436" i="19"/>
  <c r="S437" i="19"/>
  <c r="S438" i="19"/>
  <c r="S439" i="19"/>
  <c r="S440" i="19"/>
  <c r="S441" i="19"/>
  <c r="S442" i="19"/>
  <c r="S443" i="19"/>
  <c r="S444" i="19"/>
  <c r="S445" i="19"/>
  <c r="S446" i="19"/>
  <c r="S447" i="19"/>
  <c r="S448" i="19"/>
  <c r="S449" i="19"/>
  <c r="S450" i="19"/>
  <c r="S451" i="19"/>
  <c r="S452" i="19"/>
  <c r="S453" i="19"/>
  <c r="S454" i="19"/>
  <c r="S455" i="19"/>
  <c r="S456" i="19"/>
  <c r="S457" i="19"/>
  <c r="S458" i="19"/>
  <c r="S459" i="19"/>
  <c r="S460" i="19"/>
  <c r="S461" i="19"/>
  <c r="S462" i="19"/>
  <c r="S463" i="19"/>
  <c r="S464" i="19"/>
  <c r="S465" i="19"/>
  <c r="S466" i="19"/>
  <c r="S467" i="19"/>
  <c r="S468" i="19"/>
  <c r="S469" i="19"/>
  <c r="S470" i="19"/>
  <c r="S471" i="19"/>
  <c r="S472" i="19"/>
  <c r="S473" i="19"/>
  <c r="S474" i="19"/>
  <c r="S475" i="19"/>
  <c r="S476" i="19"/>
  <c r="S477" i="19"/>
  <c r="S478" i="19"/>
  <c r="S479" i="19"/>
  <c r="S480" i="19"/>
  <c r="S481" i="19"/>
  <c r="S482" i="19"/>
  <c r="S483" i="19"/>
  <c r="S484" i="19"/>
  <c r="S485" i="19"/>
  <c r="S486" i="19"/>
  <c r="S487" i="19"/>
  <c r="S488" i="19"/>
  <c r="S489" i="19"/>
  <c r="S490" i="19"/>
  <c r="S491" i="19"/>
  <c r="S492" i="19"/>
  <c r="S493" i="19"/>
  <c r="S494" i="19"/>
  <c r="S495" i="19"/>
  <c r="S496" i="19"/>
  <c r="S497" i="19"/>
  <c r="S498" i="19"/>
  <c r="S499" i="19"/>
  <c r="S500" i="19"/>
  <c r="S501" i="19"/>
  <c r="S502" i="19"/>
  <c r="S503" i="19"/>
  <c r="S504" i="19"/>
  <c r="S505" i="19"/>
  <c r="S506" i="19"/>
  <c r="S507" i="19"/>
  <c r="S508" i="19"/>
  <c r="S509" i="19"/>
  <c r="S510" i="19"/>
  <c r="S511" i="19"/>
  <c r="S512" i="19"/>
  <c r="S513" i="19"/>
  <c r="S514" i="19"/>
  <c r="S515" i="19"/>
  <c r="S516" i="19"/>
  <c r="S517" i="19"/>
  <c r="S518" i="19"/>
  <c r="S519" i="19"/>
  <c r="S520" i="19"/>
  <c r="S521" i="19"/>
  <c r="S522" i="19"/>
  <c r="S523" i="19"/>
  <c r="S524" i="19"/>
  <c r="S525" i="19"/>
  <c r="S526" i="19"/>
  <c r="S527" i="19"/>
  <c r="S528" i="19"/>
  <c r="S529" i="19"/>
  <c r="S530" i="19"/>
  <c r="S531" i="19"/>
  <c r="S532" i="19"/>
  <c r="S533" i="19"/>
  <c r="S534" i="19"/>
  <c r="S535" i="19"/>
  <c r="S536" i="19"/>
  <c r="S537" i="19"/>
  <c r="S538" i="19"/>
  <c r="S539" i="19"/>
  <c r="S540" i="19"/>
  <c r="S541" i="19"/>
  <c r="S542" i="19"/>
  <c r="S543" i="19"/>
  <c r="S544" i="19"/>
  <c r="S545" i="19"/>
  <c r="S546" i="19"/>
  <c r="S547" i="19"/>
  <c r="S548" i="19"/>
  <c r="S549" i="19"/>
  <c r="S550" i="19"/>
  <c r="S551" i="19"/>
  <c r="S552" i="19"/>
  <c r="S553" i="19"/>
  <c r="S554" i="19"/>
  <c r="S555" i="19"/>
  <c r="S556" i="19"/>
  <c r="S557" i="19"/>
  <c r="S558" i="19"/>
  <c r="S559" i="19"/>
  <c r="S560" i="19"/>
  <c r="S561" i="19"/>
  <c r="S562" i="19"/>
  <c r="S563" i="19"/>
  <c r="S564" i="19"/>
  <c r="S565" i="19"/>
  <c r="S566" i="19"/>
  <c r="S567" i="19"/>
  <c r="S568" i="19"/>
  <c r="S569" i="19"/>
  <c r="S570" i="19"/>
  <c r="S571" i="19"/>
  <c r="S572" i="19"/>
  <c r="S573" i="19"/>
  <c r="S574" i="19"/>
  <c r="S575" i="19"/>
  <c r="S576" i="19"/>
  <c r="S577" i="19"/>
  <c r="S578" i="19"/>
  <c r="S579" i="19"/>
  <c r="S580" i="19"/>
  <c r="S581" i="19"/>
  <c r="S582" i="19"/>
  <c r="S583" i="19"/>
  <c r="S584" i="19"/>
  <c r="S585" i="19"/>
  <c r="S586" i="19"/>
  <c r="S587" i="19"/>
  <c r="S588" i="19"/>
  <c r="S589" i="19"/>
  <c r="S590" i="19"/>
  <c r="S591" i="19"/>
  <c r="S592" i="19"/>
  <c r="S593" i="19"/>
  <c r="S594" i="19"/>
  <c r="S595" i="19"/>
  <c r="S596" i="19"/>
  <c r="S597" i="19"/>
  <c r="S598" i="19"/>
  <c r="S599" i="19"/>
  <c r="S600" i="19"/>
  <c r="S601" i="19"/>
  <c r="S602" i="19"/>
  <c r="S603" i="19"/>
  <c r="S604" i="19"/>
  <c r="S605" i="19"/>
  <c r="S606" i="19"/>
  <c r="S607" i="19"/>
  <c r="S608" i="19"/>
  <c r="S609" i="19"/>
  <c r="S610" i="19"/>
  <c r="S611" i="19"/>
  <c r="S612" i="19"/>
  <c r="S613" i="19"/>
  <c r="S614" i="19"/>
  <c r="S615" i="19"/>
  <c r="S616" i="19"/>
  <c r="S617" i="19"/>
  <c r="S618" i="19"/>
  <c r="S619" i="19"/>
  <c r="S620" i="19"/>
  <c r="S621" i="19"/>
  <c r="S622" i="19"/>
  <c r="S623" i="19"/>
  <c r="S624" i="19"/>
  <c r="S625" i="19"/>
  <c r="S626" i="19"/>
  <c r="S627" i="19"/>
  <c r="S628" i="19"/>
  <c r="S629" i="19"/>
  <c r="S630" i="19"/>
  <c r="S631" i="19"/>
  <c r="S632" i="19"/>
  <c r="S633" i="19"/>
  <c r="S634" i="19"/>
  <c r="S635" i="19"/>
  <c r="S636" i="19"/>
  <c r="S637" i="19"/>
  <c r="S638" i="19"/>
  <c r="S639" i="19"/>
  <c r="S640" i="19"/>
  <c r="S641" i="19"/>
  <c r="S642" i="19"/>
  <c r="S643" i="19"/>
  <c r="S644" i="19"/>
  <c r="S645" i="19"/>
  <c r="S646" i="19"/>
  <c r="S647" i="19"/>
  <c r="S648" i="19"/>
  <c r="S649" i="19"/>
  <c r="S650" i="19"/>
  <c r="S651" i="19"/>
  <c r="S652" i="19"/>
  <c r="S653" i="19"/>
  <c r="S654" i="19"/>
  <c r="S655" i="19"/>
  <c r="S656" i="19"/>
  <c r="S657" i="19"/>
  <c r="S658" i="19"/>
  <c r="S659" i="19"/>
  <c r="S660" i="19"/>
  <c r="S661" i="19"/>
  <c r="S662" i="19"/>
  <c r="S663" i="19"/>
  <c r="S664" i="19"/>
  <c r="S665" i="19"/>
  <c r="S666" i="19"/>
  <c r="S667" i="19"/>
  <c r="S668" i="19"/>
  <c r="S669" i="19"/>
  <c r="S670" i="19"/>
  <c r="S671" i="19"/>
  <c r="S672" i="19"/>
  <c r="S673" i="19"/>
  <c r="S674" i="19"/>
  <c r="S675" i="19"/>
  <c r="S676" i="19"/>
  <c r="S677" i="19"/>
  <c r="S678" i="19"/>
  <c r="S679" i="19"/>
  <c r="S680" i="19"/>
  <c r="S681" i="19"/>
  <c r="S682" i="19"/>
  <c r="S683" i="19"/>
  <c r="S684" i="19"/>
  <c r="S685" i="19"/>
  <c r="S686" i="19"/>
  <c r="S687" i="19"/>
  <c r="S688" i="19"/>
  <c r="S689" i="19"/>
  <c r="S690" i="19"/>
  <c r="S691" i="19"/>
  <c r="S692" i="19"/>
  <c r="S693" i="19"/>
  <c r="S694" i="19"/>
  <c r="S695" i="19"/>
  <c r="S696" i="19"/>
  <c r="S697" i="19"/>
  <c r="S698" i="19"/>
  <c r="S699" i="19"/>
  <c r="S700" i="19"/>
  <c r="S701" i="19"/>
  <c r="S702" i="19"/>
  <c r="S703" i="19"/>
  <c r="S704" i="19"/>
  <c r="S705" i="19"/>
  <c r="S706" i="19"/>
  <c r="S707" i="19"/>
  <c r="S708" i="19"/>
  <c r="S709" i="19"/>
  <c r="S710" i="19"/>
  <c r="S711" i="19"/>
  <c r="S712" i="19"/>
  <c r="S713" i="19"/>
  <c r="S714" i="19"/>
  <c r="S715" i="19"/>
  <c r="S716" i="19"/>
  <c r="S717" i="19"/>
  <c r="S718" i="19"/>
  <c r="S719" i="19"/>
  <c r="S720" i="19"/>
  <c r="S721" i="19"/>
  <c r="S722" i="19"/>
  <c r="S723" i="19"/>
  <c r="S724" i="19"/>
  <c r="S725" i="19"/>
  <c r="S726" i="19"/>
  <c r="S727" i="19"/>
  <c r="S728" i="19"/>
  <c r="S729" i="19"/>
  <c r="S730" i="19"/>
  <c r="S731" i="19"/>
  <c r="S732" i="19"/>
  <c r="S733" i="19"/>
  <c r="S734" i="19"/>
  <c r="S735" i="19"/>
  <c r="S736" i="19"/>
  <c r="S737" i="19"/>
  <c r="S738" i="19"/>
  <c r="S739" i="19"/>
  <c r="S740" i="19"/>
  <c r="S741" i="19"/>
  <c r="S742" i="19"/>
  <c r="S743" i="19"/>
  <c r="S744" i="19"/>
  <c r="S745" i="19"/>
  <c r="S746" i="19"/>
  <c r="S747" i="19"/>
  <c r="S748" i="19"/>
  <c r="S749" i="19"/>
  <c r="S750" i="19"/>
  <c r="S751" i="19"/>
  <c r="S752" i="19"/>
  <c r="S753" i="19"/>
  <c r="S754" i="19"/>
  <c r="S755" i="19"/>
  <c r="S756" i="19"/>
  <c r="S757" i="19"/>
  <c r="S758" i="19"/>
  <c r="S759" i="19"/>
  <c r="S760" i="19"/>
  <c r="S761" i="19"/>
  <c r="S762" i="19"/>
  <c r="S763" i="19"/>
  <c r="S764" i="19"/>
  <c r="S765" i="19"/>
  <c r="S766" i="19"/>
  <c r="S767" i="19"/>
  <c r="S768" i="19"/>
  <c r="S769" i="19"/>
  <c r="S770" i="19"/>
  <c r="S771" i="19"/>
  <c r="S772" i="19"/>
  <c r="S773" i="19"/>
  <c r="S774" i="19"/>
  <c r="S775" i="19"/>
  <c r="S776" i="19"/>
  <c r="S777" i="19"/>
  <c r="S778" i="19"/>
  <c r="S779" i="19"/>
  <c r="S780" i="19"/>
  <c r="S781" i="19"/>
  <c r="S782" i="19"/>
  <c r="S783" i="19"/>
  <c r="S784" i="19"/>
  <c r="S785" i="19"/>
  <c r="S786" i="19"/>
  <c r="S787" i="19"/>
  <c r="S788" i="19"/>
  <c r="S789" i="19"/>
  <c r="S790" i="19"/>
  <c r="S791" i="19"/>
  <c r="S792" i="19"/>
  <c r="S793" i="19"/>
  <c r="S794" i="19"/>
  <c r="S795" i="19"/>
  <c r="S796" i="19"/>
  <c r="S797" i="19"/>
  <c r="S798" i="19"/>
  <c r="S799" i="19"/>
  <c r="S800" i="19"/>
  <c r="S801" i="19"/>
  <c r="S802" i="19"/>
  <c r="S803" i="19"/>
  <c r="S804" i="19"/>
  <c r="S805" i="19"/>
  <c r="S806" i="19"/>
  <c r="S807" i="19"/>
  <c r="S808" i="19"/>
  <c r="S809" i="19"/>
  <c r="S810" i="19"/>
  <c r="S811" i="19"/>
  <c r="S812" i="19"/>
  <c r="S813" i="19"/>
  <c r="S814" i="19"/>
  <c r="S815" i="19"/>
  <c r="S816" i="19"/>
  <c r="S817" i="19"/>
  <c r="S818" i="19"/>
  <c r="S819" i="19"/>
  <c r="S820" i="19"/>
  <c r="S821" i="19"/>
  <c r="S822" i="19"/>
  <c r="S823" i="19"/>
  <c r="S824" i="19"/>
  <c r="S825" i="19"/>
  <c r="S826" i="19"/>
  <c r="S827" i="19"/>
  <c r="S828" i="19"/>
  <c r="S829" i="19"/>
  <c r="S830" i="19"/>
  <c r="S831" i="19"/>
  <c r="S832" i="19"/>
  <c r="S833" i="19"/>
  <c r="S834" i="19"/>
  <c r="S835" i="19"/>
  <c r="S836" i="19"/>
  <c r="S837" i="19"/>
  <c r="S838" i="19"/>
  <c r="S839" i="19"/>
  <c r="S840" i="19"/>
  <c r="S841" i="19"/>
  <c r="S842" i="19"/>
  <c r="S843" i="19"/>
  <c r="S844" i="19"/>
  <c r="S845" i="19"/>
  <c r="S846" i="19"/>
  <c r="S847" i="19"/>
  <c r="S848" i="19"/>
  <c r="S849" i="19"/>
  <c r="S850" i="19"/>
  <c r="S851" i="19"/>
  <c r="S852" i="19"/>
  <c r="S853" i="19"/>
  <c r="S854" i="19"/>
  <c r="S855" i="19"/>
  <c r="S856" i="19"/>
  <c r="S857" i="19"/>
  <c r="S858" i="19"/>
  <c r="S859" i="19"/>
  <c r="S860" i="19"/>
  <c r="S861" i="19"/>
  <c r="S862" i="19"/>
  <c r="S863" i="19"/>
  <c r="S864" i="19"/>
  <c r="S865" i="19"/>
  <c r="S866" i="19"/>
  <c r="S867" i="19"/>
  <c r="S868" i="19"/>
  <c r="S869" i="19"/>
  <c r="S870" i="19"/>
  <c r="S871" i="19"/>
  <c r="S872" i="19"/>
  <c r="S873" i="19"/>
  <c r="S874" i="19"/>
  <c r="S875" i="19"/>
  <c r="S876" i="19"/>
  <c r="S877" i="19"/>
  <c r="S878" i="19"/>
  <c r="S879" i="19"/>
  <c r="S880" i="19"/>
  <c r="S881" i="19"/>
  <c r="S882" i="19"/>
  <c r="S883" i="19"/>
  <c r="S884" i="19"/>
  <c r="S885" i="19"/>
  <c r="S886" i="19"/>
  <c r="S887" i="19"/>
  <c r="S888" i="19"/>
  <c r="S889" i="19"/>
  <c r="S890" i="19"/>
  <c r="S891" i="19"/>
  <c r="S892" i="19"/>
  <c r="S893" i="19"/>
  <c r="S894" i="19"/>
  <c r="S895" i="19"/>
  <c r="S896" i="19"/>
  <c r="S897" i="19"/>
  <c r="S898" i="19"/>
  <c r="S899" i="19"/>
  <c r="S900" i="19"/>
  <c r="S901" i="19"/>
  <c r="S902" i="19"/>
  <c r="S903" i="19"/>
  <c r="S904" i="19"/>
  <c r="S905" i="19"/>
  <c r="S906" i="19"/>
  <c r="S907" i="19"/>
  <c r="S908" i="19"/>
  <c r="S909" i="19"/>
  <c r="S910" i="19"/>
  <c r="S911" i="19"/>
  <c r="S912" i="19"/>
  <c r="S913" i="19"/>
  <c r="S914" i="19"/>
  <c r="S915" i="19"/>
  <c r="S916" i="19"/>
  <c r="S917" i="19"/>
  <c r="S918" i="19"/>
  <c r="S919" i="19"/>
  <c r="S920" i="19"/>
  <c r="S921" i="19"/>
  <c r="S922" i="19"/>
  <c r="S923" i="19"/>
  <c r="S924" i="19"/>
  <c r="S925" i="19"/>
  <c r="S926" i="19"/>
  <c r="S927" i="19"/>
  <c r="S928" i="19"/>
  <c r="S929" i="19"/>
  <c r="S930" i="19"/>
  <c r="S931" i="19"/>
  <c r="S932" i="19"/>
  <c r="S933" i="19"/>
  <c r="S934" i="19"/>
  <c r="S935" i="19"/>
  <c r="S936" i="19"/>
  <c r="S937" i="19"/>
  <c r="S938" i="19"/>
  <c r="S939" i="19"/>
  <c r="S940" i="19"/>
  <c r="S941" i="19"/>
  <c r="S942" i="19"/>
  <c r="S943" i="19"/>
  <c r="S944" i="19"/>
  <c r="S945" i="19"/>
  <c r="S946" i="19"/>
  <c r="S947" i="19"/>
  <c r="S948" i="19"/>
  <c r="S949" i="19"/>
  <c r="S950" i="19"/>
  <c r="S951" i="19"/>
  <c r="S952" i="19"/>
  <c r="S953" i="19"/>
  <c r="S954" i="19"/>
  <c r="S955" i="19"/>
  <c r="S956" i="19"/>
  <c r="S957" i="19"/>
  <c r="S958" i="19"/>
  <c r="S959" i="19"/>
  <c r="S960" i="19"/>
  <c r="S961" i="19"/>
  <c r="S962" i="19"/>
  <c r="S963" i="19"/>
  <c r="S964" i="19"/>
  <c r="S965" i="19"/>
  <c r="S966" i="19"/>
  <c r="S967" i="19"/>
  <c r="S968" i="19"/>
  <c r="S969" i="19"/>
  <c r="S970" i="19"/>
  <c r="S971" i="19"/>
  <c r="S972" i="19"/>
  <c r="S973" i="19"/>
  <c r="S974" i="19"/>
  <c r="S975" i="19"/>
  <c r="S976" i="19"/>
  <c r="S977" i="19"/>
  <c r="S978" i="19"/>
  <c r="S979" i="19"/>
  <c r="S980" i="19"/>
  <c r="S981" i="19"/>
  <c r="S982" i="19"/>
  <c r="S983" i="19"/>
  <c r="S984" i="19"/>
  <c r="S985" i="19"/>
  <c r="S986" i="19"/>
  <c r="S987" i="19"/>
  <c r="S988" i="19"/>
  <c r="S989" i="19"/>
  <c r="S990" i="19"/>
  <c r="S991" i="19"/>
  <c r="S992" i="19"/>
  <c r="S993" i="19"/>
  <c r="S994" i="19"/>
  <c r="S995" i="19"/>
  <c r="S996" i="19"/>
  <c r="S997" i="19"/>
  <c r="S998" i="19"/>
  <c r="S999" i="19"/>
  <c r="S1000" i="19"/>
  <c r="S1001" i="19"/>
  <c r="S1002" i="19"/>
  <c r="S1003" i="19"/>
  <c r="S1004" i="19"/>
  <c r="S1005" i="19"/>
  <c r="S1006" i="19"/>
  <c r="S1007" i="19"/>
  <c r="S1008" i="19"/>
  <c r="S1009" i="19"/>
  <c r="S1010" i="19"/>
  <c r="S1011" i="19"/>
  <c r="S1012" i="19"/>
  <c r="S1013" i="19"/>
  <c r="S1014" i="19"/>
  <c r="S1015" i="19"/>
  <c r="S1016" i="19"/>
  <c r="S1017" i="19"/>
  <c r="S1018" i="19"/>
  <c r="S1019" i="19"/>
  <c r="S1020" i="19"/>
  <c r="S1021" i="19"/>
  <c r="S1022" i="19"/>
  <c r="S1023" i="19"/>
  <c r="S1024" i="19"/>
  <c r="S1025" i="19"/>
  <c r="S1026" i="19"/>
  <c r="S1027" i="19"/>
  <c r="S1028" i="19"/>
  <c r="S1029" i="19"/>
  <c r="S1030" i="19"/>
  <c r="S1031" i="19"/>
  <c r="S1032" i="19"/>
  <c r="S1033" i="19"/>
  <c r="S1034" i="19"/>
  <c r="S1035" i="19"/>
  <c r="S1036" i="19"/>
  <c r="S1037" i="19"/>
  <c r="S1038" i="19"/>
  <c r="S1039" i="19"/>
  <c r="S1040" i="19"/>
  <c r="S1041" i="19"/>
  <c r="S1042" i="19"/>
  <c r="S1043" i="19"/>
  <c r="S1044" i="19"/>
  <c r="S1045" i="19"/>
  <c r="S1046" i="19"/>
  <c r="S1047" i="19"/>
  <c r="S1048" i="19"/>
  <c r="S1049" i="19"/>
  <c r="S1050" i="19"/>
  <c r="S1051" i="19"/>
  <c r="S1052" i="19"/>
  <c r="S1053" i="19"/>
  <c r="S1054" i="19"/>
  <c r="S1055" i="19"/>
  <c r="S1056" i="19"/>
  <c r="S1057" i="19"/>
  <c r="S1058" i="19"/>
  <c r="S1059" i="19"/>
  <c r="S1060" i="19"/>
  <c r="S1061" i="19"/>
  <c r="S1062" i="19"/>
  <c r="S1063" i="19"/>
  <c r="S1064" i="19"/>
  <c r="S1065" i="19"/>
  <c r="S1066" i="19"/>
  <c r="S1067" i="19"/>
  <c r="S1068" i="19"/>
  <c r="S1069" i="19"/>
  <c r="S1070" i="19"/>
  <c r="S1071" i="19"/>
  <c r="S1072" i="19"/>
  <c r="S1073" i="19"/>
  <c r="S1074" i="19"/>
  <c r="S1075" i="19"/>
  <c r="S1076" i="19"/>
  <c r="S1077" i="19"/>
  <c r="S1078" i="19"/>
  <c r="S1079" i="19"/>
  <c r="S1080" i="19"/>
  <c r="S1081" i="19"/>
  <c r="S1082" i="19"/>
  <c r="S1083" i="19"/>
  <c r="S1084" i="19"/>
  <c r="S1085" i="19"/>
  <c r="S1086" i="19"/>
  <c r="S1087" i="19"/>
  <c r="S1088" i="19"/>
  <c r="S1089" i="19"/>
  <c r="S1090" i="19"/>
  <c r="S1091" i="19"/>
  <c r="S1092" i="19"/>
  <c r="S1093" i="19"/>
  <c r="S1094" i="19"/>
  <c r="S1095" i="19"/>
  <c r="S1096" i="19"/>
  <c r="S1097" i="19"/>
  <c r="S1098" i="19"/>
  <c r="S1099" i="19"/>
  <c r="S1100" i="19"/>
  <c r="S1101" i="19"/>
  <c r="S1102" i="19"/>
  <c r="S1103" i="19"/>
  <c r="S1104" i="19"/>
  <c r="S1105" i="19"/>
  <c r="S1106" i="19"/>
  <c r="S1107" i="19"/>
  <c r="S1108" i="19"/>
  <c r="S1109" i="19"/>
  <c r="S1110" i="19"/>
  <c r="S1111" i="19"/>
  <c r="S1112" i="19"/>
  <c r="S1113" i="19"/>
  <c r="S1114" i="19"/>
  <c r="S1115" i="19"/>
  <c r="S1116" i="19"/>
  <c r="S1117" i="19"/>
  <c r="S1118" i="19"/>
  <c r="S1119" i="19"/>
  <c r="S1120" i="19"/>
  <c r="S1121" i="19"/>
  <c r="S1122" i="19"/>
  <c r="S1123" i="19"/>
  <c r="S1124" i="19"/>
  <c r="S1125" i="19"/>
  <c r="S1126" i="19"/>
  <c r="S1127" i="19"/>
  <c r="S1128" i="19"/>
  <c r="S1129" i="19"/>
  <c r="S1130" i="19"/>
  <c r="S1131" i="19"/>
  <c r="S1132" i="19"/>
  <c r="S1133" i="19"/>
  <c r="S1134" i="19"/>
  <c r="S1135" i="19"/>
  <c r="S1136" i="19"/>
  <c r="S1137" i="19"/>
  <c r="S1138" i="19"/>
  <c r="S1139" i="19"/>
  <c r="S1140" i="19"/>
  <c r="S1141" i="19"/>
  <c r="S1142" i="19"/>
  <c r="S1143" i="19"/>
  <c r="S1144" i="19"/>
  <c r="S1145" i="19"/>
  <c r="S1146" i="19"/>
  <c r="S1147" i="19"/>
  <c r="S1148" i="19"/>
  <c r="S1149" i="19"/>
  <c r="S1150" i="19"/>
  <c r="S1151" i="19"/>
  <c r="S1152" i="19"/>
  <c r="S1153" i="19"/>
  <c r="S1154" i="19"/>
  <c r="S1155" i="19"/>
  <c r="S1156" i="19"/>
  <c r="S1157" i="19"/>
  <c r="S1158" i="19"/>
  <c r="S1159" i="19"/>
  <c r="S1160" i="19"/>
  <c r="S1161" i="19"/>
  <c r="S1162" i="19"/>
  <c r="S1163" i="19"/>
  <c r="S1164" i="19"/>
  <c r="S1165" i="19"/>
  <c r="S1166" i="19"/>
  <c r="S1167" i="19"/>
  <c r="S1168" i="19"/>
  <c r="S1169" i="19"/>
  <c r="S1170" i="19"/>
  <c r="S1171" i="19"/>
  <c r="S1172" i="19"/>
  <c r="S1173" i="19"/>
  <c r="S1174" i="19"/>
  <c r="S1175" i="19"/>
  <c r="S1176" i="19"/>
  <c r="S1177" i="19"/>
  <c r="S1178" i="19"/>
  <c r="S1179" i="19"/>
  <c r="S1180" i="19"/>
  <c r="S1181" i="19"/>
  <c r="S1182" i="19"/>
  <c r="S1183" i="19"/>
  <c r="S1184" i="19"/>
  <c r="S1185" i="19"/>
  <c r="S1186" i="19"/>
  <c r="S1187" i="19"/>
  <c r="S1188" i="19"/>
  <c r="S1189" i="19"/>
  <c r="S1190" i="19"/>
  <c r="S1191" i="19"/>
  <c r="S1192" i="19"/>
  <c r="S1193" i="19"/>
  <c r="S1194" i="19"/>
  <c r="S1195" i="19"/>
  <c r="S1196" i="19"/>
  <c r="S1197" i="19"/>
  <c r="S1198" i="19"/>
  <c r="S1199" i="19"/>
  <c r="S1200" i="19"/>
  <c r="S1201" i="19"/>
  <c r="S1202" i="19"/>
  <c r="S1203" i="19"/>
  <c r="S1204" i="19"/>
  <c r="S1205" i="19"/>
  <c r="S1206" i="19"/>
  <c r="S1207" i="19"/>
  <c r="S1208" i="19"/>
  <c r="S1209" i="19"/>
  <c r="S1210" i="19"/>
  <c r="S1211" i="19"/>
  <c r="S1212" i="19"/>
  <c r="S1213" i="19"/>
  <c r="S1214" i="19"/>
  <c r="S1215" i="19"/>
  <c r="S1216" i="19"/>
  <c r="S1217" i="19"/>
  <c r="S1218" i="19"/>
  <c r="S1219" i="19"/>
  <c r="S1220" i="19"/>
  <c r="S1221" i="19"/>
  <c r="S1222" i="19"/>
  <c r="S1223" i="19"/>
  <c r="S1224" i="19"/>
  <c r="S1225" i="19"/>
  <c r="S1226" i="19"/>
  <c r="S1227" i="19"/>
  <c r="S1228" i="19"/>
  <c r="S1229" i="19"/>
  <c r="S1230" i="19"/>
  <c r="S1231" i="19"/>
  <c r="S1232" i="19"/>
  <c r="S1233" i="19"/>
  <c r="S1234" i="19"/>
  <c r="S1235" i="19"/>
  <c r="S1236" i="19"/>
  <c r="S1237" i="19"/>
  <c r="S1238" i="19"/>
  <c r="S1239" i="19"/>
  <c r="S1240" i="19"/>
  <c r="S1241" i="19"/>
  <c r="S1242" i="19"/>
  <c r="S1243" i="19"/>
  <c r="S1244" i="19"/>
  <c r="S1245" i="19"/>
  <c r="S1246" i="19"/>
  <c r="S1247" i="19"/>
  <c r="S1248" i="19"/>
  <c r="S1249" i="19"/>
  <c r="S1250" i="19"/>
  <c r="S1251" i="19"/>
  <c r="S1252" i="19"/>
  <c r="S1253" i="19"/>
  <c r="S1254" i="19"/>
  <c r="S1255" i="19"/>
  <c r="S1256" i="19"/>
  <c r="S1257" i="19"/>
  <c r="S1258" i="19"/>
  <c r="S1259" i="19"/>
  <c r="S1260" i="19"/>
  <c r="S1261" i="19"/>
  <c r="S1262" i="19"/>
  <c r="S1263" i="19"/>
  <c r="S1264" i="19"/>
  <c r="S1265" i="19"/>
  <c r="S1266" i="19"/>
  <c r="S1267" i="19"/>
  <c r="S1268" i="19"/>
  <c r="S1269" i="19"/>
  <c r="S1270" i="19"/>
  <c r="S1271" i="19"/>
  <c r="S1272" i="19"/>
  <c r="S1273" i="19"/>
  <c r="S1274" i="19"/>
  <c r="S1275" i="19"/>
  <c r="S1276" i="19"/>
  <c r="S1277" i="19"/>
  <c r="S1278" i="19"/>
  <c r="S1279" i="19"/>
  <c r="S1280" i="19"/>
  <c r="S1281" i="19"/>
  <c r="S1282" i="19"/>
  <c r="S1283" i="19"/>
  <c r="S1284" i="19"/>
  <c r="S1285" i="19"/>
  <c r="S1286" i="19"/>
  <c r="S1287" i="19"/>
  <c r="S1288" i="19"/>
  <c r="S1289" i="19"/>
  <c r="S1290" i="19"/>
  <c r="S1291" i="19"/>
  <c r="S1292" i="19"/>
  <c r="S1293" i="19"/>
  <c r="S1294" i="19"/>
  <c r="S1295" i="19"/>
  <c r="S1296" i="19"/>
  <c r="S1297" i="19"/>
  <c r="S1298" i="19"/>
  <c r="S1299" i="19"/>
  <c r="S1300" i="19"/>
  <c r="S1301" i="19"/>
  <c r="S1302" i="19"/>
  <c r="S1303" i="19"/>
  <c r="S1304" i="19"/>
  <c r="S1305" i="19"/>
  <c r="S1306" i="19"/>
  <c r="S1307" i="19"/>
  <c r="S1308" i="19"/>
  <c r="S1309" i="19"/>
  <c r="S1310" i="19"/>
  <c r="S1311" i="19"/>
  <c r="S1312" i="19"/>
  <c r="S1313" i="19"/>
  <c r="S1314" i="19"/>
  <c r="S1315" i="19"/>
  <c r="S1316" i="19"/>
  <c r="S1317" i="19"/>
  <c r="S1318" i="19"/>
  <c r="S1319" i="19"/>
  <c r="S1320" i="19"/>
  <c r="S1321" i="19"/>
  <c r="S1322" i="19"/>
  <c r="S1323" i="19"/>
  <c r="S1324" i="19"/>
  <c r="S1325" i="19"/>
  <c r="S1326" i="19"/>
  <c r="S1327" i="19"/>
  <c r="S1328" i="19"/>
  <c r="S1329" i="19"/>
  <c r="S1330" i="19"/>
  <c r="S1331" i="19"/>
  <c r="S1332" i="19"/>
  <c r="S1333" i="19"/>
  <c r="S1334" i="19"/>
  <c r="S1335" i="19"/>
  <c r="S1336" i="19"/>
  <c r="S1337" i="19"/>
  <c r="S1338" i="19"/>
  <c r="S1339" i="19"/>
  <c r="S1340" i="19"/>
  <c r="S1341" i="19"/>
  <c r="S1342" i="19"/>
  <c r="S1343" i="19"/>
  <c r="S1344" i="19"/>
  <c r="S1345" i="19"/>
  <c r="S1346" i="19"/>
  <c r="S1347" i="19"/>
  <c r="S1348" i="19"/>
  <c r="S1349" i="19"/>
  <c r="S1350" i="19"/>
  <c r="S1351" i="19"/>
  <c r="S1352" i="19"/>
  <c r="S1353" i="19"/>
  <c r="S1354" i="19"/>
  <c r="S1355" i="19"/>
  <c r="S1356" i="19"/>
  <c r="S1357" i="19"/>
  <c r="S1358" i="19"/>
  <c r="S1359" i="19"/>
  <c r="S1360" i="19"/>
  <c r="S1361" i="19"/>
  <c r="S1362" i="19"/>
  <c r="S1363" i="19"/>
  <c r="S1364" i="19"/>
  <c r="S1365" i="19"/>
  <c r="S1366" i="19"/>
  <c r="S1367" i="19"/>
  <c r="S1368" i="19"/>
  <c r="S1369" i="19"/>
  <c r="S1370" i="19"/>
  <c r="S1371" i="19"/>
  <c r="S1372" i="19"/>
  <c r="S1373" i="19"/>
  <c r="S1374" i="19"/>
  <c r="S1375" i="19"/>
  <c r="S1376" i="19"/>
  <c r="S1377" i="19"/>
  <c r="S1378" i="19"/>
  <c r="S1379" i="19"/>
  <c r="S1380" i="19"/>
  <c r="S1381" i="19"/>
  <c r="S1382" i="19"/>
  <c r="S1383" i="19"/>
  <c r="S1384" i="19"/>
  <c r="S1385" i="19"/>
  <c r="S1386" i="19"/>
  <c r="S1387" i="19"/>
  <c r="S1388" i="19"/>
  <c r="S1389" i="19"/>
  <c r="S1390" i="19"/>
  <c r="S1391" i="19"/>
  <c r="S1392" i="19"/>
  <c r="S1393" i="19"/>
  <c r="S1394" i="19"/>
  <c r="S1395" i="19"/>
  <c r="S1396" i="19"/>
  <c r="S1397" i="19"/>
  <c r="S1398" i="19"/>
  <c r="S1399" i="19"/>
  <c r="S1400" i="19"/>
  <c r="S1401" i="19"/>
  <c r="S1402" i="19"/>
  <c r="S1403" i="19"/>
  <c r="S1404" i="19"/>
  <c r="S1405" i="19"/>
  <c r="S1406" i="19"/>
  <c r="S1407" i="19"/>
  <c r="S1408" i="19"/>
  <c r="S1409" i="19"/>
  <c r="S1410" i="19"/>
  <c r="S1411" i="19"/>
  <c r="S1412" i="19"/>
  <c r="S1413" i="19"/>
  <c r="S1414" i="19"/>
  <c r="S1415" i="19"/>
  <c r="S1416" i="19"/>
  <c r="S1417" i="19"/>
  <c r="S1418" i="19"/>
  <c r="S1419" i="19"/>
  <c r="S1420" i="19"/>
  <c r="S1421" i="19"/>
  <c r="S1422" i="19"/>
  <c r="S1423" i="19"/>
  <c r="S1424" i="19"/>
  <c r="S1425" i="19"/>
  <c r="S1426" i="19"/>
  <c r="S1427" i="19"/>
  <c r="S1428" i="19"/>
  <c r="S1429" i="19"/>
  <c r="S1430" i="19"/>
  <c r="S1431" i="19"/>
  <c r="S1432" i="19"/>
  <c r="S1433" i="19"/>
  <c r="S1434" i="19"/>
  <c r="S1435" i="19"/>
  <c r="S1436" i="19"/>
  <c r="S1437" i="19"/>
  <c r="S1438" i="19"/>
  <c r="S1439" i="19"/>
  <c r="S1440" i="19"/>
  <c r="S1441" i="19"/>
  <c r="S1442" i="19"/>
  <c r="S1443" i="19"/>
  <c r="S1444" i="19"/>
  <c r="S1445" i="19"/>
  <c r="S1446" i="19"/>
  <c r="S1447" i="19"/>
  <c r="S1448" i="19"/>
  <c r="S1449" i="19"/>
  <c r="S1450" i="19"/>
  <c r="S1451" i="19"/>
  <c r="S1452" i="19"/>
  <c r="S1453" i="19"/>
  <c r="S1454" i="19"/>
  <c r="S1455" i="19"/>
  <c r="S1456" i="19"/>
  <c r="S1457" i="19"/>
  <c r="S1458" i="19"/>
  <c r="S1459" i="19"/>
  <c r="S1460" i="19"/>
  <c r="S1461" i="19"/>
  <c r="S1462" i="19"/>
  <c r="S1463" i="19"/>
  <c r="S1464" i="19"/>
  <c r="S1465" i="19"/>
  <c r="S1466" i="19"/>
  <c r="S1467" i="19"/>
  <c r="S1468" i="19"/>
  <c r="S1469" i="19"/>
  <c r="S1470" i="19"/>
  <c r="S1471" i="19"/>
  <c r="S1472" i="19"/>
  <c r="S1473" i="19"/>
  <c r="S1474" i="19"/>
  <c r="S1475" i="19"/>
  <c r="S1476" i="19"/>
  <c r="S1477" i="19"/>
  <c r="S1478" i="19"/>
  <c r="S1479" i="19"/>
  <c r="S1480" i="19"/>
  <c r="S1481" i="19"/>
  <c r="S1482" i="19"/>
  <c r="S1483" i="19"/>
  <c r="S1484" i="19"/>
  <c r="S1485" i="19"/>
  <c r="S1486" i="19"/>
  <c r="S1487" i="19"/>
  <c r="S1488" i="19"/>
  <c r="S1489" i="19"/>
  <c r="S1490" i="19"/>
  <c r="S1491" i="19"/>
  <c r="S1492" i="19"/>
  <c r="S1493" i="19"/>
  <c r="S1494" i="19"/>
  <c r="S1495" i="19"/>
  <c r="S1496" i="19"/>
  <c r="S1497" i="19"/>
  <c r="S1498" i="19"/>
  <c r="S1499" i="19"/>
  <c r="S1500" i="19"/>
  <c r="S1501" i="19"/>
  <c r="S1502" i="19"/>
  <c r="S1503" i="19"/>
  <c r="S1504" i="19"/>
  <c r="S1505" i="19"/>
  <c r="S1506" i="19"/>
  <c r="S1507" i="19"/>
  <c r="S1508" i="19"/>
  <c r="S1509" i="19"/>
  <c r="S1510" i="19"/>
  <c r="S1511" i="19"/>
  <c r="S1512" i="19"/>
  <c r="S1513" i="19"/>
  <c r="S1514" i="19"/>
  <c r="S1515" i="19"/>
  <c r="S1516" i="19"/>
  <c r="S1517" i="19"/>
  <c r="S1518" i="19"/>
  <c r="S1519" i="19"/>
  <c r="S1520" i="19"/>
  <c r="S1521" i="19"/>
  <c r="S1522" i="19"/>
  <c r="S1523" i="19"/>
  <c r="S1524" i="19"/>
  <c r="S1525" i="19"/>
  <c r="S1526" i="19"/>
  <c r="S1527" i="19"/>
  <c r="S1528" i="19"/>
  <c r="S1529" i="19"/>
  <c r="S1530" i="19"/>
  <c r="S1531" i="19"/>
  <c r="S1532" i="19"/>
  <c r="S1533" i="19"/>
  <c r="S1534" i="19"/>
  <c r="S1535" i="19"/>
  <c r="S1536" i="19"/>
  <c r="S1537" i="19"/>
  <c r="S1538" i="19"/>
  <c r="S1539" i="19"/>
  <c r="S1540" i="19"/>
  <c r="S1541" i="19"/>
  <c r="S1542" i="19"/>
  <c r="S1543" i="19"/>
  <c r="S1544" i="19"/>
  <c r="S1545" i="19"/>
  <c r="S1546" i="19"/>
  <c r="S1547" i="19"/>
  <c r="S1548" i="19"/>
  <c r="S1549" i="19"/>
  <c r="S1550" i="19"/>
  <c r="S1551" i="19"/>
  <c r="S1552" i="19"/>
  <c r="S1553" i="19"/>
  <c r="S1554" i="19"/>
  <c r="S1555" i="19"/>
  <c r="S1556" i="19"/>
  <c r="S1557" i="19"/>
  <c r="S1558" i="19"/>
  <c r="S1559" i="19"/>
  <c r="S1560" i="19"/>
  <c r="S1561" i="19"/>
  <c r="S1562" i="19"/>
  <c r="S1563" i="19"/>
  <c r="S1564" i="19"/>
  <c r="S1565" i="19"/>
  <c r="S1566" i="19"/>
  <c r="S1567" i="19"/>
  <c r="S1568" i="19"/>
  <c r="S1569" i="19"/>
  <c r="S1570" i="19"/>
  <c r="S1571" i="19"/>
  <c r="S1572" i="19"/>
  <c r="S1573" i="19"/>
  <c r="S1574" i="19"/>
  <c r="S1575" i="19"/>
  <c r="S1576" i="19"/>
  <c r="S1577" i="19"/>
  <c r="S1578" i="19"/>
  <c r="S1579" i="19"/>
  <c r="S1580" i="19"/>
  <c r="S1581" i="19"/>
  <c r="S1582" i="19"/>
  <c r="S1583" i="19"/>
  <c r="S1584" i="19"/>
  <c r="S1585" i="19"/>
  <c r="S1586" i="19"/>
  <c r="S1587" i="19"/>
  <c r="S1588" i="19"/>
  <c r="S1589" i="19"/>
  <c r="S1590" i="19"/>
  <c r="S1591" i="19"/>
  <c r="S1592" i="19"/>
  <c r="S1593" i="19"/>
  <c r="S1594" i="19"/>
  <c r="S1595" i="19"/>
  <c r="S1596" i="19"/>
  <c r="S1597" i="19"/>
  <c r="S1598" i="19"/>
  <c r="S1599" i="19"/>
  <c r="S1600" i="19"/>
  <c r="S1601" i="19"/>
  <c r="S1602" i="19"/>
  <c r="S1603" i="19"/>
  <c r="S1604" i="19"/>
  <c r="S1605" i="19"/>
  <c r="S1606" i="19"/>
  <c r="S1607" i="19"/>
  <c r="S1608" i="19"/>
  <c r="S1609" i="19"/>
  <c r="S1610" i="19"/>
  <c r="S1611" i="19"/>
  <c r="AA991" i="19" l="1"/>
  <c r="AA511" i="19"/>
  <c r="AA1423" i="19"/>
  <c r="AA1071" i="19"/>
  <c r="AA1059" i="19"/>
  <c r="AA1611" i="19"/>
  <c r="AA1587" i="19"/>
  <c r="AA1563" i="19"/>
  <c r="AA1527" i="19"/>
  <c r="AA1503" i="19"/>
  <c r="AA1479" i="19"/>
  <c r="AA1455" i="19"/>
  <c r="AA1431" i="19"/>
  <c r="AA1407" i="19"/>
  <c r="AA1383" i="19"/>
  <c r="AA1359" i="19"/>
  <c r="AA1335" i="19"/>
  <c r="AA1311" i="19"/>
  <c r="AA1287" i="19"/>
  <c r="AA1263" i="19"/>
  <c r="AA1251" i="19"/>
  <c r="AA1227" i="19"/>
  <c r="AA1215" i="19"/>
  <c r="AA1203" i="19"/>
  <c r="AA1191" i="19"/>
  <c r="AA1179" i="19"/>
  <c r="AA1167" i="19"/>
  <c r="AA1155" i="19"/>
  <c r="AA1143" i="19"/>
  <c r="AA1131" i="19"/>
  <c r="AA1119" i="19"/>
  <c r="AA1047" i="19"/>
  <c r="AA1599" i="19"/>
  <c r="AA1575" i="19"/>
  <c r="AA1551" i="19"/>
  <c r="AA1539" i="19"/>
  <c r="AA1515" i="19"/>
  <c r="AA1491" i="19"/>
  <c r="AA1467" i="19"/>
  <c r="AA1443" i="19"/>
  <c r="AA1419" i="19"/>
  <c r="AA1395" i="19"/>
  <c r="AA1371" i="19"/>
  <c r="AA1347" i="19"/>
  <c r="AA1323" i="19"/>
  <c r="AA1299" i="19"/>
  <c r="AA1275" i="19"/>
  <c r="AA1239" i="19"/>
  <c r="AA1107" i="19"/>
  <c r="AA1095" i="19"/>
  <c r="AA1083" i="19"/>
  <c r="AA1035" i="19"/>
  <c r="AA1023" i="19"/>
  <c r="AA1011" i="19"/>
  <c r="AA999" i="19"/>
  <c r="AA987" i="19"/>
  <c r="AA975" i="19"/>
  <c r="AA963" i="19"/>
  <c r="AA951" i="19"/>
  <c r="AA939" i="19"/>
  <c r="AA927" i="19"/>
  <c r="AA915" i="19"/>
  <c r="AA903" i="19"/>
  <c r="AA891" i="19"/>
  <c r="AA879" i="19"/>
  <c r="AA867" i="19"/>
  <c r="AA855" i="19"/>
  <c r="AA843" i="19"/>
  <c r="AA831" i="19"/>
  <c r="AA819" i="19"/>
  <c r="AA807" i="19"/>
  <c r="AA795" i="19"/>
  <c r="AA783" i="19"/>
  <c r="AA771" i="19"/>
  <c r="AA759" i="19"/>
  <c r="AA747" i="19"/>
  <c r="AA735" i="19"/>
  <c r="AA723" i="19"/>
  <c r="AA711" i="19"/>
  <c r="AA699" i="19"/>
  <c r="AA687" i="19"/>
  <c r="AA675" i="19"/>
  <c r="AA663" i="19"/>
  <c r="AA651" i="19"/>
  <c r="AA639" i="19"/>
  <c r="AA627" i="19"/>
  <c r="AA615" i="19"/>
  <c r="AA603" i="19"/>
  <c r="AA591" i="19"/>
  <c r="AA579" i="19"/>
  <c r="AA567" i="19"/>
  <c r="AA555" i="19"/>
  <c r="AA543" i="19"/>
  <c r="AA531" i="19"/>
  <c r="AA519" i="19"/>
  <c r="AA507" i="19"/>
  <c r="AA495" i="19"/>
  <c r="AA483" i="19"/>
  <c r="AA471" i="19"/>
  <c r="AA459" i="19"/>
  <c r="AA447" i="19"/>
  <c r="AA435" i="19"/>
  <c r="AA423" i="19"/>
  <c r="AA411" i="19"/>
  <c r="AA399" i="19"/>
  <c r="AA387" i="19"/>
  <c r="AA375" i="19"/>
  <c r="AA363" i="19"/>
  <c r="AA351" i="19"/>
  <c r="AA339" i="19"/>
  <c r="AA327" i="19"/>
  <c r="AA315" i="19"/>
  <c r="AA303" i="19"/>
  <c r="AA291" i="19"/>
  <c r="AA279" i="19"/>
  <c r="AA267" i="19"/>
  <c r="AA255" i="19"/>
  <c r="AA243" i="19"/>
  <c r="AA231" i="19"/>
  <c r="AA219" i="19"/>
  <c r="AA207" i="19"/>
  <c r="AA195" i="19"/>
  <c r="AA183" i="19"/>
  <c r="AA171" i="19"/>
  <c r="AA159" i="19"/>
  <c r="AA147" i="19"/>
  <c r="AA135" i="19"/>
  <c r="AA123" i="19"/>
  <c r="AA111" i="19"/>
  <c r="AA99" i="19"/>
  <c r="AA87" i="19"/>
  <c r="AA75" i="19"/>
  <c r="AA63" i="19"/>
  <c r="AA51" i="19"/>
  <c r="AA39" i="19"/>
  <c r="AA27" i="19"/>
  <c r="AA15" i="19"/>
  <c r="AA554" i="19"/>
  <c r="AA1566" i="19"/>
  <c r="AA1530" i="19"/>
  <c r="AA1506" i="19"/>
  <c r="AA1398" i="19"/>
  <c r="AA1302" i="19"/>
  <c r="AA1194" i="19"/>
  <c r="AA1134" i="19"/>
  <c r="AA1098" i="19"/>
  <c r="AA1026" i="19"/>
  <c r="AA990" i="19"/>
  <c r="AA966" i="19"/>
  <c r="AA846" i="19"/>
  <c r="AA810" i="19"/>
  <c r="AA774" i="19"/>
  <c r="AA726" i="19"/>
  <c r="AA654" i="19"/>
  <c r="AA582" i="19"/>
  <c r="AA558" i="19"/>
  <c r="AA510" i="19"/>
  <c r="AA414" i="19"/>
  <c r="AA282" i="19"/>
  <c r="AA1542" i="19"/>
  <c r="AA1494" i="19"/>
  <c r="AA1422" i="19"/>
  <c r="AA1386" i="19"/>
  <c r="AA1338" i="19"/>
  <c r="AA1242" i="19"/>
  <c r="AA1158" i="19"/>
  <c r="AA1110" i="19"/>
  <c r="AA1002" i="19"/>
  <c r="AA954" i="19"/>
  <c r="AA906" i="19"/>
  <c r="AA870" i="19"/>
  <c r="AA786" i="19"/>
  <c r="AA738" i="19"/>
  <c r="AA594" i="19"/>
  <c r="AA546" i="19"/>
  <c r="AA354" i="19"/>
  <c r="AA294" i="19"/>
  <c r="AA270" i="19"/>
  <c r="AA234" i="19"/>
  <c r="AA186" i="19"/>
  <c r="AA162" i="19"/>
  <c r="AA138" i="19"/>
  <c r="AA114" i="19"/>
  <c r="AA78" i="19"/>
  <c r="AA66" i="19"/>
  <c r="AA42" i="19"/>
  <c r="AA18" i="19"/>
  <c r="AA1554" i="19"/>
  <c r="AA1518" i="19"/>
  <c r="AA1482" i="19"/>
  <c r="AA1410" i="19"/>
  <c r="AA1290" i="19"/>
  <c r="AA1254" i="19"/>
  <c r="AA1182" i="19"/>
  <c r="AA1146" i="19"/>
  <c r="AA1038" i="19"/>
  <c r="AA882" i="19"/>
  <c r="AA750" i="19"/>
  <c r="AA714" i="19"/>
  <c r="AA678" i="19"/>
  <c r="AA630" i="19"/>
  <c r="AA570" i="19"/>
  <c r="AA438" i="19"/>
  <c r="AA342" i="19"/>
  <c r="AA306" i="19"/>
  <c r="AA258" i="19"/>
  <c r="AA1597" i="19"/>
  <c r="AA1489" i="19"/>
  <c r="AA1465" i="19"/>
  <c r="AA1225" i="19"/>
  <c r="AA1117" i="19"/>
  <c r="AA793" i="19"/>
  <c r="AA709" i="19"/>
  <c r="AA213" i="19"/>
  <c r="AA1488" i="19"/>
  <c r="AA1464" i="19"/>
  <c r="AA1452" i="19"/>
  <c r="AA1392" i="19"/>
  <c r="AA1224" i="19"/>
  <c r="AA1116" i="19"/>
  <c r="AA960" i="19"/>
  <c r="AA708" i="19"/>
  <c r="AA396" i="19"/>
  <c r="AA156" i="19"/>
  <c r="AA1604" i="19"/>
  <c r="AA1592" i="19"/>
  <c r="AA1580" i="19"/>
  <c r="AA1556" i="19"/>
  <c r="AA1544" i="19"/>
  <c r="AA1532" i="19"/>
  <c r="AA1520" i="19"/>
  <c r="AA1508" i="19"/>
  <c r="AA1460" i="19"/>
  <c r="AA1448" i="19"/>
  <c r="AA1436" i="19"/>
  <c r="AA1412" i="19"/>
  <c r="AA1400" i="19"/>
  <c r="AA1364" i="19"/>
  <c r="AA1352" i="19"/>
  <c r="AA1340" i="19"/>
  <c r="AA1316" i="19"/>
  <c r="AA1304" i="19"/>
  <c r="AA1292" i="19"/>
  <c r="AA1268" i="19"/>
  <c r="AA1256" i="19"/>
  <c r="AA1220" i="19"/>
  <c r="AA1208" i="19"/>
  <c r="AA1196" i="19"/>
  <c r="AA1172" i="19"/>
  <c r="AA1160" i="19"/>
  <c r="AA1148" i="19"/>
  <c r="AA1124" i="19"/>
  <c r="AA1076" i="19"/>
  <c r="AA1064" i="19"/>
  <c r="AA1040" i="19"/>
  <c r="AA1028" i="19"/>
  <c r="AA1004" i="19"/>
  <c r="AA992" i="19"/>
  <c r="AA932" i="19"/>
  <c r="AA920" i="19"/>
  <c r="AA908" i="19"/>
  <c r="AA896" i="19"/>
  <c r="AA884" i="19"/>
  <c r="AA860" i="19"/>
  <c r="AA824" i="19"/>
  <c r="AA812" i="19"/>
  <c r="AA800" i="19"/>
  <c r="AA788" i="19"/>
  <c r="AA764" i="19"/>
  <c r="AA752" i="19"/>
  <c r="AA728" i="19"/>
  <c r="AA716" i="19"/>
  <c r="AA692" i="19"/>
  <c r="AA680" i="19"/>
  <c r="AA668" i="19"/>
  <c r="AA656" i="19"/>
  <c r="AA620" i="19"/>
  <c r="AA596" i="19"/>
  <c r="AA536" i="19"/>
  <c r="AA524" i="19"/>
  <c r="AA512" i="19"/>
  <c r="AA500" i="19"/>
  <c r="AA488" i="19"/>
  <c r="AA464" i="19"/>
  <c r="AA440" i="19"/>
  <c r="AA428" i="19"/>
  <c r="AA368" i="19"/>
  <c r="AA344" i="19"/>
  <c r="AA320" i="19"/>
  <c r="AA284" i="19"/>
  <c r="AA272" i="19"/>
  <c r="AA248" i="19"/>
  <c r="AA236" i="19"/>
  <c r="AA224" i="19"/>
  <c r="AA212" i="19"/>
  <c r="AA200" i="19"/>
  <c r="AA164" i="19"/>
  <c r="AA152" i="19"/>
  <c r="AA92" i="19"/>
  <c r="AA68" i="19"/>
  <c r="AA1594" i="19"/>
  <c r="AA1546" i="19"/>
  <c r="AA1498" i="19"/>
  <c r="AA1450" i="19"/>
  <c r="AA1402" i="19"/>
  <c r="AA1354" i="19"/>
  <c r="AA1306" i="19"/>
  <c r="AA1258" i="19"/>
  <c r="AA1210" i="19"/>
  <c r="AA1162" i="19"/>
  <c r="AA1114" i="19"/>
  <c r="AA1066" i="19"/>
  <c r="AA1018" i="19"/>
  <c r="AA970" i="19"/>
  <c r="AA922" i="19"/>
  <c r="AA874" i="19"/>
  <c r="AA814" i="19"/>
  <c r="AA766" i="19"/>
  <c r="AA706" i="19"/>
  <c r="AA646" i="19"/>
  <c r="AA598" i="19"/>
  <c r="AA550" i="19"/>
  <c r="AA502" i="19"/>
  <c r="AA454" i="19"/>
  <c r="AA406" i="19"/>
  <c r="AA346" i="19"/>
  <c r="AA298" i="19"/>
  <c r="AA262" i="19"/>
  <c r="AA214" i="19"/>
  <c r="AA154" i="19"/>
  <c r="AA94" i="19"/>
  <c r="AA46" i="19"/>
  <c r="AA1570" i="19"/>
  <c r="AA1522" i="19"/>
  <c r="AA1474" i="19"/>
  <c r="AA1414" i="19"/>
  <c r="AA1366" i="19"/>
  <c r="AA1318" i="19"/>
  <c r="AA1270" i="19"/>
  <c r="AA1234" i="19"/>
  <c r="AA1198" i="19"/>
  <c r="AA1150" i="19"/>
  <c r="AA1102" i="19"/>
  <c r="AA1054" i="19"/>
  <c r="AA1006" i="19"/>
  <c r="AA958" i="19"/>
  <c r="AA910" i="19"/>
  <c r="AA862" i="19"/>
  <c r="AA838" i="19"/>
  <c r="AA790" i="19"/>
  <c r="AA742" i="19"/>
  <c r="AA694" i="19"/>
  <c r="AA658" i="19"/>
  <c r="AA610" i="19"/>
  <c r="AA562" i="19"/>
  <c r="AA514" i="19"/>
  <c r="AA466" i="19"/>
  <c r="AA418" i="19"/>
  <c r="AA370" i="19"/>
  <c r="AA322" i="19"/>
  <c r="AA274" i="19"/>
  <c r="AA226" i="19"/>
  <c r="AA178" i="19"/>
  <c r="AA166" i="19"/>
  <c r="AA118" i="19"/>
  <c r="AA70" i="19"/>
  <c r="AA22" i="19"/>
  <c r="AA1582" i="19"/>
  <c r="AA1534" i="19"/>
  <c r="AA1486" i="19"/>
  <c r="AA1438" i="19"/>
  <c r="AA1390" i="19"/>
  <c r="AA1342" i="19"/>
  <c r="AA1294" i="19"/>
  <c r="AA1222" i="19"/>
  <c r="AA1174" i="19"/>
  <c r="AA1126" i="19"/>
  <c r="AA1078" i="19"/>
  <c r="AA1030" i="19"/>
  <c r="AA982" i="19"/>
  <c r="AA934" i="19"/>
  <c r="AA886" i="19"/>
  <c r="AA826" i="19"/>
  <c r="AA778" i="19"/>
  <c r="AA730" i="19"/>
  <c r="AA682" i="19"/>
  <c r="AA634" i="19"/>
  <c r="AA574" i="19"/>
  <c r="AA526" i="19"/>
  <c r="AA478" i="19"/>
  <c r="AA430" i="19"/>
  <c r="AA382" i="19"/>
  <c r="AA334" i="19"/>
  <c r="AA286" i="19"/>
  <c r="AA238" i="19"/>
  <c r="AA202" i="19"/>
  <c r="AA142" i="19"/>
  <c r="AA106" i="19"/>
  <c r="AA58" i="19"/>
  <c r="AA1541" i="19"/>
  <c r="AA857" i="19"/>
  <c r="AA1606" i="19"/>
  <c r="AA1558" i="19"/>
  <c r="AA1510" i="19"/>
  <c r="AA1462" i="19"/>
  <c r="AA1426" i="19"/>
  <c r="AA1378" i="19"/>
  <c r="AA1330" i="19"/>
  <c r="AA1282" i="19"/>
  <c r="AA1246" i="19"/>
  <c r="AA1186" i="19"/>
  <c r="AA1138" i="19"/>
  <c r="AA1090" i="19"/>
  <c r="AA1042" i="19"/>
  <c r="AA994" i="19"/>
  <c r="AA946" i="19"/>
  <c r="AA898" i="19"/>
  <c r="AA850" i="19"/>
  <c r="AA802" i="19"/>
  <c r="AA754" i="19"/>
  <c r="AA718" i="19"/>
  <c r="AA670" i="19"/>
  <c r="AA622" i="19"/>
  <c r="AA586" i="19"/>
  <c r="AA538" i="19"/>
  <c r="AA490" i="19"/>
  <c r="AA442" i="19"/>
  <c r="AA394" i="19"/>
  <c r="AA358" i="19"/>
  <c r="AA310" i="19"/>
  <c r="AA250" i="19"/>
  <c r="AA190" i="19"/>
  <c r="AA130" i="19"/>
  <c r="AA82" i="19"/>
  <c r="AA34" i="19"/>
  <c r="AA1553" i="19"/>
  <c r="AA1529" i="19"/>
  <c r="AA1505" i="19"/>
  <c r="AA1481" i="19"/>
  <c r="AA1469" i="19"/>
  <c r="AA1409" i="19"/>
  <c r="AA1397" i="19"/>
  <c r="AA1385" i="19"/>
  <c r="AA1373" i="19"/>
  <c r="AA1361" i="19"/>
  <c r="AA1349" i="19"/>
  <c r="AA1337" i="19"/>
  <c r="AA1325" i="19"/>
  <c r="AA1313" i="19"/>
  <c r="AA1301" i="19"/>
  <c r="AA1289" i="19"/>
  <c r="AA1277" i="19"/>
  <c r="AA1265" i="19"/>
  <c r="AA1253" i="19"/>
  <c r="AA1241" i="19"/>
  <c r="AA1229" i="19"/>
  <c r="AA1217" i="19"/>
  <c r="AA1205" i="19"/>
  <c r="AA1193" i="19"/>
  <c r="AA1181" i="19"/>
  <c r="AA1169" i="19"/>
  <c r="AA1157" i="19"/>
  <c r="AA1145" i="19"/>
  <c r="AA1133" i="19"/>
  <c r="AA1121" i="19"/>
  <c r="AA1109" i="19"/>
  <c r="AA1097" i="19"/>
  <c r="AA1085" i="19"/>
  <c r="AA1073" i="19"/>
  <c r="AA1061" i="19"/>
  <c r="AA1049" i="19"/>
  <c r="AA1037" i="19"/>
  <c r="AA1025" i="19"/>
  <c r="AA1013" i="19"/>
  <c r="AA1001" i="19"/>
  <c r="AA989" i="19"/>
  <c r="AA977" i="19"/>
  <c r="AA965" i="19"/>
  <c r="AA953" i="19"/>
  <c r="AA941" i="19"/>
  <c r="AA929" i="19"/>
  <c r="AA917" i="19"/>
  <c r="AA905" i="19"/>
  <c r="AA893" i="19"/>
  <c r="AA881" i="19"/>
  <c r="AA869" i="19"/>
  <c r="AA833" i="19"/>
  <c r="AA797" i="19"/>
  <c r="AA773" i="19"/>
  <c r="AA749" i="19"/>
  <c r="AA725" i="19"/>
  <c r="AA701" i="19"/>
  <c r="AA677" i="19"/>
  <c r="AA653" i="19"/>
  <c r="AA629" i="19"/>
  <c r="AA605" i="19"/>
  <c r="AA581" i="19"/>
  <c r="AA557" i="19"/>
  <c r="AA533" i="19"/>
  <c r="AA509" i="19"/>
  <c r="AA485" i="19"/>
  <c r="AA461" i="19"/>
  <c r="AA437" i="19"/>
  <c r="AA413" i="19"/>
  <c r="AA389" i="19"/>
  <c r="AA365" i="19"/>
  <c r="AA341" i="19"/>
  <c r="AA317" i="19"/>
  <c r="AA293" i="19"/>
  <c r="AA269" i="19"/>
  <c r="AA233" i="19"/>
  <c r="AA209" i="19"/>
  <c r="AA173" i="19"/>
  <c r="AA149" i="19"/>
  <c r="AA125" i="19"/>
  <c r="AA101" i="19"/>
  <c r="AA77" i="19"/>
  <c r="AA53" i="19"/>
  <c r="AA17" i="19"/>
  <c r="AA845" i="19"/>
  <c r="AA821" i="19"/>
  <c r="AA809" i="19"/>
  <c r="AA785" i="19"/>
  <c r="AA761" i="19"/>
  <c r="AA737" i="19"/>
  <c r="AA713" i="19"/>
  <c r="AA689" i="19"/>
  <c r="AA665" i="19"/>
  <c r="AA641" i="19"/>
  <c r="AA617" i="19"/>
  <c r="AA593" i="19"/>
  <c r="AA569" i="19"/>
  <c r="AA545" i="19"/>
  <c r="AA521" i="19"/>
  <c r="AA497" i="19"/>
  <c r="AA473" i="19"/>
  <c r="AA449" i="19"/>
  <c r="AA425" i="19"/>
  <c r="AA401" i="19"/>
  <c r="AA377" i="19"/>
  <c r="AA353" i="19"/>
  <c r="AA329" i="19"/>
  <c r="AA305" i="19"/>
  <c r="AA281" i="19"/>
  <c r="AA257" i="19"/>
  <c r="AA245" i="19"/>
  <c r="AA221" i="19"/>
  <c r="AA197" i="19"/>
  <c r="AA185" i="19"/>
  <c r="AA161" i="19"/>
  <c r="AA137" i="19"/>
  <c r="AA113" i="19"/>
  <c r="AA89" i="19"/>
  <c r="AA65" i="19"/>
  <c r="AA41" i="19"/>
  <c r="AA29" i="19"/>
  <c r="AA1600" i="19"/>
  <c r="AA1588" i="19"/>
  <c r="AA1576" i="19"/>
  <c r="AA1564" i="19"/>
  <c r="AA1552" i="19"/>
  <c r="AA1540" i="19"/>
  <c r="AA1528" i="19"/>
  <c r="AA1516" i="19"/>
  <c r="AA1504" i="19"/>
  <c r="AA1492" i="19"/>
  <c r="AA1480" i="19"/>
  <c r="AA1468" i="19"/>
  <c r="AA1456" i="19"/>
  <c r="AA1444" i="19"/>
  <c r="AA1432" i="19"/>
  <c r="AA1420" i="19"/>
  <c r="AA1408" i="19"/>
  <c r="AA1396" i="19"/>
  <c r="AA1384" i="19"/>
  <c r="AA1372" i="19"/>
  <c r="AA1360" i="19"/>
  <c r="AA1348" i="19"/>
  <c r="AA1336" i="19"/>
  <c r="AA1324" i="19"/>
  <c r="AA1312" i="19"/>
  <c r="AA1300" i="19"/>
  <c r="AA1288" i="19"/>
  <c r="AA1276" i="19"/>
  <c r="AA1264" i="19"/>
  <c r="AA1252" i="19"/>
  <c r="AA1240" i="19"/>
  <c r="AA1228" i="19"/>
  <c r="AA1216" i="19"/>
  <c r="AA1204" i="19"/>
  <c r="AA1192" i="19"/>
  <c r="AA1180" i="19"/>
  <c r="AA1168" i="19"/>
  <c r="AA1156" i="19"/>
  <c r="AA1144" i="19"/>
  <c r="AA1132" i="19"/>
  <c r="AA1120" i="19"/>
  <c r="AA1108" i="19"/>
  <c r="AA1096" i="19"/>
  <c r="AA1084" i="19"/>
  <c r="AA1072" i="19"/>
  <c r="AA1060" i="19"/>
  <c r="AA1048" i="19"/>
  <c r="AA1036" i="19"/>
  <c r="AA1024" i="19"/>
  <c r="AA1012" i="19"/>
  <c r="AA1000" i="19"/>
  <c r="AA988" i="19"/>
  <c r="AA976" i="19"/>
  <c r="AA964" i="19"/>
  <c r="AA952" i="19"/>
  <c r="AA940" i="19"/>
  <c r="AA928" i="19"/>
  <c r="AA916" i="19"/>
  <c r="AA904" i="19"/>
  <c r="AA892" i="19"/>
  <c r="AA880" i="19"/>
  <c r="AA868" i="19"/>
  <c r="AA856" i="19"/>
  <c r="AA844" i="19"/>
  <c r="AA832" i="19"/>
  <c r="AA820" i="19"/>
  <c r="AA808" i="19"/>
  <c r="AA796" i="19"/>
  <c r="AA784" i="19"/>
  <c r="AA772" i="19"/>
  <c r="AA760" i="19"/>
  <c r="AA748" i="19"/>
  <c r="AA736" i="19"/>
  <c r="AA724" i="19"/>
  <c r="AA712" i="19"/>
  <c r="AA700" i="19"/>
  <c r="AA688" i="19"/>
  <c r="AA676" i="19"/>
  <c r="AA664" i="19"/>
  <c r="AA652" i="19"/>
  <c r="AA640" i="19"/>
  <c r="AA628" i="19"/>
  <c r="AA616" i="19"/>
  <c r="AA604" i="19"/>
  <c r="AA592" i="19"/>
  <c r="AA580" i="19"/>
  <c r="AA568" i="19"/>
  <c r="AA556" i="19"/>
  <c r="AA544" i="19"/>
  <c r="AA532" i="19"/>
  <c r="AA520" i="19"/>
  <c r="AA508" i="19"/>
  <c r="AA496" i="19"/>
  <c r="AA484" i="19"/>
  <c r="AA472" i="19"/>
  <c r="AA460" i="19"/>
  <c r="AA448" i="19"/>
  <c r="AA436" i="19"/>
  <c r="AA424" i="19"/>
  <c r="AA412" i="19"/>
  <c r="AA400" i="19"/>
  <c r="AA388" i="19"/>
  <c r="AA376" i="19"/>
  <c r="AA364" i="19"/>
  <c r="AA352" i="19"/>
  <c r="AA340" i="19"/>
  <c r="AA328" i="19"/>
  <c r="AA316" i="19"/>
  <c r="AA304" i="19"/>
  <c r="AA292" i="19"/>
  <c r="AA280" i="19"/>
  <c r="AA268" i="19"/>
  <c r="AA256" i="19"/>
  <c r="AA244" i="19"/>
  <c r="AA232" i="19"/>
  <c r="AA220" i="19"/>
  <c r="AA208" i="19"/>
  <c r="AA196" i="19"/>
  <c r="AA184" i="19"/>
  <c r="AA172" i="19"/>
  <c r="AA160" i="19"/>
  <c r="AA148" i="19"/>
  <c r="AA136" i="19"/>
  <c r="AA124" i="19"/>
  <c r="AA112" i="19"/>
  <c r="AA100" i="19"/>
  <c r="AA88" i="19"/>
  <c r="AA76" i="19"/>
  <c r="AA64" i="19"/>
  <c r="AA52" i="19"/>
  <c r="AA40" i="19"/>
  <c r="AA28" i="19"/>
  <c r="AA16" i="19"/>
  <c r="AA1593" i="19"/>
  <c r="AA1557" i="19"/>
  <c r="AA1521" i="19"/>
  <c r="AA1485" i="19"/>
  <c r="AA1449" i="19"/>
  <c r="AA1401" i="19"/>
  <c r="AA1365" i="19"/>
  <c r="AA1329" i="19"/>
  <c r="AA1293" i="19"/>
  <c r="AA1269" i="19"/>
  <c r="AA1233" i="19"/>
  <c r="AA1173" i="19"/>
  <c r="AA1149" i="19"/>
  <c r="AA1113" i="19"/>
  <c r="AA1065" i="19"/>
  <c r="AA1029" i="19"/>
  <c r="AA993" i="19"/>
  <c r="AA392" i="19"/>
  <c r="AA1585" i="19"/>
  <c r="AA949" i="19"/>
  <c r="AA865" i="19"/>
  <c r="AA1605" i="19"/>
  <c r="AA1569" i="19"/>
  <c r="AA1533" i="19"/>
  <c r="AA1497" i="19"/>
  <c r="AA1461" i="19"/>
  <c r="AA1425" i="19"/>
  <c r="AA1389" i="19"/>
  <c r="AA1341" i="19"/>
  <c r="AA1305" i="19"/>
  <c r="AA1257" i="19"/>
  <c r="AA1209" i="19"/>
  <c r="AA1185" i="19"/>
  <c r="AA1137" i="19"/>
  <c r="AA1101" i="19"/>
  <c r="AA1077" i="19"/>
  <c r="AA1041" i="19"/>
  <c r="AA1005" i="19"/>
  <c r="AA1285" i="19"/>
  <c r="AA1560" i="19"/>
  <c r="AA1212" i="19"/>
  <c r="AA1331" i="19"/>
  <c r="AA1581" i="19"/>
  <c r="AA1545" i="19"/>
  <c r="AA1509" i="19"/>
  <c r="AA1473" i="19"/>
  <c r="AA1437" i="19"/>
  <c r="AA1413" i="19"/>
  <c r="AA1377" i="19"/>
  <c r="AA1353" i="19"/>
  <c r="AA1317" i="19"/>
  <c r="AA1281" i="19"/>
  <c r="AA1245" i="19"/>
  <c r="AA1221" i="19"/>
  <c r="AA1197" i="19"/>
  <c r="AA1161" i="19"/>
  <c r="AA1125" i="19"/>
  <c r="AA1089" i="19"/>
  <c r="AA1053" i="19"/>
  <c r="AA1017" i="19"/>
  <c r="AA981" i="19"/>
  <c r="AA1039" i="19"/>
  <c r="AA1213" i="19"/>
  <c r="AA553" i="19"/>
  <c r="AA253" i="19"/>
  <c r="AA864" i="19"/>
  <c r="AA792" i="19"/>
  <c r="AA192" i="19"/>
  <c r="AA1319" i="19"/>
  <c r="AA1259" i="19"/>
  <c r="AA1211" i="19"/>
  <c r="AA1019" i="19"/>
  <c r="AA969" i="19"/>
  <c r="AA957" i="19"/>
  <c r="AA945" i="19"/>
  <c r="AA933" i="19"/>
  <c r="AA921" i="19"/>
  <c r="AA909" i="19"/>
  <c r="AA897" i="19"/>
  <c r="AA885" i="19"/>
  <c r="AA873" i="19"/>
  <c r="AA861" i="19"/>
  <c r="AA849" i="19"/>
  <c r="AA837" i="19"/>
  <c r="AA825" i="19"/>
  <c r="AA813" i="19"/>
  <c r="AA801" i="19"/>
  <c r="AA789" i="19"/>
  <c r="AA777" i="19"/>
  <c r="AA513" i="19"/>
  <c r="AA1568" i="19"/>
  <c r="AA1424" i="19"/>
  <c r="AA560" i="19"/>
  <c r="AA1603" i="19"/>
  <c r="AA1591" i="19"/>
  <c r="AA1579" i="19"/>
  <c r="AA1567" i="19"/>
  <c r="AA1543" i="19"/>
  <c r="AA1531" i="19"/>
  <c r="AA1519" i="19"/>
  <c r="AA1507" i="19"/>
  <c r="AA1483" i="19"/>
  <c r="AA1471" i="19"/>
  <c r="AA1459" i="19"/>
  <c r="AA1447" i="19"/>
  <c r="AA1435" i="19"/>
  <c r="AA1399" i="19"/>
  <c r="AA1387" i="19"/>
  <c r="AA1327" i="19"/>
  <c r="AA1291" i="19"/>
  <c r="AA1279" i="19"/>
  <c r="AA1267" i="19"/>
  <c r="AA1243" i="19"/>
  <c r="AA1195" i="19"/>
  <c r="AA1171" i="19"/>
  <c r="AA1147" i="19"/>
  <c r="AA1135" i="19"/>
  <c r="AA1123" i="19"/>
  <c r="AA1063" i="19"/>
  <c r="AA1051" i="19"/>
  <c r="AA1015" i="19"/>
  <c r="AA979" i="19"/>
  <c r="AA919" i="19"/>
  <c r="AA907" i="19"/>
  <c r="AA895" i="19"/>
  <c r="AA883" i="19"/>
  <c r="AA799" i="19"/>
  <c r="AA751" i="19"/>
  <c r="AA739" i="19"/>
  <c r="AA667" i="19"/>
  <c r="AA655" i="19"/>
  <c r="AA643" i="19"/>
  <c r="AA607" i="19"/>
  <c r="AA559" i="19"/>
  <c r="AA475" i="19"/>
  <c r="AA439" i="19"/>
  <c r="AA427" i="19"/>
  <c r="AA403" i="19"/>
  <c r="AA379" i="19"/>
  <c r="AA355" i="19"/>
  <c r="AA307" i="19"/>
  <c r="AA199" i="19"/>
  <c r="AA187" i="19"/>
  <c r="AA163" i="19"/>
  <c r="AA151" i="19"/>
  <c r="AA127" i="19"/>
  <c r="AA79" i="19"/>
  <c r="AA43" i="19"/>
  <c r="AA278" i="19"/>
  <c r="AA1610" i="19"/>
  <c r="AA1598" i="19"/>
  <c r="AA1586" i="19"/>
  <c r="AA1574" i="19"/>
  <c r="AA1562" i="19"/>
  <c r="AA1550" i="19"/>
  <c r="AA1538" i="19"/>
  <c r="AA1526" i="19"/>
  <c r="AA1514" i="19"/>
  <c r="AA1502" i="19"/>
  <c r="AA1490" i="19"/>
  <c r="AA1478" i="19"/>
  <c r="AA1466" i="19"/>
  <c r="AA1454" i="19"/>
  <c r="AA1442" i="19"/>
  <c r="AA1430" i="19"/>
  <c r="AA1418" i="19"/>
  <c r="AA1406" i="19"/>
  <c r="AA1394" i="19"/>
  <c r="AA1382" i="19"/>
  <c r="AA1370" i="19"/>
  <c r="AA1358" i="19"/>
  <c r="AA1346" i="19"/>
  <c r="AA1334" i="19"/>
  <c r="AA1322" i="19"/>
  <c r="AA1310" i="19"/>
  <c r="AA1298" i="19"/>
  <c r="AA458" i="19"/>
  <c r="AA1238" i="19"/>
  <c r="AA1190" i="19"/>
  <c r="AA1154" i="19"/>
  <c r="AA1130" i="19"/>
  <c r="AA1082" i="19"/>
  <c r="AA1034" i="19"/>
  <c r="AA998" i="19"/>
  <c r="AA950" i="19"/>
  <c r="AA878" i="19"/>
  <c r="AA830" i="19"/>
  <c r="AA794" i="19"/>
  <c r="AA734" i="19"/>
  <c r="AA686" i="19"/>
  <c r="AA626" i="19"/>
  <c r="AA566" i="19"/>
  <c r="AA518" i="19"/>
  <c r="AA434" i="19"/>
  <c r="AA386" i="19"/>
  <c r="AA326" i="19"/>
  <c r="AA194" i="19"/>
  <c r="AA98" i="19"/>
  <c r="AA1274" i="19"/>
  <c r="AA1226" i="19"/>
  <c r="AA1214" i="19"/>
  <c r="AA1178" i="19"/>
  <c r="AA1118" i="19"/>
  <c r="AA1070" i="19"/>
  <c r="AA986" i="19"/>
  <c r="AA938" i="19"/>
  <c r="AA914" i="19"/>
  <c r="AA866" i="19"/>
  <c r="AA818" i="19"/>
  <c r="AA782" i="19"/>
  <c r="AA746" i="19"/>
  <c r="AA722" i="19"/>
  <c r="AA674" i="19"/>
  <c r="AA638" i="19"/>
  <c r="AA590" i="19"/>
  <c r="AA542" i="19"/>
  <c r="AA506" i="19"/>
  <c r="AA398" i="19"/>
  <c r="AA362" i="19"/>
  <c r="AA314" i="19"/>
  <c r="AA266" i="19"/>
  <c r="AA230" i="19"/>
  <c r="AA182" i="19"/>
  <c r="AA146" i="19"/>
  <c r="AA110" i="19"/>
  <c r="AA62" i="19"/>
  <c r="AA26" i="19"/>
  <c r="AA1609" i="19"/>
  <c r="AA1501" i="19"/>
  <c r="AA1429" i="19"/>
  <c r="AA1381" i="19"/>
  <c r="AA1345" i="19"/>
  <c r="AA1177" i="19"/>
  <c r="AA169" i="19"/>
  <c r="AA1286" i="19"/>
  <c r="AA1262" i="19"/>
  <c r="AA1202" i="19"/>
  <c r="AA1106" i="19"/>
  <c r="AA1058" i="19"/>
  <c r="AA1022" i="19"/>
  <c r="AA962" i="19"/>
  <c r="AA926" i="19"/>
  <c r="AA890" i="19"/>
  <c r="AA854" i="19"/>
  <c r="AA806" i="19"/>
  <c r="AA770" i="19"/>
  <c r="AA758" i="19"/>
  <c r="AA710" i="19"/>
  <c r="AA662" i="19"/>
  <c r="AA614" i="19"/>
  <c r="AA602" i="19"/>
  <c r="AA494" i="19"/>
  <c r="AA470" i="19"/>
  <c r="AA410" i="19"/>
  <c r="AA350" i="19"/>
  <c r="AA302" i="19"/>
  <c r="AA254" i="19"/>
  <c r="AA218" i="19"/>
  <c r="AA170" i="19"/>
  <c r="AA134" i="19"/>
  <c r="AA86" i="19"/>
  <c r="AA38" i="19"/>
  <c r="AA1513" i="19"/>
  <c r="AA1441" i="19"/>
  <c r="AA1333" i="19"/>
  <c r="AA1261" i="19"/>
  <c r="AA1189" i="19"/>
  <c r="AA1129" i="19"/>
  <c r="AA1093" i="19"/>
  <c r="AA1045" i="19"/>
  <c r="AA973" i="19"/>
  <c r="AA937" i="19"/>
  <c r="AA913" i="19"/>
  <c r="AA829" i="19"/>
  <c r="AA685" i="19"/>
  <c r="AA445" i="19"/>
  <c r="AA397" i="19"/>
  <c r="AA97" i="19"/>
  <c r="AA49" i="19"/>
  <c r="AA1596" i="19"/>
  <c r="AA1440" i="19"/>
  <c r="AA1380" i="19"/>
  <c r="AA1332" i="19"/>
  <c r="AA1272" i="19"/>
  <c r="AA1164" i="19"/>
  <c r="AA1128" i="19"/>
  <c r="AA1092" i="19"/>
  <c r="AA1044" i="19"/>
  <c r="AA972" i="19"/>
  <c r="AA936" i="19"/>
  <c r="AA888" i="19"/>
  <c r="AA852" i="19"/>
  <c r="AA840" i="19"/>
  <c r="AA828" i="19"/>
  <c r="AA768" i="19"/>
  <c r="AA744" i="19"/>
  <c r="AA636" i="19"/>
  <c r="AA600" i="19"/>
  <c r="AA576" i="19"/>
  <c r="AA552" i="19"/>
  <c r="AA528" i="19"/>
  <c r="AA468" i="19"/>
  <c r="AA444" i="19"/>
  <c r="AA432" i="19"/>
  <c r="AA372" i="19"/>
  <c r="AA324" i="19"/>
  <c r="AA300" i="19"/>
  <c r="AA252" i="19"/>
  <c r="AA168" i="19"/>
  <c r="AA120" i="19"/>
  <c r="AA96" i="19"/>
  <c r="AA48" i="19"/>
  <c r="AA24" i="19"/>
  <c r="AA1250" i="19"/>
  <c r="AA1166" i="19"/>
  <c r="AA1142" i="19"/>
  <c r="AA1094" i="19"/>
  <c r="AA1046" i="19"/>
  <c r="AA1010" i="19"/>
  <c r="AA974" i="19"/>
  <c r="AA902" i="19"/>
  <c r="AA842" i="19"/>
  <c r="AA698" i="19"/>
  <c r="AA650" i="19"/>
  <c r="AA578" i="19"/>
  <c r="AA530" i="19"/>
  <c r="AA482" i="19"/>
  <c r="AA446" i="19"/>
  <c r="AA422" i="19"/>
  <c r="AA374" i="19"/>
  <c r="AA338" i="19"/>
  <c r="AA290" i="19"/>
  <c r="AA242" i="19"/>
  <c r="AA206" i="19"/>
  <c r="AA158" i="19"/>
  <c r="AA122" i="19"/>
  <c r="AA74" i="19"/>
  <c r="AA50" i="19"/>
  <c r="AA14" i="19"/>
  <c r="AA1273" i="19"/>
  <c r="AA1237" i="19"/>
  <c r="AA769" i="19"/>
  <c r="AA529" i="19"/>
  <c r="AA481" i="19"/>
  <c r="AA373" i="19"/>
  <c r="AA325" i="19"/>
  <c r="AA121" i="19"/>
  <c r="AA1608" i="19"/>
  <c r="AA1584" i="19"/>
  <c r="AA1428" i="19"/>
  <c r="AA1260" i="19"/>
  <c r="AA1176" i="19"/>
  <c r="AA1607" i="19"/>
  <c r="AA1583" i="19"/>
  <c r="AA1559" i="19"/>
  <c r="AA1547" i="19"/>
  <c r="AA1487" i="19"/>
  <c r="AA1463" i="19"/>
  <c r="AA1451" i="19"/>
  <c r="AA1379" i="19"/>
  <c r="AA1367" i="19"/>
  <c r="AA1355" i="19"/>
  <c r="AA1307" i="19"/>
  <c r="AA1223" i="19"/>
  <c r="AA1175" i="19"/>
  <c r="AA1163" i="19"/>
  <c r="AA1115" i="19"/>
  <c r="AA1091" i="19"/>
  <c r="AA1043" i="19"/>
  <c r="AA971" i="19"/>
  <c r="AA959" i="19"/>
  <c r="AA935" i="19"/>
  <c r="AA887" i="19"/>
  <c r="AA851" i="19"/>
  <c r="AA827" i="19"/>
  <c r="AA767" i="19"/>
  <c r="AA743" i="19"/>
  <c r="AA635" i="19"/>
  <c r="AA599" i="19"/>
  <c r="AA1555" i="19"/>
  <c r="AA1495" i="19"/>
  <c r="AA1411" i="19"/>
  <c r="AA1351" i="19"/>
  <c r="AA1339" i="19"/>
  <c r="AA1315" i="19"/>
  <c r="AA1303" i="19"/>
  <c r="AA1255" i="19"/>
  <c r="AA1207" i="19"/>
  <c r="AA1183" i="19"/>
  <c r="AA1159" i="19"/>
  <c r="AA1111" i="19"/>
  <c r="AA1027" i="19"/>
  <c r="AA1003" i="19"/>
  <c r="AA967" i="19"/>
  <c r="AA871" i="19"/>
  <c r="AA859" i="19"/>
  <c r="AA823" i="19"/>
  <c r="AA811" i="19"/>
  <c r="AA787" i="19"/>
  <c r="AA727" i="19"/>
  <c r="AA715" i="19"/>
  <c r="AA679" i="19"/>
  <c r="AA595" i="19"/>
  <c r="AA583" i="19"/>
  <c r="AA547" i="19"/>
  <c r="AA499" i="19"/>
  <c r="AA343" i="19"/>
  <c r="AA283" i="19"/>
  <c r="AA271" i="19"/>
  <c r="AA235" i="19"/>
  <c r="AA223" i="19"/>
  <c r="AA115" i="19"/>
  <c r="AA67" i="19"/>
  <c r="AA765" i="19"/>
  <c r="AA741" i="19"/>
  <c r="AA717" i="19"/>
  <c r="AA693" i="19"/>
  <c r="AA669" i="19"/>
  <c r="AA645" i="19"/>
  <c r="AA621" i="19"/>
  <c r="AA585" i="19"/>
  <c r="AA561" i="19"/>
  <c r="AA537" i="19"/>
  <c r="AA489" i="19"/>
  <c r="AA465" i="19"/>
  <c r="AA441" i="19"/>
  <c r="AA417" i="19"/>
  <c r="AA393" i="19"/>
  <c r="AA369" i="19"/>
  <c r="AA345" i="19"/>
  <c r="AA321" i="19"/>
  <c r="AA297" i="19"/>
  <c r="AA273" i="19"/>
  <c r="AA249" i="19"/>
  <c r="AA225" i="19"/>
  <c r="AA201" i="19"/>
  <c r="AA177" i="19"/>
  <c r="AA153" i="19"/>
  <c r="AA129" i="19"/>
  <c r="AA105" i="19"/>
  <c r="AA81" i="19"/>
  <c r="AA45" i="19"/>
  <c r="AA21" i="19"/>
  <c r="AA753" i="19"/>
  <c r="AA729" i="19"/>
  <c r="AA705" i="19"/>
  <c r="AA681" i="19"/>
  <c r="AA657" i="19"/>
  <c r="AA633" i="19"/>
  <c r="AA609" i="19"/>
  <c r="AA597" i="19"/>
  <c r="AA573" i="19"/>
  <c r="AA549" i="19"/>
  <c r="AA525" i="19"/>
  <c r="AA501" i="19"/>
  <c r="AA477" i="19"/>
  <c r="AA453" i="19"/>
  <c r="AA429" i="19"/>
  <c r="AA405" i="19"/>
  <c r="AA381" i="19"/>
  <c r="AA357" i="19"/>
  <c r="AA333" i="19"/>
  <c r="AA309" i="19"/>
  <c r="AA285" i="19"/>
  <c r="AA261" i="19"/>
  <c r="AA237" i="19"/>
  <c r="AA189" i="19"/>
  <c r="AA165" i="19"/>
  <c r="AA141" i="19"/>
  <c r="AA117" i="19"/>
  <c r="AA93" i="19"/>
  <c r="AA69" i="19"/>
  <c r="AA57" i="19"/>
  <c r="AA33" i="19"/>
  <c r="AA1496" i="19"/>
  <c r="AA1484" i="19"/>
  <c r="AA1472" i="19"/>
  <c r="AA1328" i="19"/>
  <c r="AA1280" i="19"/>
  <c r="AA1184" i="19"/>
  <c r="AA1136" i="19"/>
  <c r="AA1052" i="19"/>
  <c r="AA1016" i="19"/>
  <c r="AA980" i="19"/>
  <c r="AA872" i="19"/>
  <c r="AA836" i="19"/>
  <c r="AA740" i="19"/>
  <c r="AA644" i="19"/>
  <c r="AA608" i="19"/>
  <c r="AA584" i="19"/>
  <c r="AA380" i="19"/>
  <c r="AA356" i="19"/>
  <c r="AA308" i="19"/>
  <c r="AA128" i="19"/>
  <c r="AA104" i="19"/>
  <c r="AA80" i="19"/>
  <c r="AA56" i="19"/>
  <c r="AA32" i="19"/>
  <c r="AA12" i="19"/>
  <c r="AA1517" i="19"/>
  <c r="AA1421" i="19"/>
  <c r="AA1470" i="19"/>
  <c r="AA1374" i="19"/>
  <c r="AA1278" i="19"/>
  <c r="AA1014" i="19"/>
  <c r="AA894" i="19"/>
  <c r="AA702" i="19"/>
  <c r="AA498" i="19"/>
  <c r="AA426" i="19"/>
  <c r="AA222" i="19"/>
  <c r="AA1565" i="19"/>
  <c r="AA1445" i="19"/>
  <c r="AA1590" i="19"/>
  <c r="AA1446" i="19"/>
  <c r="AA1314" i="19"/>
  <c r="AA1170" i="19"/>
  <c r="AA978" i="19"/>
  <c r="AA858" i="19"/>
  <c r="AA606" i="19"/>
  <c r="AA450" i="19"/>
  <c r="AA198" i="19"/>
  <c r="AA1577" i="19"/>
  <c r="AA1573" i="19"/>
  <c r="AA1561" i="19"/>
  <c r="AA1549" i="19"/>
  <c r="AA1537" i="19"/>
  <c r="AA1525" i="19"/>
  <c r="AA1477" i="19"/>
  <c r="AA1453" i="19"/>
  <c r="AA1417" i="19"/>
  <c r="AA1405" i="19"/>
  <c r="AA1393" i="19"/>
  <c r="AA1369" i="19"/>
  <c r="AA1357" i="19"/>
  <c r="AA1321" i="19"/>
  <c r="AA1309" i="19"/>
  <c r="AA1297" i="19"/>
  <c r="AA1249" i="19"/>
  <c r="AA1201" i="19"/>
  <c r="AA1165" i="19"/>
  <c r="AA1153" i="19"/>
  <c r="AA1141" i="19"/>
  <c r="AA1105" i="19"/>
  <c r="AA1081" i="19"/>
  <c r="AA1069" i="19"/>
  <c r="AA1057" i="19"/>
  <c r="AA1033" i="19"/>
  <c r="AA1021" i="19"/>
  <c r="AA1009" i="19"/>
  <c r="AA997" i="19"/>
  <c r="AA985" i="19"/>
  <c r="AA961" i="19"/>
  <c r="AA925" i="19"/>
  <c r="AA901" i="19"/>
  <c r="AA889" i="19"/>
  <c r="AA877" i="19"/>
  <c r="AA853" i="19"/>
  <c r="AA841" i="19"/>
  <c r="AA817" i="19"/>
  <c r="AA805" i="19"/>
  <c r="AA781" i="19"/>
  <c r="AA757" i="19"/>
  <c r="AA745" i="19"/>
  <c r="AA733" i="19"/>
  <c r="AA721" i="19"/>
  <c r="AA697" i="19"/>
  <c r="AA673" i="19"/>
  <c r="AA661" i="19"/>
  <c r="AA649" i="19"/>
  <c r="AA637" i="19"/>
  <c r="AA625" i="19"/>
  <c r="AA613" i="19"/>
  <c r="AA601" i="19"/>
  <c r="AA589" i="19"/>
  <c r="AA577" i="19"/>
  <c r="AA565" i="19"/>
  <c r="AA541" i="19"/>
  <c r="AA517" i="19"/>
  <c r="AA505" i="19"/>
  <c r="AA493" i="19"/>
  <c r="AA469" i="19"/>
  <c r="AA457" i="19"/>
  <c r="AA433" i="19"/>
  <c r="AA421" i="19"/>
  <c r="AA409" i="19"/>
  <c r="AA385" i="19"/>
  <c r="AA361" i="19"/>
  <c r="AA349" i="19"/>
  <c r="AA337" i="19"/>
  <c r="AA313" i="19"/>
  <c r="AA301" i="19"/>
  <c r="AA289" i="19"/>
  <c r="AA277" i="19"/>
  <c r="AA265" i="19"/>
  <c r="AA241" i="19"/>
  <c r="AA229" i="19"/>
  <c r="AA217" i="19"/>
  <c r="AA205" i="19"/>
  <c r="AA193" i="19"/>
  <c r="AA181" i="19"/>
  <c r="AA157" i="19"/>
  <c r="AA145" i="19"/>
  <c r="AA133" i="19"/>
  <c r="AA109" i="19"/>
  <c r="AA85" i="19"/>
  <c r="AA73" i="19"/>
  <c r="AA61" i="19"/>
  <c r="AA37" i="19"/>
  <c r="AA25" i="19"/>
  <c r="AA1602" i="19"/>
  <c r="AA1458" i="19"/>
  <c r="AA1326" i="19"/>
  <c r="AA1230" i="19"/>
  <c r="AA1050" i="19"/>
  <c r="AA822" i="19"/>
  <c r="AA642" i="19"/>
  <c r="AA378" i="19"/>
  <c r="AA126" i="19"/>
  <c r="AA1589" i="19"/>
  <c r="AA1457" i="19"/>
  <c r="AA1536" i="19"/>
  <c r="AA1512" i="19"/>
  <c r="AA1476" i="19"/>
  <c r="AA1404" i="19"/>
  <c r="AA1308" i="19"/>
  <c r="AA1284" i="19"/>
  <c r="AA1236" i="19"/>
  <c r="AA1188" i="19"/>
  <c r="AA1152" i="19"/>
  <c r="AA1104" i="19"/>
  <c r="AA1068" i="19"/>
  <c r="AA1032" i="19"/>
  <c r="AA1008" i="19"/>
  <c r="AA984" i="19"/>
  <c r="AA912" i="19"/>
  <c r="AA876" i="19"/>
  <c r="AA804" i="19"/>
  <c r="AA780" i="19"/>
  <c r="AA720" i="19"/>
  <c r="AA696" i="19"/>
  <c r="AA660" i="19"/>
  <c r="AA612" i="19"/>
  <c r="AA588" i="19"/>
  <c r="AA564" i="19"/>
  <c r="AA540" i="19"/>
  <c r="AA516" i="19"/>
  <c r="AA492" i="19"/>
  <c r="AA420" i="19"/>
  <c r="AA384" i="19"/>
  <c r="AA360" i="19"/>
  <c r="AA348" i="19"/>
  <c r="AA276" i="19"/>
  <c r="AA228" i="19"/>
  <c r="AA204" i="19"/>
  <c r="AA144" i="19"/>
  <c r="AA132" i="19"/>
  <c r="AA108" i="19"/>
  <c r="AA84" i="19"/>
  <c r="AA72" i="19"/>
  <c r="AA60" i="19"/>
  <c r="AA36" i="19"/>
  <c r="AA1578" i="19"/>
  <c r="AA1434" i="19"/>
  <c r="AA1266" i="19"/>
  <c r="AA1122" i="19"/>
  <c r="AA798" i="19"/>
  <c r="AA666" i="19"/>
  <c r="AA474" i="19"/>
  <c r="AA402" i="19"/>
  <c r="AA150" i="19"/>
  <c r="AA1601" i="19"/>
  <c r="AA1493" i="19"/>
  <c r="AA1433" i="19"/>
  <c r="AA1572" i="19"/>
  <c r="AA1548" i="19"/>
  <c r="AA1524" i="19"/>
  <c r="AA1500" i="19"/>
  <c r="AA1416" i="19"/>
  <c r="AA1368" i="19"/>
  <c r="AA1356" i="19"/>
  <c r="AA1344" i="19"/>
  <c r="AA1320" i="19"/>
  <c r="AA1296" i="19"/>
  <c r="AA1248" i="19"/>
  <c r="AA1200" i="19"/>
  <c r="AA1140" i="19"/>
  <c r="AA1080" i="19"/>
  <c r="AA1056" i="19"/>
  <c r="AA1020" i="19"/>
  <c r="AA996" i="19"/>
  <c r="AA948" i="19"/>
  <c r="AA924" i="19"/>
  <c r="AA900" i="19"/>
  <c r="AA816" i="19"/>
  <c r="AA756" i="19"/>
  <c r="AA732" i="19"/>
  <c r="AA684" i="19"/>
  <c r="AA672" i="19"/>
  <c r="AA648" i="19"/>
  <c r="AA624" i="19"/>
  <c r="AA504" i="19"/>
  <c r="AA480" i="19"/>
  <c r="AA456" i="19"/>
  <c r="AA408" i="19"/>
  <c r="AA336" i="19"/>
  <c r="AA312" i="19"/>
  <c r="AA288" i="19"/>
  <c r="AA264" i="19"/>
  <c r="AA240" i="19"/>
  <c r="AA216" i="19"/>
  <c r="AA180" i="19"/>
  <c r="AA1595" i="19"/>
  <c r="AA1571" i="19"/>
  <c r="AA1535" i="19"/>
  <c r="AA1523" i="19"/>
  <c r="AA1511" i="19"/>
  <c r="AA1499" i="19"/>
  <c r="AA1475" i="19"/>
  <c r="AA1439" i="19"/>
  <c r="AA1427" i="19"/>
  <c r="AA1415" i="19"/>
  <c r="AA1403" i="19"/>
  <c r="AA1391" i="19"/>
  <c r="AA1343" i="19"/>
  <c r="AA1295" i="19"/>
  <c r="AA1283" i="19"/>
  <c r="AA1271" i="19"/>
  <c r="AA1247" i="19"/>
  <c r="AA1235" i="19"/>
  <c r="AA1199" i="19"/>
  <c r="AA1187" i="19"/>
  <c r="AA1151" i="19"/>
  <c r="AA1139" i="19"/>
  <c r="AA1127" i="19"/>
  <c r="AA1103" i="19"/>
  <c r="AA1079" i="19"/>
  <c r="AA1067" i="19"/>
  <c r="AA1055" i="19"/>
  <c r="AA1031" i="19"/>
  <c r="AA1007" i="19"/>
  <c r="AA995" i="19"/>
  <c r="AA983" i="19"/>
  <c r="AA947" i="19"/>
  <c r="AA923" i="19"/>
  <c r="AA911" i="19"/>
  <c r="AA899" i="19"/>
  <c r="AA875" i="19"/>
  <c r="AA863" i="19"/>
  <c r="AA839" i="19"/>
  <c r="AA815" i="19"/>
  <c r="AA803" i="19"/>
  <c r="AA791" i="19"/>
  <c r="AA779" i="19"/>
  <c r="AA755" i="19"/>
  <c r="AA731" i="19"/>
  <c r="AA719" i="19"/>
  <c r="AA707" i="19"/>
  <c r="AA695" i="19"/>
  <c r="AA683" i="19"/>
  <c r="AA671" i="19"/>
  <c r="AA659" i="19"/>
  <c r="AA647" i="19"/>
  <c r="AA623" i="19"/>
  <c r="AA611" i="19"/>
  <c r="AA587" i="19"/>
  <c r="AA575" i="19"/>
  <c r="AA563" i="19"/>
  <c r="AA551" i="19"/>
  <c r="AA539" i="19"/>
  <c r="AA527" i="19"/>
  <c r="AA515" i="19"/>
  <c r="AA503" i="19"/>
  <c r="AA491" i="19"/>
  <c r="AA479" i="19"/>
  <c r="AA467" i="19"/>
  <c r="AA455" i="19"/>
  <c r="AA443" i="19"/>
  <c r="AA431" i="19"/>
  <c r="AA419" i="19"/>
  <c r="AA407" i="19"/>
  <c r="AA395" i="19"/>
  <c r="AA383" i="19"/>
  <c r="AA371" i="19"/>
  <c r="AA359" i="19"/>
  <c r="AA347" i="19"/>
  <c r="AA335" i="19"/>
  <c r="AA323" i="19"/>
  <c r="AA311" i="19"/>
  <c r="AA299" i="19"/>
  <c r="AA287" i="19"/>
  <c r="AA275" i="19"/>
  <c r="AA263" i="19"/>
  <c r="AA251" i="19"/>
  <c r="AA239" i="19"/>
  <c r="AA227" i="19"/>
  <c r="AA215" i="19"/>
  <c r="AA203" i="19"/>
  <c r="AA191" i="19"/>
  <c r="AA179" i="19"/>
  <c r="AA167" i="19"/>
  <c r="AA155" i="19"/>
  <c r="AA143" i="19"/>
  <c r="AA131" i="19"/>
  <c r="AA119" i="19"/>
  <c r="AA107" i="19"/>
  <c r="AA95" i="19"/>
  <c r="AA83" i="19"/>
  <c r="AA71" i="19"/>
  <c r="AA59" i="19"/>
  <c r="AA47" i="19"/>
  <c r="AA35" i="19"/>
  <c r="AA23" i="19"/>
  <c r="AA1388" i="19"/>
  <c r="AA1376" i="19"/>
  <c r="AA1244" i="19"/>
  <c r="AA1232" i="19"/>
  <c r="AA1112" i="19"/>
  <c r="AA1100" i="19"/>
  <c r="AA1088" i="19"/>
  <c r="AA968" i="19"/>
  <c r="AA956" i="19"/>
  <c r="AA944" i="19"/>
  <c r="AA848" i="19"/>
  <c r="AA776" i="19"/>
  <c r="AA704" i="19"/>
  <c r="AA632" i="19"/>
  <c r="AA572" i="19"/>
  <c r="AA548" i="19"/>
  <c r="AA476" i="19"/>
  <c r="AA452" i="19"/>
  <c r="AA416" i="19"/>
  <c r="AA404" i="19"/>
  <c r="AA332" i="19"/>
  <c r="AA296" i="19"/>
  <c r="AA260" i="19"/>
  <c r="AA188" i="19"/>
  <c r="AA176" i="19"/>
  <c r="AA140" i="19"/>
  <c r="AA116" i="19"/>
  <c r="AA44" i="19"/>
  <c r="AA20" i="19"/>
  <c r="AA1375" i="19"/>
  <c r="AA1363" i="19"/>
  <c r="AA1231" i="19"/>
  <c r="AA1219" i="19"/>
  <c r="AA1099" i="19"/>
  <c r="AA1087" i="19"/>
  <c r="AA1075" i="19"/>
  <c r="AA955" i="19"/>
  <c r="AA943" i="19"/>
  <c r="AA931" i="19"/>
  <c r="AA847" i="19"/>
  <c r="AA835" i="19"/>
  <c r="AA775" i="19"/>
  <c r="AA763" i="19"/>
  <c r="AA703" i="19"/>
  <c r="AA691" i="19"/>
  <c r="AA631" i="19"/>
  <c r="AA619" i="19"/>
  <c r="AA571" i="19"/>
  <c r="AA535" i="19"/>
  <c r="AA523" i="19"/>
  <c r="AA487" i="19"/>
  <c r="AA463" i="19"/>
  <c r="AA451" i="19"/>
  <c r="AA415" i="19"/>
  <c r="AA391" i="19"/>
  <c r="AA367" i="19"/>
  <c r="AA331" i="19"/>
  <c r="AA319" i="19"/>
  <c r="AA295" i="19"/>
  <c r="AA259" i="19"/>
  <c r="AA247" i="19"/>
  <c r="AA211" i="19"/>
  <c r="AA175" i="19"/>
  <c r="AA139" i="19"/>
  <c r="AA103" i="19"/>
  <c r="AA91" i="19"/>
  <c r="AA55" i="19"/>
  <c r="AA31" i="19"/>
  <c r="AA19" i="19"/>
  <c r="AA1362" i="19"/>
  <c r="AA1350" i="19"/>
  <c r="AA1218" i="19"/>
  <c r="AA1206" i="19"/>
  <c r="AA1086" i="19"/>
  <c r="AA1074" i="19"/>
  <c r="AA1062" i="19"/>
  <c r="AA942" i="19"/>
  <c r="AA930" i="19"/>
  <c r="AA918" i="19"/>
  <c r="AA834" i="19"/>
  <c r="AA762" i="19"/>
  <c r="AA690" i="19"/>
  <c r="AA618" i="19"/>
  <c r="AA534" i="19"/>
  <c r="AA522" i="19"/>
  <c r="AA486" i="19"/>
  <c r="AA462" i="19"/>
  <c r="AA390" i="19"/>
  <c r="AA366" i="19"/>
  <c r="AA330" i="19"/>
  <c r="AA318" i="19"/>
  <c r="AA246" i="19"/>
  <c r="AA210" i="19"/>
  <c r="AA174" i="19"/>
  <c r="AA102" i="19"/>
  <c r="AA90" i="19"/>
  <c r="AA54" i="19"/>
  <c r="AA30" i="19"/>
  <c r="AA13" i="19"/>
  <c r="F13" i="19" l="1"/>
  <c r="F23" i="19"/>
  <c r="F33" i="19"/>
  <c r="F43" i="19"/>
  <c r="F53" i="19"/>
  <c r="F63" i="19"/>
  <c r="F73" i="19"/>
  <c r="F83" i="19"/>
  <c r="F93" i="19"/>
  <c r="F103" i="19"/>
  <c r="F113" i="19"/>
  <c r="F123" i="19"/>
  <c r="F133" i="19"/>
  <c r="F143" i="19"/>
  <c r="F144" i="19" s="1"/>
  <c r="F153" i="19"/>
  <c r="F163" i="19"/>
  <c r="F173" i="19"/>
  <c r="F183" i="19"/>
  <c r="F193" i="19"/>
  <c r="F203" i="19"/>
  <c r="F213" i="19"/>
  <c r="F223" i="19"/>
  <c r="F233" i="19"/>
  <c r="F243" i="19"/>
  <c r="F244" i="19" s="1"/>
  <c r="F253" i="19"/>
  <c r="F263" i="19"/>
  <c r="F273" i="19"/>
  <c r="F283" i="19"/>
  <c r="F293" i="19"/>
  <c r="F303" i="19"/>
  <c r="F313" i="19"/>
  <c r="F323" i="19"/>
  <c r="F333" i="19"/>
  <c r="F343" i="19"/>
  <c r="F353" i="19"/>
  <c r="F363" i="19"/>
  <c r="F373" i="19"/>
  <c r="F383" i="19"/>
  <c r="F393" i="19"/>
  <c r="F403" i="19"/>
  <c r="F413" i="19"/>
  <c r="F423" i="19"/>
  <c r="F433" i="19"/>
  <c r="F443" i="19"/>
  <c r="F453" i="19"/>
  <c r="F463" i="19"/>
  <c r="F473" i="19"/>
  <c r="F483" i="19"/>
  <c r="F493" i="19"/>
  <c r="F503" i="19"/>
  <c r="F513" i="19"/>
  <c r="F523" i="19"/>
  <c r="F533" i="19"/>
  <c r="F543" i="19"/>
  <c r="F553" i="19"/>
  <c r="F563" i="19"/>
  <c r="F573" i="19"/>
  <c r="F583" i="19"/>
  <c r="F593" i="19"/>
  <c r="F603" i="19"/>
  <c r="F604" i="19" s="1"/>
  <c r="F613" i="19"/>
  <c r="F623" i="19"/>
  <c r="F633" i="19"/>
  <c r="F643" i="19"/>
  <c r="F653" i="19"/>
  <c r="F663" i="19"/>
  <c r="F673" i="19"/>
  <c r="F683" i="19"/>
  <c r="F693" i="19"/>
  <c r="F703" i="19"/>
  <c r="F713" i="19"/>
  <c r="F723" i="19"/>
  <c r="F733" i="19"/>
  <c r="F743" i="19"/>
  <c r="F753" i="19"/>
  <c r="F763" i="19"/>
  <c r="F773" i="19"/>
  <c r="F783" i="19"/>
  <c r="F793" i="19"/>
  <c r="F803" i="19"/>
  <c r="F813" i="19"/>
  <c r="F823" i="19"/>
  <c r="F833" i="19"/>
  <c r="F843" i="19"/>
  <c r="F853" i="19"/>
  <c r="F863" i="19"/>
  <c r="F873" i="19"/>
  <c r="F883" i="19"/>
  <c r="F893" i="19"/>
  <c r="F903" i="19"/>
  <c r="F913" i="19"/>
  <c r="F923" i="19"/>
  <c r="F933" i="19"/>
  <c r="F943" i="19"/>
  <c r="F953" i="19"/>
  <c r="F963" i="19"/>
  <c r="F973" i="19"/>
  <c r="F983" i="19"/>
  <c r="F993" i="19"/>
  <c r="F1003" i="19"/>
  <c r="F1013" i="19"/>
  <c r="F1023" i="19"/>
  <c r="F1033" i="19"/>
  <c r="F1043" i="19"/>
  <c r="F1044" i="19"/>
  <c r="F1053" i="19"/>
  <c r="F1063" i="19"/>
  <c r="F1073" i="19"/>
  <c r="F1083" i="19"/>
  <c r="F1093" i="19"/>
  <c r="F1103" i="19"/>
  <c r="F1113" i="19"/>
  <c r="F1123" i="19"/>
  <c r="F1133" i="19"/>
  <c r="F1143" i="19"/>
  <c r="F1153" i="19"/>
  <c r="F1163" i="19"/>
  <c r="F1173" i="19"/>
  <c r="F1183" i="19"/>
  <c r="F1193" i="19"/>
  <c r="F1203" i="19"/>
  <c r="F1213" i="19"/>
  <c r="F1223" i="19"/>
  <c r="F1233" i="19"/>
  <c r="F1243" i="19"/>
  <c r="F1253" i="19"/>
  <c r="F1263" i="19"/>
  <c r="F1273" i="19"/>
  <c r="F1283" i="19"/>
  <c r="F1293" i="19"/>
  <c r="F1303" i="19"/>
  <c r="F1313" i="19"/>
  <c r="F1323" i="19"/>
  <c r="F1333" i="19"/>
  <c r="F1343" i="19"/>
  <c r="F1353" i="19"/>
  <c r="F1363" i="19"/>
  <c r="F1373" i="19"/>
  <c r="F1383" i="19"/>
  <c r="F1393" i="19"/>
  <c r="F1403" i="19"/>
  <c r="F1413" i="19"/>
  <c r="F1423" i="19"/>
  <c r="F1433" i="19"/>
  <c r="F1443" i="19"/>
  <c r="F1453" i="19"/>
  <c r="F1463" i="19"/>
  <c r="F1473" i="19"/>
  <c r="F1483" i="19"/>
  <c r="F1493" i="19"/>
  <c r="F1503" i="19"/>
  <c r="F1513" i="19"/>
  <c r="F1523" i="19"/>
  <c r="F1533" i="19"/>
  <c r="F1543" i="19"/>
  <c r="F1553" i="19"/>
  <c r="F1563" i="19"/>
  <c r="F1573" i="19"/>
  <c r="F1583" i="19"/>
  <c r="F1593" i="19"/>
  <c r="F1603" i="19"/>
  <c r="A22" i="19"/>
  <c r="A32" i="19"/>
  <c r="A42" i="19"/>
  <c r="A52" i="19"/>
  <c r="A62" i="19"/>
  <c r="A72" i="19"/>
  <c r="A82" i="19"/>
  <c r="A92" i="19"/>
  <c r="A102" i="19"/>
  <c r="A112" i="19"/>
  <c r="A122" i="19"/>
  <c r="A132" i="19"/>
  <c r="A142" i="19"/>
  <c r="A152" i="19"/>
  <c r="A162" i="19"/>
  <c r="A172" i="19"/>
  <c r="A182" i="19"/>
  <c r="A192" i="19"/>
  <c r="A202" i="19"/>
  <c r="A212" i="19"/>
  <c r="A222" i="19"/>
  <c r="A232" i="19"/>
  <c r="A242" i="19"/>
  <c r="A252" i="19"/>
  <c r="A262" i="19"/>
  <c r="A272" i="19"/>
  <c r="A282" i="19"/>
  <c r="A292" i="19"/>
  <c r="A302" i="19"/>
  <c r="A312" i="19"/>
  <c r="A322" i="19"/>
  <c r="A332" i="19"/>
  <c r="A342" i="19"/>
  <c r="A352" i="19"/>
  <c r="A362" i="19"/>
  <c r="A372" i="19"/>
  <c r="A382" i="19"/>
  <c r="A392" i="19"/>
  <c r="A402" i="19"/>
  <c r="A412" i="19"/>
  <c r="A422" i="19"/>
  <c r="A432" i="19"/>
  <c r="A442" i="19"/>
  <c r="A452" i="19"/>
  <c r="A462" i="19"/>
  <c r="A472" i="19"/>
  <c r="A482" i="19"/>
  <c r="A492" i="19"/>
  <c r="A502" i="19"/>
  <c r="A512" i="19"/>
  <c r="A522" i="19"/>
  <c r="A532" i="19"/>
  <c r="A542" i="19"/>
  <c r="A552" i="19"/>
  <c r="A562" i="19"/>
  <c r="A572" i="19"/>
  <c r="A582" i="19"/>
  <c r="A592" i="19"/>
  <c r="A602" i="19"/>
  <c r="A612" i="19"/>
  <c r="A622" i="19"/>
  <c r="A632" i="19"/>
  <c r="A642" i="19"/>
  <c r="A652" i="19"/>
  <c r="A662" i="19"/>
  <c r="A672" i="19"/>
  <c r="A682" i="19"/>
  <c r="A692" i="19"/>
  <c r="A702" i="19"/>
  <c r="A712" i="19"/>
  <c r="A722" i="19"/>
  <c r="A732" i="19"/>
  <c r="A742" i="19"/>
  <c r="A752" i="19"/>
  <c r="A762" i="19"/>
  <c r="A772" i="19"/>
  <c r="A782" i="19"/>
  <c r="A792" i="19"/>
  <c r="A802" i="19"/>
  <c r="A812" i="19"/>
  <c r="A822" i="19"/>
  <c r="A832" i="19"/>
  <c r="A842" i="19"/>
  <c r="A852" i="19"/>
  <c r="A862" i="19"/>
  <c r="A872" i="19"/>
  <c r="A882" i="19"/>
  <c r="A892" i="19"/>
  <c r="A902" i="19"/>
  <c r="A912" i="19"/>
  <c r="A922" i="19"/>
  <c r="A932" i="19"/>
  <c r="A942" i="19"/>
  <c r="A952" i="19"/>
  <c r="A962" i="19"/>
  <c r="A972" i="19"/>
  <c r="A982" i="19"/>
  <c r="A992" i="19"/>
  <c r="A1002" i="19"/>
  <c r="A1012" i="19"/>
  <c r="A1022" i="19"/>
  <c r="A1032" i="19"/>
  <c r="A1042" i="19"/>
  <c r="A1052" i="19"/>
  <c r="A1062" i="19"/>
  <c r="A1072" i="19"/>
  <c r="A1082" i="19"/>
  <c r="A1092" i="19"/>
  <c r="A1102" i="19"/>
  <c r="A1112" i="19"/>
  <c r="A1122" i="19"/>
  <c r="A1132" i="19"/>
  <c r="A1142" i="19"/>
  <c r="A1152" i="19"/>
  <c r="A1162" i="19"/>
  <c r="A1172" i="19"/>
  <c r="A1182" i="19"/>
  <c r="A1192" i="19"/>
  <c r="A1202" i="19"/>
  <c r="A1212" i="19"/>
  <c r="A1222" i="19"/>
  <c r="A1232" i="19"/>
  <c r="A1242" i="19"/>
  <c r="A1252" i="19"/>
  <c r="A1262" i="19"/>
  <c r="A1272" i="19"/>
  <c r="A1282" i="19"/>
  <c r="A1292" i="19"/>
  <c r="A1302" i="19"/>
  <c r="A1312" i="19"/>
  <c r="A1322" i="19"/>
  <c r="A1332" i="19"/>
  <c r="A1342" i="19"/>
  <c r="A1352" i="19"/>
  <c r="A1362" i="19"/>
  <c r="A1372" i="19"/>
  <c r="A1382" i="19"/>
  <c r="A1392" i="19"/>
  <c r="A1402" i="19"/>
  <c r="A1412" i="19"/>
  <c r="A1422" i="19"/>
  <c r="A1432" i="19"/>
  <c r="A1442" i="19"/>
  <c r="A1452" i="19"/>
  <c r="A1462" i="19"/>
  <c r="A1472" i="19"/>
  <c r="A1482" i="19"/>
  <c r="A1492" i="19"/>
  <c r="A1502" i="19"/>
  <c r="A1512" i="19"/>
  <c r="A1522" i="19"/>
  <c r="A1532" i="19"/>
  <c r="A1542" i="19"/>
  <c r="A1552" i="19"/>
  <c r="A1562" i="19"/>
  <c r="A1572" i="19"/>
  <c r="A1582" i="19"/>
  <c r="A1592" i="19"/>
  <c r="A1602" i="19"/>
  <c r="A12" i="19"/>
  <c r="AA6" i="19"/>
  <c r="B1" i="19"/>
  <c r="F224" i="19" l="1"/>
  <c r="F225" i="19" s="1"/>
  <c r="F1094" i="19"/>
  <c r="A1094" i="19" s="1"/>
  <c r="A743" i="19"/>
  <c r="F174" i="19"/>
  <c r="F1434" i="19"/>
  <c r="A383" i="19"/>
  <c r="F1544" i="19"/>
  <c r="A963" i="19"/>
  <c r="F154" i="19"/>
  <c r="F1414" i="19"/>
  <c r="F34" i="19"/>
  <c r="F824" i="19"/>
  <c r="F825" i="19" s="1"/>
  <c r="A243" i="19"/>
  <c r="A1163" i="19"/>
  <c r="A133" i="19"/>
  <c r="A1573" i="19"/>
  <c r="A1223" i="19"/>
  <c r="F994" i="19"/>
  <c r="F524" i="19"/>
  <c r="A403" i="19"/>
  <c r="F284" i="19"/>
  <c r="F74" i="19"/>
  <c r="F1334" i="19"/>
  <c r="A1203" i="19"/>
  <c r="F1064" i="19"/>
  <c r="A1064" i="19" s="1"/>
  <c r="F484" i="19"/>
  <c r="F704" i="19"/>
  <c r="A143" i="19"/>
  <c r="A1393" i="19"/>
  <c r="A233" i="19"/>
  <c r="A683" i="19"/>
  <c r="F1384" i="19"/>
  <c r="A1263" i="19"/>
  <c r="F1034" i="19"/>
  <c r="F914" i="19"/>
  <c r="A563" i="19"/>
  <c r="F444" i="19"/>
  <c r="F324" i="19"/>
  <c r="F1214" i="19"/>
  <c r="A623" i="19"/>
  <c r="A1193" i="19"/>
  <c r="F724" i="19"/>
  <c r="A253" i="19"/>
  <c r="A603" i="19"/>
  <c r="F1054" i="19"/>
  <c r="A353" i="19"/>
  <c r="A1044" i="19"/>
  <c r="F14" i="19"/>
  <c r="F1154" i="19"/>
  <c r="F574" i="19"/>
  <c r="A574" i="19" s="1"/>
  <c r="F454" i="19"/>
  <c r="F124" i="19"/>
  <c r="F1484" i="19"/>
  <c r="F1134" i="19"/>
  <c r="F554" i="19"/>
  <c r="A433" i="19"/>
  <c r="A313" i="19"/>
  <c r="F104" i="19"/>
  <c r="A983" i="19"/>
  <c r="A513" i="19"/>
  <c r="F1554" i="19"/>
  <c r="A1554" i="19" s="1"/>
  <c r="A843" i="19"/>
  <c r="F44" i="19"/>
  <c r="A1183" i="19"/>
  <c r="F944" i="19"/>
  <c r="A23" i="19"/>
  <c r="F934" i="19"/>
  <c r="A343" i="19"/>
  <c r="A1473" i="19"/>
  <c r="F1364" i="19"/>
  <c r="A1243" i="19"/>
  <c r="A1123" i="19"/>
  <c r="A653" i="19"/>
  <c r="A303" i="19"/>
  <c r="A93" i="19"/>
  <c r="F1444" i="19"/>
  <c r="A63" i="19"/>
  <c r="F54" i="19"/>
  <c r="F1074" i="19"/>
  <c r="A373" i="19"/>
  <c r="F145" i="19"/>
  <c r="A1173" i="19"/>
  <c r="A593" i="19"/>
  <c r="A473" i="19"/>
  <c r="A1283" i="19"/>
  <c r="A1583" i="19"/>
  <c r="F1464" i="19"/>
  <c r="F1354" i="19"/>
  <c r="F1114" i="19"/>
  <c r="A763" i="19"/>
  <c r="A643" i="19"/>
  <c r="F534" i="19"/>
  <c r="A534" i="19" s="1"/>
  <c r="F414" i="19"/>
  <c r="A293" i="19"/>
  <c r="F194" i="19"/>
  <c r="A83" i="19"/>
  <c r="A993" i="19"/>
  <c r="A283" i="19"/>
  <c r="A553" i="19"/>
  <c r="F404" i="19"/>
  <c r="F1174" i="19"/>
  <c r="F1474" i="19"/>
  <c r="F344" i="19"/>
  <c r="F1574" i="19"/>
  <c r="F434" i="19"/>
  <c r="F134" i="19"/>
  <c r="F24" i="19"/>
  <c r="F25" i="19" s="1"/>
  <c r="F1204" i="19"/>
  <c r="F1124" i="19"/>
  <c r="F1164" i="19"/>
  <c r="F654" i="19"/>
  <c r="F64" i="19"/>
  <c r="A1333" i="19"/>
  <c r="A103" i="19"/>
  <c r="F1244" i="19"/>
  <c r="F984" i="19"/>
  <c r="A1463" i="19"/>
  <c r="A1383" i="19"/>
  <c r="A223" i="19"/>
  <c r="A823" i="19"/>
  <c r="F204" i="19"/>
  <c r="A1113" i="19"/>
  <c r="A1033" i="19"/>
  <c r="A1543" i="19"/>
  <c r="A913" i="19"/>
  <c r="F1404" i="19"/>
  <c r="F1324" i="19"/>
  <c r="F644" i="19"/>
  <c r="A363" i="19"/>
  <c r="A183" i="19"/>
  <c r="A173" i="19"/>
  <c r="A413" i="19"/>
  <c r="A1443" i="19"/>
  <c r="A1353" i="19"/>
  <c r="F844" i="19"/>
  <c r="F364" i="19"/>
  <c r="F184" i="19"/>
  <c r="F94" i="19"/>
  <c r="A1133" i="19"/>
  <c r="A53" i="19"/>
  <c r="A1153" i="19"/>
  <c r="A1093" i="19"/>
  <c r="F1184" i="19"/>
  <c r="F1045" i="19"/>
  <c r="F964" i="19"/>
  <c r="F764" i="19"/>
  <c r="F514" i="19"/>
  <c r="F234" i="19"/>
  <c r="A723" i="19"/>
  <c r="A1323" i="19"/>
  <c r="A1213" i="19"/>
  <c r="A1413" i="19"/>
  <c r="A483" i="19"/>
  <c r="A1003" i="19"/>
  <c r="A1103" i="19"/>
  <c r="A933" i="19"/>
  <c r="A1553" i="19"/>
  <c r="A1063" i="19"/>
  <c r="F1104" i="19"/>
  <c r="F834" i="19"/>
  <c r="F564" i="19"/>
  <c r="F304" i="19"/>
  <c r="F1144" i="19"/>
  <c r="A1143" i="19"/>
  <c r="F1524" i="19"/>
  <c r="A1523" i="19"/>
  <c r="F1604" i="19"/>
  <c r="A1603" i="19"/>
  <c r="F804" i="19"/>
  <c r="A803" i="19"/>
  <c r="A533" i="19"/>
  <c r="A453" i="19"/>
  <c r="F884" i="19"/>
  <c r="A883" i="19"/>
  <c r="F784" i="19"/>
  <c r="A783" i="19"/>
  <c r="F1274" i="19"/>
  <c r="A1433" i="19"/>
  <c r="F1254" i="19"/>
  <c r="A1253" i="19"/>
  <c r="A393" i="19"/>
  <c r="F394" i="19"/>
  <c r="F1284" i="19"/>
  <c r="A1053" i="19"/>
  <c r="F474" i="19"/>
  <c r="F384" i="19"/>
  <c r="F974" i="19"/>
  <c r="A973" i="19"/>
  <c r="F774" i="19"/>
  <c r="A773" i="19"/>
  <c r="A703" i="19"/>
  <c r="A523" i="19"/>
  <c r="A1043" i="19"/>
  <c r="F254" i="19"/>
  <c r="A1483" i="19"/>
  <c r="A1403" i="19"/>
  <c r="A573" i="19"/>
  <c r="A123" i="19"/>
  <c r="F1004" i="19"/>
  <c r="F374" i="19"/>
  <c r="F314" i="19"/>
  <c r="F354" i="19"/>
  <c r="F294" i="19"/>
  <c r="F214" i="19"/>
  <c r="F84" i="19"/>
  <c r="A1013" i="19"/>
  <c r="F1014" i="19"/>
  <c r="A493" i="19"/>
  <c r="F605" i="19"/>
  <c r="A604" i="19"/>
  <c r="F1234" i="19"/>
  <c r="A1233" i="19"/>
  <c r="A33" i="19"/>
  <c r="F1514" i="19"/>
  <c r="A1513" i="19"/>
  <c r="A1363" i="19"/>
  <c r="F1224" i="19"/>
  <c r="F464" i="19"/>
  <c r="A463" i="19"/>
  <c r="F334" i="19"/>
  <c r="A333" i="19"/>
  <c r="F264" i="19"/>
  <c r="A263" i="19"/>
  <c r="F1504" i="19"/>
  <c r="A1503" i="19"/>
  <c r="F1494" i="19"/>
  <c r="A1493" i="19"/>
  <c r="A793" i="19"/>
  <c r="F794" i="19"/>
  <c r="A323" i="19"/>
  <c r="F1564" i="19"/>
  <c r="A1563" i="19"/>
  <c r="F674" i="19"/>
  <c r="A673" i="19"/>
  <c r="F544" i="19"/>
  <c r="A543" i="19"/>
  <c r="A1073" i="19"/>
  <c r="F754" i="19"/>
  <c r="A753" i="19"/>
  <c r="F164" i="19"/>
  <c r="A163" i="19"/>
  <c r="A43" i="19"/>
  <c r="F1314" i="19"/>
  <c r="A1313" i="19"/>
  <c r="A153" i="19"/>
  <c r="A213" i="19"/>
  <c r="A73" i="19"/>
  <c r="A1293" i="19"/>
  <c r="F1294" i="19"/>
  <c r="A203" i="19"/>
  <c r="F634" i="19"/>
  <c r="A633" i="19"/>
  <c r="A144" i="19"/>
  <c r="F684" i="19"/>
  <c r="F494" i="19"/>
  <c r="A443" i="19"/>
  <c r="F1394" i="19"/>
  <c r="F744" i="19"/>
  <c r="A193" i="19"/>
  <c r="A833" i="19"/>
  <c r="F904" i="19"/>
  <c r="A903" i="19"/>
  <c r="A733" i="19"/>
  <c r="F734" i="19"/>
  <c r="A1023" i="19"/>
  <c r="F1024" i="19"/>
  <c r="F594" i="19"/>
  <c r="F1084" i="19"/>
  <c r="A1083" i="19"/>
  <c r="F894" i="19"/>
  <c r="A893" i="19"/>
  <c r="F814" i="19"/>
  <c r="A813" i="19"/>
  <c r="F1594" i="19"/>
  <c r="A1593" i="19"/>
  <c r="F1374" i="19"/>
  <c r="A1373" i="19"/>
  <c r="F1194" i="19"/>
  <c r="F864" i="19"/>
  <c r="A863" i="19"/>
  <c r="A943" i="19"/>
  <c r="A853" i="19"/>
  <c r="F854" i="19"/>
  <c r="F424" i="19"/>
  <c r="A423" i="19"/>
  <c r="A1273" i="19"/>
  <c r="A923" i="19"/>
  <c r="F924" i="19"/>
  <c r="F1534" i="19"/>
  <c r="A1533" i="19"/>
  <c r="F1584" i="19"/>
  <c r="F614" i="19"/>
  <c r="A613" i="19"/>
  <c r="F694" i="19"/>
  <c r="A693" i="19"/>
  <c r="F1454" i="19"/>
  <c r="A1453" i="19"/>
  <c r="F1264" i="19"/>
  <c r="F584" i="19"/>
  <c r="A583" i="19"/>
  <c r="F1424" i="19"/>
  <c r="A1423" i="19"/>
  <c r="A713" i="19"/>
  <c r="F714" i="19"/>
  <c r="F624" i="19"/>
  <c r="F504" i="19"/>
  <c r="A503" i="19"/>
  <c r="F664" i="19"/>
  <c r="A663" i="19"/>
  <c r="A953" i="19"/>
  <c r="F954" i="19"/>
  <c r="A273" i="19"/>
  <c r="F274" i="19"/>
  <c r="F1344" i="19"/>
  <c r="A1343" i="19"/>
  <c r="F1304" i="19"/>
  <c r="A1303" i="19"/>
  <c r="F245" i="19"/>
  <c r="A244" i="19"/>
  <c r="F874" i="19"/>
  <c r="A873" i="19"/>
  <c r="F114" i="19"/>
  <c r="A113" i="19"/>
  <c r="A224" i="19" l="1"/>
  <c r="A824" i="19"/>
  <c r="F146" i="19"/>
  <c r="A146" i="19" s="1"/>
  <c r="A145" i="19"/>
  <c r="A1334" i="19"/>
  <c r="A1544" i="19"/>
  <c r="A414" i="19"/>
  <c r="F415" i="19"/>
  <c r="A415" i="19" s="1"/>
  <c r="F1465" i="19"/>
  <c r="F1466" i="19" s="1"/>
  <c r="A454" i="19"/>
  <c r="A994" i="19"/>
  <c r="A1114" i="19"/>
  <c r="A134" i="19"/>
  <c r="F1415" i="19"/>
  <c r="A1414" i="19"/>
  <c r="A1484" i="19"/>
  <c r="F435" i="19"/>
  <c r="F1485" i="19"/>
  <c r="F1215" i="19"/>
  <c r="A434" i="19"/>
  <c r="F135" i="19"/>
  <c r="A1214" i="19"/>
  <c r="A934" i="19"/>
  <c r="A54" i="19"/>
  <c r="F325" i="19"/>
  <c r="A1354" i="19"/>
  <c r="F1355" i="19"/>
  <c r="F485" i="19"/>
  <c r="F535" i="19"/>
  <c r="A1444" i="19"/>
  <c r="A24" i="19"/>
  <c r="F75" i="19"/>
  <c r="A74" i="19"/>
  <c r="A554" i="19"/>
  <c r="A34" i="19"/>
  <c r="F1075" i="19"/>
  <c r="A44" i="19"/>
  <c r="F1115" i="19"/>
  <c r="A104" i="19"/>
  <c r="A1464" i="19"/>
  <c r="A1204" i="19"/>
  <c r="F1135" i="19"/>
  <c r="F1136" i="19" s="1"/>
  <c r="F125" i="19"/>
  <c r="F445" i="19"/>
  <c r="A1134" i="19"/>
  <c r="A1124" i="19"/>
  <c r="A284" i="19"/>
  <c r="A834" i="19"/>
  <c r="F195" i="19"/>
  <c r="A195" i="19" s="1"/>
  <c r="A1154" i="19"/>
  <c r="F1055" i="19"/>
  <c r="F705" i="19"/>
  <c r="A524" i="19"/>
  <c r="A154" i="19"/>
  <c r="F155" i="19"/>
  <c r="A194" i="19"/>
  <c r="A1074" i="19"/>
  <c r="A1054" i="19"/>
  <c r="F35" i="19"/>
  <c r="F1005" i="19"/>
  <c r="F985" i="19"/>
  <c r="A324" i="19"/>
  <c r="F255" i="19"/>
  <c r="A974" i="19"/>
  <c r="A394" i="19"/>
  <c r="A304" i="19"/>
  <c r="A1045" i="19"/>
  <c r="A1244" i="19"/>
  <c r="A564" i="19"/>
  <c r="F1185" i="19"/>
  <c r="F105" i="19"/>
  <c r="A1524" i="19"/>
  <c r="F945" i="19"/>
  <c r="F1405" i="19"/>
  <c r="A1164" i="19"/>
  <c r="F1155" i="19"/>
  <c r="A704" i="19"/>
  <c r="F525" i="19"/>
  <c r="A844" i="19"/>
  <c r="A914" i="19"/>
  <c r="A1434" i="19"/>
  <c r="F835" i="19"/>
  <c r="F45" i="19"/>
  <c r="F1555" i="19"/>
  <c r="F725" i="19"/>
  <c r="A1364" i="19"/>
  <c r="A1574" i="19"/>
  <c r="F935" i="19"/>
  <c r="F1065" i="19"/>
  <c r="A1384" i="19"/>
  <c r="F1385" i="19"/>
  <c r="A1024" i="19"/>
  <c r="A444" i="19"/>
  <c r="F1365" i="19"/>
  <c r="F345" i="19"/>
  <c r="A124" i="19"/>
  <c r="F1595" i="19"/>
  <c r="F205" i="19"/>
  <c r="A1474" i="19"/>
  <c r="F1445" i="19"/>
  <c r="F575" i="19"/>
  <c r="F995" i="19"/>
  <c r="F885" i="19"/>
  <c r="F515" i="19"/>
  <c r="F1125" i="19"/>
  <c r="F1035" i="19"/>
  <c r="F285" i="19"/>
  <c r="F1545" i="19"/>
  <c r="F455" i="19"/>
  <c r="A484" i="19"/>
  <c r="A374" i="19"/>
  <c r="F95" i="19"/>
  <c r="F645" i="19"/>
  <c r="F65" i="19"/>
  <c r="F1335" i="19"/>
  <c r="F775" i="19"/>
  <c r="F776" i="19" s="1"/>
  <c r="F405" i="19"/>
  <c r="F15" i="19"/>
  <c r="F555" i="19"/>
  <c r="A174" i="19"/>
  <c r="A724" i="19"/>
  <c r="F685" i="19"/>
  <c r="F915" i="19"/>
  <c r="F215" i="19"/>
  <c r="A1034" i="19"/>
  <c r="F175" i="19"/>
  <c r="F1435" i="19"/>
  <c r="F295" i="19"/>
  <c r="A944" i="19"/>
  <c r="F1205" i="19"/>
  <c r="F655" i="19"/>
  <c r="F1175" i="19"/>
  <c r="F55" i="19"/>
  <c r="F1095" i="19"/>
  <c r="A1404" i="19"/>
  <c r="F1475" i="19"/>
  <c r="A404" i="19"/>
  <c r="A1174" i="19"/>
  <c r="A344" i="19"/>
  <c r="A884" i="19"/>
  <c r="F1165" i="19"/>
  <c r="A64" i="19"/>
  <c r="A654" i="19"/>
  <c r="F1575" i="19"/>
  <c r="A1594" i="19"/>
  <c r="F1245" i="19"/>
  <c r="F1046" i="19"/>
  <c r="A984" i="19"/>
  <c r="A1184" i="19"/>
  <c r="F1525" i="19"/>
  <c r="A364" i="19"/>
  <c r="A644" i="19"/>
  <c r="A94" i="19"/>
  <c r="A1324" i="19"/>
  <c r="F1325" i="19"/>
  <c r="A234" i="19"/>
  <c r="F365" i="19"/>
  <c r="A514" i="19"/>
  <c r="F845" i="19"/>
  <c r="A784" i="19"/>
  <c r="A214" i="19"/>
  <c r="F185" i="19"/>
  <c r="A184" i="19"/>
  <c r="A204" i="19"/>
  <c r="F785" i="19"/>
  <c r="A774" i="19"/>
  <c r="F965" i="19"/>
  <c r="A544" i="19"/>
  <c r="A1004" i="19"/>
  <c r="F565" i="19"/>
  <c r="F765" i="19"/>
  <c r="A764" i="19"/>
  <c r="F545" i="19"/>
  <c r="F606" i="19"/>
  <c r="A964" i="19"/>
  <c r="A605" i="19"/>
  <c r="F305" i="19"/>
  <c r="F235" i="19"/>
  <c r="F1105" i="19"/>
  <c r="A1104" i="19"/>
  <c r="F805" i="19"/>
  <c r="A84" i="19"/>
  <c r="F85" i="19"/>
  <c r="F975" i="19"/>
  <c r="F1275" i="19"/>
  <c r="A1274" i="19"/>
  <c r="F755" i="19"/>
  <c r="F395" i="19"/>
  <c r="F355" i="19"/>
  <c r="A354" i="19"/>
  <c r="F475" i="19"/>
  <c r="A474" i="19"/>
  <c r="F1605" i="19"/>
  <c r="A1604" i="19"/>
  <c r="F385" i="19"/>
  <c r="A384" i="19"/>
  <c r="F1145" i="19"/>
  <c r="A1144" i="19"/>
  <c r="F375" i="19"/>
  <c r="A254" i="19"/>
  <c r="A294" i="19"/>
  <c r="A754" i="19"/>
  <c r="A804" i="19"/>
  <c r="A314" i="19"/>
  <c r="F315" i="19"/>
  <c r="F1285" i="19"/>
  <c r="A1284" i="19"/>
  <c r="F1255" i="19"/>
  <c r="A1254" i="19"/>
  <c r="A1194" i="19"/>
  <c r="F1195" i="19"/>
  <c r="A464" i="19"/>
  <c r="F465" i="19"/>
  <c r="F675" i="19"/>
  <c r="A674" i="19"/>
  <c r="F1235" i="19"/>
  <c r="A1234" i="19"/>
  <c r="F226" i="19"/>
  <c r="A225" i="19"/>
  <c r="F855" i="19"/>
  <c r="A854" i="19"/>
  <c r="F865" i="19"/>
  <c r="A864" i="19"/>
  <c r="F1085" i="19"/>
  <c r="A1084" i="19"/>
  <c r="F1395" i="19"/>
  <c r="A1394" i="19"/>
  <c r="F1535" i="19"/>
  <c r="A1534" i="19"/>
  <c r="A1374" i="19"/>
  <c r="F1375" i="19"/>
  <c r="F925" i="19"/>
  <c r="A924" i="19"/>
  <c r="F495" i="19"/>
  <c r="A494" i="19"/>
  <c r="F735" i="19"/>
  <c r="A734" i="19"/>
  <c r="F745" i="19"/>
  <c r="A744" i="19"/>
  <c r="F615" i="19"/>
  <c r="A614" i="19"/>
  <c r="A634" i="19"/>
  <c r="F635" i="19"/>
  <c r="F1295" i="19"/>
  <c r="A1294" i="19"/>
  <c r="F1505" i="19"/>
  <c r="A1504" i="19"/>
  <c r="A424" i="19"/>
  <c r="F425" i="19"/>
  <c r="F826" i="19"/>
  <c r="A825" i="19"/>
  <c r="A594" i="19"/>
  <c r="F595" i="19"/>
  <c r="F165" i="19"/>
  <c r="A164" i="19"/>
  <c r="F1225" i="19"/>
  <c r="A1224" i="19"/>
  <c r="F1015" i="19"/>
  <c r="A1014" i="19"/>
  <c r="F1315" i="19"/>
  <c r="A1314" i="19"/>
  <c r="F815" i="19"/>
  <c r="A814" i="19"/>
  <c r="F26" i="19"/>
  <c r="A25" i="19"/>
  <c r="F905" i="19"/>
  <c r="A904" i="19"/>
  <c r="F1565" i="19"/>
  <c r="A1564" i="19"/>
  <c r="F795" i="19"/>
  <c r="A794" i="19"/>
  <c r="F265" i="19"/>
  <c r="A264" i="19"/>
  <c r="F695" i="19"/>
  <c r="A694" i="19"/>
  <c r="F1585" i="19"/>
  <c r="A1584" i="19"/>
  <c r="F895" i="19"/>
  <c r="A894" i="19"/>
  <c r="A684" i="19"/>
  <c r="F1025" i="19"/>
  <c r="F1495" i="19"/>
  <c r="A1494" i="19"/>
  <c r="F335" i="19"/>
  <c r="A334" i="19"/>
  <c r="F1515" i="19"/>
  <c r="A1514" i="19"/>
  <c r="F246" i="19"/>
  <c r="A245" i="19"/>
  <c r="A1454" i="19"/>
  <c r="F1455" i="19"/>
  <c r="F955" i="19"/>
  <c r="A954" i="19"/>
  <c r="A504" i="19"/>
  <c r="F505" i="19"/>
  <c r="F1425" i="19"/>
  <c r="A1424" i="19"/>
  <c r="A114" i="19"/>
  <c r="F115" i="19"/>
  <c r="A1304" i="19"/>
  <c r="F1305" i="19"/>
  <c r="F1345" i="19"/>
  <c r="A1344" i="19"/>
  <c r="A274" i="19"/>
  <c r="F275" i="19"/>
  <c r="A664" i="19"/>
  <c r="F665" i="19"/>
  <c r="F625" i="19"/>
  <c r="A624" i="19"/>
  <c r="F585" i="19"/>
  <c r="A584" i="19"/>
  <c r="F875" i="19"/>
  <c r="A874" i="19"/>
  <c r="F715" i="19"/>
  <c r="A714" i="19"/>
  <c r="F1265" i="19"/>
  <c r="A1264" i="19"/>
  <c r="F147" i="19" l="1"/>
  <c r="A1465" i="19"/>
  <c r="A1415" i="19"/>
  <c r="F416" i="19"/>
  <c r="A416" i="19" s="1"/>
  <c r="F1216" i="19"/>
  <c r="A1216" i="19" s="1"/>
  <c r="A435" i="19"/>
  <c r="F436" i="19"/>
  <c r="F437" i="19" s="1"/>
  <c r="A1215" i="19"/>
  <c r="F1416" i="19"/>
  <c r="F1417" i="19" s="1"/>
  <c r="A775" i="19"/>
  <c r="F256" i="19"/>
  <c r="F257" i="19" s="1"/>
  <c r="A65" i="19"/>
  <c r="A455" i="19"/>
  <c r="F36" i="19"/>
  <c r="F196" i="19"/>
  <c r="F197" i="19" s="1"/>
  <c r="A1075" i="19"/>
  <c r="A1485" i="19"/>
  <c r="A135" i="19"/>
  <c r="F1486" i="19"/>
  <c r="F136" i="19"/>
  <c r="A515" i="19"/>
  <c r="A35" i="19"/>
  <c r="F516" i="19"/>
  <c r="A1135" i="19"/>
  <c r="F326" i="19"/>
  <c r="F1056" i="19"/>
  <c r="A1056" i="19" s="1"/>
  <c r="A1055" i="19"/>
  <c r="A325" i="19"/>
  <c r="F76" i="19"/>
  <c r="F1206" i="19"/>
  <c r="A655" i="19"/>
  <c r="F656" i="19"/>
  <c r="A755" i="19"/>
  <c r="F706" i="19"/>
  <c r="A215" i="19"/>
  <c r="A1205" i="19"/>
  <c r="F216" i="19"/>
  <c r="F217" i="19" s="1"/>
  <c r="A1355" i="19"/>
  <c r="A685" i="19"/>
  <c r="A485" i="19"/>
  <c r="A1125" i="19"/>
  <c r="F486" i="19"/>
  <c r="F686" i="19"/>
  <c r="A705" i="19"/>
  <c r="A1115" i="19"/>
  <c r="F66" i="19"/>
  <c r="F836" i="19"/>
  <c r="F156" i="19"/>
  <c r="F536" i="19"/>
  <c r="F296" i="19"/>
  <c r="A645" i="19"/>
  <c r="F456" i="19"/>
  <c r="F346" i="19"/>
  <c r="A155" i="19"/>
  <c r="A535" i="19"/>
  <c r="F446" i="19"/>
  <c r="F126" i="19"/>
  <c r="F366" i="19"/>
  <c r="F106" i="19"/>
  <c r="F107" i="19" s="1"/>
  <c r="F1076" i="19"/>
  <c r="F986" i="19"/>
  <c r="F946" i="19"/>
  <c r="A255" i="19"/>
  <c r="F916" i="19"/>
  <c r="F556" i="19"/>
  <c r="A1175" i="19"/>
  <c r="A445" i="19"/>
  <c r="A125" i="19"/>
  <c r="A985" i="19"/>
  <c r="F1596" i="19"/>
  <c r="A1005" i="19"/>
  <c r="F1116" i="19"/>
  <c r="A1435" i="19"/>
  <c r="A405" i="19"/>
  <c r="A175" i="19"/>
  <c r="F206" i="19"/>
  <c r="A1365" i="19"/>
  <c r="A75" i="19"/>
  <c r="F1356" i="19"/>
  <c r="F96" i="19"/>
  <c r="A365" i="19"/>
  <c r="F1006" i="19"/>
  <c r="A345" i="19"/>
  <c r="A945" i="19"/>
  <c r="A835" i="19"/>
  <c r="A205" i="19"/>
  <c r="A105" i="19"/>
  <c r="F1176" i="19"/>
  <c r="A95" i="19"/>
  <c r="A1595" i="19"/>
  <c r="A915" i="19"/>
  <c r="F806" i="19"/>
  <c r="A285" i="19"/>
  <c r="F286" i="19"/>
  <c r="F936" i="19"/>
  <c r="A935" i="19"/>
  <c r="F1386" i="19"/>
  <c r="A1385" i="19"/>
  <c r="A235" i="19"/>
  <c r="F1166" i="19"/>
  <c r="F726" i="19"/>
  <c r="A1095" i="19"/>
  <c r="F1096" i="19"/>
  <c r="F1546" i="19"/>
  <c r="A1545" i="19"/>
  <c r="F1137" i="19"/>
  <c r="F46" i="19"/>
  <c r="A45" i="19"/>
  <c r="A785" i="19"/>
  <c r="A1245" i="19"/>
  <c r="F1366" i="19"/>
  <c r="F396" i="19"/>
  <c r="F996" i="19"/>
  <c r="A995" i="19"/>
  <c r="F576" i="19"/>
  <c r="A575" i="19"/>
  <c r="F526" i="19"/>
  <c r="A525" i="19"/>
  <c r="F1126" i="19"/>
  <c r="A295" i="19"/>
  <c r="F546" i="19"/>
  <c r="F1476" i="19"/>
  <c r="F56" i="19"/>
  <c r="A55" i="19"/>
  <c r="F1576" i="19"/>
  <c r="F646" i="19"/>
  <c r="F1036" i="19"/>
  <c r="A1035" i="19"/>
  <c r="F1446" i="19"/>
  <c r="A1445" i="19"/>
  <c r="F1556" i="19"/>
  <c r="A1555" i="19"/>
  <c r="A1195" i="19"/>
  <c r="F756" i="19"/>
  <c r="A1046" i="19"/>
  <c r="F1066" i="19"/>
  <c r="A1065" i="19"/>
  <c r="A1155" i="19"/>
  <c r="F1156" i="19"/>
  <c r="A885" i="19"/>
  <c r="F886" i="19"/>
  <c r="A555" i="19"/>
  <c r="F1436" i="19"/>
  <c r="A1185" i="19"/>
  <c r="F566" i="19"/>
  <c r="F1186" i="19"/>
  <c r="A375" i="19"/>
  <c r="F16" i="19"/>
  <c r="F406" i="19"/>
  <c r="A725" i="19"/>
  <c r="F176" i="19"/>
  <c r="A845" i="19"/>
  <c r="A1525" i="19"/>
  <c r="F1336" i="19"/>
  <c r="A1335" i="19"/>
  <c r="F1406" i="19"/>
  <c r="A1405" i="19"/>
  <c r="A1475" i="19"/>
  <c r="F1526" i="19"/>
  <c r="F1246" i="19"/>
  <c r="F1047" i="19"/>
  <c r="F846" i="19"/>
  <c r="A1575" i="19"/>
  <c r="A1165" i="19"/>
  <c r="F236" i="19"/>
  <c r="F376" i="19"/>
  <c r="F786" i="19"/>
  <c r="F1196" i="19"/>
  <c r="A395" i="19"/>
  <c r="A805" i="19"/>
  <c r="F186" i="19"/>
  <c r="A185" i="19"/>
  <c r="F1326" i="19"/>
  <c r="A1325" i="19"/>
  <c r="A1136" i="19"/>
  <c r="A1105" i="19"/>
  <c r="F1106" i="19"/>
  <c r="A606" i="19"/>
  <c r="A965" i="19"/>
  <c r="F966" i="19"/>
  <c r="F607" i="19"/>
  <c r="F766" i="19"/>
  <c r="A765" i="19"/>
  <c r="A545" i="19"/>
  <c r="A565" i="19"/>
  <c r="F306" i="19"/>
  <c r="A305" i="19"/>
  <c r="A1145" i="19"/>
  <c r="F1146" i="19"/>
  <c r="A975" i="19"/>
  <c r="F976" i="19"/>
  <c r="A1255" i="19"/>
  <c r="F1256" i="19"/>
  <c r="F316" i="19"/>
  <c r="A315" i="19"/>
  <c r="A1605" i="19"/>
  <c r="F1606" i="19"/>
  <c r="A1466" i="19"/>
  <c r="F1467" i="19"/>
  <c r="F386" i="19"/>
  <c r="A385" i="19"/>
  <c r="F476" i="19"/>
  <c r="A475" i="19"/>
  <c r="A1275" i="19"/>
  <c r="F1276" i="19"/>
  <c r="F86" i="19"/>
  <c r="A85" i="19"/>
  <c r="F356" i="19"/>
  <c r="A355" i="19"/>
  <c r="F1286" i="19"/>
  <c r="A1285" i="19"/>
  <c r="F1586" i="19"/>
  <c r="A1585" i="19"/>
  <c r="F266" i="19"/>
  <c r="A265" i="19"/>
  <c r="F1516" i="19"/>
  <c r="A1515" i="19"/>
  <c r="A165" i="19"/>
  <c r="F166" i="19"/>
  <c r="F1396" i="19"/>
  <c r="A1395" i="19"/>
  <c r="F896" i="19"/>
  <c r="A895" i="19"/>
  <c r="F696" i="19"/>
  <c r="A695" i="19"/>
  <c r="F796" i="19"/>
  <c r="A795" i="19"/>
  <c r="F636" i="19"/>
  <c r="A635" i="19"/>
  <c r="F1566" i="19"/>
  <c r="A1565" i="19"/>
  <c r="A675" i="19"/>
  <c r="F676" i="19"/>
  <c r="F417" i="19"/>
  <c r="F27" i="19"/>
  <c r="A26" i="19"/>
  <c r="F1026" i="19"/>
  <c r="A1025" i="19"/>
  <c r="F746" i="19"/>
  <c r="A745" i="19"/>
  <c r="F777" i="19"/>
  <c r="A776" i="19"/>
  <c r="F596" i="19"/>
  <c r="A595" i="19"/>
  <c r="F1296" i="19"/>
  <c r="A1295" i="19"/>
  <c r="F736" i="19"/>
  <c r="A735" i="19"/>
  <c r="F466" i="19"/>
  <c r="A465" i="19"/>
  <c r="A1235" i="19"/>
  <c r="F1236" i="19"/>
  <c r="F816" i="19"/>
  <c r="A815" i="19"/>
  <c r="F1016" i="19"/>
  <c r="A1015" i="19"/>
  <c r="F426" i="19"/>
  <c r="A425" i="19"/>
  <c r="A1375" i="19"/>
  <c r="F1376" i="19"/>
  <c r="F1536" i="19"/>
  <c r="A1535" i="19"/>
  <c r="F336" i="19"/>
  <c r="A335" i="19"/>
  <c r="A147" i="19"/>
  <c r="F148" i="19"/>
  <c r="F906" i="19"/>
  <c r="A905" i="19"/>
  <c r="F1226" i="19"/>
  <c r="A1225" i="19"/>
  <c r="F1506" i="19"/>
  <c r="A1505" i="19"/>
  <c r="F926" i="19"/>
  <c r="A925" i="19"/>
  <c r="F1086" i="19"/>
  <c r="A1085" i="19"/>
  <c r="F496" i="19"/>
  <c r="A495" i="19"/>
  <c r="F227" i="19"/>
  <c r="A226" i="19"/>
  <c r="F1496" i="19"/>
  <c r="A1495" i="19"/>
  <c r="F827" i="19"/>
  <c r="A826" i="19"/>
  <c r="F866" i="19"/>
  <c r="A865" i="19"/>
  <c r="F856" i="19"/>
  <c r="A855" i="19"/>
  <c r="F1316" i="19"/>
  <c r="A1315" i="19"/>
  <c r="F616" i="19"/>
  <c r="A615" i="19"/>
  <c r="F876" i="19"/>
  <c r="A875" i="19"/>
  <c r="F626" i="19"/>
  <c r="A625" i="19"/>
  <c r="A1265" i="19"/>
  <c r="F1266" i="19"/>
  <c r="F506" i="19"/>
  <c r="A505" i="19"/>
  <c r="F1426" i="19"/>
  <c r="A1425" i="19"/>
  <c r="F586" i="19"/>
  <c r="A585" i="19"/>
  <c r="F666" i="19"/>
  <c r="A665" i="19"/>
  <c r="F1346" i="19"/>
  <c r="A1345" i="19"/>
  <c r="F1306" i="19"/>
  <c r="A1305" i="19"/>
  <c r="A246" i="19"/>
  <c r="F247" i="19"/>
  <c r="F276" i="19"/>
  <c r="A275" i="19"/>
  <c r="F1456" i="19"/>
  <c r="A1455" i="19"/>
  <c r="F716" i="19"/>
  <c r="A715" i="19"/>
  <c r="F116" i="19"/>
  <c r="A115" i="19"/>
  <c r="F956" i="19"/>
  <c r="A955" i="19"/>
  <c r="A256" i="19" l="1"/>
  <c r="A36" i="19"/>
  <c r="F37" i="19"/>
  <c r="A216" i="19"/>
  <c r="F207" i="19"/>
  <c r="A207" i="19" s="1"/>
  <c r="F1007" i="19"/>
  <c r="A196" i="19"/>
  <c r="F1217" i="19"/>
  <c r="A1217" i="19" s="1"/>
  <c r="A106" i="19"/>
  <c r="A206" i="19"/>
  <c r="A1416" i="19"/>
  <c r="A1006" i="19"/>
  <c r="A1436" i="19"/>
  <c r="F1177" i="19"/>
  <c r="A436" i="19"/>
  <c r="A1576" i="19"/>
  <c r="F837" i="19"/>
  <c r="A326" i="19"/>
  <c r="F327" i="19"/>
  <c r="F328" i="19" s="1"/>
  <c r="F1187" i="19"/>
  <c r="F1188" i="19" s="1"/>
  <c r="F567" i="19"/>
  <c r="F568" i="19" s="1"/>
  <c r="A566" i="19"/>
  <c r="A1486" i="19"/>
  <c r="F1487" i="19"/>
  <c r="A136" i="19"/>
  <c r="F157" i="19"/>
  <c r="A76" i="19"/>
  <c r="F137" i="19"/>
  <c r="F77" i="19"/>
  <c r="A1206" i="19"/>
  <c r="F1207" i="19"/>
  <c r="A946" i="19"/>
  <c r="F1597" i="19"/>
  <c r="F657" i="19"/>
  <c r="A486" i="19"/>
  <c r="A656" i="19"/>
  <c r="A516" i="19"/>
  <c r="A156" i="19"/>
  <c r="F517" i="19"/>
  <c r="A706" i="19"/>
  <c r="F917" i="19"/>
  <c r="F918" i="19" s="1"/>
  <c r="F1057" i="19"/>
  <c r="A1057" i="19" s="1"/>
  <c r="F707" i="19"/>
  <c r="A916" i="19"/>
  <c r="F487" i="19"/>
  <c r="A66" i="19"/>
  <c r="F67" i="19"/>
  <c r="A67" i="19" s="1"/>
  <c r="A346" i="19"/>
  <c r="A986" i="19"/>
  <c r="F1077" i="19"/>
  <c r="F987" i="19"/>
  <c r="F1117" i="19"/>
  <c r="A1076" i="19"/>
  <c r="F347" i="19"/>
  <c r="A347" i="19" s="1"/>
  <c r="A836" i="19"/>
  <c r="A1116" i="19"/>
  <c r="A686" i="19"/>
  <c r="F757" i="19"/>
  <c r="F807" i="19"/>
  <c r="F1477" i="19"/>
  <c r="A366" i="19"/>
  <c r="F367" i="19"/>
  <c r="A1476" i="19"/>
  <c r="F557" i="19"/>
  <c r="F127" i="19"/>
  <c r="A556" i="19"/>
  <c r="F687" i="19"/>
  <c r="A756" i="19"/>
  <c r="A806" i="19"/>
  <c r="F1247" i="19"/>
  <c r="A726" i="19"/>
  <c r="F397" i="19"/>
  <c r="A1176" i="19"/>
  <c r="F457" i="19"/>
  <c r="F947" i="19"/>
  <c r="A456" i="19"/>
  <c r="F887" i="19"/>
  <c r="F1357" i="19"/>
  <c r="A1166" i="19"/>
  <c r="F407" i="19"/>
  <c r="F258" i="19"/>
  <c r="F297" i="19"/>
  <c r="A406" i="19"/>
  <c r="F447" i="19"/>
  <c r="A257" i="19"/>
  <c r="A1137" i="19"/>
  <c r="A96" i="19"/>
  <c r="A536" i="19"/>
  <c r="A1356" i="19"/>
  <c r="A1186" i="19"/>
  <c r="F1577" i="19"/>
  <c r="A446" i="19"/>
  <c r="F1138" i="19"/>
  <c r="A1138" i="19" s="1"/>
  <c r="F97" i="19"/>
  <c r="F537" i="19"/>
  <c r="F1437" i="19"/>
  <c r="A296" i="19"/>
  <c r="A1596" i="19"/>
  <c r="A126" i="19"/>
  <c r="A1246" i="19"/>
  <c r="A886" i="19"/>
  <c r="A1526" i="19"/>
  <c r="F377" i="19"/>
  <c r="F937" i="19"/>
  <c r="A936" i="19"/>
  <c r="F1157" i="19"/>
  <c r="A1156" i="19"/>
  <c r="F1167" i="19"/>
  <c r="F1407" i="19"/>
  <c r="A1406" i="19"/>
  <c r="A56" i="19"/>
  <c r="F57" i="19"/>
  <c r="F1067" i="19"/>
  <c r="A1066" i="19"/>
  <c r="F1387" i="19"/>
  <c r="A1386" i="19"/>
  <c r="F1527" i="19"/>
  <c r="A236" i="19"/>
  <c r="A1126" i="19"/>
  <c r="F1127" i="19"/>
  <c r="F527" i="19"/>
  <c r="A526" i="19"/>
  <c r="F287" i="19"/>
  <c r="A286" i="19"/>
  <c r="F17" i="19"/>
  <c r="A546" i="19"/>
  <c r="A396" i="19"/>
  <c r="F1447" i="19"/>
  <c r="A1446" i="19"/>
  <c r="F177" i="19"/>
  <c r="A1556" i="19"/>
  <c r="F1557" i="19"/>
  <c r="F647" i="19"/>
  <c r="A646" i="19"/>
  <c r="F547" i="19"/>
  <c r="A176" i="19"/>
  <c r="F847" i="19"/>
  <c r="A1336" i="19"/>
  <c r="F1337" i="19"/>
  <c r="A417" i="19"/>
  <c r="F1048" i="19"/>
  <c r="A1096" i="19"/>
  <c r="F1097" i="19"/>
  <c r="F1037" i="19"/>
  <c r="A1036" i="19"/>
  <c r="A1546" i="19"/>
  <c r="F1547" i="19"/>
  <c r="A1366" i="19"/>
  <c r="F1367" i="19"/>
  <c r="A197" i="19"/>
  <c r="F1197" i="19"/>
  <c r="F608" i="19"/>
  <c r="F727" i="19"/>
  <c r="F787" i="19"/>
  <c r="F577" i="19"/>
  <c r="A576" i="19"/>
  <c r="F997" i="19"/>
  <c r="A996" i="19"/>
  <c r="A46" i="19"/>
  <c r="F47" i="19"/>
  <c r="A1047" i="19"/>
  <c r="A846" i="19"/>
  <c r="A607" i="19"/>
  <c r="F237" i="19"/>
  <c r="A376" i="19"/>
  <c r="F198" i="19"/>
  <c r="A1326" i="19"/>
  <c r="F1327" i="19"/>
  <c r="F418" i="19"/>
  <c r="A786" i="19"/>
  <c r="A1196" i="19"/>
  <c r="F187" i="19"/>
  <c r="A186" i="19"/>
  <c r="F767" i="19"/>
  <c r="A766" i="19"/>
  <c r="F307" i="19"/>
  <c r="A306" i="19"/>
  <c r="F967" i="19"/>
  <c r="A966" i="19"/>
  <c r="F1107" i="19"/>
  <c r="A1106" i="19"/>
  <c r="F977" i="19"/>
  <c r="A976" i="19"/>
  <c r="A386" i="19"/>
  <c r="F387" i="19"/>
  <c r="A476" i="19"/>
  <c r="F477" i="19"/>
  <c r="A316" i="19"/>
  <c r="F317" i="19"/>
  <c r="F1147" i="19"/>
  <c r="A1146" i="19"/>
  <c r="A86" i="19"/>
  <c r="F87" i="19"/>
  <c r="F1277" i="19"/>
  <c r="A1276" i="19"/>
  <c r="F1468" i="19"/>
  <c r="A1467" i="19"/>
  <c r="A1606" i="19"/>
  <c r="F1607" i="19"/>
  <c r="F357" i="19"/>
  <c r="A356" i="19"/>
  <c r="F1287" i="19"/>
  <c r="A1286" i="19"/>
  <c r="A1256" i="19"/>
  <c r="F1257" i="19"/>
  <c r="A166" i="19"/>
  <c r="F167" i="19"/>
  <c r="F149" i="19"/>
  <c r="A148" i="19"/>
  <c r="F927" i="19"/>
  <c r="A926" i="19"/>
  <c r="A336" i="19"/>
  <c r="F337" i="19"/>
  <c r="F1017" i="19"/>
  <c r="A1016" i="19"/>
  <c r="F1297" i="19"/>
  <c r="A1296" i="19"/>
  <c r="F1237" i="19"/>
  <c r="A1236" i="19"/>
  <c r="A1536" i="19"/>
  <c r="F1537" i="19"/>
  <c r="A866" i="19"/>
  <c r="F867" i="19"/>
  <c r="F1497" i="19"/>
  <c r="A1496" i="19"/>
  <c r="F1507" i="19"/>
  <c r="A1506" i="19"/>
  <c r="F907" i="19"/>
  <c r="A906" i="19"/>
  <c r="F427" i="19"/>
  <c r="A426" i="19"/>
  <c r="F817" i="19"/>
  <c r="A816" i="19"/>
  <c r="F778" i="19"/>
  <c r="A777" i="19"/>
  <c r="F747" i="19"/>
  <c r="A746" i="19"/>
  <c r="F597" i="19"/>
  <c r="A596" i="19"/>
  <c r="F218" i="19"/>
  <c r="A217" i="19"/>
  <c r="F1027" i="19"/>
  <c r="A1026" i="19"/>
  <c r="F228" i="19"/>
  <c r="A227" i="19"/>
  <c r="A616" i="19"/>
  <c r="F617" i="19"/>
  <c r="F1087" i="19"/>
  <c r="A1086" i="19"/>
  <c r="F467" i="19"/>
  <c r="A466" i="19"/>
  <c r="F737" i="19"/>
  <c r="A736" i="19"/>
  <c r="F497" i="19"/>
  <c r="A496" i="19"/>
  <c r="F637" i="19"/>
  <c r="A636" i="19"/>
  <c r="F797" i="19"/>
  <c r="A796" i="19"/>
  <c r="F267" i="19"/>
  <c r="A266" i="19"/>
  <c r="F1227" i="19"/>
  <c r="A1226" i="19"/>
  <c r="F28" i="19"/>
  <c r="A27" i="19"/>
  <c r="A696" i="19"/>
  <c r="F697" i="19"/>
  <c r="F1587" i="19"/>
  <c r="A1586" i="19"/>
  <c r="F828" i="19"/>
  <c r="A827" i="19"/>
  <c r="A1376" i="19"/>
  <c r="F1377" i="19"/>
  <c r="F677" i="19"/>
  <c r="A676" i="19"/>
  <c r="A1566" i="19"/>
  <c r="F1567" i="19"/>
  <c r="F1317" i="19"/>
  <c r="A1316" i="19"/>
  <c r="F857" i="19"/>
  <c r="A856" i="19"/>
  <c r="F897" i="19"/>
  <c r="A896" i="19"/>
  <c r="A1396" i="19"/>
  <c r="F1397" i="19"/>
  <c r="A1516" i="19"/>
  <c r="F1517" i="19"/>
  <c r="F108" i="19"/>
  <c r="A107" i="19"/>
  <c r="F877" i="19"/>
  <c r="A876" i="19"/>
  <c r="F1457" i="19"/>
  <c r="A1456" i="19"/>
  <c r="F1427" i="19"/>
  <c r="A1426" i="19"/>
  <c r="F507" i="19"/>
  <c r="A506" i="19"/>
  <c r="F248" i="19"/>
  <c r="A247" i="19"/>
  <c r="F627" i="19"/>
  <c r="A626" i="19"/>
  <c r="F1347" i="19"/>
  <c r="A1346" i="19"/>
  <c r="F277" i="19"/>
  <c r="A276" i="19"/>
  <c r="A437" i="19"/>
  <c r="F438" i="19"/>
  <c r="F587" i="19"/>
  <c r="A586" i="19"/>
  <c r="F957" i="19"/>
  <c r="A956" i="19"/>
  <c r="F117" i="19"/>
  <c r="A116" i="19"/>
  <c r="F717" i="19"/>
  <c r="A716" i="19"/>
  <c r="F1307" i="19"/>
  <c r="A1306" i="19"/>
  <c r="F667" i="19"/>
  <c r="A666" i="19"/>
  <c r="F1267" i="19"/>
  <c r="A1266" i="19"/>
  <c r="F1418" i="19"/>
  <c r="A1417" i="19"/>
  <c r="F1218" i="19" l="1"/>
  <c r="F38" i="19"/>
  <c r="F208" i="19"/>
  <c r="A208" i="19" s="1"/>
  <c r="A1187" i="19"/>
  <c r="A37" i="19"/>
  <c r="F688" i="19"/>
  <c r="A1177" i="19"/>
  <c r="F1178" i="19"/>
  <c r="A1178" i="19" s="1"/>
  <c r="F838" i="19"/>
  <c r="A838" i="19" s="1"/>
  <c r="F1008" i="19"/>
  <c r="A837" i="19"/>
  <c r="A1007" i="19"/>
  <c r="F988" i="19"/>
  <c r="F989" i="19" s="1"/>
  <c r="A327" i="19"/>
  <c r="F518" i="19"/>
  <c r="F1598" i="19"/>
  <c r="A1487" i="19"/>
  <c r="F1488" i="19"/>
  <c r="F1489" i="19" s="1"/>
  <c r="A567" i="19"/>
  <c r="A407" i="19"/>
  <c r="F1208" i="19"/>
  <c r="A1208" i="19" s="1"/>
  <c r="A1207" i="19"/>
  <c r="A707" i="19"/>
  <c r="A1117" i="19"/>
  <c r="A377" i="19"/>
  <c r="A157" i="19"/>
  <c r="A657" i="19"/>
  <c r="A917" i="19"/>
  <c r="F128" i="19"/>
  <c r="F129" i="19" s="1"/>
  <c r="F78" i="19"/>
  <c r="F158" i="19"/>
  <c r="A158" i="19" s="1"/>
  <c r="A127" i="19"/>
  <c r="F658" i="19"/>
  <c r="A658" i="19" s="1"/>
  <c r="A77" i="19"/>
  <c r="A137" i="19"/>
  <c r="F138" i="19"/>
  <c r="A987" i="19"/>
  <c r="F408" i="19"/>
  <c r="A408" i="19" s="1"/>
  <c r="A1597" i="19"/>
  <c r="A517" i="19"/>
  <c r="A1077" i="19"/>
  <c r="F1078" i="19"/>
  <c r="F378" i="19"/>
  <c r="A378" i="19" s="1"/>
  <c r="F1118" i="19"/>
  <c r="A447" i="19"/>
  <c r="F448" i="19"/>
  <c r="F808" i="19"/>
  <c r="F708" i="19"/>
  <c r="A487" i="19"/>
  <c r="F1058" i="19"/>
  <c r="A1048" i="19"/>
  <c r="F348" i="19"/>
  <c r="A1357" i="19"/>
  <c r="F488" i="19"/>
  <c r="F888" i="19"/>
  <c r="F1248" i="19"/>
  <c r="F1249" i="19" s="1"/>
  <c r="F68" i="19"/>
  <c r="A887" i="19"/>
  <c r="F1578" i="19"/>
  <c r="A1577" i="19"/>
  <c r="A557" i="19"/>
  <c r="F558" i="19"/>
  <c r="A1247" i="19"/>
  <c r="A757" i="19"/>
  <c r="F758" i="19"/>
  <c r="A687" i="19"/>
  <c r="A807" i="19"/>
  <c r="A1477" i="19"/>
  <c r="F1478" i="19"/>
  <c r="A1478" i="19" s="1"/>
  <c r="F1139" i="19"/>
  <c r="F368" i="19"/>
  <c r="A367" i="19"/>
  <c r="F728" i="19"/>
  <c r="A97" i="19"/>
  <c r="A397" i="19"/>
  <c r="F1358" i="19"/>
  <c r="A727" i="19"/>
  <c r="F1198" i="19"/>
  <c r="A258" i="19"/>
  <c r="F609" i="19"/>
  <c r="F1438" i="19"/>
  <c r="F259" i="19"/>
  <c r="A537" i="19"/>
  <c r="A947" i="19"/>
  <c r="A847" i="19"/>
  <c r="A457" i="19"/>
  <c r="F298" i="19"/>
  <c r="A297" i="19"/>
  <c r="F538" i="19"/>
  <c r="F948" i="19"/>
  <c r="F848" i="19"/>
  <c r="F458" i="19"/>
  <c r="F1168" i="19"/>
  <c r="A1527" i="19"/>
  <c r="A1437" i="19"/>
  <c r="F98" i="19"/>
  <c r="F398" i="19"/>
  <c r="F788" i="19"/>
  <c r="A787" i="19"/>
  <c r="F1528" i="19"/>
  <c r="A237" i="19"/>
  <c r="F1128" i="19"/>
  <c r="A1127" i="19"/>
  <c r="A1367" i="19"/>
  <c r="F1368" i="19"/>
  <c r="F1098" i="19"/>
  <c r="A1097" i="19"/>
  <c r="A1547" i="19"/>
  <c r="F1548" i="19"/>
  <c r="F1408" i="19"/>
  <c r="A1407" i="19"/>
  <c r="A1167" i="19"/>
  <c r="A287" i="19"/>
  <c r="F288" i="19"/>
  <c r="F1558" i="19"/>
  <c r="A1557" i="19"/>
  <c r="A1197" i="19"/>
  <c r="A1447" i="19"/>
  <c r="F1448" i="19"/>
  <c r="F58" i="19"/>
  <c r="A57" i="19"/>
  <c r="F178" i="19"/>
  <c r="A177" i="19"/>
  <c r="F1158" i="19"/>
  <c r="A1157" i="19"/>
  <c r="F1049" i="19"/>
  <c r="F1388" i="19"/>
  <c r="A1387" i="19"/>
  <c r="F998" i="19"/>
  <c r="A997" i="19"/>
  <c r="F18" i="19"/>
  <c r="F1068" i="19"/>
  <c r="A1067" i="19"/>
  <c r="F1038" i="19"/>
  <c r="A1037" i="19"/>
  <c r="F938" i="19"/>
  <c r="A937" i="19"/>
  <c r="F648" i="19"/>
  <c r="A647" i="19"/>
  <c r="A1337" i="19"/>
  <c r="F1338" i="19"/>
  <c r="A608" i="19"/>
  <c r="F419" i="19"/>
  <c r="F578" i="19"/>
  <c r="A577" i="19"/>
  <c r="A547" i="19"/>
  <c r="F548" i="19"/>
  <c r="A47" i="19"/>
  <c r="F48" i="19"/>
  <c r="A198" i="19"/>
  <c r="F528" i="19"/>
  <c r="A527" i="19"/>
  <c r="F238" i="19"/>
  <c r="A418" i="19"/>
  <c r="F199" i="19"/>
  <c r="A187" i="19"/>
  <c r="F188" i="19"/>
  <c r="F1328" i="19"/>
  <c r="A1327" i="19"/>
  <c r="F968" i="19"/>
  <c r="A967" i="19"/>
  <c r="F768" i="19"/>
  <c r="A767" i="19"/>
  <c r="F308" i="19"/>
  <c r="A307" i="19"/>
  <c r="A1107" i="19"/>
  <c r="F1108" i="19"/>
  <c r="F1469" i="19"/>
  <c r="A1468" i="19"/>
  <c r="A317" i="19"/>
  <c r="F318" i="19"/>
  <c r="F478" i="19"/>
  <c r="A477" i="19"/>
  <c r="F1258" i="19"/>
  <c r="A1257" i="19"/>
  <c r="F1219" i="19"/>
  <c r="A1218" i="19"/>
  <c r="A387" i="19"/>
  <c r="F388" i="19"/>
  <c r="F978" i="19"/>
  <c r="A977" i="19"/>
  <c r="A1147" i="19"/>
  <c r="F1148" i="19"/>
  <c r="A357" i="19"/>
  <c r="F358" i="19"/>
  <c r="F1288" i="19"/>
  <c r="A1287" i="19"/>
  <c r="F1608" i="19"/>
  <c r="A1607" i="19"/>
  <c r="F1278" i="19"/>
  <c r="A1277" i="19"/>
  <c r="A87" i="19"/>
  <c r="F88" i="19"/>
  <c r="F1538" i="19"/>
  <c r="A1537" i="19"/>
  <c r="F1189" i="19"/>
  <c r="A1188" i="19"/>
  <c r="F1018" i="19"/>
  <c r="A1017" i="19"/>
  <c r="F569" i="19"/>
  <c r="A568" i="19"/>
  <c r="F268" i="19"/>
  <c r="A267" i="19"/>
  <c r="A637" i="19"/>
  <c r="F638" i="19"/>
  <c r="F738" i="19"/>
  <c r="A737" i="19"/>
  <c r="F1088" i="19"/>
  <c r="A1087" i="19"/>
  <c r="F229" i="19"/>
  <c r="A228" i="19"/>
  <c r="F329" i="19"/>
  <c r="A328" i="19"/>
  <c r="A1317" i="19"/>
  <c r="F1318" i="19"/>
  <c r="F868" i="19"/>
  <c r="A867" i="19"/>
  <c r="A1517" i="19"/>
  <c r="F1518" i="19"/>
  <c r="A1027" i="19"/>
  <c r="F1028" i="19"/>
  <c r="F779" i="19"/>
  <c r="A778" i="19"/>
  <c r="F428" i="19"/>
  <c r="A427" i="19"/>
  <c r="F1508" i="19"/>
  <c r="A1507" i="19"/>
  <c r="F150" i="19"/>
  <c r="A149" i="19"/>
  <c r="F1568" i="19"/>
  <c r="A1567" i="19"/>
  <c r="F1588" i="19"/>
  <c r="A1587" i="19"/>
  <c r="F29" i="19"/>
  <c r="A28" i="19"/>
  <c r="A497" i="19"/>
  <c r="F498" i="19"/>
  <c r="F468" i="19"/>
  <c r="A467" i="19"/>
  <c r="F829" i="19"/>
  <c r="A828" i="19"/>
  <c r="F1378" i="19"/>
  <c r="A1377" i="19"/>
  <c r="F219" i="19"/>
  <c r="A218" i="19"/>
  <c r="F928" i="19"/>
  <c r="A927" i="19"/>
  <c r="F1398" i="19"/>
  <c r="A1397" i="19"/>
  <c r="A1227" i="19"/>
  <c r="F1228" i="19"/>
  <c r="F798" i="19"/>
  <c r="A797" i="19"/>
  <c r="F338" i="19"/>
  <c r="A337" i="19"/>
  <c r="F919" i="19"/>
  <c r="A918" i="19"/>
  <c r="A167" i="19"/>
  <c r="F168" i="19"/>
  <c r="F1179" i="19"/>
  <c r="F698" i="19"/>
  <c r="A697" i="19"/>
  <c r="F598" i="19"/>
  <c r="A597" i="19"/>
  <c r="F1498" i="19"/>
  <c r="A1497" i="19"/>
  <c r="F1238" i="19"/>
  <c r="A1237" i="19"/>
  <c r="F1298" i="19"/>
  <c r="A1297" i="19"/>
  <c r="A897" i="19"/>
  <c r="F898" i="19"/>
  <c r="F858" i="19"/>
  <c r="A857" i="19"/>
  <c r="F678" i="19"/>
  <c r="A677" i="19"/>
  <c r="F618" i="19"/>
  <c r="A617" i="19"/>
  <c r="F748" i="19"/>
  <c r="A747" i="19"/>
  <c r="F818" i="19"/>
  <c r="A817" i="19"/>
  <c r="F908" i="19"/>
  <c r="A907" i="19"/>
  <c r="F439" i="19"/>
  <c r="A438" i="19"/>
  <c r="F878" i="19"/>
  <c r="A877" i="19"/>
  <c r="F1428" i="19"/>
  <c r="A1427" i="19"/>
  <c r="A1457" i="19"/>
  <c r="F1458" i="19"/>
  <c r="F668" i="19"/>
  <c r="A667" i="19"/>
  <c r="F628" i="19"/>
  <c r="A627" i="19"/>
  <c r="F588" i="19"/>
  <c r="A587" i="19"/>
  <c r="F958" i="19"/>
  <c r="A957" i="19"/>
  <c r="F1268" i="19"/>
  <c r="A1267" i="19"/>
  <c r="F1348" i="19"/>
  <c r="A1347" i="19"/>
  <c r="F689" i="19"/>
  <c r="A688" i="19"/>
  <c r="F508" i="19"/>
  <c r="A507" i="19"/>
  <c r="F249" i="19"/>
  <c r="A248" i="19"/>
  <c r="F1308" i="19"/>
  <c r="A1307" i="19"/>
  <c r="F118" i="19"/>
  <c r="A117" i="19"/>
  <c r="A1418" i="19"/>
  <c r="F1419" i="19"/>
  <c r="F109" i="19"/>
  <c r="A108" i="19"/>
  <c r="F718" i="19"/>
  <c r="A717" i="19"/>
  <c r="A277" i="19"/>
  <c r="F278" i="19"/>
  <c r="A988" i="19" l="1"/>
  <c r="A38" i="19"/>
  <c r="F159" i="19"/>
  <c r="F209" i="19"/>
  <c r="F210" i="19" s="1"/>
  <c r="F211" i="19" s="1"/>
  <c r="F39" i="19"/>
  <c r="A1008" i="19"/>
  <c r="F1009" i="19"/>
  <c r="F839" i="19"/>
  <c r="F840" i="19" s="1"/>
  <c r="A138" i="19"/>
  <c r="F139" i="19"/>
  <c r="A139" i="19" s="1"/>
  <c r="A1248" i="19"/>
  <c r="A1488" i="19"/>
  <c r="A128" i="19"/>
  <c r="F1209" i="19"/>
  <c r="A1528" i="19"/>
  <c r="F449" i="19"/>
  <c r="A449" i="19" s="1"/>
  <c r="F1529" i="19"/>
  <c r="A518" i="19"/>
  <c r="F519" i="19"/>
  <c r="F520" i="19" s="1"/>
  <c r="F659" i="19"/>
  <c r="F1599" i="19"/>
  <c r="A1599" i="19" s="1"/>
  <c r="A1598" i="19"/>
  <c r="F409" i="19"/>
  <c r="F410" i="19" s="1"/>
  <c r="A78" i="19"/>
  <c r="F79" i="19"/>
  <c r="F379" i="19"/>
  <c r="A1118" i="19"/>
  <c r="F1119" i="19"/>
  <c r="F1120" i="19" s="1"/>
  <c r="A448" i="19"/>
  <c r="A808" i="19"/>
  <c r="F809" i="19"/>
  <c r="A888" i="19"/>
  <c r="F889" i="19"/>
  <c r="A1578" i="19"/>
  <c r="A708" i="19"/>
  <c r="F709" i="19"/>
  <c r="F710" i="19" s="1"/>
  <c r="A368" i="19"/>
  <c r="A1078" i="19"/>
  <c r="F1079" i="19"/>
  <c r="A1058" i="19"/>
  <c r="F1059" i="19"/>
  <c r="A458" i="19"/>
  <c r="F1479" i="19"/>
  <c r="A68" i="19"/>
  <c r="F459" i="19"/>
  <c r="F460" i="19" s="1"/>
  <c r="F489" i="19"/>
  <c r="A488" i="19"/>
  <c r="F559" i="19"/>
  <c r="A348" i="19"/>
  <c r="A558" i="19"/>
  <c r="F349" i="19"/>
  <c r="F1579" i="19"/>
  <c r="F610" i="19"/>
  <c r="F611" i="19" s="1"/>
  <c r="A209" i="19"/>
  <c r="A1168" i="19"/>
  <c r="F1140" i="19"/>
  <c r="F729" i="19"/>
  <c r="F69" i="19"/>
  <c r="A728" i="19"/>
  <c r="F1169" i="19"/>
  <c r="A758" i="19"/>
  <c r="F759" i="19"/>
  <c r="F1359" i="19"/>
  <c r="A1358" i="19"/>
  <c r="F369" i="19"/>
  <c r="A369" i="19" s="1"/>
  <c r="A609" i="19"/>
  <c r="A1139" i="19"/>
  <c r="F549" i="19"/>
  <c r="A238" i="19"/>
  <c r="A848" i="19"/>
  <c r="A538" i="19"/>
  <c r="A1438" i="19"/>
  <c r="F539" i="19"/>
  <c r="A298" i="19"/>
  <c r="F299" i="19"/>
  <c r="A259" i="19"/>
  <c r="A948" i="19"/>
  <c r="F1199" i="19"/>
  <c r="F789" i="19"/>
  <c r="F260" i="19"/>
  <c r="A1198" i="19"/>
  <c r="F420" i="19"/>
  <c r="F1439" i="19"/>
  <c r="F949" i="19"/>
  <c r="A398" i="19"/>
  <c r="F99" i="19"/>
  <c r="F849" i="19"/>
  <c r="A788" i="19"/>
  <c r="F399" i="19"/>
  <c r="A98" i="19"/>
  <c r="A548" i="19"/>
  <c r="A419" i="19"/>
  <c r="F239" i="19"/>
  <c r="F1159" i="19"/>
  <c r="A1158" i="19"/>
  <c r="F59" i="19"/>
  <c r="A58" i="19"/>
  <c r="F1129" i="19"/>
  <c r="A1128" i="19"/>
  <c r="A1558" i="19"/>
  <c r="F1559" i="19"/>
  <c r="F1549" i="19"/>
  <c r="A1548" i="19"/>
  <c r="F200" i="19"/>
  <c r="A1448" i="19"/>
  <c r="F1449" i="19"/>
  <c r="F1389" i="19"/>
  <c r="A1388" i="19"/>
  <c r="F1339" i="19"/>
  <c r="A1338" i="19"/>
  <c r="F1050" i="19"/>
  <c r="A1049" i="19"/>
  <c r="A178" i="19"/>
  <c r="F179" i="19"/>
  <c r="A1368" i="19"/>
  <c r="F1369" i="19"/>
  <c r="F1409" i="19"/>
  <c r="A1408" i="19"/>
  <c r="F1099" i="19"/>
  <c r="A1098" i="19"/>
  <c r="A578" i="19"/>
  <c r="F579" i="19"/>
  <c r="F289" i="19"/>
  <c r="A288" i="19"/>
  <c r="A48" i="19"/>
  <c r="F49" i="19"/>
  <c r="A938" i="19"/>
  <c r="F939" i="19"/>
  <c r="A1068" i="19"/>
  <c r="F1069" i="19"/>
  <c r="F649" i="19"/>
  <c r="A648" i="19"/>
  <c r="F1039" i="19"/>
  <c r="A1038" i="19"/>
  <c r="F999" i="19"/>
  <c r="A998" i="19"/>
  <c r="A528" i="19"/>
  <c r="F529" i="19"/>
  <c r="F19" i="19"/>
  <c r="A199" i="19"/>
  <c r="F1329" i="19"/>
  <c r="A1328" i="19"/>
  <c r="A188" i="19"/>
  <c r="F189" i="19"/>
  <c r="F1250" i="19"/>
  <c r="A1249" i="19"/>
  <c r="F1109" i="19"/>
  <c r="A1108" i="19"/>
  <c r="F769" i="19"/>
  <c r="A768" i="19"/>
  <c r="A968" i="19"/>
  <c r="F969" i="19"/>
  <c r="F309" i="19"/>
  <c r="A308" i="19"/>
  <c r="A1219" i="19"/>
  <c r="F1220" i="19"/>
  <c r="F89" i="19"/>
  <c r="A88" i="19"/>
  <c r="F979" i="19"/>
  <c r="A978" i="19"/>
  <c r="F1279" i="19"/>
  <c r="A1278" i="19"/>
  <c r="A989" i="19"/>
  <c r="F990" i="19"/>
  <c r="A1288" i="19"/>
  <c r="F1289" i="19"/>
  <c r="F319" i="19"/>
  <c r="A318" i="19"/>
  <c r="A358" i="19"/>
  <c r="F359" i="19"/>
  <c r="A388" i="19"/>
  <c r="F389" i="19"/>
  <c r="F1259" i="19"/>
  <c r="A1258" i="19"/>
  <c r="A1148" i="19"/>
  <c r="F1149" i="19"/>
  <c r="F479" i="19"/>
  <c r="A478" i="19"/>
  <c r="A1608" i="19"/>
  <c r="F1609" i="19"/>
  <c r="F1470" i="19"/>
  <c r="A1469" i="19"/>
  <c r="F859" i="19"/>
  <c r="A858" i="19"/>
  <c r="F1239" i="19"/>
  <c r="A1238" i="19"/>
  <c r="F599" i="19"/>
  <c r="A598" i="19"/>
  <c r="F699" i="19"/>
  <c r="A698" i="19"/>
  <c r="F799" i="19"/>
  <c r="A798" i="19"/>
  <c r="A1398" i="19"/>
  <c r="F1399" i="19"/>
  <c r="F1379" i="19"/>
  <c r="A1378" i="19"/>
  <c r="F469" i="19"/>
  <c r="A468" i="19"/>
  <c r="F30" i="19"/>
  <c r="A29" i="19"/>
  <c r="A150" i="19"/>
  <c r="F151" i="19"/>
  <c r="F570" i="19"/>
  <c r="A569" i="19"/>
  <c r="F899" i="19"/>
  <c r="A898" i="19"/>
  <c r="F1519" i="19"/>
  <c r="A1518" i="19"/>
  <c r="F619" i="19"/>
  <c r="A618" i="19"/>
  <c r="F920" i="19"/>
  <c r="A919" i="19"/>
  <c r="F1229" i="19"/>
  <c r="A1228" i="19"/>
  <c r="F830" i="19"/>
  <c r="A829" i="19"/>
  <c r="F1029" i="19"/>
  <c r="A1028" i="19"/>
  <c r="F1190" i="19"/>
  <c r="A1189" i="19"/>
  <c r="F1539" i="19"/>
  <c r="A1538" i="19"/>
  <c r="F909" i="19"/>
  <c r="A908" i="19"/>
  <c r="F1499" i="19"/>
  <c r="A1498" i="19"/>
  <c r="F929" i="19"/>
  <c r="A928" i="19"/>
  <c r="F1589" i="19"/>
  <c r="A1588" i="19"/>
  <c r="F230" i="19"/>
  <c r="A229" i="19"/>
  <c r="A638" i="19"/>
  <c r="F639" i="19"/>
  <c r="F810" i="19"/>
  <c r="A809" i="19"/>
  <c r="A498" i="19"/>
  <c r="F499" i="19"/>
  <c r="A1318" i="19"/>
  <c r="F1319" i="19"/>
  <c r="A818" i="19"/>
  <c r="F819" i="19"/>
  <c r="A1298" i="19"/>
  <c r="F1299" i="19"/>
  <c r="A338" i="19"/>
  <c r="F339" i="19"/>
  <c r="F1569" i="19"/>
  <c r="A1568" i="19"/>
  <c r="F1010" i="19"/>
  <c r="A1009" i="19"/>
  <c r="F1509" i="19"/>
  <c r="A1508" i="19"/>
  <c r="F869" i="19"/>
  <c r="A868" i="19"/>
  <c r="F1089" i="19"/>
  <c r="A1088" i="19"/>
  <c r="F1180" i="19"/>
  <c r="A1179" i="19"/>
  <c r="F40" i="19"/>
  <c r="A39" i="19"/>
  <c r="F220" i="19"/>
  <c r="A219" i="19"/>
  <c r="F269" i="19"/>
  <c r="A268" i="19"/>
  <c r="F749" i="19"/>
  <c r="A748" i="19"/>
  <c r="F679" i="19"/>
  <c r="A678" i="19"/>
  <c r="A129" i="19"/>
  <c r="F130" i="19"/>
  <c r="F429" i="19"/>
  <c r="A428" i="19"/>
  <c r="F330" i="19"/>
  <c r="A329" i="19"/>
  <c r="A738" i="19"/>
  <c r="F739" i="19"/>
  <c r="A168" i="19"/>
  <c r="F169" i="19"/>
  <c r="F780" i="19"/>
  <c r="A779" i="19"/>
  <c r="F1019" i="19"/>
  <c r="A1018" i="19"/>
  <c r="F959" i="19"/>
  <c r="A958" i="19"/>
  <c r="F1349" i="19"/>
  <c r="A1348" i="19"/>
  <c r="F589" i="19"/>
  <c r="A588" i="19"/>
  <c r="F629" i="19"/>
  <c r="A628" i="19"/>
  <c r="F879" i="19"/>
  <c r="A878" i="19"/>
  <c r="F440" i="19"/>
  <c r="A439" i="19"/>
  <c r="F690" i="19"/>
  <c r="A689" i="19"/>
  <c r="F1459" i="19"/>
  <c r="A1458" i="19"/>
  <c r="F119" i="19"/>
  <c r="A118" i="19"/>
  <c r="F1309" i="19"/>
  <c r="A1308" i="19"/>
  <c r="F1269" i="19"/>
  <c r="A1268" i="19"/>
  <c r="F1429" i="19"/>
  <c r="A1428" i="19"/>
  <c r="F719" i="19"/>
  <c r="A718" i="19"/>
  <c r="F110" i="19"/>
  <c r="A109" i="19"/>
  <c r="F1490" i="19"/>
  <c r="A1489" i="19"/>
  <c r="F1420" i="19"/>
  <c r="A1419" i="19"/>
  <c r="F250" i="19"/>
  <c r="A249" i="19"/>
  <c r="F509" i="19"/>
  <c r="A508" i="19"/>
  <c r="F279" i="19"/>
  <c r="A278" i="19"/>
  <c r="F669" i="19"/>
  <c r="A668" i="19"/>
  <c r="F140" i="19" l="1"/>
  <c r="A519" i="19"/>
  <c r="A159" i="19"/>
  <c r="A839" i="19"/>
  <c r="F160" i="19"/>
  <c r="A160" i="19" s="1"/>
  <c r="A659" i="19"/>
  <c r="F660" i="19"/>
  <c r="F661" i="19" s="1"/>
  <c r="A409" i="19"/>
  <c r="F1530" i="19"/>
  <c r="F1531" i="19" s="1"/>
  <c r="A1529" i="19"/>
  <c r="A610" i="19"/>
  <c r="F450" i="19"/>
  <c r="F451" i="19" s="1"/>
  <c r="A1209" i="19"/>
  <c r="A709" i="19"/>
  <c r="F380" i="19"/>
  <c r="F381" i="19" s="1"/>
  <c r="F1210" i="19"/>
  <c r="A379" i="19"/>
  <c r="F1600" i="19"/>
  <c r="A1119" i="19"/>
  <c r="A79" i="19"/>
  <c r="F80" i="19"/>
  <c r="A889" i="19"/>
  <c r="F890" i="19"/>
  <c r="F891" i="19" s="1"/>
  <c r="F1080" i="19"/>
  <c r="A1080" i="19" s="1"/>
  <c r="A549" i="19"/>
  <c r="F550" i="19"/>
  <c r="A550" i="19" s="1"/>
  <c r="A1199" i="19"/>
  <c r="F560" i="19"/>
  <c r="A560" i="19" s="1"/>
  <c r="A1079" i="19"/>
  <c r="A559" i="19"/>
  <c r="A459" i="19"/>
  <c r="A1579" i="19"/>
  <c r="F1580" i="19"/>
  <c r="F1581" i="19" s="1"/>
  <c r="A759" i="19"/>
  <c r="F760" i="19"/>
  <c r="A260" i="19"/>
  <c r="F1480" i="19"/>
  <c r="A1479" i="19"/>
  <c r="F1200" i="19"/>
  <c r="F350" i="19"/>
  <c r="F490" i="19"/>
  <c r="A489" i="19"/>
  <c r="A349" i="19"/>
  <c r="A1059" i="19"/>
  <c r="F1060" i="19"/>
  <c r="F540" i="19"/>
  <c r="F1360" i="19"/>
  <c r="F1361" i="19" s="1"/>
  <c r="A1359" i="19"/>
  <c r="F261" i="19"/>
  <c r="F1141" i="19"/>
  <c r="A849" i="19"/>
  <c r="F790" i="19"/>
  <c r="F791" i="19" s="1"/>
  <c r="A1169" i="19"/>
  <c r="A789" i="19"/>
  <c r="A239" i="19"/>
  <c r="F1170" i="19"/>
  <c r="F100" i="19"/>
  <c r="A1140" i="19"/>
  <c r="A69" i="19"/>
  <c r="F240" i="19"/>
  <c r="A240" i="19" s="1"/>
  <c r="A99" i="19"/>
  <c r="A729" i="19"/>
  <c r="F70" i="19"/>
  <c r="A539" i="19"/>
  <c r="F730" i="19"/>
  <c r="A1439" i="19"/>
  <c r="F370" i="19"/>
  <c r="A370" i="19" s="1"/>
  <c r="A949" i="19"/>
  <c r="F950" i="19"/>
  <c r="A210" i="19"/>
  <c r="F300" i="19"/>
  <c r="A299" i="19"/>
  <c r="A399" i="19"/>
  <c r="A420" i="19"/>
  <c r="F421" i="19"/>
  <c r="F1440" i="19"/>
  <c r="F400" i="19"/>
  <c r="A200" i="19"/>
  <c r="F850" i="19"/>
  <c r="F201" i="19"/>
  <c r="F1550" i="19"/>
  <c r="A1549" i="19"/>
  <c r="F940" i="19"/>
  <c r="A939" i="19"/>
  <c r="A579" i="19"/>
  <c r="F580" i="19"/>
  <c r="F1040" i="19"/>
  <c r="A1039" i="19"/>
  <c r="A1159" i="19"/>
  <c r="F1160" i="19"/>
  <c r="A1559" i="19"/>
  <c r="F1560" i="19"/>
  <c r="A1369" i="19"/>
  <c r="F1370" i="19"/>
  <c r="F1070" i="19"/>
  <c r="A1069" i="19"/>
  <c r="A1129" i="19"/>
  <c r="F1130" i="19"/>
  <c r="A1409" i="19"/>
  <c r="F1410" i="19"/>
  <c r="A999" i="19"/>
  <c r="F1000" i="19"/>
  <c r="A289" i="19"/>
  <c r="F290" i="19"/>
  <c r="A49" i="19"/>
  <c r="F50" i="19"/>
  <c r="F1450" i="19"/>
  <c r="A1449" i="19"/>
  <c r="A59" i="19"/>
  <c r="F60" i="19"/>
  <c r="A179" i="19"/>
  <c r="F180" i="19"/>
  <c r="F20" i="19"/>
  <c r="A649" i="19"/>
  <c r="F650" i="19"/>
  <c r="F1100" i="19"/>
  <c r="A1099" i="19"/>
  <c r="F1051" i="19"/>
  <c r="A1050" i="19"/>
  <c r="A529" i="19"/>
  <c r="F530" i="19"/>
  <c r="F1340" i="19"/>
  <c r="A1339" i="19"/>
  <c r="A1389" i="19"/>
  <c r="F1390" i="19"/>
  <c r="F1330" i="19"/>
  <c r="A1329" i="19"/>
  <c r="A189" i="19"/>
  <c r="F190" i="19"/>
  <c r="A309" i="19"/>
  <c r="F310" i="19"/>
  <c r="F970" i="19"/>
  <c r="A969" i="19"/>
  <c r="F1110" i="19"/>
  <c r="A1109" i="19"/>
  <c r="A1250" i="19"/>
  <c r="F1251" i="19"/>
  <c r="F770" i="19"/>
  <c r="A769" i="19"/>
  <c r="F991" i="19"/>
  <c r="A990" i="19"/>
  <c r="A359" i="19"/>
  <c r="F360" i="19"/>
  <c r="A1220" i="19"/>
  <c r="F1221" i="19"/>
  <c r="F480" i="19"/>
  <c r="A479" i="19"/>
  <c r="F1290" i="19"/>
  <c r="A1289" i="19"/>
  <c r="A1609" i="19"/>
  <c r="F1610" i="19"/>
  <c r="F1471" i="19"/>
  <c r="A1470" i="19"/>
  <c r="F1260" i="19"/>
  <c r="A1259" i="19"/>
  <c r="A89" i="19"/>
  <c r="F90" i="19"/>
  <c r="F390" i="19"/>
  <c r="A389" i="19"/>
  <c r="F1150" i="19"/>
  <c r="A1149" i="19"/>
  <c r="A319" i="19"/>
  <c r="F320" i="19"/>
  <c r="F1280" i="19"/>
  <c r="A1279" i="19"/>
  <c r="F980" i="19"/>
  <c r="A979" i="19"/>
  <c r="F1181" i="19"/>
  <c r="A1180" i="19"/>
  <c r="F870" i="19"/>
  <c r="A869" i="19"/>
  <c r="F930" i="19"/>
  <c r="A929" i="19"/>
  <c r="F1400" i="19"/>
  <c r="A1399" i="19"/>
  <c r="F1590" i="19"/>
  <c r="A1589" i="19"/>
  <c r="F811" i="19"/>
  <c r="A810" i="19"/>
  <c r="A460" i="19"/>
  <c r="F461" i="19"/>
  <c r="F1030" i="19"/>
  <c r="A1029" i="19"/>
  <c r="A799" i="19"/>
  <c r="F800" i="19"/>
  <c r="F910" i="19"/>
  <c r="A909" i="19"/>
  <c r="F521" i="19"/>
  <c r="A520" i="19"/>
  <c r="F430" i="19"/>
  <c r="A429" i="19"/>
  <c r="F41" i="19"/>
  <c r="A40" i="19"/>
  <c r="A380" i="19"/>
  <c r="F231" i="19"/>
  <c r="A230" i="19"/>
  <c r="F470" i="19"/>
  <c r="A469" i="19"/>
  <c r="F700" i="19"/>
  <c r="A699" i="19"/>
  <c r="F170" i="19"/>
  <c r="A169" i="19"/>
  <c r="F1090" i="19"/>
  <c r="A1089" i="19"/>
  <c r="F1011" i="19"/>
  <c r="A1010" i="19"/>
  <c r="A819" i="19"/>
  <c r="F820" i="19"/>
  <c r="F1320" i="19"/>
  <c r="A1319" i="19"/>
  <c r="F500" i="19"/>
  <c r="A499" i="19"/>
  <c r="F640" i="19"/>
  <c r="A639" i="19"/>
  <c r="F1500" i="19"/>
  <c r="A1499" i="19"/>
  <c r="F1540" i="19"/>
  <c r="A1539" i="19"/>
  <c r="F1230" i="19"/>
  <c r="A1229" i="19"/>
  <c r="F900" i="19"/>
  <c r="A899" i="19"/>
  <c r="F921" i="19"/>
  <c r="A920" i="19"/>
  <c r="A151" i="19"/>
  <c r="F1020" i="19"/>
  <c r="A1019" i="19"/>
  <c r="F680" i="19"/>
  <c r="A679" i="19"/>
  <c r="F340" i="19"/>
  <c r="A339" i="19"/>
  <c r="F1240" i="19"/>
  <c r="A1239" i="19"/>
  <c r="F1121" i="19"/>
  <c r="A1120" i="19"/>
  <c r="F831" i="19"/>
  <c r="A830" i="19"/>
  <c r="F1520" i="19"/>
  <c r="A1519" i="19"/>
  <c r="F571" i="19"/>
  <c r="A570" i="19"/>
  <c r="A330" i="19"/>
  <c r="F331" i="19"/>
  <c r="F750" i="19"/>
  <c r="A749" i="19"/>
  <c r="F221" i="19"/>
  <c r="A220" i="19"/>
  <c r="F31" i="19"/>
  <c r="A30" i="19"/>
  <c r="F860" i="19"/>
  <c r="A859" i="19"/>
  <c r="F131" i="19"/>
  <c r="A130" i="19"/>
  <c r="F1510" i="19"/>
  <c r="A1509" i="19"/>
  <c r="F1300" i="19"/>
  <c r="A1299" i="19"/>
  <c r="F620" i="19"/>
  <c r="A619" i="19"/>
  <c r="F841" i="19"/>
  <c r="A840" i="19"/>
  <c r="F781" i="19"/>
  <c r="A780" i="19"/>
  <c r="A269" i="19"/>
  <c r="F270" i="19"/>
  <c r="F141" i="19"/>
  <c r="A140" i="19"/>
  <c r="A599" i="19"/>
  <c r="F600" i="19"/>
  <c r="A739" i="19"/>
  <c r="F740" i="19"/>
  <c r="F1570" i="19"/>
  <c r="A1569" i="19"/>
  <c r="A1190" i="19"/>
  <c r="F1191" i="19"/>
  <c r="F1380" i="19"/>
  <c r="A1379" i="19"/>
  <c r="A211" i="19"/>
  <c r="F691" i="19"/>
  <c r="A690" i="19"/>
  <c r="F630" i="19"/>
  <c r="A629" i="19"/>
  <c r="F1350" i="19"/>
  <c r="A1349" i="19"/>
  <c r="F161" i="19"/>
  <c r="F1310" i="19"/>
  <c r="A1309" i="19"/>
  <c r="A1490" i="19"/>
  <c r="F1491" i="19"/>
  <c r="A110" i="19"/>
  <c r="F111" i="19"/>
  <c r="F441" i="19"/>
  <c r="A440" i="19"/>
  <c r="F1421" i="19"/>
  <c r="A1420" i="19"/>
  <c r="F411" i="19"/>
  <c r="A410" i="19"/>
  <c r="F120" i="19"/>
  <c r="A119" i="19"/>
  <c r="F1460" i="19"/>
  <c r="A1459" i="19"/>
  <c r="A250" i="19"/>
  <c r="F251" i="19"/>
  <c r="F1430" i="19"/>
  <c r="A1429" i="19"/>
  <c r="F670" i="19"/>
  <c r="A669" i="19"/>
  <c r="F280" i="19"/>
  <c r="A279" i="19"/>
  <c r="A611" i="19"/>
  <c r="F510" i="19"/>
  <c r="A509" i="19"/>
  <c r="F720" i="19"/>
  <c r="A719" i="19"/>
  <c r="A1269" i="19"/>
  <c r="F1270" i="19"/>
  <c r="F880" i="19"/>
  <c r="A879" i="19"/>
  <c r="F590" i="19"/>
  <c r="A589" i="19"/>
  <c r="F960" i="19"/>
  <c r="A959" i="19"/>
  <c r="F711" i="19"/>
  <c r="A710" i="19"/>
  <c r="A1530" i="19" l="1"/>
  <c r="A660" i="19"/>
  <c r="F81" i="19"/>
  <c r="A81" i="19" s="1"/>
  <c r="F1081" i="19"/>
  <c r="A1081" i="19" s="1"/>
  <c r="A400" i="19"/>
  <c r="F1211" i="19"/>
  <c r="A1211" i="19" s="1"/>
  <c r="F401" i="19"/>
  <c r="A401" i="19" s="1"/>
  <c r="A1210" i="19"/>
  <c r="A80" i="19"/>
  <c r="A1360" i="19"/>
  <c r="F371" i="19"/>
  <c r="A371" i="19" s="1"/>
  <c r="A1600" i="19"/>
  <c r="F561" i="19"/>
  <c r="F1601" i="19"/>
  <c r="F551" i="19"/>
  <c r="A890" i="19"/>
  <c r="F241" i="19"/>
  <c r="A790" i="19"/>
  <c r="A450" i="19"/>
  <c r="A1580" i="19"/>
  <c r="F541" i="19"/>
  <c r="A541" i="19" s="1"/>
  <c r="A540" i="19"/>
  <c r="F1441" i="19"/>
  <c r="A1440" i="19"/>
  <c r="A1480" i="19"/>
  <c r="F1481" i="19"/>
  <c r="A1200" i="19"/>
  <c r="A760" i="19"/>
  <c r="F761" i="19"/>
  <c r="A1060" i="19"/>
  <c r="F1061" i="19"/>
  <c r="A70" i="19"/>
  <c r="F71" i="19"/>
  <c r="A100" i="19"/>
  <c r="F101" i="19"/>
  <c r="A1170" i="19"/>
  <c r="F1201" i="19"/>
  <c r="A1201" i="19" s="1"/>
  <c r="A350" i="19"/>
  <c r="F491" i="19"/>
  <c r="A490" i="19"/>
  <c r="F351" i="19"/>
  <c r="A351" i="19" s="1"/>
  <c r="A950" i="19"/>
  <c r="A1141" i="19"/>
  <c r="A261" i="19"/>
  <c r="F951" i="19"/>
  <c r="A951" i="19" s="1"/>
  <c r="F731" i="19"/>
  <c r="A730" i="19"/>
  <c r="F1171" i="19"/>
  <c r="A850" i="19"/>
  <c r="F851" i="19"/>
  <c r="A421" i="19"/>
  <c r="F301" i="19"/>
  <c r="A300" i="19"/>
  <c r="A201" i="19"/>
  <c r="F1341" i="19"/>
  <c r="A1340" i="19"/>
  <c r="A1100" i="19"/>
  <c r="F1101" i="19"/>
  <c r="A290" i="19"/>
  <c r="F291" i="19"/>
  <c r="A940" i="19"/>
  <c r="F941" i="19"/>
  <c r="A580" i="19"/>
  <c r="F581" i="19"/>
  <c r="F1451" i="19"/>
  <c r="A1450" i="19"/>
  <c r="A1070" i="19"/>
  <c r="F1071" i="19"/>
  <c r="F51" i="19"/>
  <c r="A50" i="19"/>
  <c r="A1000" i="19"/>
  <c r="F1001" i="19"/>
  <c r="F1561" i="19"/>
  <c r="A1560" i="19"/>
  <c r="A1051" i="19"/>
  <c r="F181" i="19"/>
  <c r="A180" i="19"/>
  <c r="A1410" i="19"/>
  <c r="F1411" i="19"/>
  <c r="F1131" i="19"/>
  <c r="A1130" i="19"/>
  <c r="F1161" i="19"/>
  <c r="A1160" i="19"/>
  <c r="F1391" i="19"/>
  <c r="A1390" i="19"/>
  <c r="A1040" i="19"/>
  <c r="F1041" i="19"/>
  <c r="F1551" i="19"/>
  <c r="A1550" i="19"/>
  <c r="F21" i="19"/>
  <c r="AD1633" i="19" s="1"/>
  <c r="AF1633" i="19" s="1" a="1"/>
  <c r="AF1633" i="19" s="1"/>
  <c r="F61" i="19"/>
  <c r="A60" i="19"/>
  <c r="F1371" i="19"/>
  <c r="A1370" i="19"/>
  <c r="A530" i="19"/>
  <c r="F531" i="19"/>
  <c r="A650" i="19"/>
  <c r="F651" i="19"/>
  <c r="A190" i="19"/>
  <c r="F191" i="19"/>
  <c r="F1331" i="19"/>
  <c r="A1330" i="19"/>
  <c r="F771" i="19"/>
  <c r="A770" i="19"/>
  <c r="A1251" i="19"/>
  <c r="F971" i="19"/>
  <c r="A970" i="19"/>
  <c r="F311" i="19"/>
  <c r="A310" i="19"/>
  <c r="A1110" i="19"/>
  <c r="F1111" i="19"/>
  <c r="F1611" i="19"/>
  <c r="A1610" i="19"/>
  <c r="A1260" i="19"/>
  <c r="F1261" i="19"/>
  <c r="A1471" i="19"/>
  <c r="F481" i="19"/>
  <c r="A480" i="19"/>
  <c r="F1281" i="19"/>
  <c r="A1280" i="19"/>
  <c r="A1150" i="19"/>
  <c r="F1151" i="19"/>
  <c r="A360" i="19"/>
  <c r="F361" i="19"/>
  <c r="A390" i="19"/>
  <c r="F391" i="19"/>
  <c r="A1361" i="19"/>
  <c r="A980" i="19"/>
  <c r="F981" i="19"/>
  <c r="A991" i="19"/>
  <c r="A320" i="19"/>
  <c r="F321" i="19"/>
  <c r="A90" i="19"/>
  <c r="F91" i="19"/>
  <c r="A1221" i="19"/>
  <c r="F1291" i="19"/>
  <c r="A1290" i="19"/>
  <c r="A1320" i="19"/>
  <c r="F1321" i="19"/>
  <c r="F1381" i="19"/>
  <c r="A1380" i="19"/>
  <c r="A600" i="19"/>
  <c r="F601" i="19"/>
  <c r="A270" i="19"/>
  <c r="F271" i="19"/>
  <c r="F1511" i="19"/>
  <c r="A1510" i="19"/>
  <c r="A1191" i="19"/>
  <c r="A521" i="19"/>
  <c r="A1030" i="19"/>
  <c r="F1031" i="19"/>
  <c r="A470" i="19"/>
  <c r="F471" i="19"/>
  <c r="A231" i="19"/>
  <c r="A661" i="19"/>
  <c r="A1181" i="19"/>
  <c r="A1581" i="19"/>
  <c r="A841" i="19"/>
  <c r="A331" i="19"/>
  <c r="A1230" i="19"/>
  <c r="F1231" i="19"/>
  <c r="F641" i="19"/>
  <c r="A640" i="19"/>
  <c r="A1011" i="19"/>
  <c r="F821" i="19"/>
  <c r="A820" i="19"/>
  <c r="F701" i="19"/>
  <c r="A700" i="19"/>
  <c r="A461" i="19"/>
  <c r="F1591" i="19"/>
  <c r="A1590" i="19"/>
  <c r="F1401" i="19"/>
  <c r="A1400" i="19"/>
  <c r="A870" i="19"/>
  <c r="F871" i="19"/>
  <c r="F751" i="19"/>
  <c r="A750" i="19"/>
  <c r="A1531" i="19"/>
  <c r="F1571" i="19"/>
  <c r="A1570" i="19"/>
  <c r="F621" i="19"/>
  <c r="A620" i="19"/>
  <c r="F1241" i="19"/>
  <c r="A1240" i="19"/>
  <c r="A921" i="19"/>
  <c r="A340" i="19"/>
  <c r="F341" i="19"/>
  <c r="F681" i="19"/>
  <c r="A680" i="19"/>
  <c r="F911" i="19"/>
  <c r="A910" i="19"/>
  <c r="A800" i="19"/>
  <c r="F801" i="19"/>
  <c r="F1091" i="19"/>
  <c r="A1090" i="19"/>
  <c r="A831" i="19"/>
  <c r="F1541" i="19"/>
  <c r="A1540" i="19"/>
  <c r="A500" i="19"/>
  <c r="F501" i="19"/>
  <c r="A31" i="19"/>
  <c r="A1121" i="19"/>
  <c r="F1501" i="19"/>
  <c r="A1500" i="19"/>
  <c r="A451" i="19"/>
  <c r="F1021" i="19"/>
  <c r="A1020" i="19"/>
  <c r="A41" i="19"/>
  <c r="A571" i="19"/>
  <c r="A781" i="19"/>
  <c r="A141" i="19"/>
  <c r="A1520" i="19"/>
  <c r="F1521" i="19"/>
  <c r="A811" i="19"/>
  <c r="F931" i="19"/>
  <c r="A930" i="19"/>
  <c r="A131" i="19"/>
  <c r="F741" i="19"/>
  <c r="A740" i="19"/>
  <c r="F861" i="19"/>
  <c r="A860" i="19"/>
  <c r="A221" i="19"/>
  <c r="A381" i="19"/>
  <c r="A430" i="19"/>
  <c r="F431" i="19"/>
  <c r="F1301" i="19"/>
  <c r="A1300" i="19"/>
  <c r="F901" i="19"/>
  <c r="A900" i="19"/>
  <c r="A170" i="19"/>
  <c r="F171" i="19"/>
  <c r="A251" i="19"/>
  <c r="A711" i="19"/>
  <c r="A891" i="19"/>
  <c r="F1311" i="19"/>
  <c r="A1310" i="19"/>
  <c r="A791" i="19"/>
  <c r="F671" i="19"/>
  <c r="A670" i="19"/>
  <c r="A111" i="19"/>
  <c r="F721" i="19"/>
  <c r="A720" i="19"/>
  <c r="F1351" i="19"/>
  <c r="A1350" i="19"/>
  <c r="F591" i="19"/>
  <c r="A590" i="19"/>
  <c r="F1271" i="19"/>
  <c r="A1270" i="19"/>
  <c r="A551" i="19"/>
  <c r="F631" i="19"/>
  <c r="A630" i="19"/>
  <c r="A161" i="19"/>
  <c r="A691" i="19"/>
  <c r="F281" i="19"/>
  <c r="A280" i="19"/>
  <c r="A1421" i="19"/>
  <c r="A441" i="19"/>
  <c r="A1491" i="19"/>
  <c r="F1461" i="19"/>
  <c r="A1460" i="19"/>
  <c r="A411" i="19"/>
  <c r="F881" i="19"/>
  <c r="A880" i="19"/>
  <c r="F961" i="19"/>
  <c r="A960" i="19"/>
  <c r="F511" i="19"/>
  <c r="A510" i="19"/>
  <c r="F1431" i="19"/>
  <c r="A1430" i="19"/>
  <c r="F121" i="19"/>
  <c r="A120" i="19"/>
  <c r="AE1642" i="19" l="1"/>
  <c r="AG1642" i="19" s="1" a="1"/>
  <c r="AG1642" i="19" s="1"/>
  <c r="AD1715" i="19"/>
  <c r="AF1715" i="19" s="1" a="1"/>
  <c r="AF1715" i="19" s="1"/>
  <c r="AD1622" i="19"/>
  <c r="AF1622" i="19" s="1" a="1"/>
  <c r="AF1622" i="19" s="1"/>
  <c r="AE1712" i="19"/>
  <c r="AG1712" i="19" s="1" a="1"/>
  <c r="AG1712" i="19" s="1"/>
  <c r="AD1763" i="19"/>
  <c r="AF1763" i="19" s="1" a="1"/>
  <c r="AF1763" i="19" s="1"/>
  <c r="AD1672" i="19"/>
  <c r="AF1672" i="19" s="1" a="1"/>
  <c r="AF1672" i="19" s="1"/>
  <c r="AE1677" i="19"/>
  <c r="AG1677" i="19" s="1" a="1"/>
  <c r="AG1677" i="19" s="1"/>
  <c r="AD1713" i="19"/>
  <c r="AF1713" i="19" s="1" a="1"/>
  <c r="AF1713" i="19" s="1"/>
  <c r="AD1769" i="19"/>
  <c r="AF1769" i="19" s="1" a="1"/>
  <c r="AF1769" i="19" s="1"/>
  <c r="AE1702" i="19"/>
  <c r="AG1702" i="19" s="1" a="1"/>
  <c r="AG1702" i="19" s="1"/>
  <c r="AE1728" i="19"/>
  <c r="AG1728" i="19" s="1" a="1"/>
  <c r="AG1728" i="19" s="1"/>
  <c r="AD1765" i="19"/>
  <c r="AF1765" i="19" s="1" a="1"/>
  <c r="AF1765" i="19" s="1"/>
  <c r="AE1779" i="19"/>
  <c r="AG1779" i="19" s="1" a="1"/>
  <c r="AG1779" i="19" s="1"/>
  <c r="AE1672" i="19"/>
  <c r="AG1672" i="19" s="1" a="1"/>
  <c r="AG1672" i="19" s="1"/>
  <c r="AD1728" i="19"/>
  <c r="AF1728" i="19" s="1" a="1"/>
  <c r="AF1728" i="19" s="1"/>
  <c r="AE1646" i="19"/>
  <c r="AG1646" i="19" s="1" a="1"/>
  <c r="AG1646" i="19" s="1"/>
  <c r="AE1783" i="19"/>
  <c r="AG1783" i="19" s="1" a="1"/>
  <c r="AG1783" i="19" s="1"/>
  <c r="AD1758" i="19"/>
  <c r="AF1758" i="19" s="1" a="1"/>
  <c r="AF1758" i="19" s="1"/>
  <c r="AD1721" i="19"/>
  <c r="AF1721" i="19" s="1" a="1"/>
  <c r="AF1721" i="19" s="1"/>
  <c r="AD1628" i="19"/>
  <c r="AF1628" i="19" s="1" a="1"/>
  <c r="AF1628" i="19" s="1"/>
  <c r="AD1652" i="19"/>
  <c r="AF1652" i="19" s="1" a="1"/>
  <c r="AF1652" i="19" s="1"/>
  <c r="AE1644" i="19"/>
  <c r="AG1644" i="19" s="1" a="1"/>
  <c r="AG1644" i="19" s="1"/>
  <c r="AD1679" i="19"/>
  <c r="AF1679" i="19" s="1" a="1"/>
  <c r="AF1679" i="19" s="1"/>
  <c r="AD1671" i="19"/>
  <c r="AF1671" i="19" s="1" a="1"/>
  <c r="AF1671" i="19" s="1"/>
  <c r="AE1722" i="19"/>
  <c r="AG1722" i="19" s="1" a="1"/>
  <c r="AG1722" i="19" s="1"/>
  <c r="AD1748" i="19"/>
  <c r="AF1748" i="19" s="1" a="1"/>
  <c r="AF1748" i="19" s="1"/>
  <c r="AD1621" i="19"/>
  <c r="AF1621" i="19" s="1" a="1"/>
  <c r="AF1621" i="19" s="1"/>
  <c r="AD1707" i="19"/>
  <c r="AF1707" i="19" s="1" a="1"/>
  <c r="AF1707" i="19" s="1"/>
  <c r="AE1656" i="19"/>
  <c r="AG1656" i="19" s="1" a="1"/>
  <c r="AG1656" i="19" s="1"/>
  <c r="AE1736" i="19"/>
  <c r="AG1736" i="19" s="1" a="1"/>
  <c r="AG1736" i="19" s="1"/>
  <c r="AD1762" i="19"/>
  <c r="AF1762" i="19" s="1" a="1"/>
  <c r="AF1762" i="19" s="1"/>
  <c r="AE1731" i="19"/>
  <c r="AG1731" i="19" s="1" a="1"/>
  <c r="AG1731" i="19" s="1"/>
  <c r="AE1790" i="19"/>
  <c r="AG1790" i="19" s="1" a="1"/>
  <c r="AG1790" i="19" s="1"/>
  <c r="AE1700" i="19"/>
  <c r="AG1700" i="19" s="1" a="1"/>
  <c r="AG1700" i="19" s="1"/>
  <c r="AE1764" i="19"/>
  <c r="AG1764" i="19" s="1" a="1"/>
  <c r="AG1764" i="19" s="1"/>
  <c r="AE1619" i="19"/>
  <c r="AG1619" i="19" s="1" a="1"/>
  <c r="AG1619" i="19" s="1"/>
  <c r="AD1617" i="19"/>
  <c r="AF1617" i="19" s="1" a="1"/>
  <c r="AF1617" i="19" s="1"/>
  <c r="AE1671" i="19"/>
  <c r="AG1671" i="19" s="1" a="1"/>
  <c r="AG1671" i="19" s="1"/>
  <c r="AE1739" i="19"/>
  <c r="AG1739" i="19" s="1" a="1"/>
  <c r="AG1739" i="19" s="1"/>
  <c r="AE1650" i="19"/>
  <c r="AG1650" i="19" s="1" a="1"/>
  <c r="AG1650" i="19" s="1"/>
  <c r="AE1670" i="19"/>
  <c r="AG1670" i="19" s="1" a="1"/>
  <c r="AG1670" i="19" s="1"/>
  <c r="AD1710" i="19"/>
  <c r="AF1710" i="19" s="1" a="1"/>
  <c r="AF1710" i="19" s="1"/>
  <c r="AD1702" i="19"/>
  <c r="AF1702" i="19" s="1" a="1"/>
  <c r="AF1702" i="19" s="1"/>
  <c r="AD1756" i="19"/>
  <c r="AF1756" i="19" s="1" a="1"/>
  <c r="AF1756" i="19" s="1"/>
  <c r="AD1720" i="19"/>
  <c r="AF1720" i="19" s="1" a="1"/>
  <c r="AF1720" i="19" s="1"/>
  <c r="AD1663" i="19"/>
  <c r="AF1663" i="19" s="1" a="1"/>
  <c r="AF1663" i="19" s="1"/>
  <c r="AD1684" i="19"/>
  <c r="AF1684" i="19" s="1" a="1"/>
  <c r="AF1684" i="19" s="1"/>
  <c r="AD1767" i="19"/>
  <c r="AF1767" i="19" s="1" a="1"/>
  <c r="AF1767" i="19" s="1"/>
  <c r="AE1743" i="19"/>
  <c r="AG1743" i="19" s="1" a="1"/>
  <c r="AG1743" i="19" s="1"/>
  <c r="AD1665" i="19"/>
  <c r="AF1665" i="19" s="1" a="1"/>
  <c r="AF1665" i="19" s="1"/>
  <c r="AE1689" i="19"/>
  <c r="AG1689" i="19" s="1" a="1"/>
  <c r="AG1689" i="19" s="1"/>
  <c r="AE1765" i="19"/>
  <c r="AG1765" i="19" s="1" a="1"/>
  <c r="AG1765" i="19" s="1"/>
  <c r="AE1763" i="19"/>
  <c r="AG1763" i="19" s="1" a="1"/>
  <c r="AG1763" i="19" s="1"/>
  <c r="AE1680" i="19"/>
  <c r="AG1680" i="19" s="1" a="1"/>
  <c r="AG1680" i="19" s="1"/>
  <c r="AE1762" i="19"/>
  <c r="AG1762" i="19" s="1" a="1"/>
  <c r="AG1762" i="19" s="1"/>
  <c r="AD1651" i="19"/>
  <c r="AF1651" i="19" s="1" a="1"/>
  <c r="AF1651" i="19" s="1"/>
  <c r="AE1744" i="19"/>
  <c r="AG1744" i="19" s="1" a="1"/>
  <c r="AG1744" i="19" s="1"/>
  <c r="AD1731" i="19"/>
  <c r="AF1731" i="19" s="1" a="1"/>
  <c r="AF1731" i="19" s="1"/>
  <c r="AE1718" i="19"/>
  <c r="AG1718" i="19" s="1" a="1"/>
  <c r="AG1718" i="19" s="1"/>
  <c r="AE1767" i="19"/>
  <c r="AG1767" i="19" s="1" a="1"/>
  <c r="AG1767" i="19" s="1"/>
  <c r="AE1713" i="19"/>
  <c r="AG1713" i="19" s="1" a="1"/>
  <c r="AG1713" i="19" s="1"/>
  <c r="AE1636" i="19"/>
  <c r="AG1636" i="19" s="1" a="1"/>
  <c r="AG1636" i="19" s="1"/>
  <c r="AE1617" i="19"/>
  <c r="AG1617" i="19" s="1" a="1"/>
  <c r="AG1617" i="19" s="1"/>
  <c r="AE1657" i="19"/>
  <c r="AG1657" i="19" s="1" a="1"/>
  <c r="AG1657" i="19" s="1"/>
  <c r="AE1692" i="19"/>
  <c r="AG1692" i="19" s="1" a="1"/>
  <c r="AG1692" i="19" s="1"/>
  <c r="AD1676" i="19"/>
  <c r="AF1676" i="19" s="1" a="1"/>
  <c r="AF1676" i="19" s="1"/>
  <c r="AD1766" i="19"/>
  <c r="AF1766" i="19" s="1" a="1"/>
  <c r="AF1766" i="19" s="1"/>
  <c r="AE1777" i="19"/>
  <c r="AG1777" i="19" s="1" a="1"/>
  <c r="AG1777" i="19" s="1"/>
  <c r="AD1675" i="19"/>
  <c r="AF1675" i="19" s="1" a="1"/>
  <c r="AF1675" i="19" s="1"/>
  <c r="AE1769" i="19"/>
  <c r="AG1769" i="19" s="1" a="1"/>
  <c r="AG1769" i="19" s="1"/>
  <c r="AE1683" i="19"/>
  <c r="AG1683" i="19" s="1" a="1"/>
  <c r="AG1683" i="19" s="1"/>
  <c r="AD1626" i="19"/>
  <c r="AF1626" i="19" s="1" a="1"/>
  <c r="AF1626" i="19" s="1"/>
  <c r="AD1754" i="19"/>
  <c r="AF1754" i="19" s="1" a="1"/>
  <c r="AF1754" i="19" s="1"/>
  <c r="AD1771" i="19"/>
  <c r="AF1771" i="19" s="1" a="1"/>
  <c r="AF1771" i="19" s="1"/>
  <c r="AD1768" i="19"/>
  <c r="AF1768" i="19" s="1" a="1"/>
  <c r="AF1768" i="19" s="1"/>
  <c r="AD1682" i="19"/>
  <c r="AF1682" i="19" s="1" a="1"/>
  <c r="AF1682" i="19" s="1"/>
  <c r="AE1742" i="19"/>
  <c r="AG1742" i="19" s="1" a="1"/>
  <c r="AG1742" i="19" s="1"/>
  <c r="AD1644" i="19"/>
  <c r="AF1644" i="19" s="1" a="1"/>
  <c r="AF1644" i="19" s="1"/>
  <c r="AE1776" i="19"/>
  <c r="AG1776" i="19" s="1" a="1"/>
  <c r="AG1776" i="19" s="1"/>
  <c r="AE1626" i="19"/>
  <c r="AG1626" i="19" s="1" a="1"/>
  <c r="AG1626" i="19" s="1"/>
  <c r="AE1668" i="19"/>
  <c r="AG1668" i="19" s="1" a="1"/>
  <c r="AG1668" i="19" s="1"/>
  <c r="AD1670" i="19"/>
  <c r="AF1670" i="19" s="1" a="1"/>
  <c r="AF1670" i="19" s="1"/>
  <c r="AD1777" i="19"/>
  <c r="AF1777" i="19" s="1" a="1"/>
  <c r="AF1777" i="19" s="1"/>
  <c r="AD1655" i="19"/>
  <c r="AF1655" i="19" s="1" a="1"/>
  <c r="AF1655" i="19" s="1"/>
  <c r="AD1668" i="19"/>
  <c r="AF1668" i="19" s="1" a="1"/>
  <c r="AF1668" i="19" s="1"/>
  <c r="AE1698" i="19"/>
  <c r="AG1698" i="19" s="1" a="1"/>
  <c r="AG1698" i="19" s="1"/>
  <c r="AE1615" i="19"/>
  <c r="AG1615" i="19" s="1" a="1"/>
  <c r="AG1615" i="19" s="1"/>
  <c r="AE1778" i="19"/>
  <c r="AG1778" i="19" s="1" a="1"/>
  <c r="AG1778" i="19" s="1"/>
  <c r="AE1665" i="19"/>
  <c r="AG1665" i="19" s="1" a="1"/>
  <c r="AG1665" i="19" s="1"/>
  <c r="AD1784" i="19"/>
  <c r="AF1784" i="19" s="1" a="1"/>
  <c r="AF1784" i="19" s="1"/>
  <c r="AE1701" i="19"/>
  <c r="AG1701" i="19" s="1" a="1"/>
  <c r="AG1701" i="19" s="1"/>
  <c r="AD1700" i="19"/>
  <c r="AF1700" i="19" s="1" a="1"/>
  <c r="AF1700" i="19" s="1"/>
  <c r="AD1661" i="19"/>
  <c r="AF1661" i="19" s="1" a="1"/>
  <c r="AF1661" i="19" s="1"/>
  <c r="AE1791" i="19"/>
  <c r="AG1791" i="19" s="1" a="1"/>
  <c r="AG1791" i="19" s="1"/>
  <c r="AD1708" i="19"/>
  <c r="AF1708" i="19" s="1" a="1"/>
  <c r="AF1708" i="19" s="1"/>
  <c r="AD1615" i="19"/>
  <c r="AF1615" i="19" s="1" a="1"/>
  <c r="AF1615" i="19" s="1"/>
  <c r="AE1715" i="19"/>
  <c r="AG1715" i="19" s="1" a="1"/>
  <c r="AG1715" i="19" s="1"/>
  <c r="AD1693" i="19"/>
  <c r="AF1693" i="19" s="1" a="1"/>
  <c r="AF1693" i="19" s="1"/>
  <c r="AD1659" i="19"/>
  <c r="AF1659" i="19" s="1" a="1"/>
  <c r="AF1659" i="19" s="1"/>
  <c r="AD1723" i="19"/>
  <c r="AF1723" i="19" s="1" a="1"/>
  <c r="AF1723" i="19" s="1"/>
  <c r="AE1666" i="19"/>
  <c r="AG1666" i="19" s="1" a="1"/>
  <c r="AG1666" i="19" s="1"/>
  <c r="AE1747" i="19"/>
  <c r="AG1747" i="19" s="1" a="1"/>
  <c r="AG1747" i="19" s="1"/>
  <c r="AE1685" i="19"/>
  <c r="AG1685" i="19" s="1" a="1"/>
  <c r="AG1685" i="19" s="1"/>
  <c r="AD1706" i="19"/>
  <c r="AF1706" i="19" s="1" a="1"/>
  <c r="AF1706" i="19" s="1"/>
  <c r="AE1708" i="19"/>
  <c r="AG1708" i="19" s="1" a="1"/>
  <c r="AG1708" i="19" s="1"/>
  <c r="AD1612" i="19"/>
  <c r="AF1612" i="19" s="1" a="1"/>
  <c r="AF1612" i="19" s="1"/>
  <c r="AE1709" i="19"/>
  <c r="AG1709" i="19" s="1" a="1"/>
  <c r="AG1709" i="19" s="1"/>
  <c r="AE1696" i="19"/>
  <c r="AG1696" i="19" s="1" a="1"/>
  <c r="AG1696" i="19" s="1"/>
  <c r="AE1734" i="19"/>
  <c r="AG1734" i="19" s="1" a="1"/>
  <c r="AG1734" i="19" s="1"/>
  <c r="AD1687" i="19"/>
  <c r="AF1687" i="19" s="1" a="1"/>
  <c r="AF1687" i="19" s="1"/>
  <c r="AE1695" i="19"/>
  <c r="AG1695" i="19" s="1" a="1"/>
  <c r="AG1695" i="19" s="1"/>
  <c r="AD1648" i="19"/>
  <c r="AF1648" i="19" s="1" a="1"/>
  <c r="AF1648" i="19" s="1"/>
  <c r="AE1781" i="19"/>
  <c r="AG1781" i="19" s="1" a="1"/>
  <c r="AG1781" i="19" s="1"/>
  <c r="AE1653" i="19"/>
  <c r="AG1653" i="19" s="1" a="1"/>
  <c r="AG1653" i="19" s="1"/>
  <c r="AE1741" i="19"/>
  <c r="AG1741" i="19" s="1" a="1"/>
  <c r="AG1741" i="19" s="1"/>
  <c r="AD1647" i="19"/>
  <c r="AF1647" i="19" s="1" a="1"/>
  <c r="AF1647" i="19" s="1"/>
  <c r="AE1627" i="19"/>
  <c r="AG1627" i="19" s="1" a="1"/>
  <c r="AG1627" i="19" s="1"/>
  <c r="AD1739" i="19"/>
  <c r="AF1739" i="19" s="1" a="1"/>
  <c r="AF1739" i="19" s="1"/>
  <c r="AD1790" i="19"/>
  <c r="AF1790" i="19" s="1" a="1"/>
  <c r="AF1790" i="19" s="1"/>
  <c r="AD1658" i="19"/>
  <c r="AF1658" i="19" s="1" a="1"/>
  <c r="AF1658" i="19" s="1"/>
  <c r="AD1635" i="19"/>
  <c r="AF1635" i="19" s="1" a="1"/>
  <c r="AF1635" i="19" s="1"/>
  <c r="AE1641" i="19"/>
  <c r="AG1641" i="19" s="1" a="1"/>
  <c r="AG1641" i="19" s="1"/>
  <c r="AD1696" i="19"/>
  <c r="AF1696" i="19" s="1" a="1"/>
  <c r="AF1696" i="19" s="1"/>
  <c r="AE1669" i="19"/>
  <c r="AG1669" i="19" s="1" a="1"/>
  <c r="AG1669" i="19" s="1"/>
  <c r="AE1624" i="19"/>
  <c r="AG1624" i="19" s="1" a="1"/>
  <c r="AG1624" i="19" s="1"/>
  <c r="AE1787" i="19"/>
  <c r="AG1787" i="19" s="1" a="1"/>
  <c r="AG1787" i="19" s="1"/>
  <c r="AD1697" i="19"/>
  <c r="AF1697" i="19" s="1" a="1"/>
  <c r="AF1697" i="19" s="1"/>
  <c r="AD1745" i="19"/>
  <c r="AF1745" i="19" s="1" a="1"/>
  <c r="AF1745" i="19" s="1"/>
  <c r="AD1692" i="19"/>
  <c r="AF1692" i="19" s="1" a="1"/>
  <c r="AF1692" i="19" s="1"/>
  <c r="AE1621" i="19"/>
  <c r="AG1621" i="19" s="1" a="1"/>
  <c r="AG1621" i="19" s="1"/>
  <c r="AE1755" i="19"/>
  <c r="AG1755" i="19" s="1" a="1"/>
  <c r="AG1755" i="19" s="1"/>
  <c r="AE1732" i="19"/>
  <c r="AG1732" i="19" s="1" a="1"/>
  <c r="AG1732" i="19" s="1"/>
  <c r="AD1736" i="19"/>
  <c r="AF1736" i="19" s="1" a="1"/>
  <c r="AF1736" i="19" s="1"/>
  <c r="AD1674" i="19"/>
  <c r="AF1674" i="19" s="1" a="1"/>
  <c r="AF1674" i="19" s="1"/>
  <c r="AE1674" i="19"/>
  <c r="AG1674" i="19" s="1" a="1"/>
  <c r="AG1674" i="19" s="1"/>
  <c r="AD1773" i="19"/>
  <c r="AF1773" i="19" s="1" a="1"/>
  <c r="AF1773" i="19" s="1"/>
  <c r="AD1726" i="19"/>
  <c r="AF1726" i="19" s="1" a="1"/>
  <c r="AF1726" i="19" s="1"/>
  <c r="AE1788" i="19"/>
  <c r="AG1788" i="19" s="1" a="1"/>
  <c r="AG1788" i="19" s="1"/>
  <c r="AD1753" i="19"/>
  <c r="AF1753" i="19" s="1" a="1"/>
  <c r="AF1753" i="19" s="1"/>
  <c r="AE1772" i="19"/>
  <c r="AG1772" i="19" s="1" a="1"/>
  <c r="AG1772" i="19" s="1"/>
  <c r="AE1676" i="19"/>
  <c r="AG1676" i="19" s="1" a="1"/>
  <c r="AG1676" i="19" s="1"/>
  <c r="AE1645" i="19"/>
  <c r="AG1645" i="19" s="1" a="1"/>
  <c r="AG1645" i="19" s="1"/>
  <c r="AD1725" i="19"/>
  <c r="AF1725" i="19" s="1" a="1"/>
  <c r="AF1725" i="19" s="1"/>
  <c r="AE1758" i="19"/>
  <c r="AG1758" i="19" s="1" a="1"/>
  <c r="AG1758" i="19" s="1"/>
  <c r="AD1747" i="19"/>
  <c r="AF1747" i="19" s="1" a="1"/>
  <c r="AF1747" i="19" s="1"/>
  <c r="AE1679" i="19"/>
  <c r="AG1679" i="19" s="1" a="1"/>
  <c r="AG1679" i="19" s="1"/>
  <c r="AD1734" i="19"/>
  <c r="AF1734" i="19" s="1" a="1"/>
  <c r="AF1734" i="19" s="1"/>
  <c r="AD1746" i="19"/>
  <c r="AF1746" i="19" s="1" a="1"/>
  <c r="AF1746" i="19" s="1"/>
  <c r="AD1727" i="19"/>
  <c r="AF1727" i="19" s="1" a="1"/>
  <c r="AF1727" i="19" s="1"/>
  <c r="AE1748" i="19"/>
  <c r="AG1748" i="19" s="1" a="1"/>
  <c r="AG1748" i="19" s="1"/>
  <c r="AE1693" i="19"/>
  <c r="AG1693" i="19" s="1" a="1"/>
  <c r="AG1693" i="19" s="1"/>
  <c r="AE1751" i="19"/>
  <c r="AG1751" i="19" s="1" a="1"/>
  <c r="AG1751" i="19" s="1"/>
  <c r="AE1690" i="19"/>
  <c r="AG1690" i="19" s="1" a="1"/>
  <c r="AG1690" i="19" s="1"/>
  <c r="AD1625" i="19"/>
  <c r="AF1625" i="19" s="1" a="1"/>
  <c r="AF1625" i="19" s="1"/>
  <c r="AD1698" i="19"/>
  <c r="AF1698" i="19" s="1" a="1"/>
  <c r="AF1698" i="19" s="1"/>
  <c r="AE1648" i="19"/>
  <c r="AG1648" i="19" s="1" a="1"/>
  <c r="AG1648" i="19" s="1"/>
  <c r="AD1775" i="19"/>
  <c r="AF1775" i="19" s="1" a="1"/>
  <c r="AF1775" i="19" s="1"/>
  <c r="AD1722" i="19"/>
  <c r="AF1722" i="19" s="1" a="1"/>
  <c r="AF1722" i="19" s="1"/>
  <c r="AE1691" i="19"/>
  <c r="AG1691" i="19" s="1" a="1"/>
  <c r="AG1691" i="19" s="1"/>
  <c r="AD1774" i="19"/>
  <c r="AF1774" i="19" s="1" a="1"/>
  <c r="AF1774" i="19" s="1"/>
  <c r="AD1780" i="19"/>
  <c r="AF1780" i="19" s="1" a="1"/>
  <c r="AF1780" i="19" s="1"/>
  <c r="AD1705" i="19"/>
  <c r="AF1705" i="19" s="1" a="1"/>
  <c r="AF1705" i="19" s="1"/>
  <c r="AE1630" i="19"/>
  <c r="AG1630" i="19" s="1" a="1"/>
  <c r="AG1630" i="19" s="1"/>
  <c r="AD1640" i="19"/>
  <c r="AF1640" i="19" s="1" a="1"/>
  <c r="AF1640" i="19" s="1"/>
  <c r="AE1637" i="19"/>
  <c r="AG1637" i="19" s="1" a="1"/>
  <c r="AG1637" i="19" s="1"/>
  <c r="AE1705" i="19"/>
  <c r="AG1705" i="19" s="1" a="1"/>
  <c r="AG1705" i="19" s="1"/>
  <c r="AE1684" i="19"/>
  <c r="AG1684" i="19" s="1" a="1"/>
  <c r="AG1684" i="19" s="1"/>
  <c r="AE1770" i="19"/>
  <c r="AG1770" i="19" s="1" a="1"/>
  <c r="AG1770" i="19" s="1"/>
  <c r="AD1718" i="19"/>
  <c r="AF1718" i="19" s="1" a="1"/>
  <c r="AF1718" i="19" s="1"/>
  <c r="AE1699" i="19"/>
  <c r="AG1699" i="19" s="1" a="1"/>
  <c r="AG1699" i="19" s="1"/>
  <c r="AD1619" i="19"/>
  <c r="AF1619" i="19" s="1" a="1"/>
  <c r="AF1619" i="19" s="1"/>
  <c r="AE1749" i="19"/>
  <c r="AG1749" i="19" s="1" a="1"/>
  <c r="AG1749" i="19" s="1"/>
  <c r="AD1613" i="19"/>
  <c r="AF1613" i="19" s="1" a="1"/>
  <c r="AF1613" i="19" s="1"/>
  <c r="AD1654" i="19"/>
  <c r="AF1654" i="19" s="1" a="1"/>
  <c r="AF1654" i="19" s="1"/>
  <c r="AD1681" i="19"/>
  <c r="AF1681" i="19" s="1" a="1"/>
  <c r="AF1681" i="19" s="1"/>
  <c r="AD1666" i="19"/>
  <c r="AF1666" i="19" s="1" a="1"/>
  <c r="AF1666" i="19" s="1"/>
  <c r="AD1638" i="19"/>
  <c r="AF1638" i="19" s="1" a="1"/>
  <c r="AF1638" i="19" s="1"/>
  <c r="AD1714" i="19"/>
  <c r="AF1714" i="19" s="1" a="1"/>
  <c r="AF1714" i="19" s="1"/>
  <c r="AD1641" i="19"/>
  <c r="AF1641" i="19" s="1" a="1"/>
  <c r="AF1641" i="19" s="1"/>
  <c r="AD1741" i="19"/>
  <c r="AF1741" i="19" s="1" a="1"/>
  <c r="AF1741" i="19" s="1"/>
  <c r="AE1752" i="19"/>
  <c r="AG1752" i="19" s="1" a="1"/>
  <c r="AG1752" i="19" s="1"/>
  <c r="AD1688" i="19"/>
  <c r="AF1688" i="19" s="1" a="1"/>
  <c r="AF1688" i="19" s="1"/>
  <c r="AD1699" i="19"/>
  <c r="AF1699" i="19" s="1" a="1"/>
  <c r="AF1699" i="19" s="1"/>
  <c r="AE1620" i="19"/>
  <c r="AG1620" i="19" s="1" a="1"/>
  <c r="AG1620" i="19" s="1"/>
  <c r="AE1753" i="19"/>
  <c r="AG1753" i="19" s="1" a="1"/>
  <c r="AG1753" i="19" s="1"/>
  <c r="AD1730" i="19"/>
  <c r="AF1730" i="19" s="1" a="1"/>
  <c r="AF1730" i="19" s="1"/>
  <c r="AD1690" i="19"/>
  <c r="AF1690" i="19" s="1" a="1"/>
  <c r="AF1690" i="19" s="1"/>
  <c r="AE1662" i="19"/>
  <c r="AG1662" i="19" s="1" a="1"/>
  <c r="AG1662" i="19" s="1"/>
  <c r="AD1717" i="19"/>
  <c r="AF1717" i="19" s="1" a="1"/>
  <c r="AF1717" i="19" s="1"/>
  <c r="AD1778" i="19"/>
  <c r="AF1778" i="19" s="1" a="1"/>
  <c r="AF1778" i="19" s="1"/>
  <c r="AD1646" i="19"/>
  <c r="AF1646" i="19" s="1" a="1"/>
  <c r="AF1646" i="19" s="1"/>
  <c r="AE1664" i="19"/>
  <c r="AG1664" i="19" s="1" a="1"/>
  <c r="AG1664" i="19" s="1"/>
  <c r="AE1629" i="19"/>
  <c r="AG1629" i="19" s="1" a="1"/>
  <c r="AG1629" i="19" s="1"/>
  <c r="AE1773" i="19"/>
  <c r="AG1773" i="19" s="1" a="1"/>
  <c r="AG1773" i="19" s="1"/>
  <c r="AD1694" i="19"/>
  <c r="AF1694" i="19" s="1" a="1"/>
  <c r="AF1694" i="19" s="1"/>
  <c r="AD1689" i="19"/>
  <c r="AF1689" i="19" s="1" a="1"/>
  <c r="AF1689" i="19" s="1"/>
  <c r="AE1658" i="19"/>
  <c r="AG1658" i="19" s="1" a="1"/>
  <c r="AG1658" i="19" s="1"/>
  <c r="AE1719" i="19"/>
  <c r="AG1719" i="19" s="1" a="1"/>
  <c r="AG1719" i="19" s="1"/>
  <c r="AE1628" i="19"/>
  <c r="AG1628" i="19" s="1" a="1"/>
  <c r="AG1628" i="19" s="1"/>
  <c r="AE1710" i="19"/>
  <c r="AG1710" i="19" s="1" a="1"/>
  <c r="AG1710" i="19" s="1"/>
  <c r="AE1775" i="19"/>
  <c r="AG1775" i="19" s="1" a="1"/>
  <c r="AG1775" i="19" s="1"/>
  <c r="AD1786" i="19"/>
  <c r="AF1786" i="19" s="1" a="1"/>
  <c r="AF1786" i="19" s="1"/>
  <c r="AD1678" i="19"/>
  <c r="AF1678" i="19" s="1" a="1"/>
  <c r="AF1678" i="19" s="1"/>
  <c r="AE1659" i="19"/>
  <c r="AG1659" i="19" s="1" a="1"/>
  <c r="AG1659" i="19" s="1"/>
  <c r="AE1649" i="19"/>
  <c r="AG1649" i="19" s="1" a="1"/>
  <c r="AG1649" i="19" s="1"/>
  <c r="AE1716" i="19"/>
  <c r="AG1716" i="19" s="1" a="1"/>
  <c r="AG1716" i="19" s="1"/>
  <c r="AE1660" i="19"/>
  <c r="AG1660" i="19" s="1" a="1"/>
  <c r="AG1660" i="19" s="1"/>
  <c r="AE1720" i="19"/>
  <c r="AG1720" i="19" s="1" a="1"/>
  <c r="AG1720" i="19" s="1"/>
  <c r="AD1729" i="19"/>
  <c r="AF1729" i="19" s="1" a="1"/>
  <c r="AF1729" i="19" s="1"/>
  <c r="AD1738" i="19"/>
  <c r="AF1738" i="19" s="1" a="1"/>
  <c r="AF1738" i="19" s="1"/>
  <c r="AE1759" i="19"/>
  <c r="AG1759" i="19" s="1" a="1"/>
  <c r="AG1759" i="19" s="1"/>
  <c r="AD1680" i="19"/>
  <c r="AF1680" i="19" s="1" a="1"/>
  <c r="AF1680" i="19" s="1"/>
  <c r="AD1733" i="19"/>
  <c r="AF1733" i="19" s="1" a="1"/>
  <c r="AF1733" i="19" s="1"/>
  <c r="AD1657" i="19"/>
  <c r="AF1657" i="19" s="1" a="1"/>
  <c r="AF1657" i="19" s="1"/>
  <c r="AE1724" i="19"/>
  <c r="AG1724" i="19" s="1" a="1"/>
  <c r="AG1724" i="19" s="1"/>
  <c r="AD1683" i="19"/>
  <c r="AF1683" i="19" s="1" a="1"/>
  <c r="AF1683" i="19" s="1"/>
  <c r="AD1749" i="19"/>
  <c r="AF1749" i="19" s="1" a="1"/>
  <c r="AF1749" i="19" s="1"/>
  <c r="AD1755" i="19"/>
  <c r="AF1755" i="19" s="1" a="1"/>
  <c r="AF1755" i="19" s="1"/>
  <c r="AD1760" i="19"/>
  <c r="AF1760" i="19" s="1" a="1"/>
  <c r="AF1760" i="19" s="1"/>
  <c r="AD1740" i="19"/>
  <c r="AF1740" i="19" s="1" a="1"/>
  <c r="AF1740" i="19" s="1"/>
  <c r="AE1655" i="19"/>
  <c r="AG1655" i="19" s="1" a="1"/>
  <c r="AG1655" i="19" s="1"/>
  <c r="AE1756" i="19"/>
  <c r="AG1756" i="19" s="1" a="1"/>
  <c r="AG1756" i="19" s="1"/>
  <c r="AD1789" i="19"/>
  <c r="AF1789" i="19" s="1" a="1"/>
  <c r="AF1789" i="19" s="1"/>
  <c r="AD1667" i="19"/>
  <c r="AF1667" i="19" s="1" a="1"/>
  <c r="AF1667" i="19" s="1"/>
  <c r="AD1673" i="19"/>
  <c r="AF1673" i="19" s="1" a="1"/>
  <c r="AF1673" i="19" s="1"/>
  <c r="AD1662" i="19"/>
  <c r="AF1662" i="19" s="1" a="1"/>
  <c r="AF1662" i="19" s="1"/>
  <c r="AD1779" i="19"/>
  <c r="AF1779" i="19" s="1" a="1"/>
  <c r="AF1779" i="19" s="1"/>
  <c r="AE1704" i="19"/>
  <c r="AG1704" i="19" s="1" a="1"/>
  <c r="AG1704" i="19" s="1"/>
  <c r="AE1726" i="19"/>
  <c r="AG1726" i="19" s="1" a="1"/>
  <c r="AG1726" i="19" s="1"/>
  <c r="AE1635" i="19"/>
  <c r="AG1635" i="19" s="1" a="1"/>
  <c r="AG1635" i="19" s="1"/>
  <c r="AD1759" i="19"/>
  <c r="AF1759" i="19" s="1" a="1"/>
  <c r="AF1759" i="19" s="1"/>
  <c r="AE1735" i="19"/>
  <c r="AG1735" i="19" s="1" a="1"/>
  <c r="AG1735" i="19" s="1"/>
  <c r="AE1643" i="19"/>
  <c r="AG1643" i="19" s="1" a="1"/>
  <c r="AG1643" i="19" s="1"/>
  <c r="AD1650" i="19"/>
  <c r="AF1650" i="19" s="1" a="1"/>
  <c r="AF1650" i="19" s="1"/>
  <c r="AE1754" i="19"/>
  <c r="AG1754" i="19" s="1" a="1"/>
  <c r="AG1754" i="19" s="1"/>
  <c r="AE1746" i="19"/>
  <c r="AG1746" i="19" s="1" a="1"/>
  <c r="AG1746" i="19" s="1"/>
  <c r="AD1631" i="19"/>
  <c r="AF1631" i="19" s="1" a="1"/>
  <c r="AF1631" i="19" s="1"/>
  <c r="AE1631" i="19"/>
  <c r="AG1631" i="19" s="1" a="1"/>
  <c r="AG1631" i="19" s="1"/>
  <c r="AE1633" i="19"/>
  <c r="AG1633" i="19" s="1" a="1"/>
  <c r="AG1633" i="19" s="1"/>
  <c r="AE1681" i="19"/>
  <c r="AG1681" i="19" s="1" a="1"/>
  <c r="AG1681" i="19" s="1"/>
  <c r="AD1639" i="19"/>
  <c r="AF1639" i="19" s="1" a="1"/>
  <c r="AF1639" i="19" s="1"/>
  <c r="AE1651" i="19"/>
  <c r="AG1651" i="19" s="1" a="1"/>
  <c r="AG1651" i="19" s="1"/>
  <c r="AD1782" i="19"/>
  <c r="AF1782" i="19" s="1" a="1"/>
  <c r="AF1782" i="19" s="1"/>
  <c r="AE1780" i="19"/>
  <c r="AG1780" i="19" s="1" a="1"/>
  <c r="AG1780" i="19" s="1"/>
  <c r="AD1783" i="19"/>
  <c r="AF1783" i="19" s="1" a="1"/>
  <c r="AF1783" i="19" s="1"/>
  <c r="AD1627" i="19"/>
  <c r="AF1627" i="19" s="1" a="1"/>
  <c r="AF1627" i="19" s="1"/>
  <c r="AD1695" i="19"/>
  <c r="AF1695" i="19" s="1" a="1"/>
  <c r="AF1695" i="19" s="1"/>
  <c r="AD1630" i="19"/>
  <c r="AF1630" i="19" s="1" a="1"/>
  <c r="AF1630" i="19" s="1"/>
  <c r="AE1740" i="19"/>
  <c r="AG1740" i="19" s="1" a="1"/>
  <c r="AG1740" i="19" s="1"/>
  <c r="AD1669" i="19"/>
  <c r="AF1669" i="19" s="1" a="1"/>
  <c r="AF1669" i="19" s="1"/>
  <c r="AD1716" i="19"/>
  <c r="AF1716" i="19" s="1" a="1"/>
  <c r="AF1716" i="19" s="1"/>
  <c r="AD1751" i="19"/>
  <c r="AF1751" i="19" s="1" a="1"/>
  <c r="AF1751" i="19" s="1"/>
  <c r="AD1634" i="19"/>
  <c r="AF1634" i="19" s="1" a="1"/>
  <c r="AF1634" i="19" s="1"/>
  <c r="AE1727" i="19"/>
  <c r="AG1727" i="19" s="1" a="1"/>
  <c r="AG1727" i="19" s="1"/>
  <c r="AD1711" i="19"/>
  <c r="AF1711" i="19" s="1" a="1"/>
  <c r="AF1711" i="19" s="1"/>
  <c r="AE1782" i="19"/>
  <c r="AG1782" i="19" s="1" a="1"/>
  <c r="AG1782" i="19" s="1"/>
  <c r="AE1623" i="19"/>
  <c r="AG1623" i="19" s="1" a="1"/>
  <c r="AG1623" i="19" s="1"/>
  <c r="AE1760" i="19"/>
  <c r="AG1760" i="19" s="1" a="1"/>
  <c r="AG1760" i="19" s="1"/>
  <c r="AE1785" i="19"/>
  <c r="AG1785" i="19" s="1" a="1"/>
  <c r="AG1785" i="19" s="1"/>
  <c r="AE1761" i="19"/>
  <c r="AG1761" i="19" s="1" a="1"/>
  <c r="AG1761" i="19" s="1"/>
  <c r="AD1645" i="19"/>
  <c r="AF1645" i="19" s="1" a="1"/>
  <c r="AF1645" i="19" s="1"/>
  <c r="AE1622" i="19"/>
  <c r="AG1622" i="19" s="1" a="1"/>
  <c r="AG1622" i="19" s="1"/>
  <c r="AE1663" i="19"/>
  <c r="AG1663" i="19" s="1" a="1"/>
  <c r="AG1663" i="19" s="1"/>
  <c r="AD1620" i="19"/>
  <c r="AF1620" i="19" s="1" a="1"/>
  <c r="AF1620" i="19" s="1"/>
  <c r="AD1643" i="19"/>
  <c r="AF1643" i="19" s="1" a="1"/>
  <c r="AF1643" i="19" s="1"/>
  <c r="AD1664" i="19"/>
  <c r="AF1664" i="19" s="1" a="1"/>
  <c r="AF1664" i="19" s="1"/>
  <c r="AE1652" i="19"/>
  <c r="AG1652" i="19" s="1" a="1"/>
  <c r="AG1652" i="19" s="1"/>
  <c r="AE1711" i="19"/>
  <c r="AG1711" i="19" s="1" a="1"/>
  <c r="AG1711" i="19" s="1"/>
  <c r="AD1653" i="19"/>
  <c r="AF1653" i="19" s="1" a="1"/>
  <c r="AF1653" i="19" s="1"/>
  <c r="AE1721" i="19"/>
  <c r="AG1721" i="19" s="1" a="1"/>
  <c r="AG1721" i="19" s="1"/>
  <c r="AD1709" i="19"/>
  <c r="AF1709" i="19" s="1" a="1"/>
  <c r="AF1709" i="19" s="1"/>
  <c r="AD1787" i="19"/>
  <c r="AF1787" i="19" s="1" a="1"/>
  <c r="AF1787" i="19" s="1"/>
  <c r="AE1717" i="19"/>
  <c r="AG1717" i="19" s="1" a="1"/>
  <c r="AG1717" i="19" s="1"/>
  <c r="AD1691" i="19"/>
  <c r="AF1691" i="19" s="1" a="1"/>
  <c r="AF1691" i="19" s="1"/>
  <c r="AD1761" i="19"/>
  <c r="AF1761" i="19" s="1" a="1"/>
  <c r="AF1761" i="19" s="1"/>
  <c r="AE1638" i="19"/>
  <c r="AG1638" i="19" s="1" a="1"/>
  <c r="AG1638" i="19" s="1"/>
  <c r="AE1745" i="19"/>
  <c r="AG1745" i="19" s="1" a="1"/>
  <c r="AG1745" i="19" s="1"/>
  <c r="AE1682" i="19"/>
  <c r="AG1682" i="19" s="1" a="1"/>
  <c r="AG1682" i="19" s="1"/>
  <c r="AE1771" i="19"/>
  <c r="AG1771" i="19" s="1" a="1"/>
  <c r="AG1771" i="19" s="1"/>
  <c r="AE1647" i="19"/>
  <c r="AG1647" i="19" s="1" a="1"/>
  <c r="AG1647" i="19" s="1"/>
  <c r="AE1723" i="19"/>
  <c r="AG1723" i="19" s="1" a="1"/>
  <c r="AG1723" i="19" s="1"/>
  <c r="AE1686" i="19"/>
  <c r="AG1686" i="19" s="1" a="1"/>
  <c r="AG1686" i="19" s="1"/>
  <c r="AD1772" i="19"/>
  <c r="AF1772" i="19" s="1" a="1"/>
  <c r="AF1772" i="19" s="1"/>
  <c r="AD1770" i="19"/>
  <c r="AF1770" i="19" s="1" a="1"/>
  <c r="AF1770" i="19" s="1"/>
  <c r="AE1694" i="19"/>
  <c r="AG1694" i="19" s="1" a="1"/>
  <c r="AG1694" i="19" s="1"/>
  <c r="AD1732" i="19"/>
  <c r="AF1732" i="19" s="1" a="1"/>
  <c r="AF1732" i="19" s="1"/>
  <c r="AD1623" i="19"/>
  <c r="AF1623" i="19" s="1" a="1"/>
  <c r="AF1623" i="19" s="1"/>
  <c r="AD1637" i="19"/>
  <c r="AF1637" i="19" s="1" a="1"/>
  <c r="AF1637" i="19" s="1"/>
  <c r="AD1737" i="19"/>
  <c r="AF1737" i="19" s="1" a="1"/>
  <c r="AF1737" i="19" s="1"/>
  <c r="AE1640" i="19"/>
  <c r="AG1640" i="19" s="1" a="1"/>
  <c r="AG1640" i="19" s="1"/>
  <c r="AE1667" i="19"/>
  <c r="AG1667" i="19" s="1" a="1"/>
  <c r="AG1667" i="19" s="1"/>
  <c r="AD1781" i="19"/>
  <c r="AF1781" i="19" s="1" a="1"/>
  <c r="AF1781" i="19" s="1"/>
  <c r="AD1629" i="19"/>
  <c r="AF1629" i="19" s="1" a="1"/>
  <c r="AF1629" i="19" s="1"/>
  <c r="AD1735" i="19"/>
  <c r="AF1735" i="19" s="1" a="1"/>
  <c r="AF1735" i="19" s="1"/>
  <c r="AE1634" i="19"/>
  <c r="AG1634" i="19" s="1" a="1"/>
  <c r="AG1634" i="19" s="1"/>
  <c r="AD1686" i="19"/>
  <c r="AF1686" i="19" s="1" a="1"/>
  <c r="AF1686" i="19" s="1"/>
  <c r="AD1750" i="19"/>
  <c r="AF1750" i="19" s="1" a="1"/>
  <c r="AF1750" i="19" s="1"/>
  <c r="AE1707" i="19"/>
  <c r="AG1707" i="19" s="1" a="1"/>
  <c r="AG1707" i="19" s="1"/>
  <c r="AD1656" i="19"/>
  <c r="AF1656" i="19" s="1" a="1"/>
  <c r="AF1656" i="19" s="1"/>
  <c r="AD1776" i="19"/>
  <c r="AF1776" i="19" s="1" a="1"/>
  <c r="AF1776" i="19" s="1"/>
  <c r="AE1750" i="19"/>
  <c r="AG1750" i="19" s="1" a="1"/>
  <c r="AG1750" i="19" s="1"/>
  <c r="AD1785" i="19"/>
  <c r="AF1785" i="19" s="1" a="1"/>
  <c r="AF1785" i="19" s="1"/>
  <c r="AE1675" i="19"/>
  <c r="AG1675" i="19" s="1" a="1"/>
  <c r="AG1675" i="19" s="1"/>
  <c r="AE1654" i="19"/>
  <c r="AG1654" i="19" s="1" a="1"/>
  <c r="AG1654" i="19" s="1"/>
  <c r="AE1738" i="19"/>
  <c r="AG1738" i="19" s="1" a="1"/>
  <c r="AG1738" i="19" s="1"/>
  <c r="AE1733" i="19"/>
  <c r="AG1733" i="19" s="1" a="1"/>
  <c r="AG1733" i="19" s="1"/>
  <c r="AE1661" i="19"/>
  <c r="AG1661" i="19" s="1" a="1"/>
  <c r="AG1661" i="19" s="1"/>
  <c r="AD1742" i="19"/>
  <c r="AF1742" i="19" s="1" a="1"/>
  <c r="AF1742" i="19" s="1"/>
  <c r="AE1737" i="19"/>
  <c r="AG1737" i="19" s="1" a="1"/>
  <c r="AG1737" i="19" s="1"/>
  <c r="AD1744" i="19"/>
  <c r="AF1744" i="19" s="1" a="1"/>
  <c r="AF1744" i="19" s="1"/>
  <c r="AE1613" i="19"/>
  <c r="AG1613" i="19" s="1" a="1"/>
  <c r="AG1613" i="19" s="1"/>
  <c r="AE1786" i="19"/>
  <c r="AG1786" i="19" s="1" a="1"/>
  <c r="AG1786" i="19" s="1"/>
  <c r="AE1639" i="19"/>
  <c r="AG1639" i="19" s="1" a="1"/>
  <c r="AG1639" i="19" s="1"/>
  <c r="AE1625" i="19"/>
  <c r="AG1625" i="19" s="1" a="1"/>
  <c r="AG1625" i="19" s="1"/>
  <c r="AD1660" i="19"/>
  <c r="AF1660" i="19" s="1" a="1"/>
  <c r="AF1660" i="19" s="1"/>
  <c r="AE1618" i="19"/>
  <c r="AG1618" i="19" s="1" a="1"/>
  <c r="AG1618" i="19" s="1"/>
  <c r="AD1788" i="19"/>
  <c r="AF1788" i="19" s="1" a="1"/>
  <c r="AF1788" i="19" s="1"/>
  <c r="AE1729" i="19"/>
  <c r="AG1729" i="19" s="1" a="1"/>
  <c r="AG1729" i="19" s="1"/>
  <c r="AE1697" i="19"/>
  <c r="AG1697" i="19" s="1" a="1"/>
  <c r="AG1697" i="19" s="1"/>
  <c r="AE1687" i="19"/>
  <c r="AG1687" i="19" s="1" a="1"/>
  <c r="AG1687" i="19" s="1"/>
  <c r="AE1757" i="19"/>
  <c r="AG1757" i="19" s="1" a="1"/>
  <c r="AG1757" i="19" s="1"/>
  <c r="AE1616" i="19"/>
  <c r="AG1616" i="19" s="1" a="1"/>
  <c r="AG1616" i="19" s="1"/>
  <c r="AD1618" i="19"/>
  <c r="AF1618" i="19" s="1" a="1"/>
  <c r="AF1618" i="19" s="1"/>
  <c r="AD1719" i="19"/>
  <c r="AF1719" i="19" s="1" a="1"/>
  <c r="AF1719" i="19" s="1"/>
  <c r="AD1624" i="19"/>
  <c r="AF1624" i="19" s="1" a="1"/>
  <c r="AF1624" i="19" s="1"/>
  <c r="AD1701" i="19"/>
  <c r="AF1701" i="19" s="1" a="1"/>
  <c r="AF1701" i="19" s="1"/>
  <c r="AE1706" i="19"/>
  <c r="AG1706" i="19" s="1" a="1"/>
  <c r="AG1706" i="19" s="1"/>
  <c r="AD1642" i="19"/>
  <c r="AF1642" i="19" s="1" a="1"/>
  <c r="AF1642" i="19" s="1"/>
  <c r="AD1649" i="19"/>
  <c r="AF1649" i="19" s="1" a="1"/>
  <c r="AF1649" i="19" s="1"/>
  <c r="AD1632" i="19"/>
  <c r="AF1632" i="19" s="1" a="1"/>
  <c r="AF1632" i="19" s="1"/>
  <c r="AD1752" i="19"/>
  <c r="AF1752" i="19" s="1" a="1"/>
  <c r="AF1752" i="19" s="1"/>
  <c r="AD1703" i="19"/>
  <c r="AF1703" i="19" s="1" a="1"/>
  <c r="AF1703" i="19" s="1"/>
  <c r="AD1704" i="19"/>
  <c r="AF1704" i="19" s="1" a="1"/>
  <c r="AF1704" i="19" s="1"/>
  <c r="AE1703" i="19"/>
  <c r="AG1703" i="19" s="1" a="1"/>
  <c r="AG1703" i="19" s="1"/>
  <c r="AD1685" i="19"/>
  <c r="AF1685" i="19" s="1" a="1"/>
  <c r="AF1685" i="19" s="1"/>
  <c r="AE1614" i="19"/>
  <c r="AG1614" i="19" s="1" a="1"/>
  <c r="AG1614" i="19" s="1"/>
  <c r="AE1768" i="19"/>
  <c r="AG1768" i="19" s="1" a="1"/>
  <c r="AG1768" i="19" s="1"/>
  <c r="AD1677" i="19"/>
  <c r="AF1677" i="19" s="1" a="1"/>
  <c r="AF1677" i="19" s="1"/>
  <c r="AE1789" i="19"/>
  <c r="AG1789" i="19" s="1" a="1"/>
  <c r="AG1789" i="19" s="1"/>
  <c r="AD1757" i="19"/>
  <c r="AF1757" i="19" s="1" a="1"/>
  <c r="AF1757" i="19" s="1"/>
  <c r="AE1725" i="19"/>
  <c r="AG1725" i="19" s="1" a="1"/>
  <c r="AG1725" i="19" s="1"/>
  <c r="AE1678" i="19"/>
  <c r="AG1678" i="19" s="1" a="1"/>
  <c r="AG1678" i="19" s="1"/>
  <c r="AE1714" i="19"/>
  <c r="AG1714" i="19" s="1" a="1"/>
  <c r="AG1714" i="19" s="1"/>
  <c r="AE1766" i="19"/>
  <c r="AG1766" i="19" s="1" a="1"/>
  <c r="AG1766" i="19" s="1"/>
  <c r="AE1774" i="19"/>
  <c r="AG1774" i="19" s="1" a="1"/>
  <c r="AG1774" i="19" s="1"/>
  <c r="AE1612" i="19"/>
  <c r="AG1612" i="19" s="1" a="1"/>
  <c r="AG1612" i="19" s="1"/>
  <c r="AD1791" i="19"/>
  <c r="AF1791" i="19" s="1" a="1"/>
  <c r="AF1791" i="19" s="1"/>
  <c r="AD1616" i="19"/>
  <c r="AF1616" i="19" s="1" a="1"/>
  <c r="AF1616" i="19" s="1"/>
  <c r="AD1764" i="19"/>
  <c r="AF1764" i="19" s="1" a="1"/>
  <c r="AF1764" i="19" s="1"/>
  <c r="AD1743" i="19"/>
  <c r="AF1743" i="19" s="1" a="1"/>
  <c r="AF1743" i="19" s="1"/>
  <c r="AE1632" i="19"/>
  <c r="AG1632" i="19" s="1" a="1"/>
  <c r="AG1632" i="19" s="1"/>
  <c r="AE1784" i="19"/>
  <c r="AG1784" i="19" s="1" a="1"/>
  <c r="AG1784" i="19" s="1"/>
  <c r="AD1614" i="19"/>
  <c r="AF1614" i="19" s="1" a="1"/>
  <c r="AF1614" i="19" s="1"/>
  <c r="AD1636" i="19"/>
  <c r="AF1636" i="19" s="1" a="1"/>
  <c r="AF1636" i="19" s="1"/>
  <c r="AE1730" i="19"/>
  <c r="AG1730" i="19" s="1" a="1"/>
  <c r="AG1730" i="19" s="1"/>
  <c r="AE1688" i="19"/>
  <c r="AG1688" i="19" s="1" a="1"/>
  <c r="AG1688" i="19" s="1"/>
  <c r="AD1712" i="19"/>
  <c r="AF1712" i="19" s="1" a="1"/>
  <c r="AF1712" i="19" s="1"/>
  <c r="AE1673" i="19"/>
  <c r="AG1673" i="19" s="1" a="1"/>
  <c r="AG1673" i="19" s="1"/>
  <c r="AD1724" i="19"/>
  <c r="AF1724" i="19" s="1" a="1"/>
  <c r="AF1724" i="19" s="1"/>
  <c r="A1601" i="19"/>
  <c r="A561" i="19"/>
  <c r="A241" i="19"/>
  <c r="A1441" i="19"/>
  <c r="A1481" i="19"/>
  <c r="A761" i="19"/>
  <c r="A101" i="19"/>
  <c r="A71" i="19"/>
  <c r="A491" i="19"/>
  <c r="A1171" i="19"/>
  <c r="A1061" i="19"/>
  <c r="A851" i="19"/>
  <c r="A731" i="19"/>
  <c r="A301" i="19"/>
  <c r="A1451" i="19"/>
  <c r="A651" i="19"/>
  <c r="A531" i="19"/>
  <c r="A1391" i="19"/>
  <c r="A1551" i="19"/>
  <c r="A1001" i="19"/>
  <c r="A581" i="19"/>
  <c r="A51" i="19"/>
  <c r="A1161" i="19"/>
  <c r="A181" i="19"/>
  <c r="A941" i="19"/>
  <c r="A1101" i="19"/>
  <c r="A1041" i="19"/>
  <c r="A1341" i="19"/>
  <c r="A1071" i="19"/>
  <c r="A1371" i="19"/>
  <c r="A61" i="19"/>
  <c r="A1411" i="19"/>
  <c r="A1131" i="19"/>
  <c r="A291" i="19"/>
  <c r="A1561" i="19"/>
  <c r="A1331" i="19"/>
  <c r="A191" i="19"/>
  <c r="A311" i="19"/>
  <c r="A971" i="19"/>
  <c r="A1111" i="19"/>
  <c r="A771" i="19"/>
  <c r="A481" i="19"/>
  <c r="A1291" i="19"/>
  <c r="A1151" i="19"/>
  <c r="A1611" i="19"/>
  <c r="A981" i="19"/>
  <c r="A321" i="19"/>
  <c r="A1281" i="19"/>
  <c r="A91" i="19"/>
  <c r="A1261" i="19"/>
  <c r="A361" i="19"/>
  <c r="A391" i="19"/>
  <c r="A901" i="19"/>
  <c r="A1401" i="19"/>
  <c r="A471" i="19"/>
  <c r="A1591" i="19"/>
  <c r="A271" i="19"/>
  <c r="A1541" i="19"/>
  <c r="A681" i="19"/>
  <c r="A341" i="19"/>
  <c r="A621" i="19"/>
  <c r="A1231" i="19"/>
  <c r="A751" i="19"/>
  <c r="A1571" i="19"/>
  <c r="A871" i="19"/>
  <c r="A1501" i="19"/>
  <c r="A801" i="19"/>
  <c r="A821" i="19"/>
  <c r="A641" i="19"/>
  <c r="A431" i="19"/>
  <c r="A1241" i="19"/>
  <c r="A501" i="19"/>
  <c r="A1091" i="19"/>
  <c r="A1511" i="19"/>
  <c r="A1301" i="19"/>
  <c r="A931" i="19"/>
  <c r="A1021" i="19"/>
  <c r="A1031" i="19"/>
  <c r="A601" i="19"/>
  <c r="A171" i="19"/>
  <c r="A741" i="19"/>
  <c r="A1321" i="19"/>
  <c r="A911" i="19"/>
  <c r="A861" i="19"/>
  <c r="A701" i="19"/>
  <c r="A1521" i="19"/>
  <c r="A1381" i="19"/>
  <c r="A281" i="19"/>
  <c r="A1271" i="19"/>
  <c r="A961" i="19"/>
  <c r="A1311" i="19"/>
  <c r="A671" i="19"/>
  <c r="A511" i="19"/>
  <c r="A121" i="19"/>
  <c r="A881" i="19"/>
  <c r="A591" i="19"/>
  <c r="A1351" i="19"/>
  <c r="A721" i="19"/>
  <c r="A631" i="19"/>
  <c r="A1461" i="19"/>
  <c r="A1431" i="19"/>
  <c r="H7" i="5" l="1"/>
  <c r="G7" i="5"/>
  <c r="F7" i="5"/>
  <c r="E7" i="5"/>
  <c r="D7" i="5"/>
  <c r="C12" i="5"/>
  <c r="C11" i="5"/>
  <c r="C10" i="5"/>
  <c r="C9" i="5"/>
  <c r="C8" i="5"/>
  <c r="I3" i="5"/>
  <c r="I1" i="5"/>
  <c r="H3" i="5"/>
  <c r="H1" i="5"/>
  <c r="D1" i="5"/>
  <c r="E14" i="18"/>
  <c r="F14" i="18"/>
  <c r="E15" i="18"/>
  <c r="F15" i="18"/>
  <c r="E16" i="18"/>
  <c r="F16" i="18"/>
  <c r="E17" i="18"/>
  <c r="F17" i="18"/>
  <c r="E18" i="18"/>
  <c r="F18" i="18"/>
  <c r="E19" i="18"/>
  <c r="F19" i="18"/>
  <c r="E20" i="18"/>
  <c r="F20" i="18"/>
  <c r="E21" i="18"/>
  <c r="F21" i="18"/>
  <c r="E22" i="18"/>
  <c r="F22" i="18"/>
  <c r="E23" i="18"/>
  <c r="F23" i="18"/>
  <c r="E24" i="18"/>
  <c r="F24" i="18"/>
  <c r="E25" i="18"/>
  <c r="F25" i="18"/>
  <c r="E26" i="18"/>
  <c r="F26" i="18"/>
  <c r="E27" i="18"/>
  <c r="F27" i="18"/>
  <c r="E28" i="18"/>
  <c r="F28" i="18"/>
  <c r="E29" i="18"/>
  <c r="F29" i="18"/>
  <c r="E30" i="18"/>
  <c r="F30" i="18"/>
  <c r="E31" i="18"/>
  <c r="F31" i="18"/>
  <c r="E32" i="18"/>
  <c r="F32" i="18"/>
  <c r="E33" i="18"/>
  <c r="F33" i="18"/>
  <c r="E34" i="18"/>
  <c r="F34" i="18"/>
  <c r="E35" i="18"/>
  <c r="F35" i="18"/>
  <c r="E36" i="18"/>
  <c r="F36" i="18"/>
  <c r="E37" i="18"/>
  <c r="F37" i="18"/>
  <c r="E38" i="18"/>
  <c r="F38" i="18"/>
  <c r="E39" i="18"/>
  <c r="F39" i="18"/>
  <c r="E40" i="18"/>
  <c r="F40" i="18"/>
  <c r="E41" i="18"/>
  <c r="F41" i="18"/>
  <c r="E42" i="18"/>
  <c r="F42" i="18"/>
  <c r="E43" i="18"/>
  <c r="F43" i="18"/>
  <c r="E44" i="18"/>
  <c r="F44" i="18"/>
  <c r="E45" i="18"/>
  <c r="F45" i="18"/>
  <c r="E46" i="18"/>
  <c r="F46" i="18"/>
  <c r="E47" i="18"/>
  <c r="F47" i="18"/>
  <c r="E48" i="18"/>
  <c r="F48" i="18"/>
  <c r="E49" i="18"/>
  <c r="F49" i="18"/>
  <c r="E50" i="18"/>
  <c r="F50" i="18"/>
  <c r="E51" i="18"/>
  <c r="F51" i="18"/>
  <c r="E52" i="18"/>
  <c r="F52" i="18"/>
  <c r="E53" i="18"/>
  <c r="F53" i="18"/>
  <c r="E54" i="18"/>
  <c r="F54" i="18"/>
  <c r="E55" i="18"/>
  <c r="F55" i="18"/>
  <c r="E56" i="18"/>
  <c r="F56" i="18"/>
  <c r="E57" i="18"/>
  <c r="F57" i="18"/>
  <c r="E58" i="18"/>
  <c r="F58" i="18"/>
  <c r="E59" i="18"/>
  <c r="F59" i="18"/>
  <c r="E60" i="18"/>
  <c r="F60" i="18"/>
  <c r="E61" i="18"/>
  <c r="F61" i="18"/>
  <c r="E62" i="18"/>
  <c r="F62" i="18"/>
  <c r="E63" i="18"/>
  <c r="F63" i="18"/>
  <c r="E64" i="18"/>
  <c r="F64" i="18"/>
  <c r="E65" i="18"/>
  <c r="F65" i="18"/>
  <c r="E66" i="18"/>
  <c r="F66" i="18"/>
  <c r="E67" i="18"/>
  <c r="F67" i="18"/>
  <c r="E68" i="18"/>
  <c r="F68" i="18"/>
  <c r="E69" i="18"/>
  <c r="F69" i="18"/>
  <c r="E70" i="18"/>
  <c r="F70" i="18"/>
  <c r="E71" i="18"/>
  <c r="F71" i="18"/>
  <c r="E72" i="18"/>
  <c r="F72" i="18"/>
  <c r="E73" i="18"/>
  <c r="F73" i="18"/>
  <c r="E74" i="18"/>
  <c r="F74" i="18"/>
  <c r="E75" i="18"/>
  <c r="F75" i="18"/>
  <c r="E76" i="18"/>
  <c r="F76" i="18"/>
  <c r="E77" i="18"/>
  <c r="F77" i="18"/>
  <c r="E78" i="18"/>
  <c r="F78" i="18"/>
  <c r="E79" i="18"/>
  <c r="F79" i="18"/>
  <c r="E80" i="18"/>
  <c r="F80" i="18"/>
  <c r="E81" i="18"/>
  <c r="F81" i="18"/>
  <c r="E82" i="18"/>
  <c r="F82" i="18"/>
  <c r="E83" i="18"/>
  <c r="F83" i="18"/>
  <c r="E84" i="18"/>
  <c r="F84" i="18"/>
  <c r="E85" i="18"/>
  <c r="F85" i="18"/>
  <c r="E86" i="18"/>
  <c r="F86" i="18"/>
  <c r="E87" i="18"/>
  <c r="F87" i="18"/>
  <c r="E88" i="18"/>
  <c r="F88" i="18"/>
  <c r="E89" i="18"/>
  <c r="F89" i="18"/>
  <c r="E90" i="18"/>
  <c r="F90" i="18"/>
  <c r="E91" i="18"/>
  <c r="F91" i="18"/>
  <c r="E92" i="18"/>
  <c r="F92" i="18"/>
  <c r="E93" i="18"/>
  <c r="F93" i="18"/>
  <c r="E94" i="18"/>
  <c r="F94" i="18"/>
  <c r="E95" i="18"/>
  <c r="F95" i="18"/>
  <c r="E96" i="18"/>
  <c r="F96" i="18"/>
  <c r="E97" i="18"/>
  <c r="F97" i="18"/>
  <c r="E98" i="18"/>
  <c r="F98" i="18"/>
  <c r="E99" i="18"/>
  <c r="F99" i="18"/>
  <c r="E100" i="18"/>
  <c r="F100" i="18"/>
  <c r="E101" i="18"/>
  <c r="F101" i="18"/>
  <c r="E102" i="18"/>
  <c r="F102" i="18"/>
  <c r="E103" i="18"/>
  <c r="F103" i="18"/>
  <c r="E104" i="18"/>
  <c r="F104" i="18"/>
  <c r="E105" i="18"/>
  <c r="F105" i="18"/>
  <c r="E106" i="18"/>
  <c r="F106" i="18"/>
  <c r="E107" i="18"/>
  <c r="F107" i="18"/>
  <c r="E108" i="18"/>
  <c r="F108" i="18"/>
  <c r="E109" i="18"/>
  <c r="F109" i="18"/>
  <c r="E110" i="18"/>
  <c r="F110" i="18"/>
  <c r="E111" i="18"/>
  <c r="F111" i="18"/>
  <c r="E112" i="18"/>
  <c r="F112" i="18"/>
  <c r="E113" i="18"/>
  <c r="F113" i="18"/>
  <c r="E114" i="18"/>
  <c r="F114" i="18"/>
  <c r="E115" i="18"/>
  <c r="F115" i="18"/>
  <c r="E116" i="18"/>
  <c r="F116" i="18"/>
  <c r="E117" i="18"/>
  <c r="F117" i="18"/>
  <c r="E118" i="18"/>
  <c r="F118" i="18"/>
  <c r="E119" i="18"/>
  <c r="F119" i="18"/>
  <c r="E120" i="18"/>
  <c r="F120" i="18"/>
  <c r="E121" i="18"/>
  <c r="F121" i="18"/>
  <c r="E122" i="18"/>
  <c r="F122" i="18"/>
  <c r="E123" i="18"/>
  <c r="F123" i="18"/>
  <c r="E124" i="18"/>
  <c r="F124" i="18"/>
  <c r="E125" i="18"/>
  <c r="F125" i="18"/>
  <c r="E126" i="18"/>
  <c r="F126" i="18"/>
  <c r="E127" i="18"/>
  <c r="F127" i="18"/>
  <c r="E128" i="18"/>
  <c r="F128" i="18"/>
  <c r="E129" i="18"/>
  <c r="F129" i="18"/>
  <c r="E130" i="18"/>
  <c r="F130" i="18"/>
  <c r="E131" i="18"/>
  <c r="F131" i="18"/>
  <c r="E132" i="18"/>
  <c r="F132" i="18"/>
  <c r="E133" i="18"/>
  <c r="F133" i="18"/>
  <c r="E134" i="18"/>
  <c r="F134" i="18"/>
  <c r="E135" i="18"/>
  <c r="F135" i="18"/>
  <c r="E136" i="18"/>
  <c r="F136" i="18"/>
  <c r="E137" i="18"/>
  <c r="F137" i="18"/>
  <c r="E138" i="18"/>
  <c r="F138" i="18"/>
  <c r="E139" i="18"/>
  <c r="F139" i="18"/>
  <c r="E140" i="18"/>
  <c r="F140" i="18"/>
  <c r="E141" i="18"/>
  <c r="F141" i="18"/>
  <c r="E142" i="18"/>
  <c r="F142" i="18"/>
  <c r="E143" i="18"/>
  <c r="F143" i="18"/>
  <c r="E144" i="18"/>
  <c r="F144" i="18"/>
  <c r="E145" i="18"/>
  <c r="F145" i="18"/>
  <c r="E146" i="18"/>
  <c r="F146" i="18"/>
  <c r="E147" i="18"/>
  <c r="F147" i="18"/>
  <c r="E148" i="18"/>
  <c r="F148" i="18"/>
  <c r="E149" i="18"/>
  <c r="F149" i="18"/>
  <c r="E150" i="18"/>
  <c r="F150" i="18"/>
  <c r="E151" i="18"/>
  <c r="F151" i="18"/>
  <c r="E152" i="18"/>
  <c r="F152" i="18"/>
  <c r="E153" i="18"/>
  <c r="F153" i="18"/>
  <c r="E154" i="18"/>
  <c r="F154" i="18"/>
  <c r="E155" i="18"/>
  <c r="F155" i="18"/>
  <c r="E156" i="18"/>
  <c r="F156" i="18"/>
  <c r="E157" i="18"/>
  <c r="F157" i="18"/>
  <c r="E158" i="18"/>
  <c r="F158" i="18"/>
  <c r="E159" i="18"/>
  <c r="F159" i="18"/>
  <c r="E160" i="18"/>
  <c r="F160" i="18"/>
  <c r="E161" i="18"/>
  <c r="F161" i="18"/>
  <c r="E162" i="18"/>
  <c r="F162" i="18"/>
  <c r="E163" i="18"/>
  <c r="F163" i="18"/>
  <c r="E164" i="18"/>
  <c r="F164" i="18"/>
  <c r="E165" i="18"/>
  <c r="F165" i="18"/>
  <c r="E166" i="18"/>
  <c r="F166" i="18"/>
  <c r="E167" i="18"/>
  <c r="F167" i="18"/>
  <c r="E168" i="18"/>
  <c r="F168" i="18"/>
  <c r="E169" i="18"/>
  <c r="F169" i="18"/>
  <c r="E170" i="18"/>
  <c r="F170" i="18"/>
  <c r="E171" i="18"/>
  <c r="F171" i="18"/>
  <c r="E172" i="18"/>
  <c r="F172" i="18"/>
  <c r="AC7" i="12"/>
  <c r="AC8" i="12"/>
  <c r="AC9" i="12"/>
  <c r="AC10" i="12"/>
  <c r="AC11" i="12"/>
  <c r="AC12" i="12"/>
  <c r="AC13" i="12"/>
  <c r="AC14" i="12"/>
  <c r="AC15" i="12"/>
  <c r="AC16" i="12"/>
  <c r="AC17" i="12"/>
  <c r="AC18" i="12"/>
  <c r="AC19" i="12"/>
  <c r="AC20" i="12"/>
  <c r="AC21" i="12"/>
  <c r="AC22" i="12"/>
  <c r="AC23" i="12"/>
  <c r="AC24" i="12"/>
  <c r="AC25" i="12"/>
  <c r="AC26" i="12"/>
  <c r="AC27" i="12"/>
  <c r="AC28" i="12"/>
  <c r="AC29" i="12"/>
  <c r="AC30" i="12"/>
  <c r="AC6" i="12"/>
  <c r="O6" i="18"/>
  <c r="O4" i="18"/>
  <c r="K14" i="18"/>
  <c r="L14" i="18"/>
  <c r="K15" i="18"/>
  <c r="L15" i="18"/>
  <c r="K16" i="18"/>
  <c r="L16" i="18"/>
  <c r="K17" i="18"/>
  <c r="L17" i="18"/>
  <c r="K18" i="18"/>
  <c r="L18" i="18"/>
  <c r="K19" i="18"/>
  <c r="L19" i="18"/>
  <c r="K20" i="18"/>
  <c r="L20" i="18"/>
  <c r="K21" i="18"/>
  <c r="L21" i="18"/>
  <c r="K22" i="18"/>
  <c r="L22" i="18"/>
  <c r="K23" i="18"/>
  <c r="L23" i="18"/>
  <c r="K24" i="18"/>
  <c r="L24" i="18"/>
  <c r="K25" i="18"/>
  <c r="L25" i="18"/>
  <c r="K26" i="18"/>
  <c r="L26" i="18"/>
  <c r="K27" i="18"/>
  <c r="L27" i="18"/>
  <c r="K28" i="18"/>
  <c r="L28" i="18"/>
  <c r="K29" i="18"/>
  <c r="L29" i="18"/>
  <c r="K30" i="18"/>
  <c r="L30" i="18"/>
  <c r="K31" i="18"/>
  <c r="L31" i="18"/>
  <c r="K32" i="18"/>
  <c r="L32" i="18"/>
  <c r="K33" i="18"/>
  <c r="L33" i="18"/>
  <c r="K34" i="18"/>
  <c r="L34" i="18"/>
  <c r="K35" i="18"/>
  <c r="L35" i="18"/>
  <c r="K36" i="18"/>
  <c r="L36" i="18"/>
  <c r="K37" i="18"/>
  <c r="L37" i="18"/>
  <c r="K38" i="18"/>
  <c r="L38" i="18"/>
  <c r="K39" i="18"/>
  <c r="L39" i="18"/>
  <c r="K40" i="18"/>
  <c r="L40" i="18"/>
  <c r="K41" i="18"/>
  <c r="L41" i="18"/>
  <c r="K42" i="18"/>
  <c r="L42" i="18"/>
  <c r="K43" i="18"/>
  <c r="L43" i="18"/>
  <c r="K44" i="18"/>
  <c r="L44" i="18"/>
  <c r="K45" i="18"/>
  <c r="L45" i="18"/>
  <c r="K46" i="18"/>
  <c r="L46" i="18"/>
  <c r="K47" i="18"/>
  <c r="L47" i="18"/>
  <c r="K48" i="18"/>
  <c r="L48" i="18"/>
  <c r="K49" i="18"/>
  <c r="L49" i="18"/>
  <c r="K50" i="18"/>
  <c r="L50" i="18"/>
  <c r="K51" i="18"/>
  <c r="L51" i="18"/>
  <c r="K52" i="18"/>
  <c r="L52" i="18"/>
  <c r="K53" i="18"/>
  <c r="L53" i="18"/>
  <c r="K54" i="18"/>
  <c r="L54" i="18"/>
  <c r="K55" i="18"/>
  <c r="L55" i="18"/>
  <c r="K56" i="18"/>
  <c r="L56" i="18"/>
  <c r="K57" i="18"/>
  <c r="L57" i="18"/>
  <c r="K58" i="18"/>
  <c r="L58" i="18"/>
  <c r="K59" i="18"/>
  <c r="L59" i="18"/>
  <c r="K60" i="18"/>
  <c r="L60" i="18"/>
  <c r="K61" i="18"/>
  <c r="L61" i="18"/>
  <c r="K62" i="18"/>
  <c r="L62" i="18"/>
  <c r="K63" i="18"/>
  <c r="L63" i="18"/>
  <c r="K64" i="18"/>
  <c r="L64" i="18"/>
  <c r="K65" i="18"/>
  <c r="L65" i="18"/>
  <c r="K66" i="18"/>
  <c r="L66" i="18"/>
  <c r="K67" i="18"/>
  <c r="L67" i="18"/>
  <c r="K68" i="18"/>
  <c r="L68" i="18"/>
  <c r="K69" i="18"/>
  <c r="L69" i="18"/>
  <c r="K70" i="18"/>
  <c r="L70" i="18"/>
  <c r="K71" i="18"/>
  <c r="L71" i="18"/>
  <c r="K72" i="18"/>
  <c r="L72" i="18"/>
  <c r="K73" i="18"/>
  <c r="L73" i="18"/>
  <c r="K74" i="18"/>
  <c r="L74" i="18"/>
  <c r="K75" i="18"/>
  <c r="L75" i="18"/>
  <c r="K76" i="18"/>
  <c r="L76" i="18"/>
  <c r="K77" i="18"/>
  <c r="L77" i="18"/>
  <c r="K78" i="18"/>
  <c r="L78" i="18"/>
  <c r="K79" i="18"/>
  <c r="L79" i="18"/>
  <c r="K80" i="18"/>
  <c r="L80" i="18"/>
  <c r="K81" i="18"/>
  <c r="L81" i="18"/>
  <c r="K82" i="18"/>
  <c r="L82" i="18"/>
  <c r="K83" i="18"/>
  <c r="L83" i="18"/>
  <c r="K84" i="18"/>
  <c r="L84" i="18"/>
  <c r="K85" i="18"/>
  <c r="L85" i="18"/>
  <c r="K86" i="18"/>
  <c r="L86" i="18"/>
  <c r="K87" i="18"/>
  <c r="L87" i="18"/>
  <c r="K88" i="18"/>
  <c r="L88" i="18"/>
  <c r="K89" i="18"/>
  <c r="L89" i="18"/>
  <c r="K90" i="18"/>
  <c r="L90" i="18"/>
  <c r="K91" i="18"/>
  <c r="L91" i="18"/>
  <c r="K92" i="18"/>
  <c r="L92" i="18"/>
  <c r="K93" i="18"/>
  <c r="L93" i="18"/>
  <c r="K94" i="18"/>
  <c r="L94" i="18"/>
  <c r="K95" i="18"/>
  <c r="L95" i="18"/>
  <c r="K96" i="18"/>
  <c r="L96" i="18"/>
  <c r="K97" i="18"/>
  <c r="L97" i="18"/>
  <c r="K98" i="18"/>
  <c r="L98"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118" i="18"/>
  <c r="L118" i="18"/>
  <c r="K119" i="18"/>
  <c r="L119" i="18"/>
  <c r="K120" i="18"/>
  <c r="L120" i="18"/>
  <c r="K121" i="18"/>
  <c r="L121" i="18"/>
  <c r="K122" i="18"/>
  <c r="L122" i="18"/>
  <c r="K123" i="18"/>
  <c r="L123" i="18"/>
  <c r="K124" i="18"/>
  <c r="L124" i="18"/>
  <c r="K125" i="18"/>
  <c r="L125" i="18"/>
  <c r="K126" i="18"/>
  <c r="L126" i="18"/>
  <c r="K127" i="18"/>
  <c r="L127" i="18"/>
  <c r="K128" i="18"/>
  <c r="L128" i="18"/>
  <c r="K129" i="18"/>
  <c r="L129" i="18"/>
  <c r="K130" i="18"/>
  <c r="L130" i="18"/>
  <c r="K131" i="18"/>
  <c r="L131" i="18"/>
  <c r="K132" i="18"/>
  <c r="L132" i="18"/>
  <c r="K133" i="18"/>
  <c r="L133" i="18"/>
  <c r="K134" i="18"/>
  <c r="L134" i="18"/>
  <c r="K135" i="18"/>
  <c r="L135" i="18"/>
  <c r="K136" i="18"/>
  <c r="L136" i="18"/>
  <c r="K137" i="18"/>
  <c r="L137" i="18"/>
  <c r="K138" i="18"/>
  <c r="L138" i="18"/>
  <c r="K139" i="18"/>
  <c r="L139" i="18"/>
  <c r="K140" i="18"/>
  <c r="L140" i="18"/>
  <c r="K141" i="18"/>
  <c r="L141" i="18"/>
  <c r="K142" i="18"/>
  <c r="L142" i="18"/>
  <c r="K143" i="18"/>
  <c r="L143" i="18"/>
  <c r="K144" i="18"/>
  <c r="L144" i="18"/>
  <c r="K145" i="18"/>
  <c r="L145" i="18"/>
  <c r="K146" i="18"/>
  <c r="L146" i="18"/>
  <c r="K147" i="18"/>
  <c r="L147" i="18"/>
  <c r="K148" i="18"/>
  <c r="L148" i="18"/>
  <c r="K149" i="18"/>
  <c r="L149" i="18"/>
  <c r="K150" i="18"/>
  <c r="L150" i="18"/>
  <c r="K151" i="18"/>
  <c r="L151" i="18"/>
  <c r="K152" i="18"/>
  <c r="L152" i="18"/>
  <c r="K153" i="18"/>
  <c r="L153" i="18"/>
  <c r="K154" i="18"/>
  <c r="L154" i="18"/>
  <c r="K155" i="18"/>
  <c r="L155" i="18"/>
  <c r="K156" i="18"/>
  <c r="L156" i="18"/>
  <c r="K157" i="18"/>
  <c r="L157" i="18"/>
  <c r="K158" i="18"/>
  <c r="L158" i="18"/>
  <c r="K159" i="18"/>
  <c r="L159" i="18"/>
  <c r="K160" i="18"/>
  <c r="L160" i="18"/>
  <c r="K161" i="18"/>
  <c r="L161" i="18"/>
  <c r="K162" i="18"/>
  <c r="L162" i="18"/>
  <c r="K163" i="18"/>
  <c r="L163" i="18"/>
  <c r="K164" i="18"/>
  <c r="L164" i="18"/>
  <c r="K165" i="18"/>
  <c r="L165" i="18"/>
  <c r="K166" i="18"/>
  <c r="L166" i="18"/>
  <c r="K167" i="18"/>
  <c r="L167" i="18"/>
  <c r="K168" i="18"/>
  <c r="L168" i="18"/>
  <c r="K169" i="18"/>
  <c r="L169" i="18"/>
  <c r="K170" i="18"/>
  <c r="L170" i="18"/>
  <c r="K171" i="18"/>
  <c r="L171" i="18"/>
  <c r="K172" i="18"/>
  <c r="L172" i="18"/>
  <c r="L13" i="18"/>
  <c r="K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3"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M51" i="18" s="1"/>
  <c r="H52" i="18"/>
  <c r="H53" i="18"/>
  <c r="H54" i="18"/>
  <c r="H55" i="18"/>
  <c r="H56" i="18"/>
  <c r="H57" i="18"/>
  <c r="H58" i="18"/>
  <c r="H59" i="18"/>
  <c r="H60" i="18"/>
  <c r="H61" i="18"/>
  <c r="H62" i="18"/>
  <c r="H63" i="18"/>
  <c r="H64" i="18"/>
  <c r="H65" i="18"/>
  <c r="H66" i="18"/>
  <c r="H67" i="18"/>
  <c r="H68" i="18"/>
  <c r="H69" i="18"/>
  <c r="H70" i="18"/>
  <c r="H71" i="18"/>
  <c r="H72" i="18"/>
  <c r="H73" i="18"/>
  <c r="H74" i="18"/>
  <c r="H75" i="18"/>
  <c r="M75" i="18" s="1"/>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M135" i="18" s="1"/>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M159" i="18" s="1"/>
  <c r="H160" i="18"/>
  <c r="H161" i="18"/>
  <c r="H162" i="18"/>
  <c r="H163" i="18"/>
  <c r="H164" i="18"/>
  <c r="H165" i="18"/>
  <c r="H166" i="18"/>
  <c r="H167" i="18"/>
  <c r="H168" i="18"/>
  <c r="H169" i="18"/>
  <c r="H170" i="18"/>
  <c r="H171" i="18"/>
  <c r="H172" i="18"/>
  <c r="F13" i="18"/>
  <c r="E13" i="18"/>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C1" i="18"/>
  <c r="C1" i="3"/>
  <c r="D1" i="17"/>
  <c r="B31" i="3"/>
  <c r="E31" i="3" a="1"/>
  <c r="E31" i="3" s="1"/>
  <c r="B32" i="3"/>
  <c r="E32" i="3" a="1"/>
  <c r="E32" i="3" s="1"/>
  <c r="B33" i="3"/>
  <c r="E33" i="3" a="1"/>
  <c r="E33" i="3" s="1"/>
  <c r="B34" i="3"/>
  <c r="E34" i="3" a="1"/>
  <c r="E34" i="3" s="1"/>
  <c r="B35" i="3"/>
  <c r="E35" i="3" a="1"/>
  <c r="E35" i="3" s="1"/>
  <c r="B36" i="3"/>
  <c r="E36" i="3" a="1"/>
  <c r="E36" i="3" s="1"/>
  <c r="B37" i="3"/>
  <c r="E37" i="3" a="1"/>
  <c r="E37" i="3" s="1"/>
  <c r="B38" i="3"/>
  <c r="E38" i="3" a="1"/>
  <c r="E38" i="3" s="1"/>
  <c r="B39" i="3"/>
  <c r="E39" i="3" a="1"/>
  <c r="E39" i="3" s="1"/>
  <c r="B40" i="3"/>
  <c r="E40" i="3" a="1"/>
  <c r="E40" i="3" s="1"/>
  <c r="B41" i="3"/>
  <c r="E41" i="3" a="1"/>
  <c r="E41" i="3" s="1"/>
  <c r="B42" i="3"/>
  <c r="E42" i="3" a="1"/>
  <c r="E42" i="3" s="1"/>
  <c r="B43" i="3"/>
  <c r="E43" i="3" a="1"/>
  <c r="E43" i="3" s="1"/>
  <c r="B44" i="3"/>
  <c r="E44" i="3" a="1"/>
  <c r="E44" i="3" s="1"/>
  <c r="B45" i="3"/>
  <c r="E45" i="3" a="1"/>
  <c r="E45" i="3" s="1"/>
  <c r="B46" i="3"/>
  <c r="E46" i="3" a="1"/>
  <c r="E46" i="3" s="1"/>
  <c r="B47" i="3"/>
  <c r="E47" i="3" a="1"/>
  <c r="E47" i="3" s="1"/>
  <c r="B48" i="3"/>
  <c r="E48" i="3" a="1"/>
  <c r="E48" i="3" s="1"/>
  <c r="B49" i="3"/>
  <c r="E49" i="3" a="1"/>
  <c r="E49" i="3" s="1"/>
  <c r="B50" i="3"/>
  <c r="E50" i="3" a="1"/>
  <c r="E50" i="3" s="1"/>
  <c r="B51" i="3"/>
  <c r="E51" i="3" a="1"/>
  <c r="E51" i="3" s="1"/>
  <c r="B52" i="3"/>
  <c r="E52" i="3" a="1"/>
  <c r="E52" i="3" s="1"/>
  <c r="B53" i="3"/>
  <c r="E53" i="3" a="1"/>
  <c r="E53" i="3" s="1"/>
  <c r="B54" i="3"/>
  <c r="E54" i="3" a="1"/>
  <c r="E54" i="3" s="1"/>
  <c r="B55" i="3"/>
  <c r="E55" i="3" a="1"/>
  <c r="E55" i="3" s="1"/>
  <c r="B56" i="3"/>
  <c r="E56" i="3" a="1"/>
  <c r="E56" i="3" s="1"/>
  <c r="B57" i="3"/>
  <c r="E57" i="3" a="1"/>
  <c r="E57" i="3" s="1"/>
  <c r="B58" i="3"/>
  <c r="E58" i="3" a="1"/>
  <c r="E58" i="3" s="1"/>
  <c r="B59" i="3"/>
  <c r="E59" i="3" a="1"/>
  <c r="E59" i="3" s="1"/>
  <c r="B60" i="3"/>
  <c r="E60" i="3" a="1"/>
  <c r="E60" i="3" s="1"/>
  <c r="B61" i="3"/>
  <c r="E61" i="3" a="1"/>
  <c r="E61" i="3" s="1"/>
  <c r="B62" i="3"/>
  <c r="E62" i="3" a="1"/>
  <c r="E62" i="3" s="1"/>
  <c r="B63" i="3"/>
  <c r="E63" i="3" a="1"/>
  <c r="E63" i="3" s="1"/>
  <c r="B64" i="3"/>
  <c r="E64" i="3" a="1"/>
  <c r="E64" i="3" s="1"/>
  <c r="B65" i="3"/>
  <c r="E65" i="3" a="1"/>
  <c r="E65" i="3" s="1"/>
  <c r="B66" i="3"/>
  <c r="E66" i="3" a="1"/>
  <c r="E66" i="3" s="1"/>
  <c r="B67" i="3"/>
  <c r="E67" i="3" a="1"/>
  <c r="E67" i="3" s="1"/>
  <c r="B68" i="3"/>
  <c r="E68" i="3" a="1"/>
  <c r="E68" i="3" s="1"/>
  <c r="B69" i="3"/>
  <c r="E69" i="3" a="1"/>
  <c r="E69" i="3" s="1"/>
  <c r="B70" i="3"/>
  <c r="E70" i="3" a="1"/>
  <c r="E70" i="3" s="1"/>
  <c r="B71" i="3"/>
  <c r="E71" i="3" a="1"/>
  <c r="E71" i="3" s="1"/>
  <c r="B72" i="3"/>
  <c r="E72" i="3" a="1"/>
  <c r="E72" i="3" s="1"/>
  <c r="B73" i="3"/>
  <c r="E73" i="3" a="1"/>
  <c r="E73" i="3" s="1"/>
  <c r="B74" i="3"/>
  <c r="E74" i="3" a="1"/>
  <c r="E74" i="3" s="1"/>
  <c r="B75" i="3"/>
  <c r="E75" i="3" a="1"/>
  <c r="E75" i="3" s="1"/>
  <c r="B76" i="3"/>
  <c r="E76" i="3" a="1"/>
  <c r="E76" i="3" s="1"/>
  <c r="B77" i="3"/>
  <c r="E77" i="3" a="1"/>
  <c r="E77" i="3" s="1"/>
  <c r="B78" i="3"/>
  <c r="E78" i="3" a="1"/>
  <c r="E78" i="3" s="1"/>
  <c r="B79" i="3"/>
  <c r="E79" i="3" a="1"/>
  <c r="E79" i="3" s="1"/>
  <c r="B80" i="3"/>
  <c r="E80" i="3" a="1"/>
  <c r="E80" i="3" s="1"/>
  <c r="B81" i="3"/>
  <c r="E81" i="3" a="1"/>
  <c r="E81" i="3" s="1"/>
  <c r="B82" i="3"/>
  <c r="E82" i="3" a="1"/>
  <c r="E82" i="3" s="1"/>
  <c r="B83" i="3"/>
  <c r="E83" i="3" a="1"/>
  <c r="E83" i="3" s="1"/>
  <c r="B84" i="3"/>
  <c r="E84" i="3" a="1"/>
  <c r="E84" i="3" s="1"/>
  <c r="B85" i="3"/>
  <c r="E85" i="3" a="1"/>
  <c r="E85" i="3" s="1"/>
  <c r="B86" i="3"/>
  <c r="E86" i="3" a="1"/>
  <c r="E86" i="3" s="1"/>
  <c r="B87" i="3"/>
  <c r="E87" i="3" a="1"/>
  <c r="E87" i="3" s="1"/>
  <c r="B88" i="3"/>
  <c r="E88" i="3" a="1"/>
  <c r="E88" i="3" s="1"/>
  <c r="B89" i="3"/>
  <c r="E89" i="3" a="1"/>
  <c r="E89" i="3" s="1"/>
  <c r="B90" i="3"/>
  <c r="E90" i="3" a="1"/>
  <c r="E90" i="3" s="1"/>
  <c r="B91" i="3"/>
  <c r="E91" i="3" a="1"/>
  <c r="E91" i="3" s="1"/>
  <c r="B92" i="3"/>
  <c r="E92" i="3" a="1"/>
  <c r="E92" i="3" s="1"/>
  <c r="B93" i="3"/>
  <c r="E93" i="3" a="1"/>
  <c r="E93" i="3" s="1"/>
  <c r="B94" i="3"/>
  <c r="E94" i="3" a="1"/>
  <c r="E94" i="3" s="1"/>
  <c r="B95" i="3"/>
  <c r="E95" i="3" a="1"/>
  <c r="E95" i="3" s="1"/>
  <c r="B96" i="3"/>
  <c r="E96" i="3" a="1"/>
  <c r="E96" i="3" s="1"/>
  <c r="B97" i="3"/>
  <c r="E97" i="3" a="1"/>
  <c r="E97" i="3" s="1"/>
  <c r="B98" i="3"/>
  <c r="E98" i="3" a="1"/>
  <c r="E98" i="3" s="1"/>
  <c r="B99" i="3"/>
  <c r="E99" i="3" a="1"/>
  <c r="E99" i="3" s="1"/>
  <c r="B100" i="3"/>
  <c r="E100" i="3" a="1"/>
  <c r="E100" i="3" s="1"/>
  <c r="B101" i="3"/>
  <c r="E101" i="3" a="1"/>
  <c r="E101" i="3" s="1"/>
  <c r="B102" i="3"/>
  <c r="E102" i="3" a="1"/>
  <c r="E102" i="3" s="1"/>
  <c r="B103" i="3"/>
  <c r="E103" i="3" a="1"/>
  <c r="E103" i="3" s="1"/>
  <c r="B104" i="3"/>
  <c r="E104" i="3" a="1"/>
  <c r="E104" i="3" s="1"/>
  <c r="B105" i="3"/>
  <c r="E105" i="3" a="1"/>
  <c r="E105" i="3" s="1"/>
  <c r="B106" i="3"/>
  <c r="E106" i="3" a="1"/>
  <c r="E106" i="3" s="1"/>
  <c r="B107" i="3"/>
  <c r="E107" i="3" a="1"/>
  <c r="E107" i="3" s="1"/>
  <c r="B108" i="3"/>
  <c r="E108" i="3" a="1"/>
  <c r="E108" i="3" s="1"/>
  <c r="B109" i="3"/>
  <c r="E109" i="3" a="1"/>
  <c r="E109" i="3" s="1"/>
  <c r="B110" i="3"/>
  <c r="E110" i="3" a="1"/>
  <c r="E110" i="3" s="1"/>
  <c r="B111" i="3"/>
  <c r="E111" i="3" a="1"/>
  <c r="E111" i="3" s="1"/>
  <c r="B112" i="3"/>
  <c r="E112" i="3" a="1"/>
  <c r="E112" i="3" s="1"/>
  <c r="B113" i="3"/>
  <c r="E113" i="3" a="1"/>
  <c r="E113" i="3" s="1"/>
  <c r="B114" i="3"/>
  <c r="E114" i="3" a="1"/>
  <c r="E114" i="3" s="1"/>
  <c r="B115" i="3"/>
  <c r="E115" i="3" a="1"/>
  <c r="E115" i="3" s="1"/>
  <c r="B116" i="3"/>
  <c r="E116" i="3" a="1"/>
  <c r="E116" i="3" s="1"/>
  <c r="B117" i="3"/>
  <c r="E117" i="3" a="1"/>
  <c r="E117" i="3" s="1"/>
  <c r="B118" i="3"/>
  <c r="E118" i="3" a="1"/>
  <c r="E118" i="3" s="1"/>
  <c r="B119" i="3"/>
  <c r="E119" i="3" a="1"/>
  <c r="E119" i="3" s="1"/>
  <c r="B120" i="3"/>
  <c r="E120" i="3" a="1"/>
  <c r="E120" i="3" s="1"/>
  <c r="B121" i="3"/>
  <c r="E121" i="3" a="1"/>
  <c r="E121" i="3" s="1"/>
  <c r="B122" i="3"/>
  <c r="E122" i="3" a="1"/>
  <c r="E122" i="3" s="1"/>
  <c r="B123" i="3"/>
  <c r="E123" i="3" a="1"/>
  <c r="E123" i="3" s="1"/>
  <c r="B124" i="3"/>
  <c r="E124" i="3" a="1"/>
  <c r="E124" i="3" s="1"/>
  <c r="B125" i="3"/>
  <c r="E125" i="3" a="1"/>
  <c r="E125" i="3" s="1"/>
  <c r="B126" i="3"/>
  <c r="E126" i="3" a="1"/>
  <c r="E126" i="3" s="1"/>
  <c r="B127" i="3"/>
  <c r="E127" i="3" a="1"/>
  <c r="E127" i="3" s="1"/>
  <c r="B128" i="3"/>
  <c r="E128" i="3" a="1"/>
  <c r="E128" i="3" s="1"/>
  <c r="B129" i="3"/>
  <c r="E129" i="3" a="1"/>
  <c r="E129" i="3" s="1"/>
  <c r="B130" i="3"/>
  <c r="E130" i="3" a="1"/>
  <c r="E130" i="3" s="1"/>
  <c r="B131" i="3"/>
  <c r="E131" i="3" a="1"/>
  <c r="E131" i="3" s="1"/>
  <c r="B132" i="3"/>
  <c r="E132" i="3" a="1"/>
  <c r="E132" i="3" s="1"/>
  <c r="B133" i="3"/>
  <c r="E133" i="3" a="1"/>
  <c r="E133" i="3" s="1"/>
  <c r="B134" i="3"/>
  <c r="E134" i="3" a="1"/>
  <c r="E134" i="3" s="1"/>
  <c r="B135" i="3"/>
  <c r="E135" i="3" a="1"/>
  <c r="E135" i="3" s="1"/>
  <c r="B136" i="3"/>
  <c r="E136" i="3" a="1"/>
  <c r="E136" i="3" s="1"/>
  <c r="B137" i="3"/>
  <c r="E137" i="3" a="1"/>
  <c r="E137" i="3" s="1"/>
  <c r="B138" i="3"/>
  <c r="E138" i="3" a="1"/>
  <c r="E138" i="3" s="1"/>
  <c r="B139" i="3"/>
  <c r="E139" i="3" a="1"/>
  <c r="E139" i="3" s="1"/>
  <c r="B140" i="3"/>
  <c r="E140" i="3" a="1"/>
  <c r="E140" i="3" s="1"/>
  <c r="B141" i="3"/>
  <c r="E141" i="3" a="1"/>
  <c r="E141" i="3" s="1"/>
  <c r="B142" i="3"/>
  <c r="E142" i="3" a="1"/>
  <c r="E142" i="3" s="1"/>
  <c r="B143" i="3"/>
  <c r="E143" i="3" a="1"/>
  <c r="E143" i="3" s="1"/>
  <c r="B144" i="3"/>
  <c r="E144" i="3" a="1"/>
  <c r="E144" i="3" s="1"/>
  <c r="B145" i="3"/>
  <c r="E145" i="3" a="1"/>
  <c r="E145" i="3" s="1"/>
  <c r="B146" i="3"/>
  <c r="E146" i="3" a="1"/>
  <c r="E146" i="3" s="1"/>
  <c r="B147" i="3"/>
  <c r="E147" i="3" a="1"/>
  <c r="E147" i="3" s="1"/>
  <c r="B148" i="3"/>
  <c r="E148" i="3" a="1"/>
  <c r="E148" i="3" s="1"/>
  <c r="B149" i="3"/>
  <c r="E149" i="3" a="1"/>
  <c r="E149" i="3" s="1"/>
  <c r="B150" i="3"/>
  <c r="E150" i="3" a="1"/>
  <c r="E150" i="3" s="1"/>
  <c r="B151" i="3"/>
  <c r="E151" i="3" a="1"/>
  <c r="E151" i="3" s="1"/>
  <c r="B152" i="3"/>
  <c r="E152" i="3" a="1"/>
  <c r="E152" i="3" s="1"/>
  <c r="B153" i="3"/>
  <c r="E153" i="3" a="1"/>
  <c r="E153" i="3" s="1"/>
  <c r="B154" i="3"/>
  <c r="E154" i="3" a="1"/>
  <c r="E154" i="3" s="1"/>
  <c r="B155" i="3"/>
  <c r="E155" i="3" a="1"/>
  <c r="E155" i="3" s="1"/>
  <c r="B156" i="3"/>
  <c r="E156" i="3" a="1"/>
  <c r="E156" i="3" s="1"/>
  <c r="B157" i="3"/>
  <c r="E157" i="3" a="1"/>
  <c r="E157" i="3" s="1"/>
  <c r="B158" i="3"/>
  <c r="E158" i="3" a="1"/>
  <c r="E158" i="3" s="1"/>
  <c r="B159" i="3"/>
  <c r="E159" i="3" a="1"/>
  <c r="E159" i="3" s="1"/>
  <c r="B160" i="3"/>
  <c r="E160" i="3" a="1"/>
  <c r="E160" i="3" s="1"/>
  <c r="B161" i="3"/>
  <c r="E161" i="3" a="1"/>
  <c r="E161" i="3" s="1"/>
  <c r="B162" i="3"/>
  <c r="E162" i="3" a="1"/>
  <c r="E162" i="3" s="1"/>
  <c r="B163" i="3"/>
  <c r="E163" i="3" a="1"/>
  <c r="E163" i="3" s="1"/>
  <c r="B164" i="3"/>
  <c r="E164" i="3" a="1"/>
  <c r="E164" i="3" s="1"/>
  <c r="B165" i="3"/>
  <c r="E165" i="3" a="1"/>
  <c r="E165" i="3" s="1"/>
  <c r="B166" i="3"/>
  <c r="E166" i="3" a="1"/>
  <c r="E166" i="3" s="1"/>
  <c r="B167" i="3"/>
  <c r="E167" i="3" a="1"/>
  <c r="E167" i="3" s="1"/>
  <c r="B168" i="3"/>
  <c r="E168" i="3" a="1"/>
  <c r="E168" i="3" s="1"/>
  <c r="B169" i="3"/>
  <c r="E169" i="3" a="1"/>
  <c r="E169" i="3" s="1"/>
  <c r="B170" i="3"/>
  <c r="E170" i="3" a="1"/>
  <c r="E170" i="3" s="1"/>
  <c r="B171" i="3"/>
  <c r="E171" i="3" a="1"/>
  <c r="E171" i="3" s="1"/>
  <c r="M171" i="18" l="1"/>
  <c r="M63" i="18"/>
  <c r="M147" i="18"/>
  <c r="J1356" i="19" s="1"/>
  <c r="M99" i="18"/>
  <c r="J874" i="19" s="1"/>
  <c r="M15" i="18"/>
  <c r="J37" i="19" s="1"/>
  <c r="M123" i="18"/>
  <c r="N123" i="18" s="1"/>
  <c r="M39" i="18"/>
  <c r="J272" i="19" s="1"/>
  <c r="M111" i="18"/>
  <c r="N111" i="18" s="1"/>
  <c r="M27" i="18"/>
  <c r="J155" i="19" s="1"/>
  <c r="M170" i="18"/>
  <c r="J1590" i="19" s="1"/>
  <c r="M158" i="18"/>
  <c r="N158" i="18" s="1"/>
  <c r="M146" i="18"/>
  <c r="J1343" i="19" s="1"/>
  <c r="M134" i="18"/>
  <c r="J1223" i="19" s="1"/>
  <c r="M122" i="18"/>
  <c r="J1104" i="19" s="1"/>
  <c r="M110" i="18"/>
  <c r="J985" i="19" s="1"/>
  <c r="M98" i="18"/>
  <c r="J866" i="19" s="1"/>
  <c r="M86" i="18"/>
  <c r="J747" i="19" s="1"/>
  <c r="M74" i="18"/>
  <c r="J628" i="19" s="1"/>
  <c r="M62" i="18"/>
  <c r="J509" i="19" s="1"/>
  <c r="M50" i="18"/>
  <c r="J390" i="19" s="1"/>
  <c r="M38" i="18"/>
  <c r="J271" i="19" s="1"/>
  <c r="M26" i="18"/>
  <c r="J151" i="19" s="1"/>
  <c r="M14" i="18"/>
  <c r="J25" i="19" s="1"/>
  <c r="D1502" i="19"/>
  <c r="I1502" i="19"/>
  <c r="I1503" i="19"/>
  <c r="D1503" i="19"/>
  <c r="D1504" i="19"/>
  <c r="I1504" i="19"/>
  <c r="I1505" i="19"/>
  <c r="D1505" i="19"/>
  <c r="I1506" i="19"/>
  <c r="D1506" i="19"/>
  <c r="D1507" i="19"/>
  <c r="I1507" i="19"/>
  <c r="D1508" i="19"/>
  <c r="I1508" i="19"/>
  <c r="D1509" i="19"/>
  <c r="I1509" i="19"/>
  <c r="D1510" i="19"/>
  <c r="I1510" i="19"/>
  <c r="D1511" i="19"/>
  <c r="I1511" i="19"/>
  <c r="D1262" i="19"/>
  <c r="I1262" i="19"/>
  <c r="D1263" i="19"/>
  <c r="I1263" i="19"/>
  <c r="I1264" i="19"/>
  <c r="D1264" i="19"/>
  <c r="D1265" i="19"/>
  <c r="I1265" i="19"/>
  <c r="D1266" i="19"/>
  <c r="I1266" i="19"/>
  <c r="I1267" i="19"/>
  <c r="D1267" i="19"/>
  <c r="I1268" i="19"/>
  <c r="D1268" i="19"/>
  <c r="D1269" i="19"/>
  <c r="I1269" i="19"/>
  <c r="I1270" i="19"/>
  <c r="D1270" i="19"/>
  <c r="I1271" i="19"/>
  <c r="D1271" i="19"/>
  <c r="D1022" i="19"/>
  <c r="I1022" i="19"/>
  <c r="D1023" i="19"/>
  <c r="I1023" i="19"/>
  <c r="I1024" i="19"/>
  <c r="D1024" i="19"/>
  <c r="I1025" i="19"/>
  <c r="D1025" i="19"/>
  <c r="D1026" i="19"/>
  <c r="I1026" i="19"/>
  <c r="I1027" i="19"/>
  <c r="D1027" i="19"/>
  <c r="D1028" i="19"/>
  <c r="I1028" i="19"/>
  <c r="D1029" i="19"/>
  <c r="I1029" i="19"/>
  <c r="D1030" i="19"/>
  <c r="I1030" i="19"/>
  <c r="I1031" i="19"/>
  <c r="D1031" i="19"/>
  <c r="D782" i="19"/>
  <c r="I782" i="19"/>
  <c r="D783" i="19"/>
  <c r="I783" i="19"/>
  <c r="D784" i="19"/>
  <c r="I784" i="19"/>
  <c r="I785" i="19"/>
  <c r="D785" i="19"/>
  <c r="I786" i="19"/>
  <c r="D786" i="19"/>
  <c r="D787" i="19"/>
  <c r="I787" i="19"/>
  <c r="D788" i="19"/>
  <c r="I788" i="19"/>
  <c r="I789" i="19"/>
  <c r="D789" i="19"/>
  <c r="I790" i="19"/>
  <c r="D790" i="19"/>
  <c r="D791" i="19"/>
  <c r="I791" i="19"/>
  <c r="D542" i="19"/>
  <c r="I542" i="19"/>
  <c r="I543" i="19"/>
  <c r="D543" i="19"/>
  <c r="D544" i="19"/>
  <c r="I544" i="19"/>
  <c r="D545" i="19"/>
  <c r="I545" i="19"/>
  <c r="D546" i="19"/>
  <c r="I546" i="19"/>
  <c r="I547" i="19"/>
  <c r="D547" i="19"/>
  <c r="D548" i="19"/>
  <c r="I548" i="19"/>
  <c r="D549" i="19"/>
  <c r="I549" i="19"/>
  <c r="I551" i="19"/>
  <c r="I550" i="19"/>
  <c r="D550" i="19"/>
  <c r="D551" i="19"/>
  <c r="D422" i="19"/>
  <c r="I422" i="19"/>
  <c r="D423" i="19"/>
  <c r="I423" i="19"/>
  <c r="I424" i="19"/>
  <c r="D424" i="19"/>
  <c r="D425" i="19"/>
  <c r="I425" i="19"/>
  <c r="I426" i="19"/>
  <c r="D426" i="19"/>
  <c r="I427" i="19"/>
  <c r="D427" i="19"/>
  <c r="I428" i="19"/>
  <c r="D428" i="19"/>
  <c r="D429" i="19"/>
  <c r="I429" i="19"/>
  <c r="I430" i="19"/>
  <c r="D430" i="19"/>
  <c r="I431" i="19"/>
  <c r="D431" i="19"/>
  <c r="D302" i="19"/>
  <c r="I302" i="19"/>
  <c r="I303" i="19"/>
  <c r="D303" i="19"/>
  <c r="I304" i="19"/>
  <c r="D304" i="19"/>
  <c r="I305" i="19"/>
  <c r="D305" i="19"/>
  <c r="D306" i="19"/>
  <c r="I306" i="19"/>
  <c r="D307" i="19"/>
  <c r="I307" i="19"/>
  <c r="I308" i="19"/>
  <c r="D308" i="19"/>
  <c r="D309" i="19"/>
  <c r="I309" i="19"/>
  <c r="D310" i="19"/>
  <c r="I310" i="19"/>
  <c r="I311" i="19"/>
  <c r="D311" i="19"/>
  <c r="D182" i="19"/>
  <c r="I182" i="19"/>
  <c r="D183" i="19"/>
  <c r="I183" i="19"/>
  <c r="I184" i="19"/>
  <c r="D184" i="19"/>
  <c r="D185" i="19"/>
  <c r="I185" i="19"/>
  <c r="I186" i="19"/>
  <c r="D186" i="19"/>
  <c r="D187" i="19"/>
  <c r="I187" i="19"/>
  <c r="I188" i="19"/>
  <c r="D188" i="19"/>
  <c r="I189" i="19"/>
  <c r="D189" i="19"/>
  <c r="D190" i="19"/>
  <c r="I190" i="19"/>
  <c r="D191" i="19"/>
  <c r="I191" i="19"/>
  <c r="D1372" i="19"/>
  <c r="I1372" i="19"/>
  <c r="D1373" i="19"/>
  <c r="I1373" i="19"/>
  <c r="I1374" i="19"/>
  <c r="D1374" i="19"/>
  <c r="D1375" i="19"/>
  <c r="I1375" i="19"/>
  <c r="I1376" i="19"/>
  <c r="D1376" i="19"/>
  <c r="D1377" i="19"/>
  <c r="I1377" i="19"/>
  <c r="D1378" i="19"/>
  <c r="I1378" i="19"/>
  <c r="D1379" i="19"/>
  <c r="I1379" i="19"/>
  <c r="I1380" i="19"/>
  <c r="D1380" i="19"/>
  <c r="D1381" i="19"/>
  <c r="I1381" i="19"/>
  <c r="I1252" i="19"/>
  <c r="D1252" i="19"/>
  <c r="D1253" i="19"/>
  <c r="I1253" i="19"/>
  <c r="I1254" i="19"/>
  <c r="D1254" i="19"/>
  <c r="I1255" i="19"/>
  <c r="D1255" i="19"/>
  <c r="I1256" i="19"/>
  <c r="D1256" i="19"/>
  <c r="D1257" i="19"/>
  <c r="I1257" i="19"/>
  <c r="I1258" i="19"/>
  <c r="D1258" i="19"/>
  <c r="D1259" i="19"/>
  <c r="I1259" i="19"/>
  <c r="I1260" i="19"/>
  <c r="D1260" i="19"/>
  <c r="D1261" i="19"/>
  <c r="I1261" i="19"/>
  <c r="D1072" i="19"/>
  <c r="I1072" i="19"/>
  <c r="I1073" i="19"/>
  <c r="D1073" i="19"/>
  <c r="D1074" i="19"/>
  <c r="I1074" i="19"/>
  <c r="I1075" i="19"/>
  <c r="D1075" i="19"/>
  <c r="I1076" i="19"/>
  <c r="D1076" i="19"/>
  <c r="D1077" i="19"/>
  <c r="I1077" i="19"/>
  <c r="I1078" i="19"/>
  <c r="D1078" i="19"/>
  <c r="I1079" i="19"/>
  <c r="D1079" i="19"/>
  <c r="I1080" i="19"/>
  <c r="D1081" i="19"/>
  <c r="I1081" i="19"/>
  <c r="D1080" i="19"/>
  <c r="D892" i="19"/>
  <c r="I892" i="19"/>
  <c r="I893" i="19"/>
  <c r="D893" i="19"/>
  <c r="I894" i="19"/>
  <c r="D894" i="19"/>
  <c r="I895" i="19"/>
  <c r="D895" i="19"/>
  <c r="D896" i="19"/>
  <c r="I896" i="19"/>
  <c r="I897" i="19"/>
  <c r="D897" i="19"/>
  <c r="D898" i="19"/>
  <c r="I898" i="19"/>
  <c r="I899" i="19"/>
  <c r="D899" i="19"/>
  <c r="I900" i="19"/>
  <c r="D900" i="19"/>
  <c r="I901" i="19"/>
  <c r="D901" i="19"/>
  <c r="I712" i="19"/>
  <c r="D712" i="19"/>
  <c r="D713" i="19"/>
  <c r="I713" i="19"/>
  <c r="I714" i="19"/>
  <c r="D714" i="19"/>
  <c r="D715" i="19"/>
  <c r="I715" i="19"/>
  <c r="D716" i="19"/>
  <c r="I716" i="19"/>
  <c r="D717" i="19"/>
  <c r="I717" i="19"/>
  <c r="I718" i="19"/>
  <c r="D718" i="19"/>
  <c r="I719" i="19"/>
  <c r="D719" i="19"/>
  <c r="I720" i="19"/>
  <c r="D720" i="19"/>
  <c r="D721" i="19"/>
  <c r="I721" i="19"/>
  <c r="I532" i="19"/>
  <c r="D532" i="19"/>
  <c r="D533" i="19"/>
  <c r="I533" i="19"/>
  <c r="D534" i="19"/>
  <c r="I534" i="19"/>
  <c r="I535" i="19"/>
  <c r="D535" i="19"/>
  <c r="I536" i="19"/>
  <c r="D536" i="19"/>
  <c r="D537" i="19"/>
  <c r="I537" i="19"/>
  <c r="I538" i="19"/>
  <c r="D538" i="19"/>
  <c r="D539" i="19"/>
  <c r="I539" i="19"/>
  <c r="I540" i="19"/>
  <c r="D540" i="19"/>
  <c r="I541" i="19"/>
  <c r="D541" i="19"/>
  <c r="I412" i="19"/>
  <c r="D412" i="19"/>
  <c r="I413" i="19"/>
  <c r="D413" i="19"/>
  <c r="I414" i="19"/>
  <c r="D414" i="19"/>
  <c r="I416" i="19"/>
  <c r="I415" i="19"/>
  <c r="D415" i="19"/>
  <c r="D416" i="19"/>
  <c r="I417" i="19"/>
  <c r="D417" i="19"/>
  <c r="D418" i="19"/>
  <c r="I418" i="19"/>
  <c r="I419" i="19"/>
  <c r="D419" i="19"/>
  <c r="I420" i="19"/>
  <c r="D420" i="19"/>
  <c r="I421" i="19"/>
  <c r="D421" i="19"/>
  <c r="I292" i="19"/>
  <c r="D292" i="19"/>
  <c r="D293" i="19"/>
  <c r="I293" i="19"/>
  <c r="D294" i="19"/>
  <c r="I294" i="19"/>
  <c r="I295" i="19"/>
  <c r="D295" i="19"/>
  <c r="D296" i="19"/>
  <c r="I296" i="19"/>
  <c r="D297" i="19"/>
  <c r="I297" i="19"/>
  <c r="D298" i="19"/>
  <c r="I298" i="19"/>
  <c r="I299" i="19"/>
  <c r="D299" i="19"/>
  <c r="D300" i="19"/>
  <c r="I300" i="19"/>
  <c r="I301" i="19"/>
  <c r="D301" i="19"/>
  <c r="I172" i="19"/>
  <c r="D172" i="19"/>
  <c r="I173" i="19"/>
  <c r="D173" i="19"/>
  <c r="D174" i="19"/>
  <c r="I174" i="19"/>
  <c r="I175" i="19"/>
  <c r="D175" i="19"/>
  <c r="I176" i="19"/>
  <c r="D176" i="19"/>
  <c r="I177" i="19"/>
  <c r="D177" i="19"/>
  <c r="D178" i="19"/>
  <c r="I178" i="19"/>
  <c r="D179" i="19"/>
  <c r="I179" i="19"/>
  <c r="D180" i="19"/>
  <c r="I180" i="19"/>
  <c r="D181" i="19"/>
  <c r="I181" i="19"/>
  <c r="I1542" i="19"/>
  <c r="D1542" i="19"/>
  <c r="D1543" i="19"/>
  <c r="I1543" i="19"/>
  <c r="D1544" i="19"/>
  <c r="I1544" i="19"/>
  <c r="I1545" i="19"/>
  <c r="D1545" i="19"/>
  <c r="D1546" i="19"/>
  <c r="I1546" i="19"/>
  <c r="I1547" i="19"/>
  <c r="D1547" i="19"/>
  <c r="D1548" i="19"/>
  <c r="I1548" i="19"/>
  <c r="D1549" i="19"/>
  <c r="I1549" i="19"/>
  <c r="D1550" i="19"/>
  <c r="I1550" i="19"/>
  <c r="I1551" i="19"/>
  <c r="D1551" i="19"/>
  <c r="I1302" i="19"/>
  <c r="D1302" i="19"/>
  <c r="I1303" i="19"/>
  <c r="D1303" i="19"/>
  <c r="D1304" i="19"/>
  <c r="I1304" i="19"/>
  <c r="D1305" i="19"/>
  <c r="I1305" i="19"/>
  <c r="I1306" i="19"/>
  <c r="D1306" i="19"/>
  <c r="D1307" i="19"/>
  <c r="I1307" i="19"/>
  <c r="I1308" i="19"/>
  <c r="D1308" i="19"/>
  <c r="I1309" i="19"/>
  <c r="D1309" i="19"/>
  <c r="I1310" i="19"/>
  <c r="D1310" i="19"/>
  <c r="I1311" i="19"/>
  <c r="D1311" i="19"/>
  <c r="I1062" i="19"/>
  <c r="D1062" i="19"/>
  <c r="D1063" i="19"/>
  <c r="I1063" i="19"/>
  <c r="D1064" i="19"/>
  <c r="I1064" i="19"/>
  <c r="I1065" i="19"/>
  <c r="D1065" i="19"/>
  <c r="I1066" i="19"/>
  <c r="D1066" i="19"/>
  <c r="D1067" i="19"/>
  <c r="I1067" i="19"/>
  <c r="D1068" i="19"/>
  <c r="I1068" i="19"/>
  <c r="D1069" i="19"/>
  <c r="I1069" i="19"/>
  <c r="D1070" i="19"/>
  <c r="I1070" i="19"/>
  <c r="I1071" i="19"/>
  <c r="D1071" i="19"/>
  <c r="I822" i="19"/>
  <c r="D822" i="19"/>
  <c r="D823" i="19"/>
  <c r="I823" i="19"/>
  <c r="I824" i="19"/>
  <c r="D824" i="19"/>
  <c r="D825" i="19"/>
  <c r="I825" i="19"/>
  <c r="D826" i="19"/>
  <c r="I826" i="19"/>
  <c r="I827" i="19"/>
  <c r="D827" i="19"/>
  <c r="D828" i="19"/>
  <c r="I828" i="19"/>
  <c r="D829" i="19"/>
  <c r="I829" i="19"/>
  <c r="D830" i="19"/>
  <c r="I830" i="19"/>
  <c r="I831" i="19"/>
  <c r="D831" i="19"/>
  <c r="D642" i="19"/>
  <c r="I642" i="19"/>
  <c r="D643" i="19"/>
  <c r="I643" i="19"/>
  <c r="I644" i="19"/>
  <c r="D644" i="19"/>
  <c r="I645" i="19"/>
  <c r="D645" i="19"/>
  <c r="I646" i="19"/>
  <c r="D646" i="19"/>
  <c r="D647" i="19"/>
  <c r="I647" i="19"/>
  <c r="I648" i="19"/>
  <c r="D648" i="19"/>
  <c r="D649" i="19"/>
  <c r="I649" i="19"/>
  <c r="D650" i="19"/>
  <c r="I650" i="19"/>
  <c r="D651" i="19"/>
  <c r="I651" i="19"/>
  <c r="I462" i="19"/>
  <c r="D462" i="19"/>
  <c r="I463" i="19"/>
  <c r="D463" i="19"/>
  <c r="I464" i="19"/>
  <c r="D464" i="19"/>
  <c r="I465" i="19"/>
  <c r="D465" i="19"/>
  <c r="D466" i="19"/>
  <c r="I466" i="19"/>
  <c r="I467" i="19"/>
  <c r="D467" i="19"/>
  <c r="I468" i="19"/>
  <c r="D468" i="19"/>
  <c r="D469" i="19"/>
  <c r="I469" i="19"/>
  <c r="I470" i="19"/>
  <c r="D470" i="19"/>
  <c r="D471" i="19"/>
  <c r="I471" i="19"/>
  <c r="D282" i="19"/>
  <c r="I282" i="19"/>
  <c r="D283" i="19"/>
  <c r="I283" i="19"/>
  <c r="I284" i="19"/>
  <c r="D284" i="19"/>
  <c r="D285" i="19"/>
  <c r="I285" i="19"/>
  <c r="D286" i="19"/>
  <c r="I286" i="19"/>
  <c r="D287" i="19"/>
  <c r="I287" i="19"/>
  <c r="D288" i="19"/>
  <c r="I288" i="19"/>
  <c r="D289" i="19"/>
  <c r="I289" i="19"/>
  <c r="D290" i="19"/>
  <c r="I290" i="19"/>
  <c r="I291" i="19"/>
  <c r="D291" i="19"/>
  <c r="D42" i="19"/>
  <c r="I42" i="19"/>
  <c r="D43" i="19"/>
  <c r="I43" i="19"/>
  <c r="I44" i="19"/>
  <c r="D44" i="19"/>
  <c r="D45" i="19"/>
  <c r="I45" i="19"/>
  <c r="I46" i="19"/>
  <c r="D46" i="19"/>
  <c r="D47" i="19"/>
  <c r="I47" i="19"/>
  <c r="D48" i="19"/>
  <c r="I48" i="19"/>
  <c r="D49" i="19"/>
  <c r="I49" i="19"/>
  <c r="I50" i="19"/>
  <c r="D50" i="19"/>
  <c r="I51" i="19"/>
  <c r="D51" i="19"/>
  <c r="D1412" i="19"/>
  <c r="I1412" i="19"/>
  <c r="I1413" i="19"/>
  <c r="D1413" i="19"/>
  <c r="D1414" i="19"/>
  <c r="I1414" i="19"/>
  <c r="I1415" i="19"/>
  <c r="D1415" i="19"/>
  <c r="D1417" i="19"/>
  <c r="I1416" i="19"/>
  <c r="D1416" i="19"/>
  <c r="I1417" i="19"/>
  <c r="D1418" i="19"/>
  <c r="I1418" i="19"/>
  <c r="D1419" i="19"/>
  <c r="I1419" i="19"/>
  <c r="I1420" i="19"/>
  <c r="D1420" i="19"/>
  <c r="D1421" i="19"/>
  <c r="I1421" i="19"/>
  <c r="D1172" i="19"/>
  <c r="I1172" i="19"/>
  <c r="I1173" i="19"/>
  <c r="D1173" i="19"/>
  <c r="D1174" i="19"/>
  <c r="I1174" i="19"/>
  <c r="I1175" i="19"/>
  <c r="D1175" i="19"/>
  <c r="I1176" i="19"/>
  <c r="D1176" i="19"/>
  <c r="D1177" i="19"/>
  <c r="I1177" i="19"/>
  <c r="D1178" i="19"/>
  <c r="I1178" i="19"/>
  <c r="D1179" i="19"/>
  <c r="I1179" i="19"/>
  <c r="D1180" i="19"/>
  <c r="I1180" i="19"/>
  <c r="I1181" i="19"/>
  <c r="D1181" i="19"/>
  <c r="D932" i="19"/>
  <c r="I932" i="19"/>
  <c r="D933" i="19"/>
  <c r="I933" i="19"/>
  <c r="I934" i="19"/>
  <c r="D934" i="19"/>
  <c r="I935" i="19"/>
  <c r="D935" i="19"/>
  <c r="I936" i="19"/>
  <c r="D936" i="19"/>
  <c r="I937" i="19"/>
  <c r="D937" i="19"/>
  <c r="I938" i="19"/>
  <c r="D938" i="19"/>
  <c r="D939" i="19"/>
  <c r="I939" i="19"/>
  <c r="D940" i="19"/>
  <c r="I940" i="19"/>
  <c r="I941" i="19"/>
  <c r="D941" i="19"/>
  <c r="D692" i="19"/>
  <c r="I692" i="19"/>
  <c r="I693" i="19"/>
  <c r="D693" i="19"/>
  <c r="I694" i="19"/>
  <c r="D694" i="19"/>
  <c r="I695" i="19"/>
  <c r="D695" i="19"/>
  <c r="D696" i="19"/>
  <c r="I696" i="19"/>
  <c r="I697" i="19"/>
  <c r="D697" i="19"/>
  <c r="I698" i="19"/>
  <c r="D698" i="19"/>
  <c r="I699" i="19"/>
  <c r="D699" i="19"/>
  <c r="D700" i="19"/>
  <c r="I700" i="19"/>
  <c r="I701" i="19"/>
  <c r="D701" i="19"/>
  <c r="D92" i="19"/>
  <c r="I92" i="19"/>
  <c r="I93" i="19"/>
  <c r="D93" i="19"/>
  <c r="D94" i="19"/>
  <c r="I94" i="19"/>
  <c r="D95" i="19"/>
  <c r="I95" i="19"/>
  <c r="I96" i="19"/>
  <c r="D96" i="19"/>
  <c r="D97" i="19"/>
  <c r="I97" i="19"/>
  <c r="I98" i="19"/>
  <c r="D98" i="19"/>
  <c r="D99" i="19"/>
  <c r="I99" i="19"/>
  <c r="D100" i="19"/>
  <c r="I100" i="19"/>
  <c r="D101" i="19"/>
  <c r="I101" i="19"/>
  <c r="I1582" i="19"/>
  <c r="D1582" i="19"/>
  <c r="D1583" i="19"/>
  <c r="I1583" i="19"/>
  <c r="I1584" i="19"/>
  <c r="D1584" i="19"/>
  <c r="I1585" i="19"/>
  <c r="D1585" i="19"/>
  <c r="D1586" i="19"/>
  <c r="I1586" i="19"/>
  <c r="I1587" i="19"/>
  <c r="D1587" i="19"/>
  <c r="D1588" i="19"/>
  <c r="I1588" i="19"/>
  <c r="D1589" i="19"/>
  <c r="I1589" i="19"/>
  <c r="I1590" i="19"/>
  <c r="D1590" i="19"/>
  <c r="D1591" i="19"/>
  <c r="I1591" i="19"/>
  <c r="D1522" i="19"/>
  <c r="I1522" i="19"/>
  <c r="I1523" i="19"/>
  <c r="D1523" i="19"/>
  <c r="D1524" i="19"/>
  <c r="I1524" i="19"/>
  <c r="D1525" i="19"/>
  <c r="I1525" i="19"/>
  <c r="I1526" i="19"/>
  <c r="D1526" i="19"/>
  <c r="I1527" i="19"/>
  <c r="D1527" i="19"/>
  <c r="D1528" i="19"/>
  <c r="I1528" i="19"/>
  <c r="I1529" i="19"/>
  <c r="I1530" i="19"/>
  <c r="D1529" i="19"/>
  <c r="D1530" i="19"/>
  <c r="I1531" i="19"/>
  <c r="D1531" i="19"/>
  <c r="I1462" i="19"/>
  <c r="D1462" i="19"/>
  <c r="I1463" i="19"/>
  <c r="D1463" i="19"/>
  <c r="D1464" i="19"/>
  <c r="I1464" i="19"/>
  <c r="D1465" i="19"/>
  <c r="I1466" i="19"/>
  <c r="I1465" i="19"/>
  <c r="D1466" i="19"/>
  <c r="I1467" i="19"/>
  <c r="D1467" i="19"/>
  <c r="D1468" i="19"/>
  <c r="I1468" i="19"/>
  <c r="I1469" i="19"/>
  <c r="D1469" i="19"/>
  <c r="I1470" i="19"/>
  <c r="D1470" i="19"/>
  <c r="D1471" i="19"/>
  <c r="I1471" i="19"/>
  <c r="D1402" i="19"/>
  <c r="I1402" i="19"/>
  <c r="I1403" i="19"/>
  <c r="D1403" i="19"/>
  <c r="I1404" i="19"/>
  <c r="D1404" i="19"/>
  <c r="D1405" i="19"/>
  <c r="I1405" i="19"/>
  <c r="D1406" i="19"/>
  <c r="I1406" i="19"/>
  <c r="D1407" i="19"/>
  <c r="I1407" i="19"/>
  <c r="D1408" i="19"/>
  <c r="I1408" i="19"/>
  <c r="D1409" i="19"/>
  <c r="I1409" i="19"/>
  <c r="I1410" i="19"/>
  <c r="D1410" i="19"/>
  <c r="D1411" i="19"/>
  <c r="I1411" i="19"/>
  <c r="I1342" i="19"/>
  <c r="D1342" i="19"/>
  <c r="I1343" i="19"/>
  <c r="D1343" i="19"/>
  <c r="D1344" i="19"/>
  <c r="I1344" i="19"/>
  <c r="I1345" i="19"/>
  <c r="D1345" i="19"/>
  <c r="I1346" i="19"/>
  <c r="D1346" i="19"/>
  <c r="D1347" i="19"/>
  <c r="I1347" i="19"/>
  <c r="D1348" i="19"/>
  <c r="I1348" i="19"/>
  <c r="D1349" i="19"/>
  <c r="I1349" i="19"/>
  <c r="I1350" i="19"/>
  <c r="D1350" i="19"/>
  <c r="I1351" i="19"/>
  <c r="D1351" i="19"/>
  <c r="D1282" i="19"/>
  <c r="I1282" i="19"/>
  <c r="D1283" i="19"/>
  <c r="I1283" i="19"/>
  <c r="I1284" i="19"/>
  <c r="D1284" i="19"/>
  <c r="D1285" i="19"/>
  <c r="I1285" i="19"/>
  <c r="I1286" i="19"/>
  <c r="D1286" i="19"/>
  <c r="I1287" i="19"/>
  <c r="D1287" i="19"/>
  <c r="D1288" i="19"/>
  <c r="I1288" i="19"/>
  <c r="I1289" i="19"/>
  <c r="D1289" i="19"/>
  <c r="D1290" i="19"/>
  <c r="I1290" i="19"/>
  <c r="I1291" i="19"/>
  <c r="D1291" i="19"/>
  <c r="I1222" i="19"/>
  <c r="D1222" i="19"/>
  <c r="I1223" i="19"/>
  <c r="D1223" i="19"/>
  <c r="D1224" i="19"/>
  <c r="I1224" i="19"/>
  <c r="D1225" i="19"/>
  <c r="I1225" i="19"/>
  <c r="I1226" i="19"/>
  <c r="D1226" i="19"/>
  <c r="D1227" i="19"/>
  <c r="I1227" i="19"/>
  <c r="D1228" i="19"/>
  <c r="I1228" i="19"/>
  <c r="D1229" i="19"/>
  <c r="I1229" i="19"/>
  <c r="I1230" i="19"/>
  <c r="D1230" i="19"/>
  <c r="D1231" i="19"/>
  <c r="I1231" i="19"/>
  <c r="D1162" i="19"/>
  <c r="I1162" i="19"/>
  <c r="I1163" i="19"/>
  <c r="D1163" i="19"/>
  <c r="D1164" i="19"/>
  <c r="I1164" i="19"/>
  <c r="I1165" i="19"/>
  <c r="D1165" i="19"/>
  <c r="I1166" i="19"/>
  <c r="D1166" i="19"/>
  <c r="D1167" i="19"/>
  <c r="I1167" i="19"/>
  <c r="D1168" i="19"/>
  <c r="I1168" i="19"/>
  <c r="I1169" i="19"/>
  <c r="D1169" i="19"/>
  <c r="D1170" i="19"/>
  <c r="I1170" i="19"/>
  <c r="D1171" i="19"/>
  <c r="I1171" i="19"/>
  <c r="I1102" i="19"/>
  <c r="D1102" i="19"/>
  <c r="I1103" i="19"/>
  <c r="D1103" i="19"/>
  <c r="I1104" i="19"/>
  <c r="D1104" i="19"/>
  <c r="D1105" i="19"/>
  <c r="I1105" i="19"/>
  <c r="I1106" i="19"/>
  <c r="D1106" i="19"/>
  <c r="I1107" i="19"/>
  <c r="D1107" i="19"/>
  <c r="I1108" i="19"/>
  <c r="D1108" i="19"/>
  <c r="D1109" i="19"/>
  <c r="I1109" i="19"/>
  <c r="D1110" i="19"/>
  <c r="I1110" i="19"/>
  <c r="I1111" i="19"/>
  <c r="D1111" i="19"/>
  <c r="D1042" i="19"/>
  <c r="I1042" i="19"/>
  <c r="I1043" i="19"/>
  <c r="I1044" i="19"/>
  <c r="D1044" i="19"/>
  <c r="D1043" i="19"/>
  <c r="I1045" i="19"/>
  <c r="D1045" i="19"/>
  <c r="I1046" i="19"/>
  <c r="D1046" i="19"/>
  <c r="D1047" i="19"/>
  <c r="I1047" i="19"/>
  <c r="D1048" i="19"/>
  <c r="I1048" i="19"/>
  <c r="I1049" i="19"/>
  <c r="D1049" i="19"/>
  <c r="D1050" i="19"/>
  <c r="I1050" i="19"/>
  <c r="D1051" i="19"/>
  <c r="I1051" i="19"/>
  <c r="I982" i="19"/>
  <c r="D982" i="19"/>
  <c r="D983" i="19"/>
  <c r="I983" i="19"/>
  <c r="D984" i="19"/>
  <c r="I984" i="19"/>
  <c r="I985" i="19"/>
  <c r="D985" i="19"/>
  <c r="D986" i="19"/>
  <c r="I986" i="19"/>
  <c r="I987" i="19"/>
  <c r="D987" i="19"/>
  <c r="I988" i="19"/>
  <c r="I989" i="19"/>
  <c r="D988" i="19"/>
  <c r="D989" i="19"/>
  <c r="I990" i="19"/>
  <c r="D990" i="19"/>
  <c r="D991" i="19"/>
  <c r="I991" i="19"/>
  <c r="D922" i="19"/>
  <c r="I922" i="19"/>
  <c r="I923" i="19"/>
  <c r="D923" i="19"/>
  <c r="I924" i="19"/>
  <c r="D924" i="19"/>
  <c r="D925" i="19"/>
  <c r="I925" i="19"/>
  <c r="D926" i="19"/>
  <c r="I926" i="19"/>
  <c r="D927" i="19"/>
  <c r="I927" i="19"/>
  <c r="D928" i="19"/>
  <c r="I928" i="19"/>
  <c r="I929" i="19"/>
  <c r="D929" i="19"/>
  <c r="D930" i="19"/>
  <c r="I930" i="19"/>
  <c r="D931" i="19"/>
  <c r="I931" i="19"/>
  <c r="I862" i="19"/>
  <c r="D862" i="19"/>
  <c r="D863" i="19"/>
  <c r="I863" i="19"/>
  <c r="I864" i="19"/>
  <c r="D864" i="19"/>
  <c r="I865" i="19"/>
  <c r="D865" i="19"/>
  <c r="I866" i="19"/>
  <c r="D866" i="19"/>
  <c r="D867" i="19"/>
  <c r="I867" i="19"/>
  <c r="D868" i="19"/>
  <c r="I868" i="19"/>
  <c r="I869" i="19"/>
  <c r="D869" i="19"/>
  <c r="I870" i="19"/>
  <c r="D870" i="19"/>
  <c r="I871" i="19"/>
  <c r="D871" i="19"/>
  <c r="D802" i="19"/>
  <c r="I802" i="19"/>
  <c r="D803" i="19"/>
  <c r="I803" i="19"/>
  <c r="I804" i="19"/>
  <c r="D804" i="19"/>
  <c r="I805" i="19"/>
  <c r="D805" i="19"/>
  <c r="I806" i="19"/>
  <c r="D806" i="19"/>
  <c r="D807" i="19"/>
  <c r="I807" i="19"/>
  <c r="I808" i="19"/>
  <c r="D808" i="19"/>
  <c r="D810" i="19"/>
  <c r="I810" i="19"/>
  <c r="D809" i="19"/>
  <c r="I809" i="19"/>
  <c r="D811" i="19"/>
  <c r="I811" i="19"/>
  <c r="I742" i="19"/>
  <c r="D742" i="19"/>
  <c r="D743" i="19"/>
  <c r="I743" i="19"/>
  <c r="I744" i="19"/>
  <c r="D744" i="19"/>
  <c r="I745" i="19"/>
  <c r="D745" i="19"/>
  <c r="I746" i="19"/>
  <c r="D746" i="19"/>
  <c r="D747" i="19"/>
  <c r="I747" i="19"/>
  <c r="I748" i="19"/>
  <c r="D748" i="19"/>
  <c r="D749" i="19"/>
  <c r="I749" i="19"/>
  <c r="D750" i="19"/>
  <c r="I750" i="19"/>
  <c r="I751" i="19"/>
  <c r="D751" i="19"/>
  <c r="D682" i="19"/>
  <c r="I682" i="19"/>
  <c r="I683" i="19"/>
  <c r="D683" i="19"/>
  <c r="D684" i="19"/>
  <c r="I684" i="19"/>
  <c r="I685" i="19"/>
  <c r="D685" i="19"/>
  <c r="D686" i="19"/>
  <c r="I686" i="19"/>
  <c r="D688" i="19"/>
  <c r="I687" i="19"/>
  <c r="D687" i="19"/>
  <c r="I688" i="19"/>
  <c r="D689" i="19"/>
  <c r="I689" i="19"/>
  <c r="I690" i="19"/>
  <c r="D690" i="19"/>
  <c r="D691" i="19"/>
  <c r="I691" i="19"/>
  <c r="I622" i="19"/>
  <c r="D622" i="19"/>
  <c r="D623" i="19"/>
  <c r="I623" i="19"/>
  <c r="I624" i="19"/>
  <c r="D624" i="19"/>
  <c r="I625" i="19"/>
  <c r="D625" i="19"/>
  <c r="I626" i="19"/>
  <c r="D626" i="19"/>
  <c r="I627" i="19"/>
  <c r="D627" i="19"/>
  <c r="I628" i="19"/>
  <c r="D628" i="19"/>
  <c r="D629" i="19"/>
  <c r="I629" i="19"/>
  <c r="D630" i="19"/>
  <c r="I630" i="19"/>
  <c r="I631" i="19"/>
  <c r="D631" i="19"/>
  <c r="D562" i="19"/>
  <c r="I562" i="19"/>
  <c r="D563" i="19"/>
  <c r="I563" i="19"/>
  <c r="D564" i="19"/>
  <c r="I564" i="19"/>
  <c r="D565" i="19"/>
  <c r="I565" i="19"/>
  <c r="I566" i="19"/>
  <c r="D566" i="19"/>
  <c r="D568" i="19"/>
  <c r="I567" i="19"/>
  <c r="I568" i="19"/>
  <c r="D567" i="19"/>
  <c r="D569" i="19"/>
  <c r="I569" i="19"/>
  <c r="I570" i="19"/>
  <c r="D570" i="19"/>
  <c r="D571" i="19"/>
  <c r="I571" i="19"/>
  <c r="I502" i="19"/>
  <c r="D502" i="19"/>
  <c r="D503" i="19"/>
  <c r="I503" i="19"/>
  <c r="I504" i="19"/>
  <c r="D504" i="19"/>
  <c r="D505" i="19"/>
  <c r="I505" i="19"/>
  <c r="D506" i="19"/>
  <c r="I506" i="19"/>
  <c r="I507" i="19"/>
  <c r="D507" i="19"/>
  <c r="I508" i="19"/>
  <c r="D508" i="19"/>
  <c r="D509" i="19"/>
  <c r="I509" i="19"/>
  <c r="D510" i="19"/>
  <c r="I510" i="19"/>
  <c r="D511" i="19"/>
  <c r="I511" i="19"/>
  <c r="D442" i="19"/>
  <c r="I442" i="19"/>
  <c r="I443" i="19"/>
  <c r="D443" i="19"/>
  <c r="I444" i="19"/>
  <c r="D444" i="19"/>
  <c r="D445" i="19"/>
  <c r="I445" i="19"/>
  <c r="I446" i="19"/>
  <c r="D446" i="19"/>
  <c r="I447" i="19"/>
  <c r="D447" i="19"/>
  <c r="D448" i="19"/>
  <c r="I448" i="19"/>
  <c r="I449" i="19"/>
  <c r="D449" i="19"/>
  <c r="I450" i="19"/>
  <c r="D451" i="19"/>
  <c r="I451" i="19"/>
  <c r="D450" i="19"/>
  <c r="I382" i="19"/>
  <c r="D382" i="19"/>
  <c r="I383" i="19"/>
  <c r="D383" i="19"/>
  <c r="D384" i="19"/>
  <c r="I384" i="19"/>
  <c r="D385" i="19"/>
  <c r="I385" i="19"/>
  <c r="I386" i="19"/>
  <c r="D386" i="19"/>
  <c r="I387" i="19"/>
  <c r="D387" i="19"/>
  <c r="I388" i="19"/>
  <c r="D388" i="19"/>
  <c r="I389" i="19"/>
  <c r="D389" i="19"/>
  <c r="I390" i="19"/>
  <c r="D390" i="19"/>
  <c r="D391" i="19"/>
  <c r="I391" i="19"/>
  <c r="D322" i="19"/>
  <c r="I322" i="19"/>
  <c r="I323" i="19"/>
  <c r="D323" i="19"/>
  <c r="I324" i="19"/>
  <c r="D324" i="19"/>
  <c r="D325" i="19"/>
  <c r="I325" i="19"/>
  <c r="D326" i="19"/>
  <c r="I326" i="19"/>
  <c r="I327" i="19"/>
  <c r="D328" i="19"/>
  <c r="D327" i="19"/>
  <c r="I328" i="19"/>
  <c r="D329" i="19"/>
  <c r="I329" i="19"/>
  <c r="D330" i="19"/>
  <c r="I330" i="19"/>
  <c r="D331" i="19"/>
  <c r="I331" i="19"/>
  <c r="I262" i="19"/>
  <c r="D262" i="19"/>
  <c r="I263" i="19"/>
  <c r="D263" i="19"/>
  <c r="D264" i="19"/>
  <c r="I264" i="19"/>
  <c r="I265" i="19"/>
  <c r="D265" i="19"/>
  <c r="I266" i="19"/>
  <c r="D266" i="19"/>
  <c r="I267" i="19"/>
  <c r="D267" i="19"/>
  <c r="I268" i="19"/>
  <c r="D268" i="19"/>
  <c r="I269" i="19"/>
  <c r="D269" i="19"/>
  <c r="D270" i="19"/>
  <c r="I270" i="19"/>
  <c r="D271" i="19"/>
  <c r="I271" i="19"/>
  <c r="D202" i="19"/>
  <c r="I202" i="19"/>
  <c r="I203" i="19"/>
  <c r="D203" i="19"/>
  <c r="I204" i="19"/>
  <c r="D204" i="19"/>
  <c r="D205" i="19"/>
  <c r="I205" i="19"/>
  <c r="I206" i="19"/>
  <c r="D206" i="19"/>
  <c r="I207" i="19"/>
  <c r="D207" i="19"/>
  <c r="I208" i="19"/>
  <c r="D208" i="19"/>
  <c r="D209" i="19"/>
  <c r="I209" i="19"/>
  <c r="D211" i="19"/>
  <c r="I210" i="19"/>
  <c r="D210" i="19"/>
  <c r="I211" i="19"/>
  <c r="I142" i="19"/>
  <c r="D142" i="19"/>
  <c r="I143" i="19"/>
  <c r="I144" i="19"/>
  <c r="D143" i="19"/>
  <c r="D144" i="19"/>
  <c r="D145" i="19"/>
  <c r="I145" i="19"/>
  <c r="D146" i="19"/>
  <c r="I146" i="19"/>
  <c r="D147" i="19"/>
  <c r="I147" i="19"/>
  <c r="D148" i="19"/>
  <c r="I148" i="19"/>
  <c r="I149" i="19"/>
  <c r="D149" i="19"/>
  <c r="D150" i="19"/>
  <c r="I150" i="19"/>
  <c r="I151" i="19"/>
  <c r="D151" i="19"/>
  <c r="D82" i="19"/>
  <c r="I82" i="19"/>
  <c r="D83" i="19"/>
  <c r="I83" i="19"/>
  <c r="D84" i="19"/>
  <c r="I84" i="19"/>
  <c r="I85" i="19"/>
  <c r="D85" i="19"/>
  <c r="I86" i="19"/>
  <c r="D86" i="19"/>
  <c r="D87" i="19"/>
  <c r="I87" i="19"/>
  <c r="D88" i="19"/>
  <c r="I88" i="19"/>
  <c r="D89" i="19"/>
  <c r="I89" i="19"/>
  <c r="I90" i="19"/>
  <c r="D90" i="19"/>
  <c r="I91" i="19"/>
  <c r="D91" i="19"/>
  <c r="I22" i="19"/>
  <c r="D22" i="19"/>
  <c r="I23" i="19"/>
  <c r="D23" i="19"/>
  <c r="D24" i="19"/>
  <c r="D25" i="19"/>
  <c r="I24" i="19"/>
  <c r="I25" i="19"/>
  <c r="I26" i="19"/>
  <c r="D26" i="19"/>
  <c r="D27" i="19"/>
  <c r="I27" i="19"/>
  <c r="D28" i="19"/>
  <c r="I28" i="19"/>
  <c r="D29" i="19"/>
  <c r="I29" i="19"/>
  <c r="I30" i="19"/>
  <c r="D30" i="19"/>
  <c r="D31" i="19"/>
  <c r="I31" i="19"/>
  <c r="D1382" i="19"/>
  <c r="I1382" i="19"/>
  <c r="I1383" i="19"/>
  <c r="D1383" i="19"/>
  <c r="D1384" i="19"/>
  <c r="I1384" i="19"/>
  <c r="I1385" i="19"/>
  <c r="D1385" i="19"/>
  <c r="I1386" i="19"/>
  <c r="D1386" i="19"/>
  <c r="I1387" i="19"/>
  <c r="D1387" i="19"/>
  <c r="I1388" i="19"/>
  <c r="D1388" i="19"/>
  <c r="D1389" i="19"/>
  <c r="I1389" i="19"/>
  <c r="D1390" i="19"/>
  <c r="I1390" i="19"/>
  <c r="I1391" i="19"/>
  <c r="D1391" i="19"/>
  <c r="D1142" i="19"/>
  <c r="I1142" i="19"/>
  <c r="I1143" i="19"/>
  <c r="D1143" i="19"/>
  <c r="D1144" i="19"/>
  <c r="I1144" i="19"/>
  <c r="D1145" i="19"/>
  <c r="I1145" i="19"/>
  <c r="D1146" i="19"/>
  <c r="I1146" i="19"/>
  <c r="I1147" i="19"/>
  <c r="D1147" i="19"/>
  <c r="I1148" i="19"/>
  <c r="D1148" i="19"/>
  <c r="I1149" i="19"/>
  <c r="D1149" i="19"/>
  <c r="D1150" i="19"/>
  <c r="I1150" i="19"/>
  <c r="I1151" i="19"/>
  <c r="D1151" i="19"/>
  <c r="D902" i="19"/>
  <c r="I902" i="19"/>
  <c r="D903" i="19"/>
  <c r="I903" i="19"/>
  <c r="I904" i="19"/>
  <c r="D904" i="19"/>
  <c r="I905" i="19"/>
  <c r="D905" i="19"/>
  <c r="D906" i="19"/>
  <c r="I906" i="19"/>
  <c r="D907" i="19"/>
  <c r="I907" i="19"/>
  <c r="D908" i="19"/>
  <c r="I908" i="19"/>
  <c r="I909" i="19"/>
  <c r="D909" i="19"/>
  <c r="I910" i="19"/>
  <c r="D910" i="19"/>
  <c r="I911" i="19"/>
  <c r="D911" i="19"/>
  <c r="D662" i="19"/>
  <c r="I662" i="19"/>
  <c r="I663" i="19"/>
  <c r="D663" i="19"/>
  <c r="I664" i="19"/>
  <c r="D664" i="19"/>
  <c r="I665" i="19"/>
  <c r="D665" i="19"/>
  <c r="I666" i="19"/>
  <c r="D666" i="19"/>
  <c r="D667" i="19"/>
  <c r="I667" i="19"/>
  <c r="D668" i="19"/>
  <c r="I668" i="19"/>
  <c r="D669" i="19"/>
  <c r="I669" i="19"/>
  <c r="D670" i="19"/>
  <c r="I670" i="19"/>
  <c r="D671" i="19"/>
  <c r="I671" i="19"/>
  <c r="I122" i="19"/>
  <c r="D122" i="19"/>
  <c r="I123" i="19"/>
  <c r="D123" i="19"/>
  <c r="I124" i="19"/>
  <c r="D124" i="19"/>
  <c r="D125" i="19"/>
  <c r="I125" i="19"/>
  <c r="I126" i="19"/>
  <c r="D126" i="19"/>
  <c r="D127" i="19"/>
  <c r="I127" i="19"/>
  <c r="I129" i="19"/>
  <c r="D129" i="19"/>
  <c r="I128" i="19"/>
  <c r="D128" i="19"/>
  <c r="D130" i="19"/>
  <c r="I130" i="19"/>
  <c r="I131" i="19"/>
  <c r="D131" i="19"/>
  <c r="D1552" i="19"/>
  <c r="I1552" i="19"/>
  <c r="I1553" i="19"/>
  <c r="D1553" i="19"/>
  <c r="I1554" i="19"/>
  <c r="D1554" i="19"/>
  <c r="D1555" i="19"/>
  <c r="I1555" i="19"/>
  <c r="D1556" i="19"/>
  <c r="I1556" i="19"/>
  <c r="I1557" i="19"/>
  <c r="D1557" i="19"/>
  <c r="D1558" i="19"/>
  <c r="I1558" i="19"/>
  <c r="I1559" i="19"/>
  <c r="D1559" i="19"/>
  <c r="I1560" i="19"/>
  <c r="D1560" i="19"/>
  <c r="D1561" i="19"/>
  <c r="I1561" i="19"/>
  <c r="I1432" i="19"/>
  <c r="D1432" i="19"/>
  <c r="I1433" i="19"/>
  <c r="D1433" i="19"/>
  <c r="D1434" i="19"/>
  <c r="I1434" i="19"/>
  <c r="I1435" i="19"/>
  <c r="D1435" i="19"/>
  <c r="I1436" i="19"/>
  <c r="D1436" i="19"/>
  <c r="D1437" i="19"/>
  <c r="I1437" i="19"/>
  <c r="D1438" i="19"/>
  <c r="I1438" i="19"/>
  <c r="D1439" i="19"/>
  <c r="I1439" i="19"/>
  <c r="D1440" i="19"/>
  <c r="I1440" i="19"/>
  <c r="D1441" i="19"/>
  <c r="I1441" i="19"/>
  <c r="D1312" i="19"/>
  <c r="I1312" i="19"/>
  <c r="D1313" i="19"/>
  <c r="I1313" i="19"/>
  <c r="D1314" i="19"/>
  <c r="I1314" i="19"/>
  <c r="D1315" i="19"/>
  <c r="I1315" i="19"/>
  <c r="D1316" i="19"/>
  <c r="I1316" i="19"/>
  <c r="I1317" i="19"/>
  <c r="D1317" i="19"/>
  <c r="D1318" i="19"/>
  <c r="I1318" i="19"/>
  <c r="D1319" i="19"/>
  <c r="I1319" i="19"/>
  <c r="D1320" i="19"/>
  <c r="I1320" i="19"/>
  <c r="D1321" i="19"/>
  <c r="I1321" i="19"/>
  <c r="D1132" i="19"/>
  <c r="I1132" i="19"/>
  <c r="I1133" i="19"/>
  <c r="D1133" i="19"/>
  <c r="I1134" i="19"/>
  <c r="D1134" i="19"/>
  <c r="D1136" i="19"/>
  <c r="I1136" i="19"/>
  <c r="D1135" i="19"/>
  <c r="I1135" i="19"/>
  <c r="I1137" i="19"/>
  <c r="D1137" i="19"/>
  <c r="D1138" i="19"/>
  <c r="I1138" i="19"/>
  <c r="I1139" i="19"/>
  <c r="D1139" i="19"/>
  <c r="D1140" i="19"/>
  <c r="I1140" i="19"/>
  <c r="I1141" i="19"/>
  <c r="D1141" i="19"/>
  <c r="I952" i="19"/>
  <c r="D952" i="19"/>
  <c r="I953" i="19"/>
  <c r="D953" i="19"/>
  <c r="I954" i="19"/>
  <c r="D954" i="19"/>
  <c r="D955" i="19"/>
  <c r="I955" i="19"/>
  <c r="I956" i="19"/>
  <c r="D956" i="19"/>
  <c r="D957" i="19"/>
  <c r="I957" i="19"/>
  <c r="I958" i="19"/>
  <c r="D958" i="19"/>
  <c r="I959" i="19"/>
  <c r="D959" i="19"/>
  <c r="D960" i="19"/>
  <c r="I960" i="19"/>
  <c r="D961" i="19"/>
  <c r="I961" i="19"/>
  <c r="I772" i="19"/>
  <c r="D772" i="19"/>
  <c r="D773" i="19"/>
  <c r="I773" i="19"/>
  <c r="D774" i="19"/>
  <c r="I774" i="19"/>
  <c r="I775" i="19"/>
  <c r="D775" i="19"/>
  <c r="I776" i="19"/>
  <c r="D776" i="19"/>
  <c r="I777" i="19"/>
  <c r="D777" i="19"/>
  <c r="I778" i="19"/>
  <c r="D778" i="19"/>
  <c r="I779" i="19"/>
  <c r="D779" i="19"/>
  <c r="D780" i="19"/>
  <c r="I780" i="19"/>
  <c r="D781" i="19"/>
  <c r="I781" i="19"/>
  <c r="D592" i="19"/>
  <c r="I592" i="19"/>
  <c r="I593" i="19"/>
  <c r="D593" i="19"/>
  <c r="I594" i="19"/>
  <c r="D594" i="19"/>
  <c r="D595" i="19"/>
  <c r="I595" i="19"/>
  <c r="D596" i="19"/>
  <c r="I596" i="19"/>
  <c r="I597" i="19"/>
  <c r="D597" i="19"/>
  <c r="I598" i="19"/>
  <c r="D598" i="19"/>
  <c r="I599" i="19"/>
  <c r="D599" i="19"/>
  <c r="I600" i="19"/>
  <c r="D600" i="19"/>
  <c r="I601" i="19"/>
  <c r="D601" i="19"/>
  <c r="I52" i="19"/>
  <c r="D52" i="19"/>
  <c r="D53" i="19"/>
  <c r="I53" i="19"/>
  <c r="D54" i="19"/>
  <c r="I54" i="19"/>
  <c r="I55" i="19"/>
  <c r="D55" i="19"/>
  <c r="I56" i="19"/>
  <c r="D56" i="19"/>
  <c r="D57" i="19"/>
  <c r="I57" i="19"/>
  <c r="D58" i="19"/>
  <c r="I58" i="19"/>
  <c r="I59" i="19"/>
  <c r="D59" i="19"/>
  <c r="I60" i="19"/>
  <c r="D60" i="19"/>
  <c r="D61" i="19"/>
  <c r="I61" i="19"/>
  <c r="D1602" i="19"/>
  <c r="I1602" i="19"/>
  <c r="I1603" i="19"/>
  <c r="D1603" i="19"/>
  <c r="D1604" i="19"/>
  <c r="I1604" i="19"/>
  <c r="D1605" i="19"/>
  <c r="I1605" i="19"/>
  <c r="I1606" i="19"/>
  <c r="D1606" i="19"/>
  <c r="D1607" i="19"/>
  <c r="I1607" i="19"/>
  <c r="D1608" i="19"/>
  <c r="I1608" i="19"/>
  <c r="D1609" i="19"/>
  <c r="I1609" i="19"/>
  <c r="I1610" i="19"/>
  <c r="D1610" i="19"/>
  <c r="D1611" i="19"/>
  <c r="I1611" i="19"/>
  <c r="D1362" i="19"/>
  <c r="I1362" i="19"/>
  <c r="I1363" i="19"/>
  <c r="D1363" i="19"/>
  <c r="I1364" i="19"/>
  <c r="D1364" i="19"/>
  <c r="I1365" i="19"/>
  <c r="D1365" i="19"/>
  <c r="D1366" i="19"/>
  <c r="I1366" i="19"/>
  <c r="D1367" i="19"/>
  <c r="I1367" i="19"/>
  <c r="D1368" i="19"/>
  <c r="I1368" i="19"/>
  <c r="I1369" i="19"/>
  <c r="D1369" i="19"/>
  <c r="I1370" i="19"/>
  <c r="D1370" i="19"/>
  <c r="I1371" i="19"/>
  <c r="D1371" i="19"/>
  <c r="D1122" i="19"/>
  <c r="I1122" i="19"/>
  <c r="D1123" i="19"/>
  <c r="I1123" i="19"/>
  <c r="D1124" i="19"/>
  <c r="I1124" i="19"/>
  <c r="I1125" i="19"/>
  <c r="D1125" i="19"/>
  <c r="D1126" i="19"/>
  <c r="I1126" i="19"/>
  <c r="D1127" i="19"/>
  <c r="I1127" i="19"/>
  <c r="I1128" i="19"/>
  <c r="D1128" i="19"/>
  <c r="D1129" i="19"/>
  <c r="I1129" i="19"/>
  <c r="D1130" i="19"/>
  <c r="I1130" i="19"/>
  <c r="I1131" i="19"/>
  <c r="D1131" i="19"/>
  <c r="D882" i="19"/>
  <c r="I882" i="19"/>
  <c r="I883" i="19"/>
  <c r="D883" i="19"/>
  <c r="I884" i="19"/>
  <c r="D884" i="19"/>
  <c r="I885" i="19"/>
  <c r="D885" i="19"/>
  <c r="D886" i="19"/>
  <c r="I886" i="19"/>
  <c r="D887" i="19"/>
  <c r="I887" i="19"/>
  <c r="I888" i="19"/>
  <c r="D888" i="19"/>
  <c r="I889" i="19"/>
  <c r="D889" i="19"/>
  <c r="I890" i="19"/>
  <c r="D890" i="19"/>
  <c r="D891" i="19"/>
  <c r="I891" i="19"/>
  <c r="I582" i="19"/>
  <c r="D582" i="19"/>
  <c r="I583" i="19"/>
  <c r="D583" i="19"/>
  <c r="I584" i="19"/>
  <c r="D584" i="19"/>
  <c r="I585" i="19"/>
  <c r="D585" i="19"/>
  <c r="D586" i="19"/>
  <c r="I586" i="19"/>
  <c r="I587" i="19"/>
  <c r="D587" i="19"/>
  <c r="D588" i="19"/>
  <c r="I588" i="19"/>
  <c r="I589" i="19"/>
  <c r="D589" i="19"/>
  <c r="I590" i="19"/>
  <c r="D590" i="19"/>
  <c r="D591" i="19"/>
  <c r="I591" i="19"/>
  <c r="I342" i="19"/>
  <c r="D342" i="19"/>
  <c r="I343" i="19"/>
  <c r="D343" i="19"/>
  <c r="I344" i="19"/>
  <c r="D344" i="19"/>
  <c r="I345" i="19"/>
  <c r="D345" i="19"/>
  <c r="D346" i="19"/>
  <c r="I346" i="19"/>
  <c r="I347" i="19"/>
  <c r="D347" i="19"/>
  <c r="I348" i="19"/>
  <c r="D348" i="19"/>
  <c r="D349" i="19"/>
  <c r="I349" i="19"/>
  <c r="I350" i="19"/>
  <c r="D350" i="19"/>
  <c r="D351" i="19"/>
  <c r="I351" i="19"/>
  <c r="D162" i="19"/>
  <c r="I162" i="19"/>
  <c r="D163" i="19"/>
  <c r="I163" i="19"/>
  <c r="D164" i="19"/>
  <c r="I164" i="19"/>
  <c r="I165" i="19"/>
  <c r="D165" i="19"/>
  <c r="I166" i="19"/>
  <c r="D166" i="19"/>
  <c r="I167" i="19"/>
  <c r="D167" i="19"/>
  <c r="D168" i="19"/>
  <c r="I168" i="19"/>
  <c r="I169" i="19"/>
  <c r="D169" i="19"/>
  <c r="I170" i="19"/>
  <c r="D170" i="19"/>
  <c r="I171" i="19"/>
  <c r="D171" i="19"/>
  <c r="I1472" i="19"/>
  <c r="D1472" i="19"/>
  <c r="D1473" i="19"/>
  <c r="I1473" i="19"/>
  <c r="I1474" i="19"/>
  <c r="D1474" i="19"/>
  <c r="I1475" i="19"/>
  <c r="D1475" i="19"/>
  <c r="I1476" i="19"/>
  <c r="D1476" i="19"/>
  <c r="D1477" i="19"/>
  <c r="I1477" i="19"/>
  <c r="I1478" i="19"/>
  <c r="D1478" i="19"/>
  <c r="I1479" i="19"/>
  <c r="D1479" i="19"/>
  <c r="I1480" i="19"/>
  <c r="D1480" i="19"/>
  <c r="I1481" i="19"/>
  <c r="D1481" i="19"/>
  <c r="I1232" i="19"/>
  <c r="D1232" i="19"/>
  <c r="I1233" i="19"/>
  <c r="D1233" i="19"/>
  <c r="I1234" i="19"/>
  <c r="D1234" i="19"/>
  <c r="I1235" i="19"/>
  <c r="D1235" i="19"/>
  <c r="D1236" i="19"/>
  <c r="I1236" i="19"/>
  <c r="I1237" i="19"/>
  <c r="D1237" i="19"/>
  <c r="D1238" i="19"/>
  <c r="I1238" i="19"/>
  <c r="I1239" i="19"/>
  <c r="D1239" i="19"/>
  <c r="I1240" i="19"/>
  <c r="D1240" i="19"/>
  <c r="I1241" i="19"/>
  <c r="D1241" i="19"/>
  <c r="I992" i="19"/>
  <c r="D992" i="19"/>
  <c r="I993" i="19"/>
  <c r="D993" i="19"/>
  <c r="I994" i="19"/>
  <c r="D994" i="19"/>
  <c r="I995" i="19"/>
  <c r="D995" i="19"/>
  <c r="D996" i="19"/>
  <c r="I996" i="19"/>
  <c r="D997" i="19"/>
  <c r="I997" i="19"/>
  <c r="D998" i="19"/>
  <c r="I998" i="19"/>
  <c r="I999" i="19"/>
  <c r="D999" i="19"/>
  <c r="I1000" i="19"/>
  <c r="D1000" i="19"/>
  <c r="D1001" i="19"/>
  <c r="I1001" i="19"/>
  <c r="I752" i="19"/>
  <c r="D752" i="19"/>
  <c r="I753" i="19"/>
  <c r="D753" i="19"/>
  <c r="I754" i="19"/>
  <c r="D754" i="19"/>
  <c r="D755" i="19"/>
  <c r="I755" i="19"/>
  <c r="D756" i="19"/>
  <c r="I756" i="19"/>
  <c r="D757" i="19"/>
  <c r="I757" i="19"/>
  <c r="I758" i="19"/>
  <c r="D758" i="19"/>
  <c r="D759" i="19"/>
  <c r="I759" i="19"/>
  <c r="D760" i="19"/>
  <c r="I760" i="19"/>
  <c r="I761" i="19"/>
  <c r="D761" i="19"/>
  <c r="D572" i="19"/>
  <c r="I572" i="19"/>
  <c r="D573" i="19"/>
  <c r="I573" i="19"/>
  <c r="I574" i="19"/>
  <c r="D574" i="19"/>
  <c r="D575" i="19"/>
  <c r="I575" i="19"/>
  <c r="I576" i="19"/>
  <c r="D576" i="19"/>
  <c r="D577" i="19"/>
  <c r="I577" i="19"/>
  <c r="D578" i="19"/>
  <c r="I578" i="19"/>
  <c r="D579" i="19"/>
  <c r="I579" i="19"/>
  <c r="D580" i="19"/>
  <c r="I580" i="19"/>
  <c r="D581" i="19"/>
  <c r="I581" i="19"/>
  <c r="I392" i="19"/>
  <c r="D392" i="19"/>
  <c r="I393" i="19"/>
  <c r="D393" i="19"/>
  <c r="I394" i="19"/>
  <c r="D394" i="19"/>
  <c r="D395" i="19"/>
  <c r="I395" i="19"/>
  <c r="D396" i="19"/>
  <c r="I396" i="19"/>
  <c r="I397" i="19"/>
  <c r="D397" i="19"/>
  <c r="D398" i="19"/>
  <c r="I398" i="19"/>
  <c r="I399" i="19"/>
  <c r="D399" i="19"/>
  <c r="D400" i="19"/>
  <c r="I401" i="19"/>
  <c r="I400" i="19"/>
  <c r="D401" i="19"/>
  <c r="I272" i="19"/>
  <c r="D272" i="19"/>
  <c r="I273" i="19"/>
  <c r="D273" i="19"/>
  <c r="I274" i="19"/>
  <c r="D274" i="19"/>
  <c r="D275" i="19"/>
  <c r="I275" i="19"/>
  <c r="I276" i="19"/>
  <c r="D276" i="19"/>
  <c r="D277" i="19"/>
  <c r="I277" i="19"/>
  <c r="I278" i="19"/>
  <c r="D278" i="19"/>
  <c r="D279" i="19"/>
  <c r="I279" i="19"/>
  <c r="I280" i="19"/>
  <c r="D280" i="19"/>
  <c r="I281" i="19"/>
  <c r="D281" i="19"/>
  <c r="I152" i="19"/>
  <c r="D152" i="19"/>
  <c r="D153" i="19"/>
  <c r="I153" i="19"/>
  <c r="D154" i="19"/>
  <c r="I154" i="19"/>
  <c r="D155" i="19"/>
  <c r="I155" i="19"/>
  <c r="I156" i="19"/>
  <c r="D156" i="19"/>
  <c r="D157" i="19"/>
  <c r="I157" i="19"/>
  <c r="D158" i="19"/>
  <c r="I158" i="19"/>
  <c r="D159" i="19"/>
  <c r="I159" i="19"/>
  <c r="D160" i="19"/>
  <c r="I160" i="19"/>
  <c r="I161" i="19"/>
  <c r="D161" i="19"/>
  <c r="N171" i="18"/>
  <c r="J1592" i="19"/>
  <c r="J1593" i="19"/>
  <c r="J1594" i="19"/>
  <c r="J1595" i="19"/>
  <c r="J1596" i="19"/>
  <c r="J1597" i="19"/>
  <c r="J1598" i="19"/>
  <c r="J1599" i="19"/>
  <c r="J1600" i="19"/>
  <c r="J1601" i="19"/>
  <c r="N159" i="18"/>
  <c r="J1472" i="19"/>
  <c r="J1473" i="19"/>
  <c r="J1474" i="19"/>
  <c r="J1475" i="19"/>
  <c r="J1476" i="19"/>
  <c r="J1477" i="19"/>
  <c r="J1478" i="19"/>
  <c r="J1479" i="19"/>
  <c r="J1480" i="19"/>
  <c r="J1481" i="19"/>
  <c r="N147" i="18"/>
  <c r="J1352" i="19"/>
  <c r="J1353" i="19"/>
  <c r="J1354" i="19"/>
  <c r="J1355" i="19"/>
  <c r="N135" i="18"/>
  <c r="J1232" i="19"/>
  <c r="J1233" i="19"/>
  <c r="J1234" i="19"/>
  <c r="J1235" i="19"/>
  <c r="J1236" i="19"/>
  <c r="J1237" i="19"/>
  <c r="J1238" i="19"/>
  <c r="J1239" i="19"/>
  <c r="J1240" i="19"/>
  <c r="J1241" i="19"/>
  <c r="J1116" i="19"/>
  <c r="J1120" i="19"/>
  <c r="J1119" i="19"/>
  <c r="J1121" i="19"/>
  <c r="J877" i="19"/>
  <c r="J878" i="19"/>
  <c r="J881" i="19"/>
  <c r="N75" i="18"/>
  <c r="J632" i="19"/>
  <c r="J633" i="19"/>
  <c r="J634" i="19"/>
  <c r="J635" i="19"/>
  <c r="J636" i="19"/>
  <c r="J637" i="19"/>
  <c r="J638" i="19"/>
  <c r="J639" i="19"/>
  <c r="J640" i="19"/>
  <c r="J641" i="19"/>
  <c r="N63" i="18"/>
  <c r="J512" i="19"/>
  <c r="J513" i="19"/>
  <c r="J514" i="19"/>
  <c r="J515" i="19"/>
  <c r="J516" i="19"/>
  <c r="J517" i="19"/>
  <c r="J518" i="19"/>
  <c r="J519" i="19"/>
  <c r="J520" i="19"/>
  <c r="J521" i="19"/>
  <c r="N51" i="18"/>
  <c r="J392" i="19"/>
  <c r="J393" i="19"/>
  <c r="J394" i="19"/>
  <c r="J395" i="19"/>
  <c r="J396" i="19"/>
  <c r="J397" i="19"/>
  <c r="J398" i="19"/>
  <c r="J399" i="19"/>
  <c r="J401" i="19"/>
  <c r="J400" i="19"/>
  <c r="I1562" i="19"/>
  <c r="D1562" i="19"/>
  <c r="I1563" i="19"/>
  <c r="D1563" i="19"/>
  <c r="D1564" i="19"/>
  <c r="I1564" i="19"/>
  <c r="I1565" i="19"/>
  <c r="D1565" i="19"/>
  <c r="D1566" i="19"/>
  <c r="I1566" i="19"/>
  <c r="I1567" i="19"/>
  <c r="D1567" i="19"/>
  <c r="D1568" i="19"/>
  <c r="I1568" i="19"/>
  <c r="D1569" i="19"/>
  <c r="I1569" i="19"/>
  <c r="D1570" i="19"/>
  <c r="I1570" i="19"/>
  <c r="I1571" i="19"/>
  <c r="D1571" i="19"/>
  <c r="I1322" i="19"/>
  <c r="D1322" i="19"/>
  <c r="I1323" i="19"/>
  <c r="D1323" i="19"/>
  <c r="D1324" i="19"/>
  <c r="I1324" i="19"/>
  <c r="I1325" i="19"/>
  <c r="D1325" i="19"/>
  <c r="D1326" i="19"/>
  <c r="I1326" i="19"/>
  <c r="I1327" i="19"/>
  <c r="D1327" i="19"/>
  <c r="D1328" i="19"/>
  <c r="I1328" i="19"/>
  <c r="I1329" i="19"/>
  <c r="D1329" i="19"/>
  <c r="D1330" i="19"/>
  <c r="I1330" i="19"/>
  <c r="I1331" i="19"/>
  <c r="D1331" i="19"/>
  <c r="I1082" i="19"/>
  <c r="D1082" i="19"/>
  <c r="D1083" i="19"/>
  <c r="I1083" i="19"/>
  <c r="I1084" i="19"/>
  <c r="D1084" i="19"/>
  <c r="D1085" i="19"/>
  <c r="I1085" i="19"/>
  <c r="I1086" i="19"/>
  <c r="D1086" i="19"/>
  <c r="I1087" i="19"/>
  <c r="D1087" i="19"/>
  <c r="D1088" i="19"/>
  <c r="I1088" i="19"/>
  <c r="I1089" i="19"/>
  <c r="D1089" i="19"/>
  <c r="I1090" i="19"/>
  <c r="D1090" i="19"/>
  <c r="D1091" i="19"/>
  <c r="I1091" i="19"/>
  <c r="I842" i="19"/>
  <c r="D842" i="19"/>
  <c r="D843" i="19"/>
  <c r="I843" i="19"/>
  <c r="D844" i="19"/>
  <c r="I844" i="19"/>
  <c r="I845" i="19"/>
  <c r="D845" i="19"/>
  <c r="I846" i="19"/>
  <c r="D846" i="19"/>
  <c r="I847" i="19"/>
  <c r="D847" i="19"/>
  <c r="I848" i="19"/>
  <c r="D848" i="19"/>
  <c r="I849" i="19"/>
  <c r="D849" i="19"/>
  <c r="D850" i="19"/>
  <c r="I850" i="19"/>
  <c r="D851" i="19"/>
  <c r="I851" i="19"/>
  <c r="I602" i="19"/>
  <c r="D602" i="19"/>
  <c r="I604" i="19"/>
  <c r="D603" i="19"/>
  <c r="D604" i="19"/>
  <c r="I603" i="19"/>
  <c r="I605" i="19"/>
  <c r="D605" i="19"/>
  <c r="D606" i="19"/>
  <c r="I606" i="19"/>
  <c r="I607" i="19"/>
  <c r="D607" i="19"/>
  <c r="D608" i="19"/>
  <c r="I608" i="19"/>
  <c r="I609" i="19"/>
  <c r="D609" i="19"/>
  <c r="I610" i="19"/>
  <c r="D610" i="19"/>
  <c r="D611" i="19"/>
  <c r="I611" i="19"/>
  <c r="I482" i="19"/>
  <c r="D482" i="19"/>
  <c r="D483" i="19"/>
  <c r="I483" i="19"/>
  <c r="D484" i="19"/>
  <c r="I484" i="19"/>
  <c r="I485" i="19"/>
  <c r="D485" i="19"/>
  <c r="D486" i="19"/>
  <c r="I486" i="19"/>
  <c r="D487" i="19"/>
  <c r="I487" i="19"/>
  <c r="I488" i="19"/>
  <c r="D488" i="19"/>
  <c r="D489" i="19"/>
  <c r="I489" i="19"/>
  <c r="D490" i="19"/>
  <c r="I490" i="19"/>
  <c r="I491" i="19"/>
  <c r="D491" i="19"/>
  <c r="I362" i="19"/>
  <c r="D362" i="19"/>
  <c r="D363" i="19"/>
  <c r="I363" i="19"/>
  <c r="D364" i="19"/>
  <c r="I364" i="19"/>
  <c r="I365" i="19"/>
  <c r="D365" i="19"/>
  <c r="I366" i="19"/>
  <c r="D366" i="19"/>
  <c r="I367" i="19"/>
  <c r="D367" i="19"/>
  <c r="D368" i="19"/>
  <c r="I368" i="19"/>
  <c r="I369" i="19"/>
  <c r="D369" i="19"/>
  <c r="I370" i="19"/>
  <c r="D370" i="19"/>
  <c r="D371" i="19"/>
  <c r="I371" i="19"/>
  <c r="I242" i="19"/>
  <c r="D242" i="19"/>
  <c r="I244" i="19"/>
  <c r="I243" i="19"/>
  <c r="D244" i="19"/>
  <c r="D243" i="19"/>
  <c r="D245" i="19"/>
  <c r="I245" i="19"/>
  <c r="I246" i="19"/>
  <c r="D246" i="19"/>
  <c r="I247" i="19"/>
  <c r="D247" i="19"/>
  <c r="I248" i="19"/>
  <c r="D248" i="19"/>
  <c r="D249" i="19"/>
  <c r="I249" i="19"/>
  <c r="D250" i="19"/>
  <c r="I250" i="19"/>
  <c r="D251" i="19"/>
  <c r="I251" i="19"/>
  <c r="I1492" i="19"/>
  <c r="D1492" i="19"/>
  <c r="I1493" i="19"/>
  <c r="D1493" i="19"/>
  <c r="D1494" i="19"/>
  <c r="I1494" i="19"/>
  <c r="I1495" i="19"/>
  <c r="D1495" i="19"/>
  <c r="I1496" i="19"/>
  <c r="D1496" i="19"/>
  <c r="D1497" i="19"/>
  <c r="I1497" i="19"/>
  <c r="I1498" i="19"/>
  <c r="D1498" i="19"/>
  <c r="I1499" i="19"/>
  <c r="D1499" i="19"/>
  <c r="D1500" i="19"/>
  <c r="I1500" i="19"/>
  <c r="D1501" i="19"/>
  <c r="I1501" i="19"/>
  <c r="I1192" i="19"/>
  <c r="D1192" i="19"/>
  <c r="I1193" i="19"/>
  <c r="D1193" i="19"/>
  <c r="I1194" i="19"/>
  <c r="D1194" i="19"/>
  <c r="D1195" i="19"/>
  <c r="I1195" i="19"/>
  <c r="I1196" i="19"/>
  <c r="D1196" i="19"/>
  <c r="I1197" i="19"/>
  <c r="D1197" i="19"/>
  <c r="D1198" i="19"/>
  <c r="I1198" i="19"/>
  <c r="D1199" i="19"/>
  <c r="I1199" i="19"/>
  <c r="D1200" i="19"/>
  <c r="I1200" i="19"/>
  <c r="I1201" i="19"/>
  <c r="D1201" i="19"/>
  <c r="I1012" i="19"/>
  <c r="D1012" i="19"/>
  <c r="I1013" i="19"/>
  <c r="D1013" i="19"/>
  <c r="D1014" i="19"/>
  <c r="I1014" i="19"/>
  <c r="D1015" i="19"/>
  <c r="I1015" i="19"/>
  <c r="I1016" i="19"/>
  <c r="D1016" i="19"/>
  <c r="D1017" i="19"/>
  <c r="I1017" i="19"/>
  <c r="I1018" i="19"/>
  <c r="D1018" i="19"/>
  <c r="I1019" i="19"/>
  <c r="D1019" i="19"/>
  <c r="D1020" i="19"/>
  <c r="I1020" i="19"/>
  <c r="D1021" i="19"/>
  <c r="I1021" i="19"/>
  <c r="D832" i="19"/>
  <c r="I832" i="19"/>
  <c r="D833" i="19"/>
  <c r="I833" i="19"/>
  <c r="D834" i="19"/>
  <c r="I834" i="19"/>
  <c r="I835" i="19"/>
  <c r="D835" i="19"/>
  <c r="D836" i="19"/>
  <c r="I836" i="19"/>
  <c r="D837" i="19"/>
  <c r="I837" i="19"/>
  <c r="D839" i="19"/>
  <c r="D838" i="19"/>
  <c r="I838" i="19"/>
  <c r="D840" i="19"/>
  <c r="I840" i="19"/>
  <c r="I839" i="19"/>
  <c r="D841" i="19"/>
  <c r="I841" i="19"/>
  <c r="D652" i="19"/>
  <c r="I652" i="19"/>
  <c r="I653" i="19"/>
  <c r="D653" i="19"/>
  <c r="I654" i="19"/>
  <c r="D654" i="19"/>
  <c r="D655" i="19"/>
  <c r="I655" i="19"/>
  <c r="I656" i="19"/>
  <c r="D656" i="19"/>
  <c r="I657" i="19"/>
  <c r="D657" i="19"/>
  <c r="I658" i="19"/>
  <c r="D658" i="19"/>
  <c r="D659" i="19"/>
  <c r="I659" i="19"/>
  <c r="D660" i="19"/>
  <c r="I660" i="19"/>
  <c r="I661" i="19"/>
  <c r="D661" i="19"/>
  <c r="I472" i="19"/>
  <c r="D472" i="19"/>
  <c r="D473" i="19"/>
  <c r="I473" i="19"/>
  <c r="I474" i="19"/>
  <c r="D474" i="19"/>
  <c r="I475" i="19"/>
  <c r="D475" i="19"/>
  <c r="D476" i="19"/>
  <c r="I476" i="19"/>
  <c r="I477" i="19"/>
  <c r="D477" i="19"/>
  <c r="I478" i="19"/>
  <c r="D478" i="19"/>
  <c r="D479" i="19"/>
  <c r="I479" i="19"/>
  <c r="D480" i="19"/>
  <c r="I480" i="19"/>
  <c r="I481" i="19"/>
  <c r="D481" i="19"/>
  <c r="D352" i="19"/>
  <c r="I352" i="19"/>
  <c r="I353" i="19"/>
  <c r="D353" i="19"/>
  <c r="D354" i="19"/>
  <c r="I354" i="19"/>
  <c r="D355" i="19"/>
  <c r="I355" i="19"/>
  <c r="I356" i="19"/>
  <c r="D356" i="19"/>
  <c r="I357" i="19"/>
  <c r="D357" i="19"/>
  <c r="I358" i="19"/>
  <c r="D358" i="19"/>
  <c r="I359" i="19"/>
  <c r="D359" i="19"/>
  <c r="D360" i="19"/>
  <c r="I360" i="19"/>
  <c r="D361" i="19"/>
  <c r="I361" i="19"/>
  <c r="I232" i="19"/>
  <c r="D232" i="19"/>
  <c r="I233" i="19"/>
  <c r="D233" i="19"/>
  <c r="D234" i="19"/>
  <c r="I234" i="19"/>
  <c r="D235" i="19"/>
  <c r="I235" i="19"/>
  <c r="D236" i="19"/>
  <c r="I236" i="19"/>
  <c r="D237" i="19"/>
  <c r="I237" i="19"/>
  <c r="I238" i="19"/>
  <c r="D238" i="19"/>
  <c r="D239" i="19"/>
  <c r="I239" i="19"/>
  <c r="D240" i="19"/>
  <c r="I240" i="19"/>
  <c r="D241" i="19"/>
  <c r="I241" i="19"/>
  <c r="D112" i="19"/>
  <c r="I112" i="19"/>
  <c r="I113" i="19"/>
  <c r="D113" i="19"/>
  <c r="D114" i="19"/>
  <c r="I114" i="19"/>
  <c r="D115" i="19"/>
  <c r="I115" i="19"/>
  <c r="D116" i="19"/>
  <c r="I116" i="19"/>
  <c r="D117" i="19"/>
  <c r="I117" i="19"/>
  <c r="I118" i="19"/>
  <c r="D118" i="19"/>
  <c r="D119" i="19"/>
  <c r="I119" i="19"/>
  <c r="D120" i="19"/>
  <c r="I120" i="19"/>
  <c r="D121" i="19"/>
  <c r="I121" i="19"/>
  <c r="I1422" i="19"/>
  <c r="D1422" i="19"/>
  <c r="D1423" i="19"/>
  <c r="I1423" i="19"/>
  <c r="D1424" i="19"/>
  <c r="I1424" i="19"/>
  <c r="I1425" i="19"/>
  <c r="D1425" i="19"/>
  <c r="I1426" i="19"/>
  <c r="D1426" i="19"/>
  <c r="D1427" i="19"/>
  <c r="I1427" i="19"/>
  <c r="I1428" i="19"/>
  <c r="D1428" i="19"/>
  <c r="I1429" i="19"/>
  <c r="D1429" i="19"/>
  <c r="D1430" i="19"/>
  <c r="I1430" i="19"/>
  <c r="I1431" i="19"/>
  <c r="D1431" i="19"/>
  <c r="I1182" i="19"/>
  <c r="D1182" i="19"/>
  <c r="D1183" i="19"/>
  <c r="I1183" i="19"/>
  <c r="I1184" i="19"/>
  <c r="D1184" i="19"/>
  <c r="I1185" i="19"/>
  <c r="D1185" i="19"/>
  <c r="I1186" i="19"/>
  <c r="D1186" i="19"/>
  <c r="I1187" i="19"/>
  <c r="D1188" i="19"/>
  <c r="I1188" i="19"/>
  <c r="D1187" i="19"/>
  <c r="D1189" i="19"/>
  <c r="I1189" i="19"/>
  <c r="I1190" i="19"/>
  <c r="D1190" i="19"/>
  <c r="I1191" i="19"/>
  <c r="D1191" i="19"/>
  <c r="I942" i="19"/>
  <c r="D942" i="19"/>
  <c r="D943" i="19"/>
  <c r="I943" i="19"/>
  <c r="D944" i="19"/>
  <c r="I944" i="19"/>
  <c r="I945" i="19"/>
  <c r="D945" i="19"/>
  <c r="I946" i="19"/>
  <c r="D946" i="19"/>
  <c r="I947" i="19"/>
  <c r="D947" i="19"/>
  <c r="I948" i="19"/>
  <c r="D948" i="19"/>
  <c r="I949" i="19"/>
  <c r="D949" i="19"/>
  <c r="D950" i="19"/>
  <c r="I950" i="19"/>
  <c r="I951" i="19"/>
  <c r="D951" i="19"/>
  <c r="I702" i="19"/>
  <c r="D702" i="19"/>
  <c r="D703" i="19"/>
  <c r="I703" i="19"/>
  <c r="D704" i="19"/>
  <c r="I704" i="19"/>
  <c r="D705" i="19"/>
  <c r="I705" i="19"/>
  <c r="I706" i="19"/>
  <c r="D706" i="19"/>
  <c r="I707" i="19"/>
  <c r="D707" i="19"/>
  <c r="D708" i="19"/>
  <c r="I708" i="19"/>
  <c r="D709" i="19"/>
  <c r="I710" i="19"/>
  <c r="I709" i="19"/>
  <c r="D710" i="19"/>
  <c r="I711" i="19"/>
  <c r="D711" i="19"/>
  <c r="D402" i="19"/>
  <c r="I402" i="19"/>
  <c r="D403" i="19"/>
  <c r="I403" i="19"/>
  <c r="I404" i="19"/>
  <c r="D404" i="19"/>
  <c r="D405" i="19"/>
  <c r="I405" i="19"/>
  <c r="D406" i="19"/>
  <c r="I406" i="19"/>
  <c r="I407" i="19"/>
  <c r="D407" i="19"/>
  <c r="D408" i="19"/>
  <c r="I408" i="19"/>
  <c r="D409" i="19"/>
  <c r="I410" i="19"/>
  <c r="I409" i="19"/>
  <c r="D410" i="19"/>
  <c r="I411" i="19"/>
  <c r="D411" i="19"/>
  <c r="I222" i="19"/>
  <c r="D222" i="19"/>
  <c r="D223" i="19"/>
  <c r="I223" i="19"/>
  <c r="I224" i="19"/>
  <c r="D225" i="19"/>
  <c r="D224" i="19"/>
  <c r="I225" i="19"/>
  <c r="D226" i="19"/>
  <c r="I226" i="19"/>
  <c r="D227" i="19"/>
  <c r="I227" i="19"/>
  <c r="D228" i="19"/>
  <c r="I228" i="19"/>
  <c r="I229" i="19"/>
  <c r="D229" i="19"/>
  <c r="I230" i="19"/>
  <c r="D230" i="19"/>
  <c r="D231" i="19"/>
  <c r="I231" i="19"/>
  <c r="I1592" i="19"/>
  <c r="D1592" i="19"/>
  <c r="D1593" i="19"/>
  <c r="I1593" i="19"/>
  <c r="D1594" i="19"/>
  <c r="I1594" i="19"/>
  <c r="D1595" i="19"/>
  <c r="I1595" i="19"/>
  <c r="I1596" i="19"/>
  <c r="D1596" i="19"/>
  <c r="I1597" i="19"/>
  <c r="D1597" i="19"/>
  <c r="D1598" i="19"/>
  <c r="I1598" i="19"/>
  <c r="D1599" i="19"/>
  <c r="I1599" i="19"/>
  <c r="D1600" i="19"/>
  <c r="I1600" i="19"/>
  <c r="D1601" i="19"/>
  <c r="I1601" i="19"/>
  <c r="I1352" i="19"/>
  <c r="D1352" i="19"/>
  <c r="D1353" i="19"/>
  <c r="I1353" i="19"/>
  <c r="D1354" i="19"/>
  <c r="I1354" i="19"/>
  <c r="D1355" i="19"/>
  <c r="I1355" i="19"/>
  <c r="I1356" i="19"/>
  <c r="D1356" i="19"/>
  <c r="D1357" i="19"/>
  <c r="I1357" i="19"/>
  <c r="D1358" i="19"/>
  <c r="I1358" i="19"/>
  <c r="D1359" i="19"/>
  <c r="I1359" i="19"/>
  <c r="D1360" i="19"/>
  <c r="D1361" i="19"/>
  <c r="I1361" i="19"/>
  <c r="I1360" i="19"/>
  <c r="I1112" i="19"/>
  <c r="D1112" i="19"/>
  <c r="I1113" i="19"/>
  <c r="D1113" i="19"/>
  <c r="D1114" i="19"/>
  <c r="I1114" i="19"/>
  <c r="D1115" i="19"/>
  <c r="I1115" i="19"/>
  <c r="D1116" i="19"/>
  <c r="I1116" i="19"/>
  <c r="I1117" i="19"/>
  <c r="D1117" i="19"/>
  <c r="D1118" i="19"/>
  <c r="I1118" i="19"/>
  <c r="D1119" i="19"/>
  <c r="D1120" i="19"/>
  <c r="I1120" i="19"/>
  <c r="I1119" i="19"/>
  <c r="I1121" i="19"/>
  <c r="D1121" i="19"/>
  <c r="I872" i="19"/>
  <c r="D872" i="19"/>
  <c r="I873" i="19"/>
  <c r="D873" i="19"/>
  <c r="D874" i="19"/>
  <c r="I874" i="19"/>
  <c r="I875" i="19"/>
  <c r="D875" i="19"/>
  <c r="I876" i="19"/>
  <c r="D876" i="19"/>
  <c r="I877" i="19"/>
  <c r="D877" i="19"/>
  <c r="I878" i="19"/>
  <c r="D878" i="19"/>
  <c r="D879" i="19"/>
  <c r="I879" i="19"/>
  <c r="I880" i="19"/>
  <c r="D880" i="19"/>
  <c r="D881" i="19"/>
  <c r="I881" i="19"/>
  <c r="I512" i="19"/>
  <c r="D512" i="19"/>
  <c r="I513" i="19"/>
  <c r="D513" i="19"/>
  <c r="D514" i="19"/>
  <c r="I514" i="19"/>
  <c r="I515" i="19"/>
  <c r="D515" i="19"/>
  <c r="D516" i="19"/>
  <c r="I516" i="19"/>
  <c r="I517" i="19"/>
  <c r="D517" i="19"/>
  <c r="I518" i="19"/>
  <c r="D518" i="19"/>
  <c r="I520" i="19"/>
  <c r="D519" i="19"/>
  <c r="D520" i="19"/>
  <c r="I519" i="19"/>
  <c r="I521" i="19"/>
  <c r="D521" i="19"/>
  <c r="I32" i="19"/>
  <c r="D32" i="19"/>
  <c r="D33" i="19"/>
  <c r="I33" i="19"/>
  <c r="I34" i="19"/>
  <c r="D34" i="19"/>
  <c r="I35" i="19"/>
  <c r="D35" i="19"/>
  <c r="I36" i="19"/>
  <c r="D36" i="19"/>
  <c r="I37" i="19"/>
  <c r="D37" i="19"/>
  <c r="D38" i="19"/>
  <c r="D39" i="19"/>
  <c r="I39" i="19"/>
  <c r="I38" i="19"/>
  <c r="D40" i="19"/>
  <c r="I40" i="19"/>
  <c r="D41" i="19"/>
  <c r="I41" i="19"/>
  <c r="J982" i="19"/>
  <c r="J983" i="19"/>
  <c r="J984" i="19"/>
  <c r="J990" i="19"/>
  <c r="J991" i="19"/>
  <c r="I1572" i="19"/>
  <c r="D1572" i="19"/>
  <c r="I1573" i="19"/>
  <c r="D1573" i="19"/>
  <c r="D1574" i="19"/>
  <c r="I1574" i="19"/>
  <c r="D1575" i="19"/>
  <c r="I1575" i="19"/>
  <c r="I1576" i="19"/>
  <c r="D1576" i="19"/>
  <c r="I1577" i="19"/>
  <c r="D1577" i="19"/>
  <c r="I1578" i="19"/>
  <c r="D1578" i="19"/>
  <c r="I1579" i="19"/>
  <c r="D1579" i="19"/>
  <c r="I1581" i="19"/>
  <c r="I1580" i="19"/>
  <c r="D1580" i="19"/>
  <c r="D1581" i="19"/>
  <c r="D1512" i="19"/>
  <c r="I1512" i="19"/>
  <c r="D1513" i="19"/>
  <c r="I1513" i="19"/>
  <c r="D1514" i="19"/>
  <c r="I1514" i="19"/>
  <c r="I1515" i="19"/>
  <c r="D1515" i="19"/>
  <c r="I1516" i="19"/>
  <c r="D1516" i="19"/>
  <c r="I1517" i="19"/>
  <c r="D1517" i="19"/>
  <c r="I1518" i="19"/>
  <c r="D1518" i="19"/>
  <c r="I1519" i="19"/>
  <c r="D1519" i="19"/>
  <c r="D1520" i="19"/>
  <c r="I1520" i="19"/>
  <c r="I1521" i="19"/>
  <c r="D1521" i="19"/>
  <c r="I1452" i="19"/>
  <c r="D1452" i="19"/>
  <c r="D1453" i="19"/>
  <c r="I1453" i="19"/>
  <c r="I1454" i="19"/>
  <c r="D1454" i="19"/>
  <c r="I1455" i="19"/>
  <c r="D1455" i="19"/>
  <c r="I1456" i="19"/>
  <c r="D1456" i="19"/>
  <c r="I1457" i="19"/>
  <c r="D1457" i="19"/>
  <c r="I1458" i="19"/>
  <c r="D1458" i="19"/>
  <c r="D1459" i="19"/>
  <c r="I1459" i="19"/>
  <c r="I1460" i="19"/>
  <c r="D1460" i="19"/>
  <c r="D1461" i="19"/>
  <c r="I1461" i="19"/>
  <c r="D1392" i="19"/>
  <c r="I1392" i="19"/>
  <c r="I1393" i="19"/>
  <c r="D1393" i="19"/>
  <c r="D1394" i="19"/>
  <c r="I1394" i="19"/>
  <c r="D1395" i="19"/>
  <c r="I1395" i="19"/>
  <c r="D1396" i="19"/>
  <c r="I1396" i="19"/>
  <c r="I1397" i="19"/>
  <c r="D1397" i="19"/>
  <c r="I1398" i="19"/>
  <c r="D1398" i="19"/>
  <c r="I1399" i="19"/>
  <c r="D1399" i="19"/>
  <c r="I1400" i="19"/>
  <c r="D1400" i="19"/>
  <c r="D1401" i="19"/>
  <c r="I1401" i="19"/>
  <c r="I1332" i="19"/>
  <c r="D1332" i="19"/>
  <c r="D1333" i="19"/>
  <c r="I1333" i="19"/>
  <c r="D1334" i="19"/>
  <c r="I1334" i="19"/>
  <c r="I1335" i="19"/>
  <c r="D1335" i="19"/>
  <c r="D1336" i="19"/>
  <c r="I1336" i="19"/>
  <c r="I1337" i="19"/>
  <c r="D1337" i="19"/>
  <c r="I1338" i="19"/>
  <c r="D1338" i="19"/>
  <c r="I1339" i="19"/>
  <c r="D1339" i="19"/>
  <c r="D1340" i="19"/>
  <c r="I1340" i="19"/>
  <c r="D1341" i="19"/>
  <c r="I1341" i="19"/>
  <c r="D1272" i="19"/>
  <c r="I1272" i="19"/>
  <c r="D1273" i="19"/>
  <c r="I1273" i="19"/>
  <c r="D1274" i="19"/>
  <c r="I1274" i="19"/>
  <c r="D1275" i="19"/>
  <c r="I1275" i="19"/>
  <c r="D1276" i="19"/>
  <c r="I1276" i="19"/>
  <c r="D1277" i="19"/>
  <c r="I1277" i="19"/>
  <c r="D1278" i="19"/>
  <c r="I1278" i="19"/>
  <c r="I1279" i="19"/>
  <c r="D1279" i="19"/>
  <c r="D1280" i="19"/>
  <c r="I1280" i="19"/>
  <c r="I1281" i="19"/>
  <c r="D1281" i="19"/>
  <c r="I1212" i="19"/>
  <c r="D1212" i="19"/>
  <c r="I1213" i="19"/>
  <c r="D1213" i="19"/>
  <c r="I1214" i="19"/>
  <c r="D1214" i="19"/>
  <c r="D1215" i="19"/>
  <c r="I1215" i="19"/>
  <c r="D1217" i="19"/>
  <c r="I1216" i="19"/>
  <c r="D1216" i="19"/>
  <c r="I1218" i="19"/>
  <c r="I1217" i="19"/>
  <c r="D1218" i="19"/>
  <c r="D1219" i="19"/>
  <c r="I1219" i="19"/>
  <c r="I1220" i="19"/>
  <c r="D1220" i="19"/>
  <c r="D1221" i="19"/>
  <c r="I1221" i="19"/>
  <c r="D1152" i="19"/>
  <c r="I1152" i="19"/>
  <c r="I1153" i="19"/>
  <c r="D1153" i="19"/>
  <c r="D1154" i="19"/>
  <c r="I1154" i="19"/>
  <c r="D1155" i="19"/>
  <c r="I1155" i="19"/>
  <c r="D1156" i="19"/>
  <c r="I1156" i="19"/>
  <c r="D1157" i="19"/>
  <c r="I1157" i="19"/>
  <c r="I1158" i="19"/>
  <c r="D1158" i="19"/>
  <c r="I1159" i="19"/>
  <c r="D1159" i="19"/>
  <c r="D1160" i="19"/>
  <c r="I1160" i="19"/>
  <c r="I1161" i="19"/>
  <c r="D1161" i="19"/>
  <c r="I1092" i="19"/>
  <c r="D1092" i="19"/>
  <c r="D1093" i="19"/>
  <c r="I1093" i="19"/>
  <c r="D1094" i="19"/>
  <c r="I1094" i="19"/>
  <c r="D1095" i="19"/>
  <c r="I1095" i="19"/>
  <c r="D1096" i="19"/>
  <c r="I1096" i="19"/>
  <c r="D1097" i="19"/>
  <c r="I1097" i="19"/>
  <c r="D1098" i="19"/>
  <c r="I1098" i="19"/>
  <c r="I1099" i="19"/>
  <c r="D1099" i="19"/>
  <c r="I1100" i="19"/>
  <c r="D1100" i="19"/>
  <c r="I1101" i="19"/>
  <c r="D1101" i="19"/>
  <c r="D1032" i="19"/>
  <c r="I1032" i="19"/>
  <c r="D1033" i="19"/>
  <c r="I1033" i="19"/>
  <c r="I1034" i="19"/>
  <c r="D1034" i="19"/>
  <c r="I1035" i="19"/>
  <c r="D1035" i="19"/>
  <c r="I1036" i="19"/>
  <c r="D1036" i="19"/>
  <c r="I1037" i="19"/>
  <c r="D1037" i="19"/>
  <c r="D1038" i="19"/>
  <c r="I1038" i="19"/>
  <c r="I1039" i="19"/>
  <c r="D1039" i="19"/>
  <c r="I1040" i="19"/>
  <c r="D1040" i="19"/>
  <c r="D1041" i="19"/>
  <c r="I1041" i="19"/>
  <c r="I972" i="19"/>
  <c r="D972" i="19"/>
  <c r="I973" i="19"/>
  <c r="D973" i="19"/>
  <c r="D974" i="19"/>
  <c r="I974" i="19"/>
  <c r="I975" i="19"/>
  <c r="D975" i="19"/>
  <c r="I976" i="19"/>
  <c r="D976" i="19"/>
  <c r="D977" i="19"/>
  <c r="I977" i="19"/>
  <c r="I978" i="19"/>
  <c r="D978" i="19"/>
  <c r="I979" i="19"/>
  <c r="D979" i="19"/>
  <c r="I980" i="19"/>
  <c r="D980" i="19"/>
  <c r="I981" i="19"/>
  <c r="D981" i="19"/>
  <c r="D912" i="19"/>
  <c r="I912" i="19"/>
  <c r="D913" i="19"/>
  <c r="I913" i="19"/>
  <c r="I914" i="19"/>
  <c r="D914" i="19"/>
  <c r="I915" i="19"/>
  <c r="D915" i="19"/>
  <c r="I916" i="19"/>
  <c r="D916" i="19"/>
  <c r="I917" i="19"/>
  <c r="D918" i="19"/>
  <c r="D917" i="19"/>
  <c r="I918" i="19"/>
  <c r="I919" i="19"/>
  <c r="D919" i="19"/>
  <c r="D920" i="19"/>
  <c r="I920" i="19"/>
  <c r="I921" i="19"/>
  <c r="D921" i="19"/>
  <c r="I852" i="19"/>
  <c r="D852" i="19"/>
  <c r="D853" i="19"/>
  <c r="I853" i="19"/>
  <c r="I854" i="19"/>
  <c r="D854" i="19"/>
  <c r="I855" i="19"/>
  <c r="D855" i="19"/>
  <c r="I856" i="19"/>
  <c r="D856" i="19"/>
  <c r="D857" i="19"/>
  <c r="I857" i="19"/>
  <c r="D858" i="19"/>
  <c r="I858" i="19"/>
  <c r="D859" i="19"/>
  <c r="I859" i="19"/>
  <c r="D860" i="19"/>
  <c r="I860" i="19"/>
  <c r="D861" i="19"/>
  <c r="I861" i="19"/>
  <c r="D792" i="19"/>
  <c r="I792" i="19"/>
  <c r="D793" i="19"/>
  <c r="I793" i="19"/>
  <c r="D794" i="19"/>
  <c r="I794" i="19"/>
  <c r="D795" i="19"/>
  <c r="I795" i="19"/>
  <c r="D796" i="19"/>
  <c r="I796" i="19"/>
  <c r="I797" i="19"/>
  <c r="D797" i="19"/>
  <c r="I798" i="19"/>
  <c r="D798" i="19"/>
  <c r="D799" i="19"/>
  <c r="I799" i="19"/>
  <c r="D800" i="19"/>
  <c r="I800" i="19"/>
  <c r="I801" i="19"/>
  <c r="D801" i="19"/>
  <c r="I732" i="19"/>
  <c r="D732" i="19"/>
  <c r="D733" i="19"/>
  <c r="I733" i="19"/>
  <c r="I734" i="19"/>
  <c r="D734" i="19"/>
  <c r="D735" i="19"/>
  <c r="I735" i="19"/>
  <c r="I736" i="19"/>
  <c r="D736" i="19"/>
  <c r="I737" i="19"/>
  <c r="D737" i="19"/>
  <c r="D738" i="19"/>
  <c r="I738" i="19"/>
  <c r="I739" i="19"/>
  <c r="D739" i="19"/>
  <c r="I740" i="19"/>
  <c r="D740" i="19"/>
  <c r="D741" i="19"/>
  <c r="I741" i="19"/>
  <c r="D672" i="19"/>
  <c r="I672" i="19"/>
  <c r="I673" i="19"/>
  <c r="D673" i="19"/>
  <c r="D674" i="19"/>
  <c r="I674" i="19"/>
  <c r="I675" i="19"/>
  <c r="D675" i="19"/>
  <c r="D676" i="19"/>
  <c r="I676" i="19"/>
  <c r="I677" i="19"/>
  <c r="D677" i="19"/>
  <c r="D678" i="19"/>
  <c r="I678" i="19"/>
  <c r="I679" i="19"/>
  <c r="D679" i="19"/>
  <c r="D680" i="19"/>
  <c r="I680" i="19"/>
  <c r="I681" i="19"/>
  <c r="D681" i="19"/>
  <c r="I612" i="19"/>
  <c r="D612" i="19"/>
  <c r="D613" i="19"/>
  <c r="I613" i="19"/>
  <c r="D614" i="19"/>
  <c r="I614" i="19"/>
  <c r="D615" i="19"/>
  <c r="I615" i="19"/>
  <c r="D616" i="19"/>
  <c r="I616" i="19"/>
  <c r="I617" i="19"/>
  <c r="D617" i="19"/>
  <c r="I618" i="19"/>
  <c r="D618" i="19"/>
  <c r="I619" i="19"/>
  <c r="D619" i="19"/>
  <c r="I620" i="19"/>
  <c r="D620" i="19"/>
  <c r="D621" i="19"/>
  <c r="I621" i="19"/>
  <c r="D552" i="19"/>
  <c r="I552" i="19"/>
  <c r="D553" i="19"/>
  <c r="I553" i="19"/>
  <c r="I554" i="19"/>
  <c r="D554" i="19"/>
  <c r="D555" i="19"/>
  <c r="I555" i="19"/>
  <c r="I556" i="19"/>
  <c r="D556" i="19"/>
  <c r="D557" i="19"/>
  <c r="I557" i="19"/>
  <c r="D558" i="19"/>
  <c r="I558" i="19"/>
  <c r="I559" i="19"/>
  <c r="D559" i="19"/>
  <c r="I560" i="19"/>
  <c r="D560" i="19"/>
  <c r="D561" i="19"/>
  <c r="I561" i="19"/>
  <c r="I492" i="19"/>
  <c r="D492" i="19"/>
  <c r="D493" i="19"/>
  <c r="I493" i="19"/>
  <c r="D494" i="19"/>
  <c r="I494" i="19"/>
  <c r="D495" i="19"/>
  <c r="I495" i="19"/>
  <c r="I496" i="19"/>
  <c r="D496" i="19"/>
  <c r="I497" i="19"/>
  <c r="D497" i="19"/>
  <c r="I498" i="19"/>
  <c r="D498" i="19"/>
  <c r="I499" i="19"/>
  <c r="D499" i="19"/>
  <c r="I500" i="19"/>
  <c r="D500" i="19"/>
  <c r="I501" i="19"/>
  <c r="D501" i="19"/>
  <c r="D432" i="19"/>
  <c r="I432" i="19"/>
  <c r="I433" i="19"/>
  <c r="D433" i="19"/>
  <c r="D434" i="19"/>
  <c r="I434" i="19"/>
  <c r="D435" i="19"/>
  <c r="I435" i="19"/>
  <c r="I437" i="19"/>
  <c r="I436" i="19"/>
  <c r="D437" i="19"/>
  <c r="D436" i="19"/>
  <c r="I438" i="19"/>
  <c r="D438" i="19"/>
  <c r="I439" i="19"/>
  <c r="D439" i="19"/>
  <c r="I440" i="19"/>
  <c r="D440" i="19"/>
  <c r="D441" i="19"/>
  <c r="I441" i="19"/>
  <c r="I372" i="19"/>
  <c r="D372" i="19"/>
  <c r="I373" i="19"/>
  <c r="D373" i="19"/>
  <c r="I374" i="19"/>
  <c r="D374" i="19"/>
  <c r="D375" i="19"/>
  <c r="I375" i="19"/>
  <c r="D376" i="19"/>
  <c r="I376" i="19"/>
  <c r="D377" i="19"/>
  <c r="I377" i="19"/>
  <c r="D378" i="19"/>
  <c r="I378" i="19"/>
  <c r="I379" i="19"/>
  <c r="D379" i="19"/>
  <c r="I381" i="19"/>
  <c r="I380" i="19"/>
  <c r="D380" i="19"/>
  <c r="D381" i="19"/>
  <c r="D312" i="19"/>
  <c r="I312" i="19"/>
  <c r="I313" i="19"/>
  <c r="D313" i="19"/>
  <c r="I314" i="19"/>
  <c r="D314" i="19"/>
  <c r="D315" i="19"/>
  <c r="I315" i="19"/>
  <c r="D316" i="19"/>
  <c r="I316" i="19"/>
  <c r="D317" i="19"/>
  <c r="I317" i="19"/>
  <c r="I318" i="19"/>
  <c r="D318" i="19"/>
  <c r="D319" i="19"/>
  <c r="I319" i="19"/>
  <c r="I320" i="19"/>
  <c r="D320" i="19"/>
  <c r="D321" i="19"/>
  <c r="I321" i="19"/>
  <c r="I252" i="19"/>
  <c r="D252" i="19"/>
  <c r="I253" i="19"/>
  <c r="D253" i="19"/>
  <c r="D254" i="19"/>
  <c r="I254" i="19"/>
  <c r="D255" i="19"/>
  <c r="I255" i="19"/>
  <c r="D256" i="19"/>
  <c r="I256" i="19"/>
  <c r="D257" i="19"/>
  <c r="I257" i="19"/>
  <c r="I258" i="19"/>
  <c r="D258" i="19"/>
  <c r="D259" i="19"/>
  <c r="I259" i="19"/>
  <c r="D260" i="19"/>
  <c r="I260" i="19"/>
  <c r="D261" i="19"/>
  <c r="I261" i="19"/>
  <c r="D192" i="19"/>
  <c r="I192" i="19"/>
  <c r="D193" i="19"/>
  <c r="I193" i="19"/>
  <c r="I194" i="19"/>
  <c r="D194" i="19"/>
  <c r="D195" i="19"/>
  <c r="I196" i="19"/>
  <c r="I195" i="19"/>
  <c r="I197" i="19"/>
  <c r="D196" i="19"/>
  <c r="D197" i="19"/>
  <c r="D198" i="19"/>
  <c r="I198" i="19"/>
  <c r="I199" i="19"/>
  <c r="D199" i="19"/>
  <c r="I200" i="19"/>
  <c r="D200" i="19"/>
  <c r="I201" i="19"/>
  <c r="D201" i="19"/>
  <c r="I132" i="19"/>
  <c r="D132" i="19"/>
  <c r="D133" i="19"/>
  <c r="I133" i="19"/>
  <c r="I134" i="19"/>
  <c r="D134" i="19"/>
  <c r="I135" i="19"/>
  <c r="D135" i="19"/>
  <c r="I136" i="19"/>
  <c r="D136" i="19"/>
  <c r="D137" i="19"/>
  <c r="I137" i="19"/>
  <c r="D138" i="19"/>
  <c r="I138" i="19"/>
  <c r="I140" i="19"/>
  <c r="D139" i="19"/>
  <c r="I139" i="19"/>
  <c r="D140" i="19"/>
  <c r="I141" i="19"/>
  <c r="D141" i="19"/>
  <c r="D72" i="19"/>
  <c r="I72" i="19"/>
  <c r="D73" i="19"/>
  <c r="I73" i="19"/>
  <c r="D74" i="19"/>
  <c r="I74" i="19"/>
  <c r="D75" i="19"/>
  <c r="I75" i="19"/>
  <c r="I76" i="19"/>
  <c r="D76" i="19"/>
  <c r="I77" i="19"/>
  <c r="D77" i="19"/>
  <c r="D78" i="19"/>
  <c r="I78" i="19"/>
  <c r="I79" i="19"/>
  <c r="D79" i="19"/>
  <c r="I80" i="19"/>
  <c r="I81" i="19"/>
  <c r="D81" i="19"/>
  <c r="D80" i="19"/>
  <c r="I1442" i="19"/>
  <c r="D1442" i="19"/>
  <c r="D1443" i="19"/>
  <c r="I1443" i="19"/>
  <c r="D1444" i="19"/>
  <c r="I1444" i="19"/>
  <c r="D1445" i="19"/>
  <c r="I1445" i="19"/>
  <c r="I1446" i="19"/>
  <c r="D1446" i="19"/>
  <c r="D1447" i="19"/>
  <c r="I1447" i="19"/>
  <c r="D1448" i="19"/>
  <c r="I1448" i="19"/>
  <c r="D1449" i="19"/>
  <c r="I1449" i="19"/>
  <c r="I1450" i="19"/>
  <c r="D1450" i="19"/>
  <c r="D1451" i="19"/>
  <c r="I1451" i="19"/>
  <c r="I1202" i="19"/>
  <c r="D1202" i="19"/>
  <c r="I1203" i="19"/>
  <c r="D1203" i="19"/>
  <c r="I1204" i="19"/>
  <c r="D1204" i="19"/>
  <c r="D1205" i="19"/>
  <c r="I1205" i="19"/>
  <c r="I1206" i="19"/>
  <c r="D1206" i="19"/>
  <c r="D1207" i="19"/>
  <c r="I1207" i="19"/>
  <c r="D1208" i="19"/>
  <c r="I1209" i="19"/>
  <c r="I1208" i="19"/>
  <c r="D1209" i="19"/>
  <c r="D1210" i="19"/>
  <c r="I1211" i="19"/>
  <c r="I1210" i="19"/>
  <c r="D1211" i="19"/>
  <c r="I962" i="19"/>
  <c r="D962" i="19"/>
  <c r="D963" i="19"/>
  <c r="I963" i="19"/>
  <c r="D964" i="19"/>
  <c r="I964" i="19"/>
  <c r="D965" i="19"/>
  <c r="I965" i="19"/>
  <c r="D966" i="19"/>
  <c r="I966" i="19"/>
  <c r="I967" i="19"/>
  <c r="D967" i="19"/>
  <c r="I968" i="19"/>
  <c r="D968" i="19"/>
  <c r="D969" i="19"/>
  <c r="I969" i="19"/>
  <c r="D970" i="19"/>
  <c r="I970" i="19"/>
  <c r="D971" i="19"/>
  <c r="I971" i="19"/>
  <c r="I722" i="19"/>
  <c r="D722" i="19"/>
  <c r="I723" i="19"/>
  <c r="D723" i="19"/>
  <c r="I724" i="19"/>
  <c r="D724" i="19"/>
  <c r="D725" i="19"/>
  <c r="I725" i="19"/>
  <c r="D726" i="19"/>
  <c r="I726" i="19"/>
  <c r="I727" i="19"/>
  <c r="D727" i="19"/>
  <c r="D728" i="19"/>
  <c r="I728" i="19"/>
  <c r="D729" i="19"/>
  <c r="I729" i="19"/>
  <c r="D730" i="19"/>
  <c r="I730" i="19"/>
  <c r="I731" i="19"/>
  <c r="D731" i="19"/>
  <c r="D62" i="19"/>
  <c r="I62" i="19"/>
  <c r="I63" i="19"/>
  <c r="D63" i="19"/>
  <c r="D64" i="19"/>
  <c r="I64" i="19"/>
  <c r="I65" i="19"/>
  <c r="D65" i="19"/>
  <c r="D66" i="19"/>
  <c r="I66" i="19"/>
  <c r="I67" i="19"/>
  <c r="D67" i="19"/>
  <c r="D68" i="19"/>
  <c r="I68" i="19"/>
  <c r="I69" i="19"/>
  <c r="D69" i="19"/>
  <c r="D70" i="19"/>
  <c r="I70" i="19"/>
  <c r="D71" i="19"/>
  <c r="I71" i="19"/>
  <c r="D1482" i="19"/>
  <c r="I1482" i="19"/>
  <c r="I1483" i="19"/>
  <c r="D1483" i="19"/>
  <c r="I1484" i="19"/>
  <c r="D1484" i="19"/>
  <c r="I1486" i="19"/>
  <c r="I1485" i="19"/>
  <c r="D1485" i="19"/>
  <c r="D1486" i="19"/>
  <c r="I1487" i="19"/>
  <c r="D1487" i="19"/>
  <c r="I1488" i="19"/>
  <c r="D1489" i="19"/>
  <c r="I1489" i="19"/>
  <c r="D1488" i="19"/>
  <c r="I1490" i="19"/>
  <c r="D1490" i="19"/>
  <c r="D1491" i="19"/>
  <c r="I1491" i="19"/>
  <c r="D1242" i="19"/>
  <c r="I1242" i="19"/>
  <c r="I1243" i="19"/>
  <c r="D1243" i="19"/>
  <c r="D1244" i="19"/>
  <c r="I1244" i="19"/>
  <c r="I1245" i="19"/>
  <c r="D1245" i="19"/>
  <c r="D1246" i="19"/>
  <c r="I1246" i="19"/>
  <c r="D1247" i="19"/>
  <c r="I1247" i="19"/>
  <c r="I1249" i="19"/>
  <c r="D1249" i="19"/>
  <c r="D1248" i="19"/>
  <c r="I1248" i="19"/>
  <c r="I1250" i="19"/>
  <c r="D1250" i="19"/>
  <c r="I1251" i="19"/>
  <c r="D1251" i="19"/>
  <c r="D1002" i="19"/>
  <c r="I1002" i="19"/>
  <c r="I1003" i="19"/>
  <c r="D1003" i="19"/>
  <c r="D1004" i="19"/>
  <c r="I1004" i="19"/>
  <c r="I1005" i="19"/>
  <c r="D1005" i="19"/>
  <c r="I1006" i="19"/>
  <c r="D1006" i="19"/>
  <c r="I1007" i="19"/>
  <c r="D1007" i="19"/>
  <c r="I1009" i="19"/>
  <c r="D1009" i="19"/>
  <c r="I1008" i="19"/>
  <c r="D1008" i="19"/>
  <c r="I1010" i="19"/>
  <c r="D1010" i="19"/>
  <c r="D1011" i="19"/>
  <c r="I1011" i="19"/>
  <c r="D762" i="19"/>
  <c r="I762" i="19"/>
  <c r="D763" i="19"/>
  <c r="I763" i="19"/>
  <c r="I764" i="19"/>
  <c r="D764" i="19"/>
  <c r="D765" i="19"/>
  <c r="I765" i="19"/>
  <c r="I766" i="19"/>
  <c r="D766" i="19"/>
  <c r="I767" i="19"/>
  <c r="D767" i="19"/>
  <c r="I768" i="19"/>
  <c r="D768" i="19"/>
  <c r="D769" i="19"/>
  <c r="I769" i="19"/>
  <c r="I770" i="19"/>
  <c r="D770" i="19"/>
  <c r="I771" i="19"/>
  <c r="D771" i="19"/>
  <c r="D522" i="19"/>
  <c r="I522" i="19"/>
  <c r="I523" i="19"/>
  <c r="D523" i="19"/>
  <c r="D524" i="19"/>
  <c r="I524" i="19"/>
  <c r="I525" i="19"/>
  <c r="D525" i="19"/>
  <c r="I526" i="19"/>
  <c r="D526" i="19"/>
  <c r="D527" i="19"/>
  <c r="I527" i="19"/>
  <c r="D528" i="19"/>
  <c r="I528" i="19"/>
  <c r="I529" i="19"/>
  <c r="D529" i="19"/>
  <c r="I530" i="19"/>
  <c r="D530" i="19"/>
  <c r="I531" i="19"/>
  <c r="D531" i="19"/>
  <c r="I102" i="19"/>
  <c r="D102" i="19"/>
  <c r="D103" i="19"/>
  <c r="I103" i="19"/>
  <c r="I104" i="19"/>
  <c r="D104" i="19"/>
  <c r="D105" i="19"/>
  <c r="I106" i="19"/>
  <c r="I105" i="19"/>
  <c r="D106" i="19"/>
  <c r="I107" i="19"/>
  <c r="D107" i="19"/>
  <c r="D108" i="19"/>
  <c r="I108" i="19"/>
  <c r="I109" i="19"/>
  <c r="D109" i="19"/>
  <c r="I110" i="19"/>
  <c r="D110" i="19"/>
  <c r="I111" i="19"/>
  <c r="D111" i="19"/>
  <c r="D1532" i="19"/>
  <c r="I1532" i="19"/>
  <c r="I1533" i="19"/>
  <c r="D1533" i="19"/>
  <c r="I1534" i="19"/>
  <c r="D1534" i="19"/>
  <c r="D1535" i="19"/>
  <c r="I1535" i="19"/>
  <c r="I1536" i="19"/>
  <c r="D1536" i="19"/>
  <c r="I1537" i="19"/>
  <c r="D1537" i="19"/>
  <c r="D1538" i="19"/>
  <c r="I1538" i="19"/>
  <c r="I1539" i="19"/>
  <c r="D1539" i="19"/>
  <c r="D1540" i="19"/>
  <c r="I1540" i="19"/>
  <c r="D1541" i="19"/>
  <c r="I1541" i="19"/>
  <c r="D1292" i="19"/>
  <c r="I1292" i="19"/>
  <c r="I1293" i="19"/>
  <c r="D1293" i="19"/>
  <c r="D1294" i="19"/>
  <c r="I1294" i="19"/>
  <c r="D1295" i="19"/>
  <c r="I1295" i="19"/>
  <c r="D1296" i="19"/>
  <c r="I1296" i="19"/>
  <c r="D1297" i="19"/>
  <c r="I1297" i="19"/>
  <c r="D1298" i="19"/>
  <c r="I1298" i="19"/>
  <c r="I1299" i="19"/>
  <c r="D1299" i="19"/>
  <c r="D1300" i="19"/>
  <c r="I1300" i="19"/>
  <c r="I1301" i="19"/>
  <c r="D1301" i="19"/>
  <c r="D1052" i="19"/>
  <c r="I1052" i="19"/>
  <c r="D1053" i="19"/>
  <c r="I1053" i="19"/>
  <c r="D1054" i="19"/>
  <c r="I1054" i="19"/>
  <c r="I1055" i="19"/>
  <c r="D1055" i="19"/>
  <c r="D1056" i="19"/>
  <c r="I1056" i="19"/>
  <c r="D1057" i="19"/>
  <c r="I1057" i="19"/>
  <c r="D1058" i="19"/>
  <c r="I1058" i="19"/>
  <c r="I1059" i="19"/>
  <c r="D1059" i="19"/>
  <c r="D1060" i="19"/>
  <c r="I1060" i="19"/>
  <c r="D1061" i="19"/>
  <c r="I1061" i="19"/>
  <c r="D812" i="19"/>
  <c r="I812" i="19"/>
  <c r="I813" i="19"/>
  <c r="D813" i="19"/>
  <c r="I814" i="19"/>
  <c r="D814" i="19"/>
  <c r="I815" i="19"/>
  <c r="D815" i="19"/>
  <c r="I816" i="19"/>
  <c r="D816" i="19"/>
  <c r="D817" i="19"/>
  <c r="I817" i="19"/>
  <c r="I818" i="19"/>
  <c r="D818" i="19"/>
  <c r="I819" i="19"/>
  <c r="D819" i="19"/>
  <c r="I820" i="19"/>
  <c r="D820" i="19"/>
  <c r="D821" i="19"/>
  <c r="I821" i="19"/>
  <c r="I632" i="19"/>
  <c r="D632" i="19"/>
  <c r="I633" i="19"/>
  <c r="D633" i="19"/>
  <c r="I634" i="19"/>
  <c r="D634" i="19"/>
  <c r="D635" i="19"/>
  <c r="I635" i="19"/>
  <c r="D636" i="19"/>
  <c r="I636" i="19"/>
  <c r="D637" i="19"/>
  <c r="I637" i="19"/>
  <c r="I638" i="19"/>
  <c r="D638" i="19"/>
  <c r="I639" i="19"/>
  <c r="D639" i="19"/>
  <c r="I640" i="19"/>
  <c r="D640" i="19"/>
  <c r="D641" i="19"/>
  <c r="I641" i="19"/>
  <c r="D452" i="19"/>
  <c r="I452" i="19"/>
  <c r="I453" i="19"/>
  <c r="D453" i="19"/>
  <c r="D454" i="19"/>
  <c r="I454" i="19"/>
  <c r="D455" i="19"/>
  <c r="I455" i="19"/>
  <c r="D456" i="19"/>
  <c r="I456" i="19"/>
  <c r="D457" i="19"/>
  <c r="I457" i="19"/>
  <c r="I458" i="19"/>
  <c r="D458" i="19"/>
  <c r="D460" i="19"/>
  <c r="I460" i="19"/>
  <c r="I459" i="19"/>
  <c r="D459" i="19"/>
  <c r="D461" i="19"/>
  <c r="I461" i="19"/>
  <c r="D332" i="19"/>
  <c r="I332" i="19"/>
  <c r="I333" i="19"/>
  <c r="D333" i="19"/>
  <c r="D334" i="19"/>
  <c r="I334" i="19"/>
  <c r="D335" i="19"/>
  <c r="I335" i="19"/>
  <c r="I336" i="19"/>
  <c r="D336" i="19"/>
  <c r="D337" i="19"/>
  <c r="I337" i="19"/>
  <c r="I338" i="19"/>
  <c r="D338" i="19"/>
  <c r="I339" i="19"/>
  <c r="D339" i="19"/>
  <c r="I340" i="19"/>
  <c r="D340" i="19"/>
  <c r="D341" i="19"/>
  <c r="I341" i="19"/>
  <c r="D212" i="19"/>
  <c r="I212" i="19"/>
  <c r="D213" i="19"/>
  <c r="I213" i="19"/>
  <c r="I214" i="19"/>
  <c r="D214" i="19"/>
  <c r="I215" i="19"/>
  <c r="D215" i="19"/>
  <c r="I216" i="19"/>
  <c r="D216" i="19"/>
  <c r="D217" i="19"/>
  <c r="I217" i="19"/>
  <c r="D218" i="19"/>
  <c r="I218" i="19"/>
  <c r="I219" i="19"/>
  <c r="D219" i="19"/>
  <c r="I220" i="19"/>
  <c r="D220" i="19"/>
  <c r="D221" i="19"/>
  <c r="I221" i="19"/>
  <c r="I12" i="19"/>
  <c r="D13" i="19"/>
  <c r="I13" i="19"/>
  <c r="D14" i="19"/>
  <c r="I14" i="19"/>
  <c r="D15" i="19"/>
  <c r="I15" i="19"/>
  <c r="I16" i="19"/>
  <c r="D16" i="19"/>
  <c r="D17" i="19"/>
  <c r="I17" i="19"/>
  <c r="I18" i="19"/>
  <c r="D18" i="19"/>
  <c r="I19" i="19"/>
  <c r="D19" i="19"/>
  <c r="I20" i="19"/>
  <c r="D20" i="19"/>
  <c r="D21" i="19"/>
  <c r="I21" i="19"/>
  <c r="M48" i="18"/>
  <c r="M169" i="18"/>
  <c r="M157" i="18"/>
  <c r="M145" i="18"/>
  <c r="M133" i="18"/>
  <c r="M121" i="18"/>
  <c r="M109" i="18"/>
  <c r="M97" i="18"/>
  <c r="M85" i="18"/>
  <c r="M73" i="18"/>
  <c r="M61" i="18"/>
  <c r="M49" i="18"/>
  <c r="M37" i="18"/>
  <c r="M25" i="18"/>
  <c r="M17" i="18"/>
  <c r="M167" i="18"/>
  <c r="M143" i="18"/>
  <c r="M107" i="18"/>
  <c r="M83" i="18"/>
  <c r="M71" i="18"/>
  <c r="M47" i="18"/>
  <c r="M35" i="18"/>
  <c r="M68" i="18"/>
  <c r="M67" i="18"/>
  <c r="M103" i="18"/>
  <c r="M16" i="18"/>
  <c r="M165" i="18"/>
  <c r="M153" i="18"/>
  <c r="M141" i="18"/>
  <c r="M129" i="18"/>
  <c r="M117" i="18"/>
  <c r="M105" i="18"/>
  <c r="M93" i="18"/>
  <c r="M81" i="18"/>
  <c r="M69" i="18"/>
  <c r="M57" i="18"/>
  <c r="M45" i="18"/>
  <c r="M33" i="18"/>
  <c r="M21" i="18"/>
  <c r="M168" i="18"/>
  <c r="M162" i="18"/>
  <c r="M156" i="18"/>
  <c r="M150" i="18"/>
  <c r="M144" i="18"/>
  <c r="M138" i="18"/>
  <c r="M132" i="18"/>
  <c r="M126" i="18"/>
  <c r="M120" i="18"/>
  <c r="M114" i="18"/>
  <c r="M108" i="18"/>
  <c r="M102" i="18"/>
  <c r="M96" i="18"/>
  <c r="M90" i="18"/>
  <c r="M84" i="18"/>
  <c r="M78" i="18"/>
  <c r="M72" i="18"/>
  <c r="M66" i="18"/>
  <c r="M60" i="18"/>
  <c r="M54" i="18"/>
  <c r="M42" i="18"/>
  <c r="M36" i="18"/>
  <c r="M30" i="18"/>
  <c r="M24" i="18"/>
  <c r="M18" i="18"/>
  <c r="M164" i="18"/>
  <c r="M152" i="18"/>
  <c r="M140" i="18"/>
  <c r="M128" i="18"/>
  <c r="M116" i="18"/>
  <c r="M104" i="18"/>
  <c r="M92" i="18"/>
  <c r="M80" i="18"/>
  <c r="M56" i="18"/>
  <c r="M44" i="18"/>
  <c r="M32" i="18"/>
  <c r="M20" i="18"/>
  <c r="M163" i="18"/>
  <c r="M151" i="18"/>
  <c r="M139" i="18"/>
  <c r="M127" i="18"/>
  <c r="M115" i="18"/>
  <c r="M91" i="18"/>
  <c r="M79" i="18"/>
  <c r="M55" i="18"/>
  <c r="M43" i="18"/>
  <c r="M31" i="18"/>
  <c r="M161" i="18"/>
  <c r="M155" i="18"/>
  <c r="M149" i="18"/>
  <c r="M137" i="18"/>
  <c r="M131" i="18"/>
  <c r="M125" i="18"/>
  <c r="M119" i="18"/>
  <c r="M113" i="18"/>
  <c r="M101" i="18"/>
  <c r="M95" i="18"/>
  <c r="M89" i="18"/>
  <c r="M77" i="18"/>
  <c r="M65" i="18"/>
  <c r="M59" i="18"/>
  <c r="M53" i="18"/>
  <c r="M41" i="18"/>
  <c r="M29" i="18"/>
  <c r="M23" i="18"/>
  <c r="M136" i="18"/>
  <c r="M100" i="18"/>
  <c r="M52" i="18"/>
  <c r="M148" i="18"/>
  <c r="M76" i="18"/>
  <c r="M13" i="18"/>
  <c r="M124" i="18"/>
  <c r="M40" i="18"/>
  <c r="M172" i="18"/>
  <c r="M112" i="18"/>
  <c r="M64" i="18"/>
  <c r="M19" i="18"/>
  <c r="M160" i="18"/>
  <c r="M88" i="18"/>
  <c r="M28" i="18"/>
  <c r="M166" i="18"/>
  <c r="M154" i="18"/>
  <c r="M142" i="18"/>
  <c r="M130" i="18"/>
  <c r="M118" i="18"/>
  <c r="M106" i="18"/>
  <c r="M94" i="18"/>
  <c r="M82" i="18"/>
  <c r="M70" i="18"/>
  <c r="M58" i="18"/>
  <c r="M46" i="18"/>
  <c r="M34" i="18"/>
  <c r="M22" i="18"/>
  <c r="M87" i="18"/>
  <c r="B13" i="3"/>
  <c r="B14" i="3"/>
  <c r="B15" i="3"/>
  <c r="B16" i="3"/>
  <c r="B17" i="3"/>
  <c r="B18" i="3"/>
  <c r="B19" i="3"/>
  <c r="B20" i="3"/>
  <c r="B21" i="3"/>
  <c r="B22" i="3"/>
  <c r="B23" i="3"/>
  <c r="B24" i="3"/>
  <c r="B25" i="3"/>
  <c r="B26" i="3"/>
  <c r="B27" i="3"/>
  <c r="B28" i="3"/>
  <c r="B29" i="3"/>
  <c r="B30" i="3"/>
  <c r="E25" i="3" a="1"/>
  <c r="E25" i="3" s="1"/>
  <c r="F25" i="3" s="1"/>
  <c r="E26" i="3" a="1"/>
  <c r="E26" i="3" s="1"/>
  <c r="F26" i="3" s="1"/>
  <c r="E27" i="3" a="1"/>
  <c r="E27" i="3" s="1"/>
  <c r="F27" i="3" s="1"/>
  <c r="E28" i="3" a="1"/>
  <c r="E28" i="3" s="1"/>
  <c r="F28" i="3" s="1"/>
  <c r="E29" i="3" a="1"/>
  <c r="E29" i="3" s="1"/>
  <c r="F29" i="3" s="1"/>
  <c r="E30" i="3" a="1"/>
  <c r="E30" i="3" s="1"/>
  <c r="B12" i="3"/>
  <c r="D21" i="12"/>
  <c r="C1" i="12"/>
  <c r="D20" i="12"/>
  <c r="D19" i="12"/>
  <c r="D18" i="12"/>
  <c r="D17" i="12"/>
  <c r="D16" i="12"/>
  <c r="D15" i="12"/>
  <c r="D14" i="12"/>
  <c r="D13" i="12"/>
  <c r="D12" i="12"/>
  <c r="D11" i="12"/>
  <c r="D10" i="12"/>
  <c r="D9" i="12"/>
  <c r="D8" i="12"/>
  <c r="D7" i="12"/>
  <c r="D6" i="12"/>
  <c r="C1" i="16"/>
  <c r="J873" i="19" l="1"/>
  <c r="J1000" i="19"/>
  <c r="J999" i="19"/>
  <c r="J279" i="19"/>
  <c r="J998" i="19"/>
  <c r="J149" i="19"/>
  <c r="J278" i="19"/>
  <c r="J146" i="19"/>
  <c r="N39" i="18"/>
  <c r="J1360" i="19"/>
  <c r="J281" i="19"/>
  <c r="J280" i="19"/>
  <c r="J152" i="19"/>
  <c r="J150" i="19"/>
  <c r="J143" i="19"/>
  <c r="J147" i="19"/>
  <c r="J145" i="19"/>
  <c r="J41" i="19"/>
  <c r="N15" i="18"/>
  <c r="J1342" i="19"/>
  <c r="J1471" i="19"/>
  <c r="J154" i="19"/>
  <c r="J1118" i="19"/>
  <c r="J148" i="19"/>
  <c r="J1470" i="19"/>
  <c r="J153" i="19"/>
  <c r="J880" i="19"/>
  <c r="J1117" i="19"/>
  <c r="J1227" i="19"/>
  <c r="J1584" i="19"/>
  <c r="J1583" i="19"/>
  <c r="J1115" i="19"/>
  <c r="J1114" i="19"/>
  <c r="J872" i="19"/>
  <c r="N146" i="18"/>
  <c r="N27" i="18"/>
  <c r="J1582" i="19"/>
  <c r="N170" i="18"/>
  <c r="N99" i="18"/>
  <c r="J1112" i="19"/>
  <c r="J1359" i="19"/>
  <c r="J1113" i="19"/>
  <c r="J1001" i="19"/>
  <c r="J1358" i="19"/>
  <c r="J40" i="19"/>
  <c r="J35" i="19"/>
  <c r="J34" i="19"/>
  <c r="J36" i="19"/>
  <c r="J33" i="19"/>
  <c r="J39" i="19"/>
  <c r="J38" i="19"/>
  <c r="J32" i="19"/>
  <c r="J161" i="19"/>
  <c r="J277" i="19"/>
  <c r="J879" i="19"/>
  <c r="J996" i="19"/>
  <c r="J1361" i="19"/>
  <c r="J1222" i="19"/>
  <c r="J1350" i="19"/>
  <c r="J1349" i="19"/>
  <c r="J1591" i="19"/>
  <c r="J1347" i="19"/>
  <c r="J276" i="19"/>
  <c r="J1469" i="19"/>
  <c r="J1351" i="19"/>
  <c r="J1465" i="19"/>
  <c r="J144" i="19"/>
  <c r="J160" i="19"/>
  <c r="J997" i="19"/>
  <c r="J1348" i="19"/>
  <c r="J1589" i="19"/>
  <c r="J995" i="19"/>
  <c r="J1346" i="19"/>
  <c r="J275" i="19"/>
  <c r="J1587" i="19"/>
  <c r="J274" i="19"/>
  <c r="J876" i="19"/>
  <c r="N14" i="18"/>
  <c r="J1344" i="19"/>
  <c r="J1586" i="19"/>
  <c r="J156" i="19"/>
  <c r="J273" i="19"/>
  <c r="J875" i="19"/>
  <c r="J992" i="19"/>
  <c r="J1357" i="19"/>
  <c r="J1226" i="19"/>
  <c r="N134" i="18"/>
  <c r="J1467" i="19"/>
  <c r="J1464" i="19"/>
  <c r="J142" i="19"/>
  <c r="J31" i="19"/>
  <c r="N26" i="18"/>
  <c r="J159" i="19"/>
  <c r="J23" i="19"/>
  <c r="J1588" i="19"/>
  <c r="J158" i="19"/>
  <c r="J994" i="19"/>
  <c r="J22" i="19"/>
  <c r="J1345" i="19"/>
  <c r="J157" i="19"/>
  <c r="J993" i="19"/>
  <c r="J1585" i="19"/>
  <c r="J30" i="19"/>
  <c r="J29" i="19"/>
  <c r="J28" i="19"/>
  <c r="J24" i="19"/>
  <c r="J27" i="19"/>
  <c r="J26" i="19"/>
  <c r="J1468" i="19"/>
  <c r="J1103" i="19"/>
  <c r="J1466" i="19"/>
  <c r="J1463" i="19"/>
  <c r="J1231" i="19"/>
  <c r="J1462" i="19"/>
  <c r="J1102" i="19"/>
  <c r="J1230" i="19"/>
  <c r="N122" i="18"/>
  <c r="J1229" i="19"/>
  <c r="J1228" i="19"/>
  <c r="J627" i="19"/>
  <c r="J624" i="19"/>
  <c r="J746" i="19"/>
  <c r="J626" i="19"/>
  <c r="J862" i="19"/>
  <c r="J625" i="19"/>
  <c r="N98" i="18"/>
  <c r="J744" i="19"/>
  <c r="J389" i="19"/>
  <c r="N110" i="18"/>
  <c r="J745" i="19"/>
  <c r="J743" i="19"/>
  <c r="J508" i="19"/>
  <c r="J270" i="19"/>
  <c r="J1111" i="19"/>
  <c r="J1110" i="19"/>
  <c r="J864" i="19"/>
  <c r="L29" i="3"/>
  <c r="J388" i="19"/>
  <c r="J742" i="19"/>
  <c r="J865" i="19"/>
  <c r="J1225" i="19"/>
  <c r="J507" i="19"/>
  <c r="J1109" i="19"/>
  <c r="J1224" i="19"/>
  <c r="J506" i="19"/>
  <c r="J863" i="19"/>
  <c r="J1108" i="19"/>
  <c r="J269" i="19"/>
  <c r="J387" i="19"/>
  <c r="J386" i="19"/>
  <c r="J266" i="19"/>
  <c r="J504" i="19"/>
  <c r="J265" i="19"/>
  <c r="J622" i="19"/>
  <c r="J383" i="19"/>
  <c r="J502" i="19"/>
  <c r="N74" i="18"/>
  <c r="J382" i="19"/>
  <c r="J989" i="19"/>
  <c r="J262" i="19"/>
  <c r="N50" i="18"/>
  <c r="J631" i="19"/>
  <c r="J750" i="19"/>
  <c r="J869" i="19"/>
  <c r="J988" i="19"/>
  <c r="J1107" i="19"/>
  <c r="J267" i="19"/>
  <c r="J264" i="19"/>
  <c r="J871" i="19"/>
  <c r="N38" i="18"/>
  <c r="J511" i="19"/>
  <c r="J630" i="19"/>
  <c r="J749" i="19"/>
  <c r="J868" i="19"/>
  <c r="J987" i="19"/>
  <c r="J1106" i="19"/>
  <c r="J505" i="19"/>
  <c r="J385" i="19"/>
  <c r="J384" i="19"/>
  <c r="J503" i="19"/>
  <c r="N86" i="18"/>
  <c r="J263" i="19"/>
  <c r="J870" i="19"/>
  <c r="J391" i="19"/>
  <c r="J510" i="19"/>
  <c r="J629" i="19"/>
  <c r="J748" i="19"/>
  <c r="J867" i="19"/>
  <c r="J986" i="19"/>
  <c r="J1105" i="19"/>
  <c r="J268" i="19"/>
  <c r="J623" i="19"/>
  <c r="N62" i="18"/>
  <c r="J751" i="19"/>
  <c r="L28" i="3"/>
  <c r="L26" i="3"/>
  <c r="D19" i="25"/>
  <c r="D24" i="25"/>
  <c r="L25" i="3"/>
  <c r="L27" i="3"/>
  <c r="N128" i="18"/>
  <c r="J1162" i="19"/>
  <c r="J1163" i="19"/>
  <c r="J1164" i="19"/>
  <c r="J1165" i="19"/>
  <c r="J1166" i="19"/>
  <c r="J1167" i="19"/>
  <c r="J1168" i="19"/>
  <c r="J1169" i="19"/>
  <c r="J1170" i="19"/>
  <c r="J1171" i="19"/>
  <c r="N19" i="18"/>
  <c r="J72" i="19"/>
  <c r="J73" i="19"/>
  <c r="J74" i="19"/>
  <c r="J75" i="19"/>
  <c r="J76" i="19"/>
  <c r="J77" i="19"/>
  <c r="J78" i="19"/>
  <c r="J79" i="19"/>
  <c r="J80" i="19"/>
  <c r="J81" i="19"/>
  <c r="N82" i="18"/>
  <c r="J702" i="19"/>
  <c r="J703" i="19"/>
  <c r="J704" i="19"/>
  <c r="J705" i="19"/>
  <c r="J706" i="19"/>
  <c r="J707" i="19"/>
  <c r="J708" i="19"/>
  <c r="J710" i="19"/>
  <c r="J709" i="19"/>
  <c r="J711" i="19"/>
  <c r="N117" i="18"/>
  <c r="J1052" i="19"/>
  <c r="J1053" i="19"/>
  <c r="J1054" i="19"/>
  <c r="J1055" i="19"/>
  <c r="J1056" i="19"/>
  <c r="J1057" i="19"/>
  <c r="J1058" i="19"/>
  <c r="J1059" i="19"/>
  <c r="J1060" i="19"/>
  <c r="J1061" i="19"/>
  <c r="N41" i="18"/>
  <c r="J292" i="19"/>
  <c r="J293" i="19"/>
  <c r="J294" i="19"/>
  <c r="J295" i="19"/>
  <c r="J296" i="19"/>
  <c r="J297" i="19"/>
  <c r="J298" i="19"/>
  <c r="J299" i="19"/>
  <c r="J300" i="19"/>
  <c r="J301" i="19"/>
  <c r="N70" i="18"/>
  <c r="J582" i="19"/>
  <c r="J583" i="19"/>
  <c r="J584" i="19"/>
  <c r="J585" i="19"/>
  <c r="J586" i="19"/>
  <c r="J587" i="19"/>
  <c r="J588" i="19"/>
  <c r="J589" i="19"/>
  <c r="J590" i="19"/>
  <c r="J591" i="19"/>
  <c r="N125" i="18"/>
  <c r="J1132" i="19"/>
  <c r="J1133" i="19"/>
  <c r="J1134" i="19"/>
  <c r="J1135" i="19"/>
  <c r="J1136" i="19"/>
  <c r="J1137" i="19"/>
  <c r="J1138" i="19"/>
  <c r="J1139" i="19"/>
  <c r="J1140" i="19"/>
  <c r="J1141" i="19"/>
  <c r="N127" i="18"/>
  <c r="J1152" i="19"/>
  <c r="J1153" i="19"/>
  <c r="J1154" i="19"/>
  <c r="J1155" i="19"/>
  <c r="J1156" i="19"/>
  <c r="J1157" i="19"/>
  <c r="J1158" i="19"/>
  <c r="J1159" i="19"/>
  <c r="J1160" i="19"/>
  <c r="J1161" i="19"/>
  <c r="N105" i="18"/>
  <c r="J932" i="19"/>
  <c r="J933" i="19"/>
  <c r="J934" i="19"/>
  <c r="J935" i="19"/>
  <c r="J936" i="19"/>
  <c r="J937" i="19"/>
  <c r="J938" i="19"/>
  <c r="J939" i="19"/>
  <c r="J940" i="19"/>
  <c r="J941" i="19"/>
  <c r="N97" i="18"/>
  <c r="J852" i="19"/>
  <c r="J853" i="19"/>
  <c r="J854" i="19"/>
  <c r="J855" i="19"/>
  <c r="J856" i="19"/>
  <c r="J857" i="19"/>
  <c r="J858" i="19"/>
  <c r="J859" i="19"/>
  <c r="J860" i="19"/>
  <c r="J861" i="19"/>
  <c r="N131" i="18"/>
  <c r="J1192" i="19"/>
  <c r="J1193" i="19"/>
  <c r="J1194" i="19"/>
  <c r="J1195" i="19"/>
  <c r="J1196" i="19"/>
  <c r="J1197" i="19"/>
  <c r="J1198" i="19"/>
  <c r="J1199" i="19"/>
  <c r="J1200" i="19"/>
  <c r="J1201" i="19"/>
  <c r="N78" i="18"/>
  <c r="J662" i="19"/>
  <c r="J663" i="19"/>
  <c r="J664" i="19"/>
  <c r="J665" i="19"/>
  <c r="J666" i="19"/>
  <c r="J667" i="19"/>
  <c r="J668" i="19"/>
  <c r="J669" i="19"/>
  <c r="J670" i="19"/>
  <c r="J671" i="19"/>
  <c r="N137" i="18"/>
  <c r="J1252" i="19"/>
  <c r="J1253" i="19"/>
  <c r="J1254" i="19"/>
  <c r="J1255" i="19"/>
  <c r="J1256" i="19"/>
  <c r="J1257" i="19"/>
  <c r="J1258" i="19"/>
  <c r="J1259" i="19"/>
  <c r="J1260" i="19"/>
  <c r="J1261" i="19"/>
  <c r="N121" i="18"/>
  <c r="J1092" i="19"/>
  <c r="J1093" i="19"/>
  <c r="J1094" i="19"/>
  <c r="J1095" i="19"/>
  <c r="J1096" i="19"/>
  <c r="J1097" i="19"/>
  <c r="J1098" i="19"/>
  <c r="J1099" i="19"/>
  <c r="J1100" i="19"/>
  <c r="J1101" i="19"/>
  <c r="N23" i="18"/>
  <c r="J112" i="19"/>
  <c r="J113" i="19"/>
  <c r="J114" i="19"/>
  <c r="J115" i="19"/>
  <c r="J116" i="19"/>
  <c r="J117" i="19"/>
  <c r="J118" i="19"/>
  <c r="J119" i="19"/>
  <c r="J120" i="19"/>
  <c r="J121" i="19"/>
  <c r="N94" i="18"/>
  <c r="J822" i="19"/>
  <c r="J823" i="19"/>
  <c r="J824" i="19"/>
  <c r="J825" i="19"/>
  <c r="J826" i="19"/>
  <c r="J827" i="19"/>
  <c r="J828" i="19"/>
  <c r="J829" i="19"/>
  <c r="J830" i="19"/>
  <c r="J831" i="19"/>
  <c r="N143" i="18"/>
  <c r="J1312" i="19"/>
  <c r="J1313" i="19"/>
  <c r="J1314" i="19"/>
  <c r="J1315" i="19"/>
  <c r="J1316" i="19"/>
  <c r="J1317" i="19"/>
  <c r="J1318" i="19"/>
  <c r="J1319" i="19"/>
  <c r="J1320" i="19"/>
  <c r="J1321" i="19"/>
  <c r="N118" i="18"/>
  <c r="J1062" i="19"/>
  <c r="J1063" i="19"/>
  <c r="J1064" i="19"/>
  <c r="J1065" i="19"/>
  <c r="J1066" i="19"/>
  <c r="J1067" i="19"/>
  <c r="J1068" i="19"/>
  <c r="J1069" i="19"/>
  <c r="J1070" i="19"/>
  <c r="J1071" i="19"/>
  <c r="N40" i="18"/>
  <c r="J282" i="19"/>
  <c r="J283" i="19"/>
  <c r="J284" i="19"/>
  <c r="J285" i="19"/>
  <c r="J286" i="19"/>
  <c r="J287" i="19"/>
  <c r="J288" i="19"/>
  <c r="J289" i="19"/>
  <c r="J290" i="19"/>
  <c r="J291" i="19"/>
  <c r="N59" i="18"/>
  <c r="J472" i="19"/>
  <c r="J473" i="19"/>
  <c r="J474" i="19"/>
  <c r="J475" i="19"/>
  <c r="J476" i="19"/>
  <c r="J477" i="19"/>
  <c r="J478" i="19"/>
  <c r="J479" i="19"/>
  <c r="J480" i="19"/>
  <c r="J481" i="19"/>
  <c r="N155" i="18"/>
  <c r="J1432" i="19"/>
  <c r="J1433" i="19"/>
  <c r="J1434" i="19"/>
  <c r="J1435" i="19"/>
  <c r="J1436" i="19"/>
  <c r="J1437" i="19"/>
  <c r="J1438" i="19"/>
  <c r="J1439" i="19"/>
  <c r="J1440" i="19"/>
  <c r="J1441" i="19"/>
  <c r="N20" i="18"/>
  <c r="J82" i="19"/>
  <c r="J83" i="19"/>
  <c r="J84" i="19"/>
  <c r="J85" i="19"/>
  <c r="J86" i="19"/>
  <c r="J87" i="19"/>
  <c r="J88" i="19"/>
  <c r="J89" i="19"/>
  <c r="J90" i="19"/>
  <c r="J91" i="19"/>
  <c r="N18" i="18"/>
  <c r="J62" i="19"/>
  <c r="J63" i="19"/>
  <c r="J64" i="19"/>
  <c r="J65" i="19"/>
  <c r="J66" i="19"/>
  <c r="J67" i="19"/>
  <c r="J68" i="19"/>
  <c r="J69" i="19"/>
  <c r="J70" i="19"/>
  <c r="J71" i="19"/>
  <c r="N96" i="18"/>
  <c r="J842" i="19"/>
  <c r="J843" i="19"/>
  <c r="J844" i="19"/>
  <c r="J845" i="19"/>
  <c r="J846" i="19"/>
  <c r="J847" i="19"/>
  <c r="J848" i="19"/>
  <c r="J849" i="19"/>
  <c r="J850" i="19"/>
  <c r="J851" i="19"/>
  <c r="N168" i="18"/>
  <c r="J1562" i="19"/>
  <c r="J1563" i="19"/>
  <c r="J1564" i="19"/>
  <c r="J1565" i="19"/>
  <c r="J1566" i="19"/>
  <c r="J1567" i="19"/>
  <c r="J1568" i="19"/>
  <c r="J1569" i="19"/>
  <c r="J1570" i="19"/>
  <c r="J1571" i="19"/>
  <c r="N153" i="18"/>
  <c r="J1412" i="19"/>
  <c r="J1413" i="19"/>
  <c r="J1414" i="19"/>
  <c r="J1415" i="19"/>
  <c r="J1417" i="19"/>
  <c r="J1416" i="19"/>
  <c r="J1418" i="19"/>
  <c r="J1419" i="19"/>
  <c r="J1420" i="19"/>
  <c r="J1421" i="19"/>
  <c r="N167" i="18"/>
  <c r="J1552" i="19"/>
  <c r="J1553" i="19"/>
  <c r="J1554" i="19"/>
  <c r="J1555" i="19"/>
  <c r="J1556" i="19"/>
  <c r="J1557" i="19"/>
  <c r="J1558" i="19"/>
  <c r="J1559" i="19"/>
  <c r="J1560" i="19"/>
  <c r="J1561" i="19"/>
  <c r="N145" i="18"/>
  <c r="J1332" i="19"/>
  <c r="J1333" i="19"/>
  <c r="J1334" i="19"/>
  <c r="J1335" i="19"/>
  <c r="J1336" i="19"/>
  <c r="J1337" i="19"/>
  <c r="J1338" i="19"/>
  <c r="J1339" i="19"/>
  <c r="J1340" i="19"/>
  <c r="J1341" i="19"/>
  <c r="N129" i="18"/>
  <c r="J1172" i="19"/>
  <c r="J1173" i="19"/>
  <c r="J1174" i="19"/>
  <c r="J1175" i="19"/>
  <c r="J1176" i="19"/>
  <c r="J1177" i="19"/>
  <c r="J1178" i="19"/>
  <c r="J1179" i="19"/>
  <c r="J1180" i="19"/>
  <c r="J1181" i="19"/>
  <c r="N172" i="18"/>
  <c r="J1602" i="19"/>
  <c r="J1603" i="19"/>
  <c r="J1604" i="19"/>
  <c r="J1605" i="19"/>
  <c r="J1606" i="19"/>
  <c r="J1607" i="19"/>
  <c r="J1608" i="19"/>
  <c r="J1609" i="19"/>
  <c r="J1610" i="19"/>
  <c r="J1611" i="19"/>
  <c r="N162" i="18"/>
  <c r="J1502" i="19"/>
  <c r="J1503" i="19"/>
  <c r="J1504" i="19"/>
  <c r="J1505" i="19"/>
  <c r="J1506" i="19"/>
  <c r="J1507" i="19"/>
  <c r="J1508" i="19"/>
  <c r="J1509" i="19"/>
  <c r="J1510" i="19"/>
  <c r="J1511" i="19"/>
  <c r="N130" i="18"/>
  <c r="J1182" i="19"/>
  <c r="J1183" i="19"/>
  <c r="J1184" i="19"/>
  <c r="J1185" i="19"/>
  <c r="J1186" i="19"/>
  <c r="J1188" i="19"/>
  <c r="J1187" i="19"/>
  <c r="J1189" i="19"/>
  <c r="J1190" i="19"/>
  <c r="J1191" i="19"/>
  <c r="N124" i="18"/>
  <c r="J1122" i="19"/>
  <c r="J1123" i="19"/>
  <c r="J1124" i="19"/>
  <c r="J1125" i="19"/>
  <c r="J1126" i="19"/>
  <c r="J1127" i="19"/>
  <c r="J1128" i="19"/>
  <c r="J1129" i="19"/>
  <c r="J1130" i="19"/>
  <c r="J1131" i="19"/>
  <c r="N65" i="18"/>
  <c r="J532" i="19"/>
  <c r="J533" i="19"/>
  <c r="J534" i="19"/>
  <c r="J535" i="19"/>
  <c r="J536" i="19"/>
  <c r="J537" i="19"/>
  <c r="J538" i="19"/>
  <c r="J539" i="19"/>
  <c r="J540" i="19"/>
  <c r="J541" i="19"/>
  <c r="N161" i="18"/>
  <c r="J1492" i="19"/>
  <c r="J1493" i="19"/>
  <c r="J1494" i="19"/>
  <c r="J1495" i="19"/>
  <c r="J1496" i="19"/>
  <c r="J1497" i="19"/>
  <c r="J1498" i="19"/>
  <c r="J1499" i="19"/>
  <c r="J1500" i="19"/>
  <c r="J1501" i="19"/>
  <c r="N32" i="18"/>
  <c r="J202" i="19"/>
  <c r="J203" i="19"/>
  <c r="J204" i="19"/>
  <c r="J205" i="19"/>
  <c r="J206" i="19"/>
  <c r="J207" i="19"/>
  <c r="J208" i="19"/>
  <c r="J209" i="19"/>
  <c r="J210" i="19"/>
  <c r="J211" i="19"/>
  <c r="N24" i="18"/>
  <c r="J122" i="19"/>
  <c r="J123" i="19"/>
  <c r="J124" i="19"/>
  <c r="J125" i="19"/>
  <c r="J126" i="19"/>
  <c r="J127" i="19"/>
  <c r="J129" i="19"/>
  <c r="J128" i="19"/>
  <c r="J130" i="19"/>
  <c r="J131" i="19"/>
  <c r="N102" i="18"/>
  <c r="J902" i="19"/>
  <c r="J903" i="19"/>
  <c r="J904" i="19"/>
  <c r="J905" i="19"/>
  <c r="J906" i="19"/>
  <c r="J907" i="19"/>
  <c r="J908" i="19"/>
  <c r="J909" i="19"/>
  <c r="J910" i="19"/>
  <c r="J911" i="19"/>
  <c r="N21" i="18"/>
  <c r="J92" i="19"/>
  <c r="J93" i="19"/>
  <c r="J94" i="19"/>
  <c r="J95" i="19"/>
  <c r="J96" i="19"/>
  <c r="J97" i="19"/>
  <c r="J98" i="19"/>
  <c r="J99" i="19"/>
  <c r="J100" i="19"/>
  <c r="J101" i="19"/>
  <c r="N165" i="18"/>
  <c r="J1532" i="19"/>
  <c r="J1533" i="19"/>
  <c r="J1534" i="19"/>
  <c r="J1535" i="19"/>
  <c r="J1536" i="19"/>
  <c r="J1537" i="19"/>
  <c r="J1538" i="19"/>
  <c r="J1539" i="19"/>
  <c r="J1540" i="19"/>
  <c r="J1541" i="19"/>
  <c r="N17" i="18"/>
  <c r="J52" i="19"/>
  <c r="J53" i="19"/>
  <c r="J54" i="19"/>
  <c r="J55" i="19"/>
  <c r="J56" i="19"/>
  <c r="J57" i="19"/>
  <c r="J58" i="19"/>
  <c r="J59" i="19"/>
  <c r="J60" i="19"/>
  <c r="J61" i="19"/>
  <c r="N157" i="18"/>
  <c r="J1452" i="19"/>
  <c r="J1453" i="19"/>
  <c r="J1454" i="19"/>
  <c r="J1455" i="19"/>
  <c r="J1456" i="19"/>
  <c r="J1457" i="19"/>
  <c r="J1458" i="19"/>
  <c r="J1459" i="19"/>
  <c r="J1460" i="19"/>
  <c r="J1461" i="19"/>
  <c r="N72" i="18"/>
  <c r="J602" i="19"/>
  <c r="J604" i="19"/>
  <c r="J603" i="19"/>
  <c r="J605" i="19"/>
  <c r="J606" i="19"/>
  <c r="J607" i="19"/>
  <c r="J609" i="19"/>
  <c r="J608" i="19"/>
  <c r="J610" i="19"/>
  <c r="J611" i="19"/>
  <c r="N112" i="18"/>
  <c r="J1002" i="19"/>
  <c r="J1003" i="19"/>
  <c r="J1004" i="19"/>
  <c r="J1006" i="19"/>
  <c r="J1005" i="19"/>
  <c r="J1007" i="19"/>
  <c r="J1008" i="19"/>
  <c r="J1009" i="19"/>
  <c r="J1010" i="19"/>
  <c r="J1011" i="19"/>
  <c r="N151" i="18"/>
  <c r="J1392" i="19"/>
  <c r="J1393" i="19"/>
  <c r="J1394" i="19"/>
  <c r="J1395" i="19"/>
  <c r="J1396" i="19"/>
  <c r="J1397" i="19"/>
  <c r="J1398" i="19"/>
  <c r="J1399" i="19"/>
  <c r="J1400" i="19"/>
  <c r="J1401" i="19"/>
  <c r="N156" i="18"/>
  <c r="J1442" i="19"/>
  <c r="J1443" i="19"/>
  <c r="J1444" i="19"/>
  <c r="J1445" i="19"/>
  <c r="J1446" i="19"/>
  <c r="J1447" i="19"/>
  <c r="J1448" i="19"/>
  <c r="J1449" i="19"/>
  <c r="J1450" i="19"/>
  <c r="J1451" i="19"/>
  <c r="N107" i="18"/>
  <c r="J952" i="19"/>
  <c r="J953" i="19"/>
  <c r="J954" i="19"/>
  <c r="J955" i="19"/>
  <c r="J956" i="19"/>
  <c r="J957" i="19"/>
  <c r="J958" i="19"/>
  <c r="J959" i="19"/>
  <c r="J960" i="19"/>
  <c r="J961" i="19"/>
  <c r="N106" i="18"/>
  <c r="J942" i="19"/>
  <c r="J943" i="19"/>
  <c r="J944" i="19"/>
  <c r="J945" i="19"/>
  <c r="J946" i="19"/>
  <c r="J947" i="19"/>
  <c r="J948" i="19"/>
  <c r="J949" i="19"/>
  <c r="J950" i="19"/>
  <c r="J951" i="19"/>
  <c r="N77" i="18"/>
  <c r="J652" i="19"/>
  <c r="J653" i="19"/>
  <c r="J654" i="19"/>
  <c r="J655" i="19"/>
  <c r="J656" i="19"/>
  <c r="J657" i="19"/>
  <c r="J658" i="19"/>
  <c r="J659" i="19"/>
  <c r="J660" i="19"/>
  <c r="J661" i="19"/>
  <c r="N25" i="18"/>
  <c r="J132" i="19"/>
  <c r="J133" i="19"/>
  <c r="J134" i="19"/>
  <c r="J135" i="19"/>
  <c r="J136" i="19"/>
  <c r="J137" i="19"/>
  <c r="J138" i="19"/>
  <c r="J139" i="19"/>
  <c r="J140" i="19"/>
  <c r="J141" i="19"/>
  <c r="N144" i="18"/>
  <c r="J1322" i="19"/>
  <c r="J1323" i="19"/>
  <c r="J1324" i="19"/>
  <c r="J1325" i="19"/>
  <c r="J1326" i="19"/>
  <c r="J1327" i="19"/>
  <c r="J1328" i="19"/>
  <c r="J1329" i="19"/>
  <c r="J1330" i="19"/>
  <c r="J1331" i="19"/>
  <c r="N139" i="18"/>
  <c r="J1272" i="19"/>
  <c r="J1273" i="19"/>
  <c r="J1274" i="19"/>
  <c r="J1275" i="19"/>
  <c r="J1276" i="19"/>
  <c r="J1277" i="19"/>
  <c r="J1278" i="19"/>
  <c r="J1279" i="19"/>
  <c r="J1280" i="19"/>
  <c r="J1281" i="19"/>
  <c r="N109" i="18"/>
  <c r="J972" i="19"/>
  <c r="J973" i="19"/>
  <c r="J974" i="19"/>
  <c r="J975" i="19"/>
  <c r="J976" i="19"/>
  <c r="J977" i="19"/>
  <c r="J978" i="19"/>
  <c r="J979" i="19"/>
  <c r="J980" i="19"/>
  <c r="J981" i="19"/>
  <c r="N90" i="18"/>
  <c r="J782" i="19"/>
  <c r="J783" i="19"/>
  <c r="J784" i="19"/>
  <c r="J785" i="19"/>
  <c r="J786" i="19"/>
  <c r="J787" i="19"/>
  <c r="J788" i="19"/>
  <c r="J789" i="19"/>
  <c r="J790" i="19"/>
  <c r="J791" i="19"/>
  <c r="N31" i="18"/>
  <c r="J192" i="19"/>
  <c r="J193" i="19"/>
  <c r="J194" i="19"/>
  <c r="J196" i="19"/>
  <c r="J195" i="19"/>
  <c r="J197" i="19"/>
  <c r="J198" i="19"/>
  <c r="J199" i="19"/>
  <c r="J200" i="19"/>
  <c r="J201" i="19"/>
  <c r="N33" i="18"/>
  <c r="J212" i="19"/>
  <c r="J213" i="19"/>
  <c r="J214" i="19"/>
  <c r="J215" i="19"/>
  <c r="J217" i="19"/>
  <c r="J216" i="19"/>
  <c r="J218" i="19"/>
  <c r="J219" i="19"/>
  <c r="J220" i="19"/>
  <c r="J221" i="19"/>
  <c r="N87" i="18"/>
  <c r="J752" i="19"/>
  <c r="J753" i="19"/>
  <c r="J754" i="19"/>
  <c r="J755" i="19"/>
  <c r="J756" i="19"/>
  <c r="J757" i="19"/>
  <c r="J758" i="19"/>
  <c r="J759" i="19"/>
  <c r="J760" i="19"/>
  <c r="J761" i="19"/>
  <c r="N43" i="18"/>
  <c r="J312" i="19"/>
  <c r="J313" i="19"/>
  <c r="J314" i="19"/>
  <c r="J315" i="19"/>
  <c r="J316" i="19"/>
  <c r="J317" i="19"/>
  <c r="J318" i="19"/>
  <c r="J319" i="19"/>
  <c r="J320" i="19"/>
  <c r="J321" i="19"/>
  <c r="N45" i="18"/>
  <c r="J332" i="19"/>
  <c r="J333" i="19"/>
  <c r="J334" i="19"/>
  <c r="J335" i="19"/>
  <c r="J336" i="19"/>
  <c r="J337" i="19"/>
  <c r="J338" i="19"/>
  <c r="J339" i="19"/>
  <c r="J340" i="19"/>
  <c r="J341" i="19"/>
  <c r="N48" i="18"/>
  <c r="J362" i="19"/>
  <c r="J363" i="19"/>
  <c r="J364" i="19"/>
  <c r="J365" i="19"/>
  <c r="J366" i="19"/>
  <c r="J367" i="19"/>
  <c r="J368" i="19"/>
  <c r="J369" i="19"/>
  <c r="J370" i="19"/>
  <c r="J371" i="19"/>
  <c r="N71" i="18"/>
  <c r="J592" i="19"/>
  <c r="J593" i="19"/>
  <c r="J594" i="19"/>
  <c r="J595" i="19"/>
  <c r="J596" i="19"/>
  <c r="J597" i="19"/>
  <c r="J598" i="19"/>
  <c r="J599" i="19"/>
  <c r="J600" i="19"/>
  <c r="J601" i="19"/>
  <c r="N29" i="18"/>
  <c r="J172" i="19"/>
  <c r="J173" i="19"/>
  <c r="J174" i="19"/>
  <c r="J175" i="19"/>
  <c r="J176" i="19"/>
  <c r="J177" i="19"/>
  <c r="J178" i="19"/>
  <c r="J179" i="19"/>
  <c r="J180" i="19"/>
  <c r="J181" i="19"/>
  <c r="N83" i="18"/>
  <c r="J712" i="19"/>
  <c r="J713" i="19"/>
  <c r="J714" i="19"/>
  <c r="J715" i="19"/>
  <c r="J716" i="19"/>
  <c r="J717" i="19"/>
  <c r="J718" i="19"/>
  <c r="J719" i="19"/>
  <c r="J720" i="19"/>
  <c r="J721" i="19"/>
  <c r="N149" i="18"/>
  <c r="J1372" i="19"/>
  <c r="J1373" i="19"/>
  <c r="J1374" i="19"/>
  <c r="J1375" i="19"/>
  <c r="J1376" i="19"/>
  <c r="J1377" i="19"/>
  <c r="J1378" i="19"/>
  <c r="J1379" i="19"/>
  <c r="J1380" i="19"/>
  <c r="J1381" i="19"/>
  <c r="N142" i="18"/>
  <c r="J1302" i="19"/>
  <c r="J1303" i="19"/>
  <c r="J1304" i="19"/>
  <c r="J1305" i="19"/>
  <c r="J1306" i="19"/>
  <c r="J1307" i="19"/>
  <c r="J1308" i="19"/>
  <c r="J1309" i="19"/>
  <c r="J1310" i="19"/>
  <c r="J1311" i="19"/>
  <c r="N44" i="18"/>
  <c r="J322" i="19"/>
  <c r="J323" i="19"/>
  <c r="J324" i="19"/>
  <c r="J325" i="19"/>
  <c r="J326" i="19"/>
  <c r="J328" i="19"/>
  <c r="J327" i="19"/>
  <c r="J329" i="19"/>
  <c r="J330" i="19"/>
  <c r="J331" i="19"/>
  <c r="N30" i="18"/>
  <c r="J182" i="19"/>
  <c r="J183" i="19"/>
  <c r="J184" i="19"/>
  <c r="J185" i="19"/>
  <c r="J186" i="19"/>
  <c r="J187" i="19"/>
  <c r="J188" i="19"/>
  <c r="J189" i="19"/>
  <c r="J190" i="19"/>
  <c r="J191" i="19"/>
  <c r="N16" i="18"/>
  <c r="J42" i="19"/>
  <c r="J43" i="19"/>
  <c r="J44" i="19"/>
  <c r="J45" i="19"/>
  <c r="J46" i="19"/>
  <c r="J47" i="19"/>
  <c r="J48" i="19"/>
  <c r="J49" i="19"/>
  <c r="J50" i="19"/>
  <c r="J51" i="19"/>
  <c r="N169" i="18"/>
  <c r="J1572" i="19"/>
  <c r="J1573" i="19"/>
  <c r="J1574" i="19"/>
  <c r="J1575" i="19"/>
  <c r="J1576" i="19"/>
  <c r="J1577" i="19"/>
  <c r="J1578" i="19"/>
  <c r="J1579" i="19"/>
  <c r="J1581" i="19"/>
  <c r="J1580" i="19"/>
  <c r="N76" i="18"/>
  <c r="J642" i="19"/>
  <c r="J643" i="19"/>
  <c r="J644" i="19"/>
  <c r="J645" i="19"/>
  <c r="J646" i="19"/>
  <c r="J647" i="19"/>
  <c r="J648" i="19"/>
  <c r="J649" i="19"/>
  <c r="J650" i="19"/>
  <c r="J651" i="19"/>
  <c r="N36" i="18"/>
  <c r="J242" i="19"/>
  <c r="J243" i="19"/>
  <c r="J244" i="19"/>
  <c r="J245" i="19"/>
  <c r="J246" i="19"/>
  <c r="J247" i="19"/>
  <c r="J248" i="19"/>
  <c r="J249" i="19"/>
  <c r="J250" i="19"/>
  <c r="J251" i="19"/>
  <c r="N103" i="18"/>
  <c r="J912" i="19"/>
  <c r="J913" i="19"/>
  <c r="J914" i="19"/>
  <c r="J915" i="19"/>
  <c r="J916" i="19"/>
  <c r="J918" i="19"/>
  <c r="J917" i="19"/>
  <c r="J919" i="19"/>
  <c r="J920" i="19"/>
  <c r="J921" i="19"/>
  <c r="N22" i="18"/>
  <c r="J102" i="19"/>
  <c r="J103" i="19"/>
  <c r="J104" i="19"/>
  <c r="J105" i="19"/>
  <c r="J106" i="19"/>
  <c r="J107" i="19"/>
  <c r="J108" i="19"/>
  <c r="J109" i="19"/>
  <c r="J110" i="19"/>
  <c r="J111" i="19"/>
  <c r="N166" i="18"/>
  <c r="J1542" i="19"/>
  <c r="J1543" i="19"/>
  <c r="J1544" i="19"/>
  <c r="J1545" i="19"/>
  <c r="J1546" i="19"/>
  <c r="J1547" i="19"/>
  <c r="J1548" i="19"/>
  <c r="J1549" i="19"/>
  <c r="J1550" i="19"/>
  <c r="J1551" i="19"/>
  <c r="N148" i="18"/>
  <c r="J1362" i="19"/>
  <c r="J1363" i="19"/>
  <c r="J1364" i="19"/>
  <c r="J1365" i="19"/>
  <c r="J1366" i="19"/>
  <c r="J1367" i="19"/>
  <c r="J1368" i="19"/>
  <c r="J1369" i="19"/>
  <c r="J1370" i="19"/>
  <c r="J1371" i="19"/>
  <c r="N95" i="18"/>
  <c r="J832" i="19"/>
  <c r="J833" i="19"/>
  <c r="J834" i="19"/>
  <c r="J835" i="19"/>
  <c r="J836" i="19"/>
  <c r="J837" i="19"/>
  <c r="J838" i="19"/>
  <c r="J839" i="19"/>
  <c r="J840" i="19"/>
  <c r="J841" i="19"/>
  <c r="N55" i="18"/>
  <c r="J432" i="19"/>
  <c r="J433" i="19"/>
  <c r="J434" i="19"/>
  <c r="J435" i="19"/>
  <c r="J436" i="19"/>
  <c r="J437" i="19"/>
  <c r="J438" i="19"/>
  <c r="J439" i="19"/>
  <c r="J440" i="19"/>
  <c r="J441" i="19"/>
  <c r="N80" i="18"/>
  <c r="J682" i="19"/>
  <c r="J683" i="19"/>
  <c r="J684" i="19"/>
  <c r="J685" i="19"/>
  <c r="J686" i="19"/>
  <c r="J687" i="19"/>
  <c r="J689" i="19"/>
  <c r="J688" i="19"/>
  <c r="J690" i="19"/>
  <c r="J691" i="19"/>
  <c r="N42" i="18"/>
  <c r="J302" i="19"/>
  <c r="J303" i="19"/>
  <c r="J304" i="19"/>
  <c r="J305" i="19"/>
  <c r="J306" i="19"/>
  <c r="J307" i="19"/>
  <c r="J308" i="19"/>
  <c r="J309" i="19"/>
  <c r="J310" i="19"/>
  <c r="J311" i="19"/>
  <c r="N120" i="18"/>
  <c r="J1082" i="19"/>
  <c r="J1083" i="19"/>
  <c r="J1084" i="19"/>
  <c r="J1085" i="19"/>
  <c r="J1086" i="19"/>
  <c r="J1087" i="19"/>
  <c r="J1088" i="19"/>
  <c r="J1089" i="19"/>
  <c r="J1090" i="19"/>
  <c r="J1091" i="19"/>
  <c r="N57" i="18"/>
  <c r="J452" i="19"/>
  <c r="J453" i="19"/>
  <c r="J454" i="19"/>
  <c r="J455" i="19"/>
  <c r="J456" i="19"/>
  <c r="J457" i="19"/>
  <c r="J458" i="19"/>
  <c r="J459" i="19"/>
  <c r="J460" i="19"/>
  <c r="J461" i="19"/>
  <c r="N67" i="18"/>
  <c r="J552" i="19"/>
  <c r="J553" i="19"/>
  <c r="J554" i="19"/>
  <c r="J555" i="19"/>
  <c r="J556" i="19"/>
  <c r="J557" i="19"/>
  <c r="J558" i="19"/>
  <c r="J559" i="19"/>
  <c r="J560" i="19"/>
  <c r="J561" i="19"/>
  <c r="N49" i="18"/>
  <c r="J372" i="19"/>
  <c r="J373" i="19"/>
  <c r="J374" i="19"/>
  <c r="J375" i="19"/>
  <c r="J376" i="19"/>
  <c r="J377" i="19"/>
  <c r="J378" i="19"/>
  <c r="J379" i="19"/>
  <c r="J381" i="19"/>
  <c r="J380" i="19"/>
  <c r="N64" i="18"/>
  <c r="J522" i="19"/>
  <c r="J523" i="19"/>
  <c r="J524" i="19"/>
  <c r="J525" i="19"/>
  <c r="J526" i="19"/>
  <c r="J527" i="19"/>
  <c r="J528" i="19"/>
  <c r="J529" i="19"/>
  <c r="J530" i="19"/>
  <c r="J531" i="19"/>
  <c r="N150" i="18"/>
  <c r="J1382" i="19"/>
  <c r="J1383" i="19"/>
  <c r="J1384" i="19"/>
  <c r="J1385" i="19"/>
  <c r="J1386" i="19"/>
  <c r="J1387" i="19"/>
  <c r="J1388" i="19"/>
  <c r="J1389" i="19"/>
  <c r="J1390" i="19"/>
  <c r="J1391" i="19"/>
  <c r="N152" i="18"/>
  <c r="J1402" i="19"/>
  <c r="J1403" i="19"/>
  <c r="J1404" i="19"/>
  <c r="J1405" i="19"/>
  <c r="J1406" i="19"/>
  <c r="J1407" i="19"/>
  <c r="J1408" i="19"/>
  <c r="J1409" i="19"/>
  <c r="J1410" i="19"/>
  <c r="J1411" i="19"/>
  <c r="N53" i="18"/>
  <c r="J412" i="19"/>
  <c r="J413" i="19"/>
  <c r="J414" i="19"/>
  <c r="J415" i="19"/>
  <c r="J416" i="19"/>
  <c r="J417" i="19"/>
  <c r="J418" i="19"/>
  <c r="J419" i="19"/>
  <c r="J420" i="19"/>
  <c r="J421" i="19"/>
  <c r="N163" i="18"/>
  <c r="J1512" i="19"/>
  <c r="J1513" i="19"/>
  <c r="J1514" i="19"/>
  <c r="J1515" i="19"/>
  <c r="J1516" i="19"/>
  <c r="J1517" i="19"/>
  <c r="J1518" i="19"/>
  <c r="J1519" i="19"/>
  <c r="J1520" i="19"/>
  <c r="J1521" i="19"/>
  <c r="N141" i="18"/>
  <c r="J1292" i="19"/>
  <c r="J1293" i="19"/>
  <c r="J1294" i="19"/>
  <c r="J1295" i="19"/>
  <c r="J1296" i="19"/>
  <c r="J1297" i="19"/>
  <c r="J1298" i="19"/>
  <c r="J1299" i="19"/>
  <c r="J1300" i="19"/>
  <c r="J1301" i="19"/>
  <c r="N133" i="18"/>
  <c r="J1212" i="19"/>
  <c r="J1213" i="19"/>
  <c r="J1214" i="19"/>
  <c r="J1215" i="19"/>
  <c r="J1216" i="19"/>
  <c r="J1218" i="19"/>
  <c r="J1217" i="19"/>
  <c r="J1219" i="19"/>
  <c r="J1220" i="19"/>
  <c r="J1221" i="19"/>
  <c r="N108" i="18"/>
  <c r="J962" i="19"/>
  <c r="J963" i="19"/>
  <c r="J964" i="19"/>
  <c r="J965" i="19"/>
  <c r="J966" i="19"/>
  <c r="J967" i="19"/>
  <c r="J968" i="19"/>
  <c r="J969" i="19"/>
  <c r="J970" i="19"/>
  <c r="J971" i="19"/>
  <c r="N154" i="18"/>
  <c r="J1422" i="19"/>
  <c r="J1423" i="19"/>
  <c r="J1424" i="19"/>
  <c r="J1425" i="19"/>
  <c r="J1426" i="19"/>
  <c r="J1427" i="19"/>
  <c r="J1428" i="19"/>
  <c r="J1429" i="19"/>
  <c r="J1430" i="19"/>
  <c r="J1431" i="19"/>
  <c r="N89" i="18"/>
  <c r="J772" i="19"/>
  <c r="J773" i="19"/>
  <c r="J774" i="19"/>
  <c r="J776" i="19"/>
  <c r="J775" i="19"/>
  <c r="J777" i="19"/>
  <c r="J778" i="19"/>
  <c r="J779" i="19"/>
  <c r="J780" i="19"/>
  <c r="J781" i="19"/>
  <c r="N56" i="18"/>
  <c r="J442" i="19"/>
  <c r="J443" i="19"/>
  <c r="J444" i="19"/>
  <c r="J445" i="19"/>
  <c r="J446" i="19"/>
  <c r="J447" i="19"/>
  <c r="J448" i="19"/>
  <c r="J449" i="19"/>
  <c r="J450" i="19"/>
  <c r="J451" i="19"/>
  <c r="N114" i="18"/>
  <c r="J1022" i="19"/>
  <c r="J1023" i="19"/>
  <c r="J1024" i="19"/>
  <c r="J1025" i="19"/>
  <c r="J1026" i="19"/>
  <c r="J1027" i="19"/>
  <c r="J1028" i="19"/>
  <c r="J1029" i="19"/>
  <c r="J1030" i="19"/>
  <c r="J1031" i="19"/>
  <c r="N37" i="18"/>
  <c r="J252" i="19"/>
  <c r="J253" i="19"/>
  <c r="J254" i="19"/>
  <c r="J255" i="19"/>
  <c r="J256" i="19"/>
  <c r="J257" i="19"/>
  <c r="J258" i="19"/>
  <c r="J259" i="19"/>
  <c r="J260" i="19"/>
  <c r="J261" i="19"/>
  <c r="N34" i="18"/>
  <c r="J222" i="19"/>
  <c r="J224" i="19"/>
  <c r="J223" i="19"/>
  <c r="J225" i="19"/>
  <c r="J226" i="19"/>
  <c r="J227" i="19"/>
  <c r="J228" i="19"/>
  <c r="J229" i="19"/>
  <c r="J230" i="19"/>
  <c r="J231" i="19"/>
  <c r="N28" i="18"/>
  <c r="J162" i="19"/>
  <c r="J163" i="19"/>
  <c r="J164" i="19"/>
  <c r="J165" i="19"/>
  <c r="J166" i="19"/>
  <c r="J167" i="19"/>
  <c r="J168" i="19"/>
  <c r="J169" i="19"/>
  <c r="J170" i="19"/>
  <c r="J171" i="19"/>
  <c r="N52" i="18"/>
  <c r="J402" i="19"/>
  <c r="J403" i="19"/>
  <c r="J404" i="19"/>
  <c r="J405" i="19"/>
  <c r="J406" i="19"/>
  <c r="J407" i="19"/>
  <c r="J408" i="19"/>
  <c r="J410" i="19"/>
  <c r="J409" i="19"/>
  <c r="J411" i="19"/>
  <c r="N101" i="18"/>
  <c r="J892" i="19"/>
  <c r="J893" i="19"/>
  <c r="J894" i="19"/>
  <c r="J895" i="19"/>
  <c r="J896" i="19"/>
  <c r="J897" i="19"/>
  <c r="J898" i="19"/>
  <c r="J899" i="19"/>
  <c r="J900" i="19"/>
  <c r="J901" i="19"/>
  <c r="N79" i="18"/>
  <c r="J672" i="19"/>
  <c r="J673" i="19"/>
  <c r="J674" i="19"/>
  <c r="J675" i="19"/>
  <c r="J676" i="19"/>
  <c r="J677" i="19"/>
  <c r="J678" i="19"/>
  <c r="J679" i="19"/>
  <c r="J680" i="19"/>
  <c r="J681" i="19"/>
  <c r="N92" i="18"/>
  <c r="J802" i="19"/>
  <c r="J803" i="19"/>
  <c r="J804" i="19"/>
  <c r="J805" i="19"/>
  <c r="J806" i="19"/>
  <c r="J807" i="19"/>
  <c r="J808" i="19"/>
  <c r="J809" i="19"/>
  <c r="J810" i="19"/>
  <c r="J811" i="19"/>
  <c r="N54" i="18"/>
  <c r="J422" i="19"/>
  <c r="J423" i="19"/>
  <c r="J424" i="19"/>
  <c r="J425" i="19"/>
  <c r="J426" i="19"/>
  <c r="J427" i="19"/>
  <c r="J428" i="19"/>
  <c r="J429" i="19"/>
  <c r="J430" i="19"/>
  <c r="J431" i="19"/>
  <c r="N126" i="18"/>
  <c r="J1142" i="19"/>
  <c r="J1143" i="19"/>
  <c r="J1144" i="19"/>
  <c r="J1145" i="19"/>
  <c r="J1146" i="19"/>
  <c r="J1147" i="19"/>
  <c r="J1148" i="19"/>
  <c r="J1149" i="19"/>
  <c r="J1150" i="19"/>
  <c r="J1151" i="19"/>
  <c r="N69" i="18"/>
  <c r="J572" i="19"/>
  <c r="J573" i="19"/>
  <c r="J574" i="19"/>
  <c r="J575" i="19"/>
  <c r="J576" i="19"/>
  <c r="J577" i="19"/>
  <c r="J578" i="19"/>
  <c r="J579" i="19"/>
  <c r="J580" i="19"/>
  <c r="J581" i="19"/>
  <c r="N68" i="18"/>
  <c r="J562" i="19"/>
  <c r="J563" i="19"/>
  <c r="J564" i="19"/>
  <c r="J565" i="19"/>
  <c r="J566" i="19"/>
  <c r="J567" i="19"/>
  <c r="J568" i="19"/>
  <c r="J569" i="19"/>
  <c r="J570" i="19"/>
  <c r="J571" i="19"/>
  <c r="N61" i="18"/>
  <c r="J492" i="19"/>
  <c r="J493" i="19"/>
  <c r="J494" i="19"/>
  <c r="J495" i="19"/>
  <c r="J496" i="19"/>
  <c r="J497" i="19"/>
  <c r="J498" i="19"/>
  <c r="J499" i="19"/>
  <c r="J500" i="19"/>
  <c r="J501" i="19"/>
  <c r="N140" i="18"/>
  <c r="J1282" i="19"/>
  <c r="J1283" i="19"/>
  <c r="J1284" i="19"/>
  <c r="J1285" i="19"/>
  <c r="J1286" i="19"/>
  <c r="J1287" i="19"/>
  <c r="J1288" i="19"/>
  <c r="J1289" i="19"/>
  <c r="J1290" i="19"/>
  <c r="J1291" i="19"/>
  <c r="N84" i="18"/>
  <c r="J722" i="19"/>
  <c r="J723" i="19"/>
  <c r="J724" i="19"/>
  <c r="J725" i="19"/>
  <c r="J726" i="19"/>
  <c r="J727" i="19"/>
  <c r="J728" i="19"/>
  <c r="J729" i="19"/>
  <c r="J730" i="19"/>
  <c r="J731" i="19"/>
  <c r="N164" i="18"/>
  <c r="J1522" i="19"/>
  <c r="J1523" i="19"/>
  <c r="J1524" i="19"/>
  <c r="J1525" i="19"/>
  <c r="J1526" i="19"/>
  <c r="J1527" i="19"/>
  <c r="J1528" i="19"/>
  <c r="J1530" i="19"/>
  <c r="J1529" i="19"/>
  <c r="J1531" i="19"/>
  <c r="N46" i="18"/>
  <c r="J342" i="19"/>
  <c r="J343" i="19"/>
  <c r="J344" i="19"/>
  <c r="J345" i="19"/>
  <c r="J346" i="19"/>
  <c r="J347" i="19"/>
  <c r="J348" i="19"/>
  <c r="J349" i="19"/>
  <c r="J350" i="19"/>
  <c r="J351" i="19"/>
  <c r="N88" i="18"/>
  <c r="J762" i="19"/>
  <c r="J763" i="19"/>
  <c r="J764" i="19"/>
  <c r="J765" i="19"/>
  <c r="J766" i="19"/>
  <c r="J767" i="19"/>
  <c r="J768" i="19"/>
  <c r="J769" i="19"/>
  <c r="J770" i="19"/>
  <c r="J771" i="19"/>
  <c r="N100" i="18"/>
  <c r="J882" i="19"/>
  <c r="J883" i="19"/>
  <c r="J884" i="19"/>
  <c r="J885" i="19"/>
  <c r="J886" i="19"/>
  <c r="J887" i="19"/>
  <c r="J888" i="19"/>
  <c r="J890" i="19"/>
  <c r="J889" i="19"/>
  <c r="J891" i="19"/>
  <c r="N113" i="18"/>
  <c r="J1012" i="19"/>
  <c r="J1013" i="19"/>
  <c r="J1014" i="19"/>
  <c r="J1015" i="19"/>
  <c r="J1016" i="19"/>
  <c r="J1017" i="19"/>
  <c r="J1018" i="19"/>
  <c r="J1019" i="19"/>
  <c r="J1020" i="19"/>
  <c r="J1021" i="19"/>
  <c r="N91" i="18"/>
  <c r="J792" i="19"/>
  <c r="J793" i="19"/>
  <c r="J794" i="19"/>
  <c r="J795" i="19"/>
  <c r="J796" i="19"/>
  <c r="J797" i="19"/>
  <c r="J798" i="19"/>
  <c r="J799" i="19"/>
  <c r="J800" i="19"/>
  <c r="J801" i="19"/>
  <c r="N104" i="18"/>
  <c r="J922" i="19"/>
  <c r="J923" i="19"/>
  <c r="J924" i="19"/>
  <c r="J925" i="19"/>
  <c r="J926" i="19"/>
  <c r="J927" i="19"/>
  <c r="J928" i="19"/>
  <c r="J929" i="19"/>
  <c r="J930" i="19"/>
  <c r="J931" i="19"/>
  <c r="N60" i="18"/>
  <c r="J482" i="19"/>
  <c r="J483" i="19"/>
  <c r="J484" i="19"/>
  <c r="J485" i="19"/>
  <c r="J486" i="19"/>
  <c r="J487" i="19"/>
  <c r="J488" i="19"/>
  <c r="J489" i="19"/>
  <c r="J490" i="19"/>
  <c r="J491" i="19"/>
  <c r="N132" i="18"/>
  <c r="J1202" i="19"/>
  <c r="J1203" i="19"/>
  <c r="J1204" i="19"/>
  <c r="J1205" i="19"/>
  <c r="J1206" i="19"/>
  <c r="J1207" i="19"/>
  <c r="J1208" i="19"/>
  <c r="J1209" i="19"/>
  <c r="J1211" i="19"/>
  <c r="J1210" i="19"/>
  <c r="N81" i="18"/>
  <c r="J692" i="19"/>
  <c r="J693" i="19"/>
  <c r="J694" i="19"/>
  <c r="J695" i="19"/>
  <c r="J696" i="19"/>
  <c r="J697" i="19"/>
  <c r="J698" i="19"/>
  <c r="J699" i="19"/>
  <c r="J700" i="19"/>
  <c r="J701" i="19"/>
  <c r="N35" i="18"/>
  <c r="J232" i="19"/>
  <c r="J233" i="19"/>
  <c r="J234" i="19"/>
  <c r="J235" i="19"/>
  <c r="J236" i="19"/>
  <c r="J237" i="19"/>
  <c r="J238" i="19"/>
  <c r="J239" i="19"/>
  <c r="J240" i="19"/>
  <c r="J241" i="19"/>
  <c r="N73" i="18"/>
  <c r="J612" i="19"/>
  <c r="J613" i="19"/>
  <c r="J614" i="19"/>
  <c r="J615" i="19"/>
  <c r="J616" i="19"/>
  <c r="J617" i="19"/>
  <c r="J618" i="19"/>
  <c r="J619" i="19"/>
  <c r="J620" i="19"/>
  <c r="J621" i="19"/>
  <c r="N58" i="18"/>
  <c r="J462" i="19"/>
  <c r="J463" i="19"/>
  <c r="J464" i="19"/>
  <c r="J465" i="19"/>
  <c r="J466" i="19"/>
  <c r="J467" i="19"/>
  <c r="J468" i="19"/>
  <c r="J469" i="19"/>
  <c r="J470" i="19"/>
  <c r="J471" i="19"/>
  <c r="N160" i="18"/>
  <c r="J1482" i="19"/>
  <c r="J1483" i="19"/>
  <c r="J1484" i="19"/>
  <c r="J1485" i="19"/>
  <c r="J1486" i="19"/>
  <c r="J1487" i="19"/>
  <c r="J1489" i="19"/>
  <c r="J1488" i="19"/>
  <c r="J1490" i="19"/>
  <c r="J1491" i="19"/>
  <c r="N136" i="18"/>
  <c r="J1242" i="19"/>
  <c r="J1243" i="19"/>
  <c r="J1244" i="19"/>
  <c r="J1245" i="19"/>
  <c r="J1246" i="19"/>
  <c r="J1247" i="19"/>
  <c r="J1249" i="19"/>
  <c r="J1248" i="19"/>
  <c r="J1250" i="19"/>
  <c r="J1251" i="19"/>
  <c r="N119" i="18"/>
  <c r="J1072" i="19"/>
  <c r="J1073" i="19"/>
  <c r="J1074" i="19"/>
  <c r="J1075" i="19"/>
  <c r="J1076" i="19"/>
  <c r="J1077" i="19"/>
  <c r="J1078" i="19"/>
  <c r="J1080" i="19"/>
  <c r="J1079" i="19"/>
  <c r="J1081" i="19"/>
  <c r="N115" i="18"/>
  <c r="J1032" i="19"/>
  <c r="J1033" i="19"/>
  <c r="J1034" i="19"/>
  <c r="J1035" i="19"/>
  <c r="J1036" i="19"/>
  <c r="J1037" i="19"/>
  <c r="J1038" i="19"/>
  <c r="J1039" i="19"/>
  <c r="J1040" i="19"/>
  <c r="J1041" i="19"/>
  <c r="N116" i="18"/>
  <c r="J1042" i="19"/>
  <c r="J1043" i="19"/>
  <c r="J1044" i="19"/>
  <c r="J1045" i="19"/>
  <c r="J1046" i="19"/>
  <c r="J1047" i="19"/>
  <c r="J1048" i="19"/>
  <c r="J1049" i="19"/>
  <c r="J1050" i="19"/>
  <c r="J1051" i="19"/>
  <c r="N66" i="18"/>
  <c r="J542" i="19"/>
  <c r="J543" i="19"/>
  <c r="J544" i="19"/>
  <c r="J545" i="19"/>
  <c r="J546" i="19"/>
  <c r="J547" i="19"/>
  <c r="J548" i="19"/>
  <c r="J549" i="19"/>
  <c r="J551" i="19"/>
  <c r="J550" i="19"/>
  <c r="N138" i="18"/>
  <c r="J1262" i="19"/>
  <c r="J1263" i="19"/>
  <c r="J1264" i="19"/>
  <c r="J1265" i="19"/>
  <c r="J1266" i="19"/>
  <c r="J1267" i="19"/>
  <c r="J1268" i="19"/>
  <c r="J1269" i="19"/>
  <c r="J1270" i="19"/>
  <c r="J1271" i="19"/>
  <c r="N93" i="18"/>
  <c r="J812" i="19"/>
  <c r="J813" i="19"/>
  <c r="J814" i="19"/>
  <c r="J815" i="19"/>
  <c r="J816" i="19"/>
  <c r="J817" i="19"/>
  <c r="J818" i="19"/>
  <c r="J819" i="19"/>
  <c r="J820" i="19"/>
  <c r="J821" i="19"/>
  <c r="N47" i="18"/>
  <c r="J352" i="19"/>
  <c r="J353" i="19"/>
  <c r="J354" i="19"/>
  <c r="J355" i="19"/>
  <c r="J356" i="19"/>
  <c r="J357" i="19"/>
  <c r="J358" i="19"/>
  <c r="J359" i="19"/>
  <c r="J360" i="19"/>
  <c r="J361" i="19"/>
  <c r="N85" i="18"/>
  <c r="J732" i="19"/>
  <c r="J733" i="19"/>
  <c r="J734" i="19"/>
  <c r="J735" i="19"/>
  <c r="J736" i="19"/>
  <c r="J737" i="19"/>
  <c r="J738" i="19"/>
  <c r="J739" i="19"/>
  <c r="J740" i="19"/>
  <c r="J741" i="19"/>
  <c r="N13" i="18"/>
  <c r="J12" i="19"/>
  <c r="J13" i="19"/>
  <c r="J14" i="19"/>
  <c r="J15" i="19"/>
  <c r="J16" i="19"/>
  <c r="J17" i="19"/>
  <c r="J18" i="19"/>
  <c r="J19" i="19"/>
  <c r="J20" i="19"/>
  <c r="J21" i="19"/>
  <c r="E19" i="3" a="1"/>
  <c r="E19" i="3" s="1"/>
  <c r="F19" i="3" s="1"/>
  <c r="E20" i="3" a="1"/>
  <c r="E20" i="3" s="1"/>
  <c r="F20" i="3" s="1"/>
  <c r="E21" i="3" a="1"/>
  <c r="E21" i="3" s="1"/>
  <c r="F21" i="3" s="1"/>
  <c r="E22" i="3" a="1"/>
  <c r="E22" i="3" s="1"/>
  <c r="F22" i="3" s="1"/>
  <c r="E23" i="3" a="1"/>
  <c r="E23" i="3" s="1"/>
  <c r="F23" i="3" s="1"/>
  <c r="E18" i="3" a="1"/>
  <c r="E18" i="3" s="1"/>
  <c r="F18" i="3" s="1"/>
  <c r="E24" i="3" a="1"/>
  <c r="E24" i="3" s="1"/>
  <c r="F24" i="3" s="1"/>
  <c r="E12" i="3" a="1"/>
  <c r="E12" i="3" s="1"/>
  <c r="F12" i="3" s="1"/>
  <c r="F149" i="3"/>
  <c r="L149" i="3" s="1"/>
  <c r="F45" i="3"/>
  <c r="L45" i="3" s="1"/>
  <c r="F61" i="3"/>
  <c r="L61" i="3" s="1"/>
  <c r="F95" i="3"/>
  <c r="L95" i="3" s="1"/>
  <c r="F66" i="3"/>
  <c r="L66" i="3" s="1"/>
  <c r="F87" i="3"/>
  <c r="L87" i="3" s="1"/>
  <c r="F171" i="3"/>
  <c r="L171" i="3" s="1"/>
  <c r="F113" i="3"/>
  <c r="L113" i="3" s="1"/>
  <c r="F135" i="3"/>
  <c r="L135" i="3" s="1"/>
  <c r="F64" i="3"/>
  <c r="L64" i="3" s="1"/>
  <c r="F55" i="3"/>
  <c r="L55" i="3" s="1"/>
  <c r="F141" i="3"/>
  <c r="L141" i="3" s="1"/>
  <c r="F62" i="3"/>
  <c r="L62" i="3" s="1"/>
  <c r="F143" i="3"/>
  <c r="L143" i="3" s="1"/>
  <c r="F163" i="3"/>
  <c r="L163" i="3" s="1"/>
  <c r="F91" i="3"/>
  <c r="L91" i="3" s="1"/>
  <c r="F170" i="3"/>
  <c r="L170" i="3" s="1"/>
  <c r="F54" i="3"/>
  <c r="L54" i="3" s="1"/>
  <c r="F108" i="3"/>
  <c r="L108" i="3" s="1"/>
  <c r="F71" i="3"/>
  <c r="L71" i="3" s="1"/>
  <c r="F156" i="3"/>
  <c r="L156" i="3" s="1"/>
  <c r="F32" i="3"/>
  <c r="L32" i="3" s="1"/>
  <c r="F121" i="3"/>
  <c r="L121" i="3" s="1"/>
  <c r="F47" i="3"/>
  <c r="L47" i="3" s="1"/>
  <c r="F158" i="3"/>
  <c r="L158" i="3" s="1"/>
  <c r="F31" i="3"/>
  <c r="L31" i="3" s="1"/>
  <c r="F137" i="3"/>
  <c r="L137" i="3" s="1"/>
  <c r="F131" i="3"/>
  <c r="L131" i="3" s="1"/>
  <c r="F77" i="3"/>
  <c r="L77" i="3" s="1"/>
  <c r="F153" i="3"/>
  <c r="L153" i="3" s="1"/>
  <c r="F114" i="3"/>
  <c r="L114" i="3" s="1"/>
  <c r="F96" i="3"/>
  <c r="L96" i="3" s="1"/>
  <c r="F133" i="3"/>
  <c r="L133" i="3" s="1"/>
  <c r="F80" i="3"/>
  <c r="L80" i="3" s="1"/>
  <c r="F168" i="3"/>
  <c r="L168" i="3" s="1"/>
  <c r="F116" i="3"/>
  <c r="L116" i="3" s="1"/>
  <c r="F120" i="3"/>
  <c r="L120" i="3" s="1"/>
  <c r="F161" i="3"/>
  <c r="L161" i="3" s="1"/>
  <c r="F148" i="3"/>
  <c r="L148" i="3" s="1"/>
  <c r="F68" i="3"/>
  <c r="L68" i="3" s="1"/>
  <c r="F72" i="3"/>
  <c r="L72" i="3" s="1"/>
  <c r="F128" i="3"/>
  <c r="L128" i="3" s="1"/>
  <c r="F146" i="3"/>
  <c r="L146" i="3" s="1"/>
  <c r="F125" i="3"/>
  <c r="L125" i="3" s="1"/>
  <c r="F127" i="3"/>
  <c r="L127" i="3" s="1"/>
  <c r="F167" i="3"/>
  <c r="L167" i="3" s="1"/>
  <c r="F111" i="3"/>
  <c r="L111" i="3" s="1"/>
  <c r="F115" i="3"/>
  <c r="L115" i="3" s="1"/>
  <c r="F132" i="3"/>
  <c r="L132" i="3" s="1"/>
  <c r="F138" i="3"/>
  <c r="L138" i="3" s="1"/>
  <c r="F50" i="3"/>
  <c r="L50" i="3" s="1"/>
  <c r="F129" i="3"/>
  <c r="L129" i="3" s="1"/>
  <c r="F37" i="3"/>
  <c r="L37" i="3" s="1"/>
  <c r="F164" i="3"/>
  <c r="L164" i="3" s="1"/>
  <c r="F65" i="3"/>
  <c r="L65" i="3" s="1"/>
  <c r="F46" i="3"/>
  <c r="L46" i="3" s="1"/>
  <c r="F155" i="3"/>
  <c r="L155" i="3" s="1"/>
  <c r="F51" i="3"/>
  <c r="L51" i="3" s="1"/>
  <c r="F110" i="3"/>
  <c r="L110" i="3" s="1"/>
  <c r="F112" i="3"/>
  <c r="L112" i="3" s="1"/>
  <c r="F85" i="3"/>
  <c r="L85" i="3" s="1"/>
  <c r="F145" i="3"/>
  <c r="L145" i="3" s="1"/>
  <c r="F48" i="3"/>
  <c r="L48" i="3" s="1"/>
  <c r="F97" i="3"/>
  <c r="L97" i="3" s="1"/>
  <c r="F109" i="3"/>
  <c r="L109" i="3" s="1"/>
  <c r="F105" i="3"/>
  <c r="L105" i="3" s="1"/>
  <c r="F150" i="3"/>
  <c r="L150" i="3" s="1"/>
  <c r="F75" i="3"/>
  <c r="L75" i="3" s="1"/>
  <c r="F52" i="3"/>
  <c r="L52" i="3" s="1"/>
  <c r="F104" i="3"/>
  <c r="L104" i="3" s="1"/>
  <c r="F76" i="3"/>
  <c r="L76" i="3" s="1"/>
  <c r="F98" i="3"/>
  <c r="L98" i="3" s="1"/>
  <c r="F101" i="3"/>
  <c r="L101" i="3" s="1"/>
  <c r="F151" i="3"/>
  <c r="L151" i="3" s="1"/>
  <c r="F117" i="3"/>
  <c r="L117" i="3" s="1"/>
  <c r="F81" i="3"/>
  <c r="L81" i="3" s="1"/>
  <c r="F86" i="3"/>
  <c r="L86" i="3" s="1"/>
  <c r="F93" i="3"/>
  <c r="L93" i="3" s="1"/>
  <c r="F84" i="3"/>
  <c r="L84" i="3" s="1"/>
  <c r="F43" i="3"/>
  <c r="L43" i="3" s="1"/>
  <c r="F73" i="3"/>
  <c r="L73" i="3" s="1"/>
  <c r="F160" i="3"/>
  <c r="L160" i="3" s="1"/>
  <c r="F34" i="3"/>
  <c r="L34" i="3" s="1"/>
  <c r="F122" i="3"/>
  <c r="L122" i="3" s="1"/>
  <c r="F53" i="3"/>
  <c r="L53" i="3" s="1"/>
  <c r="F88" i="3"/>
  <c r="L88" i="3" s="1"/>
  <c r="F78" i="3"/>
  <c r="L78" i="3" s="1"/>
  <c r="F130" i="3"/>
  <c r="L130" i="3" s="1"/>
  <c r="F70" i="3"/>
  <c r="L70" i="3" s="1"/>
  <c r="F99" i="3"/>
  <c r="L99" i="3" s="1"/>
  <c r="F83" i="3"/>
  <c r="L83" i="3" s="1"/>
  <c r="F42" i="3"/>
  <c r="L42" i="3" s="1"/>
  <c r="F124" i="3"/>
  <c r="L124" i="3" s="1"/>
  <c r="F40" i="3"/>
  <c r="L40" i="3" s="1"/>
  <c r="F162" i="3"/>
  <c r="L162" i="3" s="1"/>
  <c r="F119" i="3"/>
  <c r="L119" i="3" s="1"/>
  <c r="F118" i="3"/>
  <c r="L118" i="3" s="1"/>
  <c r="F140" i="3"/>
  <c r="L140" i="3" s="1"/>
  <c r="F67" i="3"/>
  <c r="L67" i="3" s="1"/>
  <c r="F57" i="3"/>
  <c r="L57" i="3" s="1"/>
  <c r="F166" i="3"/>
  <c r="L166" i="3" s="1"/>
  <c r="F33" i="3"/>
  <c r="L33" i="3" s="1"/>
  <c r="F169" i="3"/>
  <c r="L169" i="3" s="1"/>
  <c r="F136" i="3"/>
  <c r="L136" i="3" s="1"/>
  <c r="F82" i="3"/>
  <c r="L82" i="3" s="1"/>
  <c r="F107" i="3"/>
  <c r="L107" i="3" s="1"/>
  <c r="F123" i="3"/>
  <c r="L123" i="3" s="1"/>
  <c r="F69" i="3"/>
  <c r="L69" i="3" s="1"/>
  <c r="F139" i="3"/>
  <c r="L139" i="3" s="1"/>
  <c r="F79" i="3"/>
  <c r="L79" i="3" s="1"/>
  <c r="F144" i="3"/>
  <c r="L144" i="3" s="1"/>
  <c r="F157" i="3"/>
  <c r="L157" i="3" s="1"/>
  <c r="F90" i="3"/>
  <c r="L90" i="3" s="1"/>
  <c r="F89" i="3"/>
  <c r="L89" i="3" s="1"/>
  <c r="F59" i="3"/>
  <c r="L59" i="3" s="1"/>
  <c r="F103" i="3"/>
  <c r="L103" i="3" s="1"/>
  <c r="F56" i="3"/>
  <c r="L56" i="3" s="1"/>
  <c r="F154" i="3"/>
  <c r="L154" i="3" s="1"/>
  <c r="F142" i="3"/>
  <c r="L142" i="3" s="1"/>
  <c r="F35" i="3"/>
  <c r="L35" i="3" s="1"/>
  <c r="F152" i="3"/>
  <c r="L152" i="3" s="1"/>
  <c r="F92" i="3"/>
  <c r="L92" i="3" s="1"/>
  <c r="F49" i="3"/>
  <c r="L49" i="3" s="1"/>
  <c r="F100" i="3"/>
  <c r="L100" i="3" s="1"/>
  <c r="F106" i="3"/>
  <c r="L106" i="3" s="1"/>
  <c r="F38" i="3"/>
  <c r="L38" i="3" s="1"/>
  <c r="F74" i="3"/>
  <c r="L74" i="3" s="1"/>
  <c r="F58" i="3"/>
  <c r="L58" i="3" s="1"/>
  <c r="F63" i="3"/>
  <c r="L63" i="3" s="1"/>
  <c r="F165" i="3"/>
  <c r="L165" i="3" s="1"/>
  <c r="F94" i="3"/>
  <c r="L94" i="3" s="1"/>
  <c r="F159" i="3"/>
  <c r="L159" i="3" s="1"/>
  <c r="F60" i="3"/>
  <c r="L60" i="3" s="1"/>
  <c r="F39" i="3"/>
  <c r="L39" i="3" s="1"/>
  <c r="F44" i="3"/>
  <c r="L44" i="3" s="1"/>
  <c r="F102" i="3"/>
  <c r="L102" i="3" s="1"/>
  <c r="F36" i="3"/>
  <c r="L36" i="3" s="1"/>
  <c r="F41" i="3"/>
  <c r="L41" i="3" s="1"/>
  <c r="F126" i="3"/>
  <c r="L126" i="3" s="1"/>
  <c r="F147" i="3"/>
  <c r="L147" i="3" s="1"/>
  <c r="F134" i="3"/>
  <c r="L134" i="3" s="1"/>
  <c r="F30" i="3"/>
  <c r="L30" i="3" s="1"/>
  <c r="D23" i="25" l="1"/>
  <c r="D17" i="25"/>
  <c r="R19" i="25"/>
  <c r="T19" i="25"/>
  <c r="U19" i="25"/>
  <c r="S19" i="25"/>
  <c r="R24" i="25"/>
  <c r="S24" i="25"/>
  <c r="T24" i="25"/>
  <c r="U24" i="25"/>
  <c r="M19" i="25"/>
  <c r="N19" i="25"/>
  <c r="O19" i="25"/>
  <c r="P19" i="25"/>
  <c r="P24" i="25"/>
  <c r="O24" i="25"/>
  <c r="M24" i="25"/>
  <c r="N24" i="25"/>
  <c r="L23" i="3"/>
  <c r="L15" i="3"/>
  <c r="L12" i="3"/>
  <c r="L20" i="3"/>
  <c r="L14" i="3"/>
  <c r="L24" i="3"/>
  <c r="L16" i="3"/>
  <c r="L18" i="3"/>
  <c r="L21" i="3"/>
  <c r="L17" i="3"/>
  <c r="L13" i="3"/>
  <c r="L19" i="3"/>
  <c r="L22" i="3"/>
  <c r="B124" i="18"/>
  <c r="P124" i="18" s="1"/>
  <c r="B35" i="18"/>
  <c r="C35" i="18" s="1"/>
  <c r="B111" i="18"/>
  <c r="P111" i="18" s="1"/>
  <c r="B166" i="18"/>
  <c r="C166" i="18" s="1"/>
  <c r="B108" i="18"/>
  <c r="C108" i="18" s="1"/>
  <c r="B161" i="18"/>
  <c r="P161" i="18" s="1"/>
  <c r="B52" i="18"/>
  <c r="C52" i="18" s="1"/>
  <c r="B81" i="18"/>
  <c r="C81" i="18" s="1"/>
  <c r="B33" i="18"/>
  <c r="P33" i="18" s="1"/>
  <c r="B65" i="18"/>
  <c r="P65" i="18" s="1"/>
  <c r="B64" i="18"/>
  <c r="P64" i="18" s="1"/>
  <c r="B83" i="18"/>
  <c r="C83" i="18" s="1"/>
  <c r="B53" i="18"/>
  <c r="P53" i="18" s="1"/>
  <c r="B128" i="18"/>
  <c r="P128" i="18" s="1"/>
  <c r="B31" i="18"/>
  <c r="C31" i="18" s="1"/>
  <c r="B59" i="18"/>
  <c r="C59" i="18" s="1"/>
  <c r="B137" i="18"/>
  <c r="C137" i="18" s="1"/>
  <c r="B44" i="18"/>
  <c r="C44" i="18" s="1"/>
  <c r="B47" i="18"/>
  <c r="P47" i="18" s="1"/>
  <c r="B97" i="18"/>
  <c r="C97" i="18" s="1"/>
  <c r="B72" i="18"/>
  <c r="C72" i="18" s="1"/>
  <c r="B114" i="18"/>
  <c r="P114" i="18" s="1"/>
  <c r="B127" i="18"/>
  <c r="P127" i="18" s="1"/>
  <c r="B75" i="18"/>
  <c r="C75" i="18" s="1"/>
  <c r="B170" i="18"/>
  <c r="C170" i="18" s="1"/>
  <c r="B85" i="18"/>
  <c r="P85" i="18" s="1"/>
  <c r="B66" i="18"/>
  <c r="P66" i="18" s="1"/>
  <c r="B115" i="18"/>
  <c r="P115" i="18" s="1"/>
  <c r="B109" i="18"/>
  <c r="P109" i="18" s="1"/>
  <c r="B172" i="18"/>
  <c r="P172" i="18" s="1"/>
  <c r="B42" i="18"/>
  <c r="C42" i="18" s="1"/>
  <c r="B90" i="18"/>
  <c r="C90" i="18" s="1"/>
  <c r="B100" i="18"/>
  <c r="P100" i="18" s="1"/>
  <c r="B106" i="18"/>
  <c r="C106" i="18" s="1"/>
  <c r="B165" i="18"/>
  <c r="C165" i="18" s="1"/>
  <c r="B154" i="18"/>
  <c r="P154" i="18" s="1"/>
  <c r="B55" i="18"/>
  <c r="C55" i="18" s="1"/>
  <c r="B88" i="18"/>
  <c r="C88" i="18" s="1"/>
  <c r="B37" i="18"/>
  <c r="C37" i="18" s="1"/>
  <c r="B91" i="18"/>
  <c r="P91" i="18" s="1"/>
  <c r="B71" i="18"/>
  <c r="P71" i="18" s="1"/>
  <c r="B110" i="18"/>
  <c r="P110" i="18" s="1"/>
  <c r="B38" i="18"/>
  <c r="P38" i="18" s="1"/>
  <c r="B78" i="18"/>
  <c r="C78" i="18" s="1"/>
  <c r="B171" i="18"/>
  <c r="C171" i="18" s="1"/>
  <c r="B67" i="18"/>
  <c r="C67" i="18" s="1"/>
  <c r="B103" i="18"/>
  <c r="C103" i="18" s="1"/>
  <c r="B158" i="18"/>
  <c r="C158" i="18" s="1"/>
  <c r="B58" i="18"/>
  <c r="P58" i="18" s="1"/>
  <c r="B82" i="18"/>
  <c r="P82" i="18" s="1"/>
  <c r="B130" i="18"/>
  <c r="C130" i="18" s="1"/>
  <c r="B132" i="18"/>
  <c r="C132" i="18" s="1"/>
  <c r="B92" i="18"/>
  <c r="C92" i="18" s="1"/>
  <c r="B96" i="18"/>
  <c r="P96" i="18" s="1"/>
  <c r="B27" i="18"/>
  <c r="C27" i="18" s="1"/>
  <c r="B50" i="18"/>
  <c r="P50" i="18" s="1"/>
  <c r="B68" i="18"/>
  <c r="C68" i="18" s="1"/>
  <c r="B49" i="18"/>
  <c r="C49" i="18" s="1"/>
  <c r="B93" i="18"/>
  <c r="P93" i="18" s="1"/>
  <c r="B141" i="18"/>
  <c r="C141" i="18" s="1"/>
  <c r="B152" i="18"/>
  <c r="P152" i="18" s="1"/>
  <c r="B146" i="18"/>
  <c r="P146" i="18" s="1"/>
  <c r="B162" i="18"/>
  <c r="P162" i="18" s="1"/>
  <c r="B32" i="18"/>
  <c r="P32" i="18" s="1"/>
  <c r="B144" i="18"/>
  <c r="C144" i="18" s="1"/>
  <c r="B46" i="18"/>
  <c r="C46" i="18" s="1"/>
  <c r="B30" i="18"/>
  <c r="P30" i="18" s="1"/>
  <c r="B61" i="18"/>
  <c r="C61" i="18" s="1"/>
  <c r="B153" i="18"/>
  <c r="P153" i="18" s="1"/>
  <c r="B140" i="18"/>
  <c r="P140" i="18" s="1"/>
  <c r="B119" i="18"/>
  <c r="C119" i="18" s="1"/>
  <c r="B54" i="18"/>
  <c r="P54" i="18" s="1"/>
  <c r="B102" i="18"/>
  <c r="P102" i="18" s="1"/>
  <c r="B86" i="18"/>
  <c r="P86" i="18" s="1"/>
  <c r="B133" i="18"/>
  <c r="P133" i="18" s="1"/>
  <c r="B121" i="18"/>
  <c r="P121" i="18" s="1"/>
  <c r="B159" i="18"/>
  <c r="C159" i="18" s="1"/>
  <c r="B63" i="18"/>
  <c r="P63" i="18" s="1"/>
  <c r="B150" i="18"/>
  <c r="P150" i="18" s="1"/>
  <c r="B95" i="18"/>
  <c r="C95" i="18" s="1"/>
  <c r="B143" i="18"/>
  <c r="C143" i="18" s="1"/>
  <c r="B163" i="18"/>
  <c r="P163" i="18" s="1"/>
  <c r="B77" i="18"/>
  <c r="P77" i="18" s="1"/>
  <c r="B112" i="18"/>
  <c r="P112" i="18" s="1"/>
  <c r="B169" i="18"/>
  <c r="C169" i="18" s="1"/>
  <c r="B122" i="18"/>
  <c r="P122" i="18" s="1"/>
  <c r="B56" i="18"/>
  <c r="P56" i="18" s="1"/>
  <c r="B155" i="18"/>
  <c r="C155" i="18" s="1"/>
  <c r="B41" i="18"/>
  <c r="P41" i="18" s="1"/>
  <c r="B105" i="18"/>
  <c r="P105" i="18" s="1"/>
  <c r="B168" i="18"/>
  <c r="C168" i="18" s="1"/>
  <c r="B135" i="18"/>
  <c r="P135" i="18" s="1"/>
  <c r="B57" i="18"/>
  <c r="P57" i="18" s="1"/>
  <c r="B125" i="18"/>
  <c r="P125" i="18" s="1"/>
  <c r="B74" i="18"/>
  <c r="P74" i="18" s="1"/>
  <c r="B156" i="18"/>
  <c r="C156" i="18" s="1"/>
  <c r="B134" i="18"/>
  <c r="P134" i="18" s="1"/>
  <c r="B157" i="18"/>
  <c r="C157" i="18" s="1"/>
  <c r="B136" i="18"/>
  <c r="P136" i="18" s="1"/>
  <c r="B148" i="18"/>
  <c r="C148" i="18" s="1"/>
  <c r="B104" i="18"/>
  <c r="C104" i="18" s="1"/>
  <c r="B43" i="18"/>
  <c r="P43" i="18" s="1"/>
  <c r="B76" i="18"/>
  <c r="P76" i="18" s="1"/>
  <c r="B126" i="18"/>
  <c r="P126" i="18" s="1"/>
  <c r="B26" i="18"/>
  <c r="P26" i="18" s="1"/>
  <c r="B60" i="18"/>
  <c r="P60" i="18" s="1"/>
  <c r="B84" i="18"/>
  <c r="P84" i="18" s="1"/>
  <c r="B151" i="18"/>
  <c r="C151" i="18" s="1"/>
  <c r="B147" i="18"/>
  <c r="P147" i="18" s="1"/>
  <c r="B39" i="18"/>
  <c r="C39" i="18" s="1"/>
  <c r="B34" i="18"/>
  <c r="P34" i="18" s="1"/>
  <c r="B94" i="18"/>
  <c r="P94" i="18" s="1"/>
  <c r="B129" i="18"/>
  <c r="P129" i="18" s="1"/>
  <c r="B29" i="18"/>
  <c r="P29" i="18" s="1"/>
  <c r="B107" i="18"/>
  <c r="C107" i="18" s="1"/>
  <c r="B167" i="18"/>
  <c r="P167" i="18" s="1"/>
  <c r="B87" i="18"/>
  <c r="P87" i="18" s="1"/>
  <c r="B73" i="18"/>
  <c r="C73" i="18" s="1"/>
  <c r="B28" i="18"/>
  <c r="P28" i="18" s="1"/>
  <c r="B101" i="18"/>
  <c r="P101" i="18" s="1"/>
  <c r="B131" i="18"/>
  <c r="C131" i="18" s="1"/>
  <c r="B98" i="18"/>
  <c r="P98" i="18" s="1"/>
  <c r="B69" i="18"/>
  <c r="C69" i="18" s="1"/>
  <c r="B45" i="18"/>
  <c r="C45" i="18" s="1"/>
  <c r="B145" i="18"/>
  <c r="C145" i="18" s="1"/>
  <c r="B79" i="18"/>
  <c r="C79" i="18" s="1"/>
  <c r="B118" i="18"/>
  <c r="P118" i="18" s="1"/>
  <c r="B51" i="18"/>
  <c r="C51" i="18" s="1"/>
  <c r="B149" i="18"/>
  <c r="P149" i="18" s="1"/>
  <c r="B138" i="18"/>
  <c r="C138" i="18" s="1"/>
  <c r="B164" i="18"/>
  <c r="P164" i="18" s="1"/>
  <c r="B62" i="18"/>
  <c r="C62" i="18" s="1"/>
  <c r="B40" i="18"/>
  <c r="C40" i="18" s="1"/>
  <c r="B80" i="18"/>
  <c r="P80" i="18" s="1"/>
  <c r="B89" i="18"/>
  <c r="P89" i="18" s="1"/>
  <c r="B139" i="18"/>
  <c r="C139" i="18" s="1"/>
  <c r="B160" i="18"/>
  <c r="P160" i="18" s="1"/>
  <c r="B36" i="18"/>
  <c r="C36" i="18" s="1"/>
  <c r="B70" i="18"/>
  <c r="C70" i="18" s="1"/>
  <c r="B120" i="18"/>
  <c r="P120" i="18" s="1"/>
  <c r="B123" i="18"/>
  <c r="P123" i="18" s="1"/>
  <c r="B99" i="18"/>
  <c r="P99" i="18" s="1"/>
  <c r="B113" i="18"/>
  <c r="P113" i="18" s="1"/>
  <c r="B116" i="18"/>
  <c r="C116" i="18" s="1"/>
  <c r="B117" i="18"/>
  <c r="C117" i="18" s="1"/>
  <c r="B48" i="18"/>
  <c r="C48" i="18" s="1"/>
  <c r="B142" i="18"/>
  <c r="C142" i="18" s="1"/>
  <c r="D26" i="25" l="1"/>
  <c r="D14" i="25"/>
  <c r="D15" i="25"/>
  <c r="D25" i="25"/>
  <c r="D13" i="25"/>
  <c r="D22" i="25"/>
  <c r="B21" i="18"/>
  <c r="C21" i="18" s="1"/>
  <c r="D21" i="25"/>
  <c r="B20" i="18"/>
  <c r="P20" i="18" s="1"/>
  <c r="G82" i="19" s="1"/>
  <c r="AH82" i="19" s="1"/>
  <c r="D18" i="25"/>
  <c r="D20" i="25"/>
  <c r="D16" i="25"/>
  <c r="D12" i="25"/>
  <c r="D11" i="25"/>
  <c r="P171" i="18"/>
  <c r="G1600" i="19" s="1"/>
  <c r="C64" i="18"/>
  <c r="P79" i="18"/>
  <c r="G679" i="19" s="1"/>
  <c r="B14" i="18"/>
  <c r="C14" i="18" s="1"/>
  <c r="B22" i="18"/>
  <c r="C22" i="18" s="1"/>
  <c r="B15" i="18"/>
  <c r="C15" i="18" s="1"/>
  <c r="B13" i="18"/>
  <c r="P13" i="18" s="1"/>
  <c r="O13" i="18" s="1"/>
  <c r="P68" i="18"/>
  <c r="C153" i="18"/>
  <c r="C85" i="18"/>
  <c r="P61" i="18"/>
  <c r="P107" i="18"/>
  <c r="P106" i="18"/>
  <c r="C114" i="18"/>
  <c r="C167" i="18"/>
  <c r="C126" i="18"/>
  <c r="C100" i="18"/>
  <c r="C127" i="18"/>
  <c r="P36" i="18"/>
  <c r="C76" i="18"/>
  <c r="P119" i="18"/>
  <c r="P49" i="18"/>
  <c r="P168" i="18"/>
  <c r="P67" i="18"/>
  <c r="P95" i="18"/>
  <c r="C124" i="18"/>
  <c r="P70" i="18"/>
  <c r="C111" i="18"/>
  <c r="C120" i="18"/>
  <c r="P158" i="18"/>
  <c r="C54" i="18"/>
  <c r="C135" i="18"/>
  <c r="C58" i="18"/>
  <c r="P165" i="18"/>
  <c r="P169" i="18"/>
  <c r="P143" i="18"/>
  <c r="C140" i="18"/>
  <c r="C118" i="18"/>
  <c r="C146" i="18"/>
  <c r="C82" i="18"/>
  <c r="P75" i="18"/>
  <c r="C154" i="18"/>
  <c r="C98" i="18"/>
  <c r="P116" i="18"/>
  <c r="C150" i="18"/>
  <c r="C129" i="18"/>
  <c r="C63" i="18"/>
  <c r="P117" i="18"/>
  <c r="P131" i="18"/>
  <c r="C53" i="18"/>
  <c r="P92" i="18"/>
  <c r="P73" i="18"/>
  <c r="P130" i="18"/>
  <c r="P55" i="18"/>
  <c r="P78" i="18"/>
  <c r="O118" i="18"/>
  <c r="G1066" i="19"/>
  <c r="G1062" i="19"/>
  <c r="AH1062" i="19" s="1"/>
  <c r="AC1062" i="19" s="1" a="1"/>
  <c r="AC1062" i="19" s="1"/>
  <c r="G1065" i="19"/>
  <c r="G1067" i="19"/>
  <c r="G1068" i="19"/>
  <c r="G1063" i="19"/>
  <c r="G1064" i="19"/>
  <c r="G1069" i="19"/>
  <c r="G1070" i="19"/>
  <c r="G1071" i="19"/>
  <c r="O63" i="18"/>
  <c r="G512" i="19"/>
  <c r="AH512" i="19" s="1"/>
  <c r="G513" i="19"/>
  <c r="G514" i="19"/>
  <c r="G515" i="19"/>
  <c r="G516" i="19"/>
  <c r="G517" i="19"/>
  <c r="G518" i="19"/>
  <c r="G519" i="19"/>
  <c r="G520" i="19"/>
  <c r="G521" i="19"/>
  <c r="O136" i="18"/>
  <c r="G1242" i="19"/>
  <c r="AH1242" i="19" s="1"/>
  <c r="AC1242" i="19" s="1" a="1"/>
  <c r="AC1242" i="19" s="1"/>
  <c r="G1243" i="19"/>
  <c r="G1244" i="19"/>
  <c r="G1245" i="19"/>
  <c r="G1246" i="19"/>
  <c r="G1247" i="19"/>
  <c r="G1248" i="19"/>
  <c r="G1249" i="19"/>
  <c r="G1250" i="19"/>
  <c r="G1251" i="19"/>
  <c r="O71" i="18"/>
  <c r="G592" i="19"/>
  <c r="AH592" i="19" s="1"/>
  <c r="G593" i="19"/>
  <c r="G594" i="19"/>
  <c r="G595" i="19"/>
  <c r="G596" i="19"/>
  <c r="G597" i="19"/>
  <c r="G598" i="19"/>
  <c r="G599" i="19"/>
  <c r="G600" i="19"/>
  <c r="G601" i="19"/>
  <c r="O133" i="18"/>
  <c r="G1213" i="19"/>
  <c r="G1212" i="19"/>
  <c r="AH1212" i="19" s="1"/>
  <c r="AC1212" i="19" s="1" a="1"/>
  <c r="AC1212" i="19" s="1"/>
  <c r="G1214" i="19"/>
  <c r="G1215" i="19"/>
  <c r="G1216" i="19"/>
  <c r="G1217" i="19"/>
  <c r="G1218" i="19"/>
  <c r="G1219" i="19"/>
  <c r="G1220" i="19"/>
  <c r="G1221" i="19"/>
  <c r="O161" i="18"/>
  <c r="G1492" i="19"/>
  <c r="AH1492" i="19" s="1"/>
  <c r="AC1492" i="19" s="1" a="1"/>
  <c r="AC1492" i="19" s="1"/>
  <c r="G1493" i="19"/>
  <c r="G1494" i="19"/>
  <c r="G1495" i="19"/>
  <c r="G1496" i="19"/>
  <c r="G1497" i="19"/>
  <c r="G1498" i="19"/>
  <c r="G1499" i="19"/>
  <c r="G1500" i="19"/>
  <c r="G1501" i="19"/>
  <c r="O146" i="18"/>
  <c r="G1342" i="19"/>
  <c r="AH1342" i="19" s="1"/>
  <c r="AC1342" i="19" s="1" a="1"/>
  <c r="AC1342" i="19" s="1"/>
  <c r="G1343" i="19"/>
  <c r="G1344" i="19"/>
  <c r="G1345" i="19"/>
  <c r="G1346" i="19"/>
  <c r="G1347" i="19"/>
  <c r="G1348" i="19"/>
  <c r="G1349" i="19"/>
  <c r="G1350" i="19"/>
  <c r="G1351" i="19"/>
  <c r="O102" i="18"/>
  <c r="G902" i="19"/>
  <c r="AH902" i="19" s="1"/>
  <c r="AC902" i="19" s="1" a="1"/>
  <c r="AC902" i="19" s="1"/>
  <c r="G903" i="19"/>
  <c r="G904" i="19"/>
  <c r="G905" i="19"/>
  <c r="G906" i="19"/>
  <c r="G907" i="19"/>
  <c r="G908" i="19"/>
  <c r="G909" i="19"/>
  <c r="G910" i="19"/>
  <c r="G911" i="19"/>
  <c r="O34" i="18"/>
  <c r="G222" i="19"/>
  <c r="AH222" i="19" s="1"/>
  <c r="G223" i="19"/>
  <c r="G224" i="19"/>
  <c r="G225" i="19"/>
  <c r="G226" i="19"/>
  <c r="G227" i="19"/>
  <c r="G228" i="19"/>
  <c r="G229" i="19"/>
  <c r="G230" i="19"/>
  <c r="G231" i="19"/>
  <c r="O121" i="18"/>
  <c r="G1092" i="19"/>
  <c r="AH1092" i="19" s="1"/>
  <c r="AC1092" i="19" s="1" a="1"/>
  <c r="AC1092" i="19" s="1"/>
  <c r="G1094" i="19"/>
  <c r="G1095" i="19"/>
  <c r="G1093" i="19"/>
  <c r="G1096" i="19"/>
  <c r="G1097" i="19"/>
  <c r="G1098" i="19"/>
  <c r="G1099" i="19"/>
  <c r="G1100" i="19"/>
  <c r="G1101" i="19"/>
  <c r="O172" i="18"/>
  <c r="G1602" i="19"/>
  <c r="AH1602" i="19" s="1"/>
  <c r="AC1602" i="19" s="1" a="1"/>
  <c r="AC1602" i="19" s="1"/>
  <c r="G1603" i="19"/>
  <c r="G1604" i="19"/>
  <c r="G1605" i="19"/>
  <c r="G1606" i="19"/>
  <c r="G1607" i="19"/>
  <c r="G1608" i="19"/>
  <c r="G1609" i="19"/>
  <c r="G1610" i="19"/>
  <c r="G1611" i="19"/>
  <c r="O147" i="18"/>
  <c r="G1352" i="19"/>
  <c r="AH1352" i="19" s="1"/>
  <c r="AC1352" i="19" s="1" a="1"/>
  <c r="AC1352" i="19" s="1"/>
  <c r="G1354" i="19"/>
  <c r="G1353" i="19"/>
  <c r="G1355" i="19"/>
  <c r="G1356" i="19"/>
  <c r="G1357" i="19"/>
  <c r="G1358" i="19"/>
  <c r="G1359" i="19"/>
  <c r="G1360" i="19"/>
  <c r="G1361" i="19"/>
  <c r="O134" i="18"/>
  <c r="G1222" i="19"/>
  <c r="AH1222" i="19" s="1"/>
  <c r="AC1222" i="19" s="1" a="1"/>
  <c r="AC1222" i="19" s="1"/>
  <c r="G1223" i="19"/>
  <c r="G1224" i="19"/>
  <c r="G1225" i="19"/>
  <c r="G1226" i="19"/>
  <c r="G1227" i="19"/>
  <c r="G1228" i="19"/>
  <c r="G1229" i="19"/>
  <c r="G1230" i="19"/>
  <c r="G1231" i="19"/>
  <c r="O91" i="18"/>
  <c r="G792" i="19"/>
  <c r="AH792" i="19" s="1"/>
  <c r="AC792" i="19" s="1" a="1"/>
  <c r="AC792" i="19" s="1"/>
  <c r="G793" i="19"/>
  <c r="G794" i="19"/>
  <c r="G795" i="19"/>
  <c r="G796" i="19"/>
  <c r="G797" i="19"/>
  <c r="G798" i="19"/>
  <c r="G799" i="19"/>
  <c r="G800" i="19"/>
  <c r="G801" i="19"/>
  <c r="O86" i="18"/>
  <c r="G742" i="19"/>
  <c r="AH742" i="19" s="1"/>
  <c r="AC742" i="19" s="1" a="1"/>
  <c r="AC742" i="19" s="1"/>
  <c r="G743" i="19"/>
  <c r="G744" i="19"/>
  <c r="G745" i="19"/>
  <c r="G746" i="19"/>
  <c r="G747" i="19"/>
  <c r="G748" i="19"/>
  <c r="G749" i="19"/>
  <c r="G750" i="19"/>
  <c r="G751" i="19"/>
  <c r="O115" i="18"/>
  <c r="G1033" i="19"/>
  <c r="G1032" i="19"/>
  <c r="AH1032" i="19" s="1"/>
  <c r="AC1032" i="19" s="1" a="1"/>
  <c r="AC1032" i="19" s="1"/>
  <c r="G1039" i="19"/>
  <c r="G1035" i="19"/>
  <c r="G1038" i="19"/>
  <c r="G1036" i="19"/>
  <c r="G1037" i="19"/>
  <c r="G1034" i="19"/>
  <c r="G1040" i="19"/>
  <c r="G1041" i="19"/>
  <c r="O87" i="18"/>
  <c r="G752" i="19"/>
  <c r="AH752" i="19" s="1"/>
  <c r="AC752" i="19" s="1" a="1"/>
  <c r="AC752" i="19" s="1"/>
  <c r="G753" i="19"/>
  <c r="G754" i="19"/>
  <c r="G755" i="19"/>
  <c r="G756" i="19"/>
  <c r="G757" i="19"/>
  <c r="G758" i="19"/>
  <c r="G759" i="19"/>
  <c r="G760" i="19"/>
  <c r="G761" i="19"/>
  <c r="O33" i="18"/>
  <c r="G212" i="19"/>
  <c r="AH212" i="19" s="1"/>
  <c r="G213" i="19"/>
  <c r="G214" i="19"/>
  <c r="G215" i="19"/>
  <c r="G216" i="19"/>
  <c r="G217" i="19"/>
  <c r="G218" i="19"/>
  <c r="G219" i="19"/>
  <c r="G220" i="19"/>
  <c r="G221" i="19"/>
  <c r="O54" i="18"/>
  <c r="G422" i="19"/>
  <c r="AH422" i="19" s="1"/>
  <c r="G423" i="19"/>
  <c r="G424" i="19"/>
  <c r="G425" i="19"/>
  <c r="G426" i="19"/>
  <c r="G427" i="19"/>
  <c r="G428" i="19"/>
  <c r="G429" i="19"/>
  <c r="G430" i="19"/>
  <c r="G431" i="19"/>
  <c r="O96" i="18"/>
  <c r="G842" i="19"/>
  <c r="AH842" i="19" s="1"/>
  <c r="AC842" i="19" s="1" a="1"/>
  <c r="AC842" i="19" s="1"/>
  <c r="G843" i="19"/>
  <c r="G845" i="19"/>
  <c r="G844" i="19"/>
  <c r="G846" i="19"/>
  <c r="G847" i="19"/>
  <c r="G848" i="19"/>
  <c r="G849" i="19"/>
  <c r="G850" i="19"/>
  <c r="G851" i="19"/>
  <c r="O47" i="18"/>
  <c r="G352" i="19"/>
  <c r="AH352" i="19" s="1"/>
  <c r="G353" i="19"/>
  <c r="G354" i="19"/>
  <c r="G355" i="19"/>
  <c r="G356" i="19"/>
  <c r="G357" i="19"/>
  <c r="G358" i="19"/>
  <c r="G359" i="19"/>
  <c r="G360" i="19"/>
  <c r="G361" i="19"/>
  <c r="O80" i="18"/>
  <c r="G682" i="19"/>
  <c r="AH682" i="19" s="1"/>
  <c r="AC682" i="19" s="1" a="1"/>
  <c r="AC682" i="19" s="1"/>
  <c r="G683" i="19"/>
  <c r="G685" i="19"/>
  <c r="G684" i="19"/>
  <c r="G686" i="19"/>
  <c r="G687" i="19"/>
  <c r="G688" i="19"/>
  <c r="G689" i="19"/>
  <c r="G690" i="19"/>
  <c r="G691" i="19"/>
  <c r="O56" i="18"/>
  <c r="G442" i="19"/>
  <c r="AH442" i="19" s="1"/>
  <c r="G444" i="19"/>
  <c r="G443" i="19"/>
  <c r="G445" i="19"/>
  <c r="G446" i="19"/>
  <c r="G447" i="19"/>
  <c r="G448" i="19"/>
  <c r="G449" i="19"/>
  <c r="G450" i="19"/>
  <c r="G451" i="19"/>
  <c r="O109" i="18"/>
  <c r="G972" i="19"/>
  <c r="AH972" i="19" s="1"/>
  <c r="AC972" i="19" s="1" a="1"/>
  <c r="AC972" i="19" s="1"/>
  <c r="G973" i="19"/>
  <c r="G974" i="19"/>
  <c r="G975" i="19"/>
  <c r="G976" i="19"/>
  <c r="G977" i="19"/>
  <c r="G978" i="19"/>
  <c r="G979" i="19"/>
  <c r="G980" i="19"/>
  <c r="G981" i="19"/>
  <c r="O124" i="18"/>
  <c r="G1122" i="19"/>
  <c r="AH1122" i="19" s="1"/>
  <c r="AC1122" i="19" s="1" a="1"/>
  <c r="AC1122" i="19" s="1"/>
  <c r="G1124" i="19"/>
  <c r="G1125" i="19"/>
  <c r="G1123" i="19"/>
  <c r="G1126" i="19"/>
  <c r="G1127" i="19"/>
  <c r="G1128" i="19"/>
  <c r="G1129" i="19"/>
  <c r="G1130" i="19"/>
  <c r="G1131" i="19"/>
  <c r="O140" i="18"/>
  <c r="G1282" i="19"/>
  <c r="AH1282" i="19" s="1"/>
  <c r="AC1282" i="19" s="1" a="1"/>
  <c r="AC1282" i="19" s="1"/>
  <c r="G1284" i="19"/>
  <c r="G1283" i="19"/>
  <c r="G1285" i="19"/>
  <c r="G1286" i="19"/>
  <c r="G1287" i="19"/>
  <c r="G1288" i="19"/>
  <c r="G1289" i="19"/>
  <c r="G1290" i="19"/>
  <c r="G1291" i="19"/>
  <c r="C110" i="18"/>
  <c r="P42" i="18"/>
  <c r="P137" i="18"/>
  <c r="P59" i="18"/>
  <c r="O84" i="18"/>
  <c r="G722" i="19"/>
  <c r="AH722" i="19" s="1"/>
  <c r="AC722" i="19" s="1" a="1"/>
  <c r="AC722" i="19" s="1"/>
  <c r="G724" i="19"/>
  <c r="G723" i="19"/>
  <c r="G725" i="19"/>
  <c r="G726" i="19"/>
  <c r="G727" i="19"/>
  <c r="G728" i="19"/>
  <c r="G729" i="19"/>
  <c r="G730" i="19"/>
  <c r="G731" i="19"/>
  <c r="O26" i="18"/>
  <c r="G142" i="19"/>
  <c r="AH142" i="19" s="1"/>
  <c r="G144" i="19"/>
  <c r="G143" i="19"/>
  <c r="G145" i="19"/>
  <c r="G146" i="19"/>
  <c r="G147" i="19"/>
  <c r="G148" i="19"/>
  <c r="G149" i="19"/>
  <c r="G150" i="19"/>
  <c r="G151" i="19"/>
  <c r="P108" i="18"/>
  <c r="C86" i="18"/>
  <c r="C115" i="18"/>
  <c r="O53" i="18"/>
  <c r="G412" i="19"/>
  <c r="AH412" i="19" s="1"/>
  <c r="G414" i="19"/>
  <c r="G413" i="19"/>
  <c r="G415" i="19"/>
  <c r="G416" i="19"/>
  <c r="G417" i="19"/>
  <c r="G418" i="19"/>
  <c r="G419" i="19"/>
  <c r="G420" i="19"/>
  <c r="G421" i="19"/>
  <c r="P40" i="18"/>
  <c r="P37" i="18"/>
  <c r="C71" i="18"/>
  <c r="P155" i="18"/>
  <c r="P48" i="18"/>
  <c r="C102" i="18"/>
  <c r="P88" i="18"/>
  <c r="P132" i="18"/>
  <c r="C91" i="18"/>
  <c r="C147" i="18"/>
  <c r="O64" i="18"/>
  <c r="G522" i="19"/>
  <c r="AH522" i="19" s="1"/>
  <c r="G523" i="19"/>
  <c r="G524" i="19"/>
  <c r="G525" i="19"/>
  <c r="G526" i="19"/>
  <c r="G527" i="19"/>
  <c r="G528" i="19"/>
  <c r="G529" i="19"/>
  <c r="G530" i="19"/>
  <c r="G531" i="19"/>
  <c r="O150" i="18"/>
  <c r="G1382" i="19"/>
  <c r="AH1382" i="19" s="1"/>
  <c r="AC1382" i="19" s="1" a="1"/>
  <c r="AC1382" i="19" s="1"/>
  <c r="G1385" i="19"/>
  <c r="G1384" i="19"/>
  <c r="G1386" i="19"/>
  <c r="G1383" i="19"/>
  <c r="G1387" i="19"/>
  <c r="G1388" i="19"/>
  <c r="G1389" i="19"/>
  <c r="G1390" i="19"/>
  <c r="G1391" i="19"/>
  <c r="O41" i="18"/>
  <c r="G292" i="19"/>
  <c r="AH292" i="19" s="1"/>
  <c r="G293" i="19"/>
  <c r="G295" i="19"/>
  <c r="G294" i="19"/>
  <c r="G297" i="19"/>
  <c r="G296" i="19"/>
  <c r="G298" i="19"/>
  <c r="G299" i="19"/>
  <c r="G300" i="19"/>
  <c r="G301" i="19"/>
  <c r="O30" i="18"/>
  <c r="G182" i="19"/>
  <c r="AH182" i="19" s="1"/>
  <c r="G183" i="19"/>
  <c r="G184" i="19"/>
  <c r="G185" i="19"/>
  <c r="G186" i="19"/>
  <c r="G187" i="19"/>
  <c r="G188" i="19"/>
  <c r="G189" i="19"/>
  <c r="G190" i="19"/>
  <c r="G191" i="19"/>
  <c r="O50" i="18"/>
  <c r="G382" i="19"/>
  <c r="AH382" i="19" s="1"/>
  <c r="G383" i="19"/>
  <c r="G384" i="19"/>
  <c r="G385" i="19"/>
  <c r="G386" i="19"/>
  <c r="G387" i="19"/>
  <c r="G388" i="19"/>
  <c r="G389" i="19"/>
  <c r="G390" i="19"/>
  <c r="G391" i="19"/>
  <c r="O65" i="18"/>
  <c r="G532" i="19"/>
  <c r="AH532" i="19" s="1"/>
  <c r="G533" i="19"/>
  <c r="G534" i="19"/>
  <c r="G535" i="19"/>
  <c r="G536" i="19"/>
  <c r="G537" i="19"/>
  <c r="G538" i="19"/>
  <c r="G539" i="19"/>
  <c r="G540" i="19"/>
  <c r="G541" i="19"/>
  <c r="C136" i="18"/>
  <c r="O89" i="18"/>
  <c r="G772" i="19"/>
  <c r="AH772" i="19" s="1"/>
  <c r="AC772" i="19" s="1" a="1"/>
  <c r="AC772" i="19" s="1"/>
  <c r="G773" i="19"/>
  <c r="G775" i="19"/>
  <c r="G774" i="19"/>
  <c r="G776" i="19"/>
  <c r="G777" i="19"/>
  <c r="G778" i="19"/>
  <c r="G779" i="19"/>
  <c r="G780" i="19"/>
  <c r="G781" i="19"/>
  <c r="O110" i="18"/>
  <c r="G982" i="19"/>
  <c r="AH982" i="19" s="1"/>
  <c r="AC982" i="19" s="1" a="1"/>
  <c r="AC982" i="19" s="1"/>
  <c r="G983" i="19"/>
  <c r="G984" i="19"/>
  <c r="G985" i="19"/>
  <c r="G986" i="19"/>
  <c r="G987" i="19"/>
  <c r="G988" i="19"/>
  <c r="G989" i="19"/>
  <c r="G990" i="19"/>
  <c r="G991" i="19"/>
  <c r="O111" i="18"/>
  <c r="G995" i="19"/>
  <c r="G992" i="19"/>
  <c r="AH992" i="19" s="1"/>
  <c r="AC992" i="19" s="1" a="1"/>
  <c r="AC992" i="19" s="1"/>
  <c r="G993" i="19"/>
  <c r="G994" i="19"/>
  <c r="G996" i="19"/>
  <c r="G997" i="19"/>
  <c r="G998" i="19"/>
  <c r="G999" i="19"/>
  <c r="G1000" i="19"/>
  <c r="G1001" i="19"/>
  <c r="P44" i="18"/>
  <c r="O162" i="18"/>
  <c r="G1502" i="19"/>
  <c r="AH1502" i="19" s="1"/>
  <c r="AC1502" i="19" s="1" a="1"/>
  <c r="AC1502" i="19" s="1"/>
  <c r="G1503" i="19"/>
  <c r="G1504" i="19"/>
  <c r="G1505" i="19"/>
  <c r="G1506" i="19"/>
  <c r="G1507" i="19"/>
  <c r="G1508" i="19"/>
  <c r="G1509" i="19"/>
  <c r="G1510" i="19"/>
  <c r="G1511" i="19"/>
  <c r="C134" i="18"/>
  <c r="P52" i="18"/>
  <c r="C121" i="18"/>
  <c r="C161" i="18"/>
  <c r="C133" i="18"/>
  <c r="C89" i="18"/>
  <c r="O58" i="18"/>
  <c r="G462" i="19"/>
  <c r="AH462" i="19" s="1"/>
  <c r="G463" i="19"/>
  <c r="G464" i="19"/>
  <c r="G465" i="19"/>
  <c r="G466" i="19"/>
  <c r="G467" i="19"/>
  <c r="G468" i="19"/>
  <c r="G469" i="19"/>
  <c r="G470" i="19"/>
  <c r="G471" i="19"/>
  <c r="O167" i="18"/>
  <c r="G1552" i="19"/>
  <c r="AH1552" i="19" s="1"/>
  <c r="AC1552" i="19" s="1" a="1"/>
  <c r="AC1552" i="19" s="1"/>
  <c r="G1554" i="19"/>
  <c r="G1553" i="19"/>
  <c r="G1557" i="19"/>
  <c r="G1555" i="19"/>
  <c r="G1556" i="19"/>
  <c r="G1558" i="19"/>
  <c r="G1559" i="19"/>
  <c r="G1560" i="19"/>
  <c r="G1561" i="19"/>
  <c r="C172" i="18"/>
  <c r="C87" i="18"/>
  <c r="O123" i="18"/>
  <c r="G1112" i="19"/>
  <c r="AH1112" i="19" s="1"/>
  <c r="AC1112" i="19" s="1" a="1"/>
  <c r="AC1112" i="19" s="1"/>
  <c r="G1113" i="19"/>
  <c r="G1114" i="19"/>
  <c r="G1115" i="19"/>
  <c r="G1116" i="19"/>
  <c r="G1117" i="19"/>
  <c r="G1118" i="19"/>
  <c r="G1119" i="19"/>
  <c r="G1120" i="19"/>
  <c r="G1121" i="19"/>
  <c r="O60" i="18"/>
  <c r="G482" i="19"/>
  <c r="AH482" i="19" s="1"/>
  <c r="G483" i="19"/>
  <c r="G484" i="19"/>
  <c r="G485" i="19"/>
  <c r="G487" i="19"/>
  <c r="G486" i="19"/>
  <c r="G488" i="19"/>
  <c r="G489" i="19"/>
  <c r="G490" i="19"/>
  <c r="G491" i="19"/>
  <c r="O125" i="18"/>
  <c r="G1132" i="19"/>
  <c r="AH1132" i="19" s="1"/>
  <c r="AC1132" i="19" s="1" a="1"/>
  <c r="AC1132" i="19" s="1"/>
  <c r="G1133" i="19"/>
  <c r="G1134" i="19"/>
  <c r="G1135" i="19"/>
  <c r="G1137" i="19"/>
  <c r="G1136" i="19"/>
  <c r="G1138" i="19"/>
  <c r="G1139" i="19"/>
  <c r="G1140" i="19"/>
  <c r="G1141" i="19"/>
  <c r="O77" i="18"/>
  <c r="G652" i="19"/>
  <c r="AH652" i="19" s="1"/>
  <c r="AC652" i="19" s="1" a="1"/>
  <c r="AC652" i="19" s="1"/>
  <c r="G654" i="19"/>
  <c r="G653" i="19"/>
  <c r="G655" i="19"/>
  <c r="G656" i="19"/>
  <c r="G657" i="19"/>
  <c r="G658" i="19"/>
  <c r="G659" i="19"/>
  <c r="G660" i="19"/>
  <c r="G661" i="19"/>
  <c r="O85" i="18"/>
  <c r="G732" i="19"/>
  <c r="AH732" i="19" s="1"/>
  <c r="AC732" i="19" s="1" a="1"/>
  <c r="AC732" i="19" s="1"/>
  <c r="G733" i="19"/>
  <c r="G734" i="19"/>
  <c r="G735" i="19"/>
  <c r="G736" i="19"/>
  <c r="G737" i="19"/>
  <c r="G738" i="19"/>
  <c r="G739" i="19"/>
  <c r="G740" i="19"/>
  <c r="G741" i="19"/>
  <c r="O128" i="18"/>
  <c r="G1162" i="19"/>
  <c r="AH1162" i="19" s="1"/>
  <c r="AC1162" i="19" s="1" a="1"/>
  <c r="AC1162" i="19" s="1"/>
  <c r="G1163" i="19"/>
  <c r="G1164" i="19"/>
  <c r="G1165" i="19"/>
  <c r="G1166" i="19"/>
  <c r="G1167" i="19"/>
  <c r="G1168" i="19"/>
  <c r="G1169" i="19"/>
  <c r="G1170" i="19"/>
  <c r="G1171" i="19"/>
  <c r="O38" i="18"/>
  <c r="G262" i="19"/>
  <c r="AH262" i="19" s="1"/>
  <c r="G263" i="19"/>
  <c r="G264" i="19"/>
  <c r="G265" i="19"/>
  <c r="G266" i="19"/>
  <c r="G267" i="19"/>
  <c r="G268" i="19"/>
  <c r="G269" i="19"/>
  <c r="G270" i="19"/>
  <c r="G271" i="19"/>
  <c r="O135" i="18"/>
  <c r="G1232" i="19"/>
  <c r="AH1232" i="19" s="1"/>
  <c r="AC1232" i="19" s="1" a="1"/>
  <c r="AC1232" i="19" s="1"/>
  <c r="G1233" i="19"/>
  <c r="G1234" i="19"/>
  <c r="G1235" i="19"/>
  <c r="G1236" i="19"/>
  <c r="G1237" i="19"/>
  <c r="G1238" i="19"/>
  <c r="G1239" i="19"/>
  <c r="G1240" i="19"/>
  <c r="G1241" i="19"/>
  <c r="O98" i="18"/>
  <c r="G862" i="19"/>
  <c r="AH862" i="19" s="1"/>
  <c r="AC862" i="19" s="1" a="1"/>
  <c r="AC862" i="19" s="1"/>
  <c r="G863" i="19"/>
  <c r="G864" i="19"/>
  <c r="G865" i="19"/>
  <c r="G866" i="19"/>
  <c r="G867" i="19"/>
  <c r="G868" i="19"/>
  <c r="G869" i="19"/>
  <c r="G870" i="19"/>
  <c r="G871" i="19"/>
  <c r="P139" i="18"/>
  <c r="O154" i="18"/>
  <c r="G1422" i="19"/>
  <c r="AH1422" i="19" s="1"/>
  <c r="AC1422" i="19" s="1" a="1"/>
  <c r="AC1422" i="19" s="1"/>
  <c r="G1423" i="19"/>
  <c r="G1424" i="19"/>
  <c r="G1425" i="19"/>
  <c r="G1426" i="19"/>
  <c r="G1427" i="19"/>
  <c r="G1428" i="19"/>
  <c r="G1429" i="19"/>
  <c r="G1430" i="19"/>
  <c r="G1431" i="19"/>
  <c r="O122" i="18"/>
  <c r="G1102" i="19"/>
  <c r="AH1102" i="19" s="1"/>
  <c r="AC1102" i="19" s="1" a="1"/>
  <c r="AC1102" i="19" s="1"/>
  <c r="G1103" i="19"/>
  <c r="G1104" i="19"/>
  <c r="G1105" i="19"/>
  <c r="G1106" i="19"/>
  <c r="G1107" i="19"/>
  <c r="G1108" i="19"/>
  <c r="G1109" i="19"/>
  <c r="G1110" i="19"/>
  <c r="G1111" i="19"/>
  <c r="O113" i="18"/>
  <c r="G1012" i="19"/>
  <c r="AH1012" i="19" s="1"/>
  <c r="AC1012" i="19" s="1" a="1"/>
  <c r="AC1012" i="19" s="1"/>
  <c r="G1013" i="19"/>
  <c r="G1014" i="19"/>
  <c r="G1015" i="19"/>
  <c r="G1016" i="19"/>
  <c r="G1017" i="19"/>
  <c r="G1018" i="19"/>
  <c r="G1019" i="19"/>
  <c r="G1020" i="19"/>
  <c r="G1021" i="19"/>
  <c r="O101" i="18"/>
  <c r="G892" i="19"/>
  <c r="AH892" i="19" s="1"/>
  <c r="AC892" i="19" s="1" a="1"/>
  <c r="AC892" i="19" s="1"/>
  <c r="G893" i="19"/>
  <c r="G894" i="19"/>
  <c r="G895" i="19"/>
  <c r="G896" i="19"/>
  <c r="G897" i="19"/>
  <c r="G898" i="19"/>
  <c r="G899" i="19"/>
  <c r="G900" i="19"/>
  <c r="G901" i="19"/>
  <c r="O152" i="18"/>
  <c r="G1402" i="19"/>
  <c r="AH1402" i="19" s="1"/>
  <c r="AC1402" i="19" s="1" a="1"/>
  <c r="AC1402" i="19" s="1"/>
  <c r="G1403" i="19"/>
  <c r="G1404" i="19"/>
  <c r="G1405" i="19"/>
  <c r="G1408" i="19"/>
  <c r="G1410" i="19"/>
  <c r="G1406" i="19"/>
  <c r="G1407" i="19"/>
  <c r="G1409" i="19"/>
  <c r="G1411" i="19"/>
  <c r="O163" i="18"/>
  <c r="G1512" i="19"/>
  <c r="AH1512" i="19" s="1"/>
  <c r="AC1512" i="19" s="1" a="1"/>
  <c r="AC1512" i="19" s="1"/>
  <c r="G1513" i="19"/>
  <c r="G1514" i="19"/>
  <c r="G1515" i="19"/>
  <c r="G1516" i="19"/>
  <c r="G1517" i="19"/>
  <c r="G1518" i="19"/>
  <c r="G1519" i="19"/>
  <c r="G1520" i="19"/>
  <c r="G1521" i="19"/>
  <c r="O93" i="18"/>
  <c r="G812" i="19"/>
  <c r="AH812" i="19" s="1"/>
  <c r="AC812" i="19" s="1" a="1"/>
  <c r="AC812" i="19" s="1"/>
  <c r="G813" i="19"/>
  <c r="G814" i="19"/>
  <c r="G815" i="19"/>
  <c r="G816" i="19"/>
  <c r="G817" i="19"/>
  <c r="G818" i="19"/>
  <c r="G819" i="19"/>
  <c r="G820" i="19"/>
  <c r="G821" i="19"/>
  <c r="O94" i="18"/>
  <c r="G822" i="19"/>
  <c r="AH822" i="19" s="1"/>
  <c r="AC822" i="19" s="1" a="1"/>
  <c r="AC822" i="19" s="1"/>
  <c r="G824" i="19"/>
  <c r="G823" i="19"/>
  <c r="G825" i="19"/>
  <c r="G826" i="19"/>
  <c r="G827" i="19"/>
  <c r="G828" i="19"/>
  <c r="G829" i="19"/>
  <c r="G830" i="19"/>
  <c r="G831" i="19"/>
  <c r="P157" i="18"/>
  <c r="P159" i="18"/>
  <c r="O164" i="18"/>
  <c r="G1522" i="19"/>
  <c r="AH1522" i="19" s="1"/>
  <c r="AC1522" i="19" s="1" a="1"/>
  <c r="AC1522" i="19" s="1"/>
  <c r="G1523" i="19"/>
  <c r="G1524" i="19"/>
  <c r="G1525" i="19"/>
  <c r="G1526" i="19"/>
  <c r="G1527" i="19"/>
  <c r="G1528" i="19"/>
  <c r="G1529" i="19"/>
  <c r="G1530" i="19"/>
  <c r="G1531" i="19"/>
  <c r="O28" i="18"/>
  <c r="G162" i="19"/>
  <c r="AH162" i="19" s="1"/>
  <c r="G163" i="19"/>
  <c r="G164" i="19"/>
  <c r="G165" i="19"/>
  <c r="G166" i="19"/>
  <c r="G167" i="19"/>
  <c r="G168" i="19"/>
  <c r="G169" i="19"/>
  <c r="G170" i="19"/>
  <c r="G171" i="19"/>
  <c r="O153" i="18"/>
  <c r="G1412" i="19"/>
  <c r="AH1412" i="19" s="1"/>
  <c r="AC1412" i="19" s="1" a="1"/>
  <c r="AC1412" i="19" s="1"/>
  <c r="G1414" i="19"/>
  <c r="G1413" i="19"/>
  <c r="G1415" i="19"/>
  <c r="G1416" i="19"/>
  <c r="G1417" i="19"/>
  <c r="G1418" i="19"/>
  <c r="G1419" i="19"/>
  <c r="G1420" i="19"/>
  <c r="G1421" i="19"/>
  <c r="C34" i="18"/>
  <c r="O129" i="18"/>
  <c r="G1173" i="19"/>
  <c r="G1172" i="19"/>
  <c r="AH1172" i="19" s="1"/>
  <c r="AC1172" i="19" s="1" a="1"/>
  <c r="AC1172" i="19" s="1"/>
  <c r="G1174" i="19"/>
  <c r="G1175" i="19"/>
  <c r="G1176" i="19"/>
  <c r="G1177" i="19"/>
  <c r="G1178" i="19"/>
  <c r="G1179" i="19"/>
  <c r="G1180" i="19"/>
  <c r="G1181" i="19"/>
  <c r="O127" i="18"/>
  <c r="G1152" i="19"/>
  <c r="AH1152" i="19" s="1"/>
  <c r="AC1152" i="19" s="1" a="1"/>
  <c r="AC1152" i="19" s="1"/>
  <c r="G1154" i="19"/>
  <c r="G1155" i="19"/>
  <c r="G1156" i="19"/>
  <c r="G1153" i="19"/>
  <c r="G1157" i="19"/>
  <c r="G1158" i="19"/>
  <c r="G1159" i="19"/>
  <c r="G1160" i="19"/>
  <c r="G1161" i="19"/>
  <c r="O76" i="18"/>
  <c r="G642" i="19"/>
  <c r="AH642" i="19" s="1"/>
  <c r="AC642" i="19" s="1" a="1"/>
  <c r="AC642" i="19" s="1"/>
  <c r="G643" i="19"/>
  <c r="G645" i="19"/>
  <c r="G648" i="19"/>
  <c r="G649" i="19"/>
  <c r="G646" i="19"/>
  <c r="G644" i="19"/>
  <c r="G647" i="19"/>
  <c r="G650" i="19"/>
  <c r="G651" i="19"/>
  <c r="O114" i="18"/>
  <c r="G1022" i="19"/>
  <c r="AH1022" i="19" s="1"/>
  <c r="AC1022" i="19" s="1" a="1"/>
  <c r="AC1022" i="19" s="1"/>
  <c r="G1023" i="19"/>
  <c r="G1024" i="19"/>
  <c r="G1025" i="19"/>
  <c r="G1026" i="19"/>
  <c r="G1027" i="19"/>
  <c r="G1028" i="19"/>
  <c r="G1029" i="19"/>
  <c r="G1030" i="19"/>
  <c r="G1031" i="19"/>
  <c r="O112" i="18"/>
  <c r="G1002" i="19"/>
  <c r="AH1002" i="19" s="1"/>
  <c r="AC1002" i="19" s="1" a="1"/>
  <c r="AC1002" i="19" s="1"/>
  <c r="G1003" i="19"/>
  <c r="G1004" i="19"/>
  <c r="G1005" i="19"/>
  <c r="G1006" i="19"/>
  <c r="G1007" i="19"/>
  <c r="G1008" i="19"/>
  <c r="G1009" i="19"/>
  <c r="G1010" i="19"/>
  <c r="G1011" i="19"/>
  <c r="O82" i="18"/>
  <c r="G702" i="19"/>
  <c r="AH702" i="19" s="1"/>
  <c r="AC702" i="19" s="1" a="1"/>
  <c r="AC702" i="19" s="1"/>
  <c r="G703" i="19"/>
  <c r="G704" i="19"/>
  <c r="G705" i="19"/>
  <c r="G706" i="19"/>
  <c r="G707" i="19"/>
  <c r="G708" i="19"/>
  <c r="G709" i="19"/>
  <c r="G710" i="19"/>
  <c r="G711" i="19"/>
  <c r="O66" i="18"/>
  <c r="G542" i="19"/>
  <c r="AH542" i="19" s="1"/>
  <c r="G543" i="19"/>
  <c r="G544" i="19"/>
  <c r="G545" i="19"/>
  <c r="G546" i="19"/>
  <c r="G547" i="19"/>
  <c r="G548" i="19"/>
  <c r="G549" i="19"/>
  <c r="G550" i="19"/>
  <c r="G551" i="19"/>
  <c r="P156" i="18"/>
  <c r="C80" i="18"/>
  <c r="O57" i="18"/>
  <c r="G452" i="19"/>
  <c r="AH452" i="19" s="1"/>
  <c r="G453" i="19"/>
  <c r="G454" i="19"/>
  <c r="G455" i="19"/>
  <c r="G456" i="19"/>
  <c r="G457" i="19"/>
  <c r="G458" i="19"/>
  <c r="G459" i="19"/>
  <c r="G460" i="19"/>
  <c r="G461" i="19"/>
  <c r="C96" i="18"/>
  <c r="C109" i="18"/>
  <c r="O32" i="18"/>
  <c r="G202" i="19"/>
  <c r="AH202" i="19" s="1"/>
  <c r="G203" i="19"/>
  <c r="G205" i="19"/>
  <c r="G204" i="19"/>
  <c r="G206" i="19"/>
  <c r="G208" i="19"/>
  <c r="G207" i="19"/>
  <c r="G209" i="19"/>
  <c r="G210" i="19"/>
  <c r="G211" i="19"/>
  <c r="O120" i="18"/>
  <c r="G1082" i="19"/>
  <c r="AH1082" i="19" s="1"/>
  <c r="AC1082" i="19" s="1" a="1"/>
  <c r="AC1082" i="19" s="1"/>
  <c r="G1083" i="19"/>
  <c r="G1084" i="19"/>
  <c r="G1085" i="19"/>
  <c r="G1086" i="19"/>
  <c r="G1087" i="19"/>
  <c r="G1088" i="19"/>
  <c r="G1089" i="19"/>
  <c r="G1090" i="19"/>
  <c r="G1091" i="19"/>
  <c r="C38" i="18"/>
  <c r="O100" i="18"/>
  <c r="G882" i="19"/>
  <c r="AH882" i="19" s="1"/>
  <c r="AC882" i="19" s="1" a="1"/>
  <c r="AC882" i="19" s="1"/>
  <c r="G883" i="19"/>
  <c r="G885" i="19"/>
  <c r="G884" i="19"/>
  <c r="G886" i="19"/>
  <c r="G887" i="19"/>
  <c r="G888" i="19"/>
  <c r="G889" i="19"/>
  <c r="G890" i="19"/>
  <c r="G891" i="19"/>
  <c r="O126" i="18"/>
  <c r="G1142" i="19"/>
  <c r="AH1142" i="19" s="1"/>
  <c r="AC1142" i="19" s="1" a="1"/>
  <c r="AC1142" i="19" s="1"/>
  <c r="G1143" i="19"/>
  <c r="G1144" i="19"/>
  <c r="G1145" i="19"/>
  <c r="G1146" i="19"/>
  <c r="G1147" i="19"/>
  <c r="G1148" i="19"/>
  <c r="G1149" i="19"/>
  <c r="G1150" i="19"/>
  <c r="G1151" i="19"/>
  <c r="O99" i="18"/>
  <c r="G873" i="19"/>
  <c r="G872" i="19"/>
  <c r="AH872" i="19" s="1"/>
  <c r="AC872" i="19" s="1" a="1"/>
  <c r="AC872" i="19" s="1"/>
  <c r="G874" i="19"/>
  <c r="G875" i="19"/>
  <c r="G876" i="19"/>
  <c r="G877" i="19"/>
  <c r="G878" i="19"/>
  <c r="G879" i="19"/>
  <c r="G880" i="19"/>
  <c r="G881" i="19"/>
  <c r="O74" i="18"/>
  <c r="G622" i="19"/>
  <c r="AH622" i="19" s="1"/>
  <c r="AC622" i="19" s="1" a="1"/>
  <c r="AC622" i="19" s="1"/>
  <c r="G623" i="19"/>
  <c r="G624" i="19"/>
  <c r="G625" i="19"/>
  <c r="G626" i="19"/>
  <c r="G627" i="19"/>
  <c r="G628" i="19"/>
  <c r="G629" i="19"/>
  <c r="G630" i="19"/>
  <c r="G631" i="19"/>
  <c r="O149" i="18"/>
  <c r="G1372" i="19"/>
  <c r="AH1372" i="19" s="1"/>
  <c r="AC1372" i="19" s="1" a="1"/>
  <c r="AC1372" i="19" s="1"/>
  <c r="G1373" i="19"/>
  <c r="G1374" i="19"/>
  <c r="G1375" i="19"/>
  <c r="G1376" i="19"/>
  <c r="G1377" i="19"/>
  <c r="G1378" i="19"/>
  <c r="G1379" i="19"/>
  <c r="G1380" i="19"/>
  <c r="G1381" i="19"/>
  <c r="O160" i="18"/>
  <c r="G1482" i="19"/>
  <c r="AH1482" i="19" s="1"/>
  <c r="AC1482" i="19" s="1" a="1"/>
  <c r="AC1482" i="19" s="1"/>
  <c r="G1483" i="19"/>
  <c r="G1484" i="19"/>
  <c r="G1485" i="19"/>
  <c r="G1486" i="19"/>
  <c r="G1487" i="19"/>
  <c r="G1488" i="19"/>
  <c r="G1489" i="19"/>
  <c r="G1490" i="19"/>
  <c r="G1491" i="19"/>
  <c r="O29" i="18"/>
  <c r="G172" i="19"/>
  <c r="AH172" i="19" s="1"/>
  <c r="G174" i="19"/>
  <c r="G173" i="19"/>
  <c r="G175" i="19"/>
  <c r="G176" i="19"/>
  <c r="G177" i="19"/>
  <c r="G178" i="19"/>
  <c r="G179" i="19"/>
  <c r="G180" i="19"/>
  <c r="G181" i="19"/>
  <c r="O43" i="18"/>
  <c r="G312" i="19"/>
  <c r="AH312" i="19" s="1"/>
  <c r="G313" i="19"/>
  <c r="G314" i="19"/>
  <c r="G315" i="19"/>
  <c r="G316" i="19"/>
  <c r="G317" i="19"/>
  <c r="G318" i="19"/>
  <c r="G319" i="19"/>
  <c r="G320" i="19"/>
  <c r="G321" i="19"/>
  <c r="O105" i="18"/>
  <c r="G932" i="19"/>
  <c r="AH932" i="19" s="1"/>
  <c r="AC932" i="19" s="1" a="1"/>
  <c r="AC932" i="19" s="1"/>
  <c r="G934" i="19"/>
  <c r="G935" i="19"/>
  <c r="G933" i="19"/>
  <c r="G936" i="19"/>
  <c r="G937" i="19"/>
  <c r="G938" i="19"/>
  <c r="G939" i="19"/>
  <c r="G940" i="19"/>
  <c r="G941" i="19"/>
  <c r="B24" i="18"/>
  <c r="P166" i="18"/>
  <c r="C112" i="18"/>
  <c r="B23" i="18"/>
  <c r="B17" i="18"/>
  <c r="P145" i="18"/>
  <c r="P72" i="18"/>
  <c r="C28" i="18"/>
  <c r="C50" i="18"/>
  <c r="C43" i="18"/>
  <c r="B18" i="18"/>
  <c r="C74" i="18"/>
  <c r="C29" i="18"/>
  <c r="C105" i="18"/>
  <c r="P46" i="18"/>
  <c r="C152" i="18"/>
  <c r="B25" i="18"/>
  <c r="C125" i="18"/>
  <c r="C65" i="18"/>
  <c r="C113" i="18"/>
  <c r="C160" i="18"/>
  <c r="P144" i="18"/>
  <c r="P62" i="18"/>
  <c r="C94" i="18"/>
  <c r="C66" i="18"/>
  <c r="P97" i="18"/>
  <c r="P141" i="18"/>
  <c r="P45" i="18"/>
  <c r="C84" i="18"/>
  <c r="P104" i="18"/>
  <c r="P83" i="18"/>
  <c r="C33" i="18"/>
  <c r="C41" i="18"/>
  <c r="C56" i="18"/>
  <c r="P35" i="18"/>
  <c r="C26" i="18"/>
  <c r="C99" i="18"/>
  <c r="C32" i="18"/>
  <c r="P138" i="18"/>
  <c r="P69" i="18"/>
  <c r="P151" i="18"/>
  <c r="C47" i="18"/>
  <c r="C164" i="18"/>
  <c r="C101" i="18"/>
  <c r="P90" i="18"/>
  <c r="P170" i="18"/>
  <c r="C128" i="18"/>
  <c r="C57" i="18"/>
  <c r="P81" i="18"/>
  <c r="C122" i="18"/>
  <c r="C163" i="18"/>
  <c r="P142" i="18"/>
  <c r="C123" i="18"/>
  <c r="P31" i="18"/>
  <c r="C162" i="18"/>
  <c r="C93" i="18"/>
  <c r="P51" i="18"/>
  <c r="P39" i="18"/>
  <c r="C60" i="18"/>
  <c r="C149" i="18"/>
  <c r="P103" i="18"/>
  <c r="C30" i="18"/>
  <c r="P27" i="18"/>
  <c r="P148" i="18"/>
  <c r="B19" i="18"/>
  <c r="C77" i="18"/>
  <c r="B16" i="18"/>
  <c r="G90" i="19" l="1"/>
  <c r="AH90" i="19" s="1"/>
  <c r="G89" i="19"/>
  <c r="C89" i="19" s="1"/>
  <c r="E89" i="19" s="1"/>
  <c r="C20" i="18"/>
  <c r="G86" i="19"/>
  <c r="C86" i="19" s="1"/>
  <c r="E86" i="19" s="1"/>
  <c r="G84" i="19"/>
  <c r="C84" i="19" s="1"/>
  <c r="E84" i="19" s="1"/>
  <c r="P21" i="18"/>
  <c r="O21" i="18" s="1"/>
  <c r="G91" i="19"/>
  <c r="C91" i="19" s="1"/>
  <c r="E91" i="19" s="1"/>
  <c r="G87" i="19"/>
  <c r="AH87" i="19" s="1"/>
  <c r="G88" i="19"/>
  <c r="C88" i="19" s="1"/>
  <c r="E88" i="19" s="1"/>
  <c r="G85" i="19"/>
  <c r="H85" i="19" s="1"/>
  <c r="B85" i="19" s="1"/>
  <c r="O20" i="18"/>
  <c r="G83" i="19"/>
  <c r="AH83" i="19" s="1"/>
  <c r="G1599" i="19"/>
  <c r="AH1599" i="19" s="1"/>
  <c r="AC1599" i="19" s="1" a="1"/>
  <c r="AC1599" i="19" s="1"/>
  <c r="G1598" i="19"/>
  <c r="C1598" i="19" s="1"/>
  <c r="E1598" i="19" s="1"/>
  <c r="G1597" i="19"/>
  <c r="H1597" i="19" s="1"/>
  <c r="B1597" i="19" s="1"/>
  <c r="P14" i="18"/>
  <c r="O14" i="18" s="1"/>
  <c r="G1596" i="19"/>
  <c r="C1596" i="19" s="1"/>
  <c r="E1596" i="19" s="1"/>
  <c r="G1593" i="19"/>
  <c r="H1593" i="19" s="1"/>
  <c r="B1593" i="19" s="1"/>
  <c r="G1595" i="19"/>
  <c r="AH1595" i="19" s="1"/>
  <c r="G1592" i="19"/>
  <c r="AH1592" i="19" s="1"/>
  <c r="AC1592" i="19" s="1" a="1"/>
  <c r="AC1592" i="19" s="1"/>
  <c r="O171" i="18"/>
  <c r="G1594" i="19"/>
  <c r="AH1594" i="19" s="1"/>
  <c r="G1601" i="19"/>
  <c r="C1601" i="19" s="1"/>
  <c r="E1601" i="19" s="1"/>
  <c r="G678" i="19"/>
  <c r="AH678" i="19" s="1"/>
  <c r="G677" i="19"/>
  <c r="AH677" i="19" s="1"/>
  <c r="G676" i="19"/>
  <c r="C676" i="19" s="1"/>
  <c r="E676" i="19" s="1"/>
  <c r="G675" i="19"/>
  <c r="C675" i="19" s="1"/>
  <c r="E675" i="19" s="1"/>
  <c r="G674" i="19"/>
  <c r="C674" i="19" s="1"/>
  <c r="E674" i="19" s="1"/>
  <c r="G673" i="19"/>
  <c r="AH673" i="19" s="1"/>
  <c r="G672" i="19"/>
  <c r="AH672" i="19" s="1"/>
  <c r="AC672" i="19" s="1" a="1"/>
  <c r="AC672" i="19" s="1"/>
  <c r="O79" i="18"/>
  <c r="G681" i="19"/>
  <c r="C681" i="19" s="1"/>
  <c r="E681" i="19" s="1"/>
  <c r="G680" i="19"/>
  <c r="H680" i="19" s="1"/>
  <c r="B680" i="19" s="1"/>
  <c r="P15" i="18"/>
  <c r="G40" i="19" s="1"/>
  <c r="AH40" i="19" s="1"/>
  <c r="P22" i="18"/>
  <c r="G106" i="19" s="1"/>
  <c r="AB1002" i="19" a="1"/>
  <c r="AB1002" i="19" s="1"/>
  <c r="AB1382" i="19" a="1"/>
  <c r="AB1382" i="19" s="1"/>
  <c r="AB1032" i="19" a="1"/>
  <c r="AB1032" i="19" s="1"/>
  <c r="AB742" i="19" a="1"/>
  <c r="AB742" i="19" s="1"/>
  <c r="AB1242" i="19" a="1"/>
  <c r="AB1242" i="19" s="1"/>
  <c r="AB1082" i="19" a="1"/>
  <c r="AB1082" i="19" s="1"/>
  <c r="AB1142" i="19" a="1"/>
  <c r="AB1142" i="19" s="1"/>
  <c r="AB892" i="19" a="1"/>
  <c r="AB892" i="19" s="1"/>
  <c r="AB1212" i="19" a="1"/>
  <c r="AB1212" i="19" s="1"/>
  <c r="AB792" i="19" a="1"/>
  <c r="AB792" i="19" s="1"/>
  <c r="AB872" i="19" a="1"/>
  <c r="AB872" i="19" s="1"/>
  <c r="AB1402" i="19" a="1"/>
  <c r="AB1402" i="19" s="1"/>
  <c r="AB1112" i="19" a="1"/>
  <c r="AB1112" i="19" s="1"/>
  <c r="AB1552" i="19" a="1"/>
  <c r="AB1552" i="19" s="1"/>
  <c r="AB752" i="19" a="1"/>
  <c r="AB752" i="19" s="1"/>
  <c r="AB622" i="19" a="1"/>
  <c r="AB622" i="19" s="1"/>
  <c r="AB1512" i="19" a="1"/>
  <c r="AB1512" i="19" s="1"/>
  <c r="AB1492" i="19" a="1"/>
  <c r="AB1492" i="19" s="1"/>
  <c r="AB1372" i="19" a="1"/>
  <c r="AB1372" i="19" s="1"/>
  <c r="AB1522" i="19" a="1"/>
  <c r="AB1522" i="19" s="1"/>
  <c r="AB812" i="19" a="1"/>
  <c r="AB812" i="19" s="1"/>
  <c r="AB1132" i="19" a="1"/>
  <c r="AB1132" i="19" s="1"/>
  <c r="AB772" i="19" a="1"/>
  <c r="AB772" i="19" s="1"/>
  <c r="AB1342" i="19" a="1"/>
  <c r="AB1342" i="19" s="1"/>
  <c r="AB882" i="19" a="1"/>
  <c r="AB882" i="19" s="1"/>
  <c r="AB1482" i="19" a="1"/>
  <c r="AB1482" i="19" s="1"/>
  <c r="AB822" i="19" a="1"/>
  <c r="AB822" i="19" s="1"/>
  <c r="AB652" i="19" a="1"/>
  <c r="AB652" i="19" s="1"/>
  <c r="AB992" i="19" a="1"/>
  <c r="AB992" i="19" s="1"/>
  <c r="AB982" i="19" a="1"/>
  <c r="AB982" i="19" s="1"/>
  <c r="AB842" i="19" a="1"/>
  <c r="AB842" i="19" s="1"/>
  <c r="AB902" i="19" a="1"/>
  <c r="AB902" i="19" s="1"/>
  <c r="AB1282" i="19" a="1"/>
  <c r="AB1282" i="19" s="1"/>
  <c r="AB1012" i="19" a="1"/>
  <c r="AB1012" i="19" s="1"/>
  <c r="AB1172" i="19" a="1"/>
  <c r="AB1172" i="19" s="1"/>
  <c r="AB1412" i="19" a="1"/>
  <c r="AB1412" i="19" s="1"/>
  <c r="AB732" i="19" a="1"/>
  <c r="AB732" i="19" s="1"/>
  <c r="AB1502" i="19" a="1"/>
  <c r="AB1502" i="19" s="1"/>
  <c r="AB1102" i="19" a="1"/>
  <c r="AB1102" i="19" s="1"/>
  <c r="AB1162" i="19" a="1"/>
  <c r="AB1162" i="19" s="1"/>
  <c r="AB682" i="19" a="1"/>
  <c r="AB682" i="19" s="1"/>
  <c r="AB1092" i="19" a="1"/>
  <c r="AB1092" i="19" s="1"/>
  <c r="AB932" i="19" a="1"/>
  <c r="AB932" i="19" s="1"/>
  <c r="AB1152" i="19" a="1"/>
  <c r="AB1152" i="19" s="1"/>
  <c r="AB1602" i="19" a="1"/>
  <c r="AB1602" i="19" s="1"/>
  <c r="AB702" i="19" a="1"/>
  <c r="AB702" i="19" s="1"/>
  <c r="AB642" i="19" a="1"/>
  <c r="AB642" i="19" s="1"/>
  <c r="AB1232" i="19" a="1"/>
  <c r="AB1232" i="19" s="1"/>
  <c r="AB722" i="19" a="1"/>
  <c r="AB722" i="19" s="1"/>
  <c r="AB972" i="19" a="1"/>
  <c r="AB972" i="19" s="1"/>
  <c r="AB1352" i="19" a="1"/>
  <c r="AB1352" i="19" s="1"/>
  <c r="AB1062" i="19" a="1"/>
  <c r="AB1062" i="19" s="1"/>
  <c r="AB1022" i="19" a="1"/>
  <c r="AB1022" i="19" s="1"/>
  <c r="AB1422" i="19" a="1"/>
  <c r="AB1422" i="19" s="1"/>
  <c r="AB862" i="19" a="1"/>
  <c r="AB862" i="19" s="1"/>
  <c r="AB1122" i="19" a="1"/>
  <c r="AB1122" i="19" s="1"/>
  <c r="AB1222" i="19" a="1"/>
  <c r="AB1222" i="19" s="1"/>
  <c r="AH1007" i="19"/>
  <c r="AH1107" i="19"/>
  <c r="AH264" i="19"/>
  <c r="AH299" i="19"/>
  <c r="AH147" i="19"/>
  <c r="AH445" i="19"/>
  <c r="AH798" i="19"/>
  <c r="AH1120" i="19"/>
  <c r="AH391" i="19"/>
  <c r="AH1356" i="19"/>
  <c r="AH1381" i="19"/>
  <c r="AH1154" i="19"/>
  <c r="AH1234" i="19"/>
  <c r="AH1126" i="19"/>
  <c r="AH1226" i="19"/>
  <c r="AH599" i="19"/>
  <c r="AH1149" i="19"/>
  <c r="AH708" i="19"/>
  <c r="AH1426" i="19"/>
  <c r="AH491" i="19"/>
  <c r="AH1063" i="19"/>
  <c r="AH630" i="19"/>
  <c r="AH1025" i="19"/>
  <c r="AH1017" i="19"/>
  <c r="AH263" i="19"/>
  <c r="AH468" i="19"/>
  <c r="AH189" i="19"/>
  <c r="AH146" i="19"/>
  <c r="AH1604" i="19"/>
  <c r="AH1086" i="19"/>
  <c r="AH706" i="19"/>
  <c r="AH171" i="19"/>
  <c r="AH1233" i="19"/>
  <c r="AH991" i="19"/>
  <c r="AH525" i="19"/>
  <c r="AH444" i="19"/>
  <c r="AH1225" i="19"/>
  <c r="AH598" i="19"/>
  <c r="AH880" i="19"/>
  <c r="AH1409" i="19"/>
  <c r="AH866" i="19"/>
  <c r="AH995" i="19"/>
  <c r="AH976" i="19"/>
  <c r="AH1221" i="19"/>
  <c r="AH934" i="19"/>
  <c r="AH1006" i="19"/>
  <c r="AH1425" i="19"/>
  <c r="AH1287" i="19"/>
  <c r="AH1355" i="19"/>
  <c r="AH878" i="19"/>
  <c r="AH204" i="19"/>
  <c r="AH547" i="19"/>
  <c r="AH1424" i="19"/>
  <c r="AH489" i="19"/>
  <c r="AH1286" i="19"/>
  <c r="AH1603" i="19"/>
  <c r="AH1490" i="19"/>
  <c r="AH1421" i="19"/>
  <c r="AH830" i="19"/>
  <c r="AH1139" i="19"/>
  <c r="AH990" i="19"/>
  <c r="AH1354" i="19"/>
  <c r="AH1026" i="19"/>
  <c r="AH415" i="19"/>
  <c r="AH1605" i="19"/>
  <c r="AH518" i="19"/>
  <c r="AH887" i="19"/>
  <c r="AH206" i="19"/>
  <c r="AH645" i="19"/>
  <c r="AH781" i="19"/>
  <c r="AH298" i="19"/>
  <c r="AH1220" i="19"/>
  <c r="AH1380" i="19"/>
  <c r="AH1530" i="19"/>
  <c r="AH1140" i="19"/>
  <c r="AH780" i="19"/>
  <c r="AH220" i="19"/>
  <c r="AH747" i="19"/>
  <c r="AH1067" i="19"/>
  <c r="G954" i="19"/>
  <c r="C954" i="19" s="1"/>
  <c r="E954" i="19" s="1"/>
  <c r="AH1085" i="19"/>
  <c r="AH1529" i="19"/>
  <c r="AH896" i="19"/>
  <c r="AH1511" i="19"/>
  <c r="AH388" i="19"/>
  <c r="AH524" i="19"/>
  <c r="AH143" i="19"/>
  <c r="AH219" i="19"/>
  <c r="AH1350" i="19"/>
  <c r="AH313" i="19"/>
  <c r="AH1155" i="19"/>
  <c r="AH1163" i="19"/>
  <c r="AH469" i="19"/>
  <c r="AH190" i="19"/>
  <c r="AH1040" i="19"/>
  <c r="AH1148" i="19"/>
  <c r="AH457" i="19"/>
  <c r="AH898" i="19"/>
  <c r="AH865" i="19"/>
  <c r="AH490" i="19"/>
  <c r="AH390" i="19"/>
  <c r="AH1034" i="19"/>
  <c r="AH1068" i="19"/>
  <c r="AH629" i="19"/>
  <c r="AH456" i="19"/>
  <c r="AH643" i="19"/>
  <c r="AH1105" i="19"/>
  <c r="AH661" i="19"/>
  <c r="AH467" i="19"/>
  <c r="AH296" i="19"/>
  <c r="AH1037" i="19"/>
  <c r="AH1219" i="19"/>
  <c r="AH181" i="19"/>
  <c r="AH1004" i="19"/>
  <c r="AH1410" i="19"/>
  <c r="AH863" i="19"/>
  <c r="AH488" i="19"/>
  <c r="AH466" i="19"/>
  <c r="AH539" i="19"/>
  <c r="AH187" i="19"/>
  <c r="AH724" i="19"/>
  <c r="AH851" i="19"/>
  <c r="AH1499" i="19"/>
  <c r="AH1088" i="19"/>
  <c r="AH208" i="19"/>
  <c r="AH648" i="19"/>
  <c r="AH1560" i="19"/>
  <c r="AH726" i="19"/>
  <c r="AH1227" i="19"/>
  <c r="AH223" i="19"/>
  <c r="AH1087" i="19"/>
  <c r="AH707" i="19"/>
  <c r="AH821" i="19"/>
  <c r="AH1559" i="19"/>
  <c r="AH526" i="19"/>
  <c r="AH683" i="19"/>
  <c r="AH1094" i="19"/>
  <c r="AH517" i="19"/>
  <c r="AH1491" i="19"/>
  <c r="AH1024" i="19"/>
  <c r="AH831" i="19"/>
  <c r="AH1558" i="19"/>
  <c r="AH188" i="19"/>
  <c r="AH974" i="19"/>
  <c r="AH516" i="19"/>
  <c r="AH1146" i="19"/>
  <c r="AH170" i="19"/>
  <c r="AH1104" i="19"/>
  <c r="AH741" i="19"/>
  <c r="AH779" i="19"/>
  <c r="AH297" i="19"/>
  <c r="AH1036" i="19"/>
  <c r="AH795" i="19"/>
  <c r="AH911" i="19"/>
  <c r="AH515" i="19"/>
  <c r="G496" i="19"/>
  <c r="C496" i="19" s="1"/>
  <c r="E496" i="19" s="1"/>
  <c r="AH935" i="19"/>
  <c r="AH631" i="19"/>
  <c r="AH549" i="19"/>
  <c r="AH1235" i="19"/>
  <c r="AH1127" i="19"/>
  <c r="AH1249" i="19"/>
  <c r="AH1531" i="19"/>
  <c r="AH1141" i="19"/>
  <c r="AH541" i="19"/>
  <c r="AH413" i="19"/>
  <c r="AH443" i="19"/>
  <c r="AH221" i="19"/>
  <c r="AH797" i="19"/>
  <c r="AH1147" i="19"/>
  <c r="AH1519" i="19"/>
  <c r="AH1118" i="19"/>
  <c r="AH540" i="19"/>
  <c r="AH723" i="19"/>
  <c r="AH1353" i="19"/>
  <c r="AH628" i="19"/>
  <c r="AH205" i="19"/>
  <c r="AH1518" i="19"/>
  <c r="AH1556" i="19"/>
  <c r="AH1285" i="19"/>
  <c r="AH1145" i="19"/>
  <c r="AH203" i="19"/>
  <c r="AH1003" i="19"/>
  <c r="AH1517" i="19"/>
  <c r="AH895" i="19"/>
  <c r="AH1555" i="19"/>
  <c r="AH1384" i="19"/>
  <c r="AH850" i="19"/>
  <c r="AH757" i="19"/>
  <c r="AH794" i="19"/>
  <c r="AH910" i="19"/>
  <c r="AH1245" i="19"/>
  <c r="AH320" i="19"/>
  <c r="AH1083" i="19"/>
  <c r="AH453" i="19"/>
  <c r="AH1376" i="19"/>
  <c r="AH625" i="19"/>
  <c r="AH1179" i="19"/>
  <c r="AH827" i="19"/>
  <c r="AH816" i="19"/>
  <c r="AH1169" i="19"/>
  <c r="AH1114" i="19"/>
  <c r="AH463" i="19"/>
  <c r="AH987" i="19"/>
  <c r="AH385" i="19"/>
  <c r="AH421" i="19"/>
  <c r="AH848" i="19"/>
  <c r="AH1611" i="19"/>
  <c r="AH229" i="19"/>
  <c r="AH1243" i="19"/>
  <c r="AH939" i="19"/>
  <c r="AH318" i="19"/>
  <c r="AH177" i="19"/>
  <c r="AH1486" i="19"/>
  <c r="AH1375" i="19"/>
  <c r="AH624" i="19"/>
  <c r="AH1031" i="19"/>
  <c r="AH650" i="19"/>
  <c r="AH1159" i="19"/>
  <c r="AH1178" i="19"/>
  <c r="AH1417" i="19"/>
  <c r="AH166" i="19"/>
  <c r="AH1525" i="19"/>
  <c r="AH826" i="19"/>
  <c r="AH815" i="19"/>
  <c r="AH1514" i="19"/>
  <c r="AH1403" i="19"/>
  <c r="AH1431" i="19"/>
  <c r="AH871" i="19"/>
  <c r="AH1240" i="19"/>
  <c r="AH269" i="19"/>
  <c r="AH1168" i="19"/>
  <c r="AH737" i="19"/>
  <c r="AH656" i="19"/>
  <c r="AH1135" i="19"/>
  <c r="AH484" i="19"/>
  <c r="AH1113" i="19"/>
  <c r="AH1554" i="19"/>
  <c r="AH1507" i="19"/>
  <c r="AH997" i="19"/>
  <c r="AH986" i="19"/>
  <c r="AH774" i="19"/>
  <c r="AH535" i="19"/>
  <c r="AH384" i="19"/>
  <c r="AH183" i="19"/>
  <c r="AH420" i="19"/>
  <c r="AH731" i="19"/>
  <c r="AH981" i="19"/>
  <c r="AH450" i="19"/>
  <c r="AH689" i="19"/>
  <c r="AH358" i="19"/>
  <c r="AH847" i="19"/>
  <c r="AH426" i="19"/>
  <c r="AH215" i="19"/>
  <c r="AH754" i="19"/>
  <c r="AH1361" i="19"/>
  <c r="AH1610" i="19"/>
  <c r="AH1099" i="19"/>
  <c r="AH228" i="19"/>
  <c r="AH907" i="19"/>
  <c r="AH1346" i="19"/>
  <c r="AH1495" i="19"/>
  <c r="AH1214" i="19"/>
  <c r="AH593" i="19"/>
  <c r="AH1388" i="19"/>
  <c r="AH685" i="19"/>
  <c r="AH749" i="19"/>
  <c r="AH600" i="19"/>
  <c r="AH1520" i="19"/>
  <c r="AH1387" i="19"/>
  <c r="AH1501" i="19"/>
  <c r="AH1005" i="19"/>
  <c r="AH820" i="19"/>
  <c r="AH864" i="19"/>
  <c r="AH389" i="19"/>
  <c r="AH414" i="19"/>
  <c r="AH431" i="19"/>
  <c r="AH1247" i="19"/>
  <c r="AH877" i="19"/>
  <c r="AH705" i="19"/>
  <c r="AH1015" i="19"/>
  <c r="AH660" i="19"/>
  <c r="AH1001" i="19"/>
  <c r="AH1218" i="19"/>
  <c r="AH1378" i="19"/>
  <c r="AH627" i="19"/>
  <c r="AH454" i="19"/>
  <c r="AH1181" i="19"/>
  <c r="AH829" i="19"/>
  <c r="AH1014" i="19"/>
  <c r="AH1138" i="19"/>
  <c r="AH989" i="19"/>
  <c r="AH387" i="19"/>
  <c r="AH1283" i="19"/>
  <c r="AH1217" i="19"/>
  <c r="AH941" i="19"/>
  <c r="AH179" i="19"/>
  <c r="AH626" i="19"/>
  <c r="AH883" i="19"/>
  <c r="AH544" i="19"/>
  <c r="AH1419" i="19"/>
  <c r="AH168" i="19"/>
  <c r="AH828" i="19"/>
  <c r="AH271" i="19"/>
  <c r="AH739" i="19"/>
  <c r="AH487" i="19"/>
  <c r="AH1509" i="19"/>
  <c r="AH1385" i="19"/>
  <c r="AH849" i="19"/>
  <c r="AH909" i="19"/>
  <c r="AH1244" i="19"/>
  <c r="AH1143" i="19"/>
  <c r="AH651" i="19"/>
  <c r="AH1515" i="19"/>
  <c r="AH893" i="19"/>
  <c r="AH1553" i="19"/>
  <c r="AH998" i="19"/>
  <c r="AH536" i="19"/>
  <c r="AH184" i="19"/>
  <c r="AH1039" i="19"/>
  <c r="AH1347" i="19"/>
  <c r="AH938" i="19"/>
  <c r="AH317" i="19"/>
  <c r="AH176" i="19"/>
  <c r="AH1485" i="19"/>
  <c r="AH1374" i="19"/>
  <c r="AH623" i="19"/>
  <c r="AH873" i="19"/>
  <c r="AH211" i="19"/>
  <c r="AH1011" i="19"/>
  <c r="AH1030" i="19"/>
  <c r="AH647" i="19"/>
  <c r="AH1158" i="19"/>
  <c r="AH1177" i="19"/>
  <c r="AH1416" i="19"/>
  <c r="AH165" i="19"/>
  <c r="AH1524" i="19"/>
  <c r="AH825" i="19"/>
  <c r="AH814" i="19"/>
  <c r="AH1513" i="19"/>
  <c r="AH1111" i="19"/>
  <c r="AH1430" i="19"/>
  <c r="AH870" i="19"/>
  <c r="AH1239" i="19"/>
  <c r="AH268" i="19"/>
  <c r="AH1167" i="19"/>
  <c r="AH736" i="19"/>
  <c r="AH655" i="19"/>
  <c r="AH1134" i="19"/>
  <c r="AH483" i="19"/>
  <c r="AH1506" i="19"/>
  <c r="AH996" i="19"/>
  <c r="AH985" i="19"/>
  <c r="AH775" i="19"/>
  <c r="AH534" i="19"/>
  <c r="AH383" i="19"/>
  <c r="AH531" i="19"/>
  <c r="AH419" i="19"/>
  <c r="AH151" i="19"/>
  <c r="AH730" i="19"/>
  <c r="AH1600" i="19"/>
  <c r="AH1131" i="19"/>
  <c r="AH980" i="19"/>
  <c r="AH449" i="19"/>
  <c r="AH688" i="19"/>
  <c r="AH357" i="19"/>
  <c r="AH846" i="19"/>
  <c r="AH425" i="19"/>
  <c r="AH214" i="19"/>
  <c r="AH753" i="19"/>
  <c r="AH1033" i="19"/>
  <c r="AH1231" i="19"/>
  <c r="AH1360" i="19"/>
  <c r="AH1609" i="19"/>
  <c r="AH1098" i="19"/>
  <c r="AH227" i="19"/>
  <c r="AH906" i="19"/>
  <c r="AH1345" i="19"/>
  <c r="AH1494" i="19"/>
  <c r="AH1071" i="19"/>
  <c r="G567" i="19"/>
  <c r="C567" i="19" s="1"/>
  <c r="E567" i="19" s="1"/>
  <c r="AH888" i="19"/>
  <c r="AH458" i="19"/>
  <c r="AH899" i="19"/>
  <c r="AH527" i="19"/>
  <c r="AH1095" i="19"/>
  <c r="AH1173" i="19"/>
  <c r="AH1119" i="19"/>
  <c r="AH725" i="19"/>
  <c r="AH760" i="19"/>
  <c r="AH897" i="19"/>
  <c r="AH1123" i="19"/>
  <c r="AH1351" i="19"/>
  <c r="AH1023" i="19"/>
  <c r="AH819" i="19"/>
  <c r="AH1117" i="19"/>
  <c r="AH1125" i="19"/>
  <c r="AH430" i="19"/>
  <c r="AH746" i="19"/>
  <c r="AH1065" i="19"/>
  <c r="O168" i="18"/>
  <c r="AH321" i="19"/>
  <c r="AH180" i="19"/>
  <c r="AH876" i="19"/>
  <c r="AH545" i="19"/>
  <c r="AH1420" i="19"/>
  <c r="AH169" i="19"/>
  <c r="AH818" i="19"/>
  <c r="AH1103" i="19"/>
  <c r="AH740" i="19"/>
  <c r="AH659" i="19"/>
  <c r="AH486" i="19"/>
  <c r="AH465" i="19"/>
  <c r="AH778" i="19"/>
  <c r="AH186" i="19"/>
  <c r="AH523" i="19"/>
  <c r="AH144" i="19"/>
  <c r="AH429" i="19"/>
  <c r="AH218" i="19"/>
  <c r="AH745" i="19"/>
  <c r="AH1498" i="19"/>
  <c r="AH514" i="19"/>
  <c r="AH1377" i="19"/>
  <c r="AH1527" i="19"/>
  <c r="AH817" i="19"/>
  <c r="AH1013" i="19"/>
  <c r="AH464" i="19"/>
  <c r="AH777" i="19"/>
  <c r="AH360" i="19"/>
  <c r="AH756" i="19"/>
  <c r="AH1101" i="19"/>
  <c r="AH230" i="19"/>
  <c r="AH1216" i="19"/>
  <c r="AH513" i="19"/>
  <c r="AH1487" i="19"/>
  <c r="AH874" i="19"/>
  <c r="AH1160" i="19"/>
  <c r="AH1404" i="19"/>
  <c r="AH1137" i="19"/>
  <c r="AH359" i="19"/>
  <c r="AH216" i="19"/>
  <c r="AH743" i="19"/>
  <c r="AH1215" i="19"/>
  <c r="AH316" i="19"/>
  <c r="AH1373" i="19"/>
  <c r="AC1373" i="19" s="1" a="1"/>
  <c r="AC1373" i="19" s="1"/>
  <c r="AH891" i="19"/>
  <c r="AH1091" i="19"/>
  <c r="AH210" i="19"/>
  <c r="AH461" i="19"/>
  <c r="AH711" i="19"/>
  <c r="AH1010" i="19"/>
  <c r="AC1010" i="19" s="1" a="1"/>
  <c r="AC1010" i="19" s="1"/>
  <c r="AH1029" i="19"/>
  <c r="AC1029" i="19" s="1" a="1"/>
  <c r="AC1029" i="19" s="1"/>
  <c r="AH644" i="19"/>
  <c r="AH1157" i="19"/>
  <c r="AH1176" i="19"/>
  <c r="AC1176" i="19" s="1" a="1"/>
  <c r="AC1176" i="19" s="1"/>
  <c r="AH1415" i="19"/>
  <c r="AC1415" i="19" s="1" a="1"/>
  <c r="AC1415" i="19" s="1"/>
  <c r="AH164" i="19"/>
  <c r="AC164" i="19" s="1" a="1"/>
  <c r="AC164" i="19" s="1"/>
  <c r="AH1523" i="19"/>
  <c r="AH823" i="19"/>
  <c r="AH813" i="19"/>
  <c r="AC813" i="19" s="1" a="1"/>
  <c r="AC813" i="19" s="1"/>
  <c r="AH1021" i="19"/>
  <c r="AH1110" i="19"/>
  <c r="AC1110" i="19" s="1" a="1"/>
  <c r="AC1110" i="19" s="1"/>
  <c r="AH1429" i="19"/>
  <c r="AC1429" i="19" s="1" a="1"/>
  <c r="AC1429" i="19" s="1"/>
  <c r="AH869" i="19"/>
  <c r="AH1238" i="19"/>
  <c r="AH267" i="19"/>
  <c r="AC267" i="19" s="1" a="1"/>
  <c r="AC267" i="19" s="1"/>
  <c r="AH1166" i="19"/>
  <c r="AH735" i="19"/>
  <c r="AC735" i="19" s="1" a="1"/>
  <c r="AC735" i="19" s="1"/>
  <c r="AH653" i="19"/>
  <c r="AC653" i="19" s="1" a="1"/>
  <c r="AC653" i="19" s="1"/>
  <c r="AH1133" i="19"/>
  <c r="AH1505" i="19"/>
  <c r="AH994" i="19"/>
  <c r="AC994" i="19" s="1" a="1"/>
  <c r="AC994" i="19" s="1"/>
  <c r="AH984" i="19"/>
  <c r="AH773" i="19"/>
  <c r="AC773" i="19" s="1" a="1"/>
  <c r="AC773" i="19" s="1"/>
  <c r="AH533" i="19"/>
  <c r="AH1391" i="19"/>
  <c r="AH530" i="19"/>
  <c r="AH418" i="19"/>
  <c r="AH150" i="19"/>
  <c r="AC150" i="19" s="1" a="1"/>
  <c r="AC150" i="19" s="1"/>
  <c r="AH729" i="19"/>
  <c r="AH1291" i="19"/>
  <c r="AC1291" i="19" s="1" a="1"/>
  <c r="AC1291" i="19" s="1"/>
  <c r="AH1130" i="19"/>
  <c r="AH979" i="19"/>
  <c r="AH448" i="19"/>
  <c r="AC448" i="19" s="1" a="1"/>
  <c r="AC448" i="19" s="1"/>
  <c r="AH687" i="19"/>
  <c r="AH356" i="19"/>
  <c r="AC356" i="19" s="1" a="1"/>
  <c r="AC356" i="19" s="1"/>
  <c r="AH844" i="19"/>
  <c r="AC844" i="19" s="1" a="1"/>
  <c r="AC844" i="19" s="1"/>
  <c r="AH424" i="19"/>
  <c r="AH213" i="19"/>
  <c r="AH801" i="19"/>
  <c r="AC801" i="19" s="1" a="1"/>
  <c r="AC801" i="19" s="1"/>
  <c r="AH1230" i="19"/>
  <c r="AH1359" i="19"/>
  <c r="AC1359" i="19" s="1" a="1"/>
  <c r="AC1359" i="19" s="1"/>
  <c r="AH1608" i="19"/>
  <c r="AC1608" i="19" s="1" a="1"/>
  <c r="AC1608" i="19" s="1"/>
  <c r="AH1097" i="19"/>
  <c r="AH226" i="19"/>
  <c r="AH905" i="19"/>
  <c r="AC905" i="19" s="1" a="1"/>
  <c r="AC905" i="19" s="1"/>
  <c r="AH1344" i="19"/>
  <c r="AH1493" i="19"/>
  <c r="AC1493" i="19" s="1" a="1"/>
  <c r="AC1493" i="19" s="1"/>
  <c r="AH1213" i="19"/>
  <c r="AC1213" i="19" s="1" a="1"/>
  <c r="AC1213" i="19" s="1"/>
  <c r="AH521" i="19"/>
  <c r="AH1070" i="19"/>
  <c r="AH1521" i="19"/>
  <c r="AH353" i="19"/>
  <c r="AH879" i="19"/>
  <c r="AH548" i="19"/>
  <c r="AH1106" i="19"/>
  <c r="AH679" i="19"/>
  <c r="AC679" i="19" s="1" a="1"/>
  <c r="AC679" i="19" s="1"/>
  <c r="AH975" i="19"/>
  <c r="AC975" i="19" s="1" a="1"/>
  <c r="AC975" i="19" s="1"/>
  <c r="AH1248" i="19"/>
  <c r="AH886" i="19"/>
  <c r="AH1016" i="19"/>
  <c r="AH1500" i="19"/>
  <c r="AC1500" i="19" s="1" a="1"/>
  <c r="AC1500" i="19" s="1"/>
  <c r="AH1379" i="19"/>
  <c r="AC1379" i="19" s="1" a="1"/>
  <c r="AC1379" i="19" s="1"/>
  <c r="AH455" i="19"/>
  <c r="AH1423" i="19"/>
  <c r="AC1423" i="19" s="1" a="1"/>
  <c r="AC1423" i="19" s="1"/>
  <c r="AH1386" i="19"/>
  <c r="AH973" i="19"/>
  <c r="AH758" i="19"/>
  <c r="AH1246" i="19"/>
  <c r="AC1246" i="19" s="1" a="1"/>
  <c r="AC1246" i="19" s="1"/>
  <c r="AH1084" i="19"/>
  <c r="AH704" i="19"/>
  <c r="AC704" i="19" s="1" a="1"/>
  <c r="AC704" i="19" s="1"/>
  <c r="AH1528" i="19"/>
  <c r="AC1528" i="19" s="1" a="1"/>
  <c r="AC1528" i="19" s="1"/>
  <c r="AH1116" i="19"/>
  <c r="AH1000" i="19"/>
  <c r="AH361" i="19"/>
  <c r="AH1223" i="19"/>
  <c r="AH231" i="19"/>
  <c r="AC231" i="19" s="1" a="1"/>
  <c r="AC231" i="19" s="1"/>
  <c r="AH1144" i="19"/>
  <c r="AC1144" i="19" s="1" a="1"/>
  <c r="AC1144" i="19" s="1"/>
  <c r="AH703" i="19"/>
  <c r="AH1180" i="19"/>
  <c r="AH1405" i="19"/>
  <c r="AH894" i="19"/>
  <c r="AC894" i="19" s="1" a="1"/>
  <c r="AC894" i="19" s="1"/>
  <c r="AH1136" i="19"/>
  <c r="AH1557" i="19"/>
  <c r="AC1557" i="19" s="1" a="1"/>
  <c r="AC1557" i="19" s="1"/>
  <c r="AH988" i="19"/>
  <c r="AH386" i="19"/>
  <c r="AH185" i="19"/>
  <c r="AH295" i="19"/>
  <c r="AC295" i="19" s="1" a="1"/>
  <c r="AC295" i="19" s="1"/>
  <c r="AH691" i="19"/>
  <c r="AC691" i="19" s="1" a="1"/>
  <c r="AC691" i="19" s="1"/>
  <c r="AH428" i="19"/>
  <c r="AH217" i="19"/>
  <c r="AC217" i="19" s="1" a="1"/>
  <c r="AC217" i="19" s="1"/>
  <c r="AH744" i="19"/>
  <c r="AH1348" i="19"/>
  <c r="AH1066" i="19"/>
  <c r="AH319" i="19"/>
  <c r="AH178" i="19"/>
  <c r="AH543" i="19"/>
  <c r="AH1526" i="19"/>
  <c r="AC1526" i="19" s="1" a="1"/>
  <c r="AC1526" i="19" s="1"/>
  <c r="AH1241" i="19"/>
  <c r="AH270" i="19"/>
  <c r="AC270" i="19" s="1" a="1"/>
  <c r="AC270" i="19" s="1"/>
  <c r="AH657" i="19"/>
  <c r="AH485" i="19"/>
  <c r="AH451" i="19"/>
  <c r="AH755" i="19"/>
  <c r="AC755" i="19" s="1" a="1"/>
  <c r="AC755" i="19" s="1"/>
  <c r="AH1100" i="19"/>
  <c r="AH908" i="19"/>
  <c r="AC908" i="19" s="1" a="1"/>
  <c r="AC908" i="19" s="1"/>
  <c r="AH594" i="19"/>
  <c r="AH937" i="19"/>
  <c r="AH175" i="19"/>
  <c r="AH936" i="19"/>
  <c r="AC936" i="19" s="1" a="1"/>
  <c r="AC936" i="19" s="1"/>
  <c r="AH315" i="19"/>
  <c r="AH173" i="19"/>
  <c r="AC173" i="19" s="1" a="1"/>
  <c r="AC173" i="19" s="1"/>
  <c r="AH1151" i="19"/>
  <c r="AH890" i="19"/>
  <c r="AH1090" i="19"/>
  <c r="AH209" i="19"/>
  <c r="AC209" i="19" s="1" a="1"/>
  <c r="AC209" i="19" s="1"/>
  <c r="AH460" i="19"/>
  <c r="AH551" i="19"/>
  <c r="AC551" i="19" s="1" a="1"/>
  <c r="AC551" i="19" s="1"/>
  <c r="AH710" i="19"/>
  <c r="AH1009" i="19"/>
  <c r="AH1028" i="19"/>
  <c r="AH646" i="19"/>
  <c r="AC646" i="19" s="1" a="1"/>
  <c r="AC646" i="19" s="1"/>
  <c r="AH1153" i="19"/>
  <c r="AH1175" i="19"/>
  <c r="AC1175" i="19" s="1" a="1"/>
  <c r="AC1175" i="19" s="1"/>
  <c r="AH1413" i="19"/>
  <c r="AH163" i="19"/>
  <c r="AH824" i="19"/>
  <c r="AC824" i="19" s="1" a="1"/>
  <c r="AC824" i="19" s="1"/>
  <c r="AH901" i="19"/>
  <c r="AH1020" i="19"/>
  <c r="AC1020" i="19" s="1" a="1"/>
  <c r="AC1020" i="19" s="1"/>
  <c r="AH1109" i="19"/>
  <c r="AH1428" i="19"/>
  <c r="AH868" i="19"/>
  <c r="AH1237" i="19"/>
  <c r="AC1237" i="19" s="1" a="1"/>
  <c r="AC1237" i="19" s="1"/>
  <c r="AH266" i="19"/>
  <c r="AH1165" i="19"/>
  <c r="AC1165" i="19" s="1" a="1"/>
  <c r="AC1165" i="19" s="1"/>
  <c r="AH734" i="19"/>
  <c r="AH654" i="19"/>
  <c r="AH471" i="19"/>
  <c r="AH1504" i="19"/>
  <c r="AC1504" i="19" s="1" a="1"/>
  <c r="AC1504" i="19" s="1"/>
  <c r="AH993" i="19"/>
  <c r="AH983" i="19"/>
  <c r="AC983" i="19" s="1" a="1"/>
  <c r="AC983" i="19" s="1"/>
  <c r="AH301" i="19"/>
  <c r="AH1390" i="19"/>
  <c r="AH529" i="19"/>
  <c r="AH417" i="19"/>
  <c r="AH149" i="19"/>
  <c r="AC149" i="19" s="1" a="1"/>
  <c r="AC149" i="19" s="1"/>
  <c r="AH728" i="19"/>
  <c r="AH1290" i="19"/>
  <c r="AH1129" i="19"/>
  <c r="AH978" i="19"/>
  <c r="AH447" i="19"/>
  <c r="AC447" i="19" s="1" a="1"/>
  <c r="AC447" i="19" s="1"/>
  <c r="AH686" i="19"/>
  <c r="AH355" i="19"/>
  <c r="AC355" i="19" s="1" a="1"/>
  <c r="AC355" i="19" s="1"/>
  <c r="AH845" i="19"/>
  <c r="AH423" i="19"/>
  <c r="AH751" i="19"/>
  <c r="AH800" i="19"/>
  <c r="AC800" i="19" s="1" a="1"/>
  <c r="AC800" i="19" s="1"/>
  <c r="AH1229" i="19"/>
  <c r="AH1358" i="19"/>
  <c r="AC1358" i="19" s="1" a="1"/>
  <c r="AC1358" i="19" s="1"/>
  <c r="AH1607" i="19"/>
  <c r="AH1096" i="19"/>
  <c r="AH225" i="19"/>
  <c r="AH904" i="19"/>
  <c r="AC904" i="19" s="1" a="1"/>
  <c r="AC904" i="19" s="1"/>
  <c r="AH1343" i="19"/>
  <c r="AH1251" i="19"/>
  <c r="AC1251" i="19" s="1" a="1"/>
  <c r="AC1251" i="19" s="1"/>
  <c r="AH520" i="19"/>
  <c r="AH1069" i="19"/>
  <c r="AH1018" i="19"/>
  <c r="AH1288" i="19"/>
  <c r="AC1288" i="19" s="1" a="1"/>
  <c r="AC1288" i="19" s="1"/>
  <c r="AH761" i="19"/>
  <c r="AH1407" i="19"/>
  <c r="AH748" i="19"/>
  <c r="AC748" i="19" s="1" a="1"/>
  <c r="AC748" i="19" s="1"/>
  <c r="AH1406" i="19"/>
  <c r="AH1383" i="19"/>
  <c r="AH145" i="19"/>
  <c r="AH759" i="19"/>
  <c r="AH796" i="19"/>
  <c r="AH884" i="19"/>
  <c r="AH546" i="19"/>
  <c r="AH1224" i="19"/>
  <c r="AH597" i="19"/>
  <c r="AH1489" i="19"/>
  <c r="AH885" i="19"/>
  <c r="AH1408" i="19"/>
  <c r="AH1171" i="19"/>
  <c r="AH1510" i="19"/>
  <c r="AH538" i="19"/>
  <c r="AH294" i="19"/>
  <c r="AH1124" i="19"/>
  <c r="AH1038" i="19"/>
  <c r="AH1349" i="19"/>
  <c r="AH596" i="19"/>
  <c r="AH1488" i="19"/>
  <c r="AH875" i="19"/>
  <c r="AH1161" i="19"/>
  <c r="AH1516" i="19"/>
  <c r="AH1170" i="19"/>
  <c r="AH658" i="19"/>
  <c r="AH1115" i="19"/>
  <c r="AH999" i="19"/>
  <c r="AH537" i="19"/>
  <c r="AH1284" i="19"/>
  <c r="AH1035" i="19"/>
  <c r="AH793" i="19"/>
  <c r="AH1497" i="19"/>
  <c r="AH595" i="19"/>
  <c r="AH940" i="19"/>
  <c r="AH1418" i="19"/>
  <c r="AH167" i="19"/>
  <c r="AH738" i="19"/>
  <c r="AH1508" i="19"/>
  <c r="AH776" i="19"/>
  <c r="AH293" i="19"/>
  <c r="AH690" i="19"/>
  <c r="AH427" i="19"/>
  <c r="AH1496" i="19"/>
  <c r="AH1484" i="19"/>
  <c r="AH1483" i="19"/>
  <c r="AH933" i="19"/>
  <c r="AH314" i="19"/>
  <c r="AH174" i="19"/>
  <c r="AH881" i="19"/>
  <c r="AH1150" i="19"/>
  <c r="AH889" i="19"/>
  <c r="AH1089" i="19"/>
  <c r="AH207" i="19"/>
  <c r="AH459" i="19"/>
  <c r="AH550" i="19"/>
  <c r="AH709" i="19"/>
  <c r="AH1008" i="19"/>
  <c r="AH1027" i="19"/>
  <c r="AH649" i="19"/>
  <c r="AH1156" i="19"/>
  <c r="AH1174" i="19"/>
  <c r="AH1414" i="19"/>
  <c r="AH1411" i="19"/>
  <c r="AH900" i="19"/>
  <c r="AH1019" i="19"/>
  <c r="AH1108" i="19"/>
  <c r="AH1427" i="19"/>
  <c r="AH867" i="19"/>
  <c r="AH1236" i="19"/>
  <c r="AH265" i="19"/>
  <c r="AH1164" i="19"/>
  <c r="AH733" i="19"/>
  <c r="AH1121" i="19"/>
  <c r="AH1561" i="19"/>
  <c r="AH470" i="19"/>
  <c r="AH1503" i="19"/>
  <c r="AH191" i="19"/>
  <c r="AH300" i="19"/>
  <c r="AH1389" i="19"/>
  <c r="AH528" i="19"/>
  <c r="AH416" i="19"/>
  <c r="AH148" i="19"/>
  <c r="AH727" i="19"/>
  <c r="AH1289" i="19"/>
  <c r="AH1128" i="19"/>
  <c r="AH977" i="19"/>
  <c r="AH446" i="19"/>
  <c r="AH684" i="19"/>
  <c r="AH354" i="19"/>
  <c r="AH843" i="19"/>
  <c r="AH1041" i="19"/>
  <c r="AH750" i="19"/>
  <c r="AH799" i="19"/>
  <c r="AH1228" i="19"/>
  <c r="AH1357" i="19"/>
  <c r="AH1606" i="19"/>
  <c r="AH1093" i="19"/>
  <c r="AH224" i="19"/>
  <c r="AH903" i="19"/>
  <c r="AH601" i="19"/>
  <c r="AH1250" i="19"/>
  <c r="AH519" i="19"/>
  <c r="AH1064" i="19"/>
  <c r="G563" i="19"/>
  <c r="C563" i="19" s="1"/>
  <c r="E563" i="19" s="1"/>
  <c r="G562" i="19"/>
  <c r="AH562" i="19" s="1"/>
  <c r="G565" i="19"/>
  <c r="C565" i="19" s="1"/>
  <c r="E565" i="19" s="1"/>
  <c r="G566" i="19"/>
  <c r="C566" i="19" s="1"/>
  <c r="E566" i="19" s="1"/>
  <c r="G564" i="19"/>
  <c r="G1562" i="19"/>
  <c r="C1562" i="19" s="1"/>
  <c r="E1562" i="19" s="1"/>
  <c r="C13" i="18"/>
  <c r="G1316" i="19"/>
  <c r="G560" i="19"/>
  <c r="G1194" i="19"/>
  <c r="AH1194" i="19" s="1"/>
  <c r="G1575" i="19"/>
  <c r="G1568" i="19"/>
  <c r="G1537" i="19"/>
  <c r="G374" i="19"/>
  <c r="AH374" i="19" s="1"/>
  <c r="G1047" i="19"/>
  <c r="AH1047" i="19" s="1"/>
  <c r="G955" i="19"/>
  <c r="G620" i="19"/>
  <c r="G809" i="19"/>
  <c r="G832" i="19"/>
  <c r="G499" i="19"/>
  <c r="G498" i="19"/>
  <c r="AH498" i="19" s="1"/>
  <c r="O119" i="18"/>
  <c r="G568" i="19"/>
  <c r="O68" i="18"/>
  <c r="G248" i="19"/>
  <c r="AH248" i="19" s="1"/>
  <c r="G1467" i="19"/>
  <c r="G381" i="19"/>
  <c r="G668" i="19"/>
  <c r="G641" i="19"/>
  <c r="G497" i="19"/>
  <c r="G1055" i="19"/>
  <c r="O55" i="18"/>
  <c r="G956" i="19"/>
  <c r="G380" i="19"/>
  <c r="AH380" i="19" s="1"/>
  <c r="G1184" i="19"/>
  <c r="G582" i="19"/>
  <c r="O106" i="18"/>
  <c r="G960" i="19"/>
  <c r="G945" i="19"/>
  <c r="G943" i="19"/>
  <c r="AH943" i="19" s="1"/>
  <c r="G242" i="19"/>
  <c r="AH242" i="19" s="1"/>
  <c r="G570" i="19"/>
  <c r="G958" i="19"/>
  <c r="G501" i="19"/>
  <c r="G944" i="19"/>
  <c r="G953" i="19"/>
  <c r="G952" i="19"/>
  <c r="O107" i="18"/>
  <c r="G494" i="19"/>
  <c r="AH494" i="19" s="1"/>
  <c r="G950" i="19"/>
  <c r="AH950" i="19" s="1"/>
  <c r="O61" i="18"/>
  <c r="G947" i="19"/>
  <c r="AH947" i="19" s="1"/>
  <c r="G569" i="19"/>
  <c r="AH569" i="19" s="1"/>
  <c r="G500" i="19"/>
  <c r="AH500" i="19" s="1"/>
  <c r="G942" i="19"/>
  <c r="G495" i="19"/>
  <c r="G951" i="19"/>
  <c r="G493" i="19"/>
  <c r="G949" i="19"/>
  <c r="AH949" i="19" s="1"/>
  <c r="G492" i="19"/>
  <c r="G948" i="19"/>
  <c r="G961" i="19"/>
  <c r="G946" i="19"/>
  <c r="G571" i="19"/>
  <c r="G959" i="19"/>
  <c r="O36" i="18"/>
  <c r="G957" i="19"/>
  <c r="G375" i="19"/>
  <c r="G373" i="19"/>
  <c r="AH373" i="19" s="1"/>
  <c r="G1567" i="19"/>
  <c r="G379" i="19"/>
  <c r="G378" i="19"/>
  <c r="AH378" i="19" s="1"/>
  <c r="G372" i="19"/>
  <c r="G1566" i="19"/>
  <c r="G559" i="19"/>
  <c r="G376" i="19"/>
  <c r="G247" i="19"/>
  <c r="G246" i="19"/>
  <c r="G1081" i="19"/>
  <c r="O49" i="18"/>
  <c r="G1565" i="19"/>
  <c r="G377" i="19"/>
  <c r="G556" i="19"/>
  <c r="G251" i="19"/>
  <c r="G554" i="19"/>
  <c r="G245" i="19"/>
  <c r="G1079" i="19"/>
  <c r="AH1079" i="19" s="1"/>
  <c r="G1564" i="19"/>
  <c r="G558" i="19"/>
  <c r="G557" i="19"/>
  <c r="G243" i="19"/>
  <c r="G1078" i="19"/>
  <c r="G1563" i="19"/>
  <c r="G244" i="19"/>
  <c r="G1080" i="19"/>
  <c r="G1075" i="19"/>
  <c r="AH1075" i="19" s="1"/>
  <c r="G555" i="19"/>
  <c r="AH555" i="19" s="1"/>
  <c r="G1074" i="19"/>
  <c r="G1077" i="19"/>
  <c r="G1076" i="19"/>
  <c r="G1073" i="19"/>
  <c r="G553" i="19"/>
  <c r="G250" i="19"/>
  <c r="G1072" i="19"/>
  <c r="G552" i="19"/>
  <c r="G249" i="19"/>
  <c r="G19" i="19"/>
  <c r="C932" i="19"/>
  <c r="E932" i="19" s="1"/>
  <c r="C1022" i="19"/>
  <c r="E1022" i="19" s="1"/>
  <c r="C162" i="19"/>
  <c r="E162" i="19" s="1"/>
  <c r="C822" i="19"/>
  <c r="E822" i="19" s="1"/>
  <c r="C732" i="19"/>
  <c r="E732" i="19" s="1"/>
  <c r="C1502" i="19"/>
  <c r="E1502" i="19" s="1"/>
  <c r="C722" i="19"/>
  <c r="E722" i="19" s="1"/>
  <c r="C972" i="19"/>
  <c r="E972" i="19" s="1"/>
  <c r="C752" i="19"/>
  <c r="E752" i="19" s="1"/>
  <c r="C202" i="19"/>
  <c r="E202" i="19" s="1"/>
  <c r="C522" i="19"/>
  <c r="E522" i="19" s="1"/>
  <c r="C352" i="19"/>
  <c r="E352" i="19" s="1"/>
  <c r="C222" i="19"/>
  <c r="E222" i="19" s="1"/>
  <c r="C1122" i="19"/>
  <c r="E1122" i="19" s="1"/>
  <c r="C452" i="19"/>
  <c r="E452" i="19" s="1"/>
  <c r="C842" i="19"/>
  <c r="E842" i="19" s="1"/>
  <c r="C1422" i="19"/>
  <c r="E1422" i="19" s="1"/>
  <c r="C862" i="19"/>
  <c r="E862" i="19" s="1"/>
  <c r="C1382" i="19"/>
  <c r="E1382" i="19" s="1"/>
  <c r="C1092" i="19"/>
  <c r="E1092" i="19" s="1"/>
  <c r="C262" i="19"/>
  <c r="E262" i="19" s="1"/>
  <c r="C1232" i="19"/>
  <c r="E1232" i="19" s="1"/>
  <c r="C872" i="19"/>
  <c r="E872" i="19" s="1"/>
  <c r="C1172" i="19"/>
  <c r="E1172" i="19" s="1"/>
  <c r="C1102" i="19"/>
  <c r="E1102" i="19" s="1"/>
  <c r="C1602" i="19"/>
  <c r="E1602" i="19" s="1"/>
  <c r="C1412" i="19"/>
  <c r="E1412" i="19" s="1"/>
  <c r="C702" i="19"/>
  <c r="E702" i="19" s="1"/>
  <c r="C542" i="19"/>
  <c r="E542" i="19" s="1"/>
  <c r="C1082" i="19"/>
  <c r="E1082" i="19" s="1"/>
  <c r="C622" i="19"/>
  <c r="E622" i="19" s="1"/>
  <c r="C1012" i="19"/>
  <c r="E1012" i="19" s="1"/>
  <c r="C462" i="19"/>
  <c r="E462" i="19" s="1"/>
  <c r="C292" i="19"/>
  <c r="E292" i="19" s="1"/>
  <c r="C1352" i="19"/>
  <c r="E1352" i="19" s="1"/>
  <c r="C1062" i="19"/>
  <c r="E1062" i="19" s="1"/>
  <c r="C212" i="19"/>
  <c r="E212" i="19" s="1"/>
  <c r="C1492" i="19"/>
  <c r="E1492" i="19" s="1"/>
  <c r="C882" i="19"/>
  <c r="E882" i="19" s="1"/>
  <c r="C1372" i="19"/>
  <c r="E1372" i="19" s="1"/>
  <c r="C1152" i="19"/>
  <c r="E1152" i="19" s="1"/>
  <c r="C892" i="19"/>
  <c r="E892" i="19" s="1"/>
  <c r="C1112" i="19"/>
  <c r="E1112" i="19" s="1"/>
  <c r="C1552" i="19"/>
  <c r="E1552" i="19" s="1"/>
  <c r="C182" i="19"/>
  <c r="E182" i="19" s="1"/>
  <c r="C1222" i="19"/>
  <c r="E1222" i="19" s="1"/>
  <c r="C1002" i="19"/>
  <c r="E1002" i="19" s="1"/>
  <c r="C902" i="19"/>
  <c r="E902" i="19" s="1"/>
  <c r="C1482" i="19"/>
  <c r="E1482" i="19" s="1"/>
  <c r="C1402" i="19"/>
  <c r="E1402" i="19" s="1"/>
  <c r="C482" i="19"/>
  <c r="E482" i="19" s="1"/>
  <c r="C382" i="19"/>
  <c r="E382" i="19" s="1"/>
  <c r="C792" i="19"/>
  <c r="E792" i="19" s="1"/>
  <c r="C512" i="19"/>
  <c r="E512" i="19" s="1"/>
  <c r="C142" i="19"/>
  <c r="E142" i="19" s="1"/>
  <c r="C1282" i="19"/>
  <c r="E1282" i="19" s="1"/>
  <c r="C1342" i="19"/>
  <c r="E1342" i="19" s="1"/>
  <c r="C1142" i="19"/>
  <c r="E1142" i="19" s="1"/>
  <c r="C172" i="19"/>
  <c r="E172" i="19" s="1"/>
  <c r="C1512" i="19"/>
  <c r="E1512" i="19" s="1"/>
  <c r="C1132" i="19"/>
  <c r="E1132" i="19" s="1"/>
  <c r="C772" i="19"/>
  <c r="E772" i="19" s="1"/>
  <c r="C532" i="19"/>
  <c r="E532" i="19" s="1"/>
  <c r="C682" i="19"/>
  <c r="E682" i="19" s="1"/>
  <c r="C1032" i="19"/>
  <c r="E1032" i="19" s="1"/>
  <c r="C742" i="19"/>
  <c r="E742" i="19" s="1"/>
  <c r="C1242" i="19"/>
  <c r="E1242" i="19" s="1"/>
  <c r="C1162" i="19"/>
  <c r="E1162" i="19" s="1"/>
  <c r="C82" i="19"/>
  <c r="E82" i="19" s="1"/>
  <c r="C422" i="19"/>
  <c r="E422" i="19" s="1"/>
  <c r="C312" i="19"/>
  <c r="E312" i="19" s="1"/>
  <c r="C642" i="19"/>
  <c r="E642" i="19" s="1"/>
  <c r="C1522" i="19"/>
  <c r="E1522" i="19" s="1"/>
  <c r="C812" i="19"/>
  <c r="E812" i="19" s="1"/>
  <c r="C652" i="19"/>
  <c r="E652" i="19" s="1"/>
  <c r="C992" i="19"/>
  <c r="E992" i="19" s="1"/>
  <c r="C982" i="19"/>
  <c r="E982" i="19" s="1"/>
  <c r="C412" i="19"/>
  <c r="E412" i="19" s="1"/>
  <c r="C442" i="19"/>
  <c r="E442" i="19" s="1"/>
  <c r="C1212" i="19"/>
  <c r="E1212" i="19" s="1"/>
  <c r="C592" i="19"/>
  <c r="E592" i="19" s="1"/>
  <c r="G590" i="19"/>
  <c r="G589" i="19"/>
  <c r="G1571" i="19"/>
  <c r="AH1571" i="19" s="1"/>
  <c r="G588" i="19"/>
  <c r="G586" i="19"/>
  <c r="AH586" i="19" s="1"/>
  <c r="O67" i="18"/>
  <c r="G1570" i="19"/>
  <c r="G1569" i="19"/>
  <c r="AH1569" i="19" s="1"/>
  <c r="G561" i="19"/>
  <c r="AH561" i="19" s="1"/>
  <c r="G841" i="19"/>
  <c r="AH841" i="19" s="1"/>
  <c r="G839" i="19"/>
  <c r="AH839" i="19" s="1"/>
  <c r="G838" i="19"/>
  <c r="AH838" i="19" s="1"/>
  <c r="G591" i="19"/>
  <c r="AH591" i="19" s="1"/>
  <c r="G840" i="19"/>
  <c r="AH840" i="19" s="1"/>
  <c r="G837" i="19"/>
  <c r="AH837" i="19" s="1"/>
  <c r="G806" i="19"/>
  <c r="AH806" i="19" s="1"/>
  <c r="G836" i="19"/>
  <c r="AH836" i="19" s="1"/>
  <c r="G835" i="19"/>
  <c r="AH835" i="19" s="1"/>
  <c r="O95" i="18"/>
  <c r="G640" i="19"/>
  <c r="AH640" i="19" s="1"/>
  <c r="O143" i="18"/>
  <c r="G833" i="19"/>
  <c r="AH833" i="19" s="1"/>
  <c r="G834" i="19"/>
  <c r="AH834" i="19" s="1"/>
  <c r="O70" i="18"/>
  <c r="G15" i="19"/>
  <c r="AH15" i="19" s="1"/>
  <c r="G638" i="19"/>
  <c r="AH638" i="19" s="1"/>
  <c r="G1466" i="19"/>
  <c r="AH1466" i="19" s="1"/>
  <c r="G805" i="19"/>
  <c r="AH805" i="19" s="1"/>
  <c r="G13" i="19"/>
  <c r="AH13" i="19" s="1"/>
  <c r="G587" i="19"/>
  <c r="AH587" i="19" s="1"/>
  <c r="G1185" i="19"/>
  <c r="AH1185" i="19" s="1"/>
  <c r="G637" i="19"/>
  <c r="AH637" i="19" s="1"/>
  <c r="G16" i="19"/>
  <c r="AH16" i="19" s="1"/>
  <c r="G639" i="19"/>
  <c r="AH639" i="19" s="1"/>
  <c r="G1464" i="19"/>
  <c r="AH1464" i="19" s="1"/>
  <c r="G12" i="19"/>
  <c r="AH12" i="19" s="1"/>
  <c r="G1463" i="19"/>
  <c r="G635" i="19"/>
  <c r="AH635" i="19" s="1"/>
  <c r="G1465" i="19"/>
  <c r="AH1465" i="19" s="1"/>
  <c r="G584" i="19"/>
  <c r="AH584" i="19" s="1"/>
  <c r="G585" i="19"/>
  <c r="AH585" i="19" s="1"/>
  <c r="G1462" i="19"/>
  <c r="AH1462" i="19" s="1"/>
  <c r="AC1462" i="19" s="1" a="1"/>
  <c r="AC1462" i="19" s="1"/>
  <c r="G583" i="19"/>
  <c r="AH583" i="19" s="1"/>
  <c r="G1183" i="19"/>
  <c r="AH1183" i="19" s="1"/>
  <c r="G636" i="19"/>
  <c r="AH636" i="19" s="1"/>
  <c r="G14" i="19"/>
  <c r="AH14" i="19" s="1"/>
  <c r="G1182" i="19"/>
  <c r="AH1182" i="19" s="1"/>
  <c r="AC1182" i="19" s="1" a="1"/>
  <c r="AC1182" i="19" s="1"/>
  <c r="O158" i="18"/>
  <c r="G1470" i="19"/>
  <c r="AH1470" i="19" s="1"/>
  <c r="G632" i="19"/>
  <c r="AH632" i="19" s="1"/>
  <c r="AC632" i="19" s="1" a="1"/>
  <c r="AC632" i="19" s="1"/>
  <c r="G1469" i="19"/>
  <c r="AH1469" i="19" s="1"/>
  <c r="O75" i="18"/>
  <c r="G667" i="19"/>
  <c r="AH667" i="19" s="1"/>
  <c r="G634" i="19"/>
  <c r="AH634" i="19" s="1"/>
  <c r="H742" i="19"/>
  <c r="B742" i="19" s="1"/>
  <c r="G1471" i="19"/>
  <c r="AH1471" i="19" s="1"/>
  <c r="G1468" i="19"/>
  <c r="AH1468" i="19" s="1"/>
  <c r="G18" i="19"/>
  <c r="AH18" i="19" s="1"/>
  <c r="G633" i="19"/>
  <c r="AH633" i="19" s="1"/>
  <c r="G17" i="19"/>
  <c r="AH17" i="19" s="1"/>
  <c r="G441" i="19"/>
  <c r="AH441" i="19" s="1"/>
  <c r="H1232" i="19"/>
  <c r="B1232" i="19" s="1"/>
  <c r="G1048" i="19"/>
  <c r="AH1048" i="19" s="1"/>
  <c r="G21" i="19"/>
  <c r="AH21" i="19" s="1"/>
  <c r="H262" i="19"/>
  <c r="B262" i="19" s="1"/>
  <c r="H1222" i="19"/>
  <c r="B1222" i="19" s="1"/>
  <c r="G1046" i="19"/>
  <c r="AH1046" i="19" s="1"/>
  <c r="G20" i="19"/>
  <c r="AH20" i="19" s="1"/>
  <c r="H162" i="19"/>
  <c r="B162" i="19" s="1"/>
  <c r="G1044" i="19"/>
  <c r="AH1044" i="19" s="1"/>
  <c r="G1312" i="19"/>
  <c r="AH1312" i="19" s="1"/>
  <c r="AC1312" i="19" s="1" a="1"/>
  <c r="AC1312" i="19" s="1"/>
  <c r="H822" i="19"/>
  <c r="B822" i="19" s="1"/>
  <c r="H682" i="19"/>
  <c r="B682" i="19" s="1"/>
  <c r="H1602" i="19"/>
  <c r="B1602" i="19" s="1"/>
  <c r="G1043" i="19"/>
  <c r="AH1043" i="19" s="1"/>
  <c r="G1045" i="19"/>
  <c r="AH1045" i="19" s="1"/>
  <c r="H1062" i="19"/>
  <c r="B1062" i="19" s="1"/>
  <c r="G1042" i="19"/>
  <c r="AH1042" i="19" s="1"/>
  <c r="AC1042" i="19" s="1" a="1"/>
  <c r="AC1042" i="19" s="1"/>
  <c r="O116" i="18"/>
  <c r="O169" i="18"/>
  <c r="H792" i="19"/>
  <c r="B792" i="19" s="1"/>
  <c r="H1412" i="19"/>
  <c r="B1412" i="19" s="1"/>
  <c r="G1541" i="19"/>
  <c r="AH1541" i="19" s="1"/>
  <c r="G1200" i="19"/>
  <c r="AH1200" i="19" s="1"/>
  <c r="G1535" i="19"/>
  <c r="AH1535" i="19" s="1"/>
  <c r="G1533" i="19"/>
  <c r="AH1533" i="19" s="1"/>
  <c r="H442" i="19"/>
  <c r="B442" i="19" s="1"/>
  <c r="H1092" i="19"/>
  <c r="B1092" i="19" s="1"/>
  <c r="G1199" i="19"/>
  <c r="AH1199" i="19" s="1"/>
  <c r="H512" i="19"/>
  <c r="B512" i="19" s="1"/>
  <c r="G1051" i="19"/>
  <c r="AH1051" i="19" s="1"/>
  <c r="G1060" i="19"/>
  <c r="AH1060" i="19" s="1"/>
  <c r="G1580" i="19"/>
  <c r="AH1580" i="19" s="1"/>
  <c r="G1532" i="19"/>
  <c r="AH1532" i="19" s="1"/>
  <c r="AC1532" i="19" s="1" a="1"/>
  <c r="AC1532" i="19" s="1"/>
  <c r="G1581" i="19"/>
  <c r="AH1581" i="19" s="1"/>
  <c r="H652" i="19"/>
  <c r="B652" i="19" s="1"/>
  <c r="G1050" i="19"/>
  <c r="AH1050" i="19" s="1"/>
  <c r="G1056" i="19"/>
  <c r="AH1056" i="19" s="1"/>
  <c r="G1579" i="19"/>
  <c r="AH1579" i="19" s="1"/>
  <c r="O165" i="18"/>
  <c r="G1061" i="19"/>
  <c r="AH1061" i="19" s="1"/>
  <c r="H172" i="19"/>
  <c r="B172" i="19" s="1"/>
  <c r="H1022" i="19"/>
  <c r="B1022" i="19" s="1"/>
  <c r="G1049" i="19"/>
  <c r="AH1049" i="19" s="1"/>
  <c r="G1053" i="19"/>
  <c r="AH1053" i="19" s="1"/>
  <c r="G1573" i="19"/>
  <c r="AH1573" i="19" s="1"/>
  <c r="G1314" i="19"/>
  <c r="AH1314" i="19" s="1"/>
  <c r="H1002" i="19"/>
  <c r="B1002" i="19" s="1"/>
  <c r="G1201" i="19"/>
  <c r="AH1201" i="19" s="1"/>
  <c r="H772" i="19"/>
  <c r="B772" i="19" s="1"/>
  <c r="G1534" i="19"/>
  <c r="AH1534" i="19" s="1"/>
  <c r="G1198" i="19"/>
  <c r="AH1198" i="19" s="1"/>
  <c r="H872" i="19"/>
  <c r="B872" i="19" s="1"/>
  <c r="G1572" i="19"/>
  <c r="AH1572" i="19" s="1"/>
  <c r="AC1572" i="19" s="1" a="1"/>
  <c r="AC1572" i="19" s="1"/>
  <c r="G1313" i="19"/>
  <c r="AH1313" i="19" s="1"/>
  <c r="H722" i="19"/>
  <c r="B722" i="19" s="1"/>
  <c r="H1012" i="19"/>
  <c r="B1012" i="19" s="1"/>
  <c r="G807" i="19"/>
  <c r="AH807" i="19" s="1"/>
  <c r="G1574" i="19"/>
  <c r="AH1574" i="19" s="1"/>
  <c r="G1536" i="19"/>
  <c r="AH1536" i="19" s="1"/>
  <c r="G1315" i="19"/>
  <c r="AH1315" i="19" s="1"/>
  <c r="H82" i="19"/>
  <c r="B82" i="19" s="1"/>
  <c r="G804" i="19"/>
  <c r="AH804" i="19" s="1"/>
  <c r="G1054" i="19"/>
  <c r="AH1054" i="19" s="1"/>
  <c r="H1152" i="19"/>
  <c r="B1152" i="19" s="1"/>
  <c r="H1172" i="19"/>
  <c r="B1172" i="19" s="1"/>
  <c r="G1196" i="19"/>
  <c r="AH1196" i="19" s="1"/>
  <c r="G1052" i="19"/>
  <c r="AH1052" i="19" s="1"/>
  <c r="AC1052" i="19" s="1" a="1"/>
  <c r="AC1052" i="19" s="1"/>
  <c r="H642" i="19"/>
  <c r="B642" i="19" s="1"/>
  <c r="H412" i="19"/>
  <c r="B412" i="19" s="1"/>
  <c r="H532" i="19"/>
  <c r="B532" i="19" s="1"/>
  <c r="G618" i="19"/>
  <c r="AH618" i="19" s="1"/>
  <c r="O117" i="18"/>
  <c r="G1578" i="19"/>
  <c r="AH1578" i="19" s="1"/>
  <c r="G1540" i="19"/>
  <c r="AH1540" i="19" s="1"/>
  <c r="G1319" i="19"/>
  <c r="AH1319" i="19" s="1"/>
  <c r="G1195" i="19"/>
  <c r="AH1195" i="19" s="1"/>
  <c r="H1352" i="19"/>
  <c r="B1352" i="19" s="1"/>
  <c r="H382" i="19"/>
  <c r="B382" i="19" s="1"/>
  <c r="G617" i="19"/>
  <c r="AH617" i="19" s="1"/>
  <c r="G1577" i="19"/>
  <c r="AH1577" i="19" s="1"/>
  <c r="G1539" i="19"/>
  <c r="AH1539" i="19" s="1"/>
  <c r="G1318" i="19"/>
  <c r="AH1318" i="19" s="1"/>
  <c r="G1197" i="19"/>
  <c r="AH1197" i="19" s="1"/>
  <c r="G619" i="19"/>
  <c r="AH619" i="19" s="1"/>
  <c r="G1320" i="19"/>
  <c r="AH1320" i="19" s="1"/>
  <c r="H292" i="19"/>
  <c r="B292" i="19" s="1"/>
  <c r="H1372" i="19"/>
  <c r="B1372" i="19" s="1"/>
  <c r="H182" i="19"/>
  <c r="B182" i="19" s="1"/>
  <c r="G616" i="19"/>
  <c r="AH616" i="19" s="1"/>
  <c r="G1576" i="19"/>
  <c r="AH1576" i="19" s="1"/>
  <c r="G1538" i="19"/>
  <c r="AH1538" i="19" s="1"/>
  <c r="G1317" i="19"/>
  <c r="AH1317" i="19" s="1"/>
  <c r="H222" i="19"/>
  <c r="B222" i="19" s="1"/>
  <c r="G1321" i="19"/>
  <c r="AH1321" i="19" s="1"/>
  <c r="H972" i="19"/>
  <c r="B972" i="19" s="1"/>
  <c r="H622" i="19"/>
  <c r="B622" i="19" s="1"/>
  <c r="H462" i="19"/>
  <c r="B462" i="19" s="1"/>
  <c r="G808" i="19"/>
  <c r="AH808" i="19" s="1"/>
  <c r="G666" i="19"/>
  <c r="AH666" i="19" s="1"/>
  <c r="G664" i="19"/>
  <c r="AH664" i="19" s="1"/>
  <c r="G663" i="19"/>
  <c r="AH663" i="19" s="1"/>
  <c r="G437" i="19"/>
  <c r="AH437" i="19" s="1"/>
  <c r="G614" i="19"/>
  <c r="AH614" i="19" s="1"/>
  <c r="G1191" i="19"/>
  <c r="AH1191" i="19" s="1"/>
  <c r="H932" i="19"/>
  <c r="B932" i="19" s="1"/>
  <c r="H992" i="19"/>
  <c r="B992" i="19" s="1"/>
  <c r="H1242" i="19"/>
  <c r="B1242" i="19" s="1"/>
  <c r="G435" i="19"/>
  <c r="AH435" i="19" s="1"/>
  <c r="G1189" i="19"/>
  <c r="AH1189" i="19" s="1"/>
  <c r="H892" i="19"/>
  <c r="B892" i="19" s="1"/>
  <c r="H352" i="19"/>
  <c r="B352" i="19" s="1"/>
  <c r="H982" i="19"/>
  <c r="B982" i="19" s="1"/>
  <c r="H542" i="19"/>
  <c r="B542" i="19" s="1"/>
  <c r="G434" i="19"/>
  <c r="AH434" i="19" s="1"/>
  <c r="G1193" i="19"/>
  <c r="AH1193" i="19" s="1"/>
  <c r="O73" i="18"/>
  <c r="G1059" i="19"/>
  <c r="AH1059" i="19" s="1"/>
  <c r="G1188" i="19"/>
  <c r="AH1188" i="19" s="1"/>
  <c r="G671" i="19"/>
  <c r="AH671" i="19" s="1"/>
  <c r="H142" i="19"/>
  <c r="B142" i="19" s="1"/>
  <c r="G439" i="19"/>
  <c r="AH439" i="19" s="1"/>
  <c r="G438" i="19"/>
  <c r="AH438" i="19" s="1"/>
  <c r="G615" i="19"/>
  <c r="AH615" i="19" s="1"/>
  <c r="G662" i="19"/>
  <c r="G1190" i="19"/>
  <c r="AH1190" i="19" s="1"/>
  <c r="O78" i="18"/>
  <c r="H1552" i="19"/>
  <c r="B1552" i="19" s="1"/>
  <c r="H1422" i="19"/>
  <c r="B1422" i="19" s="1"/>
  <c r="H1032" i="19"/>
  <c r="B1032" i="19" s="1"/>
  <c r="G432" i="19"/>
  <c r="G1192" i="19"/>
  <c r="G811" i="19"/>
  <c r="AH811" i="19" s="1"/>
  <c r="G1057" i="19"/>
  <c r="AH1057" i="19" s="1"/>
  <c r="G1187" i="19"/>
  <c r="AH1187" i="19" s="1"/>
  <c r="G670" i="19"/>
  <c r="AH670" i="19" s="1"/>
  <c r="G440" i="19"/>
  <c r="AH440" i="19" s="1"/>
  <c r="G803" i="19"/>
  <c r="AH803" i="19" s="1"/>
  <c r="G436" i="19"/>
  <c r="AH436" i="19" s="1"/>
  <c r="G613" i="19"/>
  <c r="AH613" i="19" s="1"/>
  <c r="H212" i="19"/>
  <c r="B212" i="19" s="1"/>
  <c r="H862" i="19"/>
  <c r="B862" i="19" s="1"/>
  <c r="G433" i="19"/>
  <c r="AH433" i="19" s="1"/>
  <c r="O131" i="18"/>
  <c r="G621" i="19"/>
  <c r="AH621" i="19" s="1"/>
  <c r="G810" i="19"/>
  <c r="AH810" i="19" s="1"/>
  <c r="G1058" i="19"/>
  <c r="AH1058" i="19" s="1"/>
  <c r="G1186" i="19"/>
  <c r="AH1186" i="19" s="1"/>
  <c r="G669" i="19"/>
  <c r="AH669" i="19" s="1"/>
  <c r="G665" i="19"/>
  <c r="AH665" i="19" s="1"/>
  <c r="H1122" i="19"/>
  <c r="B1122" i="19" s="1"/>
  <c r="O130" i="18"/>
  <c r="G802" i="19"/>
  <c r="AH802" i="19" s="1"/>
  <c r="AC802" i="19" s="1" a="1"/>
  <c r="AC802" i="19" s="1"/>
  <c r="G612" i="19"/>
  <c r="O92" i="18"/>
  <c r="H732" i="19"/>
  <c r="B732" i="19" s="1"/>
  <c r="C1419" i="19"/>
  <c r="E1419" i="19" s="1"/>
  <c r="H1419" i="19"/>
  <c r="B1419" i="19" s="1"/>
  <c r="C1503" i="19"/>
  <c r="E1503" i="19" s="1"/>
  <c r="H1503" i="19"/>
  <c r="B1503" i="19" s="1"/>
  <c r="C391" i="19"/>
  <c r="E391" i="19" s="1"/>
  <c r="H391" i="19"/>
  <c r="B391" i="19" s="1"/>
  <c r="C451" i="19"/>
  <c r="E451" i="19" s="1"/>
  <c r="H451" i="19"/>
  <c r="B451" i="19" s="1"/>
  <c r="C1033" i="19"/>
  <c r="E1033" i="19" s="1"/>
  <c r="H1033" i="19"/>
  <c r="B1033" i="19" s="1"/>
  <c r="C1494" i="19"/>
  <c r="E1494" i="19" s="1"/>
  <c r="H1494" i="19"/>
  <c r="B1494" i="19" s="1"/>
  <c r="C321" i="19"/>
  <c r="E321" i="19" s="1"/>
  <c r="H321" i="19"/>
  <c r="B321" i="19" s="1"/>
  <c r="C1418" i="19"/>
  <c r="E1418" i="19" s="1"/>
  <c r="H1418" i="19"/>
  <c r="B1418" i="19" s="1"/>
  <c r="C816" i="19"/>
  <c r="E816" i="19" s="1"/>
  <c r="H816" i="19"/>
  <c r="B816" i="19" s="1"/>
  <c r="C893" i="19"/>
  <c r="E893" i="19" s="1"/>
  <c r="H893" i="19"/>
  <c r="B893" i="19" s="1"/>
  <c r="C267" i="19"/>
  <c r="E267" i="19" s="1"/>
  <c r="H267" i="19"/>
  <c r="B267" i="19" s="1"/>
  <c r="C653" i="19"/>
  <c r="E653" i="19" s="1"/>
  <c r="H653" i="19"/>
  <c r="B653" i="19" s="1"/>
  <c r="C1383" i="19"/>
  <c r="E1383" i="19" s="1"/>
  <c r="H1383" i="19"/>
  <c r="B1383" i="19" s="1"/>
  <c r="C421" i="19"/>
  <c r="E421" i="19" s="1"/>
  <c r="H421" i="19"/>
  <c r="B421" i="19" s="1"/>
  <c r="O108" i="18"/>
  <c r="G962" i="19"/>
  <c r="G963" i="19"/>
  <c r="G964" i="19"/>
  <c r="G965" i="19"/>
  <c r="G966" i="19"/>
  <c r="G967" i="19"/>
  <c r="G968" i="19"/>
  <c r="G969" i="19"/>
  <c r="G970" i="19"/>
  <c r="G971" i="19"/>
  <c r="C450" i="19"/>
  <c r="E450" i="19" s="1"/>
  <c r="H450" i="19"/>
  <c r="B450" i="19" s="1"/>
  <c r="C1359" i="19"/>
  <c r="E1359" i="19" s="1"/>
  <c r="H1359" i="19"/>
  <c r="B1359" i="19" s="1"/>
  <c r="C1070" i="19"/>
  <c r="E1070" i="19" s="1"/>
  <c r="H1070" i="19"/>
  <c r="B1070" i="19" s="1"/>
  <c r="O69" i="18"/>
  <c r="G575" i="19"/>
  <c r="G572" i="19"/>
  <c r="G574" i="19"/>
  <c r="G573" i="19"/>
  <c r="G576" i="19"/>
  <c r="G577" i="19"/>
  <c r="G578" i="19"/>
  <c r="G579" i="19"/>
  <c r="G580" i="19"/>
  <c r="G581" i="19"/>
  <c r="H320" i="19"/>
  <c r="B320" i="19" s="1"/>
  <c r="C320" i="19"/>
  <c r="E320" i="19" s="1"/>
  <c r="C875" i="19"/>
  <c r="E875" i="19" s="1"/>
  <c r="H875" i="19"/>
  <c r="B875" i="19" s="1"/>
  <c r="C1181" i="19"/>
  <c r="E1181" i="19" s="1"/>
  <c r="H1181" i="19"/>
  <c r="B1181" i="19" s="1"/>
  <c r="C826" i="19"/>
  <c r="E826" i="19" s="1"/>
  <c r="H826" i="19"/>
  <c r="B826" i="19" s="1"/>
  <c r="C389" i="19"/>
  <c r="E389" i="19" s="1"/>
  <c r="H389" i="19"/>
  <c r="B389" i="19" s="1"/>
  <c r="C730" i="19"/>
  <c r="E730" i="19" s="1"/>
  <c r="H730" i="19"/>
  <c r="B730" i="19" s="1"/>
  <c r="C449" i="19"/>
  <c r="E449" i="19" s="1"/>
  <c r="H449" i="19"/>
  <c r="B449" i="19" s="1"/>
  <c r="C1358" i="19"/>
  <c r="E1358" i="19" s="1"/>
  <c r="H1358" i="19"/>
  <c r="B1358" i="19" s="1"/>
  <c r="C1069" i="19"/>
  <c r="E1069" i="19" s="1"/>
  <c r="H1069" i="19"/>
  <c r="B1069" i="19" s="1"/>
  <c r="C319" i="19"/>
  <c r="E319" i="19" s="1"/>
  <c r="H319" i="19"/>
  <c r="B319" i="19" s="1"/>
  <c r="C874" i="19"/>
  <c r="E874" i="19" s="1"/>
  <c r="H874" i="19"/>
  <c r="B874" i="19" s="1"/>
  <c r="C1161" i="19"/>
  <c r="E1161" i="19" s="1"/>
  <c r="H1161" i="19"/>
  <c r="B1161" i="19" s="1"/>
  <c r="C1513" i="19"/>
  <c r="E1513" i="19" s="1"/>
  <c r="H1513" i="19"/>
  <c r="B1513" i="19" s="1"/>
  <c r="C265" i="19"/>
  <c r="E265" i="19" s="1"/>
  <c r="H265" i="19"/>
  <c r="B265" i="19" s="1"/>
  <c r="O44" i="18"/>
  <c r="G322" i="19"/>
  <c r="G324" i="19"/>
  <c r="G323" i="19"/>
  <c r="G325" i="19"/>
  <c r="G326" i="19"/>
  <c r="G327" i="19"/>
  <c r="G328" i="19"/>
  <c r="G329" i="19"/>
  <c r="G330" i="19"/>
  <c r="G331" i="19"/>
  <c r="C388" i="19"/>
  <c r="E388" i="19" s="1"/>
  <c r="H388" i="19"/>
  <c r="B388" i="19" s="1"/>
  <c r="C523" i="19"/>
  <c r="E523" i="19" s="1"/>
  <c r="H523" i="19"/>
  <c r="B523" i="19" s="1"/>
  <c r="C1130" i="19"/>
  <c r="E1130" i="19" s="1"/>
  <c r="H1130" i="19"/>
  <c r="B1130" i="19" s="1"/>
  <c r="C845" i="19"/>
  <c r="E845" i="19" s="1"/>
  <c r="H845" i="19"/>
  <c r="B845" i="19" s="1"/>
  <c r="C1606" i="19"/>
  <c r="E1606" i="19" s="1"/>
  <c r="H1606" i="19"/>
  <c r="B1606" i="19" s="1"/>
  <c r="H224" i="19"/>
  <c r="B224" i="19" s="1"/>
  <c r="C224" i="19"/>
  <c r="E224" i="19" s="1"/>
  <c r="C601" i="19"/>
  <c r="E601" i="19" s="1"/>
  <c r="H601" i="19"/>
  <c r="B601" i="19" s="1"/>
  <c r="C939" i="19"/>
  <c r="E939" i="19" s="1"/>
  <c r="H939" i="19"/>
  <c r="B939" i="19" s="1"/>
  <c r="C624" i="19"/>
  <c r="E624" i="19" s="1"/>
  <c r="H624" i="19"/>
  <c r="B624" i="19" s="1"/>
  <c r="C648" i="19"/>
  <c r="E648" i="19" s="1"/>
  <c r="H648" i="19"/>
  <c r="B648" i="19" s="1"/>
  <c r="C1429" i="19"/>
  <c r="E1429" i="19" s="1"/>
  <c r="H1429" i="19"/>
  <c r="B1429" i="19" s="1"/>
  <c r="C468" i="19"/>
  <c r="E468" i="19" s="1"/>
  <c r="H468" i="19"/>
  <c r="B468" i="19" s="1"/>
  <c r="C1000" i="19"/>
  <c r="E1000" i="19" s="1"/>
  <c r="H1000" i="19"/>
  <c r="B1000" i="19" s="1"/>
  <c r="C686" i="19"/>
  <c r="E686" i="19" s="1"/>
  <c r="H686" i="19"/>
  <c r="B686" i="19" s="1"/>
  <c r="C1227" i="19"/>
  <c r="E1227" i="19" s="1"/>
  <c r="H1227" i="19"/>
  <c r="B1227" i="19" s="1"/>
  <c r="C1063" i="19"/>
  <c r="E1063" i="19" s="1"/>
  <c r="H1063" i="19"/>
  <c r="B1063" i="19" s="1"/>
  <c r="H1212" i="19"/>
  <c r="B1212" i="19" s="1"/>
  <c r="O72" i="18"/>
  <c r="G602" i="19"/>
  <c r="G603" i="19"/>
  <c r="G604" i="19"/>
  <c r="G605" i="19"/>
  <c r="G607" i="19"/>
  <c r="G606" i="19"/>
  <c r="G608" i="19"/>
  <c r="G609" i="19"/>
  <c r="G610" i="19"/>
  <c r="G611" i="19"/>
  <c r="C623" i="19"/>
  <c r="E623" i="19" s="1"/>
  <c r="H623" i="19"/>
  <c r="B623" i="19" s="1"/>
  <c r="C211" i="19"/>
  <c r="E211" i="19" s="1"/>
  <c r="H211" i="19"/>
  <c r="B211" i="19" s="1"/>
  <c r="C1109" i="19"/>
  <c r="E1109" i="19" s="1"/>
  <c r="H1109" i="19"/>
  <c r="B1109" i="19" s="1"/>
  <c r="C1141" i="19"/>
  <c r="E1141" i="19" s="1"/>
  <c r="H1141" i="19"/>
  <c r="B1141" i="19" s="1"/>
  <c r="H977" i="19"/>
  <c r="B977" i="19" s="1"/>
  <c r="C977" i="19"/>
  <c r="E977" i="19" s="1"/>
  <c r="O35" i="18"/>
  <c r="G232" i="19"/>
  <c r="G233" i="19"/>
  <c r="G234" i="19"/>
  <c r="G236" i="19"/>
  <c r="G235" i="19"/>
  <c r="G237" i="19"/>
  <c r="G238" i="19"/>
  <c r="G239" i="19"/>
  <c r="G240" i="19"/>
  <c r="G241" i="19"/>
  <c r="C1381" i="19"/>
  <c r="E1381" i="19" s="1"/>
  <c r="H1381" i="19"/>
  <c r="B1381" i="19" s="1"/>
  <c r="H882" i="19"/>
  <c r="B882" i="19" s="1"/>
  <c r="O148" i="18"/>
  <c r="G1362" i="19"/>
  <c r="G1364" i="19"/>
  <c r="G1365" i="19"/>
  <c r="G1363" i="19"/>
  <c r="G1366" i="19"/>
  <c r="G1367" i="19"/>
  <c r="G1368" i="19"/>
  <c r="G1369" i="19"/>
  <c r="G1370" i="19"/>
  <c r="G1371" i="19"/>
  <c r="O31" i="18"/>
  <c r="G192" i="19"/>
  <c r="G194" i="19"/>
  <c r="G193" i="19"/>
  <c r="G196" i="19"/>
  <c r="G195" i="19"/>
  <c r="G197" i="19"/>
  <c r="G198" i="19"/>
  <c r="G199" i="19"/>
  <c r="G200" i="19"/>
  <c r="G201" i="19"/>
  <c r="H1492" i="19"/>
  <c r="B1492" i="19" s="1"/>
  <c r="O83" i="18"/>
  <c r="G712" i="19"/>
  <c r="G713" i="19"/>
  <c r="G714" i="19"/>
  <c r="G715" i="19"/>
  <c r="G716" i="19"/>
  <c r="G717" i="19"/>
  <c r="G718" i="19"/>
  <c r="G719" i="19"/>
  <c r="G720" i="19"/>
  <c r="G721" i="19"/>
  <c r="H422" i="19"/>
  <c r="B422" i="19" s="1"/>
  <c r="H1482" i="19"/>
  <c r="B1482" i="19" s="1"/>
  <c r="C1491" i="19"/>
  <c r="E1491" i="19" s="1"/>
  <c r="H1491" i="19"/>
  <c r="B1491" i="19" s="1"/>
  <c r="C1380" i="19"/>
  <c r="E1380" i="19" s="1"/>
  <c r="H1380" i="19"/>
  <c r="B1380" i="19" s="1"/>
  <c r="C629" i="19"/>
  <c r="E629" i="19" s="1"/>
  <c r="H629" i="19"/>
  <c r="B629" i="19" s="1"/>
  <c r="C878" i="19"/>
  <c r="E878" i="19" s="1"/>
  <c r="H878" i="19"/>
  <c r="B878" i="19" s="1"/>
  <c r="C1147" i="19"/>
  <c r="E1147" i="19" s="1"/>
  <c r="H1147" i="19"/>
  <c r="B1147" i="19" s="1"/>
  <c r="C886" i="19"/>
  <c r="E886" i="19" s="1"/>
  <c r="H886" i="19"/>
  <c r="B886" i="19" s="1"/>
  <c r="C1086" i="19"/>
  <c r="E1086" i="19" s="1"/>
  <c r="H1086" i="19"/>
  <c r="B1086" i="19" s="1"/>
  <c r="C204" i="19"/>
  <c r="E204" i="19" s="1"/>
  <c r="H204" i="19"/>
  <c r="B204" i="19" s="1"/>
  <c r="C454" i="19"/>
  <c r="E454" i="19" s="1"/>
  <c r="H454" i="19"/>
  <c r="B454" i="19" s="1"/>
  <c r="C544" i="19"/>
  <c r="E544" i="19" s="1"/>
  <c r="H544" i="19"/>
  <c r="B544" i="19" s="1"/>
  <c r="C703" i="19"/>
  <c r="E703" i="19" s="1"/>
  <c r="H703" i="19"/>
  <c r="B703" i="19" s="1"/>
  <c r="C650" i="19"/>
  <c r="E650" i="19" s="1"/>
  <c r="H650" i="19"/>
  <c r="B650" i="19" s="1"/>
  <c r="C1154" i="19"/>
  <c r="E1154" i="19" s="1"/>
  <c r="H1154" i="19"/>
  <c r="B1154" i="19" s="1"/>
  <c r="C1173" i="19"/>
  <c r="E1173" i="19" s="1"/>
  <c r="H1173" i="19"/>
  <c r="B1173" i="19" s="1"/>
  <c r="C1420" i="19"/>
  <c r="E1420" i="19" s="1"/>
  <c r="H1420" i="19"/>
  <c r="B1420" i="19" s="1"/>
  <c r="C169" i="19"/>
  <c r="E169" i="19" s="1"/>
  <c r="H169" i="19"/>
  <c r="B169" i="19" s="1"/>
  <c r="C1528" i="19"/>
  <c r="E1528" i="19" s="1"/>
  <c r="H1528" i="19"/>
  <c r="B1528" i="19" s="1"/>
  <c r="C829" i="19"/>
  <c r="E829" i="19" s="1"/>
  <c r="H829" i="19"/>
  <c r="B829" i="19" s="1"/>
  <c r="C818" i="19"/>
  <c r="E818" i="19" s="1"/>
  <c r="H818" i="19"/>
  <c r="B818" i="19" s="1"/>
  <c r="C1517" i="19"/>
  <c r="E1517" i="19" s="1"/>
  <c r="H1517" i="19"/>
  <c r="B1517" i="19" s="1"/>
  <c r="C1408" i="19"/>
  <c r="E1408" i="19" s="1"/>
  <c r="H1408" i="19"/>
  <c r="B1408" i="19" s="1"/>
  <c r="C895" i="19"/>
  <c r="E895" i="19" s="1"/>
  <c r="H895" i="19"/>
  <c r="B895" i="19" s="1"/>
  <c r="C1014" i="19"/>
  <c r="E1014" i="19" s="1"/>
  <c r="H1014" i="19"/>
  <c r="B1014" i="19" s="1"/>
  <c r="C1103" i="19"/>
  <c r="E1103" i="19" s="1"/>
  <c r="H1103" i="19"/>
  <c r="B1103" i="19" s="1"/>
  <c r="C1240" i="19"/>
  <c r="E1240" i="19" s="1"/>
  <c r="H1240" i="19"/>
  <c r="B1240" i="19" s="1"/>
  <c r="C269" i="19"/>
  <c r="E269" i="19" s="1"/>
  <c r="H269" i="19"/>
  <c r="B269" i="19" s="1"/>
  <c r="C1168" i="19"/>
  <c r="E1168" i="19" s="1"/>
  <c r="H1168" i="19"/>
  <c r="B1168" i="19" s="1"/>
  <c r="C737" i="19"/>
  <c r="E737" i="19" s="1"/>
  <c r="H737" i="19"/>
  <c r="B737" i="19" s="1"/>
  <c r="C656" i="19"/>
  <c r="E656" i="19" s="1"/>
  <c r="H656" i="19"/>
  <c r="B656" i="19" s="1"/>
  <c r="C1135" i="19"/>
  <c r="E1135" i="19" s="1"/>
  <c r="H1135" i="19"/>
  <c r="B1135" i="19" s="1"/>
  <c r="C484" i="19"/>
  <c r="E484" i="19" s="1"/>
  <c r="H484" i="19"/>
  <c r="B484" i="19" s="1"/>
  <c r="H1113" i="19"/>
  <c r="B1113" i="19" s="1"/>
  <c r="C1113" i="19"/>
  <c r="E1113" i="19" s="1"/>
  <c r="C1504" i="19"/>
  <c r="E1504" i="19" s="1"/>
  <c r="H1504" i="19"/>
  <c r="B1504" i="19" s="1"/>
  <c r="C191" i="19"/>
  <c r="E191" i="19" s="1"/>
  <c r="H191" i="19"/>
  <c r="B191" i="19" s="1"/>
  <c r="C300" i="19"/>
  <c r="E300" i="19" s="1"/>
  <c r="H300" i="19"/>
  <c r="B300" i="19" s="1"/>
  <c r="C1388" i="19"/>
  <c r="E1388" i="19" s="1"/>
  <c r="H1388" i="19"/>
  <c r="B1388" i="19" s="1"/>
  <c r="C527" i="19"/>
  <c r="E527" i="19" s="1"/>
  <c r="H527" i="19"/>
  <c r="B527" i="19" s="1"/>
  <c r="O37" i="18"/>
  <c r="G252" i="19"/>
  <c r="G253" i="19"/>
  <c r="G255" i="19"/>
  <c r="G254" i="19"/>
  <c r="G256" i="19"/>
  <c r="G257" i="19"/>
  <c r="G258" i="19"/>
  <c r="G259" i="19"/>
  <c r="G260" i="19"/>
  <c r="G261" i="19"/>
  <c r="C1284" i="19"/>
  <c r="E1284" i="19" s="1"/>
  <c r="H1284" i="19"/>
  <c r="B1284" i="19" s="1"/>
  <c r="C691" i="19"/>
  <c r="E691" i="19" s="1"/>
  <c r="H691" i="19"/>
  <c r="B691" i="19" s="1"/>
  <c r="C359" i="19"/>
  <c r="E359" i="19" s="1"/>
  <c r="H359" i="19"/>
  <c r="B359" i="19" s="1"/>
  <c r="C848" i="19"/>
  <c r="E848" i="19" s="1"/>
  <c r="H848" i="19"/>
  <c r="B848" i="19" s="1"/>
  <c r="C426" i="19"/>
  <c r="E426" i="19" s="1"/>
  <c r="H426" i="19"/>
  <c r="B426" i="19" s="1"/>
  <c r="C215" i="19"/>
  <c r="E215" i="19" s="1"/>
  <c r="H215" i="19"/>
  <c r="B215" i="19" s="1"/>
  <c r="C754" i="19"/>
  <c r="E754" i="19" s="1"/>
  <c r="H754" i="19"/>
  <c r="B754" i="19" s="1"/>
  <c r="C1361" i="19"/>
  <c r="E1361" i="19" s="1"/>
  <c r="H1361" i="19"/>
  <c r="B1361" i="19" s="1"/>
  <c r="H1610" i="19"/>
  <c r="B1610" i="19" s="1"/>
  <c r="C1610" i="19"/>
  <c r="E1610" i="19" s="1"/>
  <c r="C1099" i="19"/>
  <c r="E1099" i="19" s="1"/>
  <c r="H1099" i="19"/>
  <c r="B1099" i="19" s="1"/>
  <c r="C228" i="19"/>
  <c r="E228" i="19" s="1"/>
  <c r="H228" i="19"/>
  <c r="B228" i="19" s="1"/>
  <c r="C907" i="19"/>
  <c r="E907" i="19" s="1"/>
  <c r="H907" i="19"/>
  <c r="B907" i="19" s="1"/>
  <c r="C1346" i="19"/>
  <c r="E1346" i="19" s="1"/>
  <c r="H1346" i="19"/>
  <c r="B1346" i="19" s="1"/>
  <c r="C1495" i="19"/>
  <c r="E1495" i="19" s="1"/>
  <c r="H1495" i="19"/>
  <c r="B1495" i="19" s="1"/>
  <c r="C1214" i="19"/>
  <c r="E1214" i="19" s="1"/>
  <c r="H1214" i="19"/>
  <c r="B1214" i="19" s="1"/>
  <c r="C593" i="19"/>
  <c r="E593" i="19" s="1"/>
  <c r="H593" i="19"/>
  <c r="B593" i="19" s="1"/>
  <c r="C181" i="19"/>
  <c r="E181" i="19" s="1"/>
  <c r="H181" i="19"/>
  <c r="B181" i="19" s="1"/>
  <c r="C628" i="19"/>
  <c r="E628" i="19" s="1"/>
  <c r="H628" i="19"/>
  <c r="B628" i="19" s="1"/>
  <c r="C884" i="19"/>
  <c r="E884" i="19" s="1"/>
  <c r="H884" i="19"/>
  <c r="B884" i="19" s="1"/>
  <c r="C543" i="19"/>
  <c r="E543" i="19" s="1"/>
  <c r="H543" i="19"/>
  <c r="B543" i="19" s="1"/>
  <c r="C647" i="19"/>
  <c r="E647" i="19" s="1"/>
  <c r="H647" i="19"/>
  <c r="B647" i="19" s="1"/>
  <c r="C1516" i="19"/>
  <c r="E1516" i="19" s="1"/>
  <c r="H1516" i="19"/>
  <c r="B1516" i="19" s="1"/>
  <c r="C1167" i="19"/>
  <c r="E1167" i="19" s="1"/>
  <c r="H1167" i="19"/>
  <c r="B1167" i="19" s="1"/>
  <c r="C655" i="19"/>
  <c r="E655" i="19" s="1"/>
  <c r="H655" i="19"/>
  <c r="B655" i="19" s="1"/>
  <c r="C1387" i="19"/>
  <c r="E1387" i="19" s="1"/>
  <c r="H1387" i="19"/>
  <c r="B1387" i="19" s="1"/>
  <c r="O59" i="18"/>
  <c r="G472" i="19"/>
  <c r="G473" i="19"/>
  <c r="G474" i="19"/>
  <c r="G475" i="19"/>
  <c r="G476" i="19"/>
  <c r="G477" i="19"/>
  <c r="G478" i="19"/>
  <c r="G479" i="19"/>
  <c r="G480" i="19"/>
  <c r="G481" i="19"/>
  <c r="O137" i="18"/>
  <c r="G1252" i="19"/>
  <c r="G1253" i="19"/>
  <c r="G1254" i="19"/>
  <c r="G1255" i="19"/>
  <c r="G1256" i="19"/>
  <c r="G1257" i="19"/>
  <c r="G1258" i="19"/>
  <c r="G1259" i="19"/>
  <c r="G1260" i="19"/>
  <c r="G1261" i="19"/>
  <c r="C1231" i="19"/>
  <c r="E1231" i="19" s="1"/>
  <c r="H1231" i="19"/>
  <c r="B1231" i="19" s="1"/>
  <c r="O104" i="18"/>
  <c r="G922" i="19"/>
  <c r="G923" i="19"/>
  <c r="G924" i="19"/>
  <c r="G925" i="19"/>
  <c r="G926" i="19"/>
  <c r="G927" i="19"/>
  <c r="G928" i="19"/>
  <c r="G929" i="19"/>
  <c r="G930" i="19"/>
  <c r="G931" i="19"/>
  <c r="C1145" i="19"/>
  <c r="E1145" i="19" s="1"/>
  <c r="H1145" i="19"/>
  <c r="B1145" i="19" s="1"/>
  <c r="H203" i="19"/>
  <c r="B203" i="19" s="1"/>
  <c r="C203" i="19"/>
  <c r="E203" i="19" s="1"/>
  <c r="H644" i="19"/>
  <c r="B644" i="19" s="1"/>
  <c r="C644" i="19"/>
  <c r="E644" i="19" s="1"/>
  <c r="C1404" i="19"/>
  <c r="E1404" i="19" s="1"/>
  <c r="H1404" i="19"/>
  <c r="B1404" i="19" s="1"/>
  <c r="C1133" i="19"/>
  <c r="E1133" i="19" s="1"/>
  <c r="H1133" i="19"/>
  <c r="B1133" i="19" s="1"/>
  <c r="C471" i="19"/>
  <c r="E471" i="19" s="1"/>
  <c r="H471" i="19"/>
  <c r="B471" i="19" s="1"/>
  <c r="C781" i="19"/>
  <c r="E781" i="19" s="1"/>
  <c r="H781" i="19"/>
  <c r="B781" i="19" s="1"/>
  <c r="C298" i="19"/>
  <c r="E298" i="19" s="1"/>
  <c r="H298" i="19"/>
  <c r="B298" i="19" s="1"/>
  <c r="C981" i="19"/>
  <c r="E981" i="19" s="1"/>
  <c r="H981" i="19"/>
  <c r="B981" i="19" s="1"/>
  <c r="C846" i="19"/>
  <c r="E846" i="19" s="1"/>
  <c r="H846" i="19"/>
  <c r="B846" i="19" s="1"/>
  <c r="C1097" i="19"/>
  <c r="E1097" i="19" s="1"/>
  <c r="H1097" i="19"/>
  <c r="B1097" i="19" s="1"/>
  <c r="C226" i="19"/>
  <c r="E226" i="19" s="1"/>
  <c r="H226" i="19"/>
  <c r="B226" i="19" s="1"/>
  <c r="C521" i="19"/>
  <c r="E521" i="19" s="1"/>
  <c r="H521" i="19"/>
  <c r="B521" i="19" s="1"/>
  <c r="C1144" i="19"/>
  <c r="E1144" i="19" s="1"/>
  <c r="H1144" i="19"/>
  <c r="B1144" i="19" s="1"/>
  <c r="C883" i="19"/>
  <c r="E883" i="19" s="1"/>
  <c r="H883" i="19"/>
  <c r="B883" i="19" s="1"/>
  <c r="C1417" i="19"/>
  <c r="E1417" i="19" s="1"/>
  <c r="H1417" i="19"/>
  <c r="B1417" i="19" s="1"/>
  <c r="C166" i="19"/>
  <c r="E166" i="19" s="1"/>
  <c r="H166" i="19"/>
  <c r="B166" i="19" s="1"/>
  <c r="C815" i="19"/>
  <c r="E815" i="19" s="1"/>
  <c r="H815" i="19"/>
  <c r="B815" i="19" s="1"/>
  <c r="C1165" i="19"/>
  <c r="E1165" i="19" s="1"/>
  <c r="H1165" i="19"/>
  <c r="B1165" i="19" s="1"/>
  <c r="C654" i="19"/>
  <c r="E654" i="19" s="1"/>
  <c r="H654" i="19"/>
  <c r="B654" i="19" s="1"/>
  <c r="C991" i="19"/>
  <c r="E991" i="19" s="1"/>
  <c r="H991" i="19"/>
  <c r="B991" i="19" s="1"/>
  <c r="C188" i="19"/>
  <c r="E188" i="19" s="1"/>
  <c r="H188" i="19"/>
  <c r="B188" i="19" s="1"/>
  <c r="C524" i="19"/>
  <c r="E524" i="19" s="1"/>
  <c r="H524" i="19"/>
  <c r="B524" i="19" s="1"/>
  <c r="C151" i="19"/>
  <c r="E151" i="19" s="1"/>
  <c r="H151" i="19"/>
  <c r="B151" i="19" s="1"/>
  <c r="C688" i="19"/>
  <c r="E688" i="19" s="1"/>
  <c r="H688" i="19"/>
  <c r="B688" i="19" s="1"/>
  <c r="C1096" i="19"/>
  <c r="E1096" i="19" s="1"/>
  <c r="H1096" i="19"/>
  <c r="B1096" i="19" s="1"/>
  <c r="C225" i="19"/>
  <c r="E225" i="19" s="1"/>
  <c r="H225" i="19"/>
  <c r="B225" i="19" s="1"/>
  <c r="C1487" i="19"/>
  <c r="E1487" i="19" s="1"/>
  <c r="H1487" i="19"/>
  <c r="B1487" i="19" s="1"/>
  <c r="C711" i="19"/>
  <c r="E711" i="19" s="1"/>
  <c r="H711" i="19"/>
  <c r="B711" i="19" s="1"/>
  <c r="C1524" i="19"/>
  <c r="E1524" i="19" s="1"/>
  <c r="H1524" i="19"/>
  <c r="B1524" i="19" s="1"/>
  <c r="C1430" i="19"/>
  <c r="E1430" i="19" s="1"/>
  <c r="H1430" i="19"/>
  <c r="B1430" i="19" s="1"/>
  <c r="C1121" i="19"/>
  <c r="E1121" i="19" s="1"/>
  <c r="H1121" i="19"/>
  <c r="B1121" i="19" s="1"/>
  <c r="C469" i="19"/>
  <c r="E469" i="19" s="1"/>
  <c r="H469" i="19"/>
  <c r="B469" i="19" s="1"/>
  <c r="C779" i="19"/>
  <c r="E779" i="19" s="1"/>
  <c r="H779" i="19"/>
  <c r="B779" i="19" s="1"/>
  <c r="C448" i="19"/>
  <c r="E448" i="19" s="1"/>
  <c r="H448" i="19"/>
  <c r="B448" i="19" s="1"/>
  <c r="H355" i="19"/>
  <c r="B355" i="19" s="1"/>
  <c r="C355" i="19"/>
  <c r="E355" i="19" s="1"/>
  <c r="C750" i="19"/>
  <c r="E750" i="19" s="1"/>
  <c r="H750" i="19"/>
  <c r="B750" i="19" s="1"/>
  <c r="C519" i="19"/>
  <c r="E519" i="19" s="1"/>
  <c r="H519" i="19"/>
  <c r="B519" i="19" s="1"/>
  <c r="H1502" i="19"/>
  <c r="B1502" i="19" s="1"/>
  <c r="H702" i="19"/>
  <c r="B702" i="19" s="1"/>
  <c r="C461" i="19"/>
  <c r="E461" i="19" s="1"/>
  <c r="H461" i="19"/>
  <c r="B461" i="19" s="1"/>
  <c r="C710" i="19"/>
  <c r="E710" i="19" s="1"/>
  <c r="H710" i="19"/>
  <c r="B710" i="19" s="1"/>
  <c r="C1415" i="19"/>
  <c r="E1415" i="19" s="1"/>
  <c r="H1415" i="19"/>
  <c r="B1415" i="19" s="1"/>
  <c r="C1110" i="19"/>
  <c r="E1110" i="19" s="1"/>
  <c r="H1110" i="19"/>
  <c r="B1110" i="19" s="1"/>
  <c r="C869" i="19"/>
  <c r="E869" i="19" s="1"/>
  <c r="H869" i="19"/>
  <c r="B869" i="19" s="1"/>
  <c r="C1559" i="19"/>
  <c r="E1559" i="19" s="1"/>
  <c r="H1559" i="19"/>
  <c r="B1559" i="19" s="1"/>
  <c r="C1385" i="19"/>
  <c r="E1385" i="19" s="1"/>
  <c r="H1385" i="19"/>
  <c r="B1385" i="19" s="1"/>
  <c r="C149" i="19"/>
  <c r="E149" i="19" s="1"/>
  <c r="H149" i="19"/>
  <c r="B149" i="19" s="1"/>
  <c r="C978" i="19"/>
  <c r="E978" i="19" s="1"/>
  <c r="H978" i="19"/>
  <c r="B978" i="19" s="1"/>
  <c r="C843" i="19"/>
  <c r="E843" i="19" s="1"/>
  <c r="H843" i="19"/>
  <c r="B843" i="19" s="1"/>
  <c r="H1605" i="19"/>
  <c r="B1605" i="19" s="1"/>
  <c r="C1605" i="19"/>
  <c r="E1605" i="19" s="1"/>
  <c r="C223" i="19"/>
  <c r="E223" i="19" s="1"/>
  <c r="H223" i="19"/>
  <c r="B223" i="19" s="1"/>
  <c r="C1485" i="19"/>
  <c r="E1485" i="19" s="1"/>
  <c r="H1485" i="19"/>
  <c r="B1485" i="19" s="1"/>
  <c r="C1413" i="19"/>
  <c r="E1413" i="19" s="1"/>
  <c r="H1413" i="19"/>
  <c r="B1413" i="19" s="1"/>
  <c r="C1020" i="19"/>
  <c r="E1020" i="19" s="1"/>
  <c r="H1020" i="19"/>
  <c r="B1020" i="19" s="1"/>
  <c r="C1558" i="19"/>
  <c r="E1558" i="19" s="1"/>
  <c r="H1558" i="19"/>
  <c r="B1558" i="19" s="1"/>
  <c r="C467" i="19"/>
  <c r="E467" i="19" s="1"/>
  <c r="H467" i="19"/>
  <c r="B467" i="19" s="1"/>
  <c r="C999" i="19"/>
  <c r="E999" i="19" s="1"/>
  <c r="H999" i="19"/>
  <c r="B999" i="19" s="1"/>
  <c r="C353" i="19"/>
  <c r="E353" i="19" s="1"/>
  <c r="H353" i="19"/>
  <c r="B353" i="19" s="1"/>
  <c r="C221" i="19"/>
  <c r="E221" i="19" s="1"/>
  <c r="H221" i="19"/>
  <c r="B221" i="19" s="1"/>
  <c r="C760" i="19"/>
  <c r="E760" i="19" s="1"/>
  <c r="H760" i="19"/>
  <c r="B760" i="19" s="1"/>
  <c r="C1034" i="19"/>
  <c r="E1034" i="19" s="1"/>
  <c r="H1034" i="19"/>
  <c r="B1034" i="19" s="1"/>
  <c r="C748" i="19"/>
  <c r="E748" i="19" s="1"/>
  <c r="H748" i="19"/>
  <c r="B748" i="19" s="1"/>
  <c r="C797" i="19"/>
  <c r="E797" i="19" s="1"/>
  <c r="H797" i="19"/>
  <c r="B797" i="19" s="1"/>
  <c r="C1226" i="19"/>
  <c r="E1226" i="19" s="1"/>
  <c r="H1226" i="19"/>
  <c r="B1226" i="19" s="1"/>
  <c r="H1355" i="19"/>
  <c r="B1355" i="19" s="1"/>
  <c r="C1355" i="19"/>
  <c r="E1355" i="19" s="1"/>
  <c r="H1604" i="19"/>
  <c r="B1604" i="19" s="1"/>
  <c r="C1604" i="19"/>
  <c r="E1604" i="19" s="1"/>
  <c r="H1094" i="19"/>
  <c r="B1094" i="19" s="1"/>
  <c r="C1094" i="19"/>
  <c r="E1094" i="19" s="1"/>
  <c r="C1501" i="19"/>
  <c r="E1501" i="19" s="1"/>
  <c r="H1501" i="19"/>
  <c r="B1501" i="19" s="1"/>
  <c r="C1220" i="19"/>
  <c r="E1220" i="19" s="1"/>
  <c r="H1220" i="19"/>
  <c r="B1220" i="19" s="1"/>
  <c r="C599" i="19"/>
  <c r="E599" i="19" s="1"/>
  <c r="H599" i="19"/>
  <c r="B599" i="19" s="1"/>
  <c r="H1248" i="19"/>
  <c r="B1248" i="19" s="1"/>
  <c r="C1248" i="19"/>
  <c r="E1248" i="19" s="1"/>
  <c r="C517" i="19"/>
  <c r="E517" i="19" s="1"/>
  <c r="H517" i="19"/>
  <c r="B517" i="19" s="1"/>
  <c r="C1068" i="19"/>
  <c r="E1068" i="19" s="1"/>
  <c r="H1068" i="19"/>
  <c r="B1068" i="19" s="1"/>
  <c r="H1142" i="19"/>
  <c r="B1142" i="19" s="1"/>
  <c r="H1102" i="19"/>
  <c r="B1102" i="19" s="1"/>
  <c r="O145" i="18"/>
  <c r="G1332" i="19"/>
  <c r="G1334" i="19"/>
  <c r="G1333" i="19"/>
  <c r="G1335" i="19"/>
  <c r="G1336" i="19"/>
  <c r="G1337" i="19"/>
  <c r="G1338" i="19"/>
  <c r="G1339" i="19"/>
  <c r="G1340" i="19"/>
  <c r="G1341" i="19"/>
  <c r="O166" i="18"/>
  <c r="G1542" i="19"/>
  <c r="G1543" i="19"/>
  <c r="G1544" i="19"/>
  <c r="G1545" i="19"/>
  <c r="G1546" i="19"/>
  <c r="G1547" i="19"/>
  <c r="G1548" i="19"/>
  <c r="G1549" i="19"/>
  <c r="G1550" i="19"/>
  <c r="G1551" i="19"/>
  <c r="H1402" i="19"/>
  <c r="B1402" i="19" s="1"/>
  <c r="C937" i="19"/>
  <c r="E937" i="19" s="1"/>
  <c r="H937" i="19"/>
  <c r="B937" i="19" s="1"/>
  <c r="C316" i="19"/>
  <c r="E316" i="19" s="1"/>
  <c r="H316" i="19"/>
  <c r="B316" i="19" s="1"/>
  <c r="C175" i="19"/>
  <c r="E175" i="19" s="1"/>
  <c r="H175" i="19"/>
  <c r="B175" i="19" s="1"/>
  <c r="C1484" i="19"/>
  <c r="E1484" i="19" s="1"/>
  <c r="H1484" i="19"/>
  <c r="B1484" i="19" s="1"/>
  <c r="C1373" i="19"/>
  <c r="E1373" i="19" s="1"/>
  <c r="H1373" i="19"/>
  <c r="B1373" i="19" s="1"/>
  <c r="C891" i="19"/>
  <c r="E891" i="19" s="1"/>
  <c r="H891" i="19"/>
  <c r="B891" i="19" s="1"/>
  <c r="C1091" i="19"/>
  <c r="E1091" i="19" s="1"/>
  <c r="H1091" i="19"/>
  <c r="B1091" i="19" s="1"/>
  <c r="C210" i="19"/>
  <c r="E210" i="19" s="1"/>
  <c r="H210" i="19"/>
  <c r="B210" i="19" s="1"/>
  <c r="C459" i="19"/>
  <c r="E459" i="19" s="1"/>
  <c r="H459" i="19"/>
  <c r="B459" i="19" s="1"/>
  <c r="C549" i="19"/>
  <c r="E549" i="19" s="1"/>
  <c r="H549" i="19"/>
  <c r="B549" i="19" s="1"/>
  <c r="C708" i="19"/>
  <c r="E708" i="19" s="1"/>
  <c r="H708" i="19"/>
  <c r="B708" i="19" s="1"/>
  <c r="C1007" i="19"/>
  <c r="E1007" i="19" s="1"/>
  <c r="H1007" i="19"/>
  <c r="B1007" i="19" s="1"/>
  <c r="C1026" i="19"/>
  <c r="E1026" i="19" s="1"/>
  <c r="H1026" i="19"/>
  <c r="B1026" i="19" s="1"/>
  <c r="C643" i="19"/>
  <c r="E643" i="19" s="1"/>
  <c r="H643" i="19"/>
  <c r="B643" i="19" s="1"/>
  <c r="C1158" i="19"/>
  <c r="E1158" i="19" s="1"/>
  <c r="H1158" i="19"/>
  <c r="B1158" i="19" s="1"/>
  <c r="C1177" i="19"/>
  <c r="E1177" i="19" s="1"/>
  <c r="H1177" i="19"/>
  <c r="B1177" i="19" s="1"/>
  <c r="H1414" i="19"/>
  <c r="B1414" i="19" s="1"/>
  <c r="C1414" i="19"/>
  <c r="E1414" i="19" s="1"/>
  <c r="C1411" i="19"/>
  <c r="E1411" i="19" s="1"/>
  <c r="H1411" i="19"/>
  <c r="B1411" i="19" s="1"/>
  <c r="C900" i="19"/>
  <c r="E900" i="19" s="1"/>
  <c r="H900" i="19"/>
  <c r="B900" i="19" s="1"/>
  <c r="C1019" i="19"/>
  <c r="E1019" i="19" s="1"/>
  <c r="H1019" i="19"/>
  <c r="B1019" i="19" s="1"/>
  <c r="C1108" i="19"/>
  <c r="E1108" i="19" s="1"/>
  <c r="H1108" i="19"/>
  <c r="B1108" i="19" s="1"/>
  <c r="C1427" i="19"/>
  <c r="E1427" i="19" s="1"/>
  <c r="H1427" i="19"/>
  <c r="B1427" i="19" s="1"/>
  <c r="C867" i="19"/>
  <c r="E867" i="19" s="1"/>
  <c r="H867" i="19"/>
  <c r="B867" i="19" s="1"/>
  <c r="C1233" i="19"/>
  <c r="E1233" i="19" s="1"/>
  <c r="H1233" i="19"/>
  <c r="B1233" i="19" s="1"/>
  <c r="C661" i="19"/>
  <c r="E661" i="19" s="1"/>
  <c r="H661" i="19"/>
  <c r="B661" i="19" s="1"/>
  <c r="C1140" i="19"/>
  <c r="E1140" i="19" s="1"/>
  <c r="H1140" i="19"/>
  <c r="B1140" i="19" s="1"/>
  <c r="C489" i="19"/>
  <c r="E489" i="19" s="1"/>
  <c r="H489" i="19"/>
  <c r="B489" i="19" s="1"/>
  <c r="C1118" i="19"/>
  <c r="E1118" i="19" s="1"/>
  <c r="H1118" i="19"/>
  <c r="B1118" i="19" s="1"/>
  <c r="H1556" i="19"/>
  <c r="B1556" i="19" s="1"/>
  <c r="C1556" i="19"/>
  <c r="E1556" i="19" s="1"/>
  <c r="C466" i="19"/>
  <c r="E466" i="19" s="1"/>
  <c r="H466" i="19"/>
  <c r="B466" i="19" s="1"/>
  <c r="C1509" i="19"/>
  <c r="E1509" i="19" s="1"/>
  <c r="H1509" i="19"/>
  <c r="B1509" i="19" s="1"/>
  <c r="C998" i="19"/>
  <c r="E998" i="19" s="1"/>
  <c r="H998" i="19"/>
  <c r="B998" i="19" s="1"/>
  <c r="C987" i="19"/>
  <c r="E987" i="19" s="1"/>
  <c r="H987" i="19"/>
  <c r="B987" i="19" s="1"/>
  <c r="C776" i="19"/>
  <c r="E776" i="19" s="1"/>
  <c r="H776" i="19"/>
  <c r="B776" i="19" s="1"/>
  <c r="C536" i="19"/>
  <c r="E536" i="19" s="1"/>
  <c r="H536" i="19"/>
  <c r="B536" i="19" s="1"/>
  <c r="C385" i="19"/>
  <c r="E385" i="19" s="1"/>
  <c r="H385" i="19"/>
  <c r="B385" i="19" s="1"/>
  <c r="C184" i="19"/>
  <c r="E184" i="19" s="1"/>
  <c r="H184" i="19"/>
  <c r="B184" i="19" s="1"/>
  <c r="C293" i="19"/>
  <c r="E293" i="19" s="1"/>
  <c r="H293" i="19"/>
  <c r="B293" i="19" s="1"/>
  <c r="C416" i="19"/>
  <c r="E416" i="19" s="1"/>
  <c r="H416" i="19"/>
  <c r="B416" i="19" s="1"/>
  <c r="C147" i="19"/>
  <c r="E147" i="19" s="1"/>
  <c r="H147" i="19"/>
  <c r="B147" i="19" s="1"/>
  <c r="C726" i="19"/>
  <c r="E726" i="19" s="1"/>
  <c r="H726" i="19"/>
  <c r="B726" i="19" s="1"/>
  <c r="H1288" i="19"/>
  <c r="B1288" i="19" s="1"/>
  <c r="C1288" i="19"/>
  <c r="E1288" i="19" s="1"/>
  <c r="C1127" i="19"/>
  <c r="E1127" i="19" s="1"/>
  <c r="H1127" i="19"/>
  <c r="B1127" i="19" s="1"/>
  <c r="H976" i="19"/>
  <c r="B976" i="19" s="1"/>
  <c r="C976" i="19"/>
  <c r="E976" i="19" s="1"/>
  <c r="C445" i="19"/>
  <c r="E445" i="19" s="1"/>
  <c r="H445" i="19"/>
  <c r="B445" i="19" s="1"/>
  <c r="C685" i="19"/>
  <c r="E685" i="19" s="1"/>
  <c r="H685" i="19"/>
  <c r="B685" i="19" s="1"/>
  <c r="C431" i="19"/>
  <c r="E431" i="19" s="1"/>
  <c r="H431" i="19"/>
  <c r="B431" i="19" s="1"/>
  <c r="C220" i="19"/>
  <c r="E220" i="19" s="1"/>
  <c r="H220" i="19"/>
  <c r="B220" i="19" s="1"/>
  <c r="C759" i="19"/>
  <c r="E759" i="19" s="1"/>
  <c r="H759" i="19"/>
  <c r="B759" i="19" s="1"/>
  <c r="C1037" i="19"/>
  <c r="E1037" i="19" s="1"/>
  <c r="H1037" i="19"/>
  <c r="B1037" i="19" s="1"/>
  <c r="C747" i="19"/>
  <c r="E747" i="19" s="1"/>
  <c r="H747" i="19"/>
  <c r="B747" i="19" s="1"/>
  <c r="C796" i="19"/>
  <c r="E796" i="19" s="1"/>
  <c r="H796" i="19"/>
  <c r="B796" i="19" s="1"/>
  <c r="C1225" i="19"/>
  <c r="E1225" i="19" s="1"/>
  <c r="H1225" i="19"/>
  <c r="B1225" i="19" s="1"/>
  <c r="C1353" i="19"/>
  <c r="E1353" i="19" s="1"/>
  <c r="H1353" i="19"/>
  <c r="B1353" i="19" s="1"/>
  <c r="C1603" i="19"/>
  <c r="E1603" i="19" s="1"/>
  <c r="H1603" i="19"/>
  <c r="B1603" i="19" s="1"/>
  <c r="C1351" i="19"/>
  <c r="E1351" i="19" s="1"/>
  <c r="H1351" i="19"/>
  <c r="B1351" i="19" s="1"/>
  <c r="C1500" i="19"/>
  <c r="E1500" i="19" s="1"/>
  <c r="H1500" i="19"/>
  <c r="B1500" i="19" s="1"/>
  <c r="H1219" i="19"/>
  <c r="B1219" i="19" s="1"/>
  <c r="C1219" i="19"/>
  <c r="E1219" i="19" s="1"/>
  <c r="C598" i="19"/>
  <c r="E598" i="19" s="1"/>
  <c r="H598" i="19"/>
  <c r="B598" i="19" s="1"/>
  <c r="H1247" i="19"/>
  <c r="B1247" i="19" s="1"/>
  <c r="C1247" i="19"/>
  <c r="E1247" i="19" s="1"/>
  <c r="C516" i="19"/>
  <c r="E516" i="19" s="1"/>
  <c r="H516" i="19"/>
  <c r="B516" i="19" s="1"/>
  <c r="C1067" i="19"/>
  <c r="E1067" i="19" s="1"/>
  <c r="H1067" i="19"/>
  <c r="B1067" i="19" s="1"/>
  <c r="C1146" i="19"/>
  <c r="E1146" i="19" s="1"/>
  <c r="H1146" i="19"/>
  <c r="B1146" i="19" s="1"/>
  <c r="H453" i="19"/>
  <c r="B453" i="19" s="1"/>
  <c r="C453" i="19"/>
  <c r="E453" i="19" s="1"/>
  <c r="C168" i="19"/>
  <c r="E168" i="19" s="1"/>
  <c r="H168" i="19"/>
  <c r="B168" i="19" s="1"/>
  <c r="C817" i="19"/>
  <c r="E817" i="19" s="1"/>
  <c r="H817" i="19"/>
  <c r="B817" i="19" s="1"/>
  <c r="C894" i="19"/>
  <c r="E894" i="19" s="1"/>
  <c r="H894" i="19"/>
  <c r="B894" i="19" s="1"/>
  <c r="C268" i="19"/>
  <c r="E268" i="19" s="1"/>
  <c r="H268" i="19"/>
  <c r="B268" i="19" s="1"/>
  <c r="C299" i="19"/>
  <c r="E299" i="19" s="1"/>
  <c r="H299" i="19"/>
  <c r="B299" i="19" s="1"/>
  <c r="O40" i="18"/>
  <c r="G282" i="19"/>
  <c r="G285" i="19"/>
  <c r="G284" i="19"/>
  <c r="G283" i="19"/>
  <c r="G286" i="19"/>
  <c r="G287" i="19"/>
  <c r="G288" i="19"/>
  <c r="G289" i="19"/>
  <c r="G290" i="19"/>
  <c r="G291" i="19"/>
  <c r="C847" i="19"/>
  <c r="E847" i="19" s="1"/>
  <c r="H847" i="19"/>
  <c r="B847" i="19" s="1"/>
  <c r="C753" i="19"/>
  <c r="E753" i="19" s="1"/>
  <c r="H753" i="19"/>
  <c r="B753" i="19" s="1"/>
  <c r="C1345" i="19"/>
  <c r="E1345" i="19" s="1"/>
  <c r="H1345" i="19"/>
  <c r="B1345" i="19" s="1"/>
  <c r="C1378" i="19"/>
  <c r="E1378" i="19" s="1"/>
  <c r="H1378" i="19"/>
  <c r="B1378" i="19" s="1"/>
  <c r="C827" i="19"/>
  <c r="E827" i="19" s="1"/>
  <c r="H827" i="19"/>
  <c r="B827" i="19" s="1"/>
  <c r="C1166" i="19"/>
  <c r="E1166" i="19" s="1"/>
  <c r="H1166" i="19"/>
  <c r="B1166" i="19" s="1"/>
  <c r="C189" i="19"/>
  <c r="E189" i="19" s="1"/>
  <c r="H189" i="19"/>
  <c r="B189" i="19" s="1"/>
  <c r="C689" i="19"/>
  <c r="E689" i="19" s="1"/>
  <c r="H689" i="19"/>
  <c r="B689" i="19" s="1"/>
  <c r="H213" i="19"/>
  <c r="B213" i="19" s="1"/>
  <c r="C213" i="19"/>
  <c r="E213" i="19" s="1"/>
  <c r="C1344" i="19"/>
  <c r="E1344" i="19" s="1"/>
  <c r="H1344" i="19"/>
  <c r="B1344" i="19" s="1"/>
  <c r="C1377" i="19"/>
  <c r="E1377" i="19" s="1"/>
  <c r="H1377" i="19"/>
  <c r="B1377" i="19" s="1"/>
  <c r="C1011" i="19"/>
  <c r="E1011" i="19" s="1"/>
  <c r="H1011" i="19"/>
  <c r="B1011" i="19" s="1"/>
  <c r="C1525" i="19"/>
  <c r="E1525" i="19" s="1"/>
  <c r="H1525" i="19"/>
  <c r="B1525" i="19" s="1"/>
  <c r="C1237" i="19"/>
  <c r="E1237" i="19" s="1"/>
  <c r="H1237" i="19"/>
  <c r="B1237" i="19" s="1"/>
  <c r="C734" i="19"/>
  <c r="E734" i="19" s="1"/>
  <c r="H734" i="19"/>
  <c r="B734" i="19" s="1"/>
  <c r="C1386" i="19"/>
  <c r="E1386" i="19" s="1"/>
  <c r="H1386" i="19"/>
  <c r="B1386" i="19" s="1"/>
  <c r="C420" i="19"/>
  <c r="E420" i="19" s="1"/>
  <c r="H420" i="19"/>
  <c r="B420" i="19" s="1"/>
  <c r="C980" i="19"/>
  <c r="E980" i="19" s="1"/>
  <c r="H980" i="19"/>
  <c r="B980" i="19" s="1"/>
  <c r="C356" i="19"/>
  <c r="E356" i="19" s="1"/>
  <c r="H356" i="19"/>
  <c r="B356" i="19" s="1"/>
  <c r="C751" i="19"/>
  <c r="E751" i="19" s="1"/>
  <c r="H751" i="19"/>
  <c r="B751" i="19" s="1"/>
  <c r="C1343" i="19"/>
  <c r="E1343" i="19" s="1"/>
  <c r="H1343" i="19"/>
  <c r="B1343" i="19" s="1"/>
  <c r="C1376" i="19"/>
  <c r="E1376" i="19" s="1"/>
  <c r="H1376" i="19"/>
  <c r="B1376" i="19" s="1"/>
  <c r="C649" i="19"/>
  <c r="E649" i="19" s="1"/>
  <c r="H649" i="19"/>
  <c r="B649" i="19" s="1"/>
  <c r="C1180" i="19"/>
  <c r="E1180" i="19" s="1"/>
  <c r="H1180" i="19"/>
  <c r="B1180" i="19" s="1"/>
  <c r="C165" i="19"/>
  <c r="E165" i="19" s="1"/>
  <c r="H165" i="19"/>
  <c r="B165" i="19" s="1"/>
  <c r="C814" i="19"/>
  <c r="E814" i="19" s="1"/>
  <c r="H814" i="19"/>
  <c r="B814" i="19" s="1"/>
  <c r="C1164" i="19"/>
  <c r="E1164" i="19" s="1"/>
  <c r="H1164" i="19"/>
  <c r="B1164" i="19" s="1"/>
  <c r="C1384" i="19"/>
  <c r="E1384" i="19" s="1"/>
  <c r="H1384" i="19"/>
  <c r="B1384" i="19" s="1"/>
  <c r="C419" i="19"/>
  <c r="E419" i="19" s="1"/>
  <c r="H419" i="19"/>
  <c r="B419" i="19" s="1"/>
  <c r="C150" i="19"/>
  <c r="E150" i="19" s="1"/>
  <c r="H150" i="19"/>
  <c r="B150" i="19" s="1"/>
  <c r="H979" i="19"/>
  <c r="B979" i="19" s="1"/>
  <c r="C979" i="19"/>
  <c r="E979" i="19" s="1"/>
  <c r="C1228" i="19"/>
  <c r="E1228" i="19" s="1"/>
  <c r="H1228" i="19"/>
  <c r="B1228" i="19" s="1"/>
  <c r="C903" i="19"/>
  <c r="E903" i="19" s="1"/>
  <c r="H903" i="19"/>
  <c r="B903" i="19" s="1"/>
  <c r="C1486" i="19"/>
  <c r="E1486" i="19" s="1"/>
  <c r="H1486" i="19"/>
  <c r="B1486" i="19" s="1"/>
  <c r="C1009" i="19"/>
  <c r="E1009" i="19" s="1"/>
  <c r="H1009" i="19"/>
  <c r="B1009" i="19" s="1"/>
  <c r="C1160" i="19"/>
  <c r="E1160" i="19" s="1"/>
  <c r="H1160" i="19"/>
  <c r="B1160" i="19" s="1"/>
  <c r="C264" i="19"/>
  <c r="E264" i="19" s="1"/>
  <c r="H264" i="19"/>
  <c r="B264" i="19" s="1"/>
  <c r="C491" i="19"/>
  <c r="E491" i="19" s="1"/>
  <c r="H491" i="19"/>
  <c r="B491" i="19" s="1"/>
  <c r="C679" i="19"/>
  <c r="E679" i="19" s="1"/>
  <c r="H679" i="19"/>
  <c r="B679" i="19" s="1"/>
  <c r="C989" i="19"/>
  <c r="E989" i="19" s="1"/>
  <c r="H989" i="19"/>
  <c r="B989" i="19" s="1"/>
  <c r="C761" i="19"/>
  <c r="E761" i="19" s="1"/>
  <c r="H761" i="19"/>
  <c r="B761" i="19" s="1"/>
  <c r="C1095" i="19"/>
  <c r="E1095" i="19" s="1"/>
  <c r="H1095" i="19"/>
  <c r="B1095" i="19" s="1"/>
  <c r="C600" i="19"/>
  <c r="E600" i="19" s="1"/>
  <c r="H600" i="19"/>
  <c r="B600" i="19" s="1"/>
  <c r="C938" i="19"/>
  <c r="E938" i="19" s="1"/>
  <c r="H938" i="19"/>
  <c r="B938" i="19" s="1"/>
  <c r="C176" i="19"/>
  <c r="E176" i="19" s="1"/>
  <c r="H176" i="19"/>
  <c r="B176" i="19" s="1"/>
  <c r="C1027" i="19"/>
  <c r="E1027" i="19" s="1"/>
  <c r="H1027" i="19"/>
  <c r="B1027" i="19" s="1"/>
  <c r="C1159" i="19"/>
  <c r="E1159" i="19" s="1"/>
  <c r="H1159" i="19"/>
  <c r="B1159" i="19" s="1"/>
  <c r="C163" i="19"/>
  <c r="E163" i="19" s="1"/>
  <c r="H163" i="19"/>
  <c r="B163" i="19" s="1"/>
  <c r="C868" i="19"/>
  <c r="E868" i="19" s="1"/>
  <c r="H868" i="19"/>
  <c r="B868" i="19" s="1"/>
  <c r="H988" i="19"/>
  <c r="B988" i="19" s="1"/>
  <c r="C988" i="19"/>
  <c r="E988" i="19" s="1"/>
  <c r="C1289" i="19"/>
  <c r="E1289" i="19" s="1"/>
  <c r="H1289" i="19"/>
  <c r="B1289" i="19" s="1"/>
  <c r="C936" i="19"/>
  <c r="E936" i="19" s="1"/>
  <c r="H936" i="19"/>
  <c r="B936" i="19" s="1"/>
  <c r="C315" i="19"/>
  <c r="E315" i="19" s="1"/>
  <c r="H315" i="19"/>
  <c r="B315" i="19" s="1"/>
  <c r="C173" i="19"/>
  <c r="E173" i="19" s="1"/>
  <c r="H173" i="19"/>
  <c r="B173" i="19" s="1"/>
  <c r="C1483" i="19"/>
  <c r="E1483" i="19" s="1"/>
  <c r="H1483" i="19"/>
  <c r="B1483" i="19" s="1"/>
  <c r="C1151" i="19"/>
  <c r="E1151" i="19" s="1"/>
  <c r="H1151" i="19"/>
  <c r="B1151" i="19" s="1"/>
  <c r="C890" i="19"/>
  <c r="E890" i="19" s="1"/>
  <c r="H890" i="19"/>
  <c r="B890" i="19" s="1"/>
  <c r="C1090" i="19"/>
  <c r="E1090" i="19" s="1"/>
  <c r="H1090" i="19"/>
  <c r="B1090" i="19" s="1"/>
  <c r="C209" i="19"/>
  <c r="E209" i="19" s="1"/>
  <c r="H209" i="19"/>
  <c r="B209" i="19" s="1"/>
  <c r="C458" i="19"/>
  <c r="E458" i="19" s="1"/>
  <c r="H458" i="19"/>
  <c r="B458" i="19" s="1"/>
  <c r="C548" i="19"/>
  <c r="E548" i="19" s="1"/>
  <c r="H548" i="19"/>
  <c r="B548" i="19" s="1"/>
  <c r="C707" i="19"/>
  <c r="E707" i="19" s="1"/>
  <c r="H707" i="19"/>
  <c r="B707" i="19" s="1"/>
  <c r="C1006" i="19"/>
  <c r="E1006" i="19" s="1"/>
  <c r="H1006" i="19"/>
  <c r="B1006" i="19" s="1"/>
  <c r="C1025" i="19"/>
  <c r="E1025" i="19" s="1"/>
  <c r="H1025" i="19"/>
  <c r="B1025" i="19" s="1"/>
  <c r="C1157" i="19"/>
  <c r="E1157" i="19" s="1"/>
  <c r="H1157" i="19"/>
  <c r="B1157" i="19" s="1"/>
  <c r="C1176" i="19"/>
  <c r="E1176" i="19" s="1"/>
  <c r="H1176" i="19"/>
  <c r="B1176" i="19" s="1"/>
  <c r="O159" i="18"/>
  <c r="G1472" i="19"/>
  <c r="G1474" i="19"/>
  <c r="G1473" i="19"/>
  <c r="G1475" i="19"/>
  <c r="G1476" i="19"/>
  <c r="G1477" i="19"/>
  <c r="G1478" i="19"/>
  <c r="G1479" i="19"/>
  <c r="G1480" i="19"/>
  <c r="G1481" i="19"/>
  <c r="C1521" i="19"/>
  <c r="E1521" i="19" s="1"/>
  <c r="H1521" i="19"/>
  <c r="B1521" i="19" s="1"/>
  <c r="H1409" i="19"/>
  <c r="B1409" i="19" s="1"/>
  <c r="C1409" i="19"/>
  <c r="E1409" i="19" s="1"/>
  <c r="C899" i="19"/>
  <c r="E899" i="19" s="1"/>
  <c r="H899" i="19"/>
  <c r="B899" i="19" s="1"/>
  <c r="C1018" i="19"/>
  <c r="E1018" i="19" s="1"/>
  <c r="H1018" i="19"/>
  <c r="B1018" i="19" s="1"/>
  <c r="C1107" i="19"/>
  <c r="E1107" i="19" s="1"/>
  <c r="H1107" i="19"/>
  <c r="B1107" i="19" s="1"/>
  <c r="C1426" i="19"/>
  <c r="E1426" i="19" s="1"/>
  <c r="H1426" i="19"/>
  <c r="B1426" i="19" s="1"/>
  <c r="C866" i="19"/>
  <c r="E866" i="19" s="1"/>
  <c r="H866" i="19"/>
  <c r="B866" i="19" s="1"/>
  <c r="C741" i="19"/>
  <c r="E741" i="19" s="1"/>
  <c r="H741" i="19"/>
  <c r="B741" i="19" s="1"/>
  <c r="C660" i="19"/>
  <c r="E660" i="19" s="1"/>
  <c r="H660" i="19"/>
  <c r="B660" i="19" s="1"/>
  <c r="C1139" i="19"/>
  <c r="E1139" i="19" s="1"/>
  <c r="H1139" i="19"/>
  <c r="B1139" i="19" s="1"/>
  <c r="C488" i="19"/>
  <c r="E488" i="19" s="1"/>
  <c r="H488" i="19"/>
  <c r="B488" i="19" s="1"/>
  <c r="C1117" i="19"/>
  <c r="E1117" i="19" s="1"/>
  <c r="H1117" i="19"/>
  <c r="B1117" i="19" s="1"/>
  <c r="H1555" i="19"/>
  <c r="B1555" i="19" s="1"/>
  <c r="C1555" i="19"/>
  <c r="E1555" i="19" s="1"/>
  <c r="C465" i="19"/>
  <c r="E465" i="19" s="1"/>
  <c r="H465" i="19"/>
  <c r="B465" i="19" s="1"/>
  <c r="C1508" i="19"/>
  <c r="E1508" i="19" s="1"/>
  <c r="H1508" i="19"/>
  <c r="B1508" i="19" s="1"/>
  <c r="C997" i="19"/>
  <c r="E997" i="19" s="1"/>
  <c r="H997" i="19"/>
  <c r="B997" i="19" s="1"/>
  <c r="H986" i="19"/>
  <c r="B986" i="19" s="1"/>
  <c r="C986" i="19"/>
  <c r="E986" i="19" s="1"/>
  <c r="C774" i="19"/>
  <c r="E774" i="19" s="1"/>
  <c r="H774" i="19"/>
  <c r="B774" i="19" s="1"/>
  <c r="C535" i="19"/>
  <c r="E535" i="19" s="1"/>
  <c r="H535" i="19"/>
  <c r="B535" i="19" s="1"/>
  <c r="C384" i="19"/>
  <c r="E384" i="19" s="1"/>
  <c r="H384" i="19"/>
  <c r="B384" i="19" s="1"/>
  <c r="C183" i="19"/>
  <c r="E183" i="19" s="1"/>
  <c r="H183" i="19"/>
  <c r="B183" i="19" s="1"/>
  <c r="C531" i="19"/>
  <c r="E531" i="19" s="1"/>
  <c r="H531" i="19"/>
  <c r="B531" i="19" s="1"/>
  <c r="C415" i="19"/>
  <c r="E415" i="19" s="1"/>
  <c r="H415" i="19"/>
  <c r="B415" i="19" s="1"/>
  <c r="C146" i="19"/>
  <c r="E146" i="19" s="1"/>
  <c r="H146" i="19"/>
  <c r="B146" i="19" s="1"/>
  <c r="C725" i="19"/>
  <c r="E725" i="19" s="1"/>
  <c r="H725" i="19"/>
  <c r="B725" i="19" s="1"/>
  <c r="C1287" i="19"/>
  <c r="E1287" i="19" s="1"/>
  <c r="H1287" i="19"/>
  <c r="B1287" i="19" s="1"/>
  <c r="C1126" i="19"/>
  <c r="E1126" i="19" s="1"/>
  <c r="H1126" i="19"/>
  <c r="B1126" i="19" s="1"/>
  <c r="C975" i="19"/>
  <c r="E975" i="19" s="1"/>
  <c r="H975" i="19"/>
  <c r="B975" i="19" s="1"/>
  <c r="H443" i="19"/>
  <c r="B443" i="19" s="1"/>
  <c r="C443" i="19"/>
  <c r="E443" i="19" s="1"/>
  <c r="C683" i="19"/>
  <c r="E683" i="19" s="1"/>
  <c r="H683" i="19"/>
  <c r="B683" i="19" s="1"/>
  <c r="C430" i="19"/>
  <c r="E430" i="19" s="1"/>
  <c r="H430" i="19"/>
  <c r="B430" i="19" s="1"/>
  <c r="C219" i="19"/>
  <c r="E219" i="19" s="1"/>
  <c r="H219" i="19"/>
  <c r="B219" i="19" s="1"/>
  <c r="C758" i="19"/>
  <c r="E758" i="19" s="1"/>
  <c r="H758" i="19"/>
  <c r="B758" i="19" s="1"/>
  <c r="C1036" i="19"/>
  <c r="E1036" i="19" s="1"/>
  <c r="H1036" i="19"/>
  <c r="B1036" i="19" s="1"/>
  <c r="C746" i="19"/>
  <c r="E746" i="19" s="1"/>
  <c r="H746" i="19"/>
  <c r="B746" i="19" s="1"/>
  <c r="C795" i="19"/>
  <c r="E795" i="19" s="1"/>
  <c r="H795" i="19"/>
  <c r="B795" i="19" s="1"/>
  <c r="C1224" i="19"/>
  <c r="E1224" i="19" s="1"/>
  <c r="H1224" i="19"/>
  <c r="B1224" i="19" s="1"/>
  <c r="C1354" i="19"/>
  <c r="E1354" i="19" s="1"/>
  <c r="H1354" i="19"/>
  <c r="B1354" i="19" s="1"/>
  <c r="C911" i="19"/>
  <c r="E911" i="19" s="1"/>
  <c r="H911" i="19"/>
  <c r="B911" i="19" s="1"/>
  <c r="C1350" i="19"/>
  <c r="E1350" i="19" s="1"/>
  <c r="H1350" i="19"/>
  <c r="B1350" i="19" s="1"/>
  <c r="C1499" i="19"/>
  <c r="E1499" i="19" s="1"/>
  <c r="H1499" i="19"/>
  <c r="B1499" i="19" s="1"/>
  <c r="C1218" i="19"/>
  <c r="E1218" i="19" s="1"/>
  <c r="H1218" i="19"/>
  <c r="B1218" i="19" s="1"/>
  <c r="C597" i="19"/>
  <c r="E597" i="19" s="1"/>
  <c r="H597" i="19"/>
  <c r="B597" i="19" s="1"/>
  <c r="H1246" i="19"/>
  <c r="B1246" i="19" s="1"/>
  <c r="C1246" i="19"/>
  <c r="E1246" i="19" s="1"/>
  <c r="C515" i="19"/>
  <c r="E515" i="19" s="1"/>
  <c r="H515" i="19"/>
  <c r="B515" i="19" s="1"/>
  <c r="H1065" i="19"/>
  <c r="B1065" i="19" s="1"/>
  <c r="C1065" i="19"/>
  <c r="E1065" i="19" s="1"/>
  <c r="C1379" i="19"/>
  <c r="E1379" i="19" s="1"/>
  <c r="H1379" i="19"/>
  <c r="B1379" i="19" s="1"/>
  <c r="C1405" i="19"/>
  <c r="E1405" i="19" s="1"/>
  <c r="H1405" i="19"/>
  <c r="B1405" i="19" s="1"/>
  <c r="C1360" i="19"/>
  <c r="E1360" i="19" s="1"/>
  <c r="H1360" i="19"/>
  <c r="B1360" i="19" s="1"/>
  <c r="C1071" i="19"/>
  <c r="E1071" i="19" s="1"/>
  <c r="H1071" i="19"/>
  <c r="B1071" i="19" s="1"/>
  <c r="C180" i="19"/>
  <c r="E180" i="19" s="1"/>
  <c r="H180" i="19"/>
  <c r="B180" i="19" s="1"/>
  <c r="C627" i="19"/>
  <c r="E627" i="19" s="1"/>
  <c r="H627" i="19"/>
  <c r="B627" i="19" s="1"/>
  <c r="C885" i="19"/>
  <c r="E885" i="19" s="1"/>
  <c r="H885" i="19"/>
  <c r="B885" i="19" s="1"/>
  <c r="C1515" i="19"/>
  <c r="E1515" i="19" s="1"/>
  <c r="H1515" i="19"/>
  <c r="B1515" i="19" s="1"/>
  <c r="H390" i="19"/>
  <c r="B390" i="19" s="1"/>
  <c r="C390" i="19"/>
  <c r="E390" i="19" s="1"/>
  <c r="H525" i="19"/>
  <c r="B525" i="19" s="1"/>
  <c r="C525" i="19"/>
  <c r="E525" i="19" s="1"/>
  <c r="C731" i="19"/>
  <c r="E731" i="19" s="1"/>
  <c r="H731" i="19"/>
  <c r="B731" i="19" s="1"/>
  <c r="O42" i="18"/>
  <c r="G302" i="19"/>
  <c r="G303" i="19"/>
  <c r="G304" i="19"/>
  <c r="G305" i="19"/>
  <c r="G306" i="19"/>
  <c r="G307" i="19"/>
  <c r="G308" i="19"/>
  <c r="G309" i="19"/>
  <c r="G310" i="19"/>
  <c r="G311" i="19"/>
  <c r="C357" i="19"/>
  <c r="E357" i="19" s="1"/>
  <c r="H357" i="19"/>
  <c r="B357" i="19" s="1"/>
  <c r="C424" i="19"/>
  <c r="E424" i="19" s="1"/>
  <c r="H424" i="19"/>
  <c r="B424" i="19" s="1"/>
  <c r="C801" i="19"/>
  <c r="E801" i="19" s="1"/>
  <c r="H801" i="19"/>
  <c r="B801" i="19" s="1"/>
  <c r="C1493" i="19"/>
  <c r="E1493" i="19" s="1"/>
  <c r="H1493" i="19"/>
  <c r="B1493" i="19" s="1"/>
  <c r="C179" i="19"/>
  <c r="E179" i="19" s="1"/>
  <c r="H179" i="19"/>
  <c r="B179" i="19" s="1"/>
  <c r="C626" i="19"/>
  <c r="E626" i="19" s="1"/>
  <c r="H626" i="19"/>
  <c r="B626" i="19" s="1"/>
  <c r="C1030" i="19"/>
  <c r="E1030" i="19" s="1"/>
  <c r="H1030" i="19"/>
  <c r="B1030" i="19" s="1"/>
  <c r="C1514" i="19"/>
  <c r="E1514" i="19" s="1"/>
  <c r="H1514" i="19"/>
  <c r="B1514" i="19" s="1"/>
  <c r="C266" i="19"/>
  <c r="E266" i="19" s="1"/>
  <c r="H266" i="19"/>
  <c r="B266" i="19" s="1"/>
  <c r="O52" i="18"/>
  <c r="G402" i="19"/>
  <c r="G404" i="19"/>
  <c r="G403" i="19"/>
  <c r="G405" i="19"/>
  <c r="G406" i="19"/>
  <c r="G407" i="19"/>
  <c r="G408" i="19"/>
  <c r="G409" i="19"/>
  <c r="G410" i="19"/>
  <c r="G411" i="19"/>
  <c r="C296" i="19"/>
  <c r="E296" i="19" s="1"/>
  <c r="H296" i="19"/>
  <c r="B296" i="19" s="1"/>
  <c r="C1131" i="19"/>
  <c r="E1131" i="19" s="1"/>
  <c r="H1131" i="19"/>
  <c r="B1131" i="19" s="1"/>
  <c r="C1229" i="19"/>
  <c r="E1229" i="19" s="1"/>
  <c r="H1229" i="19"/>
  <c r="B1229" i="19" s="1"/>
  <c r="C1251" i="19"/>
  <c r="E1251" i="19" s="1"/>
  <c r="H1251" i="19"/>
  <c r="B1251" i="19" s="1"/>
  <c r="H1282" i="19"/>
  <c r="B1282" i="19" s="1"/>
  <c r="O103" i="18"/>
  <c r="G912" i="19"/>
  <c r="G914" i="19"/>
  <c r="G913" i="19"/>
  <c r="G915" i="19"/>
  <c r="G916" i="19"/>
  <c r="G917" i="19"/>
  <c r="G918" i="19"/>
  <c r="G919" i="19"/>
  <c r="G920" i="19"/>
  <c r="G921" i="19"/>
  <c r="O45" i="18"/>
  <c r="G332" i="19"/>
  <c r="G333" i="19"/>
  <c r="G334" i="19"/>
  <c r="G335" i="19"/>
  <c r="G336" i="19"/>
  <c r="G337" i="19"/>
  <c r="G338" i="19"/>
  <c r="G339" i="19"/>
  <c r="G340" i="19"/>
  <c r="G341" i="19"/>
  <c r="O46" i="18"/>
  <c r="G342" i="19"/>
  <c r="G344" i="19"/>
  <c r="G343" i="19"/>
  <c r="G345" i="19"/>
  <c r="G346" i="19"/>
  <c r="G347" i="19"/>
  <c r="G348" i="19"/>
  <c r="G349" i="19"/>
  <c r="G350" i="19"/>
  <c r="G351" i="19"/>
  <c r="C178" i="19"/>
  <c r="E178" i="19" s="1"/>
  <c r="H178" i="19"/>
  <c r="B178" i="19" s="1"/>
  <c r="C625" i="19"/>
  <c r="E625" i="19" s="1"/>
  <c r="H625" i="19"/>
  <c r="B625" i="19" s="1"/>
  <c r="C1010" i="19"/>
  <c r="E1010" i="19" s="1"/>
  <c r="H1010" i="19"/>
  <c r="B1010" i="19" s="1"/>
  <c r="C1416" i="19"/>
  <c r="E1416" i="19" s="1"/>
  <c r="H1416" i="19"/>
  <c r="B1416" i="19" s="1"/>
  <c r="C1111" i="19"/>
  <c r="E1111" i="19" s="1"/>
  <c r="H1111" i="19"/>
  <c r="B1111" i="19" s="1"/>
  <c r="C539" i="19"/>
  <c r="E539" i="19" s="1"/>
  <c r="H539" i="19"/>
  <c r="B539" i="19" s="1"/>
  <c r="C1291" i="19"/>
  <c r="E1291" i="19" s="1"/>
  <c r="H1291" i="19"/>
  <c r="B1291" i="19" s="1"/>
  <c r="C1041" i="19"/>
  <c r="E1041" i="19" s="1"/>
  <c r="H1041" i="19"/>
  <c r="B1041" i="19" s="1"/>
  <c r="C1093" i="19"/>
  <c r="E1093" i="19" s="1"/>
  <c r="H1093" i="19"/>
  <c r="B1093" i="19" s="1"/>
  <c r="C1375" i="19"/>
  <c r="E1375" i="19" s="1"/>
  <c r="H1375" i="19"/>
  <c r="B1375" i="19" s="1"/>
  <c r="C1028" i="19"/>
  <c r="E1028" i="19" s="1"/>
  <c r="H1028" i="19"/>
  <c r="B1028" i="19" s="1"/>
  <c r="C1179" i="19"/>
  <c r="E1179" i="19" s="1"/>
  <c r="H1179" i="19"/>
  <c r="B1179" i="19" s="1"/>
  <c r="C1021" i="19"/>
  <c r="E1021" i="19" s="1"/>
  <c r="H1021" i="19"/>
  <c r="B1021" i="19" s="1"/>
  <c r="C1120" i="19"/>
  <c r="E1120" i="19" s="1"/>
  <c r="H1120" i="19"/>
  <c r="B1120" i="19" s="1"/>
  <c r="H387" i="19"/>
  <c r="B387" i="19" s="1"/>
  <c r="C387" i="19"/>
  <c r="E387" i="19" s="1"/>
  <c r="C1129" i="19"/>
  <c r="E1129" i="19" s="1"/>
  <c r="H1129" i="19"/>
  <c r="B1129" i="19" s="1"/>
  <c r="H354" i="19"/>
  <c r="B354" i="19" s="1"/>
  <c r="C354" i="19"/>
  <c r="E354" i="19" s="1"/>
  <c r="H1356" i="19"/>
  <c r="B1356" i="19" s="1"/>
  <c r="C1356" i="19"/>
  <c r="E1356" i="19" s="1"/>
  <c r="C518" i="19"/>
  <c r="E518" i="19" s="1"/>
  <c r="H518" i="19"/>
  <c r="B518" i="19" s="1"/>
  <c r="C873" i="19"/>
  <c r="E873" i="19" s="1"/>
  <c r="H873" i="19"/>
  <c r="B873" i="19" s="1"/>
  <c r="C550" i="19"/>
  <c r="E550" i="19" s="1"/>
  <c r="H550" i="19"/>
  <c r="B550" i="19" s="1"/>
  <c r="C645" i="19"/>
  <c r="E645" i="19" s="1"/>
  <c r="H645" i="19"/>
  <c r="B645" i="19" s="1"/>
  <c r="C1178" i="19"/>
  <c r="E1178" i="19" s="1"/>
  <c r="H1178" i="19"/>
  <c r="B1178" i="19" s="1"/>
  <c r="C1428" i="19"/>
  <c r="E1428" i="19" s="1"/>
  <c r="H1428" i="19"/>
  <c r="B1428" i="19" s="1"/>
  <c r="C1119" i="19"/>
  <c r="E1119" i="19" s="1"/>
  <c r="H1119" i="19"/>
  <c r="B1119" i="19" s="1"/>
  <c r="C386" i="19"/>
  <c r="E386" i="19" s="1"/>
  <c r="H386" i="19"/>
  <c r="B386" i="19" s="1"/>
  <c r="C417" i="19"/>
  <c r="E417" i="19" s="1"/>
  <c r="H417" i="19"/>
  <c r="B417" i="19" s="1"/>
  <c r="C148" i="19"/>
  <c r="E148" i="19" s="1"/>
  <c r="H148" i="19"/>
  <c r="B148" i="19" s="1"/>
  <c r="C684" i="19"/>
  <c r="E684" i="19" s="1"/>
  <c r="H684" i="19"/>
  <c r="B684" i="19" s="1"/>
  <c r="O39" i="18"/>
  <c r="G272" i="19"/>
  <c r="G273" i="19"/>
  <c r="G274" i="19"/>
  <c r="G275" i="19"/>
  <c r="G276" i="19"/>
  <c r="G277" i="19"/>
  <c r="G278" i="19"/>
  <c r="G279" i="19"/>
  <c r="G280" i="19"/>
  <c r="G281" i="19"/>
  <c r="H1512" i="19"/>
  <c r="B1512" i="19" s="1"/>
  <c r="O170" i="18"/>
  <c r="G1582" i="19"/>
  <c r="G1583" i="19"/>
  <c r="G1584" i="19"/>
  <c r="G1585" i="19"/>
  <c r="G1586" i="19"/>
  <c r="G1587" i="19"/>
  <c r="G1588" i="19"/>
  <c r="G1589" i="19"/>
  <c r="G1590" i="19"/>
  <c r="G1591" i="19"/>
  <c r="C933" i="19"/>
  <c r="E933" i="19" s="1"/>
  <c r="H933" i="19"/>
  <c r="B933" i="19" s="1"/>
  <c r="C314" i="19"/>
  <c r="E314" i="19" s="1"/>
  <c r="H314" i="19"/>
  <c r="B314" i="19" s="1"/>
  <c r="C174" i="19"/>
  <c r="E174" i="19" s="1"/>
  <c r="H174" i="19"/>
  <c r="B174" i="19" s="1"/>
  <c r="C1150" i="19"/>
  <c r="E1150" i="19" s="1"/>
  <c r="H1150" i="19"/>
  <c r="B1150" i="19" s="1"/>
  <c r="C1089" i="19"/>
  <c r="E1089" i="19" s="1"/>
  <c r="H1089" i="19"/>
  <c r="B1089" i="19" s="1"/>
  <c r="C207" i="19"/>
  <c r="E207" i="19" s="1"/>
  <c r="H207" i="19"/>
  <c r="B207" i="19" s="1"/>
  <c r="C547" i="19"/>
  <c r="E547" i="19" s="1"/>
  <c r="H547" i="19"/>
  <c r="B547" i="19" s="1"/>
  <c r="C1005" i="19"/>
  <c r="E1005" i="19" s="1"/>
  <c r="H1005" i="19"/>
  <c r="B1005" i="19" s="1"/>
  <c r="C1024" i="19"/>
  <c r="E1024" i="19" s="1"/>
  <c r="H1024" i="19"/>
  <c r="B1024" i="19" s="1"/>
  <c r="C1153" i="19"/>
  <c r="E1153" i="19" s="1"/>
  <c r="H1153" i="19"/>
  <c r="B1153" i="19" s="1"/>
  <c r="C1175" i="19"/>
  <c r="E1175" i="19" s="1"/>
  <c r="H1175" i="19"/>
  <c r="B1175" i="19" s="1"/>
  <c r="C1531" i="19"/>
  <c r="E1531" i="19" s="1"/>
  <c r="H1531" i="19"/>
  <c r="B1531" i="19" s="1"/>
  <c r="O157" i="18"/>
  <c r="G1452" i="19"/>
  <c r="G1453" i="19"/>
  <c r="G1454" i="19"/>
  <c r="G1455" i="19"/>
  <c r="G1456" i="19"/>
  <c r="G1457" i="19"/>
  <c r="G1458" i="19"/>
  <c r="G1459" i="19"/>
  <c r="G1460" i="19"/>
  <c r="G1461" i="19"/>
  <c r="C821" i="19"/>
  <c r="E821" i="19" s="1"/>
  <c r="H821" i="19"/>
  <c r="B821" i="19" s="1"/>
  <c r="C1520" i="19"/>
  <c r="E1520" i="19" s="1"/>
  <c r="H1520" i="19"/>
  <c r="B1520" i="19" s="1"/>
  <c r="C1407" i="19"/>
  <c r="E1407" i="19" s="1"/>
  <c r="H1407" i="19"/>
  <c r="B1407" i="19" s="1"/>
  <c r="C898" i="19"/>
  <c r="E898" i="19" s="1"/>
  <c r="H898" i="19"/>
  <c r="B898" i="19" s="1"/>
  <c r="C1017" i="19"/>
  <c r="E1017" i="19" s="1"/>
  <c r="H1017" i="19"/>
  <c r="B1017" i="19" s="1"/>
  <c r="C1106" i="19"/>
  <c r="E1106" i="19" s="1"/>
  <c r="H1106" i="19"/>
  <c r="B1106" i="19" s="1"/>
  <c r="C1425" i="19"/>
  <c r="E1425" i="19" s="1"/>
  <c r="H1425" i="19"/>
  <c r="B1425" i="19" s="1"/>
  <c r="C865" i="19"/>
  <c r="E865" i="19" s="1"/>
  <c r="H865" i="19"/>
  <c r="B865" i="19" s="1"/>
  <c r="C1171" i="19"/>
  <c r="E1171" i="19" s="1"/>
  <c r="H1171" i="19"/>
  <c r="B1171" i="19" s="1"/>
  <c r="C740" i="19"/>
  <c r="E740" i="19" s="1"/>
  <c r="H740" i="19"/>
  <c r="B740" i="19" s="1"/>
  <c r="C659" i="19"/>
  <c r="E659" i="19" s="1"/>
  <c r="H659" i="19"/>
  <c r="B659" i="19" s="1"/>
  <c r="C1138" i="19"/>
  <c r="E1138" i="19" s="1"/>
  <c r="H1138" i="19"/>
  <c r="B1138" i="19" s="1"/>
  <c r="C486" i="19"/>
  <c r="E486" i="19" s="1"/>
  <c r="H486" i="19"/>
  <c r="B486" i="19" s="1"/>
  <c r="C1116" i="19"/>
  <c r="E1116" i="19" s="1"/>
  <c r="H1116" i="19"/>
  <c r="B1116" i="19" s="1"/>
  <c r="H1557" i="19"/>
  <c r="B1557" i="19" s="1"/>
  <c r="C1557" i="19"/>
  <c r="E1557" i="19" s="1"/>
  <c r="C464" i="19"/>
  <c r="E464" i="19" s="1"/>
  <c r="H464" i="19"/>
  <c r="B464" i="19" s="1"/>
  <c r="C1507" i="19"/>
  <c r="E1507" i="19" s="1"/>
  <c r="H1507" i="19"/>
  <c r="B1507" i="19" s="1"/>
  <c r="H996" i="19"/>
  <c r="B996" i="19" s="1"/>
  <c r="C996" i="19"/>
  <c r="E996" i="19" s="1"/>
  <c r="H985" i="19"/>
  <c r="B985" i="19" s="1"/>
  <c r="C985" i="19"/>
  <c r="E985" i="19" s="1"/>
  <c r="C775" i="19"/>
  <c r="E775" i="19" s="1"/>
  <c r="H775" i="19"/>
  <c r="B775" i="19" s="1"/>
  <c r="H534" i="19"/>
  <c r="B534" i="19" s="1"/>
  <c r="C534" i="19"/>
  <c r="E534" i="19" s="1"/>
  <c r="H383" i="19"/>
  <c r="B383" i="19" s="1"/>
  <c r="C383" i="19"/>
  <c r="E383" i="19" s="1"/>
  <c r="C1391" i="19"/>
  <c r="E1391" i="19" s="1"/>
  <c r="H1391" i="19"/>
  <c r="B1391" i="19" s="1"/>
  <c r="C530" i="19"/>
  <c r="E530" i="19" s="1"/>
  <c r="H530" i="19"/>
  <c r="B530" i="19" s="1"/>
  <c r="O132" i="18"/>
  <c r="G1202" i="19"/>
  <c r="G1203" i="19"/>
  <c r="G1204" i="19"/>
  <c r="G1205" i="19"/>
  <c r="G1206" i="19"/>
  <c r="G1207" i="19"/>
  <c r="G1208" i="19"/>
  <c r="G1209" i="19"/>
  <c r="G1210" i="19"/>
  <c r="G1211" i="19"/>
  <c r="O88" i="18"/>
  <c r="G762" i="19"/>
  <c r="G763" i="19"/>
  <c r="G764" i="19"/>
  <c r="G765" i="19"/>
  <c r="G766" i="19"/>
  <c r="G767" i="19"/>
  <c r="G768" i="19"/>
  <c r="G769" i="19"/>
  <c r="G770" i="19"/>
  <c r="G771" i="19"/>
  <c r="O48" i="18"/>
  <c r="G362" i="19"/>
  <c r="G363" i="19"/>
  <c r="G365" i="19"/>
  <c r="G364" i="19"/>
  <c r="G366" i="19"/>
  <c r="G367" i="19"/>
  <c r="G368" i="19"/>
  <c r="G369" i="19"/>
  <c r="G370" i="19"/>
  <c r="G371" i="19"/>
  <c r="C413" i="19"/>
  <c r="E413" i="19" s="1"/>
  <c r="H413" i="19"/>
  <c r="B413" i="19" s="1"/>
  <c r="H145" i="19"/>
  <c r="B145" i="19" s="1"/>
  <c r="C145" i="19"/>
  <c r="E145" i="19" s="1"/>
  <c r="C723" i="19"/>
  <c r="E723" i="19" s="1"/>
  <c r="H723" i="19"/>
  <c r="B723" i="19" s="1"/>
  <c r="C1286" i="19"/>
  <c r="E1286" i="19" s="1"/>
  <c r="H1286" i="19"/>
  <c r="B1286" i="19" s="1"/>
  <c r="H1123" i="19"/>
  <c r="B1123" i="19" s="1"/>
  <c r="C1123" i="19"/>
  <c r="E1123" i="19" s="1"/>
  <c r="H974" i="19"/>
  <c r="B974" i="19" s="1"/>
  <c r="C974" i="19"/>
  <c r="E974" i="19" s="1"/>
  <c r="C444" i="19"/>
  <c r="E444" i="19" s="1"/>
  <c r="H444" i="19"/>
  <c r="B444" i="19" s="1"/>
  <c r="C851" i="19"/>
  <c r="E851" i="19" s="1"/>
  <c r="H851" i="19"/>
  <c r="B851" i="19" s="1"/>
  <c r="C429" i="19"/>
  <c r="E429" i="19" s="1"/>
  <c r="H429" i="19"/>
  <c r="B429" i="19" s="1"/>
  <c r="C218" i="19"/>
  <c r="E218" i="19" s="1"/>
  <c r="H218" i="19"/>
  <c r="B218" i="19" s="1"/>
  <c r="C757" i="19"/>
  <c r="E757" i="19" s="1"/>
  <c r="H757" i="19"/>
  <c r="B757" i="19" s="1"/>
  <c r="C1038" i="19"/>
  <c r="E1038" i="19" s="1"/>
  <c r="H1038" i="19"/>
  <c r="B1038" i="19" s="1"/>
  <c r="C745" i="19"/>
  <c r="E745" i="19" s="1"/>
  <c r="H745" i="19"/>
  <c r="B745" i="19" s="1"/>
  <c r="C794" i="19"/>
  <c r="E794" i="19" s="1"/>
  <c r="H794" i="19"/>
  <c r="B794" i="19" s="1"/>
  <c r="C1223" i="19"/>
  <c r="E1223" i="19" s="1"/>
  <c r="H1223" i="19"/>
  <c r="B1223" i="19" s="1"/>
  <c r="C231" i="19"/>
  <c r="E231" i="19" s="1"/>
  <c r="H231" i="19"/>
  <c r="B231" i="19" s="1"/>
  <c r="C910" i="19"/>
  <c r="E910" i="19" s="1"/>
  <c r="H910" i="19"/>
  <c r="B910" i="19" s="1"/>
  <c r="C1349" i="19"/>
  <c r="E1349" i="19" s="1"/>
  <c r="H1349" i="19"/>
  <c r="B1349" i="19" s="1"/>
  <c r="C1498" i="19"/>
  <c r="E1498" i="19" s="1"/>
  <c r="H1498" i="19"/>
  <c r="B1498" i="19" s="1"/>
  <c r="C1217" i="19"/>
  <c r="E1217" i="19" s="1"/>
  <c r="H1217" i="19"/>
  <c r="B1217" i="19" s="1"/>
  <c r="C596" i="19"/>
  <c r="E596" i="19" s="1"/>
  <c r="H596" i="19"/>
  <c r="B596" i="19" s="1"/>
  <c r="C1245" i="19"/>
  <c r="E1245" i="19" s="1"/>
  <c r="H1245" i="19"/>
  <c r="B1245" i="19" s="1"/>
  <c r="C514" i="19"/>
  <c r="E514" i="19" s="1"/>
  <c r="H514" i="19"/>
  <c r="B514" i="19" s="1"/>
  <c r="O27" i="18"/>
  <c r="G152" i="19"/>
  <c r="G154" i="19"/>
  <c r="G153" i="19"/>
  <c r="G155" i="19"/>
  <c r="G156" i="19"/>
  <c r="G157" i="19"/>
  <c r="G158" i="19"/>
  <c r="G159" i="19"/>
  <c r="G160" i="19"/>
  <c r="G161" i="19"/>
  <c r="C1085" i="19"/>
  <c r="E1085" i="19" s="1"/>
  <c r="H1085" i="19"/>
  <c r="B1085" i="19" s="1"/>
  <c r="C828" i="19"/>
  <c r="E828" i="19" s="1"/>
  <c r="H828" i="19"/>
  <c r="B828" i="19" s="1"/>
  <c r="C1013" i="19"/>
  <c r="E1013" i="19" s="1"/>
  <c r="H1013" i="19"/>
  <c r="B1013" i="19" s="1"/>
  <c r="C1134" i="19"/>
  <c r="E1134" i="19" s="1"/>
  <c r="H1134" i="19"/>
  <c r="B1134" i="19" s="1"/>
  <c r="C995" i="19"/>
  <c r="E995" i="19" s="1"/>
  <c r="H995" i="19"/>
  <c r="B995" i="19" s="1"/>
  <c r="C190" i="19"/>
  <c r="E190" i="19" s="1"/>
  <c r="H190" i="19"/>
  <c r="B190" i="19" s="1"/>
  <c r="H526" i="19"/>
  <c r="B526" i="19" s="1"/>
  <c r="C526" i="19"/>
  <c r="E526" i="19" s="1"/>
  <c r="C690" i="19"/>
  <c r="E690" i="19" s="1"/>
  <c r="H690" i="19"/>
  <c r="B690" i="19" s="1"/>
  <c r="C425" i="19"/>
  <c r="E425" i="19" s="1"/>
  <c r="H425" i="19"/>
  <c r="B425" i="19" s="1"/>
  <c r="H1609" i="19"/>
  <c r="B1609" i="19" s="1"/>
  <c r="C1609" i="19"/>
  <c r="E1609" i="19" s="1"/>
  <c r="C227" i="19"/>
  <c r="E227" i="19" s="1"/>
  <c r="H227" i="19"/>
  <c r="B227" i="19" s="1"/>
  <c r="C1489" i="19"/>
  <c r="E1489" i="19" s="1"/>
  <c r="H1489" i="19"/>
  <c r="B1489" i="19" s="1"/>
  <c r="C1084" i="19"/>
  <c r="E1084" i="19" s="1"/>
  <c r="H1084" i="19"/>
  <c r="B1084" i="19" s="1"/>
  <c r="C167" i="19"/>
  <c r="E167" i="19" s="1"/>
  <c r="H167" i="19"/>
  <c r="B167" i="19" s="1"/>
  <c r="O139" i="18"/>
  <c r="G1272" i="19"/>
  <c r="G1273" i="19"/>
  <c r="G1274" i="19"/>
  <c r="G1275" i="19"/>
  <c r="G1276" i="19"/>
  <c r="G1277" i="19"/>
  <c r="G1278" i="19"/>
  <c r="G1279" i="19"/>
  <c r="G1280" i="19"/>
  <c r="G1281" i="19"/>
  <c r="C541" i="19"/>
  <c r="E541" i="19" s="1"/>
  <c r="H541" i="19"/>
  <c r="B541" i="19" s="1"/>
  <c r="C1608" i="19"/>
  <c r="E1608" i="19" s="1"/>
  <c r="H1608" i="19"/>
  <c r="B1608" i="19" s="1"/>
  <c r="C905" i="19"/>
  <c r="E905" i="19" s="1"/>
  <c r="H905" i="19"/>
  <c r="B905" i="19" s="1"/>
  <c r="C1488" i="19"/>
  <c r="E1488" i="19" s="1"/>
  <c r="H1488" i="19"/>
  <c r="B1488" i="19" s="1"/>
  <c r="H1083" i="19"/>
  <c r="B1083" i="19" s="1"/>
  <c r="C1083" i="19"/>
  <c r="E1083" i="19" s="1"/>
  <c r="C1403" i="19"/>
  <c r="E1403" i="19" s="1"/>
  <c r="H1403" i="19"/>
  <c r="B1403" i="19" s="1"/>
  <c r="C871" i="19"/>
  <c r="E871" i="19" s="1"/>
  <c r="H871" i="19"/>
  <c r="B871" i="19" s="1"/>
  <c r="C1561" i="19"/>
  <c r="E1561" i="19" s="1"/>
  <c r="H1561" i="19"/>
  <c r="B1561" i="19" s="1"/>
  <c r="C780" i="19"/>
  <c r="E780" i="19" s="1"/>
  <c r="H780" i="19"/>
  <c r="B780" i="19" s="1"/>
  <c r="C1600" i="19"/>
  <c r="E1600" i="19" s="1"/>
  <c r="H1600" i="19"/>
  <c r="B1600" i="19" s="1"/>
  <c r="C844" i="19"/>
  <c r="E844" i="19" s="1"/>
  <c r="H844" i="19"/>
  <c r="B844" i="19" s="1"/>
  <c r="C1607" i="19"/>
  <c r="E1607" i="19" s="1"/>
  <c r="H1607" i="19"/>
  <c r="B1607" i="19" s="1"/>
  <c r="C904" i="19"/>
  <c r="E904" i="19" s="1"/>
  <c r="H904" i="19"/>
  <c r="B904" i="19" s="1"/>
  <c r="C520" i="19"/>
  <c r="E520" i="19" s="1"/>
  <c r="H520" i="19"/>
  <c r="B520" i="19" s="1"/>
  <c r="O138" i="18"/>
  <c r="G1262" i="19"/>
  <c r="G1263" i="19"/>
  <c r="G1264" i="19"/>
  <c r="G1265" i="19"/>
  <c r="G1266" i="19"/>
  <c r="G1267" i="19"/>
  <c r="G1268" i="19"/>
  <c r="G1269" i="19"/>
  <c r="G1270" i="19"/>
  <c r="G1271" i="19"/>
  <c r="C1143" i="19"/>
  <c r="E1143" i="19" s="1"/>
  <c r="H1143" i="19"/>
  <c r="B1143" i="19" s="1"/>
  <c r="C1029" i="19"/>
  <c r="E1029" i="19" s="1"/>
  <c r="H1029" i="19"/>
  <c r="B1029" i="19" s="1"/>
  <c r="C870" i="19"/>
  <c r="E870" i="19" s="1"/>
  <c r="H870" i="19"/>
  <c r="B870" i="19" s="1"/>
  <c r="C1560" i="19"/>
  <c r="E1560" i="19" s="1"/>
  <c r="H1560" i="19"/>
  <c r="B1560" i="19" s="1"/>
  <c r="H990" i="19"/>
  <c r="B990" i="19" s="1"/>
  <c r="C990" i="19"/>
  <c r="E990" i="19" s="1"/>
  <c r="C297" i="19"/>
  <c r="E297" i="19" s="1"/>
  <c r="H297" i="19"/>
  <c r="B297" i="19" s="1"/>
  <c r="C799" i="19"/>
  <c r="E799" i="19" s="1"/>
  <c r="H799" i="19"/>
  <c r="B799" i="19" s="1"/>
  <c r="C1250" i="19"/>
  <c r="E1250" i="19" s="1"/>
  <c r="H1250" i="19"/>
  <c r="B1250" i="19" s="1"/>
  <c r="C551" i="19"/>
  <c r="E551" i="19" s="1"/>
  <c r="H551" i="19"/>
  <c r="B551" i="19" s="1"/>
  <c r="C1523" i="19"/>
  <c r="E1523" i="19" s="1"/>
  <c r="H1523" i="19"/>
  <c r="B1523" i="19" s="1"/>
  <c r="C823" i="19"/>
  <c r="E823" i="19" s="1"/>
  <c r="H823" i="19"/>
  <c r="B823" i="19" s="1"/>
  <c r="C1235" i="19"/>
  <c r="E1235" i="19" s="1"/>
  <c r="H1235" i="19"/>
  <c r="B1235" i="19" s="1"/>
  <c r="C1511" i="19"/>
  <c r="E1511" i="19" s="1"/>
  <c r="H1511" i="19"/>
  <c r="B1511" i="19" s="1"/>
  <c r="C538" i="19"/>
  <c r="E538" i="19" s="1"/>
  <c r="H538" i="19"/>
  <c r="B538" i="19" s="1"/>
  <c r="C294" i="19"/>
  <c r="E294" i="19" s="1"/>
  <c r="H294" i="19"/>
  <c r="B294" i="19" s="1"/>
  <c r="C1290" i="19"/>
  <c r="E1290" i="19" s="1"/>
  <c r="H1290" i="19"/>
  <c r="B1290" i="19" s="1"/>
  <c r="C447" i="19"/>
  <c r="E447" i="19" s="1"/>
  <c r="H447" i="19"/>
  <c r="B447" i="19" s="1"/>
  <c r="C749" i="19"/>
  <c r="E749" i="19" s="1"/>
  <c r="H749" i="19"/>
  <c r="B749" i="19" s="1"/>
  <c r="H1221" i="19"/>
  <c r="B1221" i="19" s="1"/>
  <c r="C1221" i="19"/>
  <c r="E1221" i="19" s="1"/>
  <c r="C1374" i="19"/>
  <c r="E1374" i="19" s="1"/>
  <c r="H1374" i="19"/>
  <c r="B1374" i="19" s="1"/>
  <c r="C460" i="19"/>
  <c r="E460" i="19" s="1"/>
  <c r="H460" i="19"/>
  <c r="B460" i="19" s="1"/>
  <c r="C709" i="19"/>
  <c r="E709" i="19" s="1"/>
  <c r="H709" i="19"/>
  <c r="B709" i="19" s="1"/>
  <c r="C901" i="19"/>
  <c r="E901" i="19" s="1"/>
  <c r="H901" i="19"/>
  <c r="B901" i="19" s="1"/>
  <c r="C490" i="19"/>
  <c r="E490" i="19" s="1"/>
  <c r="H490" i="19"/>
  <c r="B490" i="19" s="1"/>
  <c r="C1510" i="19"/>
  <c r="E1510" i="19" s="1"/>
  <c r="H1510" i="19"/>
  <c r="B1510" i="19" s="1"/>
  <c r="C537" i="19"/>
  <c r="E537" i="19" s="1"/>
  <c r="H537" i="19"/>
  <c r="B537" i="19" s="1"/>
  <c r="H185" i="19"/>
  <c r="B185" i="19" s="1"/>
  <c r="C185" i="19"/>
  <c r="E185" i="19" s="1"/>
  <c r="C727" i="19"/>
  <c r="E727" i="19" s="1"/>
  <c r="H727" i="19"/>
  <c r="B727" i="19" s="1"/>
  <c r="C446" i="19"/>
  <c r="E446" i="19" s="1"/>
  <c r="H446" i="19"/>
  <c r="B446" i="19" s="1"/>
  <c r="H452" i="19"/>
  <c r="B452" i="19" s="1"/>
  <c r="H592" i="19"/>
  <c r="B592" i="19" s="1"/>
  <c r="H1132" i="19"/>
  <c r="B1132" i="19" s="1"/>
  <c r="O51" i="18"/>
  <c r="G392" i="19"/>
  <c r="G393" i="19"/>
  <c r="G394" i="19"/>
  <c r="G395" i="19"/>
  <c r="G396" i="19"/>
  <c r="G397" i="19"/>
  <c r="G398" i="19"/>
  <c r="G399" i="19"/>
  <c r="G400" i="19"/>
  <c r="G401" i="19"/>
  <c r="O62" i="18"/>
  <c r="G502" i="19"/>
  <c r="G503" i="19"/>
  <c r="G504" i="19"/>
  <c r="G505" i="19"/>
  <c r="G506" i="19"/>
  <c r="G507" i="19"/>
  <c r="G508" i="19"/>
  <c r="G509" i="19"/>
  <c r="G510" i="19"/>
  <c r="G511" i="19"/>
  <c r="H482" i="19"/>
  <c r="B482" i="19" s="1"/>
  <c r="H1162" i="19"/>
  <c r="B1162" i="19" s="1"/>
  <c r="H902" i="19"/>
  <c r="B902" i="19" s="1"/>
  <c r="C881" i="19"/>
  <c r="E881" i="19" s="1"/>
  <c r="H881" i="19"/>
  <c r="B881" i="19" s="1"/>
  <c r="C889" i="19"/>
  <c r="E889" i="19" s="1"/>
  <c r="H889" i="19"/>
  <c r="B889" i="19" s="1"/>
  <c r="C457" i="19"/>
  <c r="E457" i="19" s="1"/>
  <c r="H457" i="19"/>
  <c r="B457" i="19" s="1"/>
  <c r="C706" i="19"/>
  <c r="E706" i="19" s="1"/>
  <c r="H706" i="19"/>
  <c r="B706" i="19" s="1"/>
  <c r="H312" i="19"/>
  <c r="B312" i="19" s="1"/>
  <c r="H522" i="19"/>
  <c r="B522" i="19" s="1"/>
  <c r="O90" i="18"/>
  <c r="G782" i="19"/>
  <c r="G783" i="19"/>
  <c r="G784" i="19"/>
  <c r="G785" i="19"/>
  <c r="G787" i="19"/>
  <c r="G786" i="19"/>
  <c r="G788" i="19"/>
  <c r="G789" i="19"/>
  <c r="G790" i="19"/>
  <c r="G791" i="19"/>
  <c r="H202" i="19"/>
  <c r="B202" i="19" s="1"/>
  <c r="O144" i="18"/>
  <c r="G1322" i="19"/>
  <c r="G1323" i="19"/>
  <c r="G1324" i="19"/>
  <c r="G1325" i="19"/>
  <c r="G1326" i="19"/>
  <c r="G1327" i="19"/>
  <c r="G1328" i="19"/>
  <c r="G1329" i="19"/>
  <c r="G1330" i="19"/>
  <c r="G1331" i="19"/>
  <c r="H842" i="19"/>
  <c r="B842" i="19" s="1"/>
  <c r="H1522" i="19"/>
  <c r="B1522" i="19" s="1"/>
  <c r="H1382" i="19"/>
  <c r="B1382" i="19" s="1"/>
  <c r="C935" i="19"/>
  <c r="E935" i="19" s="1"/>
  <c r="H935" i="19"/>
  <c r="B935" i="19" s="1"/>
  <c r="C313" i="19"/>
  <c r="E313" i="19" s="1"/>
  <c r="H313" i="19"/>
  <c r="B313" i="19" s="1"/>
  <c r="C631" i="19"/>
  <c r="E631" i="19" s="1"/>
  <c r="H631" i="19"/>
  <c r="B631" i="19" s="1"/>
  <c r="C880" i="19"/>
  <c r="E880" i="19" s="1"/>
  <c r="H880" i="19"/>
  <c r="B880" i="19" s="1"/>
  <c r="C1149" i="19"/>
  <c r="E1149" i="19" s="1"/>
  <c r="H1149" i="19"/>
  <c r="B1149" i="19" s="1"/>
  <c r="C888" i="19"/>
  <c r="E888" i="19" s="1"/>
  <c r="H888" i="19"/>
  <c r="B888" i="19" s="1"/>
  <c r="C1088" i="19"/>
  <c r="E1088" i="19" s="1"/>
  <c r="H1088" i="19"/>
  <c r="B1088" i="19" s="1"/>
  <c r="C208" i="19"/>
  <c r="E208" i="19" s="1"/>
  <c r="H208" i="19"/>
  <c r="B208" i="19" s="1"/>
  <c r="C456" i="19"/>
  <c r="E456" i="19" s="1"/>
  <c r="H456" i="19"/>
  <c r="B456" i="19" s="1"/>
  <c r="C546" i="19"/>
  <c r="E546" i="19" s="1"/>
  <c r="H546" i="19"/>
  <c r="B546" i="19" s="1"/>
  <c r="C705" i="19"/>
  <c r="E705" i="19" s="1"/>
  <c r="H705" i="19"/>
  <c r="B705" i="19" s="1"/>
  <c r="C1004" i="19"/>
  <c r="E1004" i="19" s="1"/>
  <c r="H1004" i="19"/>
  <c r="B1004" i="19" s="1"/>
  <c r="C1023" i="19"/>
  <c r="E1023" i="19" s="1"/>
  <c r="H1023" i="19"/>
  <c r="B1023" i="19" s="1"/>
  <c r="C1156" i="19"/>
  <c r="E1156" i="19" s="1"/>
  <c r="H1156" i="19"/>
  <c r="B1156" i="19" s="1"/>
  <c r="H1174" i="19"/>
  <c r="B1174" i="19" s="1"/>
  <c r="C1174" i="19"/>
  <c r="E1174" i="19" s="1"/>
  <c r="C171" i="19"/>
  <c r="E171" i="19" s="1"/>
  <c r="H171" i="19"/>
  <c r="B171" i="19" s="1"/>
  <c r="C1530" i="19"/>
  <c r="E1530" i="19" s="1"/>
  <c r="H1530" i="19"/>
  <c r="B1530" i="19" s="1"/>
  <c r="C831" i="19"/>
  <c r="E831" i="19" s="1"/>
  <c r="H831" i="19"/>
  <c r="B831" i="19" s="1"/>
  <c r="C820" i="19"/>
  <c r="E820" i="19" s="1"/>
  <c r="H820" i="19"/>
  <c r="B820" i="19" s="1"/>
  <c r="C1519" i="19"/>
  <c r="E1519" i="19" s="1"/>
  <c r="H1519" i="19"/>
  <c r="B1519" i="19" s="1"/>
  <c r="H1406" i="19"/>
  <c r="B1406" i="19" s="1"/>
  <c r="C1406" i="19"/>
  <c r="E1406" i="19" s="1"/>
  <c r="C897" i="19"/>
  <c r="E897" i="19" s="1"/>
  <c r="H897" i="19"/>
  <c r="B897" i="19" s="1"/>
  <c r="C1016" i="19"/>
  <c r="E1016" i="19" s="1"/>
  <c r="H1016" i="19"/>
  <c r="B1016" i="19" s="1"/>
  <c r="C1105" i="19"/>
  <c r="E1105" i="19" s="1"/>
  <c r="H1105" i="19"/>
  <c r="B1105" i="19" s="1"/>
  <c r="C1424" i="19"/>
  <c r="E1424" i="19" s="1"/>
  <c r="H1424" i="19"/>
  <c r="B1424" i="19" s="1"/>
  <c r="C864" i="19"/>
  <c r="E864" i="19" s="1"/>
  <c r="H864" i="19"/>
  <c r="B864" i="19" s="1"/>
  <c r="C271" i="19"/>
  <c r="E271" i="19" s="1"/>
  <c r="H271" i="19"/>
  <c r="B271" i="19" s="1"/>
  <c r="C1170" i="19"/>
  <c r="E1170" i="19" s="1"/>
  <c r="H1170" i="19"/>
  <c r="B1170" i="19" s="1"/>
  <c r="C739" i="19"/>
  <c r="E739" i="19" s="1"/>
  <c r="H739" i="19"/>
  <c r="B739" i="19" s="1"/>
  <c r="C658" i="19"/>
  <c r="E658" i="19" s="1"/>
  <c r="H658" i="19"/>
  <c r="B658" i="19" s="1"/>
  <c r="C1136" i="19"/>
  <c r="E1136" i="19" s="1"/>
  <c r="H1136" i="19"/>
  <c r="B1136" i="19" s="1"/>
  <c r="C487" i="19"/>
  <c r="E487" i="19" s="1"/>
  <c r="H487" i="19"/>
  <c r="B487" i="19" s="1"/>
  <c r="C1115" i="19"/>
  <c r="E1115" i="19" s="1"/>
  <c r="H1115" i="19"/>
  <c r="B1115" i="19" s="1"/>
  <c r="C1553" i="19"/>
  <c r="E1553" i="19" s="1"/>
  <c r="H1553" i="19"/>
  <c r="B1553" i="19" s="1"/>
  <c r="C463" i="19"/>
  <c r="E463" i="19" s="1"/>
  <c r="H463" i="19"/>
  <c r="B463" i="19" s="1"/>
  <c r="C1506" i="19"/>
  <c r="E1506" i="19" s="1"/>
  <c r="H1506" i="19"/>
  <c r="B1506" i="19" s="1"/>
  <c r="C994" i="19"/>
  <c r="E994" i="19" s="1"/>
  <c r="H994" i="19"/>
  <c r="B994" i="19" s="1"/>
  <c r="H984" i="19"/>
  <c r="B984" i="19" s="1"/>
  <c r="C984" i="19"/>
  <c r="E984" i="19" s="1"/>
  <c r="C773" i="19"/>
  <c r="E773" i="19" s="1"/>
  <c r="H773" i="19"/>
  <c r="B773" i="19" s="1"/>
  <c r="C533" i="19"/>
  <c r="E533" i="19" s="1"/>
  <c r="H533" i="19"/>
  <c r="B533" i="19" s="1"/>
  <c r="C1390" i="19"/>
  <c r="E1390" i="19" s="1"/>
  <c r="H1390" i="19"/>
  <c r="B1390" i="19" s="1"/>
  <c r="C529" i="19"/>
  <c r="E529" i="19" s="1"/>
  <c r="H529" i="19"/>
  <c r="B529" i="19" s="1"/>
  <c r="O155" i="18"/>
  <c r="G1432" i="19"/>
  <c r="G1434" i="19"/>
  <c r="G1433" i="19"/>
  <c r="G1435" i="19"/>
  <c r="G1436" i="19"/>
  <c r="G1437" i="19"/>
  <c r="G1438" i="19"/>
  <c r="G1439" i="19"/>
  <c r="G1440" i="19"/>
  <c r="G1441" i="19"/>
  <c r="C414" i="19"/>
  <c r="E414" i="19" s="1"/>
  <c r="H414" i="19"/>
  <c r="B414" i="19" s="1"/>
  <c r="C143" i="19"/>
  <c r="E143" i="19" s="1"/>
  <c r="H143" i="19"/>
  <c r="B143" i="19" s="1"/>
  <c r="C724" i="19"/>
  <c r="E724" i="19" s="1"/>
  <c r="H724" i="19"/>
  <c r="B724" i="19" s="1"/>
  <c r="H1285" i="19"/>
  <c r="B1285" i="19" s="1"/>
  <c r="C1285" i="19"/>
  <c r="E1285" i="19" s="1"/>
  <c r="C1125" i="19"/>
  <c r="E1125" i="19" s="1"/>
  <c r="H1125" i="19"/>
  <c r="B1125" i="19" s="1"/>
  <c r="C973" i="19"/>
  <c r="E973" i="19" s="1"/>
  <c r="H973" i="19"/>
  <c r="B973" i="19" s="1"/>
  <c r="C361" i="19"/>
  <c r="E361" i="19" s="1"/>
  <c r="H361" i="19"/>
  <c r="B361" i="19" s="1"/>
  <c r="C850" i="19"/>
  <c r="E850" i="19" s="1"/>
  <c r="H850" i="19"/>
  <c r="B850" i="19" s="1"/>
  <c r="C428" i="19"/>
  <c r="E428" i="19" s="1"/>
  <c r="H428" i="19"/>
  <c r="B428" i="19" s="1"/>
  <c r="C217" i="19"/>
  <c r="E217" i="19" s="1"/>
  <c r="H217" i="19"/>
  <c r="B217" i="19" s="1"/>
  <c r="C756" i="19"/>
  <c r="E756" i="19" s="1"/>
  <c r="H756" i="19"/>
  <c r="B756" i="19" s="1"/>
  <c r="C1035" i="19"/>
  <c r="E1035" i="19" s="1"/>
  <c r="H1035" i="19"/>
  <c r="B1035" i="19" s="1"/>
  <c r="C744" i="19"/>
  <c r="E744" i="19" s="1"/>
  <c r="H744" i="19"/>
  <c r="B744" i="19" s="1"/>
  <c r="C793" i="19"/>
  <c r="E793" i="19" s="1"/>
  <c r="H793" i="19"/>
  <c r="B793" i="19" s="1"/>
  <c r="C1101" i="19"/>
  <c r="E1101" i="19" s="1"/>
  <c r="H1101" i="19"/>
  <c r="B1101" i="19" s="1"/>
  <c r="C230" i="19"/>
  <c r="E230" i="19" s="1"/>
  <c r="H230" i="19"/>
  <c r="B230" i="19" s="1"/>
  <c r="C909" i="19"/>
  <c r="E909" i="19" s="1"/>
  <c r="H909" i="19"/>
  <c r="B909" i="19" s="1"/>
  <c r="C1348" i="19"/>
  <c r="E1348" i="19" s="1"/>
  <c r="H1348" i="19"/>
  <c r="B1348" i="19" s="1"/>
  <c r="C1497" i="19"/>
  <c r="E1497" i="19" s="1"/>
  <c r="H1497" i="19"/>
  <c r="B1497" i="19" s="1"/>
  <c r="H1216" i="19"/>
  <c r="B1216" i="19" s="1"/>
  <c r="C1216" i="19"/>
  <c r="E1216" i="19" s="1"/>
  <c r="C595" i="19"/>
  <c r="E595" i="19" s="1"/>
  <c r="H595" i="19"/>
  <c r="B595" i="19" s="1"/>
  <c r="H1244" i="19"/>
  <c r="B1244" i="19" s="1"/>
  <c r="C1244" i="19"/>
  <c r="E1244" i="19" s="1"/>
  <c r="C513" i="19"/>
  <c r="E513" i="19" s="1"/>
  <c r="H513" i="19"/>
  <c r="B513" i="19" s="1"/>
  <c r="H1066" i="19"/>
  <c r="B1066" i="19" s="1"/>
  <c r="C1066" i="19"/>
  <c r="E1066" i="19" s="1"/>
  <c r="C1490" i="19"/>
  <c r="E1490" i="19" s="1"/>
  <c r="H1490" i="19"/>
  <c r="B1490" i="19" s="1"/>
  <c r="C877" i="19"/>
  <c r="E877" i="19" s="1"/>
  <c r="H877" i="19"/>
  <c r="B877" i="19" s="1"/>
  <c r="C205" i="19"/>
  <c r="E205" i="19" s="1"/>
  <c r="H205" i="19"/>
  <c r="B205" i="19" s="1"/>
  <c r="C1527" i="19"/>
  <c r="E1527" i="19" s="1"/>
  <c r="H1527" i="19"/>
  <c r="B1527" i="19" s="1"/>
  <c r="C1239" i="19"/>
  <c r="E1239" i="19" s="1"/>
  <c r="H1239" i="19"/>
  <c r="B1239" i="19" s="1"/>
  <c r="C736" i="19"/>
  <c r="E736" i="19" s="1"/>
  <c r="H736" i="19"/>
  <c r="B736" i="19" s="1"/>
  <c r="C483" i="19"/>
  <c r="E483" i="19" s="1"/>
  <c r="H483" i="19"/>
  <c r="B483" i="19" s="1"/>
  <c r="C358" i="19"/>
  <c r="E358" i="19" s="1"/>
  <c r="H358" i="19"/>
  <c r="B358" i="19" s="1"/>
  <c r="H214" i="19"/>
  <c r="B214" i="19" s="1"/>
  <c r="C214" i="19"/>
  <c r="E214" i="19" s="1"/>
  <c r="C1098" i="19"/>
  <c r="E1098" i="19" s="1"/>
  <c r="H1098" i="19"/>
  <c r="B1098" i="19" s="1"/>
  <c r="C906" i="19"/>
  <c r="E906" i="19" s="1"/>
  <c r="H906" i="19"/>
  <c r="B906" i="19" s="1"/>
  <c r="O142" i="18"/>
  <c r="G1302" i="19"/>
  <c r="G1303" i="19"/>
  <c r="G1304" i="19"/>
  <c r="G1305" i="19"/>
  <c r="G1306" i="19"/>
  <c r="G1307" i="19"/>
  <c r="G1308" i="19"/>
  <c r="G1309" i="19"/>
  <c r="G1310" i="19"/>
  <c r="G1311" i="19"/>
  <c r="O151" i="18"/>
  <c r="G1392" i="19"/>
  <c r="G1393" i="19"/>
  <c r="G1394" i="19"/>
  <c r="G1395" i="19"/>
  <c r="G1396" i="19"/>
  <c r="G1397" i="19"/>
  <c r="G1398" i="19"/>
  <c r="G1399" i="19"/>
  <c r="G1400" i="19"/>
  <c r="G1401" i="19"/>
  <c r="H1112" i="19"/>
  <c r="B1112" i="19" s="1"/>
  <c r="C876" i="19"/>
  <c r="E876" i="19" s="1"/>
  <c r="H876" i="19"/>
  <c r="B876" i="19" s="1"/>
  <c r="C1031" i="19"/>
  <c r="E1031" i="19" s="1"/>
  <c r="H1031" i="19"/>
  <c r="B1031" i="19" s="1"/>
  <c r="C1526" i="19"/>
  <c r="E1526" i="19" s="1"/>
  <c r="H1526" i="19"/>
  <c r="B1526" i="19" s="1"/>
  <c r="C1238" i="19"/>
  <c r="E1238" i="19" s="1"/>
  <c r="H1238" i="19"/>
  <c r="B1238" i="19" s="1"/>
  <c r="C735" i="19"/>
  <c r="E735" i="19" s="1"/>
  <c r="H735" i="19"/>
  <c r="B735" i="19" s="1"/>
  <c r="C1230" i="19"/>
  <c r="E1230" i="19" s="1"/>
  <c r="H1230" i="19"/>
  <c r="B1230" i="19" s="1"/>
  <c r="H1213" i="19"/>
  <c r="B1213" i="19" s="1"/>
  <c r="C1213" i="19"/>
  <c r="E1213" i="19" s="1"/>
  <c r="C941" i="19"/>
  <c r="E941" i="19" s="1"/>
  <c r="H941" i="19"/>
  <c r="B941" i="19" s="1"/>
  <c r="H646" i="19"/>
  <c r="B646" i="19" s="1"/>
  <c r="C646" i="19"/>
  <c r="E646" i="19" s="1"/>
  <c r="C1431" i="19"/>
  <c r="E1431" i="19" s="1"/>
  <c r="H1431" i="19"/>
  <c r="B1431" i="19" s="1"/>
  <c r="C470" i="19"/>
  <c r="E470" i="19" s="1"/>
  <c r="H470" i="19"/>
  <c r="B470" i="19" s="1"/>
  <c r="C540" i="19"/>
  <c r="E540" i="19" s="1"/>
  <c r="H540" i="19"/>
  <c r="B540" i="19" s="1"/>
  <c r="C423" i="19"/>
  <c r="E423" i="19" s="1"/>
  <c r="H423" i="19"/>
  <c r="B423" i="19" s="1"/>
  <c r="C800" i="19"/>
  <c r="E800" i="19" s="1"/>
  <c r="H800" i="19"/>
  <c r="B800" i="19" s="1"/>
  <c r="C940" i="19"/>
  <c r="E940" i="19" s="1"/>
  <c r="H940" i="19"/>
  <c r="B940" i="19" s="1"/>
  <c r="O156" i="18"/>
  <c r="G1446" i="19"/>
  <c r="G1442" i="19"/>
  <c r="G1443" i="19"/>
  <c r="G1445" i="19"/>
  <c r="G1444" i="19"/>
  <c r="G1447" i="19"/>
  <c r="G1448" i="19"/>
  <c r="G1449" i="19"/>
  <c r="G1450" i="19"/>
  <c r="G1451" i="19"/>
  <c r="C825" i="19"/>
  <c r="E825" i="19" s="1"/>
  <c r="H825" i="19"/>
  <c r="B825" i="19" s="1"/>
  <c r="C1236" i="19"/>
  <c r="E1236" i="19" s="1"/>
  <c r="H1236" i="19"/>
  <c r="B1236" i="19" s="1"/>
  <c r="C733" i="19"/>
  <c r="E733" i="19" s="1"/>
  <c r="H733" i="19"/>
  <c r="B733" i="19" s="1"/>
  <c r="C1001" i="19"/>
  <c r="E1001" i="19" s="1"/>
  <c r="H1001" i="19"/>
  <c r="B1001" i="19" s="1"/>
  <c r="H187" i="19"/>
  <c r="B187" i="19" s="1"/>
  <c r="C187" i="19"/>
  <c r="E187" i="19" s="1"/>
  <c r="C729" i="19"/>
  <c r="E729" i="19" s="1"/>
  <c r="H729" i="19"/>
  <c r="B729" i="19" s="1"/>
  <c r="C687" i="19"/>
  <c r="E687" i="19" s="1"/>
  <c r="H687" i="19"/>
  <c r="B687" i="19" s="1"/>
  <c r="C1357" i="19"/>
  <c r="E1357" i="19" s="1"/>
  <c r="H1357" i="19"/>
  <c r="B1357" i="19" s="1"/>
  <c r="H1064" i="19"/>
  <c r="B1064" i="19" s="1"/>
  <c r="C1064" i="19"/>
  <c r="E1064" i="19" s="1"/>
  <c r="H1342" i="19"/>
  <c r="B1342" i="19" s="1"/>
  <c r="O81" i="18"/>
  <c r="G692" i="19"/>
  <c r="G693" i="19"/>
  <c r="G694" i="19"/>
  <c r="G695" i="19"/>
  <c r="G696" i="19"/>
  <c r="G697" i="19"/>
  <c r="G698" i="19"/>
  <c r="G699" i="19"/>
  <c r="G700" i="19"/>
  <c r="G701" i="19"/>
  <c r="O141" i="18"/>
  <c r="G1292" i="19"/>
  <c r="G1293" i="19"/>
  <c r="G1294" i="19"/>
  <c r="G1295" i="19"/>
  <c r="G1296" i="19"/>
  <c r="G1297" i="19"/>
  <c r="G1298" i="19"/>
  <c r="G1299" i="19"/>
  <c r="G1300" i="19"/>
  <c r="G1301" i="19"/>
  <c r="C318" i="19"/>
  <c r="E318" i="19" s="1"/>
  <c r="H318" i="19"/>
  <c r="B318" i="19" s="1"/>
  <c r="C177" i="19"/>
  <c r="E177" i="19" s="1"/>
  <c r="H177" i="19"/>
  <c r="B177" i="19" s="1"/>
  <c r="C164" i="19"/>
  <c r="E164" i="19" s="1"/>
  <c r="H164" i="19"/>
  <c r="B164" i="19" s="1"/>
  <c r="H813" i="19"/>
  <c r="B813" i="19" s="1"/>
  <c r="C813" i="19"/>
  <c r="E813" i="19" s="1"/>
  <c r="C1163" i="19"/>
  <c r="E1163" i="19" s="1"/>
  <c r="H1163" i="19"/>
  <c r="B1163" i="19" s="1"/>
  <c r="C778" i="19"/>
  <c r="E778" i="19" s="1"/>
  <c r="H778" i="19"/>
  <c r="B778" i="19" s="1"/>
  <c r="H186" i="19"/>
  <c r="B186" i="19" s="1"/>
  <c r="C186" i="19"/>
  <c r="E186" i="19" s="1"/>
  <c r="C418" i="19"/>
  <c r="E418" i="19" s="1"/>
  <c r="H418" i="19"/>
  <c r="B418" i="19" s="1"/>
  <c r="C728" i="19"/>
  <c r="E728" i="19" s="1"/>
  <c r="H728" i="19"/>
  <c r="B728" i="19" s="1"/>
  <c r="C1040" i="19"/>
  <c r="E1040" i="19" s="1"/>
  <c r="H1040" i="19"/>
  <c r="B1040" i="19" s="1"/>
  <c r="C798" i="19"/>
  <c r="E798" i="19" s="1"/>
  <c r="H798" i="19"/>
  <c r="B798" i="19" s="1"/>
  <c r="C1249" i="19"/>
  <c r="E1249" i="19" s="1"/>
  <c r="H1249" i="19"/>
  <c r="B1249" i="19" s="1"/>
  <c r="H1082" i="19"/>
  <c r="B1082" i="19" s="1"/>
  <c r="O97" i="18"/>
  <c r="G852" i="19"/>
  <c r="G853" i="19"/>
  <c r="G854" i="19"/>
  <c r="G855" i="19"/>
  <c r="G856" i="19"/>
  <c r="G857" i="19"/>
  <c r="G858" i="19"/>
  <c r="G859" i="19"/>
  <c r="G860" i="19"/>
  <c r="G861" i="19"/>
  <c r="H317" i="19"/>
  <c r="B317" i="19" s="1"/>
  <c r="C317" i="19"/>
  <c r="E317" i="19" s="1"/>
  <c r="C1008" i="19"/>
  <c r="E1008" i="19" s="1"/>
  <c r="H1008" i="19"/>
  <c r="B1008" i="19" s="1"/>
  <c r="C824" i="19"/>
  <c r="E824" i="19" s="1"/>
  <c r="H824" i="19"/>
  <c r="B824" i="19" s="1"/>
  <c r="C1234" i="19"/>
  <c r="E1234" i="19" s="1"/>
  <c r="H1234" i="19"/>
  <c r="B1234" i="19" s="1"/>
  <c r="C263" i="19"/>
  <c r="E263" i="19" s="1"/>
  <c r="H263" i="19"/>
  <c r="B263" i="19" s="1"/>
  <c r="C777" i="19"/>
  <c r="E777" i="19" s="1"/>
  <c r="H777" i="19"/>
  <c r="B777" i="19" s="1"/>
  <c r="C295" i="19"/>
  <c r="E295" i="19" s="1"/>
  <c r="H295" i="19"/>
  <c r="B295" i="19" s="1"/>
  <c r="C1128" i="19"/>
  <c r="E1128" i="19" s="1"/>
  <c r="H1128" i="19"/>
  <c r="B1128" i="19" s="1"/>
  <c r="H752" i="19"/>
  <c r="B752" i="19" s="1"/>
  <c r="H812" i="19"/>
  <c r="B812" i="19" s="1"/>
  <c r="H934" i="19"/>
  <c r="B934" i="19" s="1"/>
  <c r="C934" i="19"/>
  <c r="E934" i="19" s="1"/>
  <c r="C630" i="19"/>
  <c r="E630" i="19" s="1"/>
  <c r="H630" i="19"/>
  <c r="B630" i="19" s="1"/>
  <c r="C879" i="19"/>
  <c r="E879" i="19" s="1"/>
  <c r="H879" i="19"/>
  <c r="B879" i="19" s="1"/>
  <c r="H1148" i="19"/>
  <c r="B1148" i="19" s="1"/>
  <c r="C1148" i="19"/>
  <c r="E1148" i="19" s="1"/>
  <c r="C887" i="19"/>
  <c r="E887" i="19" s="1"/>
  <c r="H887" i="19"/>
  <c r="B887" i="19" s="1"/>
  <c r="C1087" i="19"/>
  <c r="E1087" i="19" s="1"/>
  <c r="H1087" i="19"/>
  <c r="B1087" i="19" s="1"/>
  <c r="C206" i="19"/>
  <c r="E206" i="19" s="1"/>
  <c r="H206" i="19"/>
  <c r="B206" i="19" s="1"/>
  <c r="C455" i="19"/>
  <c r="E455" i="19" s="1"/>
  <c r="H455" i="19"/>
  <c r="B455" i="19" s="1"/>
  <c r="C545" i="19"/>
  <c r="E545" i="19" s="1"/>
  <c r="H545" i="19"/>
  <c r="B545" i="19" s="1"/>
  <c r="C704" i="19"/>
  <c r="E704" i="19" s="1"/>
  <c r="H704" i="19"/>
  <c r="B704" i="19" s="1"/>
  <c r="C1003" i="19"/>
  <c r="E1003" i="19" s="1"/>
  <c r="H1003" i="19"/>
  <c r="B1003" i="19" s="1"/>
  <c r="C651" i="19"/>
  <c r="E651" i="19" s="1"/>
  <c r="H651" i="19"/>
  <c r="B651" i="19" s="1"/>
  <c r="C1155" i="19"/>
  <c r="E1155" i="19" s="1"/>
  <c r="H1155" i="19"/>
  <c r="B1155" i="19" s="1"/>
  <c r="C1421" i="19"/>
  <c r="E1421" i="19" s="1"/>
  <c r="H1421" i="19"/>
  <c r="B1421" i="19" s="1"/>
  <c r="C170" i="19"/>
  <c r="E170" i="19" s="1"/>
  <c r="H170" i="19"/>
  <c r="B170" i="19" s="1"/>
  <c r="C1529" i="19"/>
  <c r="E1529" i="19" s="1"/>
  <c r="H1529" i="19"/>
  <c r="B1529" i="19" s="1"/>
  <c r="C830" i="19"/>
  <c r="E830" i="19" s="1"/>
  <c r="H830" i="19"/>
  <c r="B830" i="19" s="1"/>
  <c r="C819" i="19"/>
  <c r="E819" i="19" s="1"/>
  <c r="H819" i="19"/>
  <c r="B819" i="19" s="1"/>
  <c r="C1518" i="19"/>
  <c r="E1518" i="19" s="1"/>
  <c r="H1518" i="19"/>
  <c r="B1518" i="19" s="1"/>
  <c r="C1410" i="19"/>
  <c r="E1410" i="19" s="1"/>
  <c r="H1410" i="19"/>
  <c r="B1410" i="19" s="1"/>
  <c r="C896" i="19"/>
  <c r="E896" i="19" s="1"/>
  <c r="H896" i="19"/>
  <c r="B896" i="19" s="1"/>
  <c r="C1015" i="19"/>
  <c r="E1015" i="19" s="1"/>
  <c r="H1015" i="19"/>
  <c r="B1015" i="19" s="1"/>
  <c r="H1104" i="19"/>
  <c r="B1104" i="19" s="1"/>
  <c r="C1104" i="19"/>
  <c r="E1104" i="19" s="1"/>
  <c r="H1423" i="19"/>
  <c r="B1423" i="19" s="1"/>
  <c r="C1423" i="19"/>
  <c r="E1423" i="19" s="1"/>
  <c r="C863" i="19"/>
  <c r="E863" i="19" s="1"/>
  <c r="H863" i="19"/>
  <c r="B863" i="19" s="1"/>
  <c r="C1241" i="19"/>
  <c r="E1241" i="19" s="1"/>
  <c r="H1241" i="19"/>
  <c r="B1241" i="19" s="1"/>
  <c r="C270" i="19"/>
  <c r="E270" i="19" s="1"/>
  <c r="H270" i="19"/>
  <c r="B270" i="19" s="1"/>
  <c r="C1169" i="19"/>
  <c r="E1169" i="19" s="1"/>
  <c r="H1169" i="19"/>
  <c r="B1169" i="19" s="1"/>
  <c r="C738" i="19"/>
  <c r="E738" i="19" s="1"/>
  <c r="H738" i="19"/>
  <c r="B738" i="19" s="1"/>
  <c r="C657" i="19"/>
  <c r="E657" i="19" s="1"/>
  <c r="H657" i="19"/>
  <c r="B657" i="19" s="1"/>
  <c r="C1137" i="19"/>
  <c r="E1137" i="19" s="1"/>
  <c r="H1137" i="19"/>
  <c r="B1137" i="19" s="1"/>
  <c r="C485" i="19"/>
  <c r="E485" i="19" s="1"/>
  <c r="H485" i="19"/>
  <c r="B485" i="19" s="1"/>
  <c r="C1114" i="19"/>
  <c r="E1114" i="19" s="1"/>
  <c r="H1114" i="19"/>
  <c r="B1114" i="19" s="1"/>
  <c r="H1554" i="19"/>
  <c r="B1554" i="19" s="1"/>
  <c r="C1554" i="19"/>
  <c r="E1554" i="19" s="1"/>
  <c r="C1505" i="19"/>
  <c r="E1505" i="19" s="1"/>
  <c r="H1505" i="19"/>
  <c r="B1505" i="19" s="1"/>
  <c r="C993" i="19"/>
  <c r="E993" i="19" s="1"/>
  <c r="H993" i="19"/>
  <c r="B993" i="19" s="1"/>
  <c r="C983" i="19"/>
  <c r="E983" i="19" s="1"/>
  <c r="H983" i="19"/>
  <c r="B983" i="19" s="1"/>
  <c r="C301" i="19"/>
  <c r="E301" i="19" s="1"/>
  <c r="H301" i="19"/>
  <c r="B301" i="19" s="1"/>
  <c r="C1389" i="19"/>
  <c r="E1389" i="19" s="1"/>
  <c r="H1389" i="19"/>
  <c r="B1389" i="19" s="1"/>
  <c r="C528" i="19"/>
  <c r="E528" i="19" s="1"/>
  <c r="H528" i="19"/>
  <c r="B528" i="19" s="1"/>
  <c r="C144" i="19"/>
  <c r="E144" i="19" s="1"/>
  <c r="H144" i="19"/>
  <c r="B144" i="19" s="1"/>
  <c r="C1283" i="19"/>
  <c r="E1283" i="19" s="1"/>
  <c r="H1283" i="19"/>
  <c r="B1283" i="19" s="1"/>
  <c r="H1124" i="19"/>
  <c r="B1124" i="19" s="1"/>
  <c r="C1124" i="19"/>
  <c r="E1124" i="19" s="1"/>
  <c r="C360" i="19"/>
  <c r="E360" i="19" s="1"/>
  <c r="H360" i="19"/>
  <c r="B360" i="19" s="1"/>
  <c r="C849" i="19"/>
  <c r="E849" i="19" s="1"/>
  <c r="H849" i="19"/>
  <c r="B849" i="19" s="1"/>
  <c r="C427" i="19"/>
  <c r="E427" i="19" s="1"/>
  <c r="H427" i="19"/>
  <c r="B427" i="19" s="1"/>
  <c r="C216" i="19"/>
  <c r="E216" i="19" s="1"/>
  <c r="H216" i="19"/>
  <c r="B216" i="19" s="1"/>
  <c r="C755" i="19"/>
  <c r="E755" i="19" s="1"/>
  <c r="H755" i="19"/>
  <c r="B755" i="19" s="1"/>
  <c r="C1039" i="19"/>
  <c r="E1039" i="19" s="1"/>
  <c r="H1039" i="19"/>
  <c r="B1039" i="19" s="1"/>
  <c r="C743" i="19"/>
  <c r="E743" i="19" s="1"/>
  <c r="H743" i="19"/>
  <c r="B743" i="19" s="1"/>
  <c r="C1611" i="19"/>
  <c r="E1611" i="19" s="1"/>
  <c r="H1611" i="19"/>
  <c r="B1611" i="19" s="1"/>
  <c r="C1100" i="19"/>
  <c r="E1100" i="19" s="1"/>
  <c r="H1100" i="19"/>
  <c r="B1100" i="19" s="1"/>
  <c r="C229" i="19"/>
  <c r="E229" i="19" s="1"/>
  <c r="H229" i="19"/>
  <c r="B229" i="19" s="1"/>
  <c r="C908" i="19"/>
  <c r="E908" i="19" s="1"/>
  <c r="H908" i="19"/>
  <c r="B908" i="19" s="1"/>
  <c r="C1347" i="19"/>
  <c r="E1347" i="19" s="1"/>
  <c r="H1347" i="19"/>
  <c r="B1347" i="19" s="1"/>
  <c r="C1496" i="19"/>
  <c r="E1496" i="19" s="1"/>
  <c r="H1496" i="19"/>
  <c r="B1496" i="19" s="1"/>
  <c r="C1215" i="19"/>
  <c r="E1215" i="19" s="1"/>
  <c r="H1215" i="19"/>
  <c r="B1215" i="19" s="1"/>
  <c r="C594" i="19"/>
  <c r="E594" i="19" s="1"/>
  <c r="H594" i="19"/>
  <c r="B594" i="19" s="1"/>
  <c r="C1243" i="19"/>
  <c r="E1243" i="19" s="1"/>
  <c r="H1243" i="19"/>
  <c r="B1243" i="19" s="1"/>
  <c r="C17" i="18"/>
  <c r="P17" i="18"/>
  <c r="P19" i="18"/>
  <c r="C19" i="18"/>
  <c r="C25" i="18"/>
  <c r="P25" i="18"/>
  <c r="C16" i="18"/>
  <c r="P16" i="18"/>
  <c r="C18" i="18"/>
  <c r="P18" i="18"/>
  <c r="C23" i="18"/>
  <c r="P23" i="18"/>
  <c r="C24" i="18"/>
  <c r="P24" i="18"/>
  <c r="AH91" i="19" l="1"/>
  <c r="AB91" i="19" s="1" a="1"/>
  <c r="AB91" i="19" s="1"/>
  <c r="H90" i="19"/>
  <c r="B90" i="19" s="1"/>
  <c r="C90" i="19"/>
  <c r="E90" i="19" s="1"/>
  <c r="AB808" i="19" a="1"/>
  <c r="AB808" i="19" s="1"/>
  <c r="AC808" i="19" a="1"/>
  <c r="AC808" i="19" s="1"/>
  <c r="AB1199" i="19" a="1"/>
  <c r="AB1199" i="19" s="1"/>
  <c r="AC1199" i="19" a="1"/>
  <c r="AC1199" i="19" s="1"/>
  <c r="AB16" i="19" a="1"/>
  <c r="AB16" i="19" s="1"/>
  <c r="AC16" i="19" a="1"/>
  <c r="AC16" i="19" s="1"/>
  <c r="AB601" i="19" a="1"/>
  <c r="AB601" i="19" s="1"/>
  <c r="AC601" i="19" a="1"/>
  <c r="AC601" i="19" s="1"/>
  <c r="AB1027" i="19" a="1"/>
  <c r="AB1027" i="19" s="1"/>
  <c r="AC1027" i="19" a="1"/>
  <c r="AC1027" i="19" s="1"/>
  <c r="AB145" i="19" a="1"/>
  <c r="AB145" i="19" s="1"/>
  <c r="AC145" i="19" a="1"/>
  <c r="AC145" i="19" s="1"/>
  <c r="AB710" i="19" a="1"/>
  <c r="AB710" i="19" s="1"/>
  <c r="AC710" i="19" a="1"/>
  <c r="AC710" i="19" s="1"/>
  <c r="AB687" i="19" a="1"/>
  <c r="AB687" i="19" s="1"/>
  <c r="AC687" i="19" a="1"/>
  <c r="AC687" i="19" s="1"/>
  <c r="AB360" i="19" a="1"/>
  <c r="AB360" i="19" s="1"/>
  <c r="AC360" i="19" a="1"/>
  <c r="AC360" i="19" s="1"/>
  <c r="AB730" i="19" a="1"/>
  <c r="AB730" i="19" s="1"/>
  <c r="AC730" i="19" a="1"/>
  <c r="AC730" i="19" s="1"/>
  <c r="AB271" i="19" a="1"/>
  <c r="AB271" i="19" s="1"/>
  <c r="AC271" i="19" a="1"/>
  <c r="AC271" i="19" s="1"/>
  <c r="AB981" i="19" a="1"/>
  <c r="AB981" i="19" s="1"/>
  <c r="AC981" i="19" a="1"/>
  <c r="AC981" i="19" s="1"/>
  <c r="AB421" i="19" a="1"/>
  <c r="AB421" i="19" s="1"/>
  <c r="AB422" i="19" s="1" a="1"/>
  <c r="AB422" i="19" s="1"/>
  <c r="AC421" i="19" a="1"/>
  <c r="AC421" i="19" s="1"/>
  <c r="AC422" i="19" s="1" a="1"/>
  <c r="AC422" i="19" s="1"/>
  <c r="AB1141" i="19" a="1"/>
  <c r="AB1141" i="19" s="1"/>
  <c r="AC1141" i="19" a="1"/>
  <c r="AC1141" i="19" s="1"/>
  <c r="AB851" i="19" a="1"/>
  <c r="AB851" i="19" s="1"/>
  <c r="AC851" i="19" a="1"/>
  <c r="AC851" i="19" s="1"/>
  <c r="AB547" i="19" a="1"/>
  <c r="AB547" i="19" s="1"/>
  <c r="AC547" i="19" a="1"/>
  <c r="AC547" i="19" s="1"/>
  <c r="AB1197" i="19" a="1"/>
  <c r="AB1197" i="19" s="1"/>
  <c r="AC1197" i="19" a="1"/>
  <c r="AC1197" i="19" s="1"/>
  <c r="AB637" i="19" a="1"/>
  <c r="AB637" i="19" s="1"/>
  <c r="AC637" i="19" a="1"/>
  <c r="AC637" i="19" s="1"/>
  <c r="AB1128" i="19" a="1"/>
  <c r="AB1128" i="19" s="1"/>
  <c r="AC1128" i="19" a="1"/>
  <c r="AC1128" i="19" s="1"/>
  <c r="AB1284" i="19" a="1"/>
  <c r="AB1284" i="19" s="1"/>
  <c r="AC1284" i="19" a="1"/>
  <c r="AC1284" i="19" s="1"/>
  <c r="AB1607" i="19" a="1"/>
  <c r="AB1607" i="19" s="1"/>
  <c r="AC1607" i="19" a="1"/>
  <c r="AC1607" i="19" s="1"/>
  <c r="AB868" i="19" a="1"/>
  <c r="AB868" i="19" s="1"/>
  <c r="AC868" i="19" a="1"/>
  <c r="AC868" i="19" s="1"/>
  <c r="AB428" i="19" a="1"/>
  <c r="AB428" i="19" s="1"/>
  <c r="AC428" i="19" a="1"/>
  <c r="AC428" i="19" s="1"/>
  <c r="AB777" i="19" a="1"/>
  <c r="AB777" i="19" s="1"/>
  <c r="AC777" i="19" a="1"/>
  <c r="AC777" i="19" s="1"/>
  <c r="AB1065" i="19" a="1"/>
  <c r="AB1065" i="19" s="1"/>
  <c r="AC1065" i="19" a="1"/>
  <c r="AC1065" i="19" s="1"/>
  <c r="AB1360" i="19" a="1"/>
  <c r="AB1360" i="19" s="1"/>
  <c r="AC1360" i="19" a="1"/>
  <c r="AC1360" i="19" s="1"/>
  <c r="AB268" i="19" a="1"/>
  <c r="AB268" i="19" s="1"/>
  <c r="AC268" i="19" a="1"/>
  <c r="AC268" i="19" s="1"/>
  <c r="AB998" i="19" a="1"/>
  <c r="AB998" i="19" s="1"/>
  <c r="AC998" i="19" a="1"/>
  <c r="AC998" i="19" s="1"/>
  <c r="AB828" i="19" a="1"/>
  <c r="AB828" i="19" s="1"/>
  <c r="AC828" i="19" a="1"/>
  <c r="AC828" i="19" s="1"/>
  <c r="AB389" i="19" a="1"/>
  <c r="AB389" i="19" s="1"/>
  <c r="AC389" i="19" a="1"/>
  <c r="AC389" i="19" s="1"/>
  <c r="AB731" i="19" a="1"/>
  <c r="AB731" i="19" s="1"/>
  <c r="AC731" i="19" a="1"/>
  <c r="AC731" i="19" s="1"/>
  <c r="AB1159" i="19" a="1"/>
  <c r="AB1159" i="19" s="1"/>
  <c r="AC1159" i="19" a="1"/>
  <c r="AC1159" i="19" s="1"/>
  <c r="AB910" i="19" a="1"/>
  <c r="AB910" i="19" s="1"/>
  <c r="AC910" i="19" a="1"/>
  <c r="AC910" i="19" s="1"/>
  <c r="AB1531" i="19" a="1"/>
  <c r="AB1531" i="19" s="1"/>
  <c r="AC1531" i="19" a="1"/>
  <c r="AC1531" i="19" s="1"/>
  <c r="AB526" i="19" a="1"/>
  <c r="AB526" i="19" s="1"/>
  <c r="AC526" i="19" a="1"/>
  <c r="AC526" i="19" s="1"/>
  <c r="AB1105" i="19" a="1"/>
  <c r="AB1105" i="19" s="1"/>
  <c r="AC1105" i="19" a="1"/>
  <c r="AC1105" i="19" s="1"/>
  <c r="AB1067" i="19" a="1"/>
  <c r="AB1067" i="19" s="1"/>
  <c r="AC1067" i="19" a="1"/>
  <c r="AC1067" i="19" s="1"/>
  <c r="AB204" i="19" a="1"/>
  <c r="AB204" i="19" s="1"/>
  <c r="AC204" i="19" a="1"/>
  <c r="AC204" i="19" s="1"/>
  <c r="AB1025" i="19" a="1"/>
  <c r="AB1025" i="19" s="1"/>
  <c r="AC1025" i="19" a="1"/>
  <c r="AC1025" i="19" s="1"/>
  <c r="AB436" i="19" a="1"/>
  <c r="AB436" i="19" s="1"/>
  <c r="AC436" i="19" a="1"/>
  <c r="AC436" i="19" s="1"/>
  <c r="AB1318" i="19" a="1"/>
  <c r="AB1318" i="19" s="1"/>
  <c r="AC1318" i="19" a="1"/>
  <c r="AC1318" i="19" s="1"/>
  <c r="AB1061" i="19" a="1"/>
  <c r="AB1061" i="19" s="1"/>
  <c r="AC1061" i="19" a="1"/>
  <c r="AC1061" i="19" s="1"/>
  <c r="AB633" i="19" a="1"/>
  <c r="AB633" i="19" s="1"/>
  <c r="AC633" i="19" a="1"/>
  <c r="AC633" i="19" s="1"/>
  <c r="AB636" i="19" a="1"/>
  <c r="AB636" i="19" s="1"/>
  <c r="AC636" i="19" a="1"/>
  <c r="AC636" i="19" s="1"/>
  <c r="AB1185" i="19" a="1"/>
  <c r="AB1185" i="19" s="1"/>
  <c r="AC1185" i="19" a="1"/>
  <c r="AC1185" i="19" s="1"/>
  <c r="AB836" i="19" a="1"/>
  <c r="AB836" i="19" s="1"/>
  <c r="AC836" i="19" a="1"/>
  <c r="AC836" i="19" s="1"/>
  <c r="AB1571" i="19" a="1"/>
  <c r="AB1571" i="19" s="1"/>
  <c r="AC1571" i="19" a="1"/>
  <c r="AC1571" i="19" s="1"/>
  <c r="AB224" i="19" a="1"/>
  <c r="AB224" i="19" s="1"/>
  <c r="AC224" i="19" a="1"/>
  <c r="AC224" i="19" s="1"/>
  <c r="AB1289" i="19" a="1"/>
  <c r="AB1289" i="19" s="1"/>
  <c r="AC1289" i="19" a="1"/>
  <c r="AC1289" i="19" s="1"/>
  <c r="AB709" i="19" a="1"/>
  <c r="AB709" i="19" s="1"/>
  <c r="AC709" i="19" a="1"/>
  <c r="AC709" i="19" s="1"/>
  <c r="AB427" i="19" a="1"/>
  <c r="AB427" i="19" s="1"/>
  <c r="AC427" i="19" a="1"/>
  <c r="AC427" i="19" s="1"/>
  <c r="AB537" i="19" a="1"/>
  <c r="AB537" i="19" s="1"/>
  <c r="AC537" i="19" a="1"/>
  <c r="AC537" i="19" s="1"/>
  <c r="AB538" i="19" a="1"/>
  <c r="AB538" i="19" s="1"/>
  <c r="AC538" i="19" a="1"/>
  <c r="AC538" i="19" s="1"/>
  <c r="AB1406" i="19" a="1"/>
  <c r="AB1406" i="19" s="1"/>
  <c r="AC1406" i="19" a="1"/>
  <c r="AC1406" i="19" s="1"/>
  <c r="AB417" i="19" a="1"/>
  <c r="AB417" i="19" s="1"/>
  <c r="AC417" i="19" a="1"/>
  <c r="AC417" i="19" s="1"/>
  <c r="AB1428" i="19" a="1"/>
  <c r="AB1428" i="19" s="1"/>
  <c r="AC1428" i="19" a="1"/>
  <c r="AC1428" i="19" s="1"/>
  <c r="AB460" i="19" a="1"/>
  <c r="AB460" i="19" s="1"/>
  <c r="AC460" i="19" a="1"/>
  <c r="AC460" i="19" s="1"/>
  <c r="AB451" i="19" a="1"/>
  <c r="AB451" i="19" s="1"/>
  <c r="AB452" i="19" s="1" a="1"/>
  <c r="AB452" i="19" s="1"/>
  <c r="AC451" i="19" a="1"/>
  <c r="AC451" i="19" s="1"/>
  <c r="AC452" i="19" s="1" a="1"/>
  <c r="AC452" i="19" s="1"/>
  <c r="AB361" i="19" a="1"/>
  <c r="AB361" i="19" s="1"/>
  <c r="AC361" i="19" a="1"/>
  <c r="AC361" i="19" s="1"/>
  <c r="AB1016" i="19" a="1"/>
  <c r="AB1016" i="19" s="1"/>
  <c r="AC1016" i="19" a="1"/>
  <c r="AC1016" i="19" s="1"/>
  <c r="AB1344" i="19" a="1"/>
  <c r="AB1344" i="19" s="1"/>
  <c r="AC1344" i="19" a="1"/>
  <c r="AC1344" i="19" s="1"/>
  <c r="AB979" i="19" a="1"/>
  <c r="AB979" i="19" s="1"/>
  <c r="AC979" i="19" a="1"/>
  <c r="AC979" i="19" s="1"/>
  <c r="AB216" i="19" a="1"/>
  <c r="AB216" i="19" s="1"/>
  <c r="AC216" i="19" a="1"/>
  <c r="AC216" i="19" s="1"/>
  <c r="AB464" i="19" a="1"/>
  <c r="AB464" i="19" s="1"/>
  <c r="AC464" i="19" a="1"/>
  <c r="AC464" i="19" s="1"/>
  <c r="AB465" i="19" a="1"/>
  <c r="AB465" i="19" s="1"/>
  <c r="AC465" i="19" a="1"/>
  <c r="AC465" i="19" s="1"/>
  <c r="AB746" i="19" a="1"/>
  <c r="AB746" i="19" s="1"/>
  <c r="AC746" i="19" a="1"/>
  <c r="AC746" i="19" s="1"/>
  <c r="AB1095" i="19" a="1"/>
  <c r="AB1095" i="19" s="1"/>
  <c r="AC1095" i="19" a="1"/>
  <c r="AC1095" i="19" s="1"/>
  <c r="AB1231" i="19" a="1"/>
  <c r="AB1231" i="19" s="1"/>
  <c r="AC1231" i="19" a="1"/>
  <c r="AC1231" i="19" s="1"/>
  <c r="AB419" i="19" a="1"/>
  <c r="AB419" i="19" s="1"/>
  <c r="AC419" i="19" a="1"/>
  <c r="AC419" i="19" s="1"/>
  <c r="AB1239" i="19" a="1"/>
  <c r="AB1239" i="19" s="1"/>
  <c r="AC1239" i="19" a="1"/>
  <c r="AC1239" i="19" s="1"/>
  <c r="AB1011" i="19" a="1"/>
  <c r="AB1011" i="19" s="1"/>
  <c r="AC1011" i="19" a="1"/>
  <c r="AC1011" i="19" s="1"/>
  <c r="AB1553" i="19" a="1"/>
  <c r="AB1553" i="19" s="1"/>
  <c r="AC1553" i="19" a="1"/>
  <c r="AC1553" i="19" s="1"/>
  <c r="AB168" i="19" a="1"/>
  <c r="AB168" i="19" s="1"/>
  <c r="AC168" i="19" a="1"/>
  <c r="AC168" i="19" s="1"/>
  <c r="AB1181" i="19" a="1"/>
  <c r="AB1181" i="19" s="1"/>
  <c r="AC1181" i="19" a="1"/>
  <c r="AC1181" i="19" s="1"/>
  <c r="AB864" i="19" a="1"/>
  <c r="AB864" i="19" s="1"/>
  <c r="AC864" i="19" a="1"/>
  <c r="AC864" i="19" s="1"/>
  <c r="AB907" i="19" a="1"/>
  <c r="AB907" i="19" s="1"/>
  <c r="AC907" i="19" a="1"/>
  <c r="AC907" i="19" s="1"/>
  <c r="AB420" i="19" a="1"/>
  <c r="AB420" i="19" s="1"/>
  <c r="AC420" i="19" a="1"/>
  <c r="AC420" i="19" s="1"/>
  <c r="AB1168" i="19" a="1"/>
  <c r="AB1168" i="19" s="1"/>
  <c r="AC1168" i="19" a="1"/>
  <c r="AC1168" i="19" s="1"/>
  <c r="AB650" i="19" a="1"/>
  <c r="AB650" i="19" s="1"/>
  <c r="AC650" i="19" a="1"/>
  <c r="AC650" i="19" s="1"/>
  <c r="AB987" i="19" a="1"/>
  <c r="AB987" i="19" s="1"/>
  <c r="AC987" i="19" a="1"/>
  <c r="AC987" i="19" s="1"/>
  <c r="AB794" i="19" a="1"/>
  <c r="AB794" i="19" s="1"/>
  <c r="AC794" i="19" a="1"/>
  <c r="AC794" i="19" s="1"/>
  <c r="AB628" i="19" a="1"/>
  <c r="AB628" i="19" s="1"/>
  <c r="AC628" i="19" a="1"/>
  <c r="AC628" i="19" s="1"/>
  <c r="AB1249" i="19" a="1"/>
  <c r="AB1249" i="19" s="1"/>
  <c r="AC1249" i="19" a="1"/>
  <c r="AC1249" i="19" s="1"/>
  <c r="AB1104" i="19" a="1"/>
  <c r="AB1104" i="19" s="1"/>
  <c r="AC1104" i="19" a="1"/>
  <c r="AC1104" i="19" s="1"/>
  <c r="AB1559" i="19" a="1"/>
  <c r="AB1559" i="19" s="1"/>
  <c r="AC1559" i="19" a="1"/>
  <c r="AC1559" i="19" s="1"/>
  <c r="AB187" i="19" a="1"/>
  <c r="AB187" i="19" s="1"/>
  <c r="AC187" i="19" a="1"/>
  <c r="AC187" i="19" s="1"/>
  <c r="AB643" i="19" a="1"/>
  <c r="AB643" i="19" s="1"/>
  <c r="AC643" i="19" a="1"/>
  <c r="AC643" i="19" s="1"/>
  <c r="AB1163" i="19" a="1"/>
  <c r="AB1163" i="19" s="1"/>
  <c r="AC1163" i="19" a="1"/>
  <c r="AC1163" i="19" s="1"/>
  <c r="AB747" i="19" a="1"/>
  <c r="AB747" i="19" s="1"/>
  <c r="AC747" i="19" a="1"/>
  <c r="AC747" i="19" s="1"/>
  <c r="AB415" i="19" a="1"/>
  <c r="AB415" i="19" s="1"/>
  <c r="AC415" i="19" a="1"/>
  <c r="AC415" i="19" s="1"/>
  <c r="AB878" i="19" a="1"/>
  <c r="AB878" i="19" s="1"/>
  <c r="AC878" i="19" a="1"/>
  <c r="AC878" i="19" s="1"/>
  <c r="AB444" i="19" a="1"/>
  <c r="AB444" i="19" s="1"/>
  <c r="AC444" i="19" a="1"/>
  <c r="AC444" i="19" s="1"/>
  <c r="AB630" i="19" a="1"/>
  <c r="AB630" i="19" s="1"/>
  <c r="AC630" i="19" a="1"/>
  <c r="AC630" i="19" s="1"/>
  <c r="AB1120" i="19" a="1"/>
  <c r="AB1120" i="19" s="1"/>
  <c r="AC1120" i="19" a="1"/>
  <c r="AC1120" i="19" s="1"/>
  <c r="AB803" i="19" a="1"/>
  <c r="AB803" i="19" s="1"/>
  <c r="AC803" i="19" a="1"/>
  <c r="AC803" i="19" s="1"/>
  <c r="AB615" i="19" a="1"/>
  <c r="AB615" i="19" s="1"/>
  <c r="AC615" i="19" a="1"/>
  <c r="AC615" i="19" s="1"/>
  <c r="AB1189" i="19" a="1"/>
  <c r="AB1189" i="19" s="1"/>
  <c r="AC1189" i="19" a="1"/>
  <c r="AC1189" i="19" s="1"/>
  <c r="AB1539" i="19" a="1"/>
  <c r="AB1539" i="19" s="1"/>
  <c r="AC1539" i="19" a="1"/>
  <c r="AC1539" i="19" s="1"/>
  <c r="AB1533" i="19" a="1"/>
  <c r="AB1533" i="19" s="1"/>
  <c r="AC1533" i="19" a="1"/>
  <c r="AC1533" i="19" s="1"/>
  <c r="AB18" i="19" a="1"/>
  <c r="AB18" i="19" s="1"/>
  <c r="AC18" i="19" a="1"/>
  <c r="AC18" i="19" s="1"/>
  <c r="AB1183" i="19" a="1"/>
  <c r="AB1183" i="19" s="1"/>
  <c r="AC1183" i="19" a="1"/>
  <c r="AC1183" i="19" s="1"/>
  <c r="AB587" i="19" a="1"/>
  <c r="AB587" i="19" s="1"/>
  <c r="AC587" i="19" a="1"/>
  <c r="AC587" i="19" s="1"/>
  <c r="AB806" i="19" a="1"/>
  <c r="AB806" i="19" s="1"/>
  <c r="AC806" i="19" a="1"/>
  <c r="AC806" i="19" s="1"/>
  <c r="AB950" i="19" a="1"/>
  <c r="AB950" i="19" s="1"/>
  <c r="AC950" i="19" a="1"/>
  <c r="AC950" i="19" s="1"/>
  <c r="AB1093" i="19" a="1"/>
  <c r="AB1093" i="19" s="1"/>
  <c r="AC1093" i="19" a="1"/>
  <c r="AC1093" i="19" s="1"/>
  <c r="AB727" i="19" a="1"/>
  <c r="AB727" i="19" s="1"/>
  <c r="AC727" i="19" a="1"/>
  <c r="AC727" i="19" s="1"/>
  <c r="AB1236" i="19" a="1"/>
  <c r="AB1236" i="19" s="1"/>
  <c r="AC1236" i="19" a="1"/>
  <c r="AC1236" i="19" s="1"/>
  <c r="AB550" i="19" a="1"/>
  <c r="AB550" i="19" s="1"/>
  <c r="AC550" i="19" a="1"/>
  <c r="AC550" i="19" s="1"/>
  <c r="AB690" i="19" a="1"/>
  <c r="AB690" i="19" s="1"/>
  <c r="AC690" i="19" a="1"/>
  <c r="AC690" i="19" s="1"/>
  <c r="AB999" i="19" a="1"/>
  <c r="AB999" i="19" s="1"/>
  <c r="AC999" i="19" a="1"/>
  <c r="AC999" i="19" s="1"/>
  <c r="AB1510" i="19" a="1"/>
  <c r="AB1510" i="19" s="1"/>
  <c r="AC1510" i="19" a="1"/>
  <c r="AC1510" i="19" s="1"/>
  <c r="AB1229" i="19" a="1"/>
  <c r="AB1229" i="19" s="1"/>
  <c r="AC1229" i="19" a="1"/>
  <c r="AC1229" i="19" s="1"/>
  <c r="AB529" i="19" a="1"/>
  <c r="AB529" i="19" s="1"/>
  <c r="AC529" i="19" a="1"/>
  <c r="AC529" i="19" s="1"/>
  <c r="AB1109" i="19" a="1"/>
  <c r="AB1109" i="19" s="1"/>
  <c r="AC1109" i="19" a="1"/>
  <c r="AC1109" i="19" s="1"/>
  <c r="AB485" i="19" a="1"/>
  <c r="AB485" i="19" s="1"/>
  <c r="AC485" i="19" a="1"/>
  <c r="AC485" i="19" s="1"/>
  <c r="AB1000" i="19" a="1"/>
  <c r="AB1000" i="19" s="1"/>
  <c r="AC1000" i="19" a="1"/>
  <c r="AC1000" i="19" s="1"/>
  <c r="AB886" i="19" a="1"/>
  <c r="AB886" i="19" s="1"/>
  <c r="AC886" i="19" a="1"/>
  <c r="AC886" i="19" s="1"/>
  <c r="AB1130" i="19" a="1"/>
  <c r="AB1130" i="19" s="1"/>
  <c r="AC1130" i="19" a="1"/>
  <c r="AC1130" i="19" s="1"/>
  <c r="AB1157" i="19" a="1"/>
  <c r="AB1157" i="19" s="1"/>
  <c r="AC1157" i="19" a="1"/>
  <c r="AC1157" i="19" s="1"/>
  <c r="AB359" i="19" a="1"/>
  <c r="AB359" i="19" s="1"/>
  <c r="AC359" i="19" a="1"/>
  <c r="AC359" i="19" s="1"/>
  <c r="AB1013" i="19" a="1"/>
  <c r="AB1013" i="19" s="1"/>
  <c r="AC1013" i="19" a="1"/>
  <c r="AC1013" i="19" s="1"/>
  <c r="AB486" i="19" a="1"/>
  <c r="AB486" i="19" s="1"/>
  <c r="AC486" i="19" a="1"/>
  <c r="AC486" i="19" s="1"/>
  <c r="AB430" i="19" a="1"/>
  <c r="AB430" i="19" s="1"/>
  <c r="AC430" i="19" a="1"/>
  <c r="AC430" i="19" s="1"/>
  <c r="AB527" i="19" a="1"/>
  <c r="AB527" i="19" s="1"/>
  <c r="AC527" i="19" a="1"/>
  <c r="AC527" i="19" s="1"/>
  <c r="AB1033" i="19" a="1"/>
  <c r="AB1033" i="19" s="1"/>
  <c r="AC1033" i="19" a="1"/>
  <c r="AC1033" i="19" s="1"/>
  <c r="AB531" i="19" a="1"/>
  <c r="AB531" i="19" s="1"/>
  <c r="AB532" i="19" s="1" a="1"/>
  <c r="AB532" i="19" s="1"/>
  <c r="AB533" i="19" s="1" a="1"/>
  <c r="AB533" i="19" s="1"/>
  <c r="AC531" i="19" a="1"/>
  <c r="AC531" i="19" s="1"/>
  <c r="AC532" i="19" s="1" a="1"/>
  <c r="AC532" i="19" s="1"/>
  <c r="AC533" i="19" s="1" a="1"/>
  <c r="AC533" i="19" s="1"/>
  <c r="AB870" i="19" a="1"/>
  <c r="AB870" i="19" s="1"/>
  <c r="AC870" i="19" a="1"/>
  <c r="AC870" i="19" s="1"/>
  <c r="AB211" i="19" a="1"/>
  <c r="AB211" i="19" s="1"/>
  <c r="AB212" i="19" s="1" a="1"/>
  <c r="AB212" i="19" s="1"/>
  <c r="AB213" i="19" s="1" a="1"/>
  <c r="AB213" i="19" s="1"/>
  <c r="AC211" i="19" a="1"/>
  <c r="AC211" i="19" s="1"/>
  <c r="AC212" i="19" s="1" a="1"/>
  <c r="AC212" i="19" s="1"/>
  <c r="AC213" i="19" s="1" a="1"/>
  <c r="AC213" i="19" s="1"/>
  <c r="AB893" i="19" a="1"/>
  <c r="AB893" i="19" s="1"/>
  <c r="AC893" i="19" a="1"/>
  <c r="AC893" i="19" s="1"/>
  <c r="AB1419" i="19" a="1"/>
  <c r="AB1419" i="19" s="1"/>
  <c r="AC1419" i="19" a="1"/>
  <c r="AC1419" i="19" s="1"/>
  <c r="AB454" i="19" a="1"/>
  <c r="AB454" i="19" s="1"/>
  <c r="AC454" i="19" a="1"/>
  <c r="AC454" i="19" s="1"/>
  <c r="AB820" i="19" a="1"/>
  <c r="AB820" i="19" s="1"/>
  <c r="AC820" i="19" a="1"/>
  <c r="AC820" i="19" s="1"/>
  <c r="AB228" i="19" a="1"/>
  <c r="AB228" i="19" s="1"/>
  <c r="AC228" i="19" a="1"/>
  <c r="AC228" i="19" s="1"/>
  <c r="AB269" i="19" a="1"/>
  <c r="AB269" i="19" s="1"/>
  <c r="AC269" i="19" a="1"/>
  <c r="AC269" i="19" s="1"/>
  <c r="AB1031" i="19" a="1"/>
  <c r="AB1031" i="19" s="1"/>
  <c r="AC1031" i="19" a="1"/>
  <c r="AC1031" i="19" s="1"/>
  <c r="AB757" i="19" a="1"/>
  <c r="AB757" i="19" s="1"/>
  <c r="AC757" i="19" a="1"/>
  <c r="AC757" i="19" s="1"/>
  <c r="AB1353" i="19" a="1"/>
  <c r="AB1353" i="19" s="1"/>
  <c r="AC1353" i="19" a="1"/>
  <c r="AC1353" i="19" s="1"/>
  <c r="AB1127" i="19" a="1"/>
  <c r="AB1127" i="19" s="1"/>
  <c r="AC1127" i="19" a="1"/>
  <c r="AC1127" i="19" s="1"/>
  <c r="AB170" i="19" a="1"/>
  <c r="AB170" i="19" s="1"/>
  <c r="AC170" i="19" a="1"/>
  <c r="AC170" i="19" s="1"/>
  <c r="AB821" i="19" a="1"/>
  <c r="AB821" i="19" s="1"/>
  <c r="AC821" i="19" a="1"/>
  <c r="AC821" i="19" s="1"/>
  <c r="AB539" i="19" a="1"/>
  <c r="AB539" i="19" s="1"/>
  <c r="AC539" i="19" a="1"/>
  <c r="AC539" i="19" s="1"/>
  <c r="AB456" i="19" a="1"/>
  <c r="AB456" i="19" s="1"/>
  <c r="AC456" i="19" a="1"/>
  <c r="AC456" i="19" s="1"/>
  <c r="AB1155" i="19" a="1"/>
  <c r="AB1155" i="19" s="1"/>
  <c r="AC1155" i="19" a="1"/>
  <c r="AC1155" i="19" s="1"/>
  <c r="AB220" i="19" a="1"/>
  <c r="AB220" i="19" s="1"/>
  <c r="AC220" i="19" a="1"/>
  <c r="AC220" i="19" s="1"/>
  <c r="AB1026" i="19" a="1"/>
  <c r="AB1026" i="19" s="1"/>
  <c r="AC1026" i="19" a="1"/>
  <c r="AC1026" i="19" s="1"/>
  <c r="AB1355" i="19" a="1"/>
  <c r="AB1355" i="19" s="1"/>
  <c r="AC1355" i="19" a="1"/>
  <c r="AC1355" i="19" s="1"/>
  <c r="AB525" i="19" a="1"/>
  <c r="AB525" i="19" s="1"/>
  <c r="AC525" i="19" a="1"/>
  <c r="AC525" i="19" s="1"/>
  <c r="AB1063" i="19" a="1"/>
  <c r="AB1063" i="19" s="1"/>
  <c r="AC1063" i="19" a="1"/>
  <c r="AC1063" i="19" s="1"/>
  <c r="AB798" i="19" a="1"/>
  <c r="AB798" i="19" s="1"/>
  <c r="AC798" i="19" a="1"/>
  <c r="AC798" i="19" s="1"/>
  <c r="AB677" i="19" a="1"/>
  <c r="AB677" i="19" s="1"/>
  <c r="AC677" i="19" a="1"/>
  <c r="AC677" i="19" s="1"/>
  <c r="AB440" i="19" a="1"/>
  <c r="AB440" i="19" s="1"/>
  <c r="AC440" i="19" a="1"/>
  <c r="AC440" i="19" s="1"/>
  <c r="AB438" i="19" a="1"/>
  <c r="AB438" i="19" s="1"/>
  <c r="AC438" i="19" a="1"/>
  <c r="AC438" i="19" s="1"/>
  <c r="AB435" i="19" a="1"/>
  <c r="AB435" i="19" s="1"/>
  <c r="AC435" i="19" a="1"/>
  <c r="AC435" i="19" s="1"/>
  <c r="AB1321" i="19" a="1"/>
  <c r="AB1321" i="19" s="1"/>
  <c r="AC1321" i="19" a="1"/>
  <c r="AC1321" i="19" s="1"/>
  <c r="AB1577" i="19" a="1"/>
  <c r="AB1577" i="19" s="1"/>
  <c r="AC1577" i="19" a="1"/>
  <c r="AC1577" i="19" s="1"/>
  <c r="AB1196" i="19" a="1"/>
  <c r="AB1196" i="19" s="1"/>
  <c r="AC1196" i="19" a="1"/>
  <c r="AC1196" i="19" s="1"/>
  <c r="AB1579" i="19" a="1"/>
  <c r="AB1579" i="19" s="1"/>
  <c r="AC1579" i="19" a="1"/>
  <c r="AC1579" i="19" s="1"/>
  <c r="AB1535" i="19" a="1"/>
  <c r="AB1535" i="19" s="1"/>
  <c r="AC1535" i="19" a="1"/>
  <c r="AC1535" i="19" s="1"/>
  <c r="AB1468" i="19" a="1"/>
  <c r="AB1468" i="19" s="1"/>
  <c r="AC1468" i="19" a="1"/>
  <c r="AC1468" i="19" s="1"/>
  <c r="AB583" i="19" a="1"/>
  <c r="AB583" i="19" s="1"/>
  <c r="AC583" i="19" a="1"/>
  <c r="AC583" i="19" s="1"/>
  <c r="AB837" i="19" a="1"/>
  <c r="AB837" i="19" s="1"/>
  <c r="AC837" i="19" a="1"/>
  <c r="AC837" i="19" s="1"/>
  <c r="AB494" i="19" a="1"/>
  <c r="AB494" i="19" s="1"/>
  <c r="AC494" i="19" a="1"/>
  <c r="AC494" i="19" s="1"/>
  <c r="AB498" i="19" a="1"/>
  <c r="AB498" i="19" s="1"/>
  <c r="AC498" i="19" a="1"/>
  <c r="AC498" i="19" s="1"/>
  <c r="AB1606" i="19" a="1"/>
  <c r="AB1606" i="19" s="1"/>
  <c r="AC1606" i="19" a="1"/>
  <c r="AC1606" i="19" s="1"/>
  <c r="AB148" i="19" a="1"/>
  <c r="AB148" i="19" s="1"/>
  <c r="AC148" i="19" a="1"/>
  <c r="AC148" i="19" s="1"/>
  <c r="AB867" i="19" a="1"/>
  <c r="AB867" i="19" s="1"/>
  <c r="AC867" i="19" a="1"/>
  <c r="AC867" i="19" s="1"/>
  <c r="AB459" i="19" a="1"/>
  <c r="AB459" i="19" s="1"/>
  <c r="AC459" i="19" a="1"/>
  <c r="AC459" i="19" s="1"/>
  <c r="AB1115" i="19" a="1"/>
  <c r="AB1115" i="19" s="1"/>
  <c r="AC1115" i="19" a="1"/>
  <c r="AC1115" i="19" s="1"/>
  <c r="AB1171" i="19" a="1"/>
  <c r="AB1171" i="19" s="1"/>
  <c r="AC1171" i="19" a="1"/>
  <c r="AC1171" i="19" s="1"/>
  <c r="AB1407" i="19" a="1"/>
  <c r="AB1407" i="19" s="1"/>
  <c r="AC1407" i="19" a="1"/>
  <c r="AC1407" i="19" s="1"/>
  <c r="AB1390" i="19" a="1"/>
  <c r="AB1390" i="19" s="1"/>
  <c r="AC1390" i="19" a="1"/>
  <c r="AC1390" i="19" s="1"/>
  <c r="AB1090" i="19" a="1"/>
  <c r="AB1090" i="19" s="1"/>
  <c r="AC1090" i="19" a="1"/>
  <c r="AC1090" i="19" s="1"/>
  <c r="AB657" i="19" a="1"/>
  <c r="AB657" i="19" s="1"/>
  <c r="AC657" i="19" a="1"/>
  <c r="AC657" i="19" s="1"/>
  <c r="AB185" i="19" a="1"/>
  <c r="AB185" i="19" s="1"/>
  <c r="AC185" i="19" a="1"/>
  <c r="AC185" i="19" s="1"/>
  <c r="AB1116" i="19" a="1"/>
  <c r="AB1116" i="19" s="1"/>
  <c r="AC1116" i="19" a="1"/>
  <c r="AC1116" i="19" s="1"/>
  <c r="AB1248" i="19" a="1"/>
  <c r="AB1248" i="19" s="1"/>
  <c r="AC1248" i="19" a="1"/>
  <c r="AC1248" i="19" s="1"/>
  <c r="AB226" i="19" a="1"/>
  <c r="AB226" i="19" s="1"/>
  <c r="AC226" i="19" a="1"/>
  <c r="AC226" i="19" s="1"/>
  <c r="AB1166" i="19" a="1"/>
  <c r="AB1166" i="19" s="1"/>
  <c r="AC1166" i="19" a="1"/>
  <c r="AC1166" i="19" s="1"/>
  <c r="AB644" i="19" a="1"/>
  <c r="AB644" i="19" s="1"/>
  <c r="AC644" i="19" a="1"/>
  <c r="AC644" i="19" s="1"/>
  <c r="AB1137" i="19" a="1"/>
  <c r="AB1137" i="19" s="1"/>
  <c r="AC1137" i="19" a="1"/>
  <c r="AC1137" i="19" s="1"/>
  <c r="AB817" i="19" a="1"/>
  <c r="AB817" i="19" s="1"/>
  <c r="AC817" i="19" a="1"/>
  <c r="AC817" i="19" s="1"/>
  <c r="AB659" i="19" a="1"/>
  <c r="AB659" i="19" s="1"/>
  <c r="AC659" i="19" a="1"/>
  <c r="AC659" i="19" s="1"/>
  <c r="AB1125" i="19" a="1"/>
  <c r="AB1125" i="19" s="1"/>
  <c r="AC1125" i="19" a="1"/>
  <c r="AC1125" i="19" s="1"/>
  <c r="AB899" i="19" a="1"/>
  <c r="AB899" i="19" s="1"/>
  <c r="AC899" i="19" a="1"/>
  <c r="AC899" i="19" s="1"/>
  <c r="AB753" i="19" a="1"/>
  <c r="AB753" i="19" s="1"/>
  <c r="AC753" i="19" a="1"/>
  <c r="AC753" i="19" s="1"/>
  <c r="AB383" i="19" a="1"/>
  <c r="AB383" i="19" s="1"/>
  <c r="AC383" i="19" a="1"/>
  <c r="AC383" i="19" s="1"/>
  <c r="AB1430" i="19" a="1"/>
  <c r="AB1430" i="19" s="1"/>
  <c r="AC1430" i="19" a="1"/>
  <c r="AC1430" i="19" s="1"/>
  <c r="AB873" i="19" a="1"/>
  <c r="AB873" i="19" s="1"/>
  <c r="AC873" i="19" a="1"/>
  <c r="AC873" i="19" s="1"/>
  <c r="AB1515" i="19" a="1"/>
  <c r="AB1515" i="19" s="1"/>
  <c r="AC1515" i="19" a="1"/>
  <c r="AC1515" i="19" s="1"/>
  <c r="AB544" i="19" a="1"/>
  <c r="AB544" i="19" s="1"/>
  <c r="AC544" i="19" a="1"/>
  <c r="AC544" i="19" s="1"/>
  <c r="AB627" i="19" a="1"/>
  <c r="AB627" i="19" s="1"/>
  <c r="AC627" i="19" a="1"/>
  <c r="AC627" i="19" s="1"/>
  <c r="AB1005" i="19" a="1"/>
  <c r="AB1005" i="19" s="1"/>
  <c r="AC1005" i="19" a="1"/>
  <c r="AC1005" i="19" s="1"/>
  <c r="AB1099" i="19" a="1"/>
  <c r="AB1099" i="19" s="1"/>
  <c r="AC1099" i="19" a="1"/>
  <c r="AC1099" i="19" s="1"/>
  <c r="AB384" i="19" a="1"/>
  <c r="AB384" i="19" s="1"/>
  <c r="AC384" i="19" a="1"/>
  <c r="AC384" i="19" s="1"/>
  <c r="AB1240" i="19" a="1"/>
  <c r="AB1240" i="19" s="1"/>
  <c r="AC1240" i="19" a="1"/>
  <c r="AC1240" i="19" s="1"/>
  <c r="AB624" i="19" a="1"/>
  <c r="AB624" i="19" s="1"/>
  <c r="AC624" i="19" a="1"/>
  <c r="AC624" i="19" s="1"/>
  <c r="AB1114" i="19" a="1"/>
  <c r="AB1114" i="19" s="1"/>
  <c r="AC1114" i="19" a="1"/>
  <c r="AC1114" i="19" s="1"/>
  <c r="AB850" i="19" a="1"/>
  <c r="AB850" i="19" s="1"/>
  <c r="AC850" i="19" a="1"/>
  <c r="AC850" i="19" s="1"/>
  <c r="AB723" i="19" a="1"/>
  <c r="AB723" i="19" s="1"/>
  <c r="AC723" i="19" a="1"/>
  <c r="AC723" i="19" s="1"/>
  <c r="AB1235" i="19" a="1"/>
  <c r="AB1235" i="19" s="1"/>
  <c r="AC1235" i="19" a="1"/>
  <c r="AC1235" i="19" s="1"/>
  <c r="AB1146" i="19" a="1"/>
  <c r="AB1146" i="19" s="1"/>
  <c r="AC1146" i="19" a="1"/>
  <c r="AC1146" i="19" s="1"/>
  <c r="AB707" i="19" a="1"/>
  <c r="AB707" i="19" s="1"/>
  <c r="AC707" i="19" a="1"/>
  <c r="AC707" i="19" s="1"/>
  <c r="AB466" i="19" a="1"/>
  <c r="AB466" i="19" s="1"/>
  <c r="AC466" i="19" a="1"/>
  <c r="AC466" i="19" s="1"/>
  <c r="AB629" i="19" a="1"/>
  <c r="AB629" i="19" s="1"/>
  <c r="AC629" i="19" a="1"/>
  <c r="AC629" i="19" s="1"/>
  <c r="AB313" i="19" a="1"/>
  <c r="AB313" i="19" s="1"/>
  <c r="AC313" i="19" a="1"/>
  <c r="AC313" i="19" s="1"/>
  <c r="AB780" i="19" a="1"/>
  <c r="AB780" i="19" s="1"/>
  <c r="AC780" i="19" a="1"/>
  <c r="AC780" i="19" s="1"/>
  <c r="AB1354" i="19" a="1"/>
  <c r="AB1354" i="19" s="1"/>
  <c r="AC1354" i="19" a="1"/>
  <c r="AC1354" i="19" s="1"/>
  <c r="AB1287" i="19" a="1"/>
  <c r="AB1287" i="19" s="1"/>
  <c r="AC1287" i="19" a="1"/>
  <c r="AC1287" i="19" s="1"/>
  <c r="AB991" i="19" a="1"/>
  <c r="AB991" i="19" s="1"/>
  <c r="AC991" i="19" a="1"/>
  <c r="AC991" i="19" s="1"/>
  <c r="AB491" i="19" a="1"/>
  <c r="AB491" i="19" s="1"/>
  <c r="AC491" i="19" a="1"/>
  <c r="AC491" i="19" s="1"/>
  <c r="AB445" i="19" a="1"/>
  <c r="AB445" i="19" s="1"/>
  <c r="AC445" i="19" a="1"/>
  <c r="AC445" i="19" s="1"/>
  <c r="AB678" i="19" a="1"/>
  <c r="AB678" i="19" s="1"/>
  <c r="AC678" i="19" a="1"/>
  <c r="AC678" i="19" s="1"/>
  <c r="AB569" i="19" a="1"/>
  <c r="AB569" i="19" s="1"/>
  <c r="AC569" i="19" a="1"/>
  <c r="AC569" i="19" s="1"/>
  <c r="AB733" i="19" a="1"/>
  <c r="AB733" i="19" s="1"/>
  <c r="AC733" i="19" a="1"/>
  <c r="AC733" i="19" s="1"/>
  <c r="AB1035" i="19" a="1"/>
  <c r="AB1035" i="19" s="1"/>
  <c r="AC1035" i="19" a="1"/>
  <c r="AC1035" i="19" s="1"/>
  <c r="AB728" i="19" a="1"/>
  <c r="AB728" i="19" s="1"/>
  <c r="AC728" i="19" a="1"/>
  <c r="AC728" i="19" s="1"/>
  <c r="AB1119" i="19" a="1"/>
  <c r="AB1119" i="19" s="1"/>
  <c r="AC1119" i="19" a="1"/>
  <c r="AC1119" i="19" s="1"/>
  <c r="AB647" i="19" a="1"/>
  <c r="AB647" i="19" s="1"/>
  <c r="AC647" i="19" a="1"/>
  <c r="AC647" i="19" s="1"/>
  <c r="AB1245" i="19" a="1"/>
  <c r="AB1245" i="19" s="1"/>
  <c r="AC1245" i="19" a="1"/>
  <c r="AC1245" i="19" s="1"/>
  <c r="AB1190" i="19" a="1"/>
  <c r="AB1190" i="19" s="1"/>
  <c r="AC1190" i="19" a="1"/>
  <c r="AC1190" i="19" s="1"/>
  <c r="AB14" i="19" a="1"/>
  <c r="AB14" i="19" s="1"/>
  <c r="AC14" i="19" a="1"/>
  <c r="AC14" i="19" s="1"/>
  <c r="AB1164" i="19" a="1"/>
  <c r="AB1164" i="19" s="1"/>
  <c r="AC1164" i="19" a="1"/>
  <c r="AC1164" i="19" s="1"/>
  <c r="AB294" i="19" a="1"/>
  <c r="AB294" i="19" s="1"/>
  <c r="AC294" i="19" a="1"/>
  <c r="AC294" i="19" s="1"/>
  <c r="AB1223" i="19" a="1"/>
  <c r="AB1223" i="19" s="1"/>
  <c r="AC1223" i="19" a="1"/>
  <c r="AC1223" i="19" s="1"/>
  <c r="AB1133" i="19" a="1"/>
  <c r="AB1133" i="19" s="1"/>
  <c r="AC1133" i="19" a="1"/>
  <c r="AC1133" i="19" s="1"/>
  <c r="AB743" i="19" a="1"/>
  <c r="AB743" i="19" s="1"/>
  <c r="AC743" i="19" a="1"/>
  <c r="AC743" i="19" s="1"/>
  <c r="AB778" i="19" a="1"/>
  <c r="AB778" i="19" s="1"/>
  <c r="AC778" i="19" a="1"/>
  <c r="AC778" i="19" s="1"/>
  <c r="AB1173" i="19" a="1"/>
  <c r="AB1173" i="19" s="1"/>
  <c r="AC1173" i="19" a="1"/>
  <c r="AC1173" i="19" s="1"/>
  <c r="AB151" i="19" a="1"/>
  <c r="AB151" i="19" s="1"/>
  <c r="AC151" i="19" a="1"/>
  <c r="AC151" i="19" s="1"/>
  <c r="AB1030" i="19" a="1"/>
  <c r="AB1030" i="19" s="1"/>
  <c r="AC1030" i="19" a="1"/>
  <c r="AC1030" i="19" s="1"/>
  <c r="AB829" i="19" a="1"/>
  <c r="AB829" i="19" s="1"/>
  <c r="AC829" i="19" a="1"/>
  <c r="AC829" i="19" s="1"/>
  <c r="AB1346" i="19" a="1"/>
  <c r="AB1346" i="19" s="1"/>
  <c r="AC1346" i="19" a="1"/>
  <c r="AC1346" i="19" s="1"/>
  <c r="AB737" i="19" a="1"/>
  <c r="AB737" i="19" s="1"/>
  <c r="AC737" i="19" a="1"/>
  <c r="AC737" i="19" s="1"/>
  <c r="AB385" i="19" a="1"/>
  <c r="AB385" i="19" s="1"/>
  <c r="AC385" i="19" a="1"/>
  <c r="AC385" i="19" s="1"/>
  <c r="AB205" i="19" a="1"/>
  <c r="AB205" i="19" s="1"/>
  <c r="AC205" i="19" a="1"/>
  <c r="AC205" i="19" s="1"/>
  <c r="AB741" i="19" a="1"/>
  <c r="AB741" i="19" s="1"/>
  <c r="AC741" i="19" a="1"/>
  <c r="AC741" i="19" s="1"/>
  <c r="AB724" i="19" a="1"/>
  <c r="AB724" i="19" s="1"/>
  <c r="AC724" i="19" a="1"/>
  <c r="AC724" i="19" s="1"/>
  <c r="AB469" i="19" a="1"/>
  <c r="AB469" i="19" s="1"/>
  <c r="AC469" i="19" a="1"/>
  <c r="AC469" i="19" s="1"/>
  <c r="AB1605" i="19" a="1"/>
  <c r="AB1605" i="19" s="1"/>
  <c r="AC1605" i="19" a="1"/>
  <c r="AC1605" i="19" s="1"/>
  <c r="AB1225" i="19" a="1"/>
  <c r="AB1225" i="19" s="1"/>
  <c r="AC1225" i="19" a="1"/>
  <c r="AC1225" i="19" s="1"/>
  <c r="AB391" i="19" a="1"/>
  <c r="AB391" i="19" s="1"/>
  <c r="AC391" i="19" a="1"/>
  <c r="AC391" i="19" s="1"/>
  <c r="AB1313" i="19" a="1"/>
  <c r="AB1313" i="19" s="1"/>
  <c r="AC1313" i="19" a="1"/>
  <c r="AC1313" i="19" s="1"/>
  <c r="AB265" i="19" a="1"/>
  <c r="AB265" i="19" s="1"/>
  <c r="AC265" i="19" a="1"/>
  <c r="AC265" i="19" s="1"/>
  <c r="AB665" i="19" a="1"/>
  <c r="AB665" i="19" s="1"/>
  <c r="AC665" i="19" a="1"/>
  <c r="AC665" i="19" s="1"/>
  <c r="AB670" i="19" a="1"/>
  <c r="AB670" i="19" s="1"/>
  <c r="AC670" i="19" a="1"/>
  <c r="AC670" i="19" s="1"/>
  <c r="AB439" i="19" a="1"/>
  <c r="AB439" i="19" s="1"/>
  <c r="AC439" i="19" a="1"/>
  <c r="AC439" i="19" s="1"/>
  <c r="AB617" i="19" a="1"/>
  <c r="AB617" i="19" s="1"/>
  <c r="AC617" i="19" a="1"/>
  <c r="AC617" i="19" s="1"/>
  <c r="AB1198" i="19" a="1"/>
  <c r="AB1198" i="19" s="1"/>
  <c r="AC1198" i="19" a="1"/>
  <c r="AC1198" i="19" s="1"/>
  <c r="AB1056" i="19" a="1"/>
  <c r="AB1056" i="19" s="1"/>
  <c r="AC1056" i="19" a="1"/>
  <c r="AC1056" i="19" s="1"/>
  <c r="AB1200" i="19" a="1"/>
  <c r="AB1200" i="19" s="1"/>
  <c r="AC1200" i="19" a="1"/>
  <c r="AC1200" i="19" s="1"/>
  <c r="AB1044" i="19" a="1"/>
  <c r="AB1044" i="19" s="1"/>
  <c r="AC1044" i="19" a="1"/>
  <c r="AC1044" i="19" s="1"/>
  <c r="AB1471" i="19" a="1"/>
  <c r="AB1471" i="19" s="1"/>
  <c r="AC1471" i="19" a="1"/>
  <c r="AC1471" i="19" s="1"/>
  <c r="AB805" i="19" a="1"/>
  <c r="AB805" i="19" s="1"/>
  <c r="AC805" i="19" a="1"/>
  <c r="AC805" i="19" s="1"/>
  <c r="AB840" i="19" a="1"/>
  <c r="AB840" i="19" s="1"/>
  <c r="AC840" i="19" a="1"/>
  <c r="AC840" i="19" s="1"/>
  <c r="AB380" i="19" a="1"/>
  <c r="AB380" i="19" s="1"/>
  <c r="AC380" i="19" a="1"/>
  <c r="AC380" i="19" s="1"/>
  <c r="AB1357" i="19" a="1"/>
  <c r="AB1357" i="19" s="1"/>
  <c r="AC1357" i="19" a="1"/>
  <c r="AC1357" i="19" s="1"/>
  <c r="AB416" i="19" a="1"/>
  <c r="AB416" i="19" s="1"/>
  <c r="AC416" i="19" a="1"/>
  <c r="AC416" i="19" s="1"/>
  <c r="AB1427" i="19" a="1"/>
  <c r="AB1427" i="19" s="1"/>
  <c r="AC1427" i="19" a="1"/>
  <c r="AC1427" i="19" s="1"/>
  <c r="AB207" i="19" a="1"/>
  <c r="AB207" i="19" s="1"/>
  <c r="AC207" i="19" a="1"/>
  <c r="AC207" i="19" s="1"/>
  <c r="AB776" i="19" a="1"/>
  <c r="AB776" i="19" s="1"/>
  <c r="AC776" i="19" a="1"/>
  <c r="AC776" i="19" s="1"/>
  <c r="AB658" i="19" a="1"/>
  <c r="AB658" i="19" s="1"/>
  <c r="AC658" i="19" a="1"/>
  <c r="AC658" i="19" s="1"/>
  <c r="AB1408" i="19" a="1"/>
  <c r="AB1408" i="19" s="1"/>
  <c r="AC1408" i="19" a="1"/>
  <c r="AC1408" i="19" s="1"/>
  <c r="AB761" i="19" a="1"/>
  <c r="AB761" i="19" s="1"/>
  <c r="AC761" i="19" a="1"/>
  <c r="AC761" i="19" s="1"/>
  <c r="AB751" i="19" a="1"/>
  <c r="AB751" i="19" s="1"/>
  <c r="AC751" i="19" a="1"/>
  <c r="AC751" i="19" s="1"/>
  <c r="AB301" i="19" a="1"/>
  <c r="AB301" i="19" s="1"/>
  <c r="AC301" i="19" a="1"/>
  <c r="AC301" i="19" s="1"/>
  <c r="AB901" i="19" a="1"/>
  <c r="AB901" i="19" s="1"/>
  <c r="AC901" i="19" a="1"/>
  <c r="AC901" i="19" s="1"/>
  <c r="AB890" i="19" a="1"/>
  <c r="AB890" i="19" s="1"/>
  <c r="AC890" i="19" a="1"/>
  <c r="AC890" i="19" s="1"/>
  <c r="AB386" i="19" a="1"/>
  <c r="AB386" i="19" s="1"/>
  <c r="AC386" i="19" a="1"/>
  <c r="AC386" i="19" s="1"/>
  <c r="AB1097" i="19" a="1"/>
  <c r="AB1097" i="19" s="1"/>
  <c r="AC1097" i="19" a="1"/>
  <c r="AC1097" i="19" s="1"/>
  <c r="AB729" i="19" a="1"/>
  <c r="AB729" i="19" s="1"/>
  <c r="AC729" i="19" a="1"/>
  <c r="AC729" i="19" s="1"/>
  <c r="AB1404" i="19" a="1"/>
  <c r="AB1404" i="19" s="1"/>
  <c r="AC1404" i="19" a="1"/>
  <c r="AC1404" i="19" s="1"/>
  <c r="AB1527" i="19" a="1"/>
  <c r="AB1527" i="19" s="1"/>
  <c r="AC1527" i="19" a="1"/>
  <c r="AC1527" i="19" s="1"/>
  <c r="AB740" i="19" a="1"/>
  <c r="AB740" i="19" s="1"/>
  <c r="AC740" i="19" a="1"/>
  <c r="AC740" i="19" s="1"/>
  <c r="AB1117" i="19" a="1"/>
  <c r="AB1117" i="19" s="1"/>
  <c r="AC1117" i="19" a="1"/>
  <c r="AC1117" i="19" s="1"/>
  <c r="AB458" i="19" a="1"/>
  <c r="AB458" i="19" s="1"/>
  <c r="AC458" i="19" a="1"/>
  <c r="AC458" i="19" s="1"/>
  <c r="AB214" i="19" a="1"/>
  <c r="AB214" i="19" s="1"/>
  <c r="AC214" i="19" a="1"/>
  <c r="AC214" i="19" s="1"/>
  <c r="AB534" i="19" a="1"/>
  <c r="AB534" i="19" s="1"/>
  <c r="AC534" i="19" a="1"/>
  <c r="AC534" i="19" s="1"/>
  <c r="AB1111" i="19" a="1"/>
  <c r="AB1111" i="19" s="1"/>
  <c r="AC1111" i="19" a="1"/>
  <c r="AC1111" i="19" s="1"/>
  <c r="AB623" i="19" a="1"/>
  <c r="AB623" i="19" s="1"/>
  <c r="AC623" i="19" a="1"/>
  <c r="AC623" i="19" s="1"/>
  <c r="AB651" i="19" a="1"/>
  <c r="AB651" i="19" s="1"/>
  <c r="AC651" i="19" a="1"/>
  <c r="AC651" i="19" s="1"/>
  <c r="AB883" i="19" a="1"/>
  <c r="AB883" i="19" s="1"/>
  <c r="AC883" i="19" a="1"/>
  <c r="AC883" i="19" s="1"/>
  <c r="AB1378" i="19" a="1"/>
  <c r="AB1378" i="19" s="1"/>
  <c r="AC1378" i="19" a="1"/>
  <c r="AC1378" i="19" s="1"/>
  <c r="AB1501" i="19" a="1"/>
  <c r="AB1501" i="19" s="1"/>
  <c r="AC1501" i="19" a="1"/>
  <c r="AC1501" i="19" s="1"/>
  <c r="AB1610" i="19" a="1"/>
  <c r="AB1610" i="19" s="1"/>
  <c r="AC1610" i="19" a="1"/>
  <c r="AC1610" i="19" s="1"/>
  <c r="AB535" i="19" a="1"/>
  <c r="AB535" i="19" s="1"/>
  <c r="AC535" i="19" a="1"/>
  <c r="AC535" i="19" s="1"/>
  <c r="AB871" i="19" a="1"/>
  <c r="AB871" i="19" s="1"/>
  <c r="AC871" i="19" a="1"/>
  <c r="AC871" i="19" s="1"/>
  <c r="AB1375" i="19" a="1"/>
  <c r="AB1375" i="19" s="1"/>
  <c r="AC1375" i="19" a="1"/>
  <c r="AC1375" i="19" s="1"/>
  <c r="AB1169" i="19" a="1"/>
  <c r="AB1169" i="19" s="1"/>
  <c r="AC1169" i="19" a="1"/>
  <c r="AC1169" i="19" s="1"/>
  <c r="AB1384" i="19" a="1"/>
  <c r="AB1384" i="19" s="1"/>
  <c r="AC1384" i="19" a="1"/>
  <c r="AC1384" i="19" s="1"/>
  <c r="AB540" i="19" a="1"/>
  <c r="AB540" i="19" s="1"/>
  <c r="AC540" i="19" a="1"/>
  <c r="AC540" i="19" s="1"/>
  <c r="AB549" i="19" a="1"/>
  <c r="AB549" i="19" s="1"/>
  <c r="AC549" i="19" a="1"/>
  <c r="AC549" i="19" s="1"/>
  <c r="AB516" i="19" a="1"/>
  <c r="AB516" i="19" s="1"/>
  <c r="AC516" i="19" a="1"/>
  <c r="AC516" i="19" s="1"/>
  <c r="AB1087" i="19" a="1"/>
  <c r="AB1087" i="19" s="1"/>
  <c r="AC1087" i="19" a="1"/>
  <c r="AC1087" i="19" s="1"/>
  <c r="AB488" i="19" a="1"/>
  <c r="AB488" i="19" s="1"/>
  <c r="AC488" i="19" a="1"/>
  <c r="AC488" i="19" s="1"/>
  <c r="AB1068" i="19" a="1"/>
  <c r="AB1068" i="19" s="1"/>
  <c r="AC1068" i="19" a="1"/>
  <c r="AC1068" i="19" s="1"/>
  <c r="AB1350" i="19" a="1"/>
  <c r="AB1350" i="19" s="1"/>
  <c r="AC1350" i="19" a="1"/>
  <c r="AC1350" i="19" s="1"/>
  <c r="AB1140" i="19" a="1"/>
  <c r="AB1140" i="19" s="1"/>
  <c r="AC1140" i="19" a="1"/>
  <c r="AC1140" i="19" s="1"/>
  <c r="AB990" i="19" a="1"/>
  <c r="AB990" i="19" s="1"/>
  <c r="AC990" i="19" a="1"/>
  <c r="AC990" i="19" s="1"/>
  <c r="AB1425" i="19" a="1"/>
  <c r="AB1425" i="19" s="1"/>
  <c r="AC1425" i="19" a="1"/>
  <c r="AC1425" i="19" s="1"/>
  <c r="AB1233" i="19" a="1"/>
  <c r="AB1233" i="19" s="1"/>
  <c r="AC1233" i="19" a="1"/>
  <c r="AC1233" i="19" s="1"/>
  <c r="AB1426" i="19" a="1"/>
  <c r="AB1426" i="19" s="1"/>
  <c r="AC1426" i="19" a="1"/>
  <c r="AC1426" i="19" s="1"/>
  <c r="AB147" i="19" a="1"/>
  <c r="AB147" i="19" s="1"/>
  <c r="AC147" i="19" a="1"/>
  <c r="AC147" i="19" s="1"/>
  <c r="AB669" i="19" a="1"/>
  <c r="AB669" i="19" s="1"/>
  <c r="AC669" i="19" a="1"/>
  <c r="AC669" i="19" s="1"/>
  <c r="AB1187" i="19" a="1"/>
  <c r="AB1187" i="19" s="1"/>
  <c r="AC1187" i="19" a="1"/>
  <c r="AC1187" i="19" s="1"/>
  <c r="AB1317" i="19" a="1"/>
  <c r="AB1317" i="19" s="1"/>
  <c r="AC1317" i="19" a="1"/>
  <c r="AC1317" i="19" s="1"/>
  <c r="AB1534" i="19" a="1"/>
  <c r="AB1534" i="19" s="1"/>
  <c r="AC1534" i="19" a="1"/>
  <c r="AC1534" i="19" s="1"/>
  <c r="AB1050" i="19" a="1"/>
  <c r="AB1050" i="19" s="1"/>
  <c r="AC1050" i="19" a="1"/>
  <c r="AC1050" i="19" s="1"/>
  <c r="AB1541" i="19" a="1"/>
  <c r="AB1541" i="19" s="1"/>
  <c r="AC1541" i="19" a="1"/>
  <c r="AC1541" i="19" s="1"/>
  <c r="AB585" i="19" a="1"/>
  <c r="AB585" i="19" s="1"/>
  <c r="AC585" i="19" a="1"/>
  <c r="AC585" i="19" s="1"/>
  <c r="AB1466" i="19" a="1"/>
  <c r="AB1466" i="19" s="1"/>
  <c r="AC1466" i="19" a="1"/>
  <c r="AC1466" i="19" s="1"/>
  <c r="AB591" i="19" a="1"/>
  <c r="AB591" i="19" s="1"/>
  <c r="AB592" i="19" s="1" a="1"/>
  <c r="AB592" i="19" s="1"/>
  <c r="AB593" i="19" s="1" a="1"/>
  <c r="AB593" i="19" s="1"/>
  <c r="AC591" i="19" a="1"/>
  <c r="AC591" i="19" s="1"/>
  <c r="AC592" i="19" s="1" a="1"/>
  <c r="AC592" i="19" s="1"/>
  <c r="AB1228" i="19" a="1"/>
  <c r="AB1228" i="19" s="1"/>
  <c r="AC1228" i="19" a="1"/>
  <c r="AC1228" i="19" s="1"/>
  <c r="AB528" i="19" a="1"/>
  <c r="AB528" i="19" s="1"/>
  <c r="AC528" i="19" a="1"/>
  <c r="AC528" i="19" s="1"/>
  <c r="AB1108" i="19" a="1"/>
  <c r="AB1108" i="19" s="1"/>
  <c r="AC1108" i="19" a="1"/>
  <c r="AC1108" i="19" s="1"/>
  <c r="AB1089" i="19" a="1"/>
  <c r="AB1089" i="19" s="1"/>
  <c r="AC1089" i="19" a="1"/>
  <c r="AC1089" i="19" s="1"/>
  <c r="AB1508" i="19" a="1"/>
  <c r="AB1508" i="19" s="1"/>
  <c r="AC1508" i="19" a="1"/>
  <c r="AC1508" i="19" s="1"/>
  <c r="AB1170" i="19" a="1"/>
  <c r="AB1170" i="19" s="1"/>
  <c r="AC1170" i="19" a="1"/>
  <c r="AC1170" i="19" s="1"/>
  <c r="AB885" i="19" a="1"/>
  <c r="AB885" i="19" s="1"/>
  <c r="AC885" i="19" a="1"/>
  <c r="AC885" i="19" s="1"/>
  <c r="AB423" i="19" a="1"/>
  <c r="AB423" i="19" s="1"/>
  <c r="AC423" i="19" a="1"/>
  <c r="AC423" i="19" s="1"/>
  <c r="AB1151" i="19" a="1"/>
  <c r="AB1151" i="19" s="1"/>
  <c r="AC1151" i="19" a="1"/>
  <c r="AC1151" i="19" s="1"/>
  <c r="AB1241" i="19" a="1"/>
  <c r="AB1241" i="19" s="1"/>
  <c r="AC1241" i="19" a="1"/>
  <c r="AC1241" i="19" s="1"/>
  <c r="AB988" i="19" a="1"/>
  <c r="AB988" i="19" s="1"/>
  <c r="AC988" i="19" a="1"/>
  <c r="AC988" i="19" s="1"/>
  <c r="AB1238" i="19" a="1"/>
  <c r="AB1238" i="19" s="1"/>
  <c r="AC1238" i="19" a="1"/>
  <c r="AC1238" i="19" s="1"/>
  <c r="AB1160" i="19" a="1"/>
  <c r="AB1160" i="19" s="1"/>
  <c r="AC1160" i="19" a="1"/>
  <c r="AC1160" i="19" s="1"/>
  <c r="AB1377" i="19" a="1"/>
  <c r="AB1377" i="19" s="1"/>
  <c r="AC1377" i="19" a="1"/>
  <c r="AC1377" i="19" s="1"/>
  <c r="AB1103" i="19" a="1"/>
  <c r="AB1103" i="19" s="1"/>
  <c r="AC1103" i="19" a="1"/>
  <c r="AC1103" i="19" s="1"/>
  <c r="AB819" i="19" a="1"/>
  <c r="AB819" i="19" s="1"/>
  <c r="AC819" i="19" a="1"/>
  <c r="AC819" i="19" s="1"/>
  <c r="AB888" i="19" a="1"/>
  <c r="AB888" i="19" s="1"/>
  <c r="AC888" i="19" a="1"/>
  <c r="AC888" i="19" s="1"/>
  <c r="AB425" i="19" a="1"/>
  <c r="AB425" i="19" s="1"/>
  <c r="AC425" i="19" a="1"/>
  <c r="AC425" i="19" s="1"/>
  <c r="AB775" i="19" a="1"/>
  <c r="AB775" i="19" s="1"/>
  <c r="AC775" i="19" a="1"/>
  <c r="AC775" i="19" s="1"/>
  <c r="AB1513" i="19" a="1"/>
  <c r="AB1513" i="19" s="1"/>
  <c r="AC1513" i="19" a="1"/>
  <c r="AC1513" i="19" s="1"/>
  <c r="AB1374" i="19" a="1"/>
  <c r="AB1374" i="19" s="1"/>
  <c r="AC1374" i="19" a="1"/>
  <c r="AC1374" i="19" s="1"/>
  <c r="AB1143" i="19" a="1"/>
  <c r="AB1143" i="19" s="1"/>
  <c r="AC1143" i="19" a="1"/>
  <c r="AC1143" i="19" s="1"/>
  <c r="AB626" i="19" a="1"/>
  <c r="AB626" i="19" s="1"/>
  <c r="AC626" i="19" a="1"/>
  <c r="AC626" i="19" s="1"/>
  <c r="AB1218" i="19" a="1"/>
  <c r="AB1218" i="19" s="1"/>
  <c r="AC1218" i="19" a="1"/>
  <c r="AC1218" i="19" s="1"/>
  <c r="AB1387" i="19" a="1"/>
  <c r="AB1387" i="19" s="1"/>
  <c r="AC1387" i="19" a="1"/>
  <c r="AC1387" i="19" s="1"/>
  <c r="AB1361" i="19" a="1"/>
  <c r="AB1361" i="19" s="1"/>
  <c r="AC1361" i="19" a="1"/>
  <c r="AC1361" i="19" s="1"/>
  <c r="AB774" i="19" a="1"/>
  <c r="AB774" i="19" s="1"/>
  <c r="AC774" i="19" a="1"/>
  <c r="AC774" i="19" s="1"/>
  <c r="AB1431" i="19" a="1"/>
  <c r="AB1431" i="19" s="1"/>
  <c r="AC1431" i="19" a="1"/>
  <c r="AC1431" i="19" s="1"/>
  <c r="AB1486" i="19" a="1"/>
  <c r="AB1486" i="19" s="1"/>
  <c r="AC1486" i="19" a="1"/>
  <c r="AC1486" i="19" s="1"/>
  <c r="AB816" i="19" a="1"/>
  <c r="AB816" i="19" s="1"/>
  <c r="AC816" i="19" a="1"/>
  <c r="AC816" i="19" s="1"/>
  <c r="AB1555" i="19" a="1"/>
  <c r="AB1555" i="19" s="1"/>
  <c r="AC1555" i="19" a="1"/>
  <c r="AC1555" i="19" s="1"/>
  <c r="AB1118" i="19" a="1"/>
  <c r="AB1118" i="19" s="1"/>
  <c r="AC1118" i="19" a="1"/>
  <c r="AC1118" i="19" s="1"/>
  <c r="AB631" i="19" a="1"/>
  <c r="AB631" i="19" s="1"/>
  <c r="AC631" i="19" a="1"/>
  <c r="AC631" i="19" s="1"/>
  <c r="AB974" i="19" a="1"/>
  <c r="AB974" i="19" s="1"/>
  <c r="AC974" i="19" a="1"/>
  <c r="AC974" i="19" s="1"/>
  <c r="AB863" i="19" a="1"/>
  <c r="AB863" i="19" s="1"/>
  <c r="AC863" i="19" a="1"/>
  <c r="AC863" i="19" s="1"/>
  <c r="AB1034" i="19" a="1"/>
  <c r="AB1034" i="19" s="1"/>
  <c r="AC1034" i="19" a="1"/>
  <c r="AC1034" i="19" s="1"/>
  <c r="AB219" i="19" a="1"/>
  <c r="AB219" i="19" s="1"/>
  <c r="AC219" i="19" a="1"/>
  <c r="AC219" i="19" s="1"/>
  <c r="AB1530" i="19" a="1"/>
  <c r="AB1530" i="19" s="1"/>
  <c r="AC1530" i="19" a="1"/>
  <c r="AC1530" i="19" s="1"/>
  <c r="AB1139" i="19" a="1"/>
  <c r="AB1139" i="19" s="1"/>
  <c r="AC1139" i="19" a="1"/>
  <c r="AC1139" i="19" s="1"/>
  <c r="AB1006" i="19" a="1"/>
  <c r="AB1006" i="19" s="1"/>
  <c r="AC1006" i="19" a="1"/>
  <c r="AC1006" i="19" s="1"/>
  <c r="AB171" i="19" a="1"/>
  <c r="AB171" i="19" s="1"/>
  <c r="AB172" i="19" s="1" a="1"/>
  <c r="AB172" i="19" s="1"/>
  <c r="AC171" i="19" a="1"/>
  <c r="AC171" i="19" s="1"/>
  <c r="AC172" i="19" s="1" a="1"/>
  <c r="AC172" i="19" s="1"/>
  <c r="AB708" i="19" a="1"/>
  <c r="AB708" i="19" s="1"/>
  <c r="AC708" i="19" a="1"/>
  <c r="AC708" i="19" s="1"/>
  <c r="AB299" i="19" a="1"/>
  <c r="AB299" i="19" s="1"/>
  <c r="AC299" i="19" a="1"/>
  <c r="AC299" i="19" s="1"/>
  <c r="AB1594" i="19" a="1"/>
  <c r="AB1594" i="19" s="1"/>
  <c r="AC1594" i="19" a="1"/>
  <c r="AC1594" i="19" s="1"/>
  <c r="AB87" i="19" a="1"/>
  <c r="AB87" i="19" s="1"/>
  <c r="AC87" i="19" a="1"/>
  <c r="AC87" i="19" s="1"/>
  <c r="AB1186" i="19" a="1"/>
  <c r="AB1186" i="19" s="1"/>
  <c r="AC1186" i="19" a="1"/>
  <c r="AC1186" i="19" s="1"/>
  <c r="AB1057" i="19" a="1"/>
  <c r="AB1057" i="19" s="1"/>
  <c r="AC1057" i="19" a="1"/>
  <c r="AC1057" i="19" s="1"/>
  <c r="AB671" i="19" a="1"/>
  <c r="AB671" i="19" s="1"/>
  <c r="AC671" i="19" a="1"/>
  <c r="AC671" i="19" s="1"/>
  <c r="AB1538" i="19" a="1"/>
  <c r="AB1538" i="19" s="1"/>
  <c r="AC1538" i="19" a="1"/>
  <c r="AC1538" i="19" s="1"/>
  <c r="AB1054" i="19" a="1"/>
  <c r="AB1054" i="19" s="1"/>
  <c r="AC1054" i="19" a="1"/>
  <c r="AC1054" i="19" s="1"/>
  <c r="AB20" i="19" a="1"/>
  <c r="AB20" i="19" s="1"/>
  <c r="AC20" i="19" a="1"/>
  <c r="AC20" i="19" s="1"/>
  <c r="AB634" i="19" a="1"/>
  <c r="AB634" i="19" s="1"/>
  <c r="AC634" i="19" a="1"/>
  <c r="AC634" i="19" s="1"/>
  <c r="AB584" i="19" a="1"/>
  <c r="AB584" i="19" s="1"/>
  <c r="AC584" i="19" a="1"/>
  <c r="AC584" i="19" s="1"/>
  <c r="AB638" i="19" a="1"/>
  <c r="AB638" i="19" s="1"/>
  <c r="AC638" i="19" a="1"/>
  <c r="AC638" i="19" s="1"/>
  <c r="AB838" i="19" a="1"/>
  <c r="AB838" i="19" s="1"/>
  <c r="AC838" i="19" a="1"/>
  <c r="AC838" i="19" s="1"/>
  <c r="AB799" i="19" a="1"/>
  <c r="AB799" i="19" s="1"/>
  <c r="AC799" i="19" a="1"/>
  <c r="AC799" i="19" s="1"/>
  <c r="AB1389" i="19" a="1"/>
  <c r="AB1389" i="19" s="1"/>
  <c r="AC1389" i="19" a="1"/>
  <c r="AC1389" i="19" s="1"/>
  <c r="AB1019" i="19" a="1"/>
  <c r="AB1019" i="19" s="1"/>
  <c r="AC1019" i="19" a="1"/>
  <c r="AC1019" i="19" s="1"/>
  <c r="AB889" i="19" a="1"/>
  <c r="AB889" i="19" s="1"/>
  <c r="AC889" i="19" a="1"/>
  <c r="AC889" i="19" s="1"/>
  <c r="AB738" i="19" a="1"/>
  <c r="AB738" i="19" s="1"/>
  <c r="AC738" i="19" a="1"/>
  <c r="AC738" i="19" s="1"/>
  <c r="AB1516" i="19" a="1"/>
  <c r="AB1516" i="19" s="1"/>
  <c r="AC1516" i="19" a="1"/>
  <c r="AC1516" i="19" s="1"/>
  <c r="AB1489" i="19" a="1"/>
  <c r="AB1489" i="19" s="1"/>
  <c r="AC1489" i="19" a="1"/>
  <c r="AC1489" i="19" s="1"/>
  <c r="AB1018" i="19" a="1"/>
  <c r="AB1018" i="19" s="1"/>
  <c r="AC1018" i="19" a="1"/>
  <c r="AC1018" i="19" s="1"/>
  <c r="AB845" i="19" a="1"/>
  <c r="AB845" i="19" s="1"/>
  <c r="AC845" i="19" a="1"/>
  <c r="AC845" i="19" s="1"/>
  <c r="AB993" i="19" a="1"/>
  <c r="AB993" i="19" s="1"/>
  <c r="AC993" i="19" a="1"/>
  <c r="AC993" i="19" s="1"/>
  <c r="AB163" i="19" a="1"/>
  <c r="AB163" i="19" s="1"/>
  <c r="AC163" i="19" a="1"/>
  <c r="AC163" i="19" s="1"/>
  <c r="AB1084" i="19" a="1"/>
  <c r="AB1084" i="19" s="1"/>
  <c r="AC1084" i="19" a="1"/>
  <c r="AC1084" i="19" s="1"/>
  <c r="AB1106" i="19" a="1"/>
  <c r="AB1106" i="19" s="1"/>
  <c r="AC1106" i="19" a="1"/>
  <c r="AC1106" i="19" s="1"/>
  <c r="AB418" i="19" a="1"/>
  <c r="AB418" i="19" s="1"/>
  <c r="AC418" i="19" a="1"/>
  <c r="AC418" i="19" s="1"/>
  <c r="AB869" i="19" a="1"/>
  <c r="AB869" i="19" s="1"/>
  <c r="AC869" i="19" a="1"/>
  <c r="AC869" i="19" s="1"/>
  <c r="AB711" i="19" a="1"/>
  <c r="AB711" i="19" s="1"/>
  <c r="AC711" i="19" a="1"/>
  <c r="AC711" i="19" s="1"/>
  <c r="AB874" i="19" a="1"/>
  <c r="AB874" i="19" s="1"/>
  <c r="AC874" i="19" a="1"/>
  <c r="AC874" i="19" s="1"/>
  <c r="AB514" i="19" a="1"/>
  <c r="AB514" i="19" s="1"/>
  <c r="AC514" i="19" a="1"/>
  <c r="AC514" i="19" s="1"/>
  <c r="AB818" i="19" a="1"/>
  <c r="AB818" i="19" s="1"/>
  <c r="AC818" i="19" a="1"/>
  <c r="AC818" i="19" s="1"/>
  <c r="AB846" i="19" a="1"/>
  <c r="AB846" i="19" s="1"/>
  <c r="AC846" i="19" a="1"/>
  <c r="AC846" i="19" s="1"/>
  <c r="AB985" i="19" a="1"/>
  <c r="AB985" i="19" s="1"/>
  <c r="AC985" i="19" a="1"/>
  <c r="AC985" i="19" s="1"/>
  <c r="AB814" i="19" a="1"/>
  <c r="AB814" i="19" s="1"/>
  <c r="AC814" i="19" a="1"/>
  <c r="AC814" i="19" s="1"/>
  <c r="AB1485" i="19" a="1"/>
  <c r="AB1485" i="19" s="1"/>
  <c r="AC1485" i="19" a="1"/>
  <c r="AC1485" i="19" s="1"/>
  <c r="AB1244" i="19" a="1"/>
  <c r="AB1244" i="19" s="1"/>
  <c r="AC1244" i="19" a="1"/>
  <c r="AC1244" i="19" s="1"/>
  <c r="AB179" i="19" a="1"/>
  <c r="AB179" i="19" s="1"/>
  <c r="AC179" i="19" a="1"/>
  <c r="AC179" i="19" s="1"/>
  <c r="AB1001" i="19" a="1"/>
  <c r="AB1001" i="19" s="1"/>
  <c r="AC1001" i="19" a="1"/>
  <c r="AC1001" i="19" s="1"/>
  <c r="AB1520" i="19" a="1"/>
  <c r="AB1520" i="19" s="1"/>
  <c r="AC1520" i="19" a="1"/>
  <c r="AC1520" i="19" s="1"/>
  <c r="AB754" i="19" a="1"/>
  <c r="AB754" i="19" s="1"/>
  <c r="AC754" i="19" a="1"/>
  <c r="AC754" i="19" s="1"/>
  <c r="AB986" i="19" a="1"/>
  <c r="AB986" i="19" s="1"/>
  <c r="AC986" i="19" a="1"/>
  <c r="AC986" i="19" s="1"/>
  <c r="AB1403" i="19" a="1"/>
  <c r="AB1403" i="19" s="1"/>
  <c r="AC1403" i="19" a="1"/>
  <c r="AC1403" i="19" s="1"/>
  <c r="AB177" i="19" a="1"/>
  <c r="AB177" i="19" s="1"/>
  <c r="AC177" i="19" a="1"/>
  <c r="AC177" i="19" s="1"/>
  <c r="AB827" i="19" a="1"/>
  <c r="AB827" i="19" s="1"/>
  <c r="AC827" i="19" a="1"/>
  <c r="AC827" i="19" s="1"/>
  <c r="AB895" i="19" a="1"/>
  <c r="AB895" i="19" s="1"/>
  <c r="AC895" i="19" a="1"/>
  <c r="AC895" i="19" s="1"/>
  <c r="AB1519" i="19" a="1"/>
  <c r="AB1519" i="19" s="1"/>
  <c r="AC1519" i="19" a="1"/>
  <c r="AC1519" i="19" s="1"/>
  <c r="AB935" i="19" a="1"/>
  <c r="AB935" i="19" s="1"/>
  <c r="AC935" i="19" a="1"/>
  <c r="AC935" i="19" s="1"/>
  <c r="AB188" i="19" a="1"/>
  <c r="AB188" i="19" s="1"/>
  <c r="AC188" i="19" a="1"/>
  <c r="AC188" i="19" s="1"/>
  <c r="AB1227" i="19" a="1"/>
  <c r="AB1227" i="19" s="1"/>
  <c r="AC1227" i="19" a="1"/>
  <c r="AC1227" i="19" s="1"/>
  <c r="AB1410" i="19" a="1"/>
  <c r="AB1410" i="19" s="1"/>
  <c r="AC1410" i="19" a="1"/>
  <c r="AC1410" i="19" s="1"/>
  <c r="AB390" i="19" a="1"/>
  <c r="AB390" i="19" s="1"/>
  <c r="AC390" i="19" a="1"/>
  <c r="AC390" i="19" s="1"/>
  <c r="AB1380" i="19" a="1"/>
  <c r="AB1380" i="19" s="1"/>
  <c r="AC1380" i="19" a="1"/>
  <c r="AC1380" i="19" s="1"/>
  <c r="AB830" i="19" a="1"/>
  <c r="AB830" i="19" s="1"/>
  <c r="AC830" i="19" a="1"/>
  <c r="AC830" i="19" s="1"/>
  <c r="AB934" i="19" a="1"/>
  <c r="AB934" i="19" s="1"/>
  <c r="AC934" i="19" a="1"/>
  <c r="AC934" i="19" s="1"/>
  <c r="AB706" i="19" a="1"/>
  <c r="AB706" i="19" s="1"/>
  <c r="AC706" i="19" a="1"/>
  <c r="AC706" i="19" s="1"/>
  <c r="AB1149" i="19" a="1"/>
  <c r="AB1149" i="19" s="1"/>
  <c r="AC1149" i="19" a="1"/>
  <c r="AC1149" i="19" s="1"/>
  <c r="AB264" i="19" a="1"/>
  <c r="AB264" i="19" s="1"/>
  <c r="AC264" i="19" a="1"/>
  <c r="AC264" i="19" s="1"/>
  <c r="AB619" i="19" a="1"/>
  <c r="AB619" i="19" s="1"/>
  <c r="AC619" i="19" a="1"/>
  <c r="AC619" i="19" s="1"/>
  <c r="AB1043" i="19" a="1"/>
  <c r="AB1043" i="19" s="1"/>
  <c r="AC1043" i="19" a="1"/>
  <c r="AC1043" i="19" s="1"/>
  <c r="AB441" i="19" a="1"/>
  <c r="AB441" i="19" s="1"/>
  <c r="AB442" i="19" s="1" a="1"/>
  <c r="AB442" i="19" s="1"/>
  <c r="AC441" i="19" a="1"/>
  <c r="AC441" i="19" s="1"/>
  <c r="AC442" i="19" s="1" a="1"/>
  <c r="AC442" i="19" s="1"/>
  <c r="AB586" i="19" a="1"/>
  <c r="AB586" i="19" s="1"/>
  <c r="AC586" i="19" a="1"/>
  <c r="AC586" i="19" s="1"/>
  <c r="AB248" i="19" a="1"/>
  <c r="AB248" i="19" s="1"/>
  <c r="AC248" i="19" a="1"/>
  <c r="AC248" i="19" s="1"/>
  <c r="AB977" i="19" a="1"/>
  <c r="AB977" i="19" s="1"/>
  <c r="AC977" i="19" a="1"/>
  <c r="AC977" i="19" s="1"/>
  <c r="AB1484" i="19" a="1"/>
  <c r="AB1484" i="19" s="1"/>
  <c r="AC1484" i="19" a="1"/>
  <c r="AC1484" i="19" s="1"/>
  <c r="AB1124" i="19" a="1"/>
  <c r="AB1124" i="19" s="1"/>
  <c r="AC1124" i="19" a="1"/>
  <c r="AC1124" i="19" s="1"/>
  <c r="AB1096" i="19" a="1"/>
  <c r="AB1096" i="19" s="1"/>
  <c r="AC1096" i="19" a="1"/>
  <c r="AC1096" i="19" s="1"/>
  <c r="AB1100" i="19" a="1"/>
  <c r="AB1100" i="19" s="1"/>
  <c r="AC1100" i="19" a="1"/>
  <c r="AC1100" i="19" s="1"/>
  <c r="AB1505" i="19" a="1"/>
  <c r="AB1505" i="19" s="1"/>
  <c r="AC1505" i="19" a="1"/>
  <c r="AC1505" i="19" s="1"/>
  <c r="AB1215" i="19" a="1"/>
  <c r="AB1215" i="19" s="1"/>
  <c r="AC1215" i="19" a="1"/>
  <c r="AC1215" i="19" s="1"/>
  <c r="AB186" i="19" a="1"/>
  <c r="AB186" i="19" s="1"/>
  <c r="AC186" i="19" a="1"/>
  <c r="AC186" i="19" s="1"/>
  <c r="AB1609" i="19" a="1"/>
  <c r="AB1609" i="19" s="1"/>
  <c r="AC1609" i="19" a="1"/>
  <c r="AC1609" i="19" s="1"/>
  <c r="AB1167" i="19" a="1"/>
  <c r="AB1167" i="19" s="1"/>
  <c r="AC1167" i="19" a="1"/>
  <c r="AC1167" i="19" s="1"/>
  <c r="AB536" i="19" a="1"/>
  <c r="AB536" i="19" s="1"/>
  <c r="AC536" i="19" a="1"/>
  <c r="AC536" i="19" s="1"/>
  <c r="AB1014" i="19" a="1"/>
  <c r="AB1014" i="19" s="1"/>
  <c r="AC1014" i="19" a="1"/>
  <c r="AC1014" i="19" s="1"/>
  <c r="AB1495" i="19" a="1"/>
  <c r="AB1495" i="19" s="1"/>
  <c r="AC1495" i="19" a="1"/>
  <c r="AC1495" i="19" s="1"/>
  <c r="AB656" i="19" a="1"/>
  <c r="AB656" i="19" s="1"/>
  <c r="AC656" i="19" a="1"/>
  <c r="AC656" i="19" s="1"/>
  <c r="AB1178" i="19" a="1"/>
  <c r="AB1178" i="19" s="1"/>
  <c r="AC1178" i="19" a="1"/>
  <c r="AC1178" i="19" s="1"/>
  <c r="AB1518" i="19" a="1"/>
  <c r="AB1518" i="19" s="1"/>
  <c r="AC1518" i="19" a="1"/>
  <c r="AC1518" i="19" s="1"/>
  <c r="AB779" i="19" a="1"/>
  <c r="AB779" i="19" s="1"/>
  <c r="AC779" i="19" a="1"/>
  <c r="AC779" i="19" s="1"/>
  <c r="AB683" i="19" a="1"/>
  <c r="AB683" i="19" s="1"/>
  <c r="AC683" i="19" a="1"/>
  <c r="AC683" i="19" s="1"/>
  <c r="AB661" i="19" a="1"/>
  <c r="AB661" i="19" s="1"/>
  <c r="AC661" i="19" a="1"/>
  <c r="AC661" i="19" s="1"/>
  <c r="AB190" i="19" a="1"/>
  <c r="AB190" i="19" s="1"/>
  <c r="AC190" i="19" a="1"/>
  <c r="AC190" i="19" s="1"/>
  <c r="AB518" i="19" a="1"/>
  <c r="AB518" i="19" s="1"/>
  <c r="AC518" i="19" a="1"/>
  <c r="AC518" i="19" s="1"/>
  <c r="AB598" i="19" a="1"/>
  <c r="AB598" i="19" s="1"/>
  <c r="AC598" i="19" a="1"/>
  <c r="AC598" i="19" s="1"/>
  <c r="AB1017" i="19" a="1"/>
  <c r="AB1017" i="19" s="1"/>
  <c r="AC1017" i="19" a="1"/>
  <c r="AC1017" i="19" s="1"/>
  <c r="AB1356" i="19" a="1"/>
  <c r="AB1356" i="19" s="1"/>
  <c r="AC1356" i="19" a="1"/>
  <c r="AC1356" i="19" s="1"/>
  <c r="AB613" i="19" a="1"/>
  <c r="AB613" i="19" s="1"/>
  <c r="AC613" i="19" a="1"/>
  <c r="AC613" i="19" s="1"/>
  <c r="AB17" i="19" a="1"/>
  <c r="AB17" i="19" s="1"/>
  <c r="AC17" i="19" a="1"/>
  <c r="AC17" i="19" s="1"/>
  <c r="AB835" i="19" a="1"/>
  <c r="AB835" i="19" s="1"/>
  <c r="AC835" i="19" a="1"/>
  <c r="AC835" i="19" s="1"/>
  <c r="AB947" i="19" a="1"/>
  <c r="AB947" i="19" s="1"/>
  <c r="AC947" i="19" a="1"/>
  <c r="AC947" i="19" s="1"/>
  <c r="AB1194" i="19" a="1"/>
  <c r="AB1194" i="19" s="1"/>
  <c r="AC1194" i="19" a="1"/>
  <c r="AC1194" i="19" s="1"/>
  <c r="AB903" i="19" a="1"/>
  <c r="AB903" i="19" s="1"/>
  <c r="AC903" i="19" a="1"/>
  <c r="AC903" i="19" s="1"/>
  <c r="AB1008" i="19" a="1"/>
  <c r="AB1008" i="19" s="1"/>
  <c r="AC1008" i="19" a="1"/>
  <c r="AC1008" i="19" s="1"/>
  <c r="AB1496" i="19" a="1"/>
  <c r="AB1496" i="19" s="1"/>
  <c r="AC1496" i="19" a="1"/>
  <c r="AC1496" i="19" s="1"/>
  <c r="AB1383" i="19" a="1"/>
  <c r="AB1383" i="19" s="1"/>
  <c r="AC1383" i="19" a="1"/>
  <c r="AC1383" i="19" s="1"/>
  <c r="AB1058" i="19" a="1"/>
  <c r="AB1058" i="19" s="1"/>
  <c r="AC1058" i="19" a="1"/>
  <c r="AC1058" i="19" s="1"/>
  <c r="AB811" i="19" a="1"/>
  <c r="AB811" i="19" s="1"/>
  <c r="AC811" i="19" a="1"/>
  <c r="AC811" i="19" s="1"/>
  <c r="AB1188" i="19" a="1"/>
  <c r="AB1188" i="19" s="1"/>
  <c r="AC1188" i="19" a="1"/>
  <c r="AC1188" i="19" s="1"/>
  <c r="AB1191" i="19" a="1"/>
  <c r="AB1191" i="19" s="1"/>
  <c r="AC1191" i="19" a="1"/>
  <c r="AC1191" i="19" s="1"/>
  <c r="AB1576" i="19" a="1"/>
  <c r="AB1576" i="19" s="1"/>
  <c r="AC1576" i="19" a="1"/>
  <c r="AC1576" i="19" s="1"/>
  <c r="AB1195" i="19" a="1"/>
  <c r="AB1195" i="19" s="1"/>
  <c r="AC1195" i="19" a="1"/>
  <c r="AC1195" i="19" s="1"/>
  <c r="AB804" i="19" a="1"/>
  <c r="AB804" i="19" s="1"/>
  <c r="AC804" i="19" a="1"/>
  <c r="AC804" i="19" s="1"/>
  <c r="AB1201" i="19" a="1"/>
  <c r="AB1201" i="19" s="1"/>
  <c r="AC1201" i="19" a="1"/>
  <c r="AC1201" i="19" s="1"/>
  <c r="AB1581" i="19" a="1"/>
  <c r="AB1581" i="19" s="1"/>
  <c r="AC1581" i="19" a="1"/>
  <c r="AC1581" i="19" s="1"/>
  <c r="AB1046" i="19" a="1"/>
  <c r="AB1046" i="19" s="1"/>
  <c r="AC1046" i="19" a="1"/>
  <c r="AC1046" i="19" s="1"/>
  <c r="AB667" i="19" a="1"/>
  <c r="AB667" i="19" s="1"/>
  <c r="AC667" i="19" a="1"/>
  <c r="AC667" i="19" s="1"/>
  <c r="AB1465" i="19" a="1"/>
  <c r="AB1465" i="19" s="1"/>
  <c r="AC1465" i="19" a="1"/>
  <c r="AC1465" i="19" s="1"/>
  <c r="AB15" i="19" a="1"/>
  <c r="AB15" i="19" s="1"/>
  <c r="AC15" i="19" a="1"/>
  <c r="AC15" i="19" s="1"/>
  <c r="AB839" i="19" a="1"/>
  <c r="AB839" i="19" s="1"/>
  <c r="AC839" i="19" a="1"/>
  <c r="AC839" i="19" s="1"/>
  <c r="AB1079" i="19" a="1"/>
  <c r="AB1079" i="19" s="1"/>
  <c r="AC1079" i="19" a="1"/>
  <c r="AC1079" i="19" s="1"/>
  <c r="AB949" i="19" a="1"/>
  <c r="AB949" i="19" s="1"/>
  <c r="AC949" i="19" a="1"/>
  <c r="AC949" i="19" s="1"/>
  <c r="AB750" i="19" a="1"/>
  <c r="AB750" i="19" s="1"/>
  <c r="AC750" i="19" a="1"/>
  <c r="AC750" i="19" s="1"/>
  <c r="AB300" i="19" a="1"/>
  <c r="AB300" i="19" s="1"/>
  <c r="AC300" i="19" a="1"/>
  <c r="AC300" i="19" s="1"/>
  <c r="AB900" i="19" a="1"/>
  <c r="AB900" i="19" s="1"/>
  <c r="AC900" i="19" a="1"/>
  <c r="AC900" i="19" s="1"/>
  <c r="AB1150" i="19" a="1"/>
  <c r="AB1150" i="19" s="1"/>
  <c r="AC1150" i="19" a="1"/>
  <c r="AC1150" i="19" s="1"/>
  <c r="AB167" i="19" a="1"/>
  <c r="AB167" i="19" s="1"/>
  <c r="AC167" i="19" a="1"/>
  <c r="AC167" i="19" s="1"/>
  <c r="AB1161" i="19" a="1"/>
  <c r="AB1161" i="19" s="1"/>
  <c r="AC1161" i="19" a="1"/>
  <c r="AC1161" i="19" s="1"/>
  <c r="AB597" i="19" a="1"/>
  <c r="AB597" i="19" s="1"/>
  <c r="AC597" i="19" a="1"/>
  <c r="AC597" i="19" s="1"/>
  <c r="AB1069" i="19" a="1"/>
  <c r="AB1069" i="19" s="1"/>
  <c r="AC1069" i="19" a="1"/>
  <c r="AC1069" i="19" s="1"/>
  <c r="AB1413" i="19" a="1"/>
  <c r="AB1413" i="19" s="1"/>
  <c r="AC1413" i="19" a="1"/>
  <c r="AC1413" i="19" s="1"/>
  <c r="AB315" i="19" a="1"/>
  <c r="AB315" i="19" s="1"/>
  <c r="AC315" i="19" a="1"/>
  <c r="AC315" i="19" s="1"/>
  <c r="AB543" i="19" a="1"/>
  <c r="AB543" i="19" s="1"/>
  <c r="AC543" i="19" a="1"/>
  <c r="AC543" i="19" s="1"/>
  <c r="AB1136" i="19" a="1"/>
  <c r="AB1136" i="19" s="1"/>
  <c r="AC1136" i="19" a="1"/>
  <c r="AC1136" i="19" s="1"/>
  <c r="AB548" i="19" a="1"/>
  <c r="AB548" i="19" s="1"/>
  <c r="AC548" i="19" a="1"/>
  <c r="AC548" i="19" s="1"/>
  <c r="AB1230" i="19" a="1"/>
  <c r="AB1230" i="19" s="1"/>
  <c r="AC1230" i="19" a="1"/>
  <c r="AC1230" i="19" s="1"/>
  <c r="AB530" i="19" a="1"/>
  <c r="AB530" i="19" s="1"/>
  <c r="AC530" i="19" a="1"/>
  <c r="AC530" i="19" s="1"/>
  <c r="AB461" i="19" a="1"/>
  <c r="AB461" i="19" s="1"/>
  <c r="AB462" i="19" s="1" a="1"/>
  <c r="AB462" i="19" s="1"/>
  <c r="AB463" i="19" s="1" a="1"/>
  <c r="AB463" i="19" s="1"/>
  <c r="AC461" i="19" a="1"/>
  <c r="AC461" i="19" s="1"/>
  <c r="AC462" i="19" s="1" a="1"/>
  <c r="AC462" i="19" s="1"/>
  <c r="AC463" i="19" s="1" a="1"/>
  <c r="AC463" i="19" s="1"/>
  <c r="AB1487" i="19" a="1"/>
  <c r="AB1487" i="19" s="1"/>
  <c r="AC1487" i="19" a="1"/>
  <c r="AC1487" i="19" s="1"/>
  <c r="AB1498" i="19" a="1"/>
  <c r="AB1498" i="19" s="1"/>
  <c r="AC1498" i="19" a="1"/>
  <c r="AC1498" i="19" s="1"/>
  <c r="AB169" i="19" a="1"/>
  <c r="AB169" i="19" s="1"/>
  <c r="AC169" i="19" a="1"/>
  <c r="AC169" i="19" s="1"/>
  <c r="AB1023" i="19" a="1"/>
  <c r="AB1023" i="19" s="1"/>
  <c r="AC1023" i="19" a="1"/>
  <c r="AC1023" i="19" s="1"/>
  <c r="AB1071" i="19" a="1"/>
  <c r="AB1071" i="19" s="1"/>
  <c r="AC1071" i="19" a="1"/>
  <c r="AC1071" i="19" s="1"/>
  <c r="AB357" i="19" a="1"/>
  <c r="AB357" i="19" s="1"/>
  <c r="AC357" i="19" a="1"/>
  <c r="AC357" i="19" s="1"/>
  <c r="AB996" i="19" a="1"/>
  <c r="AB996" i="19" s="1"/>
  <c r="AC996" i="19" a="1"/>
  <c r="AC996" i="19" s="1"/>
  <c r="AB825" i="19" a="1"/>
  <c r="AB825" i="19" s="1"/>
  <c r="AC825" i="19" a="1"/>
  <c r="AC825" i="19" s="1"/>
  <c r="AB176" i="19" a="1"/>
  <c r="AB176" i="19" s="1"/>
  <c r="AC176" i="19" a="1"/>
  <c r="AC176" i="19" s="1"/>
  <c r="AB909" i="19" a="1"/>
  <c r="AB909" i="19" s="1"/>
  <c r="AC909" i="19" a="1"/>
  <c r="AC909" i="19" s="1"/>
  <c r="AB941" i="19" a="1"/>
  <c r="AB941" i="19" s="1"/>
  <c r="AC941" i="19" a="1"/>
  <c r="AC941" i="19" s="1"/>
  <c r="AB660" i="19" a="1"/>
  <c r="AB660" i="19" s="1"/>
  <c r="AC660" i="19" a="1"/>
  <c r="AC660" i="19" s="1"/>
  <c r="AB600" i="19" a="1"/>
  <c r="AB600" i="19" s="1"/>
  <c r="AC600" i="19" a="1"/>
  <c r="AC600" i="19" s="1"/>
  <c r="AB215" i="19" a="1"/>
  <c r="AB215" i="19" s="1"/>
  <c r="AC215" i="19" a="1"/>
  <c r="AC215" i="19" s="1"/>
  <c r="AB997" i="19" a="1"/>
  <c r="AB997" i="19" s="1"/>
  <c r="AC997" i="19" a="1"/>
  <c r="AC997" i="19" s="1"/>
  <c r="AB1514" i="19" a="1"/>
  <c r="AB1514" i="19" s="1"/>
  <c r="AC1514" i="19" a="1"/>
  <c r="AC1514" i="19" s="1"/>
  <c r="AB318" i="19" a="1"/>
  <c r="AB318" i="19" s="1"/>
  <c r="AC318" i="19" a="1"/>
  <c r="AC318" i="19" s="1"/>
  <c r="AB1179" i="19" a="1"/>
  <c r="AB1179" i="19" s="1"/>
  <c r="AC1179" i="19" a="1"/>
  <c r="AC1179" i="19" s="1"/>
  <c r="AB1517" i="19" a="1"/>
  <c r="AB1517" i="19" s="1"/>
  <c r="AC1517" i="19" a="1"/>
  <c r="AC1517" i="19" s="1"/>
  <c r="AB1147" i="19" a="1"/>
  <c r="AB1147" i="19" s="1"/>
  <c r="AC1147" i="19" a="1"/>
  <c r="AC1147" i="19" s="1"/>
  <c r="AB1558" i="19" a="1"/>
  <c r="AB1558" i="19" s="1"/>
  <c r="AC1558" i="19" a="1"/>
  <c r="AC1558" i="19" s="1"/>
  <c r="AB726" i="19" a="1"/>
  <c r="AB726" i="19" s="1"/>
  <c r="AC726" i="19" a="1"/>
  <c r="AC726" i="19" s="1"/>
  <c r="AB1004" i="19" a="1"/>
  <c r="AB1004" i="19" s="1"/>
  <c r="AC1004" i="19" a="1"/>
  <c r="AC1004" i="19" s="1"/>
  <c r="AB490" i="19" a="1"/>
  <c r="AB490" i="19" s="1"/>
  <c r="AC490" i="19" a="1"/>
  <c r="AC490" i="19" s="1"/>
  <c r="AB524" i="19" a="1"/>
  <c r="AB524" i="19" s="1"/>
  <c r="AC524" i="19" a="1"/>
  <c r="AC524" i="19" s="1"/>
  <c r="AB1220" i="19" a="1"/>
  <c r="AB1220" i="19" s="1"/>
  <c r="AC1220" i="19" a="1"/>
  <c r="AC1220" i="19" s="1"/>
  <c r="AB1421" i="19" a="1"/>
  <c r="AB1421" i="19" s="1"/>
  <c r="AC1421" i="19" a="1"/>
  <c r="AC1421" i="19" s="1"/>
  <c r="AB1221" i="19" a="1"/>
  <c r="AB1221" i="19" s="1"/>
  <c r="AC1221" i="19" a="1"/>
  <c r="AC1221" i="19" s="1"/>
  <c r="AB1086" i="19" a="1"/>
  <c r="AB1086" i="19" s="1"/>
  <c r="AC1086" i="19" a="1"/>
  <c r="AC1086" i="19" s="1"/>
  <c r="AB599" i="19" a="1"/>
  <c r="AB599" i="19" s="1"/>
  <c r="AC599" i="19" a="1"/>
  <c r="AC599" i="19" s="1"/>
  <c r="AB1107" i="19" a="1"/>
  <c r="AB1107" i="19" s="1"/>
  <c r="AC1107" i="19" a="1"/>
  <c r="AC1107" i="19" s="1"/>
  <c r="AB40" i="19" a="1"/>
  <c r="AB40" i="19" s="1"/>
  <c r="AC40" i="19" a="1"/>
  <c r="AC40" i="19" s="1"/>
  <c r="AB810" i="19" a="1"/>
  <c r="AB810" i="19" s="1"/>
  <c r="AC810" i="19" a="1"/>
  <c r="AC810" i="19" s="1"/>
  <c r="AB1059" i="19" a="1"/>
  <c r="AB1059" i="19" s="1"/>
  <c r="AC1059" i="19" a="1"/>
  <c r="AC1059" i="19" s="1"/>
  <c r="AB614" i="19" a="1"/>
  <c r="AB614" i="19" s="1"/>
  <c r="AC614" i="19" a="1"/>
  <c r="AC614" i="19" s="1"/>
  <c r="AB616" i="19" a="1"/>
  <c r="AB616" i="19" s="1"/>
  <c r="AC616" i="19" a="1"/>
  <c r="AC616" i="19" s="1"/>
  <c r="AB1319" i="19" a="1"/>
  <c r="AB1319" i="19" s="1"/>
  <c r="AC1319" i="19" a="1"/>
  <c r="AC1319" i="19" s="1"/>
  <c r="AB635" i="19" a="1"/>
  <c r="AB635" i="19" s="1"/>
  <c r="AC635" i="19" a="1"/>
  <c r="AC635" i="19" s="1"/>
  <c r="AB841" i="19" a="1"/>
  <c r="AB841" i="19" s="1"/>
  <c r="AC841" i="19" a="1"/>
  <c r="AC841" i="19" s="1"/>
  <c r="AB378" i="19" a="1"/>
  <c r="AB378" i="19" s="1"/>
  <c r="AC378" i="19" a="1"/>
  <c r="AC378" i="19" s="1"/>
  <c r="AB1041" i="19" a="1"/>
  <c r="AB1041" i="19" s="1"/>
  <c r="AC1041" i="19" a="1"/>
  <c r="AC1041" i="19" s="1"/>
  <c r="AB191" i="19" a="1"/>
  <c r="AB191" i="19" s="1"/>
  <c r="AC191" i="19" a="1"/>
  <c r="AC191" i="19" s="1"/>
  <c r="AB1411" i="19" a="1"/>
  <c r="AB1411" i="19" s="1"/>
  <c r="AC1411" i="19" a="1"/>
  <c r="AC1411" i="19" s="1"/>
  <c r="AB881" i="19" a="1"/>
  <c r="AB881" i="19" s="1"/>
  <c r="AC881" i="19" a="1"/>
  <c r="AC881" i="19" s="1"/>
  <c r="AB1418" i="19" a="1"/>
  <c r="AB1418" i="19" s="1"/>
  <c r="AC1418" i="19" a="1"/>
  <c r="AC1418" i="19" s="1"/>
  <c r="AB875" i="19" a="1"/>
  <c r="AB875" i="19" s="1"/>
  <c r="AC875" i="19" a="1"/>
  <c r="AC875" i="19" s="1"/>
  <c r="AB1224" i="19" a="1"/>
  <c r="AB1224" i="19" s="1"/>
  <c r="AC1224" i="19" a="1"/>
  <c r="AC1224" i="19" s="1"/>
  <c r="AB520" i="19" a="1"/>
  <c r="AB520" i="19" s="1"/>
  <c r="AC520" i="19" a="1"/>
  <c r="AC520" i="19" s="1"/>
  <c r="AB686" i="19" a="1"/>
  <c r="AB686" i="19" s="1"/>
  <c r="AC686" i="19" a="1"/>
  <c r="AC686" i="19" s="1"/>
  <c r="AB471" i="19" a="1"/>
  <c r="AB471" i="19" s="1"/>
  <c r="AC471" i="19" a="1"/>
  <c r="AC471" i="19" s="1"/>
  <c r="AB178" i="19" a="1"/>
  <c r="AB178" i="19" s="1"/>
  <c r="AC178" i="19" a="1"/>
  <c r="AC178" i="19" s="1"/>
  <c r="AB758" i="19" a="1"/>
  <c r="AB758" i="19" s="1"/>
  <c r="AC758" i="19" a="1"/>
  <c r="AC758" i="19" s="1"/>
  <c r="AB879" i="19" a="1"/>
  <c r="AB879" i="19" s="1"/>
  <c r="AC879" i="19" a="1"/>
  <c r="AC879" i="19" s="1"/>
  <c r="AB1391" i="19" a="1"/>
  <c r="AB1391" i="19" s="1"/>
  <c r="AC1391" i="19" a="1"/>
  <c r="AC1391" i="19" s="1"/>
  <c r="AB210" i="19" a="1"/>
  <c r="AB210" i="19" s="1"/>
  <c r="AC210" i="19" a="1"/>
  <c r="AC210" i="19" s="1"/>
  <c r="AB745" i="19" a="1"/>
  <c r="AB745" i="19" s="1"/>
  <c r="AC745" i="19" a="1"/>
  <c r="AC745" i="19" s="1"/>
  <c r="AB1420" i="19" a="1"/>
  <c r="AB1420" i="19" s="1"/>
  <c r="AC1420" i="19" a="1"/>
  <c r="AC1420" i="19" s="1"/>
  <c r="AB1351" i="19" a="1"/>
  <c r="AB1351" i="19" s="1"/>
  <c r="AC1351" i="19" a="1"/>
  <c r="AC1351" i="19" s="1"/>
  <c r="AB1494" i="19" a="1"/>
  <c r="AB1494" i="19" s="1"/>
  <c r="AC1494" i="19" a="1"/>
  <c r="AC1494" i="19" s="1"/>
  <c r="AB688" i="19" a="1"/>
  <c r="AB688" i="19" s="1"/>
  <c r="AC688" i="19" a="1"/>
  <c r="AC688" i="19" s="1"/>
  <c r="AB1506" i="19" a="1"/>
  <c r="AB1506" i="19" s="1"/>
  <c r="AC1506" i="19" a="1"/>
  <c r="AC1506" i="19" s="1"/>
  <c r="AB1524" i="19" a="1"/>
  <c r="AB1524" i="19" s="1"/>
  <c r="AC1524" i="19" a="1"/>
  <c r="AC1524" i="19" s="1"/>
  <c r="AB317" i="19" a="1"/>
  <c r="AB317" i="19" s="1"/>
  <c r="AC317" i="19" a="1"/>
  <c r="AC317" i="19" s="1"/>
  <c r="AB849" i="19" a="1"/>
  <c r="AB849" i="19" s="1"/>
  <c r="AC849" i="19" a="1"/>
  <c r="AC849" i="19" s="1"/>
  <c r="AB1217" i="19" a="1"/>
  <c r="AB1217" i="19" s="1"/>
  <c r="AC1217" i="19" a="1"/>
  <c r="AC1217" i="19" s="1"/>
  <c r="AB1015" i="19" a="1"/>
  <c r="AB1015" i="19" s="1"/>
  <c r="AC1015" i="19" a="1"/>
  <c r="AC1015" i="19" s="1"/>
  <c r="AB749" i="19" a="1"/>
  <c r="AB749" i="19" s="1"/>
  <c r="AC749" i="19" a="1"/>
  <c r="AC749" i="19" s="1"/>
  <c r="AB426" i="19" a="1"/>
  <c r="AB426" i="19" s="1"/>
  <c r="AC426" i="19" a="1"/>
  <c r="AC426" i="19" s="1"/>
  <c r="AB1507" i="19" a="1"/>
  <c r="AB1507" i="19" s="1"/>
  <c r="AC1507" i="19" a="1"/>
  <c r="AC1507" i="19" s="1"/>
  <c r="AB815" i="19" a="1"/>
  <c r="AB815" i="19" s="1"/>
  <c r="AC815" i="19" a="1"/>
  <c r="AC815" i="19" s="1"/>
  <c r="AB939" i="19" a="1"/>
  <c r="AB939" i="19" s="1"/>
  <c r="AC939" i="19" a="1"/>
  <c r="AC939" i="19" s="1"/>
  <c r="AB625" i="19" a="1"/>
  <c r="AB625" i="19" s="1"/>
  <c r="AC625" i="19" a="1"/>
  <c r="AC625" i="19" s="1"/>
  <c r="AB1003" i="19" a="1"/>
  <c r="AB1003" i="19" s="1"/>
  <c r="AC1003" i="19" a="1"/>
  <c r="AC1003" i="19" s="1"/>
  <c r="AB797" i="19" a="1"/>
  <c r="AB797" i="19" s="1"/>
  <c r="AC797" i="19" a="1"/>
  <c r="AC797" i="19" s="1"/>
  <c r="AB515" i="19" a="1"/>
  <c r="AB515" i="19" s="1"/>
  <c r="AC515" i="19" a="1"/>
  <c r="AC515" i="19" s="1"/>
  <c r="AB831" i="19" a="1"/>
  <c r="AB831" i="19" s="1"/>
  <c r="AC831" i="19" a="1"/>
  <c r="AC831" i="19" s="1"/>
  <c r="AB1560" i="19" a="1"/>
  <c r="AB1560" i="19" s="1"/>
  <c r="AC1560" i="19" a="1"/>
  <c r="AC1560" i="19" s="1"/>
  <c r="AB181" i="19" a="1"/>
  <c r="AB181" i="19" s="1"/>
  <c r="AB182" i="19" s="1" a="1"/>
  <c r="AB182" i="19" s="1"/>
  <c r="AB183" i="19" s="1" a="1"/>
  <c r="AB183" i="19" s="1"/>
  <c r="AC181" i="19" a="1"/>
  <c r="AC181" i="19" s="1"/>
  <c r="AC182" i="19" s="1" a="1"/>
  <c r="AC182" i="19" s="1"/>
  <c r="AC183" i="19" s="1" a="1"/>
  <c r="AC183" i="19" s="1"/>
  <c r="AB865" i="19" a="1"/>
  <c r="AB865" i="19" s="1"/>
  <c r="AC865" i="19" a="1"/>
  <c r="AC865" i="19" s="1"/>
  <c r="AB388" i="19" a="1"/>
  <c r="AB388" i="19" s="1"/>
  <c r="AC388" i="19" a="1"/>
  <c r="AC388" i="19" s="1"/>
  <c r="AB298" i="19" a="1"/>
  <c r="AB298" i="19" s="1"/>
  <c r="AC298" i="19" a="1"/>
  <c r="AC298" i="19" s="1"/>
  <c r="AB1490" i="19" a="1"/>
  <c r="AB1490" i="19" s="1"/>
  <c r="AC1490" i="19" a="1"/>
  <c r="AC1490" i="19" s="1"/>
  <c r="AB976" i="19" a="1"/>
  <c r="AB976" i="19" s="1"/>
  <c r="AC976" i="19" a="1"/>
  <c r="AC976" i="19" s="1"/>
  <c r="AB1604" i="19" a="1"/>
  <c r="AB1604" i="19" s="1"/>
  <c r="AC1604" i="19" a="1"/>
  <c r="AC1604" i="19" s="1"/>
  <c r="AB1226" i="19" a="1"/>
  <c r="AB1226" i="19" s="1"/>
  <c r="AC1226" i="19" a="1"/>
  <c r="AC1226" i="19" s="1"/>
  <c r="AB1007" i="19" a="1"/>
  <c r="AB1007" i="19" s="1"/>
  <c r="AC1007" i="19" a="1"/>
  <c r="AC1007" i="19" s="1"/>
  <c r="AB1595" i="19" a="1"/>
  <c r="AB1595" i="19" s="1"/>
  <c r="AC1595" i="19" a="1"/>
  <c r="AC1595" i="19" s="1"/>
  <c r="AB621" i="19" a="1"/>
  <c r="AB621" i="19" s="1"/>
  <c r="AC621" i="19" a="1"/>
  <c r="AC621" i="19" s="1"/>
  <c r="AB437" i="19" a="1"/>
  <c r="AB437" i="19" s="1"/>
  <c r="AC437" i="19" a="1"/>
  <c r="AC437" i="19" s="1"/>
  <c r="AB1540" i="19" a="1"/>
  <c r="AB1540" i="19" s="1"/>
  <c r="AC1540" i="19" a="1"/>
  <c r="AC1540" i="19" s="1"/>
  <c r="AB1315" i="19" a="1"/>
  <c r="AB1315" i="19" s="1"/>
  <c r="AC1315" i="19" a="1"/>
  <c r="AC1315" i="19" s="1"/>
  <c r="AB1314" i="19" a="1"/>
  <c r="AB1314" i="19" s="1"/>
  <c r="AC1314" i="19" a="1"/>
  <c r="AC1314" i="19" s="1"/>
  <c r="AB1580" i="19" a="1"/>
  <c r="AB1580" i="19" s="1"/>
  <c r="AC1580" i="19" a="1"/>
  <c r="AC1580" i="19" s="1"/>
  <c r="AB1469" i="19" a="1"/>
  <c r="AB1469" i="19" s="1"/>
  <c r="AC1469" i="19" a="1"/>
  <c r="AC1469" i="19" s="1"/>
  <c r="AB834" i="19" a="1"/>
  <c r="AB834" i="19" s="1"/>
  <c r="AC834" i="19" a="1"/>
  <c r="AC834" i="19" s="1"/>
  <c r="AB561" i="19" a="1"/>
  <c r="AB561" i="19" s="1"/>
  <c r="AC561" i="19" a="1"/>
  <c r="AC561" i="19" s="1"/>
  <c r="AB1047" i="19" a="1"/>
  <c r="AB1047" i="19" s="1"/>
  <c r="AC1047" i="19" a="1"/>
  <c r="AC1047" i="19" s="1"/>
  <c r="AB843" i="19" a="1"/>
  <c r="AB843" i="19" s="1"/>
  <c r="AC843" i="19" a="1"/>
  <c r="AC843" i="19" s="1"/>
  <c r="AB1503" i="19" a="1"/>
  <c r="AB1503" i="19" s="1"/>
  <c r="AC1503" i="19" a="1"/>
  <c r="AC1503" i="19" s="1"/>
  <c r="AB1414" i="19" a="1"/>
  <c r="AB1414" i="19" s="1"/>
  <c r="AC1414" i="19" a="1"/>
  <c r="AC1414" i="19" s="1"/>
  <c r="AB174" i="19" a="1"/>
  <c r="AB174" i="19" s="1"/>
  <c r="AC174" i="19" a="1"/>
  <c r="AC174" i="19" s="1"/>
  <c r="AB940" i="19" a="1"/>
  <c r="AB940" i="19" s="1"/>
  <c r="AC940" i="19" a="1"/>
  <c r="AC940" i="19" s="1"/>
  <c r="AB1488" i="19" a="1"/>
  <c r="AB1488" i="19" s="1"/>
  <c r="AC1488" i="19" a="1"/>
  <c r="AC1488" i="19" s="1"/>
  <c r="AB546" i="19" a="1"/>
  <c r="AB546" i="19" s="1"/>
  <c r="AC546" i="19" a="1"/>
  <c r="AC546" i="19" s="1"/>
  <c r="AB654" i="19" a="1"/>
  <c r="AB654" i="19" s="1"/>
  <c r="AC654" i="19" a="1"/>
  <c r="AC654" i="19" s="1"/>
  <c r="AB1153" i="19" a="1"/>
  <c r="AB1153" i="19" s="1"/>
  <c r="AC1153" i="19" a="1"/>
  <c r="AC1153" i="19" s="1"/>
  <c r="AB175" i="19" a="1"/>
  <c r="AB175" i="19" s="1"/>
  <c r="AC175" i="19" a="1"/>
  <c r="AC175" i="19" s="1"/>
  <c r="AB319" i="19" a="1"/>
  <c r="AB319" i="19" s="1"/>
  <c r="AC319" i="19" a="1"/>
  <c r="AC319" i="19" s="1"/>
  <c r="AB1405" i="19" a="1"/>
  <c r="AB1405" i="19" s="1"/>
  <c r="AC1405" i="19" a="1"/>
  <c r="AC1405" i="19" s="1"/>
  <c r="AB973" i="19" a="1"/>
  <c r="AB973" i="19" s="1"/>
  <c r="AC973" i="19" a="1"/>
  <c r="AC973" i="19" s="1"/>
  <c r="AB353" i="19" a="1"/>
  <c r="AB353" i="19" s="1"/>
  <c r="AC353" i="19" a="1"/>
  <c r="AC353" i="19" s="1"/>
  <c r="AB1021" i="19" a="1"/>
  <c r="AB1021" i="19" s="1"/>
  <c r="AC1021" i="19" a="1"/>
  <c r="AC1021" i="19" s="1"/>
  <c r="AB1091" i="19" a="1"/>
  <c r="AB1091" i="19" s="1"/>
  <c r="AC1091" i="19" a="1"/>
  <c r="AC1091" i="19" s="1"/>
  <c r="AB1216" i="19" a="1"/>
  <c r="AB1216" i="19" s="1"/>
  <c r="AC1216" i="19" a="1"/>
  <c r="AC1216" i="19" s="1"/>
  <c r="AB218" i="19" a="1"/>
  <c r="AB218" i="19" s="1"/>
  <c r="AC218" i="19" a="1"/>
  <c r="AC218" i="19" s="1"/>
  <c r="AB545" i="19" a="1"/>
  <c r="AB545" i="19" s="1"/>
  <c r="AC545" i="19" a="1"/>
  <c r="AC545" i="19" s="1"/>
  <c r="AB1123" i="19" a="1"/>
  <c r="AB1123" i="19" s="1"/>
  <c r="AC1123" i="19" a="1"/>
  <c r="AC1123" i="19" s="1"/>
  <c r="AB1345" i="19" a="1"/>
  <c r="AB1345" i="19" s="1"/>
  <c r="AC1345" i="19" a="1"/>
  <c r="AC1345" i="19" s="1"/>
  <c r="AB449" i="19" a="1"/>
  <c r="AB449" i="19" s="1"/>
  <c r="AC449" i="19" a="1"/>
  <c r="AC449" i="19" s="1"/>
  <c r="AB483" i="19" a="1"/>
  <c r="AB483" i="19" s="1"/>
  <c r="AC483" i="19" a="1"/>
  <c r="AC483" i="19" s="1"/>
  <c r="AB165" i="19" a="1"/>
  <c r="AB165" i="19" s="1"/>
  <c r="AC165" i="19" a="1"/>
  <c r="AC165" i="19" s="1"/>
  <c r="AB938" i="19" a="1"/>
  <c r="AB938" i="19" s="1"/>
  <c r="AC938" i="19" a="1"/>
  <c r="AC938" i="19" s="1"/>
  <c r="AB1385" i="19" a="1"/>
  <c r="AB1385" i="19" s="1"/>
  <c r="AC1385" i="19" a="1"/>
  <c r="AC1385" i="19" s="1"/>
  <c r="AB1283" i="19" a="1"/>
  <c r="AB1283" i="19" s="1"/>
  <c r="AC1283" i="19" a="1"/>
  <c r="AC1283" i="19" s="1"/>
  <c r="AB705" i="19" a="1"/>
  <c r="AB705" i="19" s="1"/>
  <c r="AC705" i="19" a="1"/>
  <c r="AC705" i="19" s="1"/>
  <c r="AB685" i="19" a="1"/>
  <c r="AB685" i="19" s="1"/>
  <c r="AC685" i="19" a="1"/>
  <c r="AC685" i="19" s="1"/>
  <c r="AB847" i="19" a="1"/>
  <c r="AB847" i="19" s="1"/>
  <c r="AC847" i="19" a="1"/>
  <c r="AC847" i="19" s="1"/>
  <c r="AB1554" i="19" a="1"/>
  <c r="AB1554" i="19" s="1"/>
  <c r="AC1554" i="19" a="1"/>
  <c r="AC1554" i="19" s="1"/>
  <c r="AB826" i="19" a="1"/>
  <c r="AB826" i="19" s="1"/>
  <c r="AC826" i="19" a="1"/>
  <c r="AC826" i="19" s="1"/>
  <c r="AB1243" i="19" a="1"/>
  <c r="AB1243" i="19" s="1"/>
  <c r="AC1243" i="19" a="1"/>
  <c r="AC1243" i="19" s="1"/>
  <c r="AB1376" i="19" a="1"/>
  <c r="AB1376" i="19" s="1"/>
  <c r="AC1376" i="19" a="1"/>
  <c r="AC1376" i="19" s="1"/>
  <c r="AB221" i="19" a="1"/>
  <c r="AB221" i="19" s="1"/>
  <c r="AB222" i="19" s="1" a="1"/>
  <c r="AB222" i="19" s="1"/>
  <c r="AB223" i="19" s="1" a="1"/>
  <c r="AB223" i="19" s="1"/>
  <c r="AC221" i="19" a="1"/>
  <c r="AC221" i="19" s="1"/>
  <c r="AC222" i="19" s="1" a="1"/>
  <c r="AC222" i="19" s="1"/>
  <c r="AC223" i="19" s="1" a="1"/>
  <c r="AC223" i="19" s="1"/>
  <c r="AB911" i="19" a="1"/>
  <c r="AB911" i="19" s="1"/>
  <c r="AC911" i="19" a="1"/>
  <c r="AC911" i="19" s="1"/>
  <c r="AB1024" i="19" a="1"/>
  <c r="AB1024" i="19" s="1"/>
  <c r="AC1024" i="19" a="1"/>
  <c r="AC1024" i="19" s="1"/>
  <c r="AB648" i="19" a="1"/>
  <c r="AB648" i="19" s="1"/>
  <c r="AC648" i="19" a="1"/>
  <c r="AC648" i="19" s="1"/>
  <c r="AB1219" i="19" a="1"/>
  <c r="AB1219" i="19" s="1"/>
  <c r="AC1219" i="19" a="1"/>
  <c r="AC1219" i="19" s="1"/>
  <c r="AB898" i="19" a="1"/>
  <c r="AB898" i="19" s="1"/>
  <c r="AC898" i="19" a="1"/>
  <c r="AC898" i="19" s="1"/>
  <c r="AB1511" i="19" a="1"/>
  <c r="AB1511" i="19" s="1"/>
  <c r="AC1511" i="19" a="1"/>
  <c r="AC1511" i="19" s="1"/>
  <c r="AB781" i="19" a="1"/>
  <c r="AB781" i="19" s="1"/>
  <c r="AC781" i="19" a="1"/>
  <c r="AC781" i="19" s="1"/>
  <c r="AB1603" i="19" a="1"/>
  <c r="AB1603" i="19" s="1"/>
  <c r="AC1603" i="19" a="1"/>
  <c r="AC1603" i="19" s="1"/>
  <c r="AB995" i="19" a="1"/>
  <c r="AB995" i="19" s="1"/>
  <c r="AC995" i="19" a="1"/>
  <c r="AC995" i="19" s="1"/>
  <c r="AB146" i="19" a="1"/>
  <c r="AB146" i="19" s="1"/>
  <c r="AC146" i="19" a="1"/>
  <c r="AC146" i="19" s="1"/>
  <c r="AB1126" i="19" a="1"/>
  <c r="AB1126" i="19" s="1"/>
  <c r="AC1126" i="19" a="1"/>
  <c r="AC1126" i="19" s="1"/>
  <c r="AB1193" i="19" a="1"/>
  <c r="AB1193" i="19" s="1"/>
  <c r="AC1193" i="19" a="1"/>
  <c r="AC1193" i="19" s="1"/>
  <c r="AB663" i="19" a="1"/>
  <c r="AB663" i="19" s="1"/>
  <c r="AC663" i="19" a="1"/>
  <c r="AC663" i="19" s="1"/>
  <c r="AB1578" i="19" a="1"/>
  <c r="AB1578" i="19" s="1"/>
  <c r="AC1578" i="19" a="1"/>
  <c r="AC1578" i="19" s="1"/>
  <c r="AB1536" i="19" a="1"/>
  <c r="AB1536" i="19" s="1"/>
  <c r="AC1536" i="19" a="1"/>
  <c r="AC1536" i="19" s="1"/>
  <c r="AB1573" i="19" a="1"/>
  <c r="AB1573" i="19" s="1"/>
  <c r="AC1573" i="19" a="1"/>
  <c r="AC1573" i="19" s="1"/>
  <c r="AB1060" i="19" a="1"/>
  <c r="AB1060" i="19" s="1"/>
  <c r="AC1060" i="19" a="1"/>
  <c r="AC1060" i="19" s="1"/>
  <c r="AB21" i="19" a="1"/>
  <c r="AB21" i="19" s="1"/>
  <c r="AC21" i="19" a="1"/>
  <c r="AC21" i="19" s="1"/>
  <c r="AB833" i="19" a="1"/>
  <c r="AB833" i="19" s="1"/>
  <c r="AC833" i="19" a="1"/>
  <c r="AC833" i="19" s="1"/>
  <c r="AB1569" i="19" a="1"/>
  <c r="AB1569" i="19" s="1"/>
  <c r="AC1569" i="19" a="1"/>
  <c r="AC1569" i="19" s="1"/>
  <c r="AB374" i="19" a="1"/>
  <c r="AB374" i="19" s="1"/>
  <c r="AC374" i="19" a="1"/>
  <c r="AC374" i="19" s="1"/>
  <c r="AB1064" i="19" a="1"/>
  <c r="AB1064" i="19" s="1"/>
  <c r="AC1064" i="19" a="1"/>
  <c r="AC1064" i="19" s="1"/>
  <c r="AB354" i="19" a="1"/>
  <c r="AB354" i="19" s="1"/>
  <c r="AC354" i="19" a="1"/>
  <c r="AC354" i="19" s="1"/>
  <c r="AB470" i="19" a="1"/>
  <c r="AB470" i="19" s="1"/>
  <c r="AC470" i="19" a="1"/>
  <c r="AC470" i="19" s="1"/>
  <c r="AB1174" i="19" a="1"/>
  <c r="AB1174" i="19" s="1"/>
  <c r="AC1174" i="19" a="1"/>
  <c r="AC1174" i="19" s="1"/>
  <c r="AB314" i="19" a="1"/>
  <c r="AB314" i="19" s="1"/>
  <c r="AC314" i="19" a="1"/>
  <c r="AC314" i="19" s="1"/>
  <c r="AB595" i="19" a="1"/>
  <c r="AB595" i="19" s="1"/>
  <c r="AC595" i="19" a="1"/>
  <c r="AC595" i="19" s="1"/>
  <c r="AB596" i="19" a="1"/>
  <c r="AB596" i="19" s="1"/>
  <c r="AC596" i="19" a="1"/>
  <c r="AC596" i="19" s="1"/>
  <c r="AB884" i="19" a="1"/>
  <c r="AB884" i="19" s="1"/>
  <c r="AC884" i="19" a="1"/>
  <c r="AC884" i="19" s="1"/>
  <c r="AB1343" i="19" a="1"/>
  <c r="AB1343" i="19" s="1"/>
  <c r="AC1343" i="19" a="1"/>
  <c r="AC1343" i="19" s="1"/>
  <c r="AB978" i="19" a="1"/>
  <c r="AB978" i="19" s="1"/>
  <c r="AC978" i="19" a="1"/>
  <c r="AC978" i="19" s="1"/>
  <c r="AB734" i="19" a="1"/>
  <c r="AB734" i="19" s="1"/>
  <c r="AC734" i="19" a="1"/>
  <c r="AC734" i="19" s="1"/>
  <c r="AB937" i="19" a="1"/>
  <c r="AB937" i="19" s="1"/>
  <c r="AC937" i="19" a="1"/>
  <c r="AC937" i="19" s="1"/>
  <c r="AB1066" i="19" a="1"/>
  <c r="AB1066" i="19" s="1"/>
  <c r="AC1066" i="19" a="1"/>
  <c r="AC1066" i="19" s="1"/>
  <c r="AB1180" i="19" a="1"/>
  <c r="AB1180" i="19" s="1"/>
  <c r="AC1180" i="19" a="1"/>
  <c r="AC1180" i="19" s="1"/>
  <c r="AB1386" i="19" a="1"/>
  <c r="AB1386" i="19" s="1"/>
  <c r="AC1386" i="19" a="1"/>
  <c r="AC1386" i="19" s="1"/>
  <c r="AB1521" i="19" a="1"/>
  <c r="AB1521" i="19" s="1"/>
  <c r="AC1521" i="19" a="1"/>
  <c r="AC1521" i="19" s="1"/>
  <c r="AB424" i="19" a="1"/>
  <c r="AB424" i="19" s="1"/>
  <c r="AC424" i="19" a="1"/>
  <c r="AC424" i="19" s="1"/>
  <c r="AB891" i="19" a="1"/>
  <c r="AB891" i="19" s="1"/>
  <c r="AC891" i="19" a="1"/>
  <c r="AC891" i="19" s="1"/>
  <c r="AB230" i="19" a="1"/>
  <c r="AB230" i="19" s="1"/>
  <c r="AC230" i="19" a="1"/>
  <c r="AC230" i="19" s="1"/>
  <c r="AB429" i="19" a="1"/>
  <c r="AB429" i="19" s="1"/>
  <c r="AC429" i="19" a="1"/>
  <c r="AC429" i="19" s="1"/>
  <c r="AB876" i="19" a="1"/>
  <c r="AB876" i="19" s="1"/>
  <c r="AC876" i="19" a="1"/>
  <c r="AC876" i="19" s="1"/>
  <c r="AB897" i="19" a="1"/>
  <c r="AB897" i="19" s="1"/>
  <c r="AC897" i="19" a="1"/>
  <c r="AC897" i="19" s="1"/>
  <c r="AB906" i="19" a="1"/>
  <c r="AB906" i="19" s="1"/>
  <c r="AC906" i="19" a="1"/>
  <c r="AC906" i="19" s="1"/>
  <c r="AB980" i="19" a="1"/>
  <c r="AB980" i="19" s="1"/>
  <c r="AC980" i="19" a="1"/>
  <c r="AC980" i="19" s="1"/>
  <c r="AB1134" i="19" a="1"/>
  <c r="AB1134" i="19" s="1"/>
  <c r="AC1134" i="19" a="1"/>
  <c r="AC1134" i="19" s="1"/>
  <c r="AB1416" i="19" a="1"/>
  <c r="AB1416" i="19" s="1"/>
  <c r="AC1416" i="19" a="1"/>
  <c r="AC1416" i="19" s="1"/>
  <c r="AB1347" i="19" a="1"/>
  <c r="AB1347" i="19" s="1"/>
  <c r="AC1347" i="19" a="1"/>
  <c r="AC1347" i="19" s="1"/>
  <c r="AB1509" i="19" a="1"/>
  <c r="AB1509" i="19" s="1"/>
  <c r="AC1509" i="19" a="1"/>
  <c r="AC1509" i="19" s="1"/>
  <c r="AB387" i="19" a="1"/>
  <c r="AB387" i="19" s="1"/>
  <c r="AC387" i="19" a="1"/>
  <c r="AC387" i="19" s="1"/>
  <c r="AB877" i="19" a="1"/>
  <c r="AB877" i="19" s="1"/>
  <c r="AC877" i="19" a="1"/>
  <c r="AC877" i="19" s="1"/>
  <c r="AB1388" i="19" a="1"/>
  <c r="AB1388" i="19" s="1"/>
  <c r="AC1388" i="19" a="1"/>
  <c r="AC1388" i="19" s="1"/>
  <c r="AB358" i="19" a="1"/>
  <c r="AB358" i="19" s="1"/>
  <c r="AC358" i="19" a="1"/>
  <c r="AC358" i="19" s="1"/>
  <c r="AB1113" i="19" a="1"/>
  <c r="AB1113" i="19" s="1"/>
  <c r="AC1113" i="19" a="1"/>
  <c r="AC1113" i="19" s="1"/>
  <c r="AB1525" i="19" a="1"/>
  <c r="AB1525" i="19" s="1"/>
  <c r="AC1525" i="19" a="1"/>
  <c r="AC1525" i="19" s="1"/>
  <c r="AB229" i="19" a="1"/>
  <c r="AB229" i="19" s="1"/>
  <c r="AC229" i="19" a="1"/>
  <c r="AC229" i="19" s="1"/>
  <c r="AB453" i="19" a="1"/>
  <c r="AB453" i="19" s="1"/>
  <c r="AC453" i="19" a="1"/>
  <c r="AC453" i="19" s="1"/>
  <c r="AB1145" i="19" a="1"/>
  <c r="AB1145" i="19" s="1"/>
  <c r="AC1145" i="19" a="1"/>
  <c r="AC1145" i="19" s="1"/>
  <c r="AB443" i="19" a="1"/>
  <c r="AB443" i="19" s="1"/>
  <c r="AC443" i="19" a="1"/>
  <c r="AC443" i="19" s="1"/>
  <c r="AB795" i="19" a="1"/>
  <c r="AB795" i="19" s="1"/>
  <c r="AC795" i="19" a="1"/>
  <c r="AC795" i="19" s="1"/>
  <c r="AB1491" i="19" a="1"/>
  <c r="AB1491" i="19" s="1"/>
  <c r="AC1491" i="19" a="1"/>
  <c r="AC1491" i="19" s="1"/>
  <c r="AB208" i="19" a="1"/>
  <c r="AB208" i="19" s="1"/>
  <c r="AC208" i="19" a="1"/>
  <c r="AC208" i="19" s="1"/>
  <c r="AB1037" i="19" a="1"/>
  <c r="AB1037" i="19" s="1"/>
  <c r="AC1037" i="19" a="1"/>
  <c r="AC1037" i="19" s="1"/>
  <c r="AB457" i="19" a="1"/>
  <c r="AB457" i="19" s="1"/>
  <c r="AC457" i="19" a="1"/>
  <c r="AC457" i="19" s="1"/>
  <c r="AB896" i="19" a="1"/>
  <c r="AB896" i="19" s="1"/>
  <c r="AC896" i="19" a="1"/>
  <c r="AC896" i="19" s="1"/>
  <c r="AB645" i="19" a="1"/>
  <c r="AB645" i="19" s="1"/>
  <c r="AC645" i="19" a="1"/>
  <c r="AC645" i="19" s="1"/>
  <c r="AB1286" i="19" a="1"/>
  <c r="AB1286" i="19" s="1"/>
  <c r="AC1286" i="19" a="1"/>
  <c r="AC1286" i="19" s="1"/>
  <c r="AB866" i="19" a="1"/>
  <c r="AB866" i="19" s="1"/>
  <c r="AC866" i="19" a="1"/>
  <c r="AC866" i="19" s="1"/>
  <c r="AB189" i="19" a="1"/>
  <c r="AB189" i="19" s="1"/>
  <c r="AC189" i="19" a="1"/>
  <c r="AC189" i="19" s="1"/>
  <c r="AB1234" i="19" a="1"/>
  <c r="AB1234" i="19" s="1"/>
  <c r="AC1234" i="19" a="1"/>
  <c r="AC1234" i="19" s="1"/>
  <c r="AB434" i="19" a="1"/>
  <c r="AB434" i="19" s="1"/>
  <c r="AC434" i="19" a="1"/>
  <c r="AC434" i="19" s="1"/>
  <c r="AB664" i="19" a="1"/>
  <c r="AB664" i="19" s="1"/>
  <c r="AC664" i="19" a="1"/>
  <c r="AC664" i="19" s="1"/>
  <c r="AB1574" i="19" a="1"/>
  <c r="AB1574" i="19" s="1"/>
  <c r="AC1574" i="19" a="1"/>
  <c r="AC1574" i="19" s="1"/>
  <c r="AB1053" i="19" a="1"/>
  <c r="AB1053" i="19" s="1"/>
  <c r="AC1053" i="19" a="1"/>
  <c r="AC1053" i="19" s="1"/>
  <c r="AB1051" i="19" a="1"/>
  <c r="AB1051" i="19" s="1"/>
  <c r="AC1051" i="19" a="1"/>
  <c r="AC1051" i="19" s="1"/>
  <c r="AB1048" i="19" a="1"/>
  <c r="AB1048" i="19" s="1"/>
  <c r="AC1048" i="19" a="1"/>
  <c r="AC1048" i="19" s="1"/>
  <c r="AB1470" i="19" a="1"/>
  <c r="AB1470" i="19" s="1"/>
  <c r="AC1470" i="19" a="1"/>
  <c r="AC1470" i="19" s="1"/>
  <c r="AB1464" i="19" a="1"/>
  <c r="AB1464" i="19" s="1"/>
  <c r="AC1464" i="19" a="1"/>
  <c r="AC1464" i="19" s="1"/>
  <c r="AB555" i="19" a="1"/>
  <c r="AB555" i="19" s="1"/>
  <c r="AC555" i="19" a="1"/>
  <c r="AC555" i="19" s="1"/>
  <c r="AB373" i="19" a="1"/>
  <c r="AB373" i="19" s="1"/>
  <c r="AC373" i="19" a="1"/>
  <c r="AC373" i="19" s="1"/>
  <c r="AB519" i="19" a="1"/>
  <c r="AB519" i="19" s="1"/>
  <c r="AC519" i="19" a="1"/>
  <c r="AC519" i="19" s="1"/>
  <c r="AB684" i="19" a="1"/>
  <c r="AB684" i="19" s="1"/>
  <c r="AC684" i="19" a="1"/>
  <c r="AC684" i="19" s="1"/>
  <c r="AB1561" i="19" a="1"/>
  <c r="AB1561" i="19" s="1"/>
  <c r="AC1561" i="19" a="1"/>
  <c r="AC1561" i="19" s="1"/>
  <c r="AB1156" i="19" a="1"/>
  <c r="AB1156" i="19" s="1"/>
  <c r="AC1156" i="19" a="1"/>
  <c r="AC1156" i="19" s="1"/>
  <c r="AB933" i="19" a="1"/>
  <c r="AB933" i="19" s="1"/>
  <c r="AC933" i="19" a="1"/>
  <c r="AC933" i="19" s="1"/>
  <c r="AB1497" i="19" a="1"/>
  <c r="AB1497" i="19" s="1"/>
  <c r="AC1497" i="19" a="1"/>
  <c r="AC1497" i="19" s="1"/>
  <c r="AB1349" i="19" a="1"/>
  <c r="AB1349" i="19" s="1"/>
  <c r="AC1349" i="19" a="1"/>
  <c r="AC1349" i="19" s="1"/>
  <c r="AB796" i="19" a="1"/>
  <c r="AB796" i="19" s="1"/>
  <c r="AC796" i="19" a="1"/>
  <c r="AC796" i="19" s="1"/>
  <c r="AB1129" i="19" a="1"/>
  <c r="AB1129" i="19" s="1"/>
  <c r="AC1129" i="19" a="1"/>
  <c r="AC1129" i="19" s="1"/>
  <c r="AB1028" i="19" a="1"/>
  <c r="AB1028" i="19" s="1"/>
  <c r="AC1028" i="19" a="1"/>
  <c r="AC1028" i="19" s="1"/>
  <c r="AB594" i="19" a="1"/>
  <c r="AB594" i="19" s="1"/>
  <c r="AC594" i="19" a="1"/>
  <c r="AC594" i="19" s="1"/>
  <c r="AB1348" i="19" a="1"/>
  <c r="AB1348" i="19" s="1"/>
  <c r="AC1348" i="19" a="1"/>
  <c r="AC1348" i="19" s="1"/>
  <c r="AB703" i="19" a="1"/>
  <c r="AB703" i="19" s="1"/>
  <c r="AC703" i="19" a="1"/>
  <c r="AC703" i="19" s="1"/>
  <c r="AB1070" i="19" a="1"/>
  <c r="AB1070" i="19" s="1"/>
  <c r="AC1070" i="19" a="1"/>
  <c r="AC1070" i="19" s="1"/>
  <c r="AB984" i="19" a="1"/>
  <c r="AB984" i="19" s="1"/>
  <c r="AC984" i="19" a="1"/>
  <c r="AC984" i="19" s="1"/>
  <c r="AB823" i="19" a="1"/>
  <c r="AB823" i="19" s="1"/>
  <c r="AC823" i="19" a="1"/>
  <c r="AC823" i="19" s="1"/>
  <c r="AB1101" i="19" a="1"/>
  <c r="AB1101" i="19" s="1"/>
  <c r="AC1101" i="19" a="1"/>
  <c r="AC1101" i="19" s="1"/>
  <c r="AB144" i="19" a="1"/>
  <c r="AB144" i="19" s="1"/>
  <c r="AC144" i="19" a="1"/>
  <c r="AC144" i="19" s="1"/>
  <c r="AB180" i="19" a="1"/>
  <c r="AB180" i="19" s="1"/>
  <c r="AC180" i="19" a="1"/>
  <c r="AC180" i="19" s="1"/>
  <c r="AB760" i="19" a="1"/>
  <c r="AB760" i="19" s="1"/>
  <c r="AC760" i="19" a="1"/>
  <c r="AC760" i="19" s="1"/>
  <c r="AB227" i="19" a="1"/>
  <c r="AB227" i="19" s="1"/>
  <c r="AC227" i="19" a="1"/>
  <c r="AC227" i="19" s="1"/>
  <c r="AB1131" i="19" a="1"/>
  <c r="AB1131" i="19" s="1"/>
  <c r="AC1131" i="19" a="1"/>
  <c r="AC1131" i="19" s="1"/>
  <c r="AB655" i="19" a="1"/>
  <c r="AB655" i="19" s="1"/>
  <c r="AC655" i="19" a="1"/>
  <c r="AC655" i="19" s="1"/>
  <c r="AB1177" i="19" a="1"/>
  <c r="AB1177" i="19" s="1"/>
  <c r="AC1177" i="19" a="1"/>
  <c r="AC1177" i="19" s="1"/>
  <c r="AB1039" i="19" a="1"/>
  <c r="AB1039" i="19" s="1"/>
  <c r="AC1039" i="19" a="1"/>
  <c r="AC1039" i="19" s="1"/>
  <c r="AB487" i="19" a="1"/>
  <c r="AB487" i="19" s="1"/>
  <c r="AC487" i="19" a="1"/>
  <c r="AC487" i="19" s="1"/>
  <c r="AB989" i="19" a="1"/>
  <c r="AB989" i="19" s="1"/>
  <c r="AC989" i="19" a="1"/>
  <c r="AC989" i="19" s="1"/>
  <c r="AB1247" i="19" a="1"/>
  <c r="AB1247" i="19" s="1"/>
  <c r="AC1247" i="19" a="1"/>
  <c r="AC1247" i="19" s="1"/>
  <c r="AC593" i="19" a="1"/>
  <c r="AC593" i="19" s="1"/>
  <c r="AB689" i="19" a="1"/>
  <c r="AB689" i="19" s="1"/>
  <c r="AC689" i="19" a="1"/>
  <c r="AC689" i="19" s="1"/>
  <c r="AB484" i="19" a="1"/>
  <c r="AB484" i="19" s="1"/>
  <c r="AC484" i="19" a="1"/>
  <c r="AC484" i="19" s="1"/>
  <c r="AB166" i="19" a="1"/>
  <c r="AB166" i="19" s="1"/>
  <c r="AC166" i="19" a="1"/>
  <c r="AC166" i="19" s="1"/>
  <c r="AB1611" i="19" a="1"/>
  <c r="AB1611" i="19" s="1"/>
  <c r="AC1611" i="19" a="1"/>
  <c r="AC1611" i="19" s="1"/>
  <c r="AB1083" i="19" a="1"/>
  <c r="AB1083" i="19" s="1"/>
  <c r="AC1083" i="19" a="1"/>
  <c r="AC1083" i="19" s="1"/>
  <c r="AB1285" i="19" a="1"/>
  <c r="AB1285" i="19" s="1"/>
  <c r="AC1285" i="19" a="1"/>
  <c r="AC1285" i="19" s="1"/>
  <c r="AB1036" i="19" a="1"/>
  <c r="AB1036" i="19" s="1"/>
  <c r="AC1036" i="19" a="1"/>
  <c r="AC1036" i="19" s="1"/>
  <c r="AB517" i="19" a="1"/>
  <c r="AB517" i="19" s="1"/>
  <c r="AC517" i="19" a="1"/>
  <c r="AC517" i="19" s="1"/>
  <c r="AB1088" i="19" a="1"/>
  <c r="AB1088" i="19" s="1"/>
  <c r="AC1088" i="19" a="1"/>
  <c r="AC1088" i="19" s="1"/>
  <c r="AB296" i="19" a="1"/>
  <c r="AB296" i="19" s="1"/>
  <c r="AC296" i="19" a="1"/>
  <c r="AC296" i="19" s="1"/>
  <c r="AB1148" i="19" a="1"/>
  <c r="AB1148" i="19" s="1"/>
  <c r="AC1148" i="19" a="1"/>
  <c r="AC1148" i="19" s="1"/>
  <c r="AB1529" i="19" a="1"/>
  <c r="AB1529" i="19" s="1"/>
  <c r="AC1529" i="19" a="1"/>
  <c r="AC1529" i="19" s="1"/>
  <c r="AB206" i="19" a="1"/>
  <c r="AB206" i="19" s="1"/>
  <c r="AC206" i="19" a="1"/>
  <c r="AC206" i="19" s="1"/>
  <c r="AB489" i="19" a="1"/>
  <c r="AB489" i="19" s="1"/>
  <c r="AC489" i="19" a="1"/>
  <c r="AC489" i="19" s="1"/>
  <c r="AB1409" i="19" a="1"/>
  <c r="AB1409" i="19" s="1"/>
  <c r="AC1409" i="19" a="1"/>
  <c r="AC1409" i="19" s="1"/>
  <c r="AB468" i="19" a="1"/>
  <c r="AB468" i="19" s="1"/>
  <c r="AC468" i="19" a="1"/>
  <c r="AC468" i="19" s="1"/>
  <c r="AB1154" i="19" a="1"/>
  <c r="AB1154" i="19" s="1"/>
  <c r="AC1154" i="19" a="1"/>
  <c r="AC1154" i="19" s="1"/>
  <c r="AB666" i="19" a="1"/>
  <c r="AB666" i="19" s="1"/>
  <c r="AC666" i="19" a="1"/>
  <c r="AC666" i="19" s="1"/>
  <c r="AB1320" i="19" a="1"/>
  <c r="AB1320" i="19" s="1"/>
  <c r="AC1320" i="19" a="1"/>
  <c r="AC1320" i="19" s="1"/>
  <c r="AB618" i="19" a="1"/>
  <c r="AB618" i="19" s="1"/>
  <c r="AC618" i="19" a="1"/>
  <c r="AC618" i="19" s="1"/>
  <c r="AB807" i="19" a="1"/>
  <c r="AB807" i="19" s="1"/>
  <c r="AC807" i="19" a="1"/>
  <c r="AC807" i="19" s="1"/>
  <c r="AB1049" i="19" a="1"/>
  <c r="AB1049" i="19" s="1"/>
  <c r="AC1049" i="19" a="1"/>
  <c r="AC1049" i="19" s="1"/>
  <c r="AB1045" i="19" a="1"/>
  <c r="AB1045" i="19" s="1"/>
  <c r="AC1045" i="19" a="1"/>
  <c r="AC1045" i="19" s="1"/>
  <c r="AB639" i="19" a="1"/>
  <c r="AB639" i="19" s="1"/>
  <c r="AC639" i="19" a="1"/>
  <c r="AC639" i="19" s="1"/>
  <c r="AB640" i="19" a="1"/>
  <c r="AB640" i="19" s="1"/>
  <c r="AC640" i="19" a="1"/>
  <c r="AC640" i="19" s="1"/>
  <c r="AB1075" i="19" a="1"/>
  <c r="AB1075" i="19" s="1"/>
  <c r="AC1075" i="19" a="1"/>
  <c r="AC1075" i="19" s="1"/>
  <c r="AB500" i="19" a="1"/>
  <c r="AB500" i="19" s="1"/>
  <c r="AC500" i="19" a="1"/>
  <c r="AC500" i="19" s="1"/>
  <c r="AB943" i="19" a="1"/>
  <c r="AB943" i="19" s="1"/>
  <c r="AC943" i="19" a="1"/>
  <c r="AC943" i="19" s="1"/>
  <c r="AB1250" i="19" a="1"/>
  <c r="AB1250" i="19" s="1"/>
  <c r="AC1250" i="19" a="1"/>
  <c r="AC1250" i="19" s="1"/>
  <c r="AB446" i="19" a="1"/>
  <c r="AB446" i="19" s="1"/>
  <c r="AC446" i="19" a="1"/>
  <c r="AC446" i="19" s="1"/>
  <c r="AB1121" i="19" a="1"/>
  <c r="AB1121" i="19" s="1"/>
  <c r="AC1121" i="19" a="1"/>
  <c r="AC1121" i="19" s="1"/>
  <c r="AB649" i="19" a="1"/>
  <c r="AB649" i="19" s="1"/>
  <c r="AC649" i="19" a="1"/>
  <c r="AC649" i="19" s="1"/>
  <c r="AB1483" i="19" a="1"/>
  <c r="AB1483" i="19" s="1"/>
  <c r="AC1483" i="19" a="1"/>
  <c r="AC1483" i="19" s="1"/>
  <c r="AB793" i="19" a="1"/>
  <c r="AB793" i="19" s="1"/>
  <c r="AC793" i="19" a="1"/>
  <c r="AC793" i="19" s="1"/>
  <c r="AB1038" i="19" a="1"/>
  <c r="AB1038" i="19" s="1"/>
  <c r="AC1038" i="19" a="1"/>
  <c r="AC1038" i="19" s="1"/>
  <c r="AB759" i="19" a="1"/>
  <c r="AB759" i="19" s="1"/>
  <c r="AC759" i="19" a="1"/>
  <c r="AC759" i="19" s="1"/>
  <c r="AB225" i="19" a="1"/>
  <c r="AB225" i="19" s="1"/>
  <c r="AC225" i="19" a="1"/>
  <c r="AC225" i="19" s="1"/>
  <c r="AB1290" i="19" a="1"/>
  <c r="AB1290" i="19" s="1"/>
  <c r="AC1290" i="19" a="1"/>
  <c r="AC1290" i="19" s="1"/>
  <c r="AB266" i="19" a="1"/>
  <c r="AB266" i="19" s="1"/>
  <c r="AC266" i="19" a="1"/>
  <c r="AC266" i="19" s="1"/>
  <c r="AB1009" i="19" a="1"/>
  <c r="AB1009" i="19" s="1"/>
  <c r="AC1009" i="19" a="1"/>
  <c r="AC1009" i="19" s="1"/>
  <c r="AB744" i="19" a="1"/>
  <c r="AB744" i="19" s="1"/>
  <c r="AC744" i="19" a="1"/>
  <c r="AC744" i="19" s="1"/>
  <c r="AB455" i="19" a="1"/>
  <c r="AB455" i="19" s="1"/>
  <c r="AC455" i="19" a="1"/>
  <c r="AC455" i="19" s="1"/>
  <c r="AB521" i="19" a="1"/>
  <c r="AB521" i="19" s="1"/>
  <c r="AB522" i="19" s="1" a="1"/>
  <c r="AB522" i="19" s="1"/>
  <c r="AC521" i="19" a="1"/>
  <c r="AC521" i="19" s="1"/>
  <c r="AC522" i="19" s="1" a="1"/>
  <c r="AC522" i="19" s="1"/>
  <c r="AB1523" i="19" a="1"/>
  <c r="AB1523" i="19" s="1"/>
  <c r="AC1523" i="19" a="1"/>
  <c r="AC1523" i="19" s="1"/>
  <c r="AB316" i="19" a="1"/>
  <c r="AB316" i="19" s="1"/>
  <c r="AC316" i="19" a="1"/>
  <c r="AC316" i="19" s="1"/>
  <c r="AB756" i="19" a="1"/>
  <c r="AB756" i="19" s="1"/>
  <c r="AC756" i="19" a="1"/>
  <c r="AC756" i="19" s="1"/>
  <c r="AB523" i="19" a="1"/>
  <c r="AB523" i="19" s="1"/>
  <c r="AC523" i="19" a="1"/>
  <c r="AC523" i="19" s="1"/>
  <c r="AB321" i="19" a="1"/>
  <c r="AB321" i="19" s="1"/>
  <c r="AC321" i="19" a="1"/>
  <c r="AC321" i="19" s="1"/>
  <c r="AB725" i="19" a="1"/>
  <c r="AB725" i="19" s="1"/>
  <c r="AC725" i="19" a="1"/>
  <c r="AC725" i="19" s="1"/>
  <c r="AB1098" i="19" a="1"/>
  <c r="AB1098" i="19" s="1"/>
  <c r="AC1098" i="19" a="1"/>
  <c r="AC1098" i="19" s="1"/>
  <c r="AB1600" i="19" a="1"/>
  <c r="AB1600" i="19" s="1"/>
  <c r="AC1600" i="19" a="1"/>
  <c r="AC1600" i="19" s="1"/>
  <c r="AB736" i="19" a="1"/>
  <c r="AB736" i="19" s="1"/>
  <c r="AC736" i="19" a="1"/>
  <c r="AC736" i="19" s="1"/>
  <c r="AB1158" i="19" a="1"/>
  <c r="AB1158" i="19" s="1"/>
  <c r="AC1158" i="19" a="1"/>
  <c r="AC1158" i="19" s="1"/>
  <c r="AB184" i="19" a="1"/>
  <c r="AB184" i="19" s="1"/>
  <c r="AC184" i="19" a="1"/>
  <c r="AC184" i="19" s="1"/>
  <c r="AB739" i="19" a="1"/>
  <c r="AB739" i="19" s="1"/>
  <c r="AC739" i="19" a="1"/>
  <c r="AC739" i="19" s="1"/>
  <c r="AB1138" i="19" a="1"/>
  <c r="AB1138" i="19" s="1"/>
  <c r="AC1138" i="19" a="1"/>
  <c r="AC1138" i="19" s="1"/>
  <c r="AB431" i="19" a="1"/>
  <c r="AB431" i="19" s="1"/>
  <c r="AC431" i="19" a="1"/>
  <c r="AC431" i="19" s="1"/>
  <c r="AB1214" i="19" a="1"/>
  <c r="AB1214" i="19" s="1"/>
  <c r="AC1214" i="19" a="1"/>
  <c r="AC1214" i="19" s="1"/>
  <c r="AB450" i="19" a="1"/>
  <c r="AB450" i="19" s="1"/>
  <c r="AC450" i="19" a="1"/>
  <c r="AC450" i="19" s="1"/>
  <c r="AB1135" i="19" a="1"/>
  <c r="AB1135" i="19" s="1"/>
  <c r="AC1135" i="19" a="1"/>
  <c r="AC1135" i="19" s="1"/>
  <c r="AB1417" i="19" a="1"/>
  <c r="AB1417" i="19" s="1"/>
  <c r="AC1417" i="19" a="1"/>
  <c r="AC1417" i="19" s="1"/>
  <c r="AB848" i="19" a="1"/>
  <c r="AB848" i="19" s="1"/>
  <c r="AC848" i="19" a="1"/>
  <c r="AC848" i="19" s="1"/>
  <c r="AB320" i="19" a="1"/>
  <c r="AB320" i="19" s="1"/>
  <c r="AC320" i="19" a="1"/>
  <c r="AC320" i="19" s="1"/>
  <c r="AB1556" i="19" a="1"/>
  <c r="AB1556" i="19" s="1"/>
  <c r="AC1556" i="19" a="1"/>
  <c r="AC1556" i="19" s="1"/>
  <c r="AB541" i="19" a="1"/>
  <c r="AB541" i="19" s="1"/>
  <c r="AB542" i="19" s="1" a="1"/>
  <c r="AB542" i="19" s="1"/>
  <c r="AC541" i="19" a="1"/>
  <c r="AC541" i="19" s="1"/>
  <c r="AC542" i="19" s="1" a="1"/>
  <c r="AC542" i="19" s="1"/>
  <c r="AB297" i="19" a="1"/>
  <c r="AB297" i="19" s="1"/>
  <c r="AC297" i="19" a="1"/>
  <c r="AC297" i="19" s="1"/>
  <c r="AB1094" i="19" a="1"/>
  <c r="AB1094" i="19" s="1"/>
  <c r="AC1094" i="19" a="1"/>
  <c r="AC1094" i="19" s="1"/>
  <c r="AB1499" i="19" a="1"/>
  <c r="AB1499" i="19" s="1"/>
  <c r="AC1499" i="19" a="1"/>
  <c r="AC1499" i="19" s="1"/>
  <c r="AB467" i="19" a="1"/>
  <c r="AB467" i="19" s="1"/>
  <c r="AC467" i="19" a="1"/>
  <c r="AC467" i="19" s="1"/>
  <c r="AB1040" i="19" a="1"/>
  <c r="AB1040" i="19" s="1"/>
  <c r="AC1040" i="19" a="1"/>
  <c r="AC1040" i="19" s="1"/>
  <c r="AB1085" i="19" a="1"/>
  <c r="AB1085" i="19" s="1"/>
  <c r="AC1085" i="19" a="1"/>
  <c r="AC1085" i="19" s="1"/>
  <c r="AB887" i="19" a="1"/>
  <c r="AB887" i="19" s="1"/>
  <c r="AC887" i="19" a="1"/>
  <c r="AC887" i="19" s="1"/>
  <c r="AB1424" i="19" a="1"/>
  <c r="AB1424" i="19" s="1"/>
  <c r="AC1424" i="19" a="1"/>
  <c r="AC1424" i="19" s="1"/>
  <c r="AB880" i="19" a="1"/>
  <c r="AB880" i="19" s="1"/>
  <c r="AC880" i="19" a="1"/>
  <c r="AC880" i="19" s="1"/>
  <c r="AB263" i="19" a="1"/>
  <c r="AB263" i="19" s="1"/>
  <c r="AC263" i="19" a="1"/>
  <c r="AC263" i="19" s="1"/>
  <c r="AB1381" i="19" a="1"/>
  <c r="AB1381" i="19" s="1"/>
  <c r="AC1381" i="19" a="1"/>
  <c r="AC1381" i="19" s="1"/>
  <c r="AB673" i="19" a="1"/>
  <c r="AB673" i="19" s="1"/>
  <c r="AC673" i="19" a="1"/>
  <c r="AC673" i="19" s="1"/>
  <c r="AB90" i="19" a="1"/>
  <c r="AB90" i="19" s="1"/>
  <c r="AC90" i="19" a="1"/>
  <c r="AC90" i="19" s="1"/>
  <c r="H87" i="19"/>
  <c r="B87" i="19" s="1"/>
  <c r="AH84" i="19"/>
  <c r="C87" i="19"/>
  <c r="E87" i="19" s="1"/>
  <c r="G99" i="19"/>
  <c r="H99" i="19" s="1"/>
  <c r="B99" i="19" s="1"/>
  <c r="AH89" i="19"/>
  <c r="G101" i="19"/>
  <c r="H101" i="19" s="1"/>
  <c r="B101" i="19" s="1"/>
  <c r="H91" i="19"/>
  <c r="B91" i="19" s="1"/>
  <c r="G98" i="19"/>
  <c r="AH98" i="19" s="1"/>
  <c r="H84" i="19"/>
  <c r="B84" i="19" s="1"/>
  <c r="G100" i="19"/>
  <c r="C100" i="19" s="1"/>
  <c r="E100" i="19" s="1"/>
  <c r="G97" i="19"/>
  <c r="AH97" i="19" s="1"/>
  <c r="AH86" i="19"/>
  <c r="G93" i="19"/>
  <c r="C93" i="19" s="1"/>
  <c r="E93" i="19" s="1"/>
  <c r="G96" i="19"/>
  <c r="AH96" i="19" s="1"/>
  <c r="H86" i="19"/>
  <c r="B86" i="19" s="1"/>
  <c r="G95" i="19"/>
  <c r="C95" i="19" s="1"/>
  <c r="E95" i="19" s="1"/>
  <c r="H89" i="19"/>
  <c r="B89" i="19" s="1"/>
  <c r="G92" i="19"/>
  <c r="C92" i="19" s="1"/>
  <c r="E92" i="19" s="1"/>
  <c r="G94" i="19"/>
  <c r="AH94" i="19" s="1"/>
  <c r="C83" i="19"/>
  <c r="E83" i="19" s="1"/>
  <c r="AH85" i="19"/>
  <c r="H88" i="19"/>
  <c r="B88" i="19" s="1"/>
  <c r="AH88" i="19"/>
  <c r="C85" i="19"/>
  <c r="E85" i="19" s="1"/>
  <c r="H83" i="19"/>
  <c r="B83" i="19" s="1"/>
  <c r="H1599" i="19"/>
  <c r="B1599" i="19" s="1"/>
  <c r="C1599" i="19"/>
  <c r="E1599" i="19" s="1"/>
  <c r="H1598" i="19"/>
  <c r="B1598" i="19" s="1"/>
  <c r="G31" i="19"/>
  <c r="H31" i="19" s="1"/>
  <c r="B31" i="19" s="1"/>
  <c r="C1597" i="19"/>
  <c r="E1597" i="19" s="1"/>
  <c r="AH1598" i="19"/>
  <c r="C1593" i="19"/>
  <c r="E1593" i="19" s="1"/>
  <c r="AH1597" i="19"/>
  <c r="H681" i="19"/>
  <c r="B681" i="19" s="1"/>
  <c r="C1595" i="19"/>
  <c r="E1595" i="19" s="1"/>
  <c r="C1592" i="19"/>
  <c r="E1592" i="19" s="1"/>
  <c r="AH1596" i="19"/>
  <c r="G23" i="19"/>
  <c r="C23" i="19" s="1"/>
  <c r="E23" i="19" s="1"/>
  <c r="H1596" i="19"/>
  <c r="B1596" i="19" s="1"/>
  <c r="G30" i="19"/>
  <c r="AH30" i="19" s="1"/>
  <c r="G29" i="19"/>
  <c r="AH29" i="19" s="1"/>
  <c r="G25" i="19"/>
  <c r="C25" i="19" s="1"/>
  <c r="E25" i="19" s="1"/>
  <c r="G24" i="19"/>
  <c r="AH24" i="19" s="1"/>
  <c r="G28" i="19"/>
  <c r="C28" i="19" s="1"/>
  <c r="E28" i="19" s="1"/>
  <c r="G27" i="19"/>
  <c r="AH27" i="19" s="1"/>
  <c r="G26" i="19"/>
  <c r="H26" i="19" s="1"/>
  <c r="B26" i="19" s="1"/>
  <c r="G22" i="19"/>
  <c r="C22" i="19" s="1"/>
  <c r="E22" i="19" s="1"/>
  <c r="AH1593" i="19"/>
  <c r="H1592" i="19"/>
  <c r="B1592" i="19" s="1"/>
  <c r="AB1592" i="19" a="1"/>
  <c r="AB1592" i="19" s="1"/>
  <c r="H1595" i="19"/>
  <c r="B1595" i="19" s="1"/>
  <c r="AH681" i="19"/>
  <c r="C1594" i="19"/>
  <c r="E1594" i="19" s="1"/>
  <c r="H1594" i="19"/>
  <c r="B1594" i="19" s="1"/>
  <c r="H677" i="19"/>
  <c r="B677" i="19" s="1"/>
  <c r="AH674" i="19"/>
  <c r="AH675" i="19"/>
  <c r="AH676" i="19"/>
  <c r="H678" i="19"/>
  <c r="B678" i="19" s="1"/>
  <c r="H1601" i="19"/>
  <c r="B1601" i="19" s="1"/>
  <c r="C678" i="19"/>
  <c r="E678" i="19" s="1"/>
  <c r="AH1601" i="19"/>
  <c r="H673" i="19"/>
  <c r="B673" i="19" s="1"/>
  <c r="C673" i="19"/>
  <c r="E673" i="19" s="1"/>
  <c r="H674" i="19"/>
  <c r="B674" i="19" s="1"/>
  <c r="C677" i="19"/>
  <c r="E677" i="19" s="1"/>
  <c r="H672" i="19"/>
  <c r="B672" i="19" s="1"/>
  <c r="C672" i="19"/>
  <c r="E672" i="19" s="1"/>
  <c r="AB672" i="19" a="1"/>
  <c r="AB672" i="19" s="1"/>
  <c r="H675" i="19"/>
  <c r="B675" i="19" s="1"/>
  <c r="C680" i="19"/>
  <c r="E680" i="19" s="1"/>
  <c r="H676" i="19"/>
  <c r="B676" i="19" s="1"/>
  <c r="G32" i="19"/>
  <c r="C32" i="19" s="1"/>
  <c r="E32" i="19" s="1"/>
  <c r="H496" i="19"/>
  <c r="B496" i="19" s="1"/>
  <c r="G33" i="19"/>
  <c r="AH33" i="19" s="1"/>
  <c r="G35" i="19"/>
  <c r="AH35" i="19" s="1"/>
  <c r="G41" i="19"/>
  <c r="H41" i="19" s="1"/>
  <c r="B41" i="19" s="1"/>
  <c r="G39" i="19"/>
  <c r="C39" i="19" s="1"/>
  <c r="E39" i="19" s="1"/>
  <c r="G38" i="19"/>
  <c r="AH38" i="19" s="1"/>
  <c r="G102" i="19"/>
  <c r="H102" i="19" s="1"/>
  <c r="B102" i="19" s="1"/>
  <c r="G36" i="19"/>
  <c r="AH36" i="19" s="1"/>
  <c r="G110" i="19"/>
  <c r="H110" i="19" s="1"/>
  <c r="B110" i="19" s="1"/>
  <c r="G34" i="19"/>
  <c r="AH34" i="19" s="1"/>
  <c r="G37" i="19"/>
  <c r="AH37" i="19" s="1"/>
  <c r="O15" i="18"/>
  <c r="O22" i="18"/>
  <c r="AH680" i="19"/>
  <c r="G111" i="19"/>
  <c r="AH111" i="19" s="1"/>
  <c r="G107" i="19"/>
  <c r="AH107" i="19" s="1"/>
  <c r="G103" i="19"/>
  <c r="C103" i="19" s="1"/>
  <c r="E103" i="19" s="1"/>
  <c r="G104" i="19"/>
  <c r="C104" i="19" s="1"/>
  <c r="E104" i="19" s="1"/>
  <c r="G109" i="19"/>
  <c r="C109" i="19" s="1"/>
  <c r="E109" i="19" s="1"/>
  <c r="G108" i="19"/>
  <c r="AH108" i="19" s="1"/>
  <c r="G105" i="19"/>
  <c r="AH105" i="19" s="1"/>
  <c r="H565" i="19"/>
  <c r="B565" i="19" s="1"/>
  <c r="H566" i="19"/>
  <c r="B566" i="19" s="1"/>
  <c r="B25" i="23"/>
  <c r="D25" i="23" s="1"/>
  <c r="B132" i="23"/>
  <c r="B37" i="23"/>
  <c r="B122" i="23"/>
  <c r="B109" i="23"/>
  <c r="B160" i="23"/>
  <c r="B64" i="23"/>
  <c r="B88" i="23"/>
  <c r="H1075" i="19"/>
  <c r="B1075" i="19" s="1"/>
  <c r="B133" i="23"/>
  <c r="B92" i="23"/>
  <c r="B162" i="23"/>
  <c r="AB1042" i="19" a="1"/>
  <c r="AB1042" i="19" s="1"/>
  <c r="B115" i="23"/>
  <c r="C115" i="23" s="1"/>
  <c r="AB1462" i="19" a="1"/>
  <c r="AB1462" i="19" s="1"/>
  <c r="B113" i="23"/>
  <c r="C113" i="23" s="1"/>
  <c r="B134" i="23"/>
  <c r="C134" i="23" s="1"/>
  <c r="B120" i="23"/>
  <c r="C120" i="23" s="1"/>
  <c r="B161" i="23"/>
  <c r="C161" i="23" s="1"/>
  <c r="B112" i="23"/>
  <c r="C112" i="23" s="1"/>
  <c r="B76" i="23"/>
  <c r="C76" i="23" s="1"/>
  <c r="B145" i="23"/>
  <c r="C145" i="23" s="1"/>
  <c r="B163" i="23"/>
  <c r="C163" i="23" s="1"/>
  <c r="B119" i="23"/>
  <c r="C119" i="23" s="1"/>
  <c r="B117" i="23"/>
  <c r="C117" i="23" s="1"/>
  <c r="B75" i="23"/>
  <c r="C75" i="23" s="1"/>
  <c r="B126" i="23"/>
  <c r="C126" i="23" s="1"/>
  <c r="B79" i="23"/>
  <c r="C79" i="23" s="1"/>
  <c r="B84" i="23"/>
  <c r="C84" i="23" s="1"/>
  <c r="B139" i="23"/>
  <c r="C139" i="23" s="1"/>
  <c r="B93" i="23"/>
  <c r="C93" i="23" s="1"/>
  <c r="B53" i="23"/>
  <c r="C53" i="23" s="1"/>
  <c r="B148" i="23"/>
  <c r="C148" i="23" s="1"/>
  <c r="B73" i="23"/>
  <c r="C73" i="23" s="1"/>
  <c r="B151" i="23"/>
  <c r="C151" i="23" s="1"/>
  <c r="B40" i="23"/>
  <c r="C40" i="23" s="1"/>
  <c r="B135" i="23"/>
  <c r="C135" i="23" s="1"/>
  <c r="AB632" i="19" a="1"/>
  <c r="AB632" i="19" s="1"/>
  <c r="B123" i="23"/>
  <c r="C123" i="23" s="1"/>
  <c r="B146" i="23"/>
  <c r="C146" i="23" s="1"/>
  <c r="B81" i="23"/>
  <c r="C81" i="23" s="1"/>
  <c r="B104" i="23"/>
  <c r="C104" i="23" s="1"/>
  <c r="B127" i="23"/>
  <c r="C127" i="23" s="1"/>
  <c r="B152" i="23"/>
  <c r="C152" i="23" s="1"/>
  <c r="B101" i="23"/>
  <c r="C101" i="23" s="1"/>
  <c r="B27" i="23"/>
  <c r="C27" i="23" s="1"/>
  <c r="B86" i="23"/>
  <c r="C86" i="23" s="1"/>
  <c r="B98" i="23"/>
  <c r="C98" i="23" s="1"/>
  <c r="B57" i="23"/>
  <c r="C57" i="23" s="1"/>
  <c r="B85" i="23"/>
  <c r="C85" i="23" s="1"/>
  <c r="B108" i="23"/>
  <c r="C108" i="23" s="1"/>
  <c r="B171" i="23"/>
  <c r="C171" i="23" s="1"/>
  <c r="B42" i="23"/>
  <c r="C42" i="23" s="1"/>
  <c r="B121" i="23"/>
  <c r="C121" i="23" s="1"/>
  <c r="B95" i="23"/>
  <c r="C95" i="23" s="1"/>
  <c r="B159" i="23"/>
  <c r="C159" i="23" s="1"/>
  <c r="B32" i="23"/>
  <c r="C32" i="23" s="1"/>
  <c r="B29" i="23"/>
  <c r="C29" i="23" s="1"/>
  <c r="B90" i="23"/>
  <c r="C90" i="23" s="1"/>
  <c r="B100" i="23"/>
  <c r="C100" i="23" s="1"/>
  <c r="B114" i="23"/>
  <c r="C114" i="23" s="1"/>
  <c r="AB802" i="19" a="1"/>
  <c r="AB802" i="19" s="1"/>
  <c r="AB1312" i="19" a="1"/>
  <c r="AB1312" i="19" s="1"/>
  <c r="AB1182" i="19" a="1"/>
  <c r="AB1182" i="19" s="1"/>
  <c r="AB1532" i="19" a="1"/>
  <c r="AB1532" i="19" s="1"/>
  <c r="B97" i="23"/>
  <c r="C97" i="23" s="1"/>
  <c r="B55" i="23"/>
  <c r="C55" i="23" s="1"/>
  <c r="B56" i="23"/>
  <c r="C56" i="23" s="1"/>
  <c r="B33" i="23"/>
  <c r="C33" i="23" s="1"/>
  <c r="B128" i="23"/>
  <c r="C128" i="23" s="1"/>
  <c r="B99" i="23"/>
  <c r="C99" i="23" s="1"/>
  <c r="B124" i="23"/>
  <c r="C124" i="23" s="1"/>
  <c r="B49" i="23"/>
  <c r="C49" i="23" s="1"/>
  <c r="B166" i="23"/>
  <c r="C166" i="23" s="1"/>
  <c r="B63" i="23"/>
  <c r="C63" i="23" s="1"/>
  <c r="B65" i="23"/>
  <c r="C65" i="23" s="1"/>
  <c r="B149" i="23"/>
  <c r="C149" i="23" s="1"/>
  <c r="AB1052" i="19" a="1"/>
  <c r="AB1052" i="19" s="1"/>
  <c r="AB562" i="19" a="1"/>
  <c r="AB562" i="19" s="1"/>
  <c r="B153" i="23"/>
  <c r="C153" i="23" s="1"/>
  <c r="B83" i="23"/>
  <c r="C83" i="23" s="1"/>
  <c r="B52" i="23"/>
  <c r="C52" i="23" s="1"/>
  <c r="B31" i="23"/>
  <c r="C31" i="23" s="1"/>
  <c r="B46" i="23"/>
  <c r="C46" i="23" s="1"/>
  <c r="B28" i="23"/>
  <c r="C28" i="23" s="1"/>
  <c r="B110" i="23"/>
  <c r="C110" i="23" s="1"/>
  <c r="B62" i="23"/>
  <c r="C62" i="23" s="1"/>
  <c r="B59" i="23"/>
  <c r="C59" i="23" s="1"/>
  <c r="B70" i="23"/>
  <c r="C70" i="23" s="1"/>
  <c r="B125" i="23"/>
  <c r="C125" i="23" s="1"/>
  <c r="B111" i="23"/>
  <c r="C111" i="23" s="1"/>
  <c r="AB1572" i="19" a="1"/>
  <c r="AB1572" i="19" s="1"/>
  <c r="H562" i="19"/>
  <c r="B562" i="19" s="1"/>
  <c r="C562" i="19"/>
  <c r="E562" i="19" s="1"/>
  <c r="H954" i="19"/>
  <c r="B954" i="19" s="1"/>
  <c r="H563" i="19"/>
  <c r="B563" i="19" s="1"/>
  <c r="H567" i="19"/>
  <c r="B567" i="19" s="1"/>
  <c r="C40" i="19"/>
  <c r="E40" i="19" s="1"/>
  <c r="AH1331" i="19"/>
  <c r="AH1301" i="19"/>
  <c r="AH1396" i="19"/>
  <c r="AH858" i="19"/>
  <c r="AH1447" i="19"/>
  <c r="AH1395" i="19"/>
  <c r="AH1304" i="19"/>
  <c r="AH1434" i="19"/>
  <c r="AH1329" i="19"/>
  <c r="AH789" i="19"/>
  <c r="AH509" i="19"/>
  <c r="AH398" i="19"/>
  <c r="AH1270" i="19"/>
  <c r="AH157" i="19"/>
  <c r="AH366" i="19"/>
  <c r="AH765" i="19"/>
  <c r="AH1204" i="19"/>
  <c r="AH1455" i="19"/>
  <c r="AH1586" i="19"/>
  <c r="AH276" i="19"/>
  <c r="AH345" i="19"/>
  <c r="AC345" i="19" s="1" a="1"/>
  <c r="AC345" i="19" s="1"/>
  <c r="AH334" i="19"/>
  <c r="AH914" i="19"/>
  <c r="AH305" i="19"/>
  <c r="AH1472" i="19"/>
  <c r="AC1472" i="19" s="1" a="1"/>
  <c r="AC1472" i="19" s="1"/>
  <c r="AH283" i="19"/>
  <c r="AH1545" i="19"/>
  <c r="AH1333" i="19"/>
  <c r="AH922" i="19"/>
  <c r="AC922" i="19" s="1" a="1"/>
  <c r="AC922" i="19" s="1"/>
  <c r="AH1253" i="19"/>
  <c r="AH472" i="19"/>
  <c r="AH252" i="19"/>
  <c r="AH721" i="19"/>
  <c r="AH201" i="19"/>
  <c r="AH1370" i="19"/>
  <c r="AH611" i="19"/>
  <c r="AH329" i="19"/>
  <c r="AH965" i="19"/>
  <c r="AH1074" i="19"/>
  <c r="AH245" i="19"/>
  <c r="AH1566" i="19"/>
  <c r="AH951" i="19"/>
  <c r="H952" i="19"/>
  <c r="B952" i="19" s="1"/>
  <c r="AH952" i="19"/>
  <c r="AC952" i="19" s="1" a="1"/>
  <c r="AC952" i="19" s="1"/>
  <c r="AH1055" i="19"/>
  <c r="AB748" i="19" a="1"/>
  <c r="AB748" i="19" s="1"/>
  <c r="AB173" i="19" a="1"/>
  <c r="AB173" i="19" s="1"/>
  <c r="AB975" i="19" a="1"/>
  <c r="AB975" i="19" s="1"/>
  <c r="AH1449" i="19"/>
  <c r="AH511" i="19"/>
  <c r="AH700" i="19"/>
  <c r="AH1305" i="19"/>
  <c r="AH699" i="19"/>
  <c r="AH1299" i="19"/>
  <c r="AH698" i="19"/>
  <c r="AH1444" i="19"/>
  <c r="AH1394" i="19"/>
  <c r="AH1303" i="19"/>
  <c r="AH1432" i="19"/>
  <c r="AC1432" i="19" s="1" a="1"/>
  <c r="AC1432" i="19" s="1"/>
  <c r="AH1328" i="19"/>
  <c r="AH788" i="19"/>
  <c r="AH508" i="19"/>
  <c r="AH397" i="19"/>
  <c r="AH1269" i="19"/>
  <c r="AH156" i="19"/>
  <c r="AH364" i="19"/>
  <c r="AH764" i="19"/>
  <c r="AH1203" i="19"/>
  <c r="AH1454" i="19"/>
  <c r="AH1585" i="19"/>
  <c r="AH275" i="19"/>
  <c r="AH343" i="19"/>
  <c r="AH333" i="19"/>
  <c r="AH912" i="19"/>
  <c r="AC912" i="19" s="1" a="1"/>
  <c r="AC912" i="19" s="1"/>
  <c r="AH411" i="19"/>
  <c r="AH304" i="19"/>
  <c r="AH284" i="19"/>
  <c r="AH1544" i="19"/>
  <c r="AH1334" i="19"/>
  <c r="AH1252" i="19"/>
  <c r="AC1252" i="19" s="1" a="1"/>
  <c r="AC1252" i="19" s="1"/>
  <c r="AH720" i="19"/>
  <c r="AH200" i="19"/>
  <c r="AH1369" i="19"/>
  <c r="AH241" i="19"/>
  <c r="AH610" i="19"/>
  <c r="AH328" i="19"/>
  <c r="AH581" i="19"/>
  <c r="AH964" i="19"/>
  <c r="AH554" i="19"/>
  <c r="C372" i="19"/>
  <c r="E372" i="19" s="1"/>
  <c r="AH372" i="19"/>
  <c r="AH946" i="19"/>
  <c r="AH495" i="19"/>
  <c r="AH953" i="19"/>
  <c r="AH945" i="19"/>
  <c r="AH497" i="19"/>
  <c r="AH499" i="19"/>
  <c r="AH560" i="19"/>
  <c r="AB1504" i="19" a="1"/>
  <c r="AB1504" i="19" s="1"/>
  <c r="AB755" i="19" a="1"/>
  <c r="AB755" i="19" s="1"/>
  <c r="AB1144" i="19" a="1"/>
  <c r="AB1144" i="19" s="1"/>
  <c r="AB1246" i="19" a="1"/>
  <c r="AB1246" i="19" s="1"/>
  <c r="AB679" i="19" a="1"/>
  <c r="AB679" i="19" s="1"/>
  <c r="AH860" i="19"/>
  <c r="AH791" i="19"/>
  <c r="AH1448" i="19"/>
  <c r="AH1300" i="19"/>
  <c r="AH857" i="19"/>
  <c r="AH856" i="19"/>
  <c r="AH1298" i="19"/>
  <c r="AH697" i="19"/>
  <c r="AH1445" i="19"/>
  <c r="AH1393" i="19"/>
  <c r="AH1302" i="19"/>
  <c r="AC1302" i="19" s="1" a="1"/>
  <c r="AC1302" i="19" s="1"/>
  <c r="AH1327" i="19"/>
  <c r="AH786" i="19"/>
  <c r="AH507" i="19"/>
  <c r="AH396" i="19"/>
  <c r="AH1268" i="19"/>
  <c r="AH1281" i="19"/>
  <c r="AH155" i="19"/>
  <c r="AH365" i="19"/>
  <c r="AH763" i="19"/>
  <c r="AH1202" i="19"/>
  <c r="AC1202" i="19" s="1" a="1"/>
  <c r="AC1202" i="19" s="1"/>
  <c r="AH1453" i="19"/>
  <c r="AH1584" i="19"/>
  <c r="AH274" i="19"/>
  <c r="AC274" i="19" s="1" a="1"/>
  <c r="AC274" i="19" s="1"/>
  <c r="AH344" i="19"/>
  <c r="AH332" i="19"/>
  <c r="AH410" i="19"/>
  <c r="AH303" i="19"/>
  <c r="AH285" i="19"/>
  <c r="AH1543" i="19"/>
  <c r="AH1332" i="19"/>
  <c r="AC1332" i="19" s="1" a="1"/>
  <c r="AC1332" i="19" s="1"/>
  <c r="AH719" i="19"/>
  <c r="AH199" i="19"/>
  <c r="AH1368" i="19"/>
  <c r="AH240" i="19"/>
  <c r="AH609" i="19"/>
  <c r="AC609" i="19" s="1" a="1"/>
  <c r="AC609" i="19" s="1"/>
  <c r="AH327" i="19"/>
  <c r="AH580" i="19"/>
  <c r="AH963" i="19"/>
  <c r="AH251" i="19"/>
  <c r="AH961" i="19"/>
  <c r="AH106" i="19"/>
  <c r="AC106" i="19" s="1" a="1"/>
  <c r="AC106" i="19" s="1"/>
  <c r="AH960" i="19"/>
  <c r="AH641" i="19"/>
  <c r="C832" i="19"/>
  <c r="E832" i="19" s="1"/>
  <c r="AH832" i="19"/>
  <c r="AH1316" i="19"/>
  <c r="AB355" i="19" a="1"/>
  <c r="AB355" i="19" s="1"/>
  <c r="AB551" i="19" a="1"/>
  <c r="AB551" i="19" s="1"/>
  <c r="AB905" i="19" a="1"/>
  <c r="AB905" i="19" s="1"/>
  <c r="AB844" i="19" a="1"/>
  <c r="AB844" i="19" s="1"/>
  <c r="AB150" i="19" a="1"/>
  <c r="AB150" i="19" s="1"/>
  <c r="AB653" i="19" a="1"/>
  <c r="AB653" i="19" s="1"/>
  <c r="AB813" i="19" a="1"/>
  <c r="AB813" i="19" s="1"/>
  <c r="AB1029" i="19" a="1"/>
  <c r="AB1029" i="19" s="1"/>
  <c r="AH701" i="19"/>
  <c r="AH787" i="19"/>
  <c r="AH506" i="19"/>
  <c r="AH395" i="19"/>
  <c r="AH1267" i="19"/>
  <c r="AH1280" i="19"/>
  <c r="AH153" i="19"/>
  <c r="AH363" i="19"/>
  <c r="AH762" i="19"/>
  <c r="AC762" i="19" s="1" a="1"/>
  <c r="AC762" i="19" s="1"/>
  <c r="AH1452" i="19"/>
  <c r="AC1452" i="19" s="1" a="1"/>
  <c r="AC1452" i="19" s="1"/>
  <c r="AH1583" i="19"/>
  <c r="AH273" i="19"/>
  <c r="AH342" i="19"/>
  <c r="AH409" i="19"/>
  <c r="AH302" i="19"/>
  <c r="AH1481" i="19"/>
  <c r="AH282" i="19"/>
  <c r="AH1542" i="19"/>
  <c r="AC1542" i="19" s="1" a="1"/>
  <c r="AC1542" i="19" s="1"/>
  <c r="AH931" i="19"/>
  <c r="AC931" i="19" s="1" a="1"/>
  <c r="AC931" i="19" s="1"/>
  <c r="AH481" i="19"/>
  <c r="AC481" i="19" s="1" a="1"/>
  <c r="AC481" i="19" s="1"/>
  <c r="AC482" i="19" s="1" a="1"/>
  <c r="AC482" i="19" s="1"/>
  <c r="AH261" i="19"/>
  <c r="AH718" i="19"/>
  <c r="AH198" i="19"/>
  <c r="AH1367" i="19"/>
  <c r="AH239" i="19"/>
  <c r="AC239" i="19" s="1" a="1"/>
  <c r="AC239" i="19" s="1"/>
  <c r="AH608" i="19"/>
  <c r="AH326" i="19"/>
  <c r="AH579" i="19"/>
  <c r="AH962" i="19"/>
  <c r="AC962" i="19" s="1" a="1"/>
  <c r="AC962" i="19" s="1"/>
  <c r="AH19" i="19"/>
  <c r="AH1080" i="19"/>
  <c r="AH556" i="19"/>
  <c r="AC556" i="19" s="1" a="1"/>
  <c r="AC556" i="19" s="1"/>
  <c r="AH379" i="19"/>
  <c r="AH668" i="19"/>
  <c r="AH809" i="19"/>
  <c r="AB149" i="19" a="1"/>
  <c r="AB149" i="19" s="1"/>
  <c r="AB936" i="19" a="1"/>
  <c r="AB936" i="19" s="1"/>
  <c r="AB1557" i="19" a="1"/>
  <c r="AB1557" i="19" s="1"/>
  <c r="AB1500" i="19" a="1"/>
  <c r="AB1500" i="19" s="1"/>
  <c r="AB356" i="19" a="1"/>
  <c r="AB356" i="19" s="1"/>
  <c r="AB735" i="19" a="1"/>
  <c r="AB735" i="19" s="1"/>
  <c r="AB1010" i="19" a="1"/>
  <c r="AB1010" i="19" s="1"/>
  <c r="AH1297" i="19"/>
  <c r="AH854" i="19"/>
  <c r="AH1325" i="19"/>
  <c r="AH505" i="19"/>
  <c r="AH1266" i="19"/>
  <c r="AH1279" i="19"/>
  <c r="AH154" i="19"/>
  <c r="AC154" i="19" s="1" a="1"/>
  <c r="AC154" i="19" s="1"/>
  <c r="AH362" i="19"/>
  <c r="AH1582" i="19"/>
  <c r="AC1582" i="19" s="1" a="1"/>
  <c r="AC1582" i="19" s="1"/>
  <c r="AH272" i="19"/>
  <c r="AH921" i="19"/>
  <c r="AH408" i="19"/>
  <c r="AH1480" i="19"/>
  <c r="AH930" i="19"/>
  <c r="AH1261" i="19"/>
  <c r="AH480" i="19"/>
  <c r="AH260" i="19"/>
  <c r="AH717" i="19"/>
  <c r="AH197" i="19"/>
  <c r="AH1366" i="19"/>
  <c r="AH238" i="19"/>
  <c r="AH606" i="19"/>
  <c r="AH325" i="19"/>
  <c r="AH578" i="19"/>
  <c r="AC578" i="19" s="1" a="1"/>
  <c r="AC578" i="19" s="1"/>
  <c r="AH249" i="19"/>
  <c r="AH244" i="19"/>
  <c r="H377" i="19"/>
  <c r="B377" i="19" s="1"/>
  <c r="AH377" i="19"/>
  <c r="AH1567" i="19"/>
  <c r="H942" i="19"/>
  <c r="B942" i="19" s="1"/>
  <c r="AH942" i="19"/>
  <c r="AC942" i="19" s="1" a="1"/>
  <c r="AC942" i="19" s="1"/>
  <c r="AH944" i="19"/>
  <c r="H582" i="19"/>
  <c r="B582" i="19" s="1"/>
  <c r="AH582" i="19"/>
  <c r="AH381" i="19"/>
  <c r="AH620" i="19"/>
  <c r="H1562" i="19"/>
  <c r="B1562" i="19" s="1"/>
  <c r="AH1562" i="19"/>
  <c r="AC1562" i="19" s="1" a="1"/>
  <c r="AC1562" i="19" s="1"/>
  <c r="AB1358" i="19" a="1"/>
  <c r="AB1358" i="19" s="1"/>
  <c r="AB1175" i="19" a="1"/>
  <c r="AB1175" i="19" s="1"/>
  <c r="AH855" i="19"/>
  <c r="AH696" i="19"/>
  <c r="AH1442" i="19"/>
  <c r="AC1442" i="19" s="1" a="1"/>
  <c r="AC1442" i="19" s="1"/>
  <c r="AH1441" i="19"/>
  <c r="AH785" i="19"/>
  <c r="AH394" i="19"/>
  <c r="AH853" i="19"/>
  <c r="AH1295" i="19"/>
  <c r="AH694" i="19"/>
  <c r="AH1446" i="19"/>
  <c r="AH1311" i="19"/>
  <c r="AH1440" i="19"/>
  <c r="AH1324" i="19"/>
  <c r="AH784" i="19"/>
  <c r="AH504" i="19"/>
  <c r="AH393" i="19"/>
  <c r="AH1265" i="19"/>
  <c r="AH1278" i="19"/>
  <c r="AH152" i="19"/>
  <c r="AH1211" i="19"/>
  <c r="AH341" i="19"/>
  <c r="AH920" i="19"/>
  <c r="AH407" i="19"/>
  <c r="AH1479" i="19"/>
  <c r="AH1341" i="19"/>
  <c r="AC1341" i="19" s="1" a="1"/>
  <c r="AC1341" i="19" s="1"/>
  <c r="AH929" i="19"/>
  <c r="AH1260" i="19"/>
  <c r="AH479" i="19"/>
  <c r="AH259" i="19"/>
  <c r="AH716" i="19"/>
  <c r="AH195" i="19"/>
  <c r="AH1363" i="19"/>
  <c r="AH237" i="19"/>
  <c r="AH607" i="19"/>
  <c r="AH323" i="19"/>
  <c r="AH577" i="19"/>
  <c r="AH662" i="19"/>
  <c r="AC662" i="19" s="1" a="1"/>
  <c r="AC662" i="19" s="1"/>
  <c r="C1570" i="19"/>
  <c r="E1570" i="19" s="1"/>
  <c r="AH1570" i="19"/>
  <c r="H552" i="19"/>
  <c r="B552" i="19" s="1"/>
  <c r="AH552" i="19"/>
  <c r="AH1563" i="19"/>
  <c r="AH1565" i="19"/>
  <c r="AH948" i="19"/>
  <c r="AH501" i="19"/>
  <c r="AH1184" i="19"/>
  <c r="AH955" i="19"/>
  <c r="AH564" i="19"/>
  <c r="AB447" i="19" a="1"/>
  <c r="AB447" i="19" s="1"/>
  <c r="AB209" i="19" a="1"/>
  <c r="AB209" i="19" s="1"/>
  <c r="AH1435" i="19"/>
  <c r="AH1326" i="19"/>
  <c r="AH852" i="19"/>
  <c r="AC852" i="19" s="1" a="1"/>
  <c r="AC852" i="19" s="1"/>
  <c r="AH693" i="19"/>
  <c r="AH1401" i="19"/>
  <c r="AH1310" i="19"/>
  <c r="AH1439" i="19"/>
  <c r="AH1323" i="19"/>
  <c r="AH783" i="19"/>
  <c r="AH503" i="19"/>
  <c r="AH392" i="19"/>
  <c r="AH1264" i="19"/>
  <c r="AH1277" i="19"/>
  <c r="AH771" i="19"/>
  <c r="AH1210" i="19"/>
  <c r="AH1461" i="19"/>
  <c r="AH351" i="19"/>
  <c r="AH340" i="19"/>
  <c r="AH919" i="19"/>
  <c r="AH406" i="19"/>
  <c r="AH311" i="19"/>
  <c r="AC311" i="19" s="1" a="1"/>
  <c r="AC311" i="19" s="1"/>
  <c r="AC312" i="19" s="1" a="1"/>
  <c r="AC312" i="19" s="1"/>
  <c r="AH1478" i="19"/>
  <c r="AH291" i="19"/>
  <c r="AH1551" i="19"/>
  <c r="AH1340" i="19"/>
  <c r="AH928" i="19"/>
  <c r="AH1259" i="19"/>
  <c r="AH478" i="19"/>
  <c r="AH258" i="19"/>
  <c r="AH715" i="19"/>
  <c r="AH196" i="19"/>
  <c r="AH1365" i="19"/>
  <c r="AH235" i="19"/>
  <c r="AH605" i="19"/>
  <c r="AH324" i="19"/>
  <c r="AH576" i="19"/>
  <c r="AH971" i="19"/>
  <c r="AC971" i="19" s="1" a="1"/>
  <c r="AC971" i="19" s="1"/>
  <c r="H1072" i="19"/>
  <c r="B1072" i="19" s="1"/>
  <c r="AH1072" i="19"/>
  <c r="AC1072" i="19" s="1" a="1"/>
  <c r="AC1072" i="19" s="1"/>
  <c r="AH1078" i="19"/>
  <c r="AH375" i="19"/>
  <c r="H492" i="19"/>
  <c r="B492" i="19" s="1"/>
  <c r="AH492" i="19"/>
  <c r="AH958" i="19"/>
  <c r="AH1467" i="19"/>
  <c r="AH566" i="19"/>
  <c r="AB1251" i="19" a="1"/>
  <c r="AB1251" i="19" s="1"/>
  <c r="AB1020" i="19" a="1"/>
  <c r="AB1020" i="19" s="1"/>
  <c r="AB217" i="19" a="1"/>
  <c r="AB217" i="19" s="1"/>
  <c r="AB894" i="19" a="1"/>
  <c r="AB894" i="19" s="1"/>
  <c r="AB1528" i="19" a="1"/>
  <c r="AB1528" i="19" s="1"/>
  <c r="AB1608" i="19" a="1"/>
  <c r="AB1608" i="19" s="1"/>
  <c r="AB448" i="19" a="1"/>
  <c r="AB448" i="19" s="1"/>
  <c r="AB267" i="19" a="1"/>
  <c r="AB267" i="19" s="1"/>
  <c r="AB164" i="19" a="1"/>
  <c r="AB164" i="19" s="1"/>
  <c r="AH1397" i="19"/>
  <c r="AH1392" i="19"/>
  <c r="AC1392" i="19" s="1" a="1"/>
  <c r="AC1392" i="19" s="1"/>
  <c r="AH695" i="19"/>
  <c r="AH1293" i="19"/>
  <c r="AH692" i="19"/>
  <c r="AC692" i="19" s="1" a="1"/>
  <c r="AC692" i="19" s="1"/>
  <c r="AH1400" i="19"/>
  <c r="AH1309" i="19"/>
  <c r="AH1438" i="19"/>
  <c r="AH1322" i="19"/>
  <c r="AC1322" i="19" s="1" a="1"/>
  <c r="AC1322" i="19" s="1"/>
  <c r="AH782" i="19"/>
  <c r="AC782" i="19" s="1" a="1"/>
  <c r="AC782" i="19" s="1"/>
  <c r="AH502" i="19"/>
  <c r="AH1263" i="19"/>
  <c r="AH1276" i="19"/>
  <c r="AH371" i="19"/>
  <c r="AH770" i="19"/>
  <c r="AH1209" i="19"/>
  <c r="AH1460" i="19"/>
  <c r="AH1591" i="19"/>
  <c r="AH281" i="19"/>
  <c r="AH350" i="19"/>
  <c r="AH339" i="19"/>
  <c r="AH918" i="19"/>
  <c r="AH405" i="19"/>
  <c r="AH310" i="19"/>
  <c r="AH1477" i="19"/>
  <c r="AH290" i="19"/>
  <c r="AH1550" i="19"/>
  <c r="AH1339" i="19"/>
  <c r="AH927" i="19"/>
  <c r="AH1258" i="19"/>
  <c r="AH477" i="19"/>
  <c r="AH257" i="19"/>
  <c r="AH714" i="19"/>
  <c r="AH193" i="19"/>
  <c r="AH1364" i="19"/>
  <c r="AH236" i="19"/>
  <c r="AH604" i="19"/>
  <c r="AH322" i="19"/>
  <c r="AH573" i="19"/>
  <c r="AH970" i="19"/>
  <c r="AH250" i="19"/>
  <c r="AH243" i="19"/>
  <c r="AH1081" i="19"/>
  <c r="AH957" i="19"/>
  <c r="AH570" i="19"/>
  <c r="AH565" i="19"/>
  <c r="AB1288" i="19" a="1"/>
  <c r="AB1288" i="19" s="1"/>
  <c r="AB800" i="19" a="1"/>
  <c r="AB800" i="19" s="1"/>
  <c r="AB646" i="19" a="1"/>
  <c r="AB646" i="19" s="1"/>
  <c r="AB704" i="19" a="1"/>
  <c r="AB704" i="19" s="1"/>
  <c r="AB1359" i="19" a="1"/>
  <c r="AB1359" i="19" s="1"/>
  <c r="AB773" i="19" a="1"/>
  <c r="AB773" i="19" s="1"/>
  <c r="AB1415" i="19" a="1"/>
  <c r="AB1415" i="19" s="1"/>
  <c r="AH1306" i="19"/>
  <c r="AH1443" i="19"/>
  <c r="AH1294" i="19"/>
  <c r="AH1451" i="19"/>
  <c r="AH1308" i="19"/>
  <c r="AH1437" i="19"/>
  <c r="AH1262" i="19"/>
  <c r="AC1262" i="19" s="1" a="1"/>
  <c r="AC1262" i="19" s="1"/>
  <c r="AH1275" i="19"/>
  <c r="AH161" i="19"/>
  <c r="AH370" i="19"/>
  <c r="AH769" i="19"/>
  <c r="AH1208" i="19"/>
  <c r="AH1459" i="19"/>
  <c r="AH1590" i="19"/>
  <c r="AH280" i="19"/>
  <c r="AH349" i="19"/>
  <c r="AH338" i="19"/>
  <c r="AH917" i="19"/>
  <c r="AH403" i="19"/>
  <c r="AH309" i="19"/>
  <c r="AH1476" i="19"/>
  <c r="AH289" i="19"/>
  <c r="AH1549" i="19"/>
  <c r="AH1338" i="19"/>
  <c r="AH926" i="19"/>
  <c r="AH1257" i="19"/>
  <c r="AH476" i="19"/>
  <c r="AH256" i="19"/>
  <c r="AH713" i="19"/>
  <c r="AH194" i="19"/>
  <c r="AH1362" i="19"/>
  <c r="AC1362" i="19" s="1" a="1"/>
  <c r="AC1362" i="19" s="1"/>
  <c r="AH234" i="19"/>
  <c r="AH603" i="19"/>
  <c r="AH574" i="19"/>
  <c r="AH969" i="19"/>
  <c r="AH588" i="19"/>
  <c r="AH553" i="19"/>
  <c r="AH557" i="19"/>
  <c r="AH246" i="19"/>
  <c r="AH1537" i="19"/>
  <c r="AB1165" i="19" a="1"/>
  <c r="AB1165" i="19" s="1"/>
  <c r="AB270" i="19" a="1"/>
  <c r="AB270" i="19" s="1"/>
  <c r="AB295" i="19" a="1"/>
  <c r="AB295" i="19" s="1"/>
  <c r="AB1423" i="19" a="1"/>
  <c r="AB1423" i="19" s="1"/>
  <c r="AH1296" i="19"/>
  <c r="AH1292" i="19"/>
  <c r="AC1292" i="19" s="1" a="1"/>
  <c r="AC1292" i="19" s="1"/>
  <c r="AH1399" i="19"/>
  <c r="AH861" i="19"/>
  <c r="AH1450" i="19"/>
  <c r="AH1398" i="19"/>
  <c r="AH1307" i="19"/>
  <c r="AH1436" i="19"/>
  <c r="AH401" i="19"/>
  <c r="AH1274" i="19"/>
  <c r="AH160" i="19"/>
  <c r="AH369" i="19"/>
  <c r="AH768" i="19"/>
  <c r="AH1207" i="19"/>
  <c r="AH1458" i="19"/>
  <c r="AH1589" i="19"/>
  <c r="AH279" i="19"/>
  <c r="AC279" i="19" s="1" a="1"/>
  <c r="AC279" i="19" s="1"/>
  <c r="AH348" i="19"/>
  <c r="AH337" i="19"/>
  <c r="AH916" i="19"/>
  <c r="AH404" i="19"/>
  <c r="AH308" i="19"/>
  <c r="AH1475" i="19"/>
  <c r="AH288" i="19"/>
  <c r="AH1548" i="19"/>
  <c r="AH1337" i="19"/>
  <c r="AH925" i="19"/>
  <c r="AH1256" i="19"/>
  <c r="AH475" i="19"/>
  <c r="AH254" i="19"/>
  <c r="AH712" i="19"/>
  <c r="AC712" i="19" s="1" a="1"/>
  <c r="AC712" i="19" s="1"/>
  <c r="AH192" i="19"/>
  <c r="AH233" i="19"/>
  <c r="AH602" i="19"/>
  <c r="AH572" i="19"/>
  <c r="AH968" i="19"/>
  <c r="AH1192" i="19"/>
  <c r="AH1073" i="19"/>
  <c r="AH558" i="19"/>
  <c r="AH247" i="19"/>
  <c r="AH959" i="19"/>
  <c r="AH493" i="19"/>
  <c r="AH956" i="19"/>
  <c r="AH563" i="19"/>
  <c r="AB904" i="19" a="1"/>
  <c r="AB904" i="19" s="1"/>
  <c r="AB824" i="19" a="1"/>
  <c r="AB824" i="19" s="1"/>
  <c r="AB691" i="19" a="1"/>
  <c r="AB691" i="19" s="1"/>
  <c r="AB231" i="19" a="1"/>
  <c r="AB231" i="19" s="1"/>
  <c r="AH1273" i="19"/>
  <c r="AH159" i="19"/>
  <c r="AH368" i="19"/>
  <c r="AH767" i="19"/>
  <c r="AH1206" i="19"/>
  <c r="AH1457" i="19"/>
  <c r="AC1457" i="19" s="1" a="1"/>
  <c r="AC1457" i="19" s="1"/>
  <c r="AH1588" i="19"/>
  <c r="AH278" i="19"/>
  <c r="AH347" i="19"/>
  <c r="AH336" i="19"/>
  <c r="AH915" i="19"/>
  <c r="AH402" i="19"/>
  <c r="AH307" i="19"/>
  <c r="AH1473" i="19"/>
  <c r="AC1473" i="19" s="1" a="1"/>
  <c r="AC1473" i="19" s="1"/>
  <c r="AH287" i="19"/>
  <c r="AH1547" i="19"/>
  <c r="AH1336" i="19"/>
  <c r="AH924" i="19"/>
  <c r="AH1255" i="19"/>
  <c r="AH474" i="19"/>
  <c r="AH255" i="19"/>
  <c r="AH232" i="19"/>
  <c r="AH331" i="19"/>
  <c r="AH575" i="19"/>
  <c r="AH967" i="19"/>
  <c r="AH432" i="19"/>
  <c r="H1463" i="19"/>
  <c r="B1463" i="19" s="1"/>
  <c r="AH1463" i="19"/>
  <c r="AH589" i="19"/>
  <c r="AC589" i="19" s="1" a="1"/>
  <c r="AC589" i="19" s="1"/>
  <c r="AH1076" i="19"/>
  <c r="AH1564" i="19"/>
  <c r="AH376" i="19"/>
  <c r="AH571" i="19"/>
  <c r="AH568" i="19"/>
  <c r="AH1568" i="19"/>
  <c r="AB983" i="19" a="1"/>
  <c r="AB983" i="19" s="1"/>
  <c r="AB908" i="19" a="1"/>
  <c r="AB908" i="19" s="1"/>
  <c r="AB1213" i="19" a="1"/>
  <c r="AB1213" i="19" s="1"/>
  <c r="AB801" i="19" a="1"/>
  <c r="AB801" i="19" s="1"/>
  <c r="AB1291" i="19" a="1"/>
  <c r="AB1291" i="19" s="1"/>
  <c r="AB994" i="19" a="1"/>
  <c r="AB994" i="19" s="1"/>
  <c r="AB1429" i="19" a="1"/>
  <c r="AB1429" i="19" s="1"/>
  <c r="AB1176" i="19" a="1"/>
  <c r="AB1176" i="19" s="1"/>
  <c r="AB1373" i="19" a="1"/>
  <c r="AB1373" i="19" s="1"/>
  <c r="AH400" i="19"/>
  <c r="AH859" i="19"/>
  <c r="AH1433" i="19"/>
  <c r="AH1330" i="19"/>
  <c r="AH790" i="19"/>
  <c r="AH510" i="19"/>
  <c r="AH399" i="19"/>
  <c r="AH1271" i="19"/>
  <c r="AH1272" i="19"/>
  <c r="AC1272" i="19" s="1" a="1"/>
  <c r="AC1272" i="19" s="1"/>
  <c r="AH158" i="19"/>
  <c r="AH367" i="19"/>
  <c r="AH766" i="19"/>
  <c r="AH1205" i="19"/>
  <c r="AH1456" i="19"/>
  <c r="AH1587" i="19"/>
  <c r="AH277" i="19"/>
  <c r="AH346" i="19"/>
  <c r="AH335" i="19"/>
  <c r="AH913" i="19"/>
  <c r="AH306" i="19"/>
  <c r="AH1474" i="19"/>
  <c r="AH286" i="19"/>
  <c r="AH1546" i="19"/>
  <c r="AH1335" i="19"/>
  <c r="AH923" i="19"/>
  <c r="AH1254" i="19"/>
  <c r="AH473" i="19"/>
  <c r="AH253" i="19"/>
  <c r="AH1371" i="19"/>
  <c r="AH330" i="19"/>
  <c r="AH966" i="19"/>
  <c r="AH612" i="19"/>
  <c r="AH590" i="19"/>
  <c r="AH1077" i="19"/>
  <c r="AH559" i="19"/>
  <c r="AH1575" i="19"/>
  <c r="AB1237" i="19" a="1"/>
  <c r="AB1237" i="19" s="1"/>
  <c r="AB1526" i="19" a="1"/>
  <c r="AB1526" i="19" s="1"/>
  <c r="AB1379" i="19" a="1"/>
  <c r="AB1379" i="19" s="1"/>
  <c r="AB1493" i="19" a="1"/>
  <c r="AB1493" i="19" s="1"/>
  <c r="AB1599" i="19" a="1"/>
  <c r="AB1599" i="19" s="1"/>
  <c r="AB1110" i="19" a="1"/>
  <c r="AB1110" i="19" s="1"/>
  <c r="AH567" i="19"/>
  <c r="AH954" i="19"/>
  <c r="AH496" i="19"/>
  <c r="H564" i="19"/>
  <c r="B564" i="19" s="1"/>
  <c r="C582" i="19"/>
  <c r="E582" i="19" s="1"/>
  <c r="H501" i="19"/>
  <c r="B501" i="19" s="1"/>
  <c r="C564" i="19"/>
  <c r="E564" i="19" s="1"/>
  <c r="C1537" i="19"/>
  <c r="E1537" i="19" s="1"/>
  <c r="H945" i="19"/>
  <c r="B945" i="19" s="1"/>
  <c r="C493" i="19"/>
  <c r="E493" i="19" s="1"/>
  <c r="C945" i="19"/>
  <c r="E945" i="19" s="1"/>
  <c r="C957" i="19"/>
  <c r="E957" i="19" s="1"/>
  <c r="C1078" i="19"/>
  <c r="E1078" i="19" s="1"/>
  <c r="C1316" i="19"/>
  <c r="E1316" i="19" s="1"/>
  <c r="H832" i="19"/>
  <c r="B832" i="19" s="1"/>
  <c r="H641" i="19"/>
  <c r="B641" i="19" s="1"/>
  <c r="H493" i="19"/>
  <c r="B493" i="19" s="1"/>
  <c r="H955" i="19"/>
  <c r="B955" i="19" s="1"/>
  <c r="H1078" i="19"/>
  <c r="B1078" i="19" s="1"/>
  <c r="H1316" i="19"/>
  <c r="B1316" i="19" s="1"/>
  <c r="H809" i="19"/>
  <c r="B809" i="19" s="1"/>
  <c r="C809" i="19"/>
  <c r="E809" i="19" s="1"/>
  <c r="C958" i="19"/>
  <c r="E958" i="19" s="1"/>
  <c r="H1184" i="19"/>
  <c r="B1184" i="19" s="1"/>
  <c r="C1184" i="19"/>
  <c r="E1184" i="19" s="1"/>
  <c r="C641" i="19"/>
  <c r="E641" i="19" s="1"/>
  <c r="C946" i="19"/>
  <c r="E946" i="19" s="1"/>
  <c r="H568" i="19"/>
  <c r="B568" i="19" s="1"/>
  <c r="C955" i="19"/>
  <c r="E955" i="19" s="1"/>
  <c r="H951" i="19"/>
  <c r="B951" i="19" s="1"/>
  <c r="C568" i="19"/>
  <c r="E568" i="19" s="1"/>
  <c r="C952" i="19"/>
  <c r="E952" i="19" s="1"/>
  <c r="H1055" i="19"/>
  <c r="B1055" i="19" s="1"/>
  <c r="H381" i="19"/>
  <c r="B381" i="19" s="1"/>
  <c r="C951" i="19"/>
  <c r="E951" i="19" s="1"/>
  <c r="H571" i="19"/>
  <c r="B571" i="19" s="1"/>
  <c r="H959" i="19"/>
  <c r="B959" i="19" s="1"/>
  <c r="C1055" i="19"/>
  <c r="E1055" i="19" s="1"/>
  <c r="C381" i="19"/>
  <c r="E381" i="19" s="1"/>
  <c r="C571" i="19"/>
  <c r="E571" i="19" s="1"/>
  <c r="C959" i="19"/>
  <c r="E959" i="19" s="1"/>
  <c r="C1568" i="19"/>
  <c r="E1568" i="19" s="1"/>
  <c r="H1537" i="19"/>
  <c r="B1537" i="19" s="1"/>
  <c r="C942" i="19"/>
  <c r="E942" i="19" s="1"/>
  <c r="H246" i="19"/>
  <c r="B246" i="19" s="1"/>
  <c r="H1563" i="19"/>
  <c r="B1563" i="19" s="1"/>
  <c r="H620" i="19"/>
  <c r="B620" i="19" s="1"/>
  <c r="H1568" i="19"/>
  <c r="B1568" i="19" s="1"/>
  <c r="C1563" i="19"/>
  <c r="E1563" i="19" s="1"/>
  <c r="H960" i="19"/>
  <c r="B960" i="19" s="1"/>
  <c r="H956" i="19"/>
  <c r="B956" i="19" s="1"/>
  <c r="H497" i="19"/>
  <c r="B497" i="19" s="1"/>
  <c r="H556" i="19"/>
  <c r="B556" i="19" s="1"/>
  <c r="C1074" i="19"/>
  <c r="E1074" i="19" s="1"/>
  <c r="C960" i="19"/>
  <c r="E960" i="19" s="1"/>
  <c r="C956" i="19"/>
  <c r="E956" i="19" s="1"/>
  <c r="H499" i="19"/>
  <c r="B499" i="19" s="1"/>
  <c r="H1081" i="19"/>
  <c r="B1081" i="19" s="1"/>
  <c r="C497" i="19"/>
  <c r="E497" i="19" s="1"/>
  <c r="C556" i="19"/>
  <c r="E556" i="19" s="1"/>
  <c r="H1079" i="19"/>
  <c r="B1079" i="19" s="1"/>
  <c r="C1079" i="19"/>
  <c r="E1079" i="19" s="1"/>
  <c r="C947" i="19"/>
  <c r="E947" i="19" s="1"/>
  <c r="H947" i="19"/>
  <c r="B947" i="19" s="1"/>
  <c r="C560" i="19"/>
  <c r="E560" i="19" s="1"/>
  <c r="C555" i="19"/>
  <c r="E555" i="19" s="1"/>
  <c r="H555" i="19"/>
  <c r="B555" i="19" s="1"/>
  <c r="H948" i="19"/>
  <c r="B948" i="19" s="1"/>
  <c r="C569" i="19"/>
  <c r="E569" i="19" s="1"/>
  <c r="H569" i="19"/>
  <c r="B569" i="19" s="1"/>
  <c r="H374" i="19"/>
  <c r="B374" i="19" s="1"/>
  <c r="C374" i="19"/>
  <c r="E374" i="19" s="1"/>
  <c r="C499" i="19"/>
  <c r="E499" i="19" s="1"/>
  <c r="H373" i="19"/>
  <c r="B373" i="19" s="1"/>
  <c r="C373" i="19"/>
  <c r="E373" i="19" s="1"/>
  <c r="H943" i="19"/>
  <c r="B943" i="19" s="1"/>
  <c r="C943" i="19"/>
  <c r="E943" i="19" s="1"/>
  <c r="C380" i="19"/>
  <c r="E380" i="19" s="1"/>
  <c r="H380" i="19"/>
  <c r="B380" i="19" s="1"/>
  <c r="H949" i="19"/>
  <c r="B949" i="19" s="1"/>
  <c r="C949" i="19"/>
  <c r="E949" i="19" s="1"/>
  <c r="H498" i="19"/>
  <c r="B498" i="19" s="1"/>
  <c r="C498" i="19"/>
  <c r="E498" i="19" s="1"/>
  <c r="C492" i="19"/>
  <c r="E492" i="19" s="1"/>
  <c r="H375" i="19"/>
  <c r="B375" i="19" s="1"/>
  <c r="H1194" i="19"/>
  <c r="B1194" i="19" s="1"/>
  <c r="C1194" i="19"/>
  <c r="E1194" i="19" s="1"/>
  <c r="H1047" i="19"/>
  <c r="B1047" i="19" s="1"/>
  <c r="C1047" i="19"/>
  <c r="E1047" i="19" s="1"/>
  <c r="C500" i="19"/>
  <c r="E500" i="19" s="1"/>
  <c r="H500" i="19"/>
  <c r="B500" i="19" s="1"/>
  <c r="C378" i="19"/>
  <c r="E378" i="19" s="1"/>
  <c r="H378" i="19"/>
  <c r="B378" i="19" s="1"/>
  <c r="C242" i="19"/>
  <c r="E242" i="19" s="1"/>
  <c r="H242" i="19"/>
  <c r="B242" i="19" s="1"/>
  <c r="C248" i="19"/>
  <c r="E248" i="19" s="1"/>
  <c r="H248" i="19"/>
  <c r="B248" i="19" s="1"/>
  <c r="H560" i="19"/>
  <c r="B560" i="19" s="1"/>
  <c r="C950" i="19"/>
  <c r="E950" i="19" s="1"/>
  <c r="C1075" i="19"/>
  <c r="E1075" i="19" s="1"/>
  <c r="C377" i="19"/>
  <c r="E377" i="19" s="1"/>
  <c r="C494" i="19"/>
  <c r="E494" i="19" s="1"/>
  <c r="H494" i="19"/>
  <c r="B494" i="19" s="1"/>
  <c r="C375" i="19"/>
  <c r="E375" i="19" s="1"/>
  <c r="H40" i="19"/>
  <c r="B40" i="19" s="1"/>
  <c r="H668" i="19"/>
  <c r="B668" i="19" s="1"/>
  <c r="C620" i="19"/>
  <c r="E620" i="19" s="1"/>
  <c r="C246" i="19"/>
  <c r="E246" i="19" s="1"/>
  <c r="H953" i="19"/>
  <c r="B953" i="19" s="1"/>
  <c r="H1467" i="19"/>
  <c r="B1467" i="19" s="1"/>
  <c r="C668" i="19"/>
  <c r="E668" i="19" s="1"/>
  <c r="H106" i="19"/>
  <c r="B106" i="19" s="1"/>
  <c r="C953" i="19"/>
  <c r="E953" i="19" s="1"/>
  <c r="H1575" i="19"/>
  <c r="B1575" i="19" s="1"/>
  <c r="C1467" i="19"/>
  <c r="E1467" i="19" s="1"/>
  <c r="C106" i="19"/>
  <c r="E106" i="19" s="1"/>
  <c r="C1575" i="19"/>
  <c r="E1575" i="19" s="1"/>
  <c r="H250" i="19"/>
  <c r="B250" i="19" s="1"/>
  <c r="C250" i="19"/>
  <c r="E250" i="19" s="1"/>
  <c r="H554" i="19"/>
  <c r="B554" i="19" s="1"/>
  <c r="C948" i="19"/>
  <c r="E948" i="19" s="1"/>
  <c r="H950" i="19"/>
  <c r="B950" i="19" s="1"/>
  <c r="H379" i="19"/>
  <c r="B379" i="19" s="1"/>
  <c r="H570" i="19"/>
  <c r="B570" i="19" s="1"/>
  <c r="C553" i="19"/>
  <c r="E553" i="19" s="1"/>
  <c r="C554" i="19"/>
  <c r="E554" i="19" s="1"/>
  <c r="C251" i="19"/>
  <c r="E251" i="19" s="1"/>
  <c r="C1564" i="19"/>
  <c r="E1564" i="19" s="1"/>
  <c r="H944" i="19"/>
  <c r="B944" i="19" s="1"/>
  <c r="H495" i="19"/>
  <c r="B495" i="19" s="1"/>
  <c r="H245" i="19"/>
  <c r="B245" i="19" s="1"/>
  <c r="C570" i="19"/>
  <c r="E570" i="19" s="1"/>
  <c r="C495" i="19"/>
  <c r="E495" i="19" s="1"/>
  <c r="C961" i="19"/>
  <c r="E961" i="19" s="1"/>
  <c r="C1073" i="19"/>
  <c r="E1073" i="19" s="1"/>
  <c r="H1077" i="19"/>
  <c r="B1077" i="19" s="1"/>
  <c r="C501" i="19"/>
  <c r="E501" i="19" s="1"/>
  <c r="H372" i="19"/>
  <c r="B372" i="19" s="1"/>
  <c r="H961" i="19"/>
  <c r="B961" i="19" s="1"/>
  <c r="C1567" i="19"/>
  <c r="E1567" i="19" s="1"/>
  <c r="H1076" i="19"/>
  <c r="B1076" i="19" s="1"/>
  <c r="C944" i="19"/>
  <c r="E944" i="19" s="1"/>
  <c r="C1566" i="19"/>
  <c r="E1566" i="19" s="1"/>
  <c r="C245" i="19"/>
  <c r="E245" i="19" s="1"/>
  <c r="C1076" i="19"/>
  <c r="E1076" i="19" s="1"/>
  <c r="H957" i="19"/>
  <c r="B957" i="19" s="1"/>
  <c r="H958" i="19"/>
  <c r="B958" i="19" s="1"/>
  <c r="H946" i="19"/>
  <c r="B946" i="19" s="1"/>
  <c r="C1077" i="19"/>
  <c r="E1077" i="19" s="1"/>
  <c r="H1566" i="19"/>
  <c r="B1566" i="19" s="1"/>
  <c r="H251" i="19"/>
  <c r="B251" i="19" s="1"/>
  <c r="H1074" i="19"/>
  <c r="B1074" i="19" s="1"/>
  <c r="C379" i="19"/>
  <c r="E379" i="19" s="1"/>
  <c r="H557" i="19"/>
  <c r="B557" i="19" s="1"/>
  <c r="C557" i="19"/>
  <c r="E557" i="19" s="1"/>
  <c r="H559" i="19"/>
  <c r="B559" i="19" s="1"/>
  <c r="H1080" i="19"/>
  <c r="B1080" i="19" s="1"/>
  <c r="H244" i="19"/>
  <c r="B244" i="19" s="1"/>
  <c r="H558" i="19"/>
  <c r="B558" i="19" s="1"/>
  <c r="C559" i="19"/>
  <c r="E559" i="19" s="1"/>
  <c r="H553" i="19"/>
  <c r="B553" i="19" s="1"/>
  <c r="C1080" i="19"/>
  <c r="E1080" i="19" s="1"/>
  <c r="H1565" i="19"/>
  <c r="B1565" i="19" s="1"/>
  <c r="H1564" i="19"/>
  <c r="B1564" i="19" s="1"/>
  <c r="C243" i="19"/>
  <c r="E243" i="19" s="1"/>
  <c r="C244" i="19"/>
  <c r="E244" i="19" s="1"/>
  <c r="H376" i="19"/>
  <c r="B376" i="19" s="1"/>
  <c r="H247" i="19"/>
  <c r="B247" i="19" s="1"/>
  <c r="C247" i="19"/>
  <c r="E247" i="19" s="1"/>
  <c r="C558" i="19"/>
  <c r="E558" i="19" s="1"/>
  <c r="C1565" i="19"/>
  <c r="E1565" i="19" s="1"/>
  <c r="H243" i="19"/>
  <c r="B243" i="19" s="1"/>
  <c r="C1081" i="19"/>
  <c r="E1081" i="19" s="1"/>
  <c r="C376" i="19"/>
  <c r="E376" i="19" s="1"/>
  <c r="H1567" i="19"/>
  <c r="B1567" i="19" s="1"/>
  <c r="C1072" i="19"/>
  <c r="E1072" i="19" s="1"/>
  <c r="H249" i="19"/>
  <c r="B249" i="19" s="1"/>
  <c r="C19" i="19"/>
  <c r="E19" i="19" s="1"/>
  <c r="C249" i="19"/>
  <c r="E249" i="19" s="1"/>
  <c r="C589" i="19"/>
  <c r="E589" i="19" s="1"/>
  <c r="C552" i="19"/>
  <c r="E552" i="19" s="1"/>
  <c r="H19" i="19"/>
  <c r="B19" i="19" s="1"/>
  <c r="H11" i="21" a="1"/>
  <c r="H11" i="21" s="1"/>
  <c r="H590" i="19"/>
  <c r="B590" i="19" s="1"/>
  <c r="C590" i="19"/>
  <c r="E590" i="19" s="1"/>
  <c r="H1073" i="19"/>
  <c r="B1073" i="19" s="1"/>
  <c r="H8" i="21" a="1"/>
  <c r="H8" i="21" s="1"/>
  <c r="F8" i="21" a="1"/>
  <c r="F8" i="21" s="1"/>
  <c r="D12" i="21" a="1"/>
  <c r="D12" i="21" s="1"/>
  <c r="G10" i="21" a="1"/>
  <c r="G10" i="21" s="1"/>
  <c r="E11" i="21" a="1"/>
  <c r="E11" i="21" s="1"/>
  <c r="H12" i="21" a="1"/>
  <c r="H12" i="21" s="1"/>
  <c r="F11" i="21" a="1"/>
  <c r="F11" i="21" s="1"/>
  <c r="H9" i="21" a="1"/>
  <c r="H9" i="21" s="1"/>
  <c r="G12" i="21" a="1"/>
  <c r="G12" i="21" s="1"/>
  <c r="D11" i="21" a="1"/>
  <c r="D11" i="21" s="1"/>
  <c r="F9" i="21" a="1"/>
  <c r="F9" i="21" s="1"/>
  <c r="D10" i="21" a="1"/>
  <c r="D10" i="21" s="1"/>
  <c r="G11" i="21" a="1"/>
  <c r="G11" i="21" s="1"/>
  <c r="E10" i="21" a="1"/>
  <c r="E10" i="21" s="1"/>
  <c r="G8" i="21" a="1"/>
  <c r="G8" i="21" s="1"/>
  <c r="F12" i="21" a="1"/>
  <c r="F12" i="21" s="1"/>
  <c r="E12" i="21" a="1"/>
  <c r="E12" i="21" s="1"/>
  <c r="E9" i="21" a="1"/>
  <c r="E9" i="21" s="1"/>
  <c r="D9" i="21" a="1"/>
  <c r="D9" i="21" s="1"/>
  <c r="E8" i="21" a="1"/>
  <c r="E8" i="21" s="1"/>
  <c r="D8" i="21" a="1"/>
  <c r="D8" i="21" s="1"/>
  <c r="G9" i="21" a="1"/>
  <c r="G9" i="21" s="1"/>
  <c r="H10" i="21" a="1"/>
  <c r="H10" i="21" s="1"/>
  <c r="F10" i="21" a="1"/>
  <c r="F10" i="21" s="1"/>
  <c r="H588" i="19"/>
  <c r="B588" i="19" s="1"/>
  <c r="C588" i="19"/>
  <c r="E588" i="19" s="1"/>
  <c r="H589" i="19"/>
  <c r="B589" i="19" s="1"/>
  <c r="C1532" i="19"/>
  <c r="E1532" i="19" s="1"/>
  <c r="H810" i="19"/>
  <c r="B810" i="19" s="1"/>
  <c r="C1057" i="19"/>
  <c r="E1057" i="19" s="1"/>
  <c r="H438" i="19"/>
  <c r="B438" i="19" s="1"/>
  <c r="H666" i="19"/>
  <c r="B666" i="19" s="1"/>
  <c r="C1052" i="19"/>
  <c r="E1052" i="19" s="1"/>
  <c r="C807" i="19"/>
  <c r="E807" i="19" s="1"/>
  <c r="C1314" i="19"/>
  <c r="E1314" i="19" s="1"/>
  <c r="C1581" i="19"/>
  <c r="E1581" i="19" s="1"/>
  <c r="C1541" i="19"/>
  <c r="E1541" i="19" s="1"/>
  <c r="C1312" i="19"/>
  <c r="E1312" i="19" s="1"/>
  <c r="H633" i="19"/>
  <c r="B633" i="19" s="1"/>
  <c r="C1182" i="19"/>
  <c r="E1182" i="19" s="1"/>
  <c r="C1464" i="19"/>
  <c r="E1464" i="19" s="1"/>
  <c r="H838" i="19"/>
  <c r="B838" i="19" s="1"/>
  <c r="H1195" i="19"/>
  <c r="B1195" i="19" s="1"/>
  <c r="C639" i="19"/>
  <c r="E639" i="19" s="1"/>
  <c r="H433" i="19"/>
  <c r="B433" i="19" s="1"/>
  <c r="H671" i="19"/>
  <c r="B671" i="19" s="1"/>
  <c r="C1320" i="19"/>
  <c r="E1320" i="19" s="1"/>
  <c r="C1540" i="19"/>
  <c r="E1540" i="19" s="1"/>
  <c r="H1313" i="19"/>
  <c r="B1313" i="19" s="1"/>
  <c r="C1049" i="19"/>
  <c r="E1049" i="19" s="1"/>
  <c r="C1060" i="19"/>
  <c r="E1060" i="19" s="1"/>
  <c r="C20" i="19"/>
  <c r="E20" i="19" s="1"/>
  <c r="C1471" i="19"/>
  <c r="E1471" i="19" s="1"/>
  <c r="C1183" i="19"/>
  <c r="E1183" i="19" s="1"/>
  <c r="H16" i="19"/>
  <c r="B16" i="19" s="1"/>
  <c r="C561" i="19"/>
  <c r="E561" i="19" s="1"/>
  <c r="C1044" i="19"/>
  <c r="E1044" i="19" s="1"/>
  <c r="C841" i="19"/>
  <c r="E841" i="19" s="1"/>
  <c r="C802" i="19"/>
  <c r="E802" i="19" s="1"/>
  <c r="C1188" i="19"/>
  <c r="E1188" i="19" s="1"/>
  <c r="C619" i="19"/>
  <c r="E619" i="19" s="1"/>
  <c r="C1578" i="19"/>
  <c r="E1578" i="19" s="1"/>
  <c r="C1572" i="19"/>
  <c r="E1572" i="19" s="1"/>
  <c r="C1051" i="19"/>
  <c r="E1051" i="19" s="1"/>
  <c r="C1046" i="19"/>
  <c r="E1046" i="19" s="1"/>
  <c r="H583" i="19"/>
  <c r="B583" i="19" s="1"/>
  <c r="C637" i="19"/>
  <c r="E637" i="19" s="1"/>
  <c r="H640" i="19"/>
  <c r="B640" i="19" s="1"/>
  <c r="C1569" i="19"/>
  <c r="E1569" i="19" s="1"/>
  <c r="H834" i="19"/>
  <c r="B834" i="19" s="1"/>
  <c r="H435" i="19"/>
  <c r="B435" i="19" s="1"/>
  <c r="C636" i="19"/>
  <c r="E636" i="19" s="1"/>
  <c r="C1059" i="19"/>
  <c r="E1059" i="19" s="1"/>
  <c r="H1321" i="19"/>
  <c r="B1321" i="19" s="1"/>
  <c r="C1197" i="19"/>
  <c r="E1197" i="19" s="1"/>
  <c r="C1042" i="19"/>
  <c r="E1042" i="19" s="1"/>
  <c r="C634" i="19"/>
  <c r="E634" i="19" s="1"/>
  <c r="C1462" i="19"/>
  <c r="E1462" i="19" s="1"/>
  <c r="C1185" i="19"/>
  <c r="E1185" i="19" s="1"/>
  <c r="H1570" i="19"/>
  <c r="B1570" i="19" s="1"/>
  <c r="H1189" i="19"/>
  <c r="B1189" i="19" s="1"/>
  <c r="H839" i="19"/>
  <c r="B839" i="19" s="1"/>
  <c r="C833" i="19"/>
  <c r="E833" i="19" s="1"/>
  <c r="C613" i="19"/>
  <c r="E613" i="19" s="1"/>
  <c r="C1318" i="19"/>
  <c r="E1318" i="19" s="1"/>
  <c r="C618" i="19"/>
  <c r="E618" i="19" s="1"/>
  <c r="H1054" i="19"/>
  <c r="B1054" i="19" s="1"/>
  <c r="C1061" i="19"/>
  <c r="E1061" i="19" s="1"/>
  <c r="H1199" i="19"/>
  <c r="B1199" i="19" s="1"/>
  <c r="H667" i="19"/>
  <c r="B667" i="19" s="1"/>
  <c r="C585" i="19"/>
  <c r="E585" i="19" s="1"/>
  <c r="C587" i="19"/>
  <c r="E587" i="19" s="1"/>
  <c r="H835" i="19"/>
  <c r="B835" i="19" s="1"/>
  <c r="C1196" i="19"/>
  <c r="E1196" i="19" s="1"/>
  <c r="H18" i="19"/>
  <c r="B18" i="19" s="1"/>
  <c r="C1468" i="19"/>
  <c r="E1468" i="19" s="1"/>
  <c r="C436" i="19"/>
  <c r="E436" i="19" s="1"/>
  <c r="C1193" i="19"/>
  <c r="E1193" i="19" s="1"/>
  <c r="C1191" i="19"/>
  <c r="E1191" i="19" s="1"/>
  <c r="C1317" i="19"/>
  <c r="E1317" i="19" s="1"/>
  <c r="C1539" i="19"/>
  <c r="E1539" i="19" s="1"/>
  <c r="C804" i="19"/>
  <c r="E804" i="19" s="1"/>
  <c r="H1198" i="19"/>
  <c r="B1198" i="19" s="1"/>
  <c r="H1045" i="19"/>
  <c r="B1045" i="19" s="1"/>
  <c r="H21" i="19"/>
  <c r="B21" i="19" s="1"/>
  <c r="H584" i="19"/>
  <c r="B584" i="19" s="1"/>
  <c r="H13" i="19"/>
  <c r="B13" i="19" s="1"/>
  <c r="C836" i="19"/>
  <c r="E836" i="19" s="1"/>
  <c r="C586" i="19"/>
  <c r="E586" i="19" s="1"/>
  <c r="C439" i="19"/>
  <c r="E439" i="19" s="1"/>
  <c r="C1053" i="19"/>
  <c r="E1053" i="19" s="1"/>
  <c r="C665" i="19"/>
  <c r="E665" i="19" s="1"/>
  <c r="H803" i="19"/>
  <c r="B803" i="19" s="1"/>
  <c r="C434" i="19"/>
  <c r="E434" i="19" s="1"/>
  <c r="C614" i="19"/>
  <c r="E614" i="19" s="1"/>
  <c r="H1538" i="19"/>
  <c r="B1538" i="19" s="1"/>
  <c r="H1577" i="19"/>
  <c r="B1577" i="19" s="1"/>
  <c r="C1534" i="19"/>
  <c r="E1534" i="19" s="1"/>
  <c r="C1579" i="19"/>
  <c r="E1579" i="19" s="1"/>
  <c r="C1043" i="19"/>
  <c r="E1043" i="19" s="1"/>
  <c r="C1048" i="19"/>
  <c r="E1048" i="19" s="1"/>
  <c r="H1469" i="19"/>
  <c r="B1469" i="19" s="1"/>
  <c r="C1465" i="19"/>
  <c r="E1465" i="19" s="1"/>
  <c r="C805" i="19"/>
  <c r="E805" i="19" s="1"/>
  <c r="H806" i="19"/>
  <c r="B806" i="19" s="1"/>
  <c r="C621" i="19"/>
  <c r="E621" i="19" s="1"/>
  <c r="H808" i="19"/>
  <c r="B808" i="19" s="1"/>
  <c r="C669" i="19"/>
  <c r="E669" i="19" s="1"/>
  <c r="C440" i="19"/>
  <c r="E440" i="19" s="1"/>
  <c r="H1190" i="19"/>
  <c r="B1190" i="19" s="1"/>
  <c r="C437" i="19"/>
  <c r="E437" i="19" s="1"/>
  <c r="H1576" i="19"/>
  <c r="B1576" i="19" s="1"/>
  <c r="C617" i="19"/>
  <c r="E617" i="19" s="1"/>
  <c r="C1315" i="19"/>
  <c r="E1315" i="19" s="1"/>
  <c r="H1056" i="19"/>
  <c r="B1056" i="19" s="1"/>
  <c r="H1533" i="19"/>
  <c r="B1533" i="19" s="1"/>
  <c r="C632" i="19"/>
  <c r="E632" i="19" s="1"/>
  <c r="C635" i="19"/>
  <c r="E635" i="19" s="1"/>
  <c r="H1466" i="19"/>
  <c r="B1466" i="19" s="1"/>
  <c r="C837" i="19"/>
  <c r="E837" i="19" s="1"/>
  <c r="H1571" i="19"/>
  <c r="B1571" i="19" s="1"/>
  <c r="C1573" i="19"/>
  <c r="E1573" i="19" s="1"/>
  <c r="C14" i="19"/>
  <c r="E14" i="19" s="1"/>
  <c r="C1319" i="19"/>
  <c r="E1319" i="19" s="1"/>
  <c r="C1186" i="19"/>
  <c r="E1186" i="19" s="1"/>
  <c r="C670" i="19"/>
  <c r="E670" i="19" s="1"/>
  <c r="C663" i="19"/>
  <c r="E663" i="19" s="1"/>
  <c r="C616" i="19"/>
  <c r="E616" i="19" s="1"/>
  <c r="H1536" i="19"/>
  <c r="B1536" i="19" s="1"/>
  <c r="H1201" i="19"/>
  <c r="B1201" i="19" s="1"/>
  <c r="C1050" i="19"/>
  <c r="E1050" i="19" s="1"/>
  <c r="C1535" i="19"/>
  <c r="E1535" i="19" s="1"/>
  <c r="H441" i="19"/>
  <c r="B441" i="19" s="1"/>
  <c r="C1470" i="19"/>
  <c r="E1470" i="19" s="1"/>
  <c r="C1463" i="19"/>
  <c r="E1463" i="19" s="1"/>
  <c r="C638" i="19"/>
  <c r="E638" i="19" s="1"/>
  <c r="C840" i="19"/>
  <c r="E840" i="19" s="1"/>
  <c r="H811" i="19"/>
  <c r="B811" i="19" s="1"/>
  <c r="C1580" i="19"/>
  <c r="E1580" i="19" s="1"/>
  <c r="C1058" i="19"/>
  <c r="E1058" i="19" s="1"/>
  <c r="C1187" i="19"/>
  <c r="E1187" i="19" s="1"/>
  <c r="H615" i="19"/>
  <c r="B615" i="19" s="1"/>
  <c r="H664" i="19"/>
  <c r="B664" i="19" s="1"/>
  <c r="H1574" i="19"/>
  <c r="B1574" i="19" s="1"/>
  <c r="C1200" i="19"/>
  <c r="E1200" i="19" s="1"/>
  <c r="C17" i="19"/>
  <c r="E17" i="19" s="1"/>
  <c r="C12" i="19"/>
  <c r="E12" i="19" s="1"/>
  <c r="AC12" i="19" s="1" a="1"/>
  <c r="AC12" i="19" s="1"/>
  <c r="H15" i="19"/>
  <c r="B15" i="19" s="1"/>
  <c r="C591" i="19"/>
  <c r="E591" i="19" s="1"/>
  <c r="H561" i="19"/>
  <c r="B561" i="19" s="1"/>
  <c r="C1571" i="19"/>
  <c r="E1571" i="19" s="1"/>
  <c r="H586" i="19"/>
  <c r="B586" i="19" s="1"/>
  <c r="H1569" i="19"/>
  <c r="B1569" i="19" s="1"/>
  <c r="H833" i="19"/>
  <c r="B833" i="19" s="1"/>
  <c r="C838" i="19"/>
  <c r="E838" i="19" s="1"/>
  <c r="C839" i="19"/>
  <c r="E839" i="19" s="1"/>
  <c r="H591" i="19"/>
  <c r="B591" i="19" s="1"/>
  <c r="H1187" i="19"/>
  <c r="B1187" i="19" s="1"/>
  <c r="C834" i="19"/>
  <c r="E834" i="19" s="1"/>
  <c r="H841" i="19"/>
  <c r="B841" i="19" s="1"/>
  <c r="C1466" i="19"/>
  <c r="E1466" i="19" s="1"/>
  <c r="C1201" i="19"/>
  <c r="E1201" i="19" s="1"/>
  <c r="C615" i="19"/>
  <c r="E615" i="19" s="1"/>
  <c r="C441" i="19"/>
  <c r="E441" i="19" s="1"/>
  <c r="H840" i="19"/>
  <c r="B840" i="19" s="1"/>
  <c r="H1315" i="19"/>
  <c r="B1315" i="19" s="1"/>
  <c r="H635" i="19"/>
  <c r="B635" i="19" s="1"/>
  <c r="H1465" i="19"/>
  <c r="B1465" i="19" s="1"/>
  <c r="C664" i="19"/>
  <c r="E664" i="19" s="1"/>
  <c r="C584" i="19"/>
  <c r="E584" i="19" s="1"/>
  <c r="C806" i="19"/>
  <c r="E806" i="19" s="1"/>
  <c r="C1533" i="19"/>
  <c r="E1533" i="19" s="1"/>
  <c r="H837" i="19"/>
  <c r="B837" i="19" s="1"/>
  <c r="C1536" i="19"/>
  <c r="E1536" i="19" s="1"/>
  <c r="H1050" i="19"/>
  <c r="B1050" i="19" s="1"/>
  <c r="C640" i="19"/>
  <c r="E640" i="19" s="1"/>
  <c r="H1535" i="19"/>
  <c r="B1535" i="19" s="1"/>
  <c r="C1045" i="19"/>
  <c r="E1045" i="19" s="1"/>
  <c r="C13" i="19"/>
  <c r="E13" i="19" s="1"/>
  <c r="AC13" i="19" s="1" a="1"/>
  <c r="AC13" i="19" s="1"/>
  <c r="C835" i="19"/>
  <c r="E835" i="19" s="1"/>
  <c r="H637" i="19"/>
  <c r="B637" i="19" s="1"/>
  <c r="H836" i="19"/>
  <c r="B836" i="19" s="1"/>
  <c r="C1198" i="19"/>
  <c r="E1198" i="19" s="1"/>
  <c r="H1043" i="19"/>
  <c r="B1043" i="19" s="1"/>
  <c r="H587" i="19"/>
  <c r="B587" i="19" s="1"/>
  <c r="H1048" i="19"/>
  <c r="B1048" i="19" s="1"/>
  <c r="H12" i="19"/>
  <c r="B12" i="19" s="1"/>
  <c r="C810" i="19"/>
  <c r="E810" i="19" s="1"/>
  <c r="H636" i="19"/>
  <c r="B636" i="19" s="1"/>
  <c r="H805" i="19"/>
  <c r="B805" i="19" s="1"/>
  <c r="H804" i="19"/>
  <c r="B804" i="19" s="1"/>
  <c r="C1469" i="19"/>
  <c r="E1469" i="19" s="1"/>
  <c r="C667" i="19"/>
  <c r="E667" i="19" s="1"/>
  <c r="H1534" i="19"/>
  <c r="B1534" i="19" s="1"/>
  <c r="C21" i="19"/>
  <c r="E21" i="19" s="1"/>
  <c r="C15" i="19"/>
  <c r="E15" i="19" s="1"/>
  <c r="H1185" i="19"/>
  <c r="B1185" i="19" s="1"/>
  <c r="C1056" i="19"/>
  <c r="E1056" i="19" s="1"/>
  <c r="H1579" i="19"/>
  <c r="B1579" i="19" s="1"/>
  <c r="H634" i="19"/>
  <c r="B634" i="19" s="1"/>
  <c r="C1577" i="19"/>
  <c r="E1577" i="19" s="1"/>
  <c r="H1470" i="19"/>
  <c r="B1470" i="19" s="1"/>
  <c r="C1538" i="19"/>
  <c r="E1538" i="19" s="1"/>
  <c r="H638" i="19"/>
  <c r="B638" i="19" s="1"/>
  <c r="H617" i="19"/>
  <c r="B617" i="19" s="1"/>
  <c r="H632" i="19"/>
  <c r="B632" i="19" s="1"/>
  <c r="H1462" i="19"/>
  <c r="B1462" i="19" s="1"/>
  <c r="C16" i="19"/>
  <c r="E16" i="19" s="1"/>
  <c r="H639" i="19"/>
  <c r="B639" i="19" s="1"/>
  <c r="C583" i="19"/>
  <c r="E583" i="19" s="1"/>
  <c r="H585" i="19"/>
  <c r="B585" i="19" s="1"/>
  <c r="H1182" i="19"/>
  <c r="B1182" i="19" s="1"/>
  <c r="H1464" i="19"/>
  <c r="B1464" i="19" s="1"/>
  <c r="H14" i="19"/>
  <c r="B14" i="19" s="1"/>
  <c r="H1183" i="19"/>
  <c r="B1183" i="19" s="1"/>
  <c r="H1042" i="19"/>
  <c r="B1042" i="19" s="1"/>
  <c r="C633" i="19"/>
  <c r="E633" i="19" s="1"/>
  <c r="C1199" i="19"/>
  <c r="E1199" i="19" s="1"/>
  <c r="H17" i="19"/>
  <c r="B17" i="19" s="1"/>
  <c r="C1054" i="19"/>
  <c r="E1054" i="19" s="1"/>
  <c r="C438" i="19"/>
  <c r="E438" i="19" s="1"/>
  <c r="C18" i="19"/>
  <c r="E18" i="19" s="1"/>
  <c r="H1471" i="19"/>
  <c r="B1471" i="19" s="1"/>
  <c r="H1057" i="19"/>
  <c r="B1057" i="19" s="1"/>
  <c r="C666" i="19"/>
  <c r="E666" i="19" s="1"/>
  <c r="H1468" i="19"/>
  <c r="B1468" i="19" s="1"/>
  <c r="H1044" i="19"/>
  <c r="B1044" i="19" s="1"/>
  <c r="H621" i="19"/>
  <c r="B621" i="19" s="1"/>
  <c r="H1046" i="19"/>
  <c r="B1046" i="19" s="1"/>
  <c r="H1200" i="19"/>
  <c r="B1200" i="19" s="1"/>
  <c r="H20" i="19"/>
  <c r="B20" i="19" s="1"/>
  <c r="H1312" i="19"/>
  <c r="B1312" i="19" s="1"/>
  <c r="C1574" i="19"/>
  <c r="E1574" i="19" s="1"/>
  <c r="H1061" i="19"/>
  <c r="B1061" i="19" s="1"/>
  <c r="C433" i="19"/>
  <c r="E433" i="19" s="1"/>
  <c r="H1578" i="19"/>
  <c r="B1578" i="19" s="1"/>
  <c r="H1541" i="19"/>
  <c r="B1541" i="19" s="1"/>
  <c r="C1313" i="19"/>
  <c r="E1313" i="19" s="1"/>
  <c r="H1051" i="19"/>
  <c r="B1051" i="19" s="1"/>
  <c r="H1320" i="19"/>
  <c r="B1320" i="19" s="1"/>
  <c r="H807" i="19"/>
  <c r="B807" i="19" s="1"/>
  <c r="H1188" i="19"/>
  <c r="B1188" i="19" s="1"/>
  <c r="H1319" i="19"/>
  <c r="B1319" i="19" s="1"/>
  <c r="C671" i="19"/>
  <c r="E671" i="19" s="1"/>
  <c r="H613" i="19"/>
  <c r="B613" i="19" s="1"/>
  <c r="H1314" i="19"/>
  <c r="B1314" i="19" s="1"/>
  <c r="C1195" i="19"/>
  <c r="E1195" i="19" s="1"/>
  <c r="H1540" i="19"/>
  <c r="B1540" i="19" s="1"/>
  <c r="H669" i="19"/>
  <c r="B669" i="19" s="1"/>
  <c r="C1321" i="19"/>
  <c r="E1321" i="19" s="1"/>
  <c r="H1196" i="19"/>
  <c r="B1196" i="19" s="1"/>
  <c r="H1053" i="19"/>
  <c r="B1053" i="19" s="1"/>
  <c r="C808" i="19"/>
  <c r="E808" i="19" s="1"/>
  <c r="H1581" i="19"/>
  <c r="B1581" i="19" s="1"/>
  <c r="H1580" i="19"/>
  <c r="B1580" i="19" s="1"/>
  <c r="H1197" i="19"/>
  <c r="B1197" i="19" s="1"/>
  <c r="H619" i="19"/>
  <c r="B619" i="19" s="1"/>
  <c r="H1532" i="19"/>
  <c r="B1532" i="19" s="1"/>
  <c r="H1573" i="19"/>
  <c r="B1573" i="19" s="1"/>
  <c r="H1049" i="19"/>
  <c r="B1049" i="19" s="1"/>
  <c r="H1060" i="19"/>
  <c r="B1060" i="19" s="1"/>
  <c r="H1052" i="19"/>
  <c r="B1052" i="19" s="1"/>
  <c r="H802" i="19"/>
  <c r="B802" i="19" s="1"/>
  <c r="H1572" i="19"/>
  <c r="B1572" i="19" s="1"/>
  <c r="C1576" i="19"/>
  <c r="E1576" i="19" s="1"/>
  <c r="H436" i="19"/>
  <c r="B436" i="19" s="1"/>
  <c r="C1190" i="19"/>
  <c r="E1190" i="19" s="1"/>
  <c r="H1193" i="19"/>
  <c r="B1193" i="19" s="1"/>
  <c r="H1191" i="19"/>
  <c r="B1191" i="19" s="1"/>
  <c r="C803" i="19"/>
  <c r="E803" i="19" s="1"/>
  <c r="H1318" i="19"/>
  <c r="B1318" i="19" s="1"/>
  <c r="H616" i="19"/>
  <c r="B616" i="19" s="1"/>
  <c r="H670" i="19"/>
  <c r="B670" i="19" s="1"/>
  <c r="H434" i="19"/>
  <c r="B434" i="19" s="1"/>
  <c r="H665" i="19"/>
  <c r="B665" i="19" s="1"/>
  <c r="H1058" i="19"/>
  <c r="B1058" i="19" s="1"/>
  <c r="H663" i="19"/>
  <c r="B663" i="19" s="1"/>
  <c r="H618" i="19"/>
  <c r="B618" i="19" s="1"/>
  <c r="H437" i="19"/>
  <c r="B437" i="19" s="1"/>
  <c r="H1317" i="19"/>
  <c r="B1317" i="19" s="1"/>
  <c r="H614" i="19"/>
  <c r="B614" i="19" s="1"/>
  <c r="H1539" i="19"/>
  <c r="B1539" i="19" s="1"/>
  <c r="C432" i="19"/>
  <c r="E432" i="19" s="1"/>
  <c r="H432" i="19"/>
  <c r="B432" i="19" s="1"/>
  <c r="C612" i="19"/>
  <c r="E612" i="19" s="1"/>
  <c r="H612" i="19"/>
  <c r="B612" i="19" s="1"/>
  <c r="C435" i="19"/>
  <c r="E435" i="19" s="1"/>
  <c r="C811" i="19"/>
  <c r="E811" i="19" s="1"/>
  <c r="H1186" i="19"/>
  <c r="B1186" i="19" s="1"/>
  <c r="H1059" i="19"/>
  <c r="B1059" i="19" s="1"/>
  <c r="H439" i="19"/>
  <c r="B439" i="19" s="1"/>
  <c r="C1189" i="19"/>
  <c r="E1189" i="19" s="1"/>
  <c r="C662" i="19"/>
  <c r="E662" i="19" s="1"/>
  <c r="H662" i="19"/>
  <c r="B662" i="19" s="1"/>
  <c r="H440" i="19"/>
  <c r="B440" i="19" s="1"/>
  <c r="C1192" i="19"/>
  <c r="E1192" i="19" s="1"/>
  <c r="H1192" i="19"/>
  <c r="B1192" i="19" s="1"/>
  <c r="C1322" i="19"/>
  <c r="E1322" i="19" s="1"/>
  <c r="H1322" i="19"/>
  <c r="B1322" i="19" s="1"/>
  <c r="C857" i="19"/>
  <c r="E857" i="19" s="1"/>
  <c r="H857" i="19"/>
  <c r="B857" i="19" s="1"/>
  <c r="C1299" i="19"/>
  <c r="E1299" i="19" s="1"/>
  <c r="H1299" i="19"/>
  <c r="B1299" i="19" s="1"/>
  <c r="C698" i="19"/>
  <c r="E698" i="19" s="1"/>
  <c r="H698" i="19"/>
  <c r="B698" i="19" s="1"/>
  <c r="C1442" i="19"/>
  <c r="E1442" i="19" s="1"/>
  <c r="H1442" i="19"/>
  <c r="B1442" i="19" s="1"/>
  <c r="C1401" i="19"/>
  <c r="E1401" i="19" s="1"/>
  <c r="H1401" i="19"/>
  <c r="B1401" i="19" s="1"/>
  <c r="C1310" i="19"/>
  <c r="E1310" i="19" s="1"/>
  <c r="H1310" i="19"/>
  <c r="B1310" i="19" s="1"/>
  <c r="C1434" i="19"/>
  <c r="E1434" i="19" s="1"/>
  <c r="H1434" i="19"/>
  <c r="B1434" i="19" s="1"/>
  <c r="C504" i="19"/>
  <c r="E504" i="19" s="1"/>
  <c r="H504" i="19"/>
  <c r="B504" i="19" s="1"/>
  <c r="C395" i="19"/>
  <c r="E395" i="19" s="1"/>
  <c r="H395" i="19"/>
  <c r="B395" i="19" s="1"/>
  <c r="C1263" i="19"/>
  <c r="E1263" i="19" s="1"/>
  <c r="H1263" i="19"/>
  <c r="B1263" i="19" s="1"/>
  <c r="C1278" i="19"/>
  <c r="E1278" i="19" s="1"/>
  <c r="H1278" i="19"/>
  <c r="B1278" i="19" s="1"/>
  <c r="C159" i="19"/>
  <c r="E159" i="19" s="1"/>
  <c r="H159" i="19"/>
  <c r="B159" i="19" s="1"/>
  <c r="C1461" i="19"/>
  <c r="E1461" i="19" s="1"/>
  <c r="H1461" i="19"/>
  <c r="B1461" i="19" s="1"/>
  <c r="C1584" i="19"/>
  <c r="E1584" i="19" s="1"/>
  <c r="H1584" i="19"/>
  <c r="B1584" i="19" s="1"/>
  <c r="C274" i="19"/>
  <c r="E274" i="19" s="1"/>
  <c r="H274" i="19"/>
  <c r="B274" i="19" s="1"/>
  <c r="C345" i="19"/>
  <c r="E345" i="19" s="1"/>
  <c r="H345" i="19"/>
  <c r="B345" i="19" s="1"/>
  <c r="C334" i="19"/>
  <c r="E334" i="19" s="1"/>
  <c r="H334" i="19"/>
  <c r="B334" i="19" s="1"/>
  <c r="C914" i="19"/>
  <c r="E914" i="19" s="1"/>
  <c r="H914" i="19"/>
  <c r="B914" i="19" s="1"/>
  <c r="C310" i="19"/>
  <c r="E310" i="19" s="1"/>
  <c r="H310" i="19"/>
  <c r="B310" i="19" s="1"/>
  <c r="C1479" i="19"/>
  <c r="E1479" i="19" s="1"/>
  <c r="H1479" i="19"/>
  <c r="B1479" i="19" s="1"/>
  <c r="C290" i="19"/>
  <c r="E290" i="19" s="1"/>
  <c r="H290" i="19"/>
  <c r="B290" i="19" s="1"/>
  <c r="C1542" i="19"/>
  <c r="E1542" i="19" s="1"/>
  <c r="H1542" i="19"/>
  <c r="B1542" i="19" s="1"/>
  <c r="C922" i="19"/>
  <c r="E922" i="19" s="1"/>
  <c r="H922" i="19"/>
  <c r="B922" i="19" s="1"/>
  <c r="H1255" i="19"/>
  <c r="B1255" i="19" s="1"/>
  <c r="C1255" i="19"/>
  <c r="E1255" i="19" s="1"/>
  <c r="H474" i="19"/>
  <c r="B474" i="19" s="1"/>
  <c r="C474" i="19"/>
  <c r="E474" i="19" s="1"/>
  <c r="C252" i="19"/>
  <c r="E252" i="19" s="1"/>
  <c r="H252" i="19"/>
  <c r="B252" i="19" s="1"/>
  <c r="C714" i="19"/>
  <c r="E714" i="19" s="1"/>
  <c r="H714" i="19"/>
  <c r="B714" i="19" s="1"/>
  <c r="C193" i="19"/>
  <c r="E193" i="19" s="1"/>
  <c r="H193" i="19"/>
  <c r="B193" i="19" s="1"/>
  <c r="C1364" i="19"/>
  <c r="E1364" i="19" s="1"/>
  <c r="H1364" i="19"/>
  <c r="B1364" i="19" s="1"/>
  <c r="C235" i="19"/>
  <c r="E235" i="19" s="1"/>
  <c r="H235" i="19"/>
  <c r="B235" i="19" s="1"/>
  <c r="C326" i="19"/>
  <c r="E326" i="19" s="1"/>
  <c r="H326" i="19"/>
  <c r="B326" i="19" s="1"/>
  <c r="C572" i="19"/>
  <c r="E572" i="19" s="1"/>
  <c r="H572" i="19"/>
  <c r="B572" i="19" s="1"/>
  <c r="H968" i="19"/>
  <c r="B968" i="19" s="1"/>
  <c r="C968" i="19"/>
  <c r="E968" i="19" s="1"/>
  <c r="C699" i="19"/>
  <c r="E699" i="19" s="1"/>
  <c r="H699" i="19"/>
  <c r="B699" i="19" s="1"/>
  <c r="C396" i="19"/>
  <c r="E396" i="19" s="1"/>
  <c r="H396" i="19"/>
  <c r="B396" i="19" s="1"/>
  <c r="O18" i="18"/>
  <c r="G63" i="19"/>
  <c r="G62" i="19"/>
  <c r="G64" i="19"/>
  <c r="G65" i="19"/>
  <c r="G66" i="19"/>
  <c r="G67" i="19"/>
  <c r="G68" i="19"/>
  <c r="G69" i="19"/>
  <c r="G70" i="19"/>
  <c r="G71" i="19"/>
  <c r="C856" i="19"/>
  <c r="E856" i="19" s="1"/>
  <c r="H856" i="19"/>
  <c r="B856" i="19" s="1"/>
  <c r="C1262" i="19"/>
  <c r="E1262" i="19" s="1"/>
  <c r="H1262" i="19"/>
  <c r="B1262" i="19" s="1"/>
  <c r="C371" i="19"/>
  <c r="E371" i="19" s="1"/>
  <c r="H371" i="19"/>
  <c r="B371" i="19" s="1"/>
  <c r="H333" i="19"/>
  <c r="B333" i="19" s="1"/>
  <c r="C333" i="19"/>
  <c r="E333" i="19" s="1"/>
  <c r="C289" i="19"/>
  <c r="E289" i="19" s="1"/>
  <c r="H289" i="19"/>
  <c r="B289" i="19" s="1"/>
  <c r="C713" i="19"/>
  <c r="E713" i="19" s="1"/>
  <c r="H713" i="19"/>
  <c r="B713" i="19" s="1"/>
  <c r="C1308" i="19"/>
  <c r="E1308" i="19" s="1"/>
  <c r="H1308" i="19"/>
  <c r="B1308" i="19" s="1"/>
  <c r="C791" i="19"/>
  <c r="E791" i="19" s="1"/>
  <c r="H791" i="19"/>
  <c r="B791" i="19" s="1"/>
  <c r="C502" i="19"/>
  <c r="E502" i="19" s="1"/>
  <c r="H502" i="19"/>
  <c r="B502" i="19" s="1"/>
  <c r="C393" i="19"/>
  <c r="E393" i="19" s="1"/>
  <c r="H393" i="19"/>
  <c r="B393" i="19" s="1"/>
  <c r="C1276" i="19"/>
  <c r="E1276" i="19" s="1"/>
  <c r="H1276" i="19"/>
  <c r="B1276" i="19" s="1"/>
  <c r="C157" i="19"/>
  <c r="E157" i="19" s="1"/>
  <c r="H157" i="19"/>
  <c r="B157" i="19" s="1"/>
  <c r="C370" i="19"/>
  <c r="E370" i="19" s="1"/>
  <c r="H370" i="19"/>
  <c r="B370" i="19" s="1"/>
  <c r="C771" i="19"/>
  <c r="E771" i="19" s="1"/>
  <c r="H771" i="19"/>
  <c r="B771" i="19" s="1"/>
  <c r="C1210" i="19"/>
  <c r="E1210" i="19" s="1"/>
  <c r="H1210" i="19"/>
  <c r="B1210" i="19" s="1"/>
  <c r="C1459" i="19"/>
  <c r="E1459" i="19" s="1"/>
  <c r="H1459" i="19"/>
  <c r="B1459" i="19" s="1"/>
  <c r="C1582" i="19"/>
  <c r="E1582" i="19" s="1"/>
  <c r="H1582" i="19"/>
  <c r="B1582" i="19" s="1"/>
  <c r="C272" i="19"/>
  <c r="E272" i="19" s="1"/>
  <c r="H272" i="19"/>
  <c r="B272" i="19" s="1"/>
  <c r="C344" i="19"/>
  <c r="E344" i="19" s="1"/>
  <c r="H344" i="19"/>
  <c r="B344" i="19" s="1"/>
  <c r="C332" i="19"/>
  <c r="E332" i="19" s="1"/>
  <c r="H332" i="19"/>
  <c r="B332" i="19" s="1"/>
  <c r="C410" i="19"/>
  <c r="E410" i="19" s="1"/>
  <c r="H410" i="19"/>
  <c r="B410" i="19" s="1"/>
  <c r="C308" i="19"/>
  <c r="E308" i="19" s="1"/>
  <c r="H308" i="19"/>
  <c r="B308" i="19" s="1"/>
  <c r="C1477" i="19"/>
  <c r="E1477" i="19" s="1"/>
  <c r="H1477" i="19"/>
  <c r="B1477" i="19" s="1"/>
  <c r="C288" i="19"/>
  <c r="E288" i="19" s="1"/>
  <c r="H288" i="19"/>
  <c r="B288" i="19" s="1"/>
  <c r="C1341" i="19"/>
  <c r="E1341" i="19" s="1"/>
  <c r="H1341" i="19"/>
  <c r="B1341" i="19" s="1"/>
  <c r="C1253" i="19"/>
  <c r="E1253" i="19" s="1"/>
  <c r="H1253" i="19"/>
  <c r="B1253" i="19" s="1"/>
  <c r="C472" i="19"/>
  <c r="E472" i="19" s="1"/>
  <c r="H472" i="19"/>
  <c r="B472" i="19" s="1"/>
  <c r="C712" i="19"/>
  <c r="E712" i="19" s="1"/>
  <c r="H712" i="19"/>
  <c r="B712" i="19" s="1"/>
  <c r="C192" i="19"/>
  <c r="E192" i="19" s="1"/>
  <c r="H192" i="19"/>
  <c r="B192" i="19" s="1"/>
  <c r="H234" i="19"/>
  <c r="B234" i="19" s="1"/>
  <c r="C234" i="19"/>
  <c r="E234" i="19" s="1"/>
  <c r="C611" i="19"/>
  <c r="E611" i="19" s="1"/>
  <c r="H611" i="19"/>
  <c r="B611" i="19" s="1"/>
  <c r="C323" i="19"/>
  <c r="E323" i="19" s="1"/>
  <c r="H323" i="19"/>
  <c r="B323" i="19" s="1"/>
  <c r="C966" i="19"/>
  <c r="E966" i="19" s="1"/>
  <c r="H966" i="19"/>
  <c r="B966" i="19" s="1"/>
  <c r="C1433" i="19"/>
  <c r="E1433" i="19" s="1"/>
  <c r="H1433" i="19"/>
  <c r="B1433" i="19" s="1"/>
  <c r="C1446" i="19"/>
  <c r="E1446" i="19" s="1"/>
  <c r="H1446" i="19"/>
  <c r="B1446" i="19" s="1"/>
  <c r="C1460" i="19"/>
  <c r="E1460" i="19" s="1"/>
  <c r="H1460" i="19"/>
  <c r="B1460" i="19" s="1"/>
  <c r="C411" i="19"/>
  <c r="E411" i="19" s="1"/>
  <c r="H411" i="19"/>
  <c r="B411" i="19" s="1"/>
  <c r="H473" i="19"/>
  <c r="B473" i="19" s="1"/>
  <c r="C473" i="19"/>
  <c r="E473" i="19" s="1"/>
  <c r="C575" i="19"/>
  <c r="E575" i="19" s="1"/>
  <c r="H575" i="19"/>
  <c r="B575" i="19" s="1"/>
  <c r="C1331" i="19"/>
  <c r="E1331" i="19" s="1"/>
  <c r="H1331" i="19"/>
  <c r="B1331" i="19" s="1"/>
  <c r="G42" i="19"/>
  <c r="G44" i="19"/>
  <c r="G45" i="19"/>
  <c r="G43" i="19"/>
  <c r="G46" i="19"/>
  <c r="G47" i="19"/>
  <c r="G48" i="19"/>
  <c r="G49" i="19"/>
  <c r="G50" i="19"/>
  <c r="G51" i="19"/>
  <c r="C854" i="19"/>
  <c r="E854" i="19" s="1"/>
  <c r="H854" i="19"/>
  <c r="B854" i="19" s="1"/>
  <c r="C1296" i="19"/>
  <c r="E1296" i="19" s="1"/>
  <c r="H1296" i="19"/>
  <c r="B1296" i="19" s="1"/>
  <c r="C695" i="19"/>
  <c r="E695" i="19" s="1"/>
  <c r="H695" i="19"/>
  <c r="B695" i="19" s="1"/>
  <c r="C1398" i="19"/>
  <c r="E1398" i="19" s="1"/>
  <c r="H1398" i="19"/>
  <c r="B1398" i="19" s="1"/>
  <c r="C1307" i="19"/>
  <c r="E1307" i="19" s="1"/>
  <c r="H1307" i="19"/>
  <c r="B1307" i="19" s="1"/>
  <c r="H1330" i="19"/>
  <c r="B1330" i="19" s="1"/>
  <c r="C1330" i="19"/>
  <c r="E1330" i="19" s="1"/>
  <c r="C790" i="19"/>
  <c r="E790" i="19" s="1"/>
  <c r="H790" i="19"/>
  <c r="B790" i="19" s="1"/>
  <c r="C392" i="19"/>
  <c r="E392" i="19" s="1"/>
  <c r="H392" i="19"/>
  <c r="B392" i="19" s="1"/>
  <c r="C1275" i="19"/>
  <c r="E1275" i="19" s="1"/>
  <c r="H1275" i="19"/>
  <c r="B1275" i="19" s="1"/>
  <c r="C156" i="19"/>
  <c r="E156" i="19" s="1"/>
  <c r="H156" i="19"/>
  <c r="B156" i="19" s="1"/>
  <c r="C369" i="19"/>
  <c r="E369" i="19" s="1"/>
  <c r="H369" i="19"/>
  <c r="B369" i="19" s="1"/>
  <c r="C770" i="19"/>
  <c r="E770" i="19" s="1"/>
  <c r="H770" i="19"/>
  <c r="B770" i="19" s="1"/>
  <c r="C1209" i="19"/>
  <c r="E1209" i="19" s="1"/>
  <c r="H1209" i="19"/>
  <c r="B1209" i="19" s="1"/>
  <c r="C1458" i="19"/>
  <c r="E1458" i="19" s="1"/>
  <c r="H1458" i="19"/>
  <c r="B1458" i="19" s="1"/>
  <c r="C342" i="19"/>
  <c r="E342" i="19" s="1"/>
  <c r="H342" i="19"/>
  <c r="B342" i="19" s="1"/>
  <c r="C409" i="19"/>
  <c r="E409" i="19" s="1"/>
  <c r="H409" i="19"/>
  <c r="B409" i="19" s="1"/>
  <c r="H307" i="19"/>
  <c r="B307" i="19" s="1"/>
  <c r="C307" i="19"/>
  <c r="E307" i="19" s="1"/>
  <c r="C1476" i="19"/>
  <c r="E1476" i="19" s="1"/>
  <c r="H1476" i="19"/>
  <c r="B1476" i="19" s="1"/>
  <c r="C287" i="19"/>
  <c r="E287" i="19" s="1"/>
  <c r="H287" i="19"/>
  <c r="B287" i="19" s="1"/>
  <c r="C1551" i="19"/>
  <c r="E1551" i="19" s="1"/>
  <c r="H1551" i="19"/>
  <c r="B1551" i="19" s="1"/>
  <c r="C1340" i="19"/>
  <c r="E1340" i="19" s="1"/>
  <c r="H1340" i="19"/>
  <c r="B1340" i="19" s="1"/>
  <c r="C931" i="19"/>
  <c r="E931" i="19" s="1"/>
  <c r="H931" i="19"/>
  <c r="B931" i="19" s="1"/>
  <c r="C1252" i="19"/>
  <c r="E1252" i="19" s="1"/>
  <c r="H1252" i="19"/>
  <c r="B1252" i="19" s="1"/>
  <c r="C261" i="19"/>
  <c r="E261" i="19" s="1"/>
  <c r="H261" i="19"/>
  <c r="B261" i="19" s="1"/>
  <c r="H233" i="19"/>
  <c r="B233" i="19" s="1"/>
  <c r="C233" i="19"/>
  <c r="E233" i="19" s="1"/>
  <c r="C610" i="19"/>
  <c r="E610" i="19" s="1"/>
  <c r="H610" i="19"/>
  <c r="B610" i="19" s="1"/>
  <c r="C324" i="19"/>
  <c r="E324" i="19" s="1"/>
  <c r="H324" i="19"/>
  <c r="B324" i="19" s="1"/>
  <c r="C965" i="19"/>
  <c r="E965" i="19" s="1"/>
  <c r="H965" i="19"/>
  <c r="B965" i="19" s="1"/>
  <c r="C858" i="19"/>
  <c r="E858" i="19" s="1"/>
  <c r="H858" i="19"/>
  <c r="B858" i="19" s="1"/>
  <c r="O17" i="18"/>
  <c r="G52" i="19"/>
  <c r="G57" i="19"/>
  <c r="G56" i="19"/>
  <c r="G55" i="19"/>
  <c r="G54" i="19"/>
  <c r="G53" i="19"/>
  <c r="G58" i="19"/>
  <c r="G59" i="19"/>
  <c r="G60" i="19"/>
  <c r="G61" i="19"/>
  <c r="C1432" i="19"/>
  <c r="E1432" i="19" s="1"/>
  <c r="H1432" i="19"/>
  <c r="B1432" i="19" s="1"/>
  <c r="C1478" i="19"/>
  <c r="E1478" i="19" s="1"/>
  <c r="H1478" i="19"/>
  <c r="B1478" i="19" s="1"/>
  <c r="C967" i="19"/>
  <c r="E967" i="19" s="1"/>
  <c r="H967" i="19"/>
  <c r="B967" i="19" s="1"/>
  <c r="C855" i="19"/>
  <c r="E855" i="19" s="1"/>
  <c r="H855" i="19"/>
  <c r="B855" i="19" s="1"/>
  <c r="C1451" i="19"/>
  <c r="E1451" i="19" s="1"/>
  <c r="H1451" i="19"/>
  <c r="B1451" i="19" s="1"/>
  <c r="C1397" i="19"/>
  <c r="E1397" i="19" s="1"/>
  <c r="H1397" i="19"/>
  <c r="B1397" i="19" s="1"/>
  <c r="C1306" i="19"/>
  <c r="E1306" i="19" s="1"/>
  <c r="H1306" i="19"/>
  <c r="B1306" i="19" s="1"/>
  <c r="C1441" i="19"/>
  <c r="E1441" i="19" s="1"/>
  <c r="H1441" i="19"/>
  <c r="B1441" i="19" s="1"/>
  <c r="C1329" i="19"/>
  <c r="E1329" i="19" s="1"/>
  <c r="H1329" i="19"/>
  <c r="B1329" i="19" s="1"/>
  <c r="C789" i="19"/>
  <c r="E789" i="19" s="1"/>
  <c r="H789" i="19"/>
  <c r="B789" i="19" s="1"/>
  <c r="C1271" i="19"/>
  <c r="E1271" i="19" s="1"/>
  <c r="H1271" i="19"/>
  <c r="B1271" i="19" s="1"/>
  <c r="C1274" i="19"/>
  <c r="E1274" i="19" s="1"/>
  <c r="H1274" i="19"/>
  <c r="B1274" i="19" s="1"/>
  <c r="C155" i="19"/>
  <c r="E155" i="19" s="1"/>
  <c r="H155" i="19"/>
  <c r="B155" i="19" s="1"/>
  <c r="C368" i="19"/>
  <c r="E368" i="19" s="1"/>
  <c r="H368" i="19"/>
  <c r="B368" i="19" s="1"/>
  <c r="C769" i="19"/>
  <c r="E769" i="19" s="1"/>
  <c r="H769" i="19"/>
  <c r="B769" i="19" s="1"/>
  <c r="C1208" i="19"/>
  <c r="E1208" i="19" s="1"/>
  <c r="H1208" i="19"/>
  <c r="B1208" i="19" s="1"/>
  <c r="C1457" i="19"/>
  <c r="E1457" i="19" s="1"/>
  <c r="H1457" i="19"/>
  <c r="B1457" i="19" s="1"/>
  <c r="C921" i="19"/>
  <c r="E921" i="19" s="1"/>
  <c r="H921" i="19"/>
  <c r="B921" i="19" s="1"/>
  <c r="C408" i="19"/>
  <c r="E408" i="19" s="1"/>
  <c r="H408" i="19"/>
  <c r="B408" i="19" s="1"/>
  <c r="C306" i="19"/>
  <c r="E306" i="19" s="1"/>
  <c r="H306" i="19"/>
  <c r="B306" i="19" s="1"/>
  <c r="C1475" i="19"/>
  <c r="E1475" i="19" s="1"/>
  <c r="H1475" i="19"/>
  <c r="B1475" i="19" s="1"/>
  <c r="C286" i="19"/>
  <c r="E286" i="19" s="1"/>
  <c r="H286" i="19"/>
  <c r="B286" i="19" s="1"/>
  <c r="C1550" i="19"/>
  <c r="E1550" i="19" s="1"/>
  <c r="H1550" i="19"/>
  <c r="B1550" i="19" s="1"/>
  <c r="C1339" i="19"/>
  <c r="E1339" i="19" s="1"/>
  <c r="H1339" i="19"/>
  <c r="B1339" i="19" s="1"/>
  <c r="C930" i="19"/>
  <c r="E930" i="19" s="1"/>
  <c r="H930" i="19"/>
  <c r="B930" i="19" s="1"/>
  <c r="C260" i="19"/>
  <c r="E260" i="19" s="1"/>
  <c r="H260" i="19"/>
  <c r="B260" i="19" s="1"/>
  <c r="C1371" i="19"/>
  <c r="E1371" i="19" s="1"/>
  <c r="H1371" i="19"/>
  <c r="B1371" i="19" s="1"/>
  <c r="C232" i="19"/>
  <c r="E232" i="19" s="1"/>
  <c r="H232" i="19"/>
  <c r="B232" i="19" s="1"/>
  <c r="C609" i="19"/>
  <c r="E609" i="19" s="1"/>
  <c r="H609" i="19"/>
  <c r="B609" i="19" s="1"/>
  <c r="C322" i="19"/>
  <c r="E322" i="19" s="1"/>
  <c r="H322" i="19"/>
  <c r="B322" i="19" s="1"/>
  <c r="C581" i="19"/>
  <c r="E581" i="19" s="1"/>
  <c r="H581" i="19"/>
  <c r="B581" i="19" s="1"/>
  <c r="C964" i="19"/>
  <c r="E964" i="19" s="1"/>
  <c r="H964" i="19"/>
  <c r="B964" i="19" s="1"/>
  <c r="C1277" i="19"/>
  <c r="E1277" i="19" s="1"/>
  <c r="H1277" i="19"/>
  <c r="B1277" i="19" s="1"/>
  <c r="C1362" i="19"/>
  <c r="E1362" i="19" s="1"/>
  <c r="H1362" i="19"/>
  <c r="B1362" i="19" s="1"/>
  <c r="C325" i="19"/>
  <c r="E325" i="19" s="1"/>
  <c r="H325" i="19"/>
  <c r="B325" i="19" s="1"/>
  <c r="C696" i="19"/>
  <c r="E696" i="19" s="1"/>
  <c r="H696" i="19"/>
  <c r="B696" i="19" s="1"/>
  <c r="C1294" i="19"/>
  <c r="E1294" i="19" s="1"/>
  <c r="H1294" i="19"/>
  <c r="B1294" i="19" s="1"/>
  <c r="C1440" i="19"/>
  <c r="E1440" i="19" s="1"/>
  <c r="H1440" i="19"/>
  <c r="B1440" i="19" s="1"/>
  <c r="C1328" i="19"/>
  <c r="E1328" i="19" s="1"/>
  <c r="H1328" i="19"/>
  <c r="B1328" i="19" s="1"/>
  <c r="C788" i="19"/>
  <c r="E788" i="19" s="1"/>
  <c r="H788" i="19"/>
  <c r="B788" i="19" s="1"/>
  <c r="C511" i="19"/>
  <c r="E511" i="19" s="1"/>
  <c r="H511" i="19"/>
  <c r="B511" i="19" s="1"/>
  <c r="C1270" i="19"/>
  <c r="E1270" i="19" s="1"/>
  <c r="H1270" i="19"/>
  <c r="B1270" i="19" s="1"/>
  <c r="C1273" i="19"/>
  <c r="E1273" i="19" s="1"/>
  <c r="H1273" i="19"/>
  <c r="B1273" i="19" s="1"/>
  <c r="C153" i="19"/>
  <c r="E153" i="19" s="1"/>
  <c r="H153" i="19"/>
  <c r="B153" i="19" s="1"/>
  <c r="C367" i="19"/>
  <c r="E367" i="19" s="1"/>
  <c r="H367" i="19"/>
  <c r="B367" i="19" s="1"/>
  <c r="C768" i="19"/>
  <c r="E768" i="19" s="1"/>
  <c r="H768" i="19"/>
  <c r="B768" i="19" s="1"/>
  <c r="C1207" i="19"/>
  <c r="E1207" i="19" s="1"/>
  <c r="H1207" i="19"/>
  <c r="B1207" i="19" s="1"/>
  <c r="C1456" i="19"/>
  <c r="E1456" i="19" s="1"/>
  <c r="H1456" i="19"/>
  <c r="B1456" i="19" s="1"/>
  <c r="C1591" i="19"/>
  <c r="E1591" i="19" s="1"/>
  <c r="H1591" i="19"/>
  <c r="B1591" i="19" s="1"/>
  <c r="C281" i="19"/>
  <c r="E281" i="19" s="1"/>
  <c r="H281" i="19"/>
  <c r="B281" i="19" s="1"/>
  <c r="C341" i="19"/>
  <c r="E341" i="19" s="1"/>
  <c r="H341" i="19"/>
  <c r="B341" i="19" s="1"/>
  <c r="C920" i="19"/>
  <c r="E920" i="19" s="1"/>
  <c r="H920" i="19"/>
  <c r="B920" i="19" s="1"/>
  <c r="C407" i="19"/>
  <c r="E407" i="19" s="1"/>
  <c r="H407" i="19"/>
  <c r="B407" i="19" s="1"/>
  <c r="H305" i="19"/>
  <c r="B305" i="19" s="1"/>
  <c r="C305" i="19"/>
  <c r="E305" i="19" s="1"/>
  <c r="C1473" i="19"/>
  <c r="E1473" i="19" s="1"/>
  <c r="H1473" i="19"/>
  <c r="B1473" i="19" s="1"/>
  <c r="C283" i="19"/>
  <c r="E283" i="19" s="1"/>
  <c r="H283" i="19"/>
  <c r="B283" i="19" s="1"/>
  <c r="C1549" i="19"/>
  <c r="E1549" i="19" s="1"/>
  <c r="H1549" i="19"/>
  <c r="B1549" i="19" s="1"/>
  <c r="C1338" i="19"/>
  <c r="E1338" i="19" s="1"/>
  <c r="H1338" i="19"/>
  <c r="B1338" i="19" s="1"/>
  <c r="C929" i="19"/>
  <c r="E929" i="19" s="1"/>
  <c r="H929" i="19"/>
  <c r="B929" i="19" s="1"/>
  <c r="C481" i="19"/>
  <c r="E481" i="19" s="1"/>
  <c r="H481" i="19"/>
  <c r="B481" i="19" s="1"/>
  <c r="C259" i="19"/>
  <c r="E259" i="19" s="1"/>
  <c r="H259" i="19"/>
  <c r="B259" i="19" s="1"/>
  <c r="C721" i="19"/>
  <c r="E721" i="19" s="1"/>
  <c r="H721" i="19"/>
  <c r="B721" i="19" s="1"/>
  <c r="C201" i="19"/>
  <c r="E201" i="19" s="1"/>
  <c r="H201" i="19"/>
  <c r="B201" i="19" s="1"/>
  <c r="C1370" i="19"/>
  <c r="E1370" i="19" s="1"/>
  <c r="H1370" i="19"/>
  <c r="B1370" i="19" s="1"/>
  <c r="C608" i="19"/>
  <c r="E608" i="19" s="1"/>
  <c r="H608" i="19"/>
  <c r="B608" i="19" s="1"/>
  <c r="C580" i="19"/>
  <c r="E580" i="19" s="1"/>
  <c r="H580" i="19"/>
  <c r="B580" i="19" s="1"/>
  <c r="C963" i="19"/>
  <c r="E963" i="19" s="1"/>
  <c r="H963" i="19"/>
  <c r="B963" i="19" s="1"/>
  <c r="C1443" i="19"/>
  <c r="E1443" i="19" s="1"/>
  <c r="H1443" i="19"/>
  <c r="B1443" i="19" s="1"/>
  <c r="C1298" i="19"/>
  <c r="E1298" i="19" s="1"/>
  <c r="H1298" i="19"/>
  <c r="B1298" i="19" s="1"/>
  <c r="C1583" i="19"/>
  <c r="E1583" i="19" s="1"/>
  <c r="H1583" i="19"/>
  <c r="B1583" i="19" s="1"/>
  <c r="C343" i="19"/>
  <c r="E343" i="19" s="1"/>
  <c r="H343" i="19"/>
  <c r="B343" i="19" s="1"/>
  <c r="C194" i="19"/>
  <c r="E194" i="19" s="1"/>
  <c r="H194" i="19"/>
  <c r="B194" i="19" s="1"/>
  <c r="C694" i="19"/>
  <c r="E694" i="19" s="1"/>
  <c r="H694" i="19"/>
  <c r="B694" i="19" s="1"/>
  <c r="H693" i="19"/>
  <c r="B693" i="19" s="1"/>
  <c r="C693" i="19"/>
  <c r="E693" i="19" s="1"/>
  <c r="H1293" i="19"/>
  <c r="B1293" i="19" s="1"/>
  <c r="C1293" i="19"/>
  <c r="E1293" i="19" s="1"/>
  <c r="C692" i="19"/>
  <c r="E692" i="19" s="1"/>
  <c r="H692" i="19"/>
  <c r="B692" i="19" s="1"/>
  <c r="C1449" i="19"/>
  <c r="E1449" i="19" s="1"/>
  <c r="H1449" i="19"/>
  <c r="B1449" i="19" s="1"/>
  <c r="C1395" i="19"/>
  <c r="E1395" i="19" s="1"/>
  <c r="H1395" i="19"/>
  <c r="B1395" i="19" s="1"/>
  <c r="C1304" i="19"/>
  <c r="E1304" i="19" s="1"/>
  <c r="H1304" i="19"/>
  <c r="B1304" i="19" s="1"/>
  <c r="C1439" i="19"/>
  <c r="E1439" i="19" s="1"/>
  <c r="H1439" i="19"/>
  <c r="B1439" i="19" s="1"/>
  <c r="H1327" i="19"/>
  <c r="B1327" i="19" s="1"/>
  <c r="C1327" i="19"/>
  <c r="E1327" i="19" s="1"/>
  <c r="C786" i="19"/>
  <c r="E786" i="19" s="1"/>
  <c r="H786" i="19"/>
  <c r="B786" i="19" s="1"/>
  <c r="C510" i="19"/>
  <c r="E510" i="19" s="1"/>
  <c r="H510" i="19"/>
  <c r="B510" i="19" s="1"/>
  <c r="C401" i="19"/>
  <c r="E401" i="19" s="1"/>
  <c r="H401" i="19"/>
  <c r="B401" i="19" s="1"/>
  <c r="C1269" i="19"/>
  <c r="E1269" i="19" s="1"/>
  <c r="H1269" i="19"/>
  <c r="B1269" i="19" s="1"/>
  <c r="C1272" i="19"/>
  <c r="E1272" i="19" s="1"/>
  <c r="H1272" i="19"/>
  <c r="B1272" i="19" s="1"/>
  <c r="C154" i="19"/>
  <c r="E154" i="19" s="1"/>
  <c r="H154" i="19"/>
  <c r="B154" i="19" s="1"/>
  <c r="C366" i="19"/>
  <c r="E366" i="19" s="1"/>
  <c r="H366" i="19"/>
  <c r="B366" i="19" s="1"/>
  <c r="C767" i="19"/>
  <c r="E767" i="19" s="1"/>
  <c r="H767" i="19"/>
  <c r="B767" i="19" s="1"/>
  <c r="C1206" i="19"/>
  <c r="E1206" i="19" s="1"/>
  <c r="H1206" i="19"/>
  <c r="B1206" i="19" s="1"/>
  <c r="C1455" i="19"/>
  <c r="E1455" i="19" s="1"/>
  <c r="H1455" i="19"/>
  <c r="B1455" i="19" s="1"/>
  <c r="C1590" i="19"/>
  <c r="E1590" i="19" s="1"/>
  <c r="H1590" i="19"/>
  <c r="B1590" i="19" s="1"/>
  <c r="C280" i="19"/>
  <c r="E280" i="19" s="1"/>
  <c r="H280" i="19"/>
  <c r="B280" i="19" s="1"/>
  <c r="C351" i="19"/>
  <c r="E351" i="19" s="1"/>
  <c r="H351" i="19"/>
  <c r="B351" i="19" s="1"/>
  <c r="C340" i="19"/>
  <c r="E340" i="19" s="1"/>
  <c r="H340" i="19"/>
  <c r="B340" i="19" s="1"/>
  <c r="C919" i="19"/>
  <c r="E919" i="19" s="1"/>
  <c r="H919" i="19"/>
  <c r="B919" i="19" s="1"/>
  <c r="C406" i="19"/>
  <c r="E406" i="19" s="1"/>
  <c r="H406" i="19"/>
  <c r="B406" i="19" s="1"/>
  <c r="H304" i="19"/>
  <c r="B304" i="19" s="1"/>
  <c r="C304" i="19"/>
  <c r="E304" i="19" s="1"/>
  <c r="C1474" i="19"/>
  <c r="E1474" i="19" s="1"/>
  <c r="H1474" i="19"/>
  <c r="B1474" i="19" s="1"/>
  <c r="C284" i="19"/>
  <c r="E284" i="19" s="1"/>
  <c r="H284" i="19"/>
  <c r="B284" i="19" s="1"/>
  <c r="C1548" i="19"/>
  <c r="E1548" i="19" s="1"/>
  <c r="H1548" i="19"/>
  <c r="B1548" i="19" s="1"/>
  <c r="C1337" i="19"/>
  <c r="E1337" i="19" s="1"/>
  <c r="H1337" i="19"/>
  <c r="B1337" i="19" s="1"/>
  <c r="C928" i="19"/>
  <c r="E928" i="19" s="1"/>
  <c r="H928" i="19"/>
  <c r="B928" i="19" s="1"/>
  <c r="C1261" i="19"/>
  <c r="E1261" i="19" s="1"/>
  <c r="H1261" i="19"/>
  <c r="B1261" i="19" s="1"/>
  <c r="H480" i="19"/>
  <c r="B480" i="19" s="1"/>
  <c r="C480" i="19"/>
  <c r="E480" i="19" s="1"/>
  <c r="C258" i="19"/>
  <c r="E258" i="19" s="1"/>
  <c r="H258" i="19"/>
  <c r="B258" i="19" s="1"/>
  <c r="C720" i="19"/>
  <c r="E720" i="19" s="1"/>
  <c r="H720" i="19"/>
  <c r="B720" i="19" s="1"/>
  <c r="C200" i="19"/>
  <c r="E200" i="19" s="1"/>
  <c r="H200" i="19"/>
  <c r="B200" i="19" s="1"/>
  <c r="C1369" i="19"/>
  <c r="E1369" i="19" s="1"/>
  <c r="H1369" i="19"/>
  <c r="B1369" i="19" s="1"/>
  <c r="C606" i="19"/>
  <c r="E606" i="19" s="1"/>
  <c r="H606" i="19"/>
  <c r="B606" i="19" s="1"/>
  <c r="C579" i="19"/>
  <c r="E579" i="19" s="1"/>
  <c r="H579" i="19"/>
  <c r="B579" i="19" s="1"/>
  <c r="C962" i="19"/>
  <c r="E962" i="19" s="1"/>
  <c r="H962" i="19"/>
  <c r="B962" i="19" s="1"/>
  <c r="C505" i="19"/>
  <c r="E505" i="19" s="1"/>
  <c r="H505" i="19"/>
  <c r="B505" i="19" s="1"/>
  <c r="C697" i="19"/>
  <c r="E697" i="19" s="1"/>
  <c r="H697" i="19"/>
  <c r="B697" i="19" s="1"/>
  <c r="C1211" i="19"/>
  <c r="E1211" i="19" s="1"/>
  <c r="H1211" i="19"/>
  <c r="B1211" i="19" s="1"/>
  <c r="C273" i="19"/>
  <c r="E273" i="19" s="1"/>
  <c r="H273" i="19"/>
  <c r="B273" i="19" s="1"/>
  <c r="C309" i="19"/>
  <c r="E309" i="19" s="1"/>
  <c r="H309" i="19"/>
  <c r="B309" i="19" s="1"/>
  <c r="C236" i="19"/>
  <c r="E236" i="19" s="1"/>
  <c r="H236" i="19"/>
  <c r="B236" i="19" s="1"/>
  <c r="C1295" i="19"/>
  <c r="E1295" i="19" s="1"/>
  <c r="H1295" i="19"/>
  <c r="B1295" i="19" s="1"/>
  <c r="C1450" i="19"/>
  <c r="E1450" i="19" s="1"/>
  <c r="H1450" i="19"/>
  <c r="B1450" i="19" s="1"/>
  <c r="C1292" i="19"/>
  <c r="E1292" i="19" s="1"/>
  <c r="H1292" i="19"/>
  <c r="B1292" i="19" s="1"/>
  <c r="C1448" i="19"/>
  <c r="E1448" i="19" s="1"/>
  <c r="H1448" i="19"/>
  <c r="B1448" i="19" s="1"/>
  <c r="C1394" i="19"/>
  <c r="E1394" i="19" s="1"/>
  <c r="H1394" i="19"/>
  <c r="B1394" i="19" s="1"/>
  <c r="C1303" i="19"/>
  <c r="E1303" i="19" s="1"/>
  <c r="H1303" i="19"/>
  <c r="B1303" i="19" s="1"/>
  <c r="C1438" i="19"/>
  <c r="E1438" i="19" s="1"/>
  <c r="H1438" i="19"/>
  <c r="B1438" i="19" s="1"/>
  <c r="H1326" i="19"/>
  <c r="B1326" i="19" s="1"/>
  <c r="C1326" i="19"/>
  <c r="E1326" i="19" s="1"/>
  <c r="C787" i="19"/>
  <c r="E787" i="19" s="1"/>
  <c r="H787" i="19"/>
  <c r="B787" i="19" s="1"/>
  <c r="C509" i="19"/>
  <c r="E509" i="19" s="1"/>
  <c r="H509" i="19"/>
  <c r="B509" i="19" s="1"/>
  <c r="C400" i="19"/>
  <c r="E400" i="19" s="1"/>
  <c r="H400" i="19"/>
  <c r="B400" i="19" s="1"/>
  <c r="C1268" i="19"/>
  <c r="E1268" i="19" s="1"/>
  <c r="H1268" i="19"/>
  <c r="B1268" i="19" s="1"/>
  <c r="C152" i="19"/>
  <c r="E152" i="19" s="1"/>
  <c r="H152" i="19"/>
  <c r="B152" i="19" s="1"/>
  <c r="C364" i="19"/>
  <c r="E364" i="19" s="1"/>
  <c r="H364" i="19"/>
  <c r="B364" i="19" s="1"/>
  <c r="C766" i="19"/>
  <c r="E766" i="19" s="1"/>
  <c r="H766" i="19"/>
  <c r="B766" i="19" s="1"/>
  <c r="C1205" i="19"/>
  <c r="E1205" i="19" s="1"/>
  <c r="H1205" i="19"/>
  <c r="B1205" i="19" s="1"/>
  <c r="C1454" i="19"/>
  <c r="E1454" i="19" s="1"/>
  <c r="H1454" i="19"/>
  <c r="B1454" i="19" s="1"/>
  <c r="C1589" i="19"/>
  <c r="E1589" i="19" s="1"/>
  <c r="H1589" i="19"/>
  <c r="B1589" i="19" s="1"/>
  <c r="C279" i="19"/>
  <c r="E279" i="19" s="1"/>
  <c r="H279" i="19"/>
  <c r="B279" i="19" s="1"/>
  <c r="C350" i="19"/>
  <c r="E350" i="19" s="1"/>
  <c r="H350" i="19"/>
  <c r="B350" i="19" s="1"/>
  <c r="C339" i="19"/>
  <c r="E339" i="19" s="1"/>
  <c r="H339" i="19"/>
  <c r="B339" i="19" s="1"/>
  <c r="C918" i="19"/>
  <c r="E918" i="19" s="1"/>
  <c r="H918" i="19"/>
  <c r="B918" i="19" s="1"/>
  <c r="C405" i="19"/>
  <c r="E405" i="19" s="1"/>
  <c r="H405" i="19"/>
  <c r="B405" i="19" s="1"/>
  <c r="C303" i="19"/>
  <c r="E303" i="19" s="1"/>
  <c r="H303" i="19"/>
  <c r="B303" i="19" s="1"/>
  <c r="C1472" i="19"/>
  <c r="E1472" i="19" s="1"/>
  <c r="H1472" i="19"/>
  <c r="B1472" i="19" s="1"/>
  <c r="C285" i="19"/>
  <c r="E285" i="19" s="1"/>
  <c r="H285" i="19"/>
  <c r="B285" i="19" s="1"/>
  <c r="C1547" i="19"/>
  <c r="E1547" i="19" s="1"/>
  <c r="H1547" i="19"/>
  <c r="B1547" i="19" s="1"/>
  <c r="C1336" i="19"/>
  <c r="E1336" i="19" s="1"/>
  <c r="H1336" i="19"/>
  <c r="B1336" i="19" s="1"/>
  <c r="C927" i="19"/>
  <c r="E927" i="19" s="1"/>
  <c r="H927" i="19"/>
  <c r="B927" i="19" s="1"/>
  <c r="C1260" i="19"/>
  <c r="E1260" i="19" s="1"/>
  <c r="H1260" i="19"/>
  <c r="B1260" i="19" s="1"/>
  <c r="H479" i="19"/>
  <c r="B479" i="19" s="1"/>
  <c r="C479" i="19"/>
  <c r="E479" i="19" s="1"/>
  <c r="C257" i="19"/>
  <c r="E257" i="19" s="1"/>
  <c r="H257" i="19"/>
  <c r="B257" i="19" s="1"/>
  <c r="C719" i="19"/>
  <c r="E719" i="19" s="1"/>
  <c r="H719" i="19"/>
  <c r="B719" i="19" s="1"/>
  <c r="C199" i="19"/>
  <c r="E199" i="19" s="1"/>
  <c r="H199" i="19"/>
  <c r="B199" i="19" s="1"/>
  <c r="C1368" i="19"/>
  <c r="E1368" i="19" s="1"/>
  <c r="H1368" i="19"/>
  <c r="B1368" i="19" s="1"/>
  <c r="C241" i="19"/>
  <c r="E241" i="19" s="1"/>
  <c r="H241" i="19"/>
  <c r="B241" i="19" s="1"/>
  <c r="C607" i="19"/>
  <c r="E607" i="19" s="1"/>
  <c r="H607" i="19"/>
  <c r="B607" i="19" s="1"/>
  <c r="C331" i="19"/>
  <c r="E331" i="19" s="1"/>
  <c r="H331" i="19"/>
  <c r="B331" i="19" s="1"/>
  <c r="C578" i="19"/>
  <c r="E578" i="19" s="1"/>
  <c r="H578" i="19"/>
  <c r="B578" i="19" s="1"/>
  <c r="C1264" i="19"/>
  <c r="E1264" i="19" s="1"/>
  <c r="H1264" i="19"/>
  <c r="B1264" i="19" s="1"/>
  <c r="C1400" i="19"/>
  <c r="E1400" i="19" s="1"/>
  <c r="H1400" i="19"/>
  <c r="B1400" i="19" s="1"/>
  <c r="C394" i="19"/>
  <c r="E394" i="19" s="1"/>
  <c r="H394" i="19"/>
  <c r="B394" i="19" s="1"/>
  <c r="C1254" i="19"/>
  <c r="E1254" i="19" s="1"/>
  <c r="H1254" i="19"/>
  <c r="B1254" i="19" s="1"/>
  <c r="C1399" i="19"/>
  <c r="E1399" i="19" s="1"/>
  <c r="H1399" i="19"/>
  <c r="B1399" i="19" s="1"/>
  <c r="C852" i="19"/>
  <c r="E852" i="19" s="1"/>
  <c r="H852" i="19"/>
  <c r="B852" i="19" s="1"/>
  <c r="C1305" i="19"/>
  <c r="E1305" i="19" s="1"/>
  <c r="H1305" i="19"/>
  <c r="B1305" i="19" s="1"/>
  <c r="O24" i="18"/>
  <c r="G122" i="19"/>
  <c r="G124" i="19"/>
  <c r="G123" i="19"/>
  <c r="G125" i="19"/>
  <c r="G126" i="19"/>
  <c r="G127" i="19"/>
  <c r="G128" i="19"/>
  <c r="G129" i="19"/>
  <c r="G130" i="19"/>
  <c r="G131" i="19"/>
  <c r="C1447" i="19"/>
  <c r="E1447" i="19" s="1"/>
  <c r="H1447" i="19"/>
  <c r="B1447" i="19" s="1"/>
  <c r="C1393" i="19"/>
  <c r="E1393" i="19" s="1"/>
  <c r="H1393" i="19"/>
  <c r="B1393" i="19" s="1"/>
  <c r="C1302" i="19"/>
  <c r="E1302" i="19" s="1"/>
  <c r="H1302" i="19"/>
  <c r="B1302" i="19" s="1"/>
  <c r="C1437" i="19"/>
  <c r="E1437" i="19" s="1"/>
  <c r="H1437" i="19"/>
  <c r="B1437" i="19" s="1"/>
  <c r="C1325" i="19"/>
  <c r="E1325" i="19" s="1"/>
  <c r="H1325" i="19"/>
  <c r="B1325" i="19" s="1"/>
  <c r="C785" i="19"/>
  <c r="E785" i="19" s="1"/>
  <c r="H785" i="19"/>
  <c r="B785" i="19" s="1"/>
  <c r="C508" i="19"/>
  <c r="E508" i="19" s="1"/>
  <c r="H508" i="19"/>
  <c r="B508" i="19" s="1"/>
  <c r="C399" i="19"/>
  <c r="E399" i="19" s="1"/>
  <c r="H399" i="19"/>
  <c r="B399" i="19" s="1"/>
  <c r="C1267" i="19"/>
  <c r="E1267" i="19" s="1"/>
  <c r="H1267" i="19"/>
  <c r="B1267" i="19" s="1"/>
  <c r="C365" i="19"/>
  <c r="E365" i="19" s="1"/>
  <c r="H365" i="19"/>
  <c r="B365" i="19" s="1"/>
  <c r="H765" i="19"/>
  <c r="B765" i="19" s="1"/>
  <c r="C765" i="19"/>
  <c r="E765" i="19" s="1"/>
  <c r="H1204" i="19"/>
  <c r="B1204" i="19" s="1"/>
  <c r="C1204" i="19"/>
  <c r="E1204" i="19" s="1"/>
  <c r="C1453" i="19"/>
  <c r="E1453" i="19" s="1"/>
  <c r="H1453" i="19"/>
  <c r="B1453" i="19" s="1"/>
  <c r="C1588" i="19"/>
  <c r="E1588" i="19" s="1"/>
  <c r="H1588" i="19"/>
  <c r="B1588" i="19" s="1"/>
  <c r="C278" i="19"/>
  <c r="E278" i="19" s="1"/>
  <c r="H278" i="19"/>
  <c r="B278" i="19" s="1"/>
  <c r="C349" i="19"/>
  <c r="E349" i="19" s="1"/>
  <c r="H349" i="19"/>
  <c r="B349" i="19" s="1"/>
  <c r="C338" i="19"/>
  <c r="E338" i="19" s="1"/>
  <c r="H338" i="19"/>
  <c r="B338" i="19" s="1"/>
  <c r="C917" i="19"/>
  <c r="E917" i="19" s="1"/>
  <c r="H917" i="19"/>
  <c r="B917" i="19" s="1"/>
  <c r="C403" i="19"/>
  <c r="E403" i="19" s="1"/>
  <c r="H403" i="19"/>
  <c r="B403" i="19" s="1"/>
  <c r="C302" i="19"/>
  <c r="E302" i="19" s="1"/>
  <c r="H302" i="19"/>
  <c r="B302" i="19" s="1"/>
  <c r="C282" i="19"/>
  <c r="E282" i="19" s="1"/>
  <c r="H282" i="19"/>
  <c r="B282" i="19" s="1"/>
  <c r="C1546" i="19"/>
  <c r="E1546" i="19" s="1"/>
  <c r="H1546" i="19"/>
  <c r="B1546" i="19" s="1"/>
  <c r="C1335" i="19"/>
  <c r="E1335" i="19" s="1"/>
  <c r="H1335" i="19"/>
  <c r="B1335" i="19" s="1"/>
  <c r="C926" i="19"/>
  <c r="E926" i="19" s="1"/>
  <c r="H926" i="19"/>
  <c r="B926" i="19" s="1"/>
  <c r="C1259" i="19"/>
  <c r="E1259" i="19" s="1"/>
  <c r="H1259" i="19"/>
  <c r="B1259" i="19" s="1"/>
  <c r="H478" i="19"/>
  <c r="B478" i="19" s="1"/>
  <c r="C478" i="19"/>
  <c r="E478" i="19" s="1"/>
  <c r="C256" i="19"/>
  <c r="E256" i="19" s="1"/>
  <c r="H256" i="19"/>
  <c r="B256" i="19" s="1"/>
  <c r="C718" i="19"/>
  <c r="E718" i="19" s="1"/>
  <c r="H718" i="19"/>
  <c r="B718" i="19" s="1"/>
  <c r="C198" i="19"/>
  <c r="E198" i="19" s="1"/>
  <c r="H198" i="19"/>
  <c r="B198" i="19" s="1"/>
  <c r="C1367" i="19"/>
  <c r="E1367" i="19" s="1"/>
  <c r="H1367" i="19"/>
  <c r="B1367" i="19" s="1"/>
  <c r="C240" i="19"/>
  <c r="E240" i="19" s="1"/>
  <c r="H240" i="19"/>
  <c r="B240" i="19" s="1"/>
  <c r="C605" i="19"/>
  <c r="E605" i="19" s="1"/>
  <c r="H605" i="19"/>
  <c r="B605" i="19" s="1"/>
  <c r="C330" i="19"/>
  <c r="E330" i="19" s="1"/>
  <c r="H330" i="19"/>
  <c r="B330" i="19" s="1"/>
  <c r="C577" i="19"/>
  <c r="E577" i="19" s="1"/>
  <c r="H577" i="19"/>
  <c r="B577" i="19" s="1"/>
  <c r="C1311" i="19"/>
  <c r="E1311" i="19" s="1"/>
  <c r="H1311" i="19"/>
  <c r="B1311" i="19" s="1"/>
  <c r="C1309" i="19"/>
  <c r="E1309" i="19" s="1"/>
  <c r="H1309" i="19"/>
  <c r="B1309" i="19" s="1"/>
  <c r="C503" i="19"/>
  <c r="E503" i="19" s="1"/>
  <c r="H503" i="19"/>
  <c r="B503" i="19" s="1"/>
  <c r="C158" i="19"/>
  <c r="E158" i="19" s="1"/>
  <c r="H158" i="19"/>
  <c r="B158" i="19" s="1"/>
  <c r="C912" i="19"/>
  <c r="E912" i="19" s="1"/>
  <c r="H912" i="19"/>
  <c r="B912" i="19" s="1"/>
  <c r="C1297" i="19"/>
  <c r="E1297" i="19" s="1"/>
  <c r="H1297" i="19"/>
  <c r="B1297" i="19" s="1"/>
  <c r="C853" i="19"/>
  <c r="E853" i="19" s="1"/>
  <c r="H853" i="19"/>
  <c r="B853" i="19" s="1"/>
  <c r="C1396" i="19"/>
  <c r="E1396" i="19" s="1"/>
  <c r="H1396" i="19"/>
  <c r="B1396" i="19" s="1"/>
  <c r="O25" i="18"/>
  <c r="G132" i="19"/>
  <c r="G134" i="19"/>
  <c r="G133" i="19"/>
  <c r="G135" i="19"/>
  <c r="G136" i="19"/>
  <c r="G137" i="19"/>
  <c r="G138" i="19"/>
  <c r="G139" i="19"/>
  <c r="G140" i="19"/>
  <c r="G141" i="19"/>
  <c r="C861" i="19"/>
  <c r="E861" i="19" s="1"/>
  <c r="H861" i="19"/>
  <c r="B861" i="19" s="1"/>
  <c r="C860" i="19"/>
  <c r="E860" i="19" s="1"/>
  <c r="H860" i="19"/>
  <c r="B860" i="19" s="1"/>
  <c r="C701" i="19"/>
  <c r="E701" i="19" s="1"/>
  <c r="H701" i="19"/>
  <c r="B701" i="19" s="1"/>
  <c r="H1444" i="19"/>
  <c r="B1444" i="19" s="1"/>
  <c r="C1444" i="19"/>
  <c r="E1444" i="19" s="1"/>
  <c r="C1392" i="19"/>
  <c r="E1392" i="19" s="1"/>
  <c r="H1392" i="19"/>
  <c r="B1392" i="19" s="1"/>
  <c r="C1436" i="19"/>
  <c r="E1436" i="19" s="1"/>
  <c r="H1436" i="19"/>
  <c r="B1436" i="19" s="1"/>
  <c r="H1324" i="19"/>
  <c r="B1324" i="19" s="1"/>
  <c r="C1324" i="19"/>
  <c r="E1324" i="19" s="1"/>
  <c r="C784" i="19"/>
  <c r="E784" i="19" s="1"/>
  <c r="H784" i="19"/>
  <c r="B784" i="19" s="1"/>
  <c r="C507" i="19"/>
  <c r="E507" i="19" s="1"/>
  <c r="H507" i="19"/>
  <c r="B507" i="19" s="1"/>
  <c r="C398" i="19"/>
  <c r="E398" i="19" s="1"/>
  <c r="H398" i="19"/>
  <c r="B398" i="19" s="1"/>
  <c r="C1266" i="19"/>
  <c r="E1266" i="19" s="1"/>
  <c r="H1266" i="19"/>
  <c r="B1266" i="19" s="1"/>
  <c r="C1281" i="19"/>
  <c r="E1281" i="19" s="1"/>
  <c r="H1281" i="19"/>
  <c r="B1281" i="19" s="1"/>
  <c r="C363" i="19"/>
  <c r="E363" i="19" s="1"/>
  <c r="H363" i="19"/>
  <c r="B363" i="19" s="1"/>
  <c r="C764" i="19"/>
  <c r="E764" i="19" s="1"/>
  <c r="H764" i="19"/>
  <c r="B764" i="19" s="1"/>
  <c r="C1203" i="19"/>
  <c r="E1203" i="19" s="1"/>
  <c r="H1203" i="19"/>
  <c r="B1203" i="19" s="1"/>
  <c r="C1452" i="19"/>
  <c r="E1452" i="19" s="1"/>
  <c r="H1452" i="19"/>
  <c r="B1452" i="19" s="1"/>
  <c r="C1587" i="19"/>
  <c r="E1587" i="19" s="1"/>
  <c r="H1587" i="19"/>
  <c r="B1587" i="19" s="1"/>
  <c r="C277" i="19"/>
  <c r="E277" i="19" s="1"/>
  <c r="H277" i="19"/>
  <c r="B277" i="19" s="1"/>
  <c r="C348" i="19"/>
  <c r="E348" i="19" s="1"/>
  <c r="H348" i="19"/>
  <c r="B348" i="19" s="1"/>
  <c r="C337" i="19"/>
  <c r="E337" i="19" s="1"/>
  <c r="H337" i="19"/>
  <c r="B337" i="19" s="1"/>
  <c r="C916" i="19"/>
  <c r="E916" i="19" s="1"/>
  <c r="H916" i="19"/>
  <c r="B916" i="19" s="1"/>
  <c r="C404" i="19"/>
  <c r="E404" i="19" s="1"/>
  <c r="H404" i="19"/>
  <c r="B404" i="19" s="1"/>
  <c r="H1545" i="19"/>
  <c r="B1545" i="19" s="1"/>
  <c r="C1545" i="19"/>
  <c r="E1545" i="19" s="1"/>
  <c r="C1333" i="19"/>
  <c r="E1333" i="19" s="1"/>
  <c r="H1333" i="19"/>
  <c r="B1333" i="19" s="1"/>
  <c r="C925" i="19"/>
  <c r="E925" i="19" s="1"/>
  <c r="H925" i="19"/>
  <c r="B925" i="19" s="1"/>
  <c r="C1258" i="19"/>
  <c r="E1258" i="19" s="1"/>
  <c r="H1258" i="19"/>
  <c r="B1258" i="19" s="1"/>
  <c r="H477" i="19"/>
  <c r="B477" i="19" s="1"/>
  <c r="C477" i="19"/>
  <c r="E477" i="19" s="1"/>
  <c r="C254" i="19"/>
  <c r="E254" i="19" s="1"/>
  <c r="H254" i="19"/>
  <c r="B254" i="19" s="1"/>
  <c r="C717" i="19"/>
  <c r="E717" i="19" s="1"/>
  <c r="H717" i="19"/>
  <c r="B717" i="19" s="1"/>
  <c r="C197" i="19"/>
  <c r="E197" i="19" s="1"/>
  <c r="H197" i="19"/>
  <c r="B197" i="19" s="1"/>
  <c r="C1366" i="19"/>
  <c r="E1366" i="19" s="1"/>
  <c r="H1366" i="19"/>
  <c r="B1366" i="19" s="1"/>
  <c r="C239" i="19"/>
  <c r="E239" i="19" s="1"/>
  <c r="H239" i="19"/>
  <c r="B239" i="19" s="1"/>
  <c r="C604" i="19"/>
  <c r="E604" i="19" s="1"/>
  <c r="H604" i="19"/>
  <c r="B604" i="19" s="1"/>
  <c r="C329" i="19"/>
  <c r="E329" i="19" s="1"/>
  <c r="H329" i="19"/>
  <c r="B329" i="19" s="1"/>
  <c r="C576" i="19"/>
  <c r="E576" i="19" s="1"/>
  <c r="H576" i="19"/>
  <c r="B576" i="19" s="1"/>
  <c r="C971" i="19"/>
  <c r="E971" i="19" s="1"/>
  <c r="H971" i="19"/>
  <c r="B971" i="19" s="1"/>
  <c r="C782" i="19"/>
  <c r="E782" i="19" s="1"/>
  <c r="H782" i="19"/>
  <c r="B782" i="19" s="1"/>
  <c r="O23" i="18"/>
  <c r="G112" i="19"/>
  <c r="G113" i="19"/>
  <c r="G114" i="19"/>
  <c r="G115" i="19"/>
  <c r="G116" i="19"/>
  <c r="G117" i="19"/>
  <c r="G118" i="19"/>
  <c r="G119" i="19"/>
  <c r="G120" i="19"/>
  <c r="G121" i="19"/>
  <c r="O19" i="18"/>
  <c r="G72" i="19"/>
  <c r="G73" i="19"/>
  <c r="G74" i="19"/>
  <c r="G75" i="19"/>
  <c r="G76" i="19"/>
  <c r="G77" i="19"/>
  <c r="G78" i="19"/>
  <c r="G79" i="19"/>
  <c r="G80" i="19"/>
  <c r="G81" i="19"/>
  <c r="C859" i="19"/>
  <c r="E859" i="19" s="1"/>
  <c r="H859" i="19"/>
  <c r="B859" i="19" s="1"/>
  <c r="C1301" i="19"/>
  <c r="E1301" i="19" s="1"/>
  <c r="H1301" i="19"/>
  <c r="B1301" i="19" s="1"/>
  <c r="C700" i="19"/>
  <c r="E700" i="19" s="1"/>
  <c r="H700" i="19"/>
  <c r="B700" i="19" s="1"/>
  <c r="C1445" i="19"/>
  <c r="E1445" i="19" s="1"/>
  <c r="H1445" i="19"/>
  <c r="B1445" i="19" s="1"/>
  <c r="C1435" i="19"/>
  <c r="E1435" i="19" s="1"/>
  <c r="H1435" i="19"/>
  <c r="B1435" i="19" s="1"/>
  <c r="C1323" i="19"/>
  <c r="E1323" i="19" s="1"/>
  <c r="H1323" i="19"/>
  <c r="B1323" i="19" s="1"/>
  <c r="C783" i="19"/>
  <c r="E783" i="19" s="1"/>
  <c r="H783" i="19"/>
  <c r="B783" i="19" s="1"/>
  <c r="C506" i="19"/>
  <c r="E506" i="19" s="1"/>
  <c r="H506" i="19"/>
  <c r="B506" i="19" s="1"/>
  <c r="C397" i="19"/>
  <c r="E397" i="19" s="1"/>
  <c r="H397" i="19"/>
  <c r="B397" i="19" s="1"/>
  <c r="C1265" i="19"/>
  <c r="E1265" i="19" s="1"/>
  <c r="H1265" i="19"/>
  <c r="B1265" i="19" s="1"/>
  <c r="C1280" i="19"/>
  <c r="E1280" i="19" s="1"/>
  <c r="H1280" i="19"/>
  <c r="B1280" i="19" s="1"/>
  <c r="C161" i="19"/>
  <c r="E161" i="19" s="1"/>
  <c r="H161" i="19"/>
  <c r="B161" i="19" s="1"/>
  <c r="C362" i="19"/>
  <c r="E362" i="19" s="1"/>
  <c r="H362" i="19"/>
  <c r="B362" i="19" s="1"/>
  <c r="C763" i="19"/>
  <c r="E763" i="19" s="1"/>
  <c r="H763" i="19"/>
  <c r="B763" i="19" s="1"/>
  <c r="C1202" i="19"/>
  <c r="E1202" i="19" s="1"/>
  <c r="H1202" i="19"/>
  <c r="B1202" i="19" s="1"/>
  <c r="C1586" i="19"/>
  <c r="E1586" i="19" s="1"/>
  <c r="H1586" i="19"/>
  <c r="B1586" i="19" s="1"/>
  <c r="C276" i="19"/>
  <c r="E276" i="19" s="1"/>
  <c r="H276" i="19"/>
  <c r="B276" i="19" s="1"/>
  <c r="C347" i="19"/>
  <c r="E347" i="19" s="1"/>
  <c r="H347" i="19"/>
  <c r="B347" i="19" s="1"/>
  <c r="C336" i="19"/>
  <c r="E336" i="19" s="1"/>
  <c r="H336" i="19"/>
  <c r="B336" i="19" s="1"/>
  <c r="C915" i="19"/>
  <c r="E915" i="19" s="1"/>
  <c r="H915" i="19"/>
  <c r="B915" i="19" s="1"/>
  <c r="C402" i="19"/>
  <c r="E402" i="19" s="1"/>
  <c r="H402" i="19"/>
  <c r="B402" i="19" s="1"/>
  <c r="C1481" i="19"/>
  <c r="E1481" i="19" s="1"/>
  <c r="H1481" i="19"/>
  <c r="B1481" i="19" s="1"/>
  <c r="H1544" i="19"/>
  <c r="B1544" i="19" s="1"/>
  <c r="C1544" i="19"/>
  <c r="E1544" i="19" s="1"/>
  <c r="H1334" i="19"/>
  <c r="B1334" i="19" s="1"/>
  <c r="C1334" i="19"/>
  <c r="E1334" i="19" s="1"/>
  <c r="C924" i="19"/>
  <c r="E924" i="19" s="1"/>
  <c r="H924" i="19"/>
  <c r="B924" i="19" s="1"/>
  <c r="C1257" i="19"/>
  <c r="E1257" i="19" s="1"/>
  <c r="H1257" i="19"/>
  <c r="B1257" i="19" s="1"/>
  <c r="C476" i="19"/>
  <c r="E476" i="19" s="1"/>
  <c r="H476" i="19"/>
  <c r="B476" i="19" s="1"/>
  <c r="C255" i="19"/>
  <c r="E255" i="19" s="1"/>
  <c r="H255" i="19"/>
  <c r="B255" i="19" s="1"/>
  <c r="C716" i="19"/>
  <c r="E716" i="19" s="1"/>
  <c r="H716" i="19"/>
  <c r="B716" i="19" s="1"/>
  <c r="C195" i="19"/>
  <c r="E195" i="19" s="1"/>
  <c r="H195" i="19"/>
  <c r="B195" i="19" s="1"/>
  <c r="C1363" i="19"/>
  <c r="E1363" i="19" s="1"/>
  <c r="H1363" i="19"/>
  <c r="B1363" i="19" s="1"/>
  <c r="C238" i="19"/>
  <c r="E238" i="19" s="1"/>
  <c r="H238" i="19"/>
  <c r="B238" i="19" s="1"/>
  <c r="C603" i="19"/>
  <c r="E603" i="19" s="1"/>
  <c r="H603" i="19"/>
  <c r="B603" i="19" s="1"/>
  <c r="C328" i="19"/>
  <c r="E328" i="19" s="1"/>
  <c r="H328" i="19"/>
  <c r="B328" i="19" s="1"/>
  <c r="H573" i="19"/>
  <c r="B573" i="19" s="1"/>
  <c r="C573" i="19"/>
  <c r="E573" i="19" s="1"/>
  <c r="C970" i="19"/>
  <c r="E970" i="19" s="1"/>
  <c r="H970" i="19"/>
  <c r="B970" i="19" s="1"/>
  <c r="C1300" i="19"/>
  <c r="E1300" i="19" s="1"/>
  <c r="H1300" i="19"/>
  <c r="B1300" i="19" s="1"/>
  <c r="C1279" i="19"/>
  <c r="E1279" i="19" s="1"/>
  <c r="H1279" i="19"/>
  <c r="B1279" i="19" s="1"/>
  <c r="C160" i="19"/>
  <c r="E160" i="19" s="1"/>
  <c r="H160" i="19"/>
  <c r="B160" i="19" s="1"/>
  <c r="C762" i="19"/>
  <c r="E762" i="19" s="1"/>
  <c r="H762" i="19"/>
  <c r="B762" i="19" s="1"/>
  <c r="C1585" i="19"/>
  <c r="E1585" i="19" s="1"/>
  <c r="H1585" i="19"/>
  <c r="B1585" i="19" s="1"/>
  <c r="C275" i="19"/>
  <c r="E275" i="19" s="1"/>
  <c r="H275" i="19"/>
  <c r="B275" i="19" s="1"/>
  <c r="C346" i="19"/>
  <c r="E346" i="19" s="1"/>
  <c r="H346" i="19"/>
  <c r="B346" i="19" s="1"/>
  <c r="C335" i="19"/>
  <c r="E335" i="19" s="1"/>
  <c r="H335" i="19"/>
  <c r="B335" i="19" s="1"/>
  <c r="C913" i="19"/>
  <c r="E913" i="19" s="1"/>
  <c r="H913" i="19"/>
  <c r="B913" i="19" s="1"/>
  <c r="C311" i="19"/>
  <c r="E311" i="19" s="1"/>
  <c r="H311" i="19"/>
  <c r="B311" i="19" s="1"/>
  <c r="C1480" i="19"/>
  <c r="E1480" i="19" s="1"/>
  <c r="H1480" i="19"/>
  <c r="B1480" i="19" s="1"/>
  <c r="C291" i="19"/>
  <c r="E291" i="19" s="1"/>
  <c r="H291" i="19"/>
  <c r="B291" i="19" s="1"/>
  <c r="C1543" i="19"/>
  <c r="E1543" i="19" s="1"/>
  <c r="H1543" i="19"/>
  <c r="B1543" i="19" s="1"/>
  <c r="C1332" i="19"/>
  <c r="E1332" i="19" s="1"/>
  <c r="H1332" i="19"/>
  <c r="B1332" i="19" s="1"/>
  <c r="C923" i="19"/>
  <c r="E923" i="19" s="1"/>
  <c r="H923" i="19"/>
  <c r="B923" i="19" s="1"/>
  <c r="C1256" i="19"/>
  <c r="E1256" i="19" s="1"/>
  <c r="H1256" i="19"/>
  <c r="B1256" i="19" s="1"/>
  <c r="H475" i="19"/>
  <c r="B475" i="19" s="1"/>
  <c r="C475" i="19"/>
  <c r="E475" i="19" s="1"/>
  <c r="C253" i="19"/>
  <c r="E253" i="19" s="1"/>
  <c r="H253" i="19"/>
  <c r="B253" i="19" s="1"/>
  <c r="C715" i="19"/>
  <c r="E715" i="19" s="1"/>
  <c r="H715" i="19"/>
  <c r="B715" i="19" s="1"/>
  <c r="C196" i="19"/>
  <c r="E196" i="19" s="1"/>
  <c r="H196" i="19"/>
  <c r="B196" i="19" s="1"/>
  <c r="C1365" i="19"/>
  <c r="E1365" i="19" s="1"/>
  <c r="H1365" i="19"/>
  <c r="B1365" i="19" s="1"/>
  <c r="C237" i="19"/>
  <c r="E237" i="19" s="1"/>
  <c r="H237" i="19"/>
  <c r="B237" i="19" s="1"/>
  <c r="C602" i="19"/>
  <c r="E602" i="19" s="1"/>
  <c r="H602" i="19"/>
  <c r="B602" i="19" s="1"/>
  <c r="C327" i="19"/>
  <c r="E327" i="19" s="1"/>
  <c r="H327" i="19"/>
  <c r="B327" i="19" s="1"/>
  <c r="C574" i="19"/>
  <c r="E574" i="19" s="1"/>
  <c r="H574" i="19"/>
  <c r="B574" i="19" s="1"/>
  <c r="H969" i="19"/>
  <c r="B969" i="19" s="1"/>
  <c r="C969" i="19"/>
  <c r="E969" i="19" s="1"/>
  <c r="D12" i="5" a="1"/>
  <c r="D12" i="5" s="1"/>
  <c r="G9" i="5" a="1"/>
  <c r="G9" i="5" s="1"/>
  <c r="G12" i="5" a="1"/>
  <c r="G12" i="5" s="1"/>
  <c r="E9" i="5" a="1"/>
  <c r="E9" i="5" s="1"/>
  <c r="F9" i="5" a="1"/>
  <c r="F9" i="5" s="1"/>
  <c r="O16" i="18"/>
  <c r="E11" i="5" a="1"/>
  <c r="E11" i="5" s="1"/>
  <c r="G8" i="5" a="1"/>
  <c r="G8" i="5" s="1"/>
  <c r="H10" i="5" a="1"/>
  <c r="H10" i="5" s="1"/>
  <c r="H11" i="5" a="1"/>
  <c r="H11" i="5" s="1"/>
  <c r="H9" i="5" a="1"/>
  <c r="H9" i="5" s="1"/>
  <c r="E10" i="5" a="1"/>
  <c r="E10" i="5" s="1"/>
  <c r="E8" i="5" a="1"/>
  <c r="E8" i="5" s="1"/>
  <c r="F10" i="5" a="1"/>
  <c r="F10" i="5" s="1"/>
  <c r="G11" i="5" a="1"/>
  <c r="G11" i="5" s="1"/>
  <c r="D9" i="5" a="1"/>
  <c r="D9" i="5" s="1"/>
  <c r="D11" i="5" a="1"/>
  <c r="D11" i="5" s="1"/>
  <c r="H12" i="5" a="1"/>
  <c r="H12" i="5" s="1"/>
  <c r="H8" i="5" a="1"/>
  <c r="H8" i="5" s="1"/>
  <c r="F8" i="5" a="1"/>
  <c r="F8" i="5" s="1"/>
  <c r="D8" i="5" a="1"/>
  <c r="D8" i="5" s="1"/>
  <c r="F12" i="5" a="1"/>
  <c r="F12" i="5" s="1"/>
  <c r="E12" i="5" a="1"/>
  <c r="E12" i="5" s="1"/>
  <c r="D10" i="5" a="1"/>
  <c r="D10" i="5" s="1"/>
  <c r="F11" i="5" a="1"/>
  <c r="F11" i="5" s="1"/>
  <c r="G10" i="5" a="1"/>
  <c r="G10" i="5" s="1"/>
  <c r="AC602" i="19" l="1" a="1"/>
  <c r="AC602" i="19" s="1"/>
  <c r="AC562" i="19" a="1"/>
  <c r="AC562" i="19" s="1"/>
  <c r="AC552" i="19" a="1"/>
  <c r="AC552" i="19" s="1"/>
  <c r="AC492" i="19" a="1"/>
  <c r="AC492" i="19" s="1"/>
  <c r="AC472" i="19" a="1"/>
  <c r="AC472" i="19" s="1"/>
  <c r="AC392" i="19" a="1"/>
  <c r="AC392" i="19" s="1"/>
  <c r="AC362" i="19" a="1"/>
  <c r="AC362" i="19" s="1"/>
  <c r="AC322" i="19" a="1"/>
  <c r="AC322" i="19" s="1"/>
  <c r="AC302" i="19" a="1"/>
  <c r="AC302" i="19" s="1"/>
  <c r="AC303" i="19" s="1" a="1"/>
  <c r="AC303" i="19" s="1"/>
  <c r="AC272" i="19" a="1"/>
  <c r="AC272" i="19" s="1"/>
  <c r="AC232" i="19" a="1"/>
  <c r="AC232" i="19" s="1"/>
  <c r="AC233" i="19" s="1" a="1"/>
  <c r="AC233" i="19" s="1"/>
  <c r="AC192" i="19" a="1"/>
  <c r="AC192" i="19" s="1"/>
  <c r="AC152" i="19" a="1"/>
  <c r="AC152" i="19" s="1"/>
  <c r="AC91" i="19" a="1"/>
  <c r="AC91" i="19" s="1"/>
  <c r="C99" i="19"/>
  <c r="E99" i="19" s="1"/>
  <c r="AH99" i="19"/>
  <c r="AC99" i="19" s="1" a="1"/>
  <c r="AC99" i="19" s="1"/>
  <c r="AB588" i="19" a="1"/>
  <c r="AB588" i="19" s="1"/>
  <c r="AC588" i="19" a="1"/>
  <c r="AC588" i="19" s="1"/>
  <c r="AB1401" i="19" a="1"/>
  <c r="AB1401" i="19" s="1"/>
  <c r="AC1401" i="19" a="1"/>
  <c r="AC1401" i="19" s="1"/>
  <c r="AB158" i="19" a="1"/>
  <c r="AB158" i="19" s="1"/>
  <c r="AC158" i="19" a="1"/>
  <c r="AC158" i="19" s="1"/>
  <c r="AB1476" i="19" a="1"/>
  <c r="AB1476" i="19" s="1"/>
  <c r="AC1476" i="19" a="1"/>
  <c r="AC1476" i="19" s="1"/>
  <c r="AB929" i="19" a="1"/>
  <c r="AB929" i="19" s="1"/>
  <c r="AC929" i="19" a="1"/>
  <c r="AC929" i="19" s="1"/>
  <c r="AB309" i="19" a="1"/>
  <c r="AB309" i="19" s="1"/>
  <c r="AC309" i="19" a="1"/>
  <c r="AC309" i="19" s="1"/>
  <c r="AB1460" i="19" a="1"/>
  <c r="AB1460" i="19" s="1"/>
  <c r="AC1460" i="19" a="1"/>
  <c r="AC1460" i="19" s="1"/>
  <c r="AB351" i="19" a="1"/>
  <c r="AB351" i="19" s="1"/>
  <c r="AB352" i="19" s="1" a="1"/>
  <c r="AB352" i="19" s="1"/>
  <c r="AD353" i="19" s="1"/>
  <c r="AF353" i="19" s="1" a="1"/>
  <c r="AF353" i="19" s="1"/>
  <c r="AC351" i="19" a="1"/>
  <c r="AC351" i="19" s="1"/>
  <c r="AC352" i="19" s="1" a="1"/>
  <c r="AC352" i="19" s="1"/>
  <c r="AK352" i="19" s="1"/>
  <c r="K46" i="23" s="1"/>
  <c r="AB325" i="19" a="1"/>
  <c r="AB325" i="19" s="1"/>
  <c r="AC325" i="19" a="1"/>
  <c r="AC325" i="19" s="1"/>
  <c r="AB1453" i="19" a="1"/>
  <c r="AB1453" i="19" s="1"/>
  <c r="AC1453" i="19" a="1"/>
  <c r="AC1453" i="19" s="1"/>
  <c r="AB499" i="19" a="1"/>
  <c r="AB499" i="19" s="1"/>
  <c r="AC499" i="19" a="1"/>
  <c r="AC499" i="19" s="1"/>
  <c r="AB1454" i="19" a="1"/>
  <c r="AB1454" i="19" s="1"/>
  <c r="AC1454" i="19" a="1"/>
  <c r="AC1454" i="19" s="1"/>
  <c r="AB1566" i="19" a="1"/>
  <c r="AB1566" i="19" s="1"/>
  <c r="AC1566" i="19" a="1"/>
  <c r="AC1566" i="19" s="1"/>
  <c r="AB1270" i="19" a="1"/>
  <c r="AB1270" i="19" s="1"/>
  <c r="AC1270" i="19" a="1"/>
  <c r="AC1270" i="19" s="1"/>
  <c r="AB88" i="19" a="1"/>
  <c r="AB88" i="19" s="1"/>
  <c r="AC88" i="19" a="1"/>
  <c r="AC88" i="19" s="1"/>
  <c r="AB1575" i="19" a="1"/>
  <c r="AB1575" i="19" s="1"/>
  <c r="AC1575" i="19" a="1"/>
  <c r="AC1575" i="19" s="1"/>
  <c r="AE1573" i="19" s="1"/>
  <c r="AG1573" i="19" s="1" a="1"/>
  <c r="AG1573" i="19" s="1"/>
  <c r="AB286" i="19" a="1"/>
  <c r="AB286" i="19" s="1"/>
  <c r="AC286" i="19" a="1"/>
  <c r="AC286" i="19" s="1"/>
  <c r="AB1271" i="19" a="1"/>
  <c r="AB1271" i="19" s="1"/>
  <c r="AC1271" i="19" a="1"/>
  <c r="AC1271" i="19" s="1"/>
  <c r="AB575" i="19" a="1"/>
  <c r="AB575" i="19" s="1"/>
  <c r="AC575" i="19" a="1"/>
  <c r="AC575" i="19" s="1"/>
  <c r="AB915" i="19" a="1"/>
  <c r="AB915" i="19" s="1"/>
  <c r="AC915" i="19" a="1"/>
  <c r="AC915" i="19" s="1"/>
  <c r="AB1399" i="19" a="1"/>
  <c r="AB1399" i="19" s="1"/>
  <c r="AC1399" i="19" a="1"/>
  <c r="AC1399" i="19" s="1"/>
  <c r="AB603" i="19" a="1"/>
  <c r="AB603" i="19" s="1"/>
  <c r="AC603" i="19" a="1"/>
  <c r="AC603" i="19" s="1"/>
  <c r="AB1308" i="19" a="1"/>
  <c r="AB1308" i="19" s="1"/>
  <c r="AC1308" i="19" a="1"/>
  <c r="AC1308" i="19" s="1"/>
  <c r="AB957" i="19" a="1"/>
  <c r="AB957" i="19" s="1"/>
  <c r="AC957" i="19" a="1"/>
  <c r="AC957" i="19" s="1"/>
  <c r="AB1258" i="19" a="1"/>
  <c r="AB1258" i="19" s="1"/>
  <c r="AC1258" i="19" a="1"/>
  <c r="AC1258" i="19" s="1"/>
  <c r="AB1209" i="19" a="1"/>
  <c r="AB1209" i="19" s="1"/>
  <c r="AC1209" i="19" a="1"/>
  <c r="AC1209" i="19" s="1"/>
  <c r="AB958" i="19" a="1"/>
  <c r="AB958" i="19" s="1"/>
  <c r="AC958" i="19" a="1"/>
  <c r="AC958" i="19" s="1"/>
  <c r="AB715" i="19" a="1"/>
  <c r="AB715" i="19" s="1"/>
  <c r="AC715" i="19" a="1"/>
  <c r="AC715" i="19" s="1"/>
  <c r="AB1461" i="19" a="1"/>
  <c r="AB1461" i="19" s="1"/>
  <c r="AC1461" i="19" a="1"/>
  <c r="AC1461" i="19" s="1"/>
  <c r="AB1326" i="19" a="1"/>
  <c r="AB1326" i="19" s="1"/>
  <c r="AC1326" i="19" a="1"/>
  <c r="AC1326" i="19" s="1"/>
  <c r="AB1479" i="19" a="1"/>
  <c r="AB1479" i="19" s="1"/>
  <c r="AC1479" i="19" a="1"/>
  <c r="AC1479" i="19" s="1"/>
  <c r="AB1446" i="19" a="1"/>
  <c r="AB1446" i="19" s="1"/>
  <c r="AC1446" i="19" a="1"/>
  <c r="AC1446" i="19" s="1"/>
  <c r="AB620" i="19" a="1"/>
  <c r="AB620" i="19" s="1"/>
  <c r="AC620" i="19" a="1"/>
  <c r="AC620" i="19" s="1"/>
  <c r="AB606" i="19" a="1"/>
  <c r="AB606" i="19" s="1"/>
  <c r="AC606" i="19" a="1"/>
  <c r="AC606" i="19" s="1"/>
  <c r="AB718" i="19" a="1"/>
  <c r="AB718" i="19" s="1"/>
  <c r="AC718" i="19" a="1"/>
  <c r="AC718" i="19" s="1"/>
  <c r="AB363" i="19" a="1"/>
  <c r="AB363" i="19" s="1"/>
  <c r="AC363" i="19" a="1"/>
  <c r="AC363" i="19" s="1"/>
  <c r="AB240" i="19" a="1"/>
  <c r="AB240" i="19" s="1"/>
  <c r="AC240" i="19" a="1"/>
  <c r="AC240" i="19" s="1"/>
  <c r="AB1298" i="19" a="1"/>
  <c r="AB1298" i="19" s="1"/>
  <c r="AC1298" i="19" a="1"/>
  <c r="AC1298" i="19" s="1"/>
  <c r="AB497" i="19" a="1"/>
  <c r="AB497" i="19" s="1"/>
  <c r="AC497" i="19" a="1"/>
  <c r="AC497" i="19" s="1"/>
  <c r="AB200" i="19" a="1"/>
  <c r="AB200" i="19" s="1"/>
  <c r="AC200" i="19" a="1"/>
  <c r="AC200" i="19" s="1"/>
  <c r="AB1203" i="19" a="1"/>
  <c r="AB1203" i="19" s="1"/>
  <c r="AC1203" i="19" a="1"/>
  <c r="AC1203" i="19" s="1"/>
  <c r="AB1299" i="19" a="1"/>
  <c r="AB1299" i="19" s="1"/>
  <c r="AC1299" i="19" a="1"/>
  <c r="AC1299" i="19" s="1"/>
  <c r="AB245" i="19" a="1"/>
  <c r="AB245" i="19" s="1"/>
  <c r="AC245" i="19" a="1"/>
  <c r="AC245" i="19" s="1"/>
  <c r="AB398" i="19" a="1"/>
  <c r="AB398" i="19" s="1"/>
  <c r="AC398" i="19" a="1"/>
  <c r="AC398" i="19" s="1"/>
  <c r="AB36" i="19" a="1"/>
  <c r="AB36" i="19" s="1"/>
  <c r="AC36" i="19" a="1"/>
  <c r="AC36" i="19" s="1"/>
  <c r="AB98" i="19" a="1"/>
  <c r="AB98" i="19" s="1"/>
  <c r="AC98" i="19" a="1"/>
  <c r="AC98" i="19" s="1"/>
  <c r="AB559" i="19" a="1"/>
  <c r="AB559" i="19" s="1"/>
  <c r="AC559" i="19" a="1"/>
  <c r="AC559" i="19" s="1"/>
  <c r="AB1474" i="19" a="1"/>
  <c r="AB1474" i="19" s="1"/>
  <c r="AC1474" i="19" a="1"/>
  <c r="AC1474" i="19" s="1"/>
  <c r="AB399" i="19" a="1"/>
  <c r="AB399" i="19" s="1"/>
  <c r="AC399" i="19" a="1"/>
  <c r="AC399" i="19" s="1"/>
  <c r="AB331" i="19" a="1"/>
  <c r="AB331" i="19" s="1"/>
  <c r="AB332" i="19" s="1" a="1"/>
  <c r="AB332" i="19" s="1"/>
  <c r="AC331" i="19" a="1"/>
  <c r="AC331" i="19" s="1"/>
  <c r="AC332" i="19" s="1" a="1"/>
  <c r="AC332" i="19" s="1"/>
  <c r="AB336" i="19" a="1"/>
  <c r="AB336" i="19" s="1"/>
  <c r="AC336" i="19" a="1"/>
  <c r="AC336" i="19" s="1"/>
  <c r="AB563" i="19" a="1"/>
  <c r="AB563" i="19" s="1"/>
  <c r="AB564" i="19" s="1" a="1"/>
  <c r="AB564" i="19" s="1"/>
  <c r="AC563" i="19" a="1"/>
  <c r="AC563" i="19" s="1"/>
  <c r="AC564" i="19" s="1" a="1"/>
  <c r="AC564" i="19" s="1"/>
  <c r="AB254" i="19" a="1"/>
  <c r="AB254" i="19" s="1"/>
  <c r="AC254" i="19" a="1"/>
  <c r="AC254" i="19" s="1"/>
  <c r="AB1589" i="19" a="1"/>
  <c r="AB1589" i="19" s="1"/>
  <c r="AC1589" i="19" a="1"/>
  <c r="AC1589" i="19" s="1"/>
  <c r="AB234" i="19" a="1"/>
  <c r="AB234" i="19" s="1"/>
  <c r="AC234" i="19" a="1"/>
  <c r="AC234" i="19" s="1"/>
  <c r="AB917" i="19" a="1"/>
  <c r="AB917" i="19" s="1"/>
  <c r="AC917" i="19" a="1"/>
  <c r="AC917" i="19" s="1"/>
  <c r="AB1451" i="19" a="1"/>
  <c r="AB1451" i="19" s="1"/>
  <c r="AC1451" i="19" a="1"/>
  <c r="AC1451" i="19" s="1"/>
  <c r="AB1081" i="19" a="1"/>
  <c r="AB1081" i="19" s="1"/>
  <c r="AC1081" i="19" a="1"/>
  <c r="AC1081" i="19" s="1"/>
  <c r="AB927" i="19" a="1"/>
  <c r="AB927" i="19" s="1"/>
  <c r="AC927" i="19" a="1"/>
  <c r="AC927" i="19" s="1"/>
  <c r="AB770" i="19" a="1"/>
  <c r="AB770" i="19" s="1"/>
  <c r="AC770" i="19" a="1"/>
  <c r="AC770" i="19" s="1"/>
  <c r="AB1397" i="19" a="1"/>
  <c r="AB1397" i="19" s="1"/>
  <c r="AC1397" i="19" a="1"/>
  <c r="AC1397" i="19" s="1"/>
  <c r="AB258" i="19" a="1"/>
  <c r="AB258" i="19" s="1"/>
  <c r="AC258" i="19" a="1"/>
  <c r="AC258" i="19" s="1"/>
  <c r="AB1210" i="19" a="1"/>
  <c r="AB1210" i="19" s="1"/>
  <c r="AC1210" i="19" a="1"/>
  <c r="AC1210" i="19" s="1"/>
  <c r="AB1435" i="19" a="1"/>
  <c r="AB1435" i="19" s="1"/>
  <c r="AC1435" i="19" a="1"/>
  <c r="AC1435" i="19" s="1"/>
  <c r="AB407" i="19" a="1"/>
  <c r="AB407" i="19" s="1"/>
  <c r="AC407" i="19" a="1"/>
  <c r="AC407" i="19" s="1"/>
  <c r="AB694" i="19" a="1"/>
  <c r="AB694" i="19" s="1"/>
  <c r="AC694" i="19" a="1"/>
  <c r="AC694" i="19" s="1"/>
  <c r="AB381" i="19" a="1"/>
  <c r="AB381" i="19" s="1"/>
  <c r="AB382" i="19" s="1" a="1"/>
  <c r="AB382" i="19" s="1"/>
  <c r="AD390" i="19" s="1"/>
  <c r="AF390" i="19" s="1" a="1"/>
  <c r="AF390" i="19" s="1"/>
  <c r="AC381" i="19" a="1"/>
  <c r="AC381" i="19" s="1"/>
  <c r="AC382" i="19" s="1" a="1"/>
  <c r="AC382" i="19" s="1"/>
  <c r="AB238" i="19" a="1"/>
  <c r="AB238" i="19" s="1"/>
  <c r="AC238" i="19" a="1"/>
  <c r="AC238" i="19" s="1"/>
  <c r="AB809" i="19" a="1"/>
  <c r="AB809" i="19" s="1"/>
  <c r="AC809" i="19" a="1"/>
  <c r="AC809" i="19" s="1"/>
  <c r="AE809" i="19" s="1"/>
  <c r="AG809" i="19" s="1" a="1"/>
  <c r="AG809" i="19" s="1"/>
  <c r="AB261" i="19" a="1"/>
  <c r="AB261" i="19" s="1"/>
  <c r="AB262" i="19" s="1" a="1"/>
  <c r="AB262" i="19" s="1"/>
  <c r="AD269" i="19" s="1"/>
  <c r="AF269" i="19" s="1" a="1"/>
  <c r="AF269" i="19" s="1"/>
  <c r="AC261" i="19" a="1"/>
  <c r="AC261" i="19" s="1"/>
  <c r="AC262" i="19" s="1" a="1"/>
  <c r="AC262" i="19" s="1"/>
  <c r="AK271" i="19" s="1"/>
  <c r="AB153" i="19" a="1"/>
  <c r="AB153" i="19" s="1"/>
  <c r="AC153" i="19" a="1"/>
  <c r="AC153" i="19" s="1"/>
  <c r="AB1368" i="19" a="1"/>
  <c r="AB1368" i="19" s="1"/>
  <c r="AC1368" i="19" a="1"/>
  <c r="AC1368" i="19" s="1"/>
  <c r="AB763" i="19" a="1"/>
  <c r="AB763" i="19" s="1"/>
  <c r="AC763" i="19" a="1"/>
  <c r="AC763" i="19" s="1"/>
  <c r="AB856" i="19" a="1"/>
  <c r="AB856" i="19" s="1"/>
  <c r="AC856" i="19" a="1"/>
  <c r="AC856" i="19" s="1"/>
  <c r="AB945" i="19" a="1"/>
  <c r="AB945" i="19" s="1"/>
  <c r="AC945" i="19" a="1"/>
  <c r="AC945" i="19" s="1"/>
  <c r="AB720" i="19" a="1"/>
  <c r="AB720" i="19" s="1"/>
  <c r="AC720" i="19" a="1"/>
  <c r="AC720" i="19" s="1"/>
  <c r="AB764" i="19" a="1"/>
  <c r="AB764" i="19" s="1"/>
  <c r="AC764" i="19" a="1"/>
  <c r="AC764" i="19" s="1"/>
  <c r="AB699" i="19" a="1"/>
  <c r="AB699" i="19" s="1"/>
  <c r="AC699" i="19" a="1"/>
  <c r="AC699" i="19" s="1"/>
  <c r="AB1074" i="19" a="1"/>
  <c r="AB1074" i="19" s="1"/>
  <c r="AC1074" i="19" a="1"/>
  <c r="AC1074" i="19" s="1"/>
  <c r="AB509" i="19" a="1"/>
  <c r="AB509" i="19" s="1"/>
  <c r="AC509" i="19" a="1"/>
  <c r="AC509" i="19" s="1"/>
  <c r="AB105" i="19" a="1"/>
  <c r="AB105" i="19" s="1"/>
  <c r="AC105" i="19" a="1"/>
  <c r="AC105" i="19" s="1"/>
  <c r="AB85" i="19" a="1"/>
  <c r="AB85" i="19" s="1"/>
  <c r="AC85" i="19" a="1"/>
  <c r="AC85" i="19" s="1"/>
  <c r="AB714" i="19" a="1"/>
  <c r="AB714" i="19" s="1"/>
  <c r="AC714" i="19" a="1"/>
  <c r="AC714" i="19" s="1"/>
  <c r="AB235" i="19" a="1"/>
  <c r="AB235" i="19" s="1"/>
  <c r="AC235" i="19" a="1"/>
  <c r="AC235" i="19" s="1"/>
  <c r="AB1260" i="19" a="1"/>
  <c r="AB1260" i="19" s="1"/>
  <c r="AC1260" i="19" a="1"/>
  <c r="AC1260" i="19" s="1"/>
  <c r="AB580" i="19" a="1"/>
  <c r="AB580" i="19" s="1"/>
  <c r="AC580" i="19" a="1"/>
  <c r="AC580" i="19" s="1"/>
  <c r="AB275" i="19" a="1"/>
  <c r="AB275" i="19" s="1"/>
  <c r="AC275" i="19" a="1"/>
  <c r="AC275" i="19" s="1"/>
  <c r="AB37" i="19" a="1"/>
  <c r="AB37" i="19" s="1"/>
  <c r="AC37" i="19" a="1"/>
  <c r="AC37" i="19" s="1"/>
  <c r="AB307" i="19" a="1"/>
  <c r="AB307" i="19" s="1"/>
  <c r="AC307" i="19" a="1"/>
  <c r="AC307" i="19" s="1"/>
  <c r="AB566" i="19" a="1"/>
  <c r="AB566" i="19" s="1"/>
  <c r="AC566" i="19" a="1"/>
  <c r="AC566" i="19" s="1"/>
  <c r="AB1584" i="19" a="1"/>
  <c r="AB1584" i="19" s="1"/>
  <c r="AC1584" i="19" a="1"/>
  <c r="AC1584" i="19" s="1"/>
  <c r="AB1444" i="19" a="1"/>
  <c r="AB1444" i="19" s="1"/>
  <c r="AC1444" i="19" a="1"/>
  <c r="AC1444" i="19" s="1"/>
  <c r="AB1546" i="19" a="1"/>
  <c r="AB1546" i="19" s="1"/>
  <c r="AC1546" i="19" a="1"/>
  <c r="AC1546" i="19" s="1"/>
  <c r="AB1437" i="19" a="1"/>
  <c r="AB1437" i="19" s="1"/>
  <c r="AC1437" i="19" a="1"/>
  <c r="AC1437" i="19" s="1"/>
  <c r="AB695" i="19" a="1"/>
  <c r="AB695" i="19" s="1"/>
  <c r="AC695" i="19" a="1"/>
  <c r="AC695" i="19" s="1"/>
  <c r="AB1570" i="19" a="1"/>
  <c r="AB1570" i="19" s="1"/>
  <c r="AC1570" i="19" a="1"/>
  <c r="AC1570" i="19" s="1"/>
  <c r="AB1311" i="19" a="1"/>
  <c r="AB1311" i="19" s="1"/>
  <c r="AC1311" i="19" a="1"/>
  <c r="AC1311" i="19" s="1"/>
  <c r="AB198" i="19" a="1"/>
  <c r="AB198" i="19" s="1"/>
  <c r="AC198" i="19" a="1"/>
  <c r="AC198" i="19" s="1"/>
  <c r="AB697" i="19" a="1"/>
  <c r="AB697" i="19" s="1"/>
  <c r="AC697" i="19" a="1"/>
  <c r="AC697" i="19" s="1"/>
  <c r="AB1369" i="19" a="1"/>
  <c r="AB1369" i="19" s="1"/>
  <c r="AC1369" i="19" a="1"/>
  <c r="AC1369" i="19" s="1"/>
  <c r="AB698" i="19" a="1"/>
  <c r="AB698" i="19" s="1"/>
  <c r="AC698" i="19" a="1"/>
  <c r="AC698" i="19" s="1"/>
  <c r="AB1545" i="19" a="1"/>
  <c r="AB1545" i="19" s="1"/>
  <c r="AC1545" i="19" a="1"/>
  <c r="AC1545" i="19" s="1"/>
  <c r="AB1596" i="19" a="1"/>
  <c r="AB1596" i="19" s="1"/>
  <c r="AC1596" i="19" a="1"/>
  <c r="AC1596" i="19" s="1"/>
  <c r="AB1077" i="19" a="1"/>
  <c r="AB1077" i="19" s="1"/>
  <c r="AC1077" i="19" a="1"/>
  <c r="AC1077" i="19" s="1"/>
  <c r="AB306" i="19" a="1"/>
  <c r="AB306" i="19" s="1"/>
  <c r="AC306" i="19" a="1"/>
  <c r="AC306" i="19" s="1"/>
  <c r="AB510" i="19" a="1"/>
  <c r="AB510" i="19" s="1"/>
  <c r="AC510" i="19" a="1"/>
  <c r="AC510" i="19" s="1"/>
  <c r="AB347" i="19" a="1"/>
  <c r="AB347" i="19" s="1"/>
  <c r="AC347" i="19" a="1"/>
  <c r="AC347" i="19" s="1"/>
  <c r="AB956" i="19" a="1"/>
  <c r="AB956" i="19" s="1"/>
  <c r="AC956" i="19" a="1"/>
  <c r="AC956" i="19" s="1"/>
  <c r="AB475" i="19" a="1"/>
  <c r="AB475" i="19" s="1"/>
  <c r="AC475" i="19" a="1"/>
  <c r="AC475" i="19" s="1"/>
  <c r="AB1458" i="19" a="1"/>
  <c r="AB1458" i="19" s="1"/>
  <c r="AC1458" i="19" a="1"/>
  <c r="AC1458" i="19" s="1"/>
  <c r="AB1296" i="19" a="1"/>
  <c r="AB1296" i="19" s="1"/>
  <c r="AC1296" i="19" a="1"/>
  <c r="AC1296" i="19" s="1"/>
  <c r="AB338" i="19" a="1"/>
  <c r="AB338" i="19" s="1"/>
  <c r="AC338" i="19" a="1"/>
  <c r="AC338" i="19" s="1"/>
  <c r="AB1294" i="19" a="1"/>
  <c r="AB1294" i="19" s="1"/>
  <c r="AC1294" i="19" a="1"/>
  <c r="AC1294" i="19" s="1"/>
  <c r="AB243" i="19" a="1"/>
  <c r="AB243" i="19" s="1"/>
  <c r="AC243" i="19" a="1"/>
  <c r="AC243" i="19" s="1"/>
  <c r="AB1339" i="19" a="1"/>
  <c r="AB1339" i="19" s="1"/>
  <c r="AC1339" i="19" a="1"/>
  <c r="AC1339" i="19" s="1"/>
  <c r="AB371" i="19" a="1"/>
  <c r="AB371" i="19" s="1"/>
  <c r="AC371" i="19" a="1"/>
  <c r="AC371" i="19" s="1"/>
  <c r="AC372" i="19" s="1" a="1"/>
  <c r="AC372" i="19" s="1"/>
  <c r="AB478" i="19" a="1"/>
  <c r="AB478" i="19" s="1"/>
  <c r="AC478" i="19" a="1"/>
  <c r="AC478" i="19" s="1"/>
  <c r="AB771" i="19" a="1"/>
  <c r="AB771" i="19" s="1"/>
  <c r="AC771" i="19" a="1"/>
  <c r="AC771" i="19" s="1"/>
  <c r="AB577" i="19" a="1"/>
  <c r="AB577" i="19" s="1"/>
  <c r="AC577" i="19" a="1"/>
  <c r="AC577" i="19" s="1"/>
  <c r="AB920" i="19" a="1"/>
  <c r="AB920" i="19" s="1"/>
  <c r="AC920" i="19" a="1"/>
  <c r="AC920" i="19" s="1"/>
  <c r="AB1295" i="19" a="1"/>
  <c r="AB1295" i="19" s="1"/>
  <c r="AC1295" i="19" a="1"/>
  <c r="AC1295" i="19" s="1"/>
  <c r="AB1366" i="19" a="1"/>
  <c r="AB1366" i="19" s="1"/>
  <c r="AC1366" i="19" a="1"/>
  <c r="AC1366" i="19" s="1"/>
  <c r="AB1279" i="19" a="1"/>
  <c r="AB1279" i="19" s="1"/>
  <c r="AC1279" i="19" a="1"/>
  <c r="AC1279" i="19" s="1"/>
  <c r="AB668" i="19" a="1"/>
  <c r="AB668" i="19" s="1"/>
  <c r="AC668" i="19" a="1"/>
  <c r="AC668" i="19" s="1"/>
  <c r="AB1280" i="19" a="1"/>
  <c r="AB1280" i="19" s="1"/>
  <c r="AC1280" i="19" a="1"/>
  <c r="AC1280" i="19" s="1"/>
  <c r="AB1316" i="19" a="1"/>
  <c r="AB1316" i="19" s="1"/>
  <c r="AC1316" i="19" a="1"/>
  <c r="AC1316" i="19" s="1"/>
  <c r="AE1319" i="19" s="1"/>
  <c r="AG1319" i="19" s="1" a="1"/>
  <c r="AG1319" i="19" s="1"/>
  <c r="AB199" i="19" a="1"/>
  <c r="AB199" i="19" s="1"/>
  <c r="AC199" i="19" a="1"/>
  <c r="AC199" i="19" s="1"/>
  <c r="AB365" i="19" a="1"/>
  <c r="AB365" i="19" s="1"/>
  <c r="AC365" i="19" a="1"/>
  <c r="AC365" i="19" s="1"/>
  <c r="AB857" i="19" a="1"/>
  <c r="AB857" i="19" s="1"/>
  <c r="AC857" i="19" a="1"/>
  <c r="AC857" i="19" s="1"/>
  <c r="AB953" i="19" a="1"/>
  <c r="AB953" i="19" s="1"/>
  <c r="AC953" i="19" a="1"/>
  <c r="AC953" i="19" s="1"/>
  <c r="AB364" i="19" a="1"/>
  <c r="AB364" i="19" s="1"/>
  <c r="AC364" i="19" a="1"/>
  <c r="AC364" i="19" s="1"/>
  <c r="AB1305" i="19" a="1"/>
  <c r="AB1305" i="19" s="1"/>
  <c r="AC1305" i="19" a="1"/>
  <c r="AC1305" i="19" s="1"/>
  <c r="AB965" i="19" a="1"/>
  <c r="AB965" i="19" s="1"/>
  <c r="AC965" i="19" a="1"/>
  <c r="AC965" i="19" s="1"/>
  <c r="AB305" i="19" a="1"/>
  <c r="AB305" i="19" s="1"/>
  <c r="AC305" i="19" a="1"/>
  <c r="AC305" i="19" s="1"/>
  <c r="AB789" i="19" a="1"/>
  <c r="AB789" i="19" s="1"/>
  <c r="AC789" i="19" a="1"/>
  <c r="AC789" i="19" s="1"/>
  <c r="AB108" i="19" a="1"/>
  <c r="AB108" i="19" s="1"/>
  <c r="AC108" i="19" a="1"/>
  <c r="AC108" i="19" s="1"/>
  <c r="AB38" i="19" a="1"/>
  <c r="AB38" i="19" s="1"/>
  <c r="AC38" i="19" a="1"/>
  <c r="AC38" i="19" s="1"/>
  <c r="AB1601" i="19" a="1"/>
  <c r="AB1601" i="19" s="1"/>
  <c r="AC1601" i="19" a="1"/>
  <c r="AC1601" i="19" s="1"/>
  <c r="AB1593" i="19" a="1"/>
  <c r="AB1593" i="19" s="1"/>
  <c r="AC1593" i="19" a="1"/>
  <c r="AC1593" i="19" s="1"/>
  <c r="AB590" i="19" a="1"/>
  <c r="AB590" i="19" s="1"/>
  <c r="AC590" i="19" a="1"/>
  <c r="AC590" i="19" s="1"/>
  <c r="AB913" i="19" a="1"/>
  <c r="AB913" i="19" s="1"/>
  <c r="AC913" i="19" a="1"/>
  <c r="AC913" i="19" s="1"/>
  <c r="AB790" i="19" a="1"/>
  <c r="AB790" i="19" s="1"/>
  <c r="AC790" i="19" a="1"/>
  <c r="AC790" i="19" s="1"/>
  <c r="AB1568" i="19" a="1"/>
  <c r="AB1568" i="19" s="1"/>
  <c r="AC1568" i="19" a="1"/>
  <c r="AC1568" i="19" s="1"/>
  <c r="AB255" i="19" a="1"/>
  <c r="AB255" i="19" s="1"/>
  <c r="AC255" i="19" a="1"/>
  <c r="AC255" i="19" s="1"/>
  <c r="AB278" i="19" a="1"/>
  <c r="AB278" i="19" s="1"/>
  <c r="AC278" i="19" a="1"/>
  <c r="AC278" i="19" s="1"/>
  <c r="AC493" i="19" a="1"/>
  <c r="AC493" i="19" s="1"/>
  <c r="AB1256" i="19" a="1"/>
  <c r="AB1256" i="19" s="1"/>
  <c r="AC1256" i="19" a="1"/>
  <c r="AC1256" i="19" s="1"/>
  <c r="AB1207" i="19" a="1"/>
  <c r="AB1207" i="19" s="1"/>
  <c r="AC1207" i="19" a="1"/>
  <c r="AC1207" i="19" s="1"/>
  <c r="AB194" i="19" a="1"/>
  <c r="AB194" i="19" s="1"/>
  <c r="AC194" i="19" a="1"/>
  <c r="AC194" i="19" s="1"/>
  <c r="AB349" i="19" a="1"/>
  <c r="AB349" i="19" s="1"/>
  <c r="AC349" i="19" a="1"/>
  <c r="AC349" i="19" s="1"/>
  <c r="AB1443" i="19" a="1"/>
  <c r="AB1443" i="19" s="1"/>
  <c r="AC1443" i="19" a="1"/>
  <c r="AC1443" i="19" s="1"/>
  <c r="AB250" i="19" a="1"/>
  <c r="AB250" i="19" s="1"/>
  <c r="AC250" i="19" a="1"/>
  <c r="AC250" i="19" s="1"/>
  <c r="AB1550" i="19" a="1"/>
  <c r="AB1550" i="19" s="1"/>
  <c r="AC1550" i="19" a="1"/>
  <c r="AC1550" i="19" s="1"/>
  <c r="AB1276" i="19" a="1"/>
  <c r="AB1276" i="19" s="1"/>
  <c r="AC1276" i="19" a="1"/>
  <c r="AC1276" i="19" s="1"/>
  <c r="AB375" i="19" a="1"/>
  <c r="AB375" i="19" s="1"/>
  <c r="AC375" i="19" a="1"/>
  <c r="AC375" i="19" s="1"/>
  <c r="AB1259" i="19" a="1"/>
  <c r="AB1259" i="19" s="1"/>
  <c r="AC1259" i="19" a="1"/>
  <c r="AC1259" i="19" s="1"/>
  <c r="AB1277" i="19" a="1"/>
  <c r="AB1277" i="19" s="1"/>
  <c r="AC1277" i="19" a="1"/>
  <c r="AC1277" i="19" s="1"/>
  <c r="AB323" i="19" a="1"/>
  <c r="AB323" i="19" s="1"/>
  <c r="AC323" i="19" a="1"/>
  <c r="AC323" i="19" s="1"/>
  <c r="AB341" i="19" a="1"/>
  <c r="AB341" i="19" s="1"/>
  <c r="AB342" i="19" s="1" a="1"/>
  <c r="AB342" i="19" s="1"/>
  <c r="AC341" i="19" a="1"/>
  <c r="AC341" i="19" s="1"/>
  <c r="AC342" i="19" s="1" a="1"/>
  <c r="AC342" i="19" s="1"/>
  <c r="AB853" i="19" a="1"/>
  <c r="AB853" i="19" s="1"/>
  <c r="AC853" i="19" a="1"/>
  <c r="AC853" i="19" s="1"/>
  <c r="AB197" i="19" a="1"/>
  <c r="AB197" i="19" s="1"/>
  <c r="AC197" i="19" a="1"/>
  <c r="AC197" i="19" s="1"/>
  <c r="AB1266" i="19" a="1"/>
  <c r="AB1266" i="19" s="1"/>
  <c r="AC1266" i="19" a="1"/>
  <c r="AC1266" i="19" s="1"/>
  <c r="AB379" i="19" a="1"/>
  <c r="AB379" i="19" s="1"/>
  <c r="AC379" i="19" a="1"/>
  <c r="AC379" i="19" s="1"/>
  <c r="AB1267" i="19" a="1"/>
  <c r="AB1267" i="19" s="1"/>
  <c r="AC1267" i="19" a="1"/>
  <c r="AC1267" i="19" s="1"/>
  <c r="AC832" i="19" a="1"/>
  <c r="AC832" i="19" s="1"/>
  <c r="AE834" i="19" s="1"/>
  <c r="AG834" i="19" s="1" a="1"/>
  <c r="AG834" i="19" s="1"/>
  <c r="AB719" i="19" a="1"/>
  <c r="AB719" i="19" s="1"/>
  <c r="AC719" i="19" a="1"/>
  <c r="AC719" i="19" s="1"/>
  <c r="AB155" i="19" a="1"/>
  <c r="AB155" i="19" s="1"/>
  <c r="AC155" i="19" a="1"/>
  <c r="AC155" i="19" s="1"/>
  <c r="AB1300" i="19" a="1"/>
  <c r="AB1300" i="19" s="1"/>
  <c r="AC1300" i="19" a="1"/>
  <c r="AC1300" i="19" s="1"/>
  <c r="AB495" i="19" a="1"/>
  <c r="AB495" i="19" s="1"/>
  <c r="AC495" i="19" a="1"/>
  <c r="AC495" i="19" s="1"/>
  <c r="AB1334" i="19" a="1"/>
  <c r="AB1334" i="19" s="1"/>
  <c r="AC1334" i="19" a="1"/>
  <c r="AC1334" i="19" s="1"/>
  <c r="AB156" i="19" a="1"/>
  <c r="AB156" i="19" s="1"/>
  <c r="AC156" i="19" a="1"/>
  <c r="AC156" i="19" s="1"/>
  <c r="AB700" i="19" a="1"/>
  <c r="AB700" i="19" s="1"/>
  <c r="AC700" i="19" a="1"/>
  <c r="AC700" i="19" s="1"/>
  <c r="AB329" i="19" a="1"/>
  <c r="AB329" i="19" s="1"/>
  <c r="AC329" i="19" a="1"/>
  <c r="AC329" i="19" s="1"/>
  <c r="AB914" i="19" a="1"/>
  <c r="AB914" i="19" s="1"/>
  <c r="AC914" i="19" a="1"/>
  <c r="AC914" i="19" s="1"/>
  <c r="AB1329" i="19" a="1"/>
  <c r="AB1329" i="19" s="1"/>
  <c r="AC1329" i="19" a="1"/>
  <c r="AC1329" i="19" s="1"/>
  <c r="AB1597" i="19" a="1"/>
  <c r="AB1597" i="19" s="1"/>
  <c r="AC1597" i="19" a="1"/>
  <c r="AC1597" i="19" s="1"/>
  <c r="AB94" i="19" a="1"/>
  <c r="AB94" i="19" s="1"/>
  <c r="AC94" i="19" a="1"/>
  <c r="AC94" i="19" s="1"/>
  <c r="AB89" i="19" a="1"/>
  <c r="AB89" i="19" s="1"/>
  <c r="AC89" i="19" a="1"/>
  <c r="AC89" i="19" s="1"/>
  <c r="AB335" i="19" a="1"/>
  <c r="AB335" i="19" s="1"/>
  <c r="AC335" i="19" a="1"/>
  <c r="AC335" i="19" s="1"/>
  <c r="AB1330" i="19" a="1"/>
  <c r="AB1330" i="19" s="1"/>
  <c r="AC1330" i="19" a="1"/>
  <c r="AC1330" i="19" s="1"/>
  <c r="AB568" i="19" a="1"/>
  <c r="AB568" i="19" s="1"/>
  <c r="AC568" i="19" a="1"/>
  <c r="AC568" i="19" s="1"/>
  <c r="AB1588" i="19" a="1"/>
  <c r="AB1588" i="19" s="1"/>
  <c r="AC1588" i="19" a="1"/>
  <c r="AC1588" i="19" s="1"/>
  <c r="AB959" i="19" a="1"/>
  <c r="AB959" i="19" s="1"/>
  <c r="AC959" i="19" a="1"/>
  <c r="AC959" i="19" s="1"/>
  <c r="AB925" i="19" a="1"/>
  <c r="AB925" i="19" s="1"/>
  <c r="AC925" i="19" a="1"/>
  <c r="AC925" i="19" s="1"/>
  <c r="AB768" i="19" a="1"/>
  <c r="AB768" i="19" s="1"/>
  <c r="AC768" i="19" a="1"/>
  <c r="AC768" i="19" s="1"/>
  <c r="AB713" i="19" a="1"/>
  <c r="AB713" i="19" s="1"/>
  <c r="AC713" i="19" a="1"/>
  <c r="AC713" i="19" s="1"/>
  <c r="AB280" i="19" a="1"/>
  <c r="AB280" i="19" s="1"/>
  <c r="AC280" i="19" a="1"/>
  <c r="AC280" i="19" s="1"/>
  <c r="AB1306" i="19" a="1"/>
  <c r="AB1306" i="19" s="1"/>
  <c r="AC1306" i="19" a="1"/>
  <c r="AC1306" i="19" s="1"/>
  <c r="AB970" i="19" a="1"/>
  <c r="AB970" i="19" s="1"/>
  <c r="AC970" i="19" a="1"/>
  <c r="AC970" i="19" s="1"/>
  <c r="AB290" i="19" a="1"/>
  <c r="AB290" i="19" s="1"/>
  <c r="AC290" i="19" a="1"/>
  <c r="AC290" i="19" s="1"/>
  <c r="AB1263" i="19" a="1"/>
  <c r="AB1263" i="19" s="1"/>
  <c r="AC1263" i="19" a="1"/>
  <c r="AC1263" i="19" s="1"/>
  <c r="AB1078" i="19" a="1"/>
  <c r="AB1078" i="19" s="1"/>
  <c r="AC1078" i="19" a="1"/>
  <c r="AC1078" i="19" s="1"/>
  <c r="AB928" i="19" a="1"/>
  <c r="AB928" i="19" s="1"/>
  <c r="AC928" i="19" a="1"/>
  <c r="AC928" i="19" s="1"/>
  <c r="AB1264" i="19" a="1"/>
  <c r="AB1264" i="19" s="1"/>
  <c r="AC1264" i="19" a="1"/>
  <c r="AC1264" i="19" s="1"/>
  <c r="AB607" i="19" a="1"/>
  <c r="AB607" i="19" s="1"/>
  <c r="AC607" i="19" a="1"/>
  <c r="AC607" i="19" s="1"/>
  <c r="AB1211" i="19" a="1"/>
  <c r="AB1211" i="19" s="1"/>
  <c r="AC1211" i="19" a="1"/>
  <c r="AC1211" i="19" s="1"/>
  <c r="AB394" i="19" a="1"/>
  <c r="AB394" i="19" s="1"/>
  <c r="AC394" i="19" a="1"/>
  <c r="AC394" i="19" s="1"/>
  <c r="AB944" i="19" a="1"/>
  <c r="AB944" i="19" s="1"/>
  <c r="AC944" i="19" a="1"/>
  <c r="AC944" i="19" s="1"/>
  <c r="AB717" i="19" a="1"/>
  <c r="AB717" i="19" s="1"/>
  <c r="AC717" i="19" a="1"/>
  <c r="AC717" i="19" s="1"/>
  <c r="AB505" i="19" a="1"/>
  <c r="AB505" i="19" s="1"/>
  <c r="AC505" i="19" a="1"/>
  <c r="AC505" i="19" s="1"/>
  <c r="AB395" i="19" a="1"/>
  <c r="AB395" i="19" s="1"/>
  <c r="AC395" i="19" a="1"/>
  <c r="AC395" i="19" s="1"/>
  <c r="AB1281" i="19" a="1"/>
  <c r="AB1281" i="19" s="1"/>
  <c r="AC1281" i="19" a="1"/>
  <c r="AC1281" i="19" s="1"/>
  <c r="AB1448" i="19" a="1"/>
  <c r="AB1448" i="19" s="1"/>
  <c r="AC1448" i="19" a="1"/>
  <c r="AC1448" i="19" s="1"/>
  <c r="AB946" i="19" a="1"/>
  <c r="AB946" i="19" s="1"/>
  <c r="AC946" i="19" a="1"/>
  <c r="AC946" i="19" s="1"/>
  <c r="AB1544" i="19" a="1"/>
  <c r="AB1544" i="19" s="1"/>
  <c r="AC1544" i="19" a="1"/>
  <c r="AC1544" i="19" s="1"/>
  <c r="AB1269" i="19" a="1"/>
  <c r="AB1269" i="19" s="1"/>
  <c r="AC1269" i="19" a="1"/>
  <c r="AC1269" i="19" s="1"/>
  <c r="AB511" i="19" a="1"/>
  <c r="AB511" i="19" s="1"/>
  <c r="AB512" i="19" s="1" a="1"/>
  <c r="AB512" i="19" s="1"/>
  <c r="AB513" i="19" s="1" a="1"/>
  <c r="AB513" i="19" s="1"/>
  <c r="AC511" i="19" a="1"/>
  <c r="AC511" i="19" s="1"/>
  <c r="AC512" i="19" s="1" a="1"/>
  <c r="AC512" i="19" s="1"/>
  <c r="AC513" i="19" s="1" a="1"/>
  <c r="AC513" i="19" s="1"/>
  <c r="AB611" i="19" a="1"/>
  <c r="AB611" i="19" s="1"/>
  <c r="AC611" i="19" a="1"/>
  <c r="AC611" i="19" s="1"/>
  <c r="AC612" i="19" s="1" a="1"/>
  <c r="AC612" i="19" s="1"/>
  <c r="AB334" i="19" a="1"/>
  <c r="AB334" i="19" s="1"/>
  <c r="AC334" i="19" a="1"/>
  <c r="AC334" i="19" s="1"/>
  <c r="AB1434" i="19" a="1"/>
  <c r="AB1434" i="19" s="1"/>
  <c r="AC1434" i="19" a="1"/>
  <c r="AC1434" i="19" s="1"/>
  <c r="AB367" i="19" a="1"/>
  <c r="AB367" i="19" s="1"/>
  <c r="AC367" i="19" a="1"/>
  <c r="AC367" i="19" s="1"/>
  <c r="AB916" i="19" a="1"/>
  <c r="AB916" i="19" s="1"/>
  <c r="AC916" i="19" a="1"/>
  <c r="AC916" i="19" s="1"/>
  <c r="AB1275" i="19" a="1"/>
  <c r="AB1275" i="19" s="1"/>
  <c r="AC1275" i="19" a="1"/>
  <c r="AC1275" i="19" s="1"/>
  <c r="AB919" i="19" a="1"/>
  <c r="AB919" i="19" s="1"/>
  <c r="AC919" i="19" a="1"/>
  <c r="AC919" i="19" s="1"/>
  <c r="AB1324" i="19" a="1"/>
  <c r="AB1324" i="19" s="1"/>
  <c r="AC1324" i="19" a="1"/>
  <c r="AC1324" i="19" s="1"/>
  <c r="AB921" i="19" a="1"/>
  <c r="AB921" i="19" s="1"/>
  <c r="AC921" i="19" a="1"/>
  <c r="AC921" i="19" s="1"/>
  <c r="AB1583" i="19" a="1"/>
  <c r="AB1583" i="19" s="1"/>
  <c r="AC1583" i="19" a="1"/>
  <c r="AC1583" i="19" s="1"/>
  <c r="AB1393" i="19" a="1"/>
  <c r="AB1393" i="19" s="1"/>
  <c r="AC1393" i="19" a="1"/>
  <c r="AC1393" i="19" s="1"/>
  <c r="AB969" i="19" a="1"/>
  <c r="AB969" i="19" s="1"/>
  <c r="AC969" i="19" a="1"/>
  <c r="AC969" i="19" s="1"/>
  <c r="AB257" i="19" a="1"/>
  <c r="AB257" i="19" s="1"/>
  <c r="AC257" i="19" a="1"/>
  <c r="AC257" i="19" s="1"/>
  <c r="AB1293" i="19" a="1"/>
  <c r="AB1293" i="19" s="1"/>
  <c r="AC1293" i="19" a="1"/>
  <c r="AC1293" i="19" s="1"/>
  <c r="AB340" i="19" a="1"/>
  <c r="AB340" i="19" s="1"/>
  <c r="AC340" i="19" a="1"/>
  <c r="AC340" i="19" s="1"/>
  <c r="AB1367" i="19" a="1"/>
  <c r="AB1367" i="19" s="1"/>
  <c r="AC1367" i="19" a="1"/>
  <c r="AC1367" i="19" s="1"/>
  <c r="AB560" i="19" a="1"/>
  <c r="AB560" i="19" s="1"/>
  <c r="AC560" i="19" a="1"/>
  <c r="AC560" i="19" s="1"/>
  <c r="AB477" i="19" a="1"/>
  <c r="AB477" i="19" s="1"/>
  <c r="AC477" i="19" a="1"/>
  <c r="AC477" i="19" s="1"/>
  <c r="AB196" i="19" a="1"/>
  <c r="AB196" i="19" s="1"/>
  <c r="AC196" i="19" a="1"/>
  <c r="AC196" i="19" s="1"/>
  <c r="AB346" i="19" a="1"/>
  <c r="AB346" i="19" s="1"/>
  <c r="AC346" i="19" a="1"/>
  <c r="AC346" i="19" s="1"/>
  <c r="AB571" i="19" a="1"/>
  <c r="AB571" i="19" s="1"/>
  <c r="AB572" i="19" s="1" a="1"/>
  <c r="AB572" i="19" s="1"/>
  <c r="AB573" i="19" s="1" a="1"/>
  <c r="AB573" i="19" s="1"/>
  <c r="AB574" i="19" s="1" a="1"/>
  <c r="AB574" i="19" s="1"/>
  <c r="AC571" i="19" a="1"/>
  <c r="AC571" i="19" s="1"/>
  <c r="AC572" i="19" s="1" a="1"/>
  <c r="AC572" i="19" s="1"/>
  <c r="AB369" i="19" a="1"/>
  <c r="AB369" i="19" s="1"/>
  <c r="AC369" i="19" a="1"/>
  <c r="AC369" i="19" s="1"/>
  <c r="AB256" i="19" a="1"/>
  <c r="AB256" i="19" s="1"/>
  <c r="AC256" i="19" a="1"/>
  <c r="AC256" i="19" s="1"/>
  <c r="AB1477" i="19" a="1"/>
  <c r="AB1477" i="19" s="1"/>
  <c r="AC1477" i="19" a="1"/>
  <c r="AC1477" i="19" s="1"/>
  <c r="AB237" i="19" a="1"/>
  <c r="AB237" i="19" s="1"/>
  <c r="AC237" i="19" a="1"/>
  <c r="AC237" i="19" s="1"/>
  <c r="AB785" i="19" a="1"/>
  <c r="AB785" i="19" s="1"/>
  <c r="AC785" i="19" a="1"/>
  <c r="AC785" i="19" s="1"/>
  <c r="AB260" i="19" a="1"/>
  <c r="AB260" i="19" s="1"/>
  <c r="AC260" i="19" a="1"/>
  <c r="AC260" i="19" s="1"/>
  <c r="AB1080" i="19" a="1"/>
  <c r="AB1080" i="19" s="1"/>
  <c r="AC1080" i="19" a="1"/>
  <c r="AC1080" i="19" s="1"/>
  <c r="AB506" i="19" a="1"/>
  <c r="AB506" i="19" s="1"/>
  <c r="AC506" i="19" a="1"/>
  <c r="AC506" i="19" s="1"/>
  <c r="AB1543" i="19" a="1"/>
  <c r="AB1543" i="19" s="1"/>
  <c r="AC1543" i="19" a="1"/>
  <c r="AC1543" i="19" s="1"/>
  <c r="AB791" i="19" a="1"/>
  <c r="AB791" i="19" s="1"/>
  <c r="AC791" i="19" a="1"/>
  <c r="AC791" i="19" s="1"/>
  <c r="AB284" i="19" a="1"/>
  <c r="AB284" i="19" s="1"/>
  <c r="AC284" i="19" a="1"/>
  <c r="AC284" i="19" s="1"/>
  <c r="AB397" i="19" a="1"/>
  <c r="AB397" i="19" s="1"/>
  <c r="AC397" i="19" a="1"/>
  <c r="AC397" i="19" s="1"/>
  <c r="AB1370" i="19" a="1"/>
  <c r="AB1370" i="19" s="1"/>
  <c r="AC1370" i="19" a="1"/>
  <c r="AC1370" i="19" s="1"/>
  <c r="AB1304" i="19" a="1"/>
  <c r="AB1304" i="19" s="1"/>
  <c r="AC1304" i="19" a="1"/>
  <c r="AC1304" i="19" s="1"/>
  <c r="AB1598" i="19" a="1"/>
  <c r="AB1598" i="19" s="1"/>
  <c r="AC1598" i="19" a="1"/>
  <c r="AC1598" i="19" s="1"/>
  <c r="AB330" i="19" a="1"/>
  <c r="AB330" i="19" s="1"/>
  <c r="AC330" i="19" a="1"/>
  <c r="AC330" i="19" s="1"/>
  <c r="AB859" i="19" a="1"/>
  <c r="AB859" i="19" s="1"/>
  <c r="AC859" i="19" a="1"/>
  <c r="AC859" i="19" s="1"/>
  <c r="AB1206" i="19" a="1"/>
  <c r="AB1206" i="19" s="1"/>
  <c r="AC1206" i="19" a="1"/>
  <c r="AC1206" i="19" s="1"/>
  <c r="AB1548" i="19" a="1"/>
  <c r="AB1548" i="19" s="1"/>
  <c r="AC1548" i="19" a="1"/>
  <c r="AC1548" i="19" s="1"/>
  <c r="AB476" i="19" a="1"/>
  <c r="AB476" i="19" s="1"/>
  <c r="AC476" i="19" a="1"/>
  <c r="AC476" i="19" s="1"/>
  <c r="AB503" i="19" a="1"/>
  <c r="AB503" i="19" s="1"/>
  <c r="AC503" i="19" a="1"/>
  <c r="AC503" i="19" s="1"/>
  <c r="AB1363" i="19" a="1"/>
  <c r="AB1363" i="19" s="1"/>
  <c r="AC1363" i="19" a="1"/>
  <c r="AC1363" i="19" s="1"/>
  <c r="AB1441" i="19" a="1"/>
  <c r="AB1441" i="19" s="1"/>
  <c r="AC1441" i="19" a="1"/>
  <c r="AC1441" i="19" s="1"/>
  <c r="AB854" i="19" a="1"/>
  <c r="AB854" i="19" s="1"/>
  <c r="AC854" i="19" a="1"/>
  <c r="AC854" i="19" s="1"/>
  <c r="AB787" i="19" a="1"/>
  <c r="AB787" i="19" s="1"/>
  <c r="AC787" i="19" a="1"/>
  <c r="AC787" i="19" s="1"/>
  <c r="AB396" i="19" a="1"/>
  <c r="AB396" i="19" s="1"/>
  <c r="AC396" i="19" a="1"/>
  <c r="AC396" i="19" s="1"/>
  <c r="AB676" i="19" a="1"/>
  <c r="AB676" i="19" s="1"/>
  <c r="AC676" i="19" a="1"/>
  <c r="AC676" i="19" s="1"/>
  <c r="AB1371" i="19" a="1"/>
  <c r="AB1371" i="19" s="1"/>
  <c r="AC1371" i="19" a="1"/>
  <c r="AC1371" i="19" s="1"/>
  <c r="AB400" i="19" a="1"/>
  <c r="AB400" i="19" s="1"/>
  <c r="AC400" i="19" a="1"/>
  <c r="AC400" i="19" s="1"/>
  <c r="AB924" i="19" a="1"/>
  <c r="AB924" i="19" s="1"/>
  <c r="AC924" i="19" a="1"/>
  <c r="AC924" i="19" s="1"/>
  <c r="AB288" i="19" a="1"/>
  <c r="AB288" i="19" s="1"/>
  <c r="AC288" i="19" a="1"/>
  <c r="AC288" i="19" s="1"/>
  <c r="AB1537" i="19" a="1"/>
  <c r="AB1537" i="19" s="1"/>
  <c r="AC1537" i="19" a="1"/>
  <c r="AC1537" i="19" s="1"/>
  <c r="AE1535" i="19" s="1"/>
  <c r="AG1535" i="19" s="1" a="1"/>
  <c r="AG1535" i="19" s="1"/>
  <c r="AB1208" i="19" a="1"/>
  <c r="AB1208" i="19" s="1"/>
  <c r="AC1208" i="19" a="1"/>
  <c r="AC1208" i="19" s="1"/>
  <c r="AB291" i="19" a="1"/>
  <c r="AB291" i="19" s="1"/>
  <c r="AB292" i="19" s="1" a="1"/>
  <c r="AB292" i="19" s="1"/>
  <c r="AB293" i="19" s="1" a="1"/>
  <c r="AB293" i="19" s="1"/>
  <c r="AC291" i="19" a="1"/>
  <c r="AC291" i="19" s="1"/>
  <c r="AC292" i="19" s="1" a="1"/>
  <c r="AC292" i="19" s="1"/>
  <c r="AC293" i="19" s="1" a="1"/>
  <c r="AC293" i="19" s="1"/>
  <c r="AB501" i="19" a="1"/>
  <c r="AB501" i="19" s="1"/>
  <c r="AB502" i="19" s="1" a="1"/>
  <c r="AB502" i="19" s="1"/>
  <c r="AC501" i="19" a="1"/>
  <c r="AC501" i="19" s="1"/>
  <c r="AC502" i="19" s="1" a="1"/>
  <c r="AC502" i="19" s="1"/>
  <c r="AB1265" i="19" a="1"/>
  <c r="AB1265" i="19" s="1"/>
  <c r="AC1265" i="19" a="1"/>
  <c r="AC1265" i="19" s="1"/>
  <c r="AB1261" i="19" a="1"/>
  <c r="AB1261" i="19" s="1"/>
  <c r="AC1261" i="19" a="1"/>
  <c r="AC1261" i="19" s="1"/>
  <c r="AB507" i="19" a="1"/>
  <c r="AB507" i="19" s="1"/>
  <c r="AC507" i="19" a="1"/>
  <c r="AC507" i="19" s="1"/>
  <c r="AB411" i="19" a="1"/>
  <c r="AB411" i="19" s="1"/>
  <c r="AB412" i="19" s="1" a="1"/>
  <c r="AB412" i="19" s="1"/>
  <c r="AB413" i="19" s="1" a="1"/>
  <c r="AB413" i="19" s="1"/>
  <c r="AB414" i="19" s="1" a="1"/>
  <c r="AB414" i="19" s="1"/>
  <c r="AC411" i="19" a="1"/>
  <c r="AC411" i="19" s="1"/>
  <c r="AC412" i="19" s="1" a="1"/>
  <c r="AC412" i="19" s="1"/>
  <c r="AC413" i="19" s="1" a="1"/>
  <c r="AC413" i="19" s="1"/>
  <c r="AC414" i="19" s="1" a="1"/>
  <c r="AC414" i="19" s="1"/>
  <c r="AB721" i="19" a="1"/>
  <c r="AB721" i="19" s="1"/>
  <c r="AC721" i="19" a="1"/>
  <c r="AC721" i="19" s="1"/>
  <c r="AB675" i="19" a="1"/>
  <c r="AB675" i="19" s="1"/>
  <c r="AC675" i="19" a="1"/>
  <c r="AC675" i="19" s="1"/>
  <c r="AB1456" i="19" a="1"/>
  <c r="AB1456" i="19" s="1"/>
  <c r="AC1456" i="19" a="1"/>
  <c r="AC1456" i="19" s="1"/>
  <c r="AB1336" i="19" a="1"/>
  <c r="AB1336" i="19" s="1"/>
  <c r="AC1336" i="19" a="1"/>
  <c r="AC1336" i="19" s="1"/>
  <c r="AC1192" i="19" a="1"/>
  <c r="AC1192" i="19" s="1"/>
  <c r="AB401" i="19" a="1"/>
  <c r="AB401" i="19" s="1"/>
  <c r="AB402" i="19" s="1" a="1"/>
  <c r="AB402" i="19" s="1"/>
  <c r="AB403" i="19" s="1" a="1"/>
  <c r="AB403" i="19" s="1"/>
  <c r="AB404" i="19" s="1" a="1"/>
  <c r="AB404" i="19" s="1"/>
  <c r="AC401" i="19" a="1"/>
  <c r="AC401" i="19" s="1"/>
  <c r="AC402" i="19" s="1" a="1"/>
  <c r="AC402" i="19" s="1"/>
  <c r="AC403" i="19" s="1" a="1"/>
  <c r="AC403" i="19" s="1"/>
  <c r="AC404" i="19" s="1" a="1"/>
  <c r="AC404" i="19" s="1"/>
  <c r="AB926" i="19" a="1"/>
  <c r="AB926" i="19" s="1"/>
  <c r="AC926" i="19" a="1"/>
  <c r="AC926" i="19" s="1"/>
  <c r="AB918" i="19" a="1"/>
  <c r="AB918" i="19" s="1"/>
  <c r="AC918" i="19" a="1"/>
  <c r="AC918" i="19" s="1"/>
  <c r="AB1478" i="19" a="1"/>
  <c r="AB1478" i="19" s="1"/>
  <c r="AC1478" i="19" a="1"/>
  <c r="AC1478" i="19" s="1"/>
  <c r="AB716" i="19" a="1"/>
  <c r="AB716" i="19" s="1"/>
  <c r="AC716" i="19" a="1"/>
  <c r="AC716" i="19" s="1"/>
  <c r="AB696" i="19" a="1"/>
  <c r="AB696" i="19" s="1"/>
  <c r="AC696" i="19" a="1"/>
  <c r="AC696" i="19" s="1"/>
  <c r="AB930" i="19" a="1"/>
  <c r="AB930" i="19" s="1"/>
  <c r="AC930" i="19" a="1"/>
  <c r="AC930" i="19" s="1"/>
  <c r="AB409" i="19" a="1"/>
  <c r="AB409" i="19" s="1"/>
  <c r="AC409" i="19" a="1"/>
  <c r="AC409" i="19" s="1"/>
  <c r="AB410" i="19" a="1"/>
  <c r="AB410" i="19" s="1"/>
  <c r="AC410" i="19" a="1"/>
  <c r="AC410" i="19" s="1"/>
  <c r="AB1455" i="19" a="1"/>
  <c r="AB1455" i="19" s="1"/>
  <c r="AC1455" i="19" a="1"/>
  <c r="AC1455" i="19" s="1"/>
  <c r="AB674" i="19" a="1"/>
  <c r="AB674" i="19" s="1"/>
  <c r="AC674" i="19" a="1"/>
  <c r="AC674" i="19" s="1"/>
  <c r="AB1547" i="19" a="1"/>
  <c r="AB1547" i="19" s="1"/>
  <c r="AC1547" i="19" a="1"/>
  <c r="AC1547" i="19" s="1"/>
  <c r="AB968" i="19" a="1"/>
  <c r="AB968" i="19" s="1"/>
  <c r="AC968" i="19" a="1"/>
  <c r="AC968" i="19" s="1"/>
  <c r="AB1436" i="19" a="1"/>
  <c r="AB1436" i="19" s="1"/>
  <c r="AC1436" i="19" a="1"/>
  <c r="AC1436" i="19" s="1"/>
  <c r="AB557" i="19" a="1"/>
  <c r="AB557" i="19" s="1"/>
  <c r="AC557" i="19" a="1"/>
  <c r="AC557" i="19" s="1"/>
  <c r="AB1338" i="19" a="1"/>
  <c r="AB1338" i="19" s="1"/>
  <c r="AC1338" i="19" a="1"/>
  <c r="AC1338" i="19" s="1"/>
  <c r="AB1364" i="19" a="1"/>
  <c r="AB1364" i="19" s="1"/>
  <c r="AC1364" i="19" a="1"/>
  <c r="AC1364" i="19" s="1"/>
  <c r="AB339" i="19" a="1"/>
  <c r="AB339" i="19" s="1"/>
  <c r="AC339" i="19" a="1"/>
  <c r="AC339" i="19" s="1"/>
  <c r="AB1309" i="19" a="1"/>
  <c r="AB1309" i="19" s="1"/>
  <c r="AC1309" i="19" a="1"/>
  <c r="AC1309" i="19" s="1"/>
  <c r="AB324" i="19" a="1"/>
  <c r="AB324" i="19" s="1"/>
  <c r="AC324" i="19" a="1"/>
  <c r="AC324" i="19" s="1"/>
  <c r="AB1439" i="19" a="1"/>
  <c r="AB1439" i="19" s="1"/>
  <c r="AC1439" i="19" a="1"/>
  <c r="AC1439" i="19" s="1"/>
  <c r="AB1565" i="19" a="1"/>
  <c r="AB1565" i="19" s="1"/>
  <c r="AC1565" i="19" a="1"/>
  <c r="AC1565" i="19" s="1"/>
  <c r="AB259" i="19" a="1"/>
  <c r="AB259" i="19" s="1"/>
  <c r="AC259" i="19" a="1"/>
  <c r="AC259" i="19" s="1"/>
  <c r="AB504" i="19" a="1"/>
  <c r="AB504" i="19" s="1"/>
  <c r="AC504" i="19" a="1"/>
  <c r="AC504" i="19" s="1"/>
  <c r="AB855" i="19" a="1"/>
  <c r="AB855" i="19" s="1"/>
  <c r="AC855" i="19" a="1"/>
  <c r="AC855" i="19" s="1"/>
  <c r="AB1480" i="19" a="1"/>
  <c r="AB1480" i="19" s="1"/>
  <c r="AC1480" i="19" a="1"/>
  <c r="AC1480" i="19" s="1"/>
  <c r="AB326" i="19" a="1"/>
  <c r="AB326" i="19" s="1"/>
  <c r="AC326" i="19" a="1"/>
  <c r="AC326" i="19" s="1"/>
  <c r="AB251" i="19" a="1"/>
  <c r="AB251" i="19" s="1"/>
  <c r="AB252" i="19" s="1" a="1"/>
  <c r="AB252" i="19" s="1"/>
  <c r="AC251" i="19" a="1"/>
  <c r="AC251" i="19" s="1"/>
  <c r="AC252" i="19" s="1" a="1"/>
  <c r="AC252" i="19" s="1"/>
  <c r="AB1327" i="19" a="1"/>
  <c r="AB1327" i="19" s="1"/>
  <c r="AC1327" i="19" a="1"/>
  <c r="AC1327" i="19" s="1"/>
  <c r="AB581" i="19" a="1"/>
  <c r="AB581" i="19" s="1"/>
  <c r="AC581" i="19" a="1"/>
  <c r="AC581" i="19" s="1"/>
  <c r="AC582" i="19" s="1" a="1"/>
  <c r="AC582" i="19" s="1"/>
  <c r="AB333" i="19" a="1"/>
  <c r="AB333" i="19" s="1"/>
  <c r="AC333" i="19" a="1"/>
  <c r="AC333" i="19" s="1"/>
  <c r="AB1055" i="19" a="1"/>
  <c r="AB1055" i="19" s="1"/>
  <c r="AC1055" i="19" a="1"/>
  <c r="AC1055" i="19" s="1"/>
  <c r="AE1055" i="19" s="1"/>
  <c r="AG1055" i="19" s="1" a="1"/>
  <c r="AG1055" i="19" s="1"/>
  <c r="AB1204" i="19" a="1"/>
  <c r="AB1204" i="19" s="1"/>
  <c r="AC1204" i="19" a="1"/>
  <c r="AC1204" i="19" s="1"/>
  <c r="AB1396" i="19" a="1"/>
  <c r="AB1396" i="19" s="1"/>
  <c r="AC1396" i="19" a="1"/>
  <c r="AC1396" i="19" s="1"/>
  <c r="AB29" i="19" a="1"/>
  <c r="AB29" i="19" s="1"/>
  <c r="AC29" i="19" a="1"/>
  <c r="AC29" i="19" s="1"/>
  <c r="AB923" i="19" a="1"/>
  <c r="AB923" i="19" s="1"/>
  <c r="AC923" i="19" a="1"/>
  <c r="AC923" i="19" s="1"/>
  <c r="AB1398" i="19" a="1"/>
  <c r="AB1398" i="19" s="1"/>
  <c r="AC1398" i="19" a="1"/>
  <c r="AC1398" i="19" s="1"/>
  <c r="AB289" i="19" a="1"/>
  <c r="AB289" i="19" s="1"/>
  <c r="AC289" i="19" a="1"/>
  <c r="AC289" i="19" s="1"/>
  <c r="AB281" i="19" a="1"/>
  <c r="AB281" i="19" s="1"/>
  <c r="AB282" i="19" s="1" a="1"/>
  <c r="AB282" i="19" s="1"/>
  <c r="AB283" i="19" s="1" a="1"/>
  <c r="AB283" i="19" s="1"/>
  <c r="AC281" i="19" a="1"/>
  <c r="AC281" i="19" s="1"/>
  <c r="AC282" i="19" s="1" a="1"/>
  <c r="AC282" i="19" s="1"/>
  <c r="AC283" i="19" s="1" a="1"/>
  <c r="AC283" i="19" s="1"/>
  <c r="AB249" i="19" a="1"/>
  <c r="AB249" i="19" s="1"/>
  <c r="AC249" i="19" a="1"/>
  <c r="AC249" i="19" s="1"/>
  <c r="AB610" i="19" a="1"/>
  <c r="AB610" i="19" s="1"/>
  <c r="AC610" i="19" a="1"/>
  <c r="AC610" i="19" s="1"/>
  <c r="AB1394" i="19" a="1"/>
  <c r="AB1394" i="19" s="1"/>
  <c r="AC1394" i="19" a="1"/>
  <c r="AC1394" i="19" s="1"/>
  <c r="AB366" i="19" a="1"/>
  <c r="AB366" i="19" s="1"/>
  <c r="AC366" i="19" a="1"/>
  <c r="AC366" i="19" s="1"/>
  <c r="AB1331" i="19" a="1"/>
  <c r="AB1331" i="19" s="1"/>
  <c r="AC1331" i="19" a="1"/>
  <c r="AC1331" i="19" s="1"/>
  <c r="AB97" i="19" a="1"/>
  <c r="AB97" i="19" s="1"/>
  <c r="AC97" i="19" a="1"/>
  <c r="AC97" i="19" s="1"/>
  <c r="AB1335" i="19" a="1"/>
  <c r="AB1335" i="19" s="1"/>
  <c r="AC1335" i="19" a="1"/>
  <c r="AC1335" i="19" s="1"/>
  <c r="AC432" i="19" a="1"/>
  <c r="AC432" i="19" s="1"/>
  <c r="AB337" i="19" a="1"/>
  <c r="AB337" i="19" s="1"/>
  <c r="AC337" i="19" a="1"/>
  <c r="AC337" i="19" s="1"/>
  <c r="AB1450" i="19" a="1"/>
  <c r="AB1450" i="19" s="1"/>
  <c r="AC1450" i="19" a="1"/>
  <c r="AC1450" i="19" s="1"/>
  <c r="AB565" i="19" a="1"/>
  <c r="AB565" i="19" s="1"/>
  <c r="AC565" i="19" a="1"/>
  <c r="AC565" i="19" s="1"/>
  <c r="AB1591" i="19" a="1"/>
  <c r="AB1591" i="19" s="1"/>
  <c r="AC1591" i="19" a="1"/>
  <c r="AC1591" i="19" s="1"/>
  <c r="AB1365" i="19" a="1"/>
  <c r="AB1365" i="19" s="1"/>
  <c r="AC1365" i="19" a="1"/>
  <c r="AC1365" i="19" s="1"/>
  <c r="AB693" i="19" a="1"/>
  <c r="AB693" i="19" s="1"/>
  <c r="AC693" i="19" a="1"/>
  <c r="AC693" i="19" s="1"/>
  <c r="AB1440" i="19" a="1"/>
  <c r="AB1440" i="19" s="1"/>
  <c r="AC1440" i="19" a="1"/>
  <c r="AC1440" i="19" s="1"/>
  <c r="AB327" i="19" a="1"/>
  <c r="AB327" i="19" s="1"/>
  <c r="AC327" i="19" a="1"/>
  <c r="AC327" i="19" s="1"/>
  <c r="AB1445" i="19" a="1"/>
  <c r="AB1445" i="19" s="1"/>
  <c r="AC1445" i="19" a="1"/>
  <c r="AC1445" i="19" s="1"/>
  <c r="AB241" i="19" a="1"/>
  <c r="AB241" i="19" s="1"/>
  <c r="AB242" i="19" s="1" a="1"/>
  <c r="AB242" i="19" s="1"/>
  <c r="AC241" i="19" a="1"/>
  <c r="AC241" i="19" s="1"/>
  <c r="AC242" i="19" s="1" a="1"/>
  <c r="AC242" i="19" s="1"/>
  <c r="AB1585" i="19" a="1"/>
  <c r="AB1585" i="19" s="1"/>
  <c r="AC1585" i="19" a="1"/>
  <c r="AC1585" i="19" s="1"/>
  <c r="AB951" i="19" a="1"/>
  <c r="AB951" i="19" s="1"/>
  <c r="AC951" i="19" a="1"/>
  <c r="AC951" i="19" s="1"/>
  <c r="AB1333" i="19" a="1"/>
  <c r="AB1333" i="19" s="1"/>
  <c r="AC1333" i="19" a="1"/>
  <c r="AC1333" i="19" s="1"/>
  <c r="AB157" i="19" a="1"/>
  <c r="AB157" i="19" s="1"/>
  <c r="AC157" i="19" a="1"/>
  <c r="AC157" i="19" s="1"/>
  <c r="AB681" i="19" a="1"/>
  <c r="AB681" i="19" s="1"/>
  <c r="AC681" i="19" a="1"/>
  <c r="AC681" i="19" s="1"/>
  <c r="AB967" i="19" a="1"/>
  <c r="AB967" i="19" s="1"/>
  <c r="AC967" i="19" a="1"/>
  <c r="AC967" i="19" s="1"/>
  <c r="AB348" i="19" a="1"/>
  <c r="AB348" i="19" s="1"/>
  <c r="AC348" i="19" a="1"/>
  <c r="AC348" i="19" s="1"/>
  <c r="AB861" i="19" a="1"/>
  <c r="AB861" i="19" s="1"/>
  <c r="AC861" i="19" a="1"/>
  <c r="AC861" i="19" s="1"/>
  <c r="AB570" i="19" a="1"/>
  <c r="AB570" i="19" s="1"/>
  <c r="AC570" i="19" a="1"/>
  <c r="AC570" i="19" s="1"/>
  <c r="AB1467" i="19" a="1"/>
  <c r="AB1467" i="19" s="1"/>
  <c r="AC1467" i="19" a="1"/>
  <c r="AC1467" i="19" s="1"/>
  <c r="AB496" i="19" a="1"/>
  <c r="AB496" i="19" s="1"/>
  <c r="AC496" i="19" a="1"/>
  <c r="AC496" i="19" s="1"/>
  <c r="AB966" i="19" a="1"/>
  <c r="AB966" i="19" s="1"/>
  <c r="AC966" i="19" a="1"/>
  <c r="AC966" i="19" s="1"/>
  <c r="AB1433" i="19" a="1"/>
  <c r="AB1433" i="19" s="1"/>
  <c r="AC1433" i="19" a="1"/>
  <c r="AC1433" i="19" s="1"/>
  <c r="AB474" i="19" a="1"/>
  <c r="AB474" i="19" s="1"/>
  <c r="AC474" i="19" a="1"/>
  <c r="AC474" i="19" s="1"/>
  <c r="AB247" i="19" a="1"/>
  <c r="AB247" i="19" s="1"/>
  <c r="AC247" i="19" a="1"/>
  <c r="AC247" i="19" s="1"/>
  <c r="AB1337" i="19" a="1"/>
  <c r="AB1337" i="19" s="1"/>
  <c r="AC1337" i="19" a="1"/>
  <c r="AC1337" i="19" s="1"/>
  <c r="AB1590" i="19" a="1"/>
  <c r="AB1590" i="19" s="1"/>
  <c r="AC1590" i="19" a="1"/>
  <c r="AC1590" i="19" s="1"/>
  <c r="AC573" i="19" a="1"/>
  <c r="AC573" i="19" s="1"/>
  <c r="AC574" i="19" s="1" a="1"/>
  <c r="AC574" i="19" s="1"/>
  <c r="AB1340" i="19" a="1"/>
  <c r="AB1340" i="19" s="1"/>
  <c r="AC1340" i="19" a="1"/>
  <c r="AC1340" i="19" s="1"/>
  <c r="AB955" i="19" a="1"/>
  <c r="AB955" i="19" s="1"/>
  <c r="AC955" i="19" a="1"/>
  <c r="AC955" i="19" s="1"/>
  <c r="AB1325" i="19" a="1"/>
  <c r="AB1325" i="19" s="1"/>
  <c r="AC1325" i="19" a="1"/>
  <c r="AC1325" i="19" s="1"/>
  <c r="AB641" i="19" a="1"/>
  <c r="AB641" i="19" s="1"/>
  <c r="AC641" i="19" a="1"/>
  <c r="AC641" i="19" s="1"/>
  <c r="AE636" i="19" s="1"/>
  <c r="AG636" i="19" s="1" a="1"/>
  <c r="AG636" i="19" s="1"/>
  <c r="AB1268" i="19" a="1"/>
  <c r="AB1268" i="19" s="1"/>
  <c r="AC1268" i="19" a="1"/>
  <c r="AC1268" i="19" s="1"/>
  <c r="AB1449" i="19" a="1"/>
  <c r="AB1449" i="19" s="1"/>
  <c r="AC1449" i="19" a="1"/>
  <c r="AC1449" i="19" s="1"/>
  <c r="AB35" i="19" a="1"/>
  <c r="AB35" i="19" s="1"/>
  <c r="AC35" i="19" a="1"/>
  <c r="AC35" i="19" s="1"/>
  <c r="AB27" i="19" a="1"/>
  <c r="AB27" i="19" s="1"/>
  <c r="AC27" i="19" a="1"/>
  <c r="AC27" i="19" s="1"/>
  <c r="AB954" i="19" a="1"/>
  <c r="AB954" i="19" s="1"/>
  <c r="AC954" i="19" a="1"/>
  <c r="AC954" i="19" s="1"/>
  <c r="AB277" i="19" a="1"/>
  <c r="AB277" i="19" s="1"/>
  <c r="AC277" i="19" a="1"/>
  <c r="AC277" i="19" s="1"/>
  <c r="AB376" i="19" a="1"/>
  <c r="AB376" i="19" s="1"/>
  <c r="AC376" i="19" a="1"/>
  <c r="AC376" i="19" s="1"/>
  <c r="AB1255" i="19" a="1"/>
  <c r="AB1255" i="19" s="1"/>
  <c r="AC1255" i="19" a="1"/>
  <c r="AC1255" i="19" s="1"/>
  <c r="AB558" i="19" a="1"/>
  <c r="AB558" i="19" s="1"/>
  <c r="AC558" i="19" a="1"/>
  <c r="AC558" i="19" s="1"/>
  <c r="AB160" i="19" a="1"/>
  <c r="AB160" i="19" s="1"/>
  <c r="AC160" i="19" a="1"/>
  <c r="AC160" i="19" s="1"/>
  <c r="AB1459" i="19" a="1"/>
  <c r="AB1459" i="19" s="1"/>
  <c r="AC1459" i="19" a="1"/>
  <c r="AC1459" i="19" s="1"/>
  <c r="AB310" i="19" a="1"/>
  <c r="AB310" i="19" s="1"/>
  <c r="AC310" i="19" a="1"/>
  <c r="AC310" i="19" s="1"/>
  <c r="AB1551" i="19" a="1"/>
  <c r="AB1551" i="19" s="1"/>
  <c r="AC1551" i="19" a="1"/>
  <c r="AC1551" i="19" s="1"/>
  <c r="AB1184" i="19" a="1"/>
  <c r="AB1184" i="19" s="1"/>
  <c r="AC1184" i="19" a="1"/>
  <c r="AC1184" i="19" s="1"/>
  <c r="AK1183" i="19" s="1"/>
  <c r="AB1278" i="19" a="1"/>
  <c r="AB1278" i="19" s="1"/>
  <c r="AC1278" i="19" a="1"/>
  <c r="AC1278" i="19" s="1"/>
  <c r="AB480" i="19" a="1"/>
  <c r="AB480" i="19" s="1"/>
  <c r="AC480" i="19" a="1"/>
  <c r="AC480" i="19" s="1"/>
  <c r="AB19" i="19" a="1"/>
  <c r="AB19" i="19" s="1"/>
  <c r="AC19" i="19" a="1"/>
  <c r="AC19" i="19" s="1"/>
  <c r="AB1481" i="19" a="1"/>
  <c r="AB1481" i="19" s="1"/>
  <c r="AC1481" i="19" a="1"/>
  <c r="AC1481" i="19" s="1"/>
  <c r="AB960" i="19" a="1"/>
  <c r="AB960" i="19" s="1"/>
  <c r="AC960" i="19" a="1"/>
  <c r="AC960" i="19" s="1"/>
  <c r="AB285" i="19" a="1"/>
  <c r="AB285" i="19" s="1"/>
  <c r="AC285" i="19" a="1"/>
  <c r="AC285" i="19" s="1"/>
  <c r="AB860" i="19" a="1"/>
  <c r="AB860" i="19" s="1"/>
  <c r="AC860" i="19" a="1"/>
  <c r="AC860" i="19" s="1"/>
  <c r="AB304" i="19" a="1"/>
  <c r="AB304" i="19" s="1"/>
  <c r="AC304" i="19" a="1"/>
  <c r="AC304" i="19" s="1"/>
  <c r="AB508" i="19" a="1"/>
  <c r="AB508" i="19" s="1"/>
  <c r="AC508" i="19" a="1"/>
  <c r="AC508" i="19" s="1"/>
  <c r="AB201" i="19" a="1"/>
  <c r="AB201" i="19" s="1"/>
  <c r="AB202" i="19" s="1" a="1"/>
  <c r="AB202" i="19" s="1"/>
  <c r="AB203" i="19" s="1" a="1"/>
  <c r="AB203" i="19" s="1"/>
  <c r="AC201" i="19" a="1"/>
  <c r="AC201" i="19" s="1"/>
  <c r="AC202" i="19" s="1" a="1"/>
  <c r="AC202" i="19" s="1"/>
  <c r="AC203" i="19" s="1" a="1"/>
  <c r="AC203" i="19" s="1"/>
  <c r="AB276" i="19" a="1"/>
  <c r="AB276" i="19" s="1"/>
  <c r="AC276" i="19" a="1"/>
  <c r="AC276" i="19" s="1"/>
  <c r="AB1395" i="19" a="1"/>
  <c r="AB1395" i="19" s="1"/>
  <c r="AC1395" i="19" a="1"/>
  <c r="AC1395" i="19" s="1"/>
  <c r="AB107" i="19" a="1"/>
  <c r="AB107" i="19" s="1"/>
  <c r="AC107" i="19" a="1"/>
  <c r="AC107" i="19" s="1"/>
  <c r="AB84" i="19" a="1"/>
  <c r="AB84" i="19" s="1"/>
  <c r="AC84" i="19" a="1"/>
  <c r="AC84" i="19" s="1"/>
  <c r="AB567" i="19" a="1"/>
  <c r="AB567" i="19" s="1"/>
  <c r="AC567" i="19" a="1"/>
  <c r="AC567" i="19" s="1"/>
  <c r="AB1587" i="19" a="1"/>
  <c r="AB1587" i="19" s="1"/>
  <c r="AC1587" i="19" a="1"/>
  <c r="AC1587" i="19" s="1"/>
  <c r="AB1564" i="19" a="1"/>
  <c r="AB1564" i="19" s="1"/>
  <c r="AC1564" i="19" a="1"/>
  <c r="AC1564" i="19" s="1"/>
  <c r="AB767" i="19" a="1"/>
  <c r="AB767" i="19" s="1"/>
  <c r="AC767" i="19" a="1"/>
  <c r="AC767" i="19" s="1"/>
  <c r="AB1073" i="19" a="1"/>
  <c r="AB1073" i="19" s="1"/>
  <c r="AC1073" i="19" a="1"/>
  <c r="AC1073" i="19" s="1"/>
  <c r="AB1274" i="19" a="1"/>
  <c r="AB1274" i="19" s="1"/>
  <c r="AC1274" i="19" a="1"/>
  <c r="AC1274" i="19" s="1"/>
  <c r="AB1257" i="19" a="1"/>
  <c r="AB1257" i="19" s="1"/>
  <c r="AC1257" i="19" a="1"/>
  <c r="AC1257" i="19" s="1"/>
  <c r="AB604" i="19" a="1"/>
  <c r="AB604" i="19" s="1"/>
  <c r="AC604" i="19" a="1"/>
  <c r="AC604" i="19" s="1"/>
  <c r="AB405" i="19" a="1"/>
  <c r="AB405" i="19" s="1"/>
  <c r="AC405" i="19" a="1"/>
  <c r="AC405" i="19" s="1"/>
  <c r="AB783" i="19" a="1"/>
  <c r="AB783" i="19" s="1"/>
  <c r="AC783" i="19" a="1"/>
  <c r="AC783" i="19" s="1"/>
  <c r="AB195" i="19" a="1"/>
  <c r="AB195" i="19" s="1"/>
  <c r="AC195" i="19" a="1"/>
  <c r="AC195" i="19" s="1"/>
  <c r="AB1567" i="19" a="1"/>
  <c r="AB1567" i="19" s="1"/>
  <c r="AC1567" i="19" a="1"/>
  <c r="AC1567" i="19" s="1"/>
  <c r="AB1297" i="19" a="1"/>
  <c r="AB1297" i="19" s="1"/>
  <c r="AC1297" i="19" a="1"/>
  <c r="AC1297" i="19" s="1"/>
  <c r="AB701" i="19" a="1"/>
  <c r="AB701" i="19" s="1"/>
  <c r="AC701" i="19" a="1"/>
  <c r="AC701" i="19" s="1"/>
  <c r="AB554" i="19" a="1"/>
  <c r="AB554" i="19" s="1"/>
  <c r="AC554" i="19" a="1"/>
  <c r="AC554" i="19" s="1"/>
  <c r="AB788" i="19" a="1"/>
  <c r="AB788" i="19" s="1"/>
  <c r="AC788" i="19" a="1"/>
  <c r="AC788" i="19" s="1"/>
  <c r="AB1586" i="19" a="1"/>
  <c r="AB1586" i="19" s="1"/>
  <c r="AC1586" i="19" a="1"/>
  <c r="AC1586" i="19" s="1"/>
  <c r="AB1447" i="19" a="1"/>
  <c r="AB1447" i="19" s="1"/>
  <c r="AC1447" i="19" a="1"/>
  <c r="AC1447" i="19" s="1"/>
  <c r="AB111" i="19" a="1"/>
  <c r="AB111" i="19" s="1"/>
  <c r="AC111" i="19" a="1"/>
  <c r="AC111" i="19" s="1"/>
  <c r="AB253" i="19" a="1"/>
  <c r="AB253" i="19" s="1"/>
  <c r="AC253" i="19" a="1"/>
  <c r="AC253" i="19" s="1"/>
  <c r="AB1076" i="19" a="1"/>
  <c r="AB1076" i="19" s="1"/>
  <c r="AC1076" i="19" a="1"/>
  <c r="AC1076" i="19" s="1"/>
  <c r="AB368" i="19" a="1"/>
  <c r="AB368" i="19" s="1"/>
  <c r="AC368" i="19" a="1"/>
  <c r="AC368" i="19" s="1"/>
  <c r="AB1475" i="19" a="1"/>
  <c r="AB1475" i="19" s="1"/>
  <c r="AC1475" i="19" a="1"/>
  <c r="AC1475" i="19" s="1"/>
  <c r="AB246" i="19" a="1"/>
  <c r="AB246" i="19" s="1"/>
  <c r="AC246" i="19" a="1"/>
  <c r="AC246" i="19" s="1"/>
  <c r="AB769" i="19" a="1"/>
  <c r="AB769" i="19" s="1"/>
  <c r="AC769" i="19" a="1"/>
  <c r="AC769" i="19" s="1"/>
  <c r="AB236" i="19" a="1"/>
  <c r="AB236" i="19" s="1"/>
  <c r="AC236" i="19" a="1"/>
  <c r="AC236" i="19" s="1"/>
  <c r="AB1438" i="19" a="1"/>
  <c r="AB1438" i="19" s="1"/>
  <c r="AC1438" i="19" a="1"/>
  <c r="AC1438" i="19" s="1"/>
  <c r="AB576" i="19" a="1"/>
  <c r="AB576" i="19" s="1"/>
  <c r="AC576" i="19" a="1"/>
  <c r="AC576" i="19" s="1"/>
  <c r="AB1323" i="19" a="1"/>
  <c r="AB1323" i="19" s="1"/>
  <c r="AC1323" i="19" a="1"/>
  <c r="AC1323" i="19" s="1"/>
  <c r="AB948" i="19" a="1"/>
  <c r="AB948" i="19" s="1"/>
  <c r="AC948" i="19" a="1"/>
  <c r="AC948" i="19" s="1"/>
  <c r="AB393" i="19" a="1"/>
  <c r="AB393" i="19" s="1"/>
  <c r="AC393" i="19" a="1"/>
  <c r="AC393" i="19" s="1"/>
  <c r="AB377" i="19" a="1"/>
  <c r="AB377" i="19" s="1"/>
  <c r="AC377" i="19" a="1"/>
  <c r="AC377" i="19" s="1"/>
  <c r="AB579" i="19" a="1"/>
  <c r="AB579" i="19" s="1"/>
  <c r="AC579" i="19" a="1"/>
  <c r="AC579" i="19" s="1"/>
  <c r="AB961" i="19" a="1"/>
  <c r="AB961" i="19" s="1"/>
  <c r="AC961" i="19" a="1"/>
  <c r="AC961" i="19" s="1"/>
  <c r="AB786" i="19" a="1"/>
  <c r="AB786" i="19" s="1"/>
  <c r="AC786" i="19" a="1"/>
  <c r="AC786" i="19" s="1"/>
  <c r="AB964" i="19" a="1"/>
  <c r="AB964" i="19" s="1"/>
  <c r="AC964" i="19" a="1"/>
  <c r="AC964" i="19" s="1"/>
  <c r="AB1328" i="19" a="1"/>
  <c r="AB1328" i="19" s="1"/>
  <c r="AC1328" i="19" a="1"/>
  <c r="AC1328" i="19" s="1"/>
  <c r="AB858" i="19" a="1"/>
  <c r="AB858" i="19" s="1"/>
  <c r="AC858" i="19" a="1"/>
  <c r="AC858" i="19" s="1"/>
  <c r="AB680" i="19" a="1"/>
  <c r="AB680" i="19" s="1"/>
  <c r="AC680" i="19" a="1"/>
  <c r="AC680" i="19" s="1"/>
  <c r="AB96" i="19" a="1"/>
  <c r="AB96" i="19" s="1"/>
  <c r="AC96" i="19" a="1"/>
  <c r="AC96" i="19" s="1"/>
  <c r="AB473" i="19" a="1"/>
  <c r="AB473" i="19" s="1"/>
  <c r="AC473" i="19" a="1"/>
  <c r="AC473" i="19" s="1"/>
  <c r="AB1205" i="19" a="1"/>
  <c r="AB1205" i="19" s="1"/>
  <c r="AC1205" i="19" a="1"/>
  <c r="AC1205" i="19" s="1"/>
  <c r="AB159" i="19" a="1"/>
  <c r="AB159" i="19" s="1"/>
  <c r="AC159" i="19" a="1"/>
  <c r="AC159" i="19" s="1"/>
  <c r="AB308" i="19" a="1"/>
  <c r="AB308" i="19" s="1"/>
  <c r="AC308" i="19" a="1"/>
  <c r="AC308" i="19" s="1"/>
  <c r="AB370" i="19" a="1"/>
  <c r="AB370" i="19" s="1"/>
  <c r="AC370" i="19" a="1"/>
  <c r="AC370" i="19" s="1"/>
  <c r="AB1254" i="19" a="1"/>
  <c r="AB1254" i="19" s="1"/>
  <c r="AC1254" i="19" a="1"/>
  <c r="AC1254" i="19" s="1"/>
  <c r="AB766" i="19" a="1"/>
  <c r="AB766" i="19" s="1"/>
  <c r="AC766" i="19" a="1"/>
  <c r="AC766" i="19" s="1"/>
  <c r="AB1463" i="19" a="1"/>
  <c r="AB1463" i="19" s="1"/>
  <c r="AC1463" i="19" a="1"/>
  <c r="AC1463" i="19" s="1"/>
  <c r="AB287" i="19" a="1"/>
  <c r="AB287" i="19" s="1"/>
  <c r="AC287" i="19" a="1"/>
  <c r="AC287" i="19" s="1"/>
  <c r="AB1273" i="19" a="1"/>
  <c r="AB1273" i="19" s="1"/>
  <c r="AC1273" i="19" a="1"/>
  <c r="AC1273" i="19" s="1"/>
  <c r="AB1307" i="19" a="1"/>
  <c r="AB1307" i="19" s="1"/>
  <c r="AC1307" i="19" a="1"/>
  <c r="AC1307" i="19" s="1"/>
  <c r="AC553" i="19" a="1"/>
  <c r="AC553" i="19" s="1"/>
  <c r="AB1549" i="19" a="1"/>
  <c r="AB1549" i="19" s="1"/>
  <c r="AC1549" i="19" a="1"/>
  <c r="AC1549" i="19" s="1"/>
  <c r="AB161" i="19" a="1"/>
  <c r="AB161" i="19" s="1"/>
  <c r="AB162" i="19" s="1" a="1"/>
  <c r="AB162" i="19" s="1"/>
  <c r="AD163" i="19" s="1"/>
  <c r="AF163" i="19" s="1" a="1"/>
  <c r="AF163" i="19" s="1"/>
  <c r="AC161" i="19" a="1"/>
  <c r="AC161" i="19" s="1"/>
  <c r="AC162" i="19" s="1" a="1"/>
  <c r="AC162" i="19" s="1"/>
  <c r="AK167" i="19" s="1"/>
  <c r="AB193" i="19" a="1"/>
  <c r="AB193" i="19" s="1"/>
  <c r="AC193" i="19" a="1"/>
  <c r="AC193" i="19" s="1"/>
  <c r="AB350" i="19" a="1"/>
  <c r="AB350" i="19" s="1"/>
  <c r="AC350" i="19" a="1"/>
  <c r="AC350" i="19" s="1"/>
  <c r="AB1400" i="19" a="1"/>
  <c r="AB1400" i="19" s="1"/>
  <c r="AC1400" i="19" a="1"/>
  <c r="AC1400" i="19" s="1"/>
  <c r="AB605" i="19" a="1"/>
  <c r="AB605" i="19" s="1"/>
  <c r="AC605" i="19" a="1"/>
  <c r="AC605" i="19" s="1"/>
  <c r="AB406" i="19" a="1"/>
  <c r="AB406" i="19" s="1"/>
  <c r="AC406" i="19" a="1"/>
  <c r="AC406" i="19" s="1"/>
  <c r="AB1310" i="19" a="1"/>
  <c r="AB1310" i="19" s="1"/>
  <c r="AC1310" i="19" a="1"/>
  <c r="AC1310" i="19" s="1"/>
  <c r="AB1563" i="19" a="1"/>
  <c r="AB1563" i="19" s="1"/>
  <c r="AC1563" i="19" a="1"/>
  <c r="AC1563" i="19" s="1"/>
  <c r="AB479" i="19" a="1"/>
  <c r="AB479" i="19" s="1"/>
  <c r="AC479" i="19" a="1"/>
  <c r="AC479" i="19" s="1"/>
  <c r="AB784" i="19" a="1"/>
  <c r="AB784" i="19" s="1"/>
  <c r="AC784" i="19" a="1"/>
  <c r="AC784" i="19" s="1"/>
  <c r="AB244" i="19" a="1"/>
  <c r="AB244" i="19" s="1"/>
  <c r="AC244" i="19" a="1"/>
  <c r="AC244" i="19" s="1"/>
  <c r="AB408" i="19" a="1"/>
  <c r="AB408" i="19" s="1"/>
  <c r="AC408" i="19" a="1"/>
  <c r="AC408" i="19" s="1"/>
  <c r="AB608" i="19" a="1"/>
  <c r="AB608" i="19" s="1"/>
  <c r="AC608" i="19" a="1"/>
  <c r="AC608" i="19" s="1"/>
  <c r="AB273" i="19" a="1"/>
  <c r="AB273" i="19" s="1"/>
  <c r="AC273" i="19" a="1"/>
  <c r="AC273" i="19" s="1"/>
  <c r="AB963" i="19" a="1"/>
  <c r="AB963" i="19" s="1"/>
  <c r="AC963" i="19" a="1"/>
  <c r="AC963" i="19" s="1"/>
  <c r="AB344" i="19" a="1"/>
  <c r="AB344" i="19" s="1"/>
  <c r="AC344" i="19" a="1"/>
  <c r="AC344" i="19" s="1"/>
  <c r="AB328" i="19" a="1"/>
  <c r="AB328" i="19" s="1"/>
  <c r="AC328" i="19" a="1"/>
  <c r="AC328" i="19" s="1"/>
  <c r="AB343" i="19" a="1"/>
  <c r="AB343" i="19" s="1"/>
  <c r="AC343" i="19" a="1"/>
  <c r="AC343" i="19" s="1"/>
  <c r="AB1303" i="19" a="1"/>
  <c r="AB1303" i="19" s="1"/>
  <c r="AC1303" i="19" a="1"/>
  <c r="AC1303" i="19" s="1"/>
  <c r="AB1253" i="19" a="1"/>
  <c r="AB1253" i="19" s="1"/>
  <c r="AC1253" i="19" a="1"/>
  <c r="AC1253" i="19" s="1"/>
  <c r="AB765" i="19" a="1"/>
  <c r="AB765" i="19" s="1"/>
  <c r="AC765" i="19" a="1"/>
  <c r="AC765" i="19" s="1"/>
  <c r="AB1301" i="19" a="1"/>
  <c r="AB1301" i="19" s="1"/>
  <c r="AC1301" i="19" a="1"/>
  <c r="AC1301" i="19" s="1"/>
  <c r="AB30" i="19" a="1"/>
  <c r="AB30" i="19" s="1"/>
  <c r="AC30" i="19" a="1"/>
  <c r="AC30" i="19" s="1"/>
  <c r="AB86" i="19" a="1"/>
  <c r="AB86" i="19" s="1"/>
  <c r="AC86" i="19" a="1"/>
  <c r="AC86" i="19" s="1"/>
  <c r="C101" i="19"/>
  <c r="E101" i="19" s="1"/>
  <c r="C97" i="19"/>
  <c r="E97" i="19" s="1"/>
  <c r="AH100" i="19"/>
  <c r="AH101" i="19"/>
  <c r="H93" i="19"/>
  <c r="B93" i="19" s="1"/>
  <c r="H100" i="19"/>
  <c r="B100" i="19" s="1"/>
  <c r="C98" i="19"/>
  <c r="E98" i="19" s="1"/>
  <c r="H98" i="19"/>
  <c r="B98" i="19" s="1"/>
  <c r="C94" i="19"/>
  <c r="E94" i="19" s="1"/>
  <c r="AH93" i="19"/>
  <c r="H94" i="19"/>
  <c r="B94" i="19" s="1"/>
  <c r="H97" i="19"/>
  <c r="B97" i="19" s="1"/>
  <c r="H95" i="19"/>
  <c r="B95" i="19" s="1"/>
  <c r="AH95" i="19"/>
  <c r="C96" i="19"/>
  <c r="E96" i="19" s="1"/>
  <c r="H96" i="19"/>
  <c r="B96" i="19" s="1"/>
  <c r="H92" i="19"/>
  <c r="B92" i="19" s="1"/>
  <c r="AH92" i="19"/>
  <c r="B19" i="23"/>
  <c r="C19" i="23" s="1"/>
  <c r="C31" i="19"/>
  <c r="E31" i="19" s="1"/>
  <c r="AH23" i="19"/>
  <c r="AH28" i="19"/>
  <c r="AH31" i="19"/>
  <c r="H23" i="19"/>
  <c r="B23" i="19" s="1"/>
  <c r="H30" i="19"/>
  <c r="B30" i="19" s="1"/>
  <c r="C30" i="19"/>
  <c r="E30" i="19" s="1"/>
  <c r="C29" i="19"/>
  <c r="E29" i="19" s="1"/>
  <c r="H29" i="19"/>
  <c r="B29" i="19" s="1"/>
  <c r="H24" i="19"/>
  <c r="B24" i="19" s="1"/>
  <c r="C24" i="19"/>
  <c r="E24" i="19" s="1"/>
  <c r="AH22" i="19"/>
  <c r="H28" i="19"/>
  <c r="B28" i="19" s="1"/>
  <c r="H22" i="19"/>
  <c r="B22" i="19" s="1"/>
  <c r="AH26" i="19"/>
  <c r="C26" i="19"/>
  <c r="E26" i="19" s="1"/>
  <c r="C27" i="19"/>
  <c r="E27" i="19" s="1"/>
  <c r="H27" i="19"/>
  <c r="B27" i="19" s="1"/>
  <c r="H25" i="19"/>
  <c r="B25" i="19" s="1"/>
  <c r="AH25" i="19"/>
  <c r="C110" i="19"/>
  <c r="E110" i="19" s="1"/>
  <c r="C38" i="19"/>
  <c r="E38" i="19" s="1"/>
  <c r="H108" i="19"/>
  <c r="B108" i="19" s="1"/>
  <c r="C33" i="19"/>
  <c r="E33" i="19" s="1"/>
  <c r="B170" i="23"/>
  <c r="C170" i="23" s="1"/>
  <c r="H38" i="19"/>
  <c r="B38" i="19" s="1"/>
  <c r="AH109" i="19"/>
  <c r="H107" i="19"/>
  <c r="B107" i="19" s="1"/>
  <c r="H33" i="19"/>
  <c r="B33" i="19" s="1"/>
  <c r="C102" i="19"/>
  <c r="E102" i="19" s="1"/>
  <c r="C107" i="19"/>
  <c r="E107" i="19" s="1"/>
  <c r="AH103" i="19"/>
  <c r="H111" i="19"/>
  <c r="B111" i="19" s="1"/>
  <c r="C111" i="19"/>
  <c r="E111" i="19" s="1"/>
  <c r="H105" i="19"/>
  <c r="B105" i="19" s="1"/>
  <c r="C41" i="19"/>
  <c r="E41" i="19" s="1"/>
  <c r="AH41" i="19"/>
  <c r="AH110" i="19"/>
  <c r="C105" i="19"/>
  <c r="E105" i="19" s="1"/>
  <c r="C108" i="19"/>
  <c r="E108" i="19" s="1"/>
  <c r="AH102" i="19"/>
  <c r="H35" i="19"/>
  <c r="B35" i="19" s="1"/>
  <c r="H34" i="19"/>
  <c r="B34" i="19" s="1"/>
  <c r="C36" i="19"/>
  <c r="E36" i="19" s="1"/>
  <c r="H104" i="19"/>
  <c r="B104" i="19" s="1"/>
  <c r="AH32" i="19"/>
  <c r="C34" i="19"/>
  <c r="E34" i="19" s="1"/>
  <c r="C35" i="19"/>
  <c r="E35" i="19" s="1"/>
  <c r="H32" i="19"/>
  <c r="B32" i="19" s="1"/>
  <c r="H109" i="19"/>
  <c r="B109" i="19" s="1"/>
  <c r="H103" i="19"/>
  <c r="B103" i="19" s="1"/>
  <c r="H36" i="19"/>
  <c r="B36" i="19" s="1"/>
  <c r="AH104" i="19"/>
  <c r="H39" i="19"/>
  <c r="B39" i="19" s="1"/>
  <c r="AH39" i="19"/>
  <c r="H37" i="19"/>
  <c r="B37" i="19" s="1"/>
  <c r="C37" i="19"/>
  <c r="E37" i="19" s="1"/>
  <c r="B78" i="23"/>
  <c r="C78" i="23" s="1"/>
  <c r="L92" i="23"/>
  <c r="C92" i="23"/>
  <c r="G88" i="23"/>
  <c r="C88" i="23"/>
  <c r="H64" i="23"/>
  <c r="C64" i="23"/>
  <c r="J133" i="23"/>
  <c r="C133" i="23"/>
  <c r="G160" i="23"/>
  <c r="C160" i="23"/>
  <c r="G109" i="23"/>
  <c r="C109" i="23"/>
  <c r="I122" i="23"/>
  <c r="C122" i="23"/>
  <c r="M133" i="23"/>
  <c r="C37" i="23"/>
  <c r="H133" i="23"/>
  <c r="L132" i="23"/>
  <c r="C132" i="23"/>
  <c r="F162" i="23"/>
  <c r="C162" i="23"/>
  <c r="C25" i="23"/>
  <c r="D133" i="23"/>
  <c r="E133" i="23"/>
  <c r="G132" i="23"/>
  <c r="F92" i="23"/>
  <c r="M92" i="23"/>
  <c r="J92" i="23"/>
  <c r="H92" i="23"/>
  <c r="N92" i="23"/>
  <c r="P92" i="23" s="1"/>
  <c r="K133" i="23"/>
  <c r="I133" i="23"/>
  <c r="AK979" i="19"/>
  <c r="AK1109" i="19"/>
  <c r="K92" i="23"/>
  <c r="G133" i="23"/>
  <c r="B94" i="23"/>
  <c r="G94" i="23" s="1"/>
  <c r="L133" i="23"/>
  <c r="F133" i="23"/>
  <c r="E92" i="23"/>
  <c r="F37" i="23"/>
  <c r="H37" i="23"/>
  <c r="I132" i="23"/>
  <c r="I37" i="23"/>
  <c r="N132" i="23"/>
  <c r="P132" i="23" s="1"/>
  <c r="N133" i="23"/>
  <c r="P133" i="23" s="1"/>
  <c r="M132" i="23"/>
  <c r="F132" i="23"/>
  <c r="G37" i="23"/>
  <c r="I92" i="23"/>
  <c r="N162" i="23"/>
  <c r="O162" i="23" s="1"/>
  <c r="E25" i="23"/>
  <c r="D92" i="23"/>
  <c r="D132" i="23"/>
  <c r="K132" i="23"/>
  <c r="J132" i="23"/>
  <c r="E132" i="23"/>
  <c r="D37" i="23"/>
  <c r="K160" i="23"/>
  <c r="D109" i="23"/>
  <c r="N122" i="23"/>
  <c r="P122" i="23" s="1"/>
  <c r="L122" i="23"/>
  <c r="H122" i="23"/>
  <c r="F122" i="23"/>
  <c r="M160" i="23"/>
  <c r="J122" i="23"/>
  <c r="M122" i="23"/>
  <c r="M109" i="23"/>
  <c r="K109" i="23"/>
  <c r="L109" i="23"/>
  <c r="K122" i="23"/>
  <c r="M162" i="23"/>
  <c r="H162" i="23"/>
  <c r="I25" i="23"/>
  <c r="AK1492" i="19"/>
  <c r="AM1492" i="19" s="1" a="1"/>
  <c r="AM1492" i="19" s="1"/>
  <c r="K162" i="23"/>
  <c r="D88" i="23"/>
  <c r="D64" i="23"/>
  <c r="AK1097" i="19"/>
  <c r="AK980" i="19"/>
  <c r="H88" i="23"/>
  <c r="G64" i="23"/>
  <c r="F25" i="23"/>
  <c r="AK1154" i="19"/>
  <c r="AK975" i="19"/>
  <c r="F88" i="23"/>
  <c r="G25" i="23"/>
  <c r="I162" i="23"/>
  <c r="AK462" i="19"/>
  <c r="AM462" i="19" s="1" a="1"/>
  <c r="AM462" i="19" s="1"/>
  <c r="M57" i="23" s="1"/>
  <c r="H132" i="23"/>
  <c r="G122" i="23"/>
  <c r="E37" i="23"/>
  <c r="G92" i="23"/>
  <c r="E88" i="23"/>
  <c r="F64" i="23"/>
  <c r="K88" i="23"/>
  <c r="H25" i="23"/>
  <c r="J88" i="23"/>
  <c r="I64" i="23"/>
  <c r="E162" i="23"/>
  <c r="E109" i="23"/>
  <c r="AK1011" i="19"/>
  <c r="AK726" i="19"/>
  <c r="AK1234" i="19"/>
  <c r="AK821" i="19"/>
  <c r="G162" i="23"/>
  <c r="I109" i="23"/>
  <c r="AK994" i="19"/>
  <c r="AK1224" i="19"/>
  <c r="AK1385" i="19"/>
  <c r="AK743" i="19"/>
  <c r="AK727" i="19"/>
  <c r="AK1143" i="19"/>
  <c r="D122" i="23"/>
  <c r="D162" i="23"/>
  <c r="D160" i="23"/>
  <c r="AK548" i="19"/>
  <c r="F160" i="23"/>
  <c r="N88" i="23"/>
  <c r="H109" i="23"/>
  <c r="AK1062" i="19"/>
  <c r="AM1062" i="19" s="1" a="1"/>
  <c r="AM1062" i="19" s="1"/>
  <c r="E122" i="23"/>
  <c r="L162" i="23"/>
  <c r="E160" i="23"/>
  <c r="I88" i="23"/>
  <c r="N109" i="23"/>
  <c r="E64" i="23"/>
  <c r="AK646" i="19"/>
  <c r="N160" i="23"/>
  <c r="AK907" i="19"/>
  <c r="L160" i="23"/>
  <c r="AK1287" i="19"/>
  <c r="AK732" i="19"/>
  <c r="AM732" i="19" s="1" a="1"/>
  <c r="AM732" i="19" s="1"/>
  <c r="AK1132" i="19"/>
  <c r="AM1132" i="19" s="1" a="1"/>
  <c r="AM1132" i="19" s="1"/>
  <c r="AE541" i="19"/>
  <c r="AG541" i="19" s="1" a="1"/>
  <c r="AG541" i="19" s="1"/>
  <c r="AK1375" i="19"/>
  <c r="AK183" i="19"/>
  <c r="H160" i="23"/>
  <c r="I160" i="23"/>
  <c r="L88" i="23"/>
  <c r="F109" i="23"/>
  <c r="J162" i="23"/>
  <c r="J160" i="23"/>
  <c r="M88" i="23"/>
  <c r="J109" i="23"/>
  <c r="AE979" i="19"/>
  <c r="AG979" i="19" s="1" a="1"/>
  <c r="AG979" i="19" s="1"/>
  <c r="AK1358" i="19"/>
  <c r="AB602" i="19" a="1"/>
  <c r="AB602" i="19" s="1"/>
  <c r="B71" i="23"/>
  <c r="C71" i="23" s="1"/>
  <c r="AB922" i="19" a="1"/>
  <c r="AB922" i="19" s="1"/>
  <c r="B103" i="23"/>
  <c r="C103" i="23" s="1"/>
  <c r="AE178" i="19"/>
  <c r="AG178" i="19" s="1" a="1"/>
  <c r="AG178" i="19" s="1"/>
  <c r="N83" i="23"/>
  <c r="M83" i="23"/>
  <c r="J83" i="23"/>
  <c r="L83" i="23"/>
  <c r="I83" i="23"/>
  <c r="E83" i="23"/>
  <c r="F83" i="23"/>
  <c r="K83" i="23"/>
  <c r="H83" i="23"/>
  <c r="G83" i="23"/>
  <c r="D83" i="23"/>
  <c r="N166" i="23"/>
  <c r="L166" i="23"/>
  <c r="I166" i="23"/>
  <c r="J166" i="23"/>
  <c r="H166" i="23"/>
  <c r="G166" i="23"/>
  <c r="K166" i="23"/>
  <c r="M166" i="23"/>
  <c r="F166" i="23"/>
  <c r="E166" i="23"/>
  <c r="D166" i="23"/>
  <c r="B129" i="23"/>
  <c r="C129" i="23" s="1"/>
  <c r="N95" i="23"/>
  <c r="M95" i="23"/>
  <c r="J95" i="23"/>
  <c r="K95" i="23"/>
  <c r="L95" i="23"/>
  <c r="H95" i="23"/>
  <c r="I95" i="23"/>
  <c r="G95" i="23"/>
  <c r="E95" i="23"/>
  <c r="F95" i="23"/>
  <c r="D95" i="23"/>
  <c r="H27" i="23"/>
  <c r="F27" i="23"/>
  <c r="G27" i="23"/>
  <c r="E27" i="23"/>
  <c r="I27" i="23"/>
  <c r="D27" i="23"/>
  <c r="L151" i="23"/>
  <c r="I151" i="23"/>
  <c r="J151" i="23"/>
  <c r="M151" i="23"/>
  <c r="H151" i="23"/>
  <c r="G151" i="23"/>
  <c r="F151" i="23"/>
  <c r="K151" i="23"/>
  <c r="E151" i="23"/>
  <c r="N151" i="23"/>
  <c r="D151" i="23"/>
  <c r="L163" i="23"/>
  <c r="I163" i="23"/>
  <c r="H163" i="23"/>
  <c r="K163" i="23"/>
  <c r="F163" i="23"/>
  <c r="N163" i="23"/>
  <c r="J163" i="23"/>
  <c r="M163" i="23"/>
  <c r="G163" i="23"/>
  <c r="E163" i="23"/>
  <c r="D163" i="23"/>
  <c r="AB362" i="19" a="1"/>
  <c r="AB362" i="19" s="1"/>
  <c r="B47" i="23"/>
  <c r="C47" i="23" s="1"/>
  <c r="N153" i="23"/>
  <c r="K153" i="23"/>
  <c r="I153" i="23"/>
  <c r="E153" i="23"/>
  <c r="M153" i="23"/>
  <c r="L153" i="23"/>
  <c r="G153" i="23"/>
  <c r="F153" i="23"/>
  <c r="J153" i="23"/>
  <c r="H153" i="23"/>
  <c r="D153" i="23"/>
  <c r="I49" i="23"/>
  <c r="H49" i="23"/>
  <c r="G49" i="23"/>
  <c r="F49" i="23"/>
  <c r="E49" i="23"/>
  <c r="D49" i="23"/>
  <c r="M101" i="23"/>
  <c r="G101" i="23"/>
  <c r="I101" i="23"/>
  <c r="F101" i="23"/>
  <c r="J101" i="23"/>
  <c r="K101" i="23"/>
  <c r="H101" i="23"/>
  <c r="N101" i="23"/>
  <c r="L101" i="23"/>
  <c r="E101" i="23"/>
  <c r="D101" i="23"/>
  <c r="G73" i="23"/>
  <c r="K73" i="23"/>
  <c r="F73" i="23"/>
  <c r="J73" i="23"/>
  <c r="I73" i="23"/>
  <c r="E73" i="23"/>
  <c r="L73" i="23"/>
  <c r="M73" i="23"/>
  <c r="N73" i="23"/>
  <c r="H73" i="23"/>
  <c r="D73" i="23"/>
  <c r="G145" i="23"/>
  <c r="H145" i="23"/>
  <c r="F145" i="23"/>
  <c r="K145" i="23"/>
  <c r="J145" i="23"/>
  <c r="M145" i="23"/>
  <c r="I145" i="23"/>
  <c r="L145" i="23"/>
  <c r="N145" i="23"/>
  <c r="E145" i="23"/>
  <c r="D145" i="23"/>
  <c r="AB1362" i="19" a="1"/>
  <c r="AB1362" i="19" s="1"/>
  <c r="B147" i="23"/>
  <c r="C147" i="23" s="1"/>
  <c r="K124" i="23"/>
  <c r="J124" i="23"/>
  <c r="M124" i="23"/>
  <c r="N124" i="23"/>
  <c r="H124" i="23"/>
  <c r="I124" i="23"/>
  <c r="G124" i="23"/>
  <c r="E124" i="23"/>
  <c r="F124" i="23"/>
  <c r="L124" i="23"/>
  <c r="D124" i="23"/>
  <c r="B142" i="23"/>
  <c r="C142" i="23" s="1"/>
  <c r="I121" i="23"/>
  <c r="G121" i="23"/>
  <c r="J121" i="23"/>
  <c r="F121" i="23"/>
  <c r="H121" i="23"/>
  <c r="N121" i="23"/>
  <c r="K121" i="23"/>
  <c r="L121" i="23"/>
  <c r="M121" i="23"/>
  <c r="E121" i="23"/>
  <c r="D121" i="23"/>
  <c r="N152" i="23"/>
  <c r="J152" i="23"/>
  <c r="I152" i="23"/>
  <c r="E152" i="23"/>
  <c r="M152" i="23"/>
  <c r="G152" i="23"/>
  <c r="F152" i="23"/>
  <c r="L152" i="23"/>
  <c r="K152" i="23"/>
  <c r="H152" i="23"/>
  <c r="D152" i="23"/>
  <c r="H148" i="23"/>
  <c r="L148" i="23"/>
  <c r="G148" i="23"/>
  <c r="F148" i="23"/>
  <c r="N148" i="23"/>
  <c r="J148" i="23"/>
  <c r="I148" i="23"/>
  <c r="E148" i="23"/>
  <c r="M148" i="23"/>
  <c r="K148" i="23"/>
  <c r="D148" i="23"/>
  <c r="H76" i="23"/>
  <c r="K76" i="23"/>
  <c r="N76" i="23"/>
  <c r="G76" i="23"/>
  <c r="F76" i="23"/>
  <c r="J76" i="23"/>
  <c r="I76" i="23"/>
  <c r="L76" i="23"/>
  <c r="M76" i="23"/>
  <c r="E76" i="23"/>
  <c r="D76" i="23"/>
  <c r="AK973" i="19"/>
  <c r="AK181" i="19"/>
  <c r="AK1414" i="19"/>
  <c r="AK1609" i="19"/>
  <c r="AK384" i="19"/>
  <c r="AB232" i="19" a="1"/>
  <c r="AB232" i="19" s="1"/>
  <c r="AB233" i="19" s="1" a="1"/>
  <c r="AB233" i="19" s="1"/>
  <c r="B34" i="23"/>
  <c r="C34" i="23" s="1"/>
  <c r="B51" i="23"/>
  <c r="C51" i="23" s="1"/>
  <c r="AB712" i="19" a="1"/>
  <c r="AB712" i="19" s="1"/>
  <c r="B82" i="23"/>
  <c r="C82" i="23" s="1"/>
  <c r="AK1036" i="19"/>
  <c r="I70" i="23"/>
  <c r="F70" i="23"/>
  <c r="E70" i="23"/>
  <c r="H70" i="23"/>
  <c r="G70" i="23"/>
  <c r="D70" i="23"/>
  <c r="B67" i="23"/>
  <c r="C67" i="23" s="1"/>
  <c r="K99" i="23"/>
  <c r="H99" i="23"/>
  <c r="M99" i="23"/>
  <c r="I99" i="23"/>
  <c r="L99" i="23"/>
  <c r="F99" i="23"/>
  <c r="E99" i="23"/>
  <c r="N99" i="23"/>
  <c r="G99" i="23"/>
  <c r="J99" i="23"/>
  <c r="D99" i="23"/>
  <c r="H42" i="23"/>
  <c r="F42" i="23"/>
  <c r="I42" i="23"/>
  <c r="E42" i="23"/>
  <c r="G42" i="23"/>
  <c r="D42" i="23"/>
  <c r="L127" i="23"/>
  <c r="I127" i="23"/>
  <c r="M127" i="23"/>
  <c r="K127" i="23"/>
  <c r="G127" i="23"/>
  <c r="N127" i="23"/>
  <c r="E127" i="23"/>
  <c r="H127" i="23"/>
  <c r="F127" i="23"/>
  <c r="J127" i="23"/>
  <c r="D127" i="23"/>
  <c r="E53" i="23"/>
  <c r="H53" i="23"/>
  <c r="F53" i="23"/>
  <c r="I53" i="23"/>
  <c r="G53" i="23"/>
  <c r="D53" i="23"/>
  <c r="L112" i="23"/>
  <c r="H112" i="23"/>
  <c r="K112" i="23"/>
  <c r="I112" i="23"/>
  <c r="E112" i="23"/>
  <c r="N112" i="23"/>
  <c r="M112" i="23"/>
  <c r="G112" i="23"/>
  <c r="J112" i="23"/>
  <c r="F112" i="23"/>
  <c r="D112" i="23"/>
  <c r="AB1582" i="19" a="1"/>
  <c r="AB1582" i="19" s="1"/>
  <c r="B169" i="23"/>
  <c r="C169" i="23" s="1"/>
  <c r="AB852" i="19" a="1"/>
  <c r="AB852" i="19" s="1"/>
  <c r="B96" i="23"/>
  <c r="C96" i="23" s="1"/>
  <c r="AB322" i="19" a="1"/>
  <c r="AB322" i="19" s="1"/>
  <c r="B43" i="23"/>
  <c r="C43" i="23" s="1"/>
  <c r="B44" i="23"/>
  <c r="C44" i="23" s="1"/>
  <c r="AB912" i="19" a="1"/>
  <c r="AB912" i="19" s="1"/>
  <c r="B102" i="23"/>
  <c r="C102" i="23" s="1"/>
  <c r="K171" i="23"/>
  <c r="H171" i="23"/>
  <c r="M171" i="23"/>
  <c r="I171" i="23"/>
  <c r="E171" i="23"/>
  <c r="J171" i="23"/>
  <c r="N171" i="23"/>
  <c r="G171" i="23"/>
  <c r="F171" i="23"/>
  <c r="L171" i="23"/>
  <c r="D171" i="23"/>
  <c r="AK1138" i="19"/>
  <c r="AB1262" i="19" a="1"/>
  <c r="AB1262" i="19" s="1"/>
  <c r="B137" i="23"/>
  <c r="C137" i="23" s="1"/>
  <c r="B61" i="23"/>
  <c r="C61" i="23" s="1"/>
  <c r="AB392" i="19" a="1"/>
  <c r="AB392" i="19" s="1"/>
  <c r="B50" i="23"/>
  <c r="C50" i="23" s="1"/>
  <c r="AB552" i="19" a="1"/>
  <c r="AB552" i="19" s="1"/>
  <c r="AB553" i="19" s="1" a="1"/>
  <c r="AB553" i="19" s="1"/>
  <c r="B66" i="23"/>
  <c r="C66" i="23" s="1"/>
  <c r="AK1403" i="19"/>
  <c r="AB1472" i="19" a="1"/>
  <c r="AB1472" i="19" s="1"/>
  <c r="B158" i="23"/>
  <c r="C158" i="23" s="1"/>
  <c r="G59" i="23"/>
  <c r="H59" i="23"/>
  <c r="F59" i="23"/>
  <c r="I59" i="23"/>
  <c r="E59" i="23"/>
  <c r="D59" i="23"/>
  <c r="B35" i="23"/>
  <c r="C35" i="23" s="1"/>
  <c r="H33" i="23"/>
  <c r="F33" i="23"/>
  <c r="E33" i="23"/>
  <c r="G33" i="23"/>
  <c r="I33" i="23"/>
  <c r="D33" i="23"/>
  <c r="J108" i="23"/>
  <c r="I108" i="23"/>
  <c r="F108" i="23"/>
  <c r="K108" i="23"/>
  <c r="M108" i="23"/>
  <c r="L108" i="23"/>
  <c r="G108" i="23"/>
  <c r="E108" i="23"/>
  <c r="N108" i="23"/>
  <c r="H108" i="23"/>
  <c r="D108" i="23"/>
  <c r="N81" i="23"/>
  <c r="K81" i="23"/>
  <c r="F81" i="23"/>
  <c r="M81" i="23"/>
  <c r="E81" i="23"/>
  <c r="H81" i="23"/>
  <c r="L81" i="23"/>
  <c r="I81" i="23"/>
  <c r="G81" i="23"/>
  <c r="J81" i="23"/>
  <c r="D81" i="23"/>
  <c r="L139" i="23"/>
  <c r="I139" i="23"/>
  <c r="K139" i="23"/>
  <c r="J139" i="23"/>
  <c r="H139" i="23"/>
  <c r="E139" i="23"/>
  <c r="N139" i="23"/>
  <c r="M139" i="23"/>
  <c r="F139" i="23"/>
  <c r="G139" i="23"/>
  <c r="D139" i="23"/>
  <c r="H120" i="23"/>
  <c r="J120" i="23"/>
  <c r="F120" i="23"/>
  <c r="M120" i="23"/>
  <c r="I120" i="23"/>
  <c r="G120" i="23"/>
  <c r="N120" i="23"/>
  <c r="L120" i="23"/>
  <c r="E120" i="23"/>
  <c r="K120" i="23"/>
  <c r="D120" i="23"/>
  <c r="L125" i="23"/>
  <c r="K125" i="23"/>
  <c r="J125" i="23"/>
  <c r="E125" i="23"/>
  <c r="F125" i="23"/>
  <c r="M125" i="23"/>
  <c r="N125" i="23"/>
  <c r="I125" i="23"/>
  <c r="H125" i="23"/>
  <c r="G125" i="23"/>
  <c r="D125" i="23"/>
  <c r="AB152" i="19" a="1"/>
  <c r="AB152" i="19" s="1"/>
  <c r="B26" i="23"/>
  <c r="C26" i="23" s="1"/>
  <c r="B141" i="23"/>
  <c r="C141" i="23" s="1"/>
  <c r="B91" i="23"/>
  <c r="C91" i="23" s="1"/>
  <c r="AK540" i="19"/>
  <c r="AE539" i="19"/>
  <c r="AG539" i="19" s="1" a="1"/>
  <c r="AG539" i="19" s="1"/>
  <c r="AB612" i="19" a="1"/>
  <c r="AB612" i="19" s="1"/>
  <c r="B72" i="23"/>
  <c r="C72" i="23" s="1"/>
  <c r="AB782" i="19" a="1"/>
  <c r="AB782" i="19" s="1"/>
  <c r="B89" i="23"/>
  <c r="C89" i="23" s="1"/>
  <c r="AK882" i="19"/>
  <c r="AM882" i="19" s="1" a="1"/>
  <c r="AM882" i="19" s="1"/>
  <c r="B167" i="23"/>
  <c r="C167" i="23" s="1"/>
  <c r="AB1202" i="19" a="1"/>
  <c r="AB1202" i="19" s="1"/>
  <c r="B131" i="23"/>
  <c r="C131" i="23" s="1"/>
  <c r="G62" i="23"/>
  <c r="H62" i="23"/>
  <c r="F62" i="23"/>
  <c r="E62" i="23"/>
  <c r="I62" i="23"/>
  <c r="D62" i="23"/>
  <c r="E56" i="23"/>
  <c r="G56" i="23"/>
  <c r="F56" i="23"/>
  <c r="I56" i="23"/>
  <c r="H56" i="23"/>
  <c r="D56" i="23"/>
  <c r="K114" i="23"/>
  <c r="H114" i="23"/>
  <c r="M114" i="23"/>
  <c r="L114" i="23"/>
  <c r="F114" i="23"/>
  <c r="J114" i="23"/>
  <c r="I114" i="23"/>
  <c r="E114" i="23"/>
  <c r="N114" i="23"/>
  <c r="G114" i="23"/>
  <c r="D114" i="23"/>
  <c r="B12" i="23"/>
  <c r="M146" i="23"/>
  <c r="J146" i="23"/>
  <c r="G146" i="23"/>
  <c r="H146" i="23"/>
  <c r="F146" i="23"/>
  <c r="N146" i="23"/>
  <c r="I146" i="23"/>
  <c r="L146" i="23"/>
  <c r="E146" i="23"/>
  <c r="K146" i="23"/>
  <c r="D146" i="23"/>
  <c r="M84" i="23"/>
  <c r="L84" i="23"/>
  <c r="F84" i="23"/>
  <c r="I84" i="23"/>
  <c r="E84" i="23"/>
  <c r="H84" i="23"/>
  <c r="N84" i="23"/>
  <c r="K84" i="23"/>
  <c r="J84" i="23"/>
  <c r="G84" i="23"/>
  <c r="D84" i="23"/>
  <c r="M134" i="23"/>
  <c r="J134" i="23"/>
  <c r="H134" i="23"/>
  <c r="G134" i="23"/>
  <c r="I134" i="23"/>
  <c r="F134" i="23"/>
  <c r="L134" i="23"/>
  <c r="K134" i="23"/>
  <c r="E134" i="23"/>
  <c r="N134" i="23"/>
  <c r="D134" i="23"/>
  <c r="AB942" i="19" a="1"/>
  <c r="AB942" i="19" s="1"/>
  <c r="B105" i="23"/>
  <c r="C105" i="23" s="1"/>
  <c r="AK1376" i="19"/>
  <c r="N128" i="23"/>
  <c r="M128" i="23"/>
  <c r="E128" i="23"/>
  <c r="K128" i="23"/>
  <c r="G128" i="23"/>
  <c r="J128" i="23"/>
  <c r="F128" i="23"/>
  <c r="H128" i="23"/>
  <c r="I128" i="23"/>
  <c r="L128" i="23"/>
  <c r="D128" i="23"/>
  <c r="AK1381" i="19"/>
  <c r="AK532" i="19"/>
  <c r="AM532" i="19" s="1" a="1"/>
  <c r="AM532" i="19" s="1"/>
  <c r="M64" i="23" s="1"/>
  <c r="AE532" i="19"/>
  <c r="AG532" i="19" s="1" a="1"/>
  <c r="AG532" i="19" s="1"/>
  <c r="AK1177" i="19"/>
  <c r="AE1024" i="19"/>
  <c r="AG1024" i="19" s="1" a="1"/>
  <c r="AG1024" i="19" s="1"/>
  <c r="AK213" i="19"/>
  <c r="AK658" i="19"/>
  <c r="AK901" i="19"/>
  <c r="AB1322" i="19" a="1"/>
  <c r="AB1322" i="19" s="1"/>
  <c r="B143" i="23"/>
  <c r="C143" i="23" s="1"/>
  <c r="AB492" i="19" a="1"/>
  <c r="AB492" i="19" s="1"/>
  <c r="AB493" i="19" s="1" a="1"/>
  <c r="AB493" i="19" s="1"/>
  <c r="B60" i="23"/>
  <c r="C60" i="23" s="1"/>
  <c r="AB1452" i="19" a="1"/>
  <c r="AB1452" i="19" s="1"/>
  <c r="B156" i="23"/>
  <c r="C156" i="23" s="1"/>
  <c r="AB1432" i="19" a="1"/>
  <c r="AB1432" i="19" s="1"/>
  <c r="B154" i="23"/>
  <c r="C154" i="23" s="1"/>
  <c r="AB952" i="19" a="1"/>
  <c r="AB952" i="19" s="1"/>
  <c r="B106" i="23"/>
  <c r="C106" i="23" s="1"/>
  <c r="M110" i="23"/>
  <c r="J110" i="23"/>
  <c r="K110" i="23"/>
  <c r="G110" i="23"/>
  <c r="F110" i="23"/>
  <c r="L110" i="23"/>
  <c r="I110" i="23"/>
  <c r="E110" i="23"/>
  <c r="N110" i="23"/>
  <c r="H110" i="23"/>
  <c r="D110" i="23"/>
  <c r="B116" i="23"/>
  <c r="C116" i="23" s="1"/>
  <c r="I55" i="23"/>
  <c r="G55" i="23"/>
  <c r="F55" i="23"/>
  <c r="H55" i="23"/>
  <c r="E55" i="23"/>
  <c r="D55" i="23"/>
  <c r="M100" i="23"/>
  <c r="I100" i="23"/>
  <c r="F100" i="23"/>
  <c r="E100" i="23"/>
  <c r="H100" i="23"/>
  <c r="G100" i="23"/>
  <c r="J100" i="23"/>
  <c r="N100" i="23"/>
  <c r="K100" i="23"/>
  <c r="L100" i="23"/>
  <c r="D100" i="23"/>
  <c r="K123" i="23"/>
  <c r="H123" i="23"/>
  <c r="J123" i="23"/>
  <c r="L123" i="23"/>
  <c r="G123" i="23"/>
  <c r="N123" i="23"/>
  <c r="I123" i="23"/>
  <c r="F123" i="23"/>
  <c r="E123" i="23"/>
  <c r="M123" i="23"/>
  <c r="D123" i="23"/>
  <c r="L79" i="23"/>
  <c r="I79" i="23"/>
  <c r="J79" i="23"/>
  <c r="H79" i="23"/>
  <c r="G79" i="23"/>
  <c r="F79" i="23"/>
  <c r="N79" i="23"/>
  <c r="K79" i="23"/>
  <c r="E79" i="23"/>
  <c r="M79" i="23"/>
  <c r="D79" i="23"/>
  <c r="M113" i="23"/>
  <c r="L113" i="23"/>
  <c r="H113" i="23"/>
  <c r="K113" i="23"/>
  <c r="J113" i="23"/>
  <c r="I113" i="23"/>
  <c r="E113" i="23"/>
  <c r="F113" i="23"/>
  <c r="G113" i="23"/>
  <c r="N113" i="23"/>
  <c r="D113" i="23"/>
  <c r="K111" i="23"/>
  <c r="H111" i="23"/>
  <c r="L111" i="23"/>
  <c r="E111" i="23"/>
  <c r="N111" i="23"/>
  <c r="M111" i="23"/>
  <c r="G111" i="23"/>
  <c r="F111" i="23"/>
  <c r="J111" i="23"/>
  <c r="I111" i="23"/>
  <c r="D111" i="23"/>
  <c r="AK173" i="19"/>
  <c r="AB302" i="19" a="1"/>
  <c r="AB302" i="19" s="1"/>
  <c r="AB303" i="19" s="1" a="1"/>
  <c r="AB303" i="19" s="1"/>
  <c r="B41" i="23"/>
  <c r="C41" i="23" s="1"/>
  <c r="B45" i="23"/>
  <c r="C45" i="23" s="1"/>
  <c r="N104" i="23"/>
  <c r="E104" i="23"/>
  <c r="J104" i="23"/>
  <c r="M104" i="23"/>
  <c r="L104" i="23"/>
  <c r="F104" i="23"/>
  <c r="G104" i="23"/>
  <c r="H104" i="23"/>
  <c r="I104" i="23"/>
  <c r="K104" i="23"/>
  <c r="D104" i="23"/>
  <c r="N93" i="23"/>
  <c r="J93" i="23"/>
  <c r="I93" i="23"/>
  <c r="E93" i="23"/>
  <c r="K93" i="23"/>
  <c r="H93" i="23"/>
  <c r="G93" i="23"/>
  <c r="M93" i="23"/>
  <c r="L93" i="23"/>
  <c r="F93" i="23"/>
  <c r="D93" i="23"/>
  <c r="K161" i="23"/>
  <c r="G161" i="23"/>
  <c r="J161" i="23"/>
  <c r="I161" i="23"/>
  <c r="H161" i="23"/>
  <c r="M161" i="23"/>
  <c r="N161" i="23"/>
  <c r="F161" i="23"/>
  <c r="E161" i="23"/>
  <c r="L161" i="23"/>
  <c r="D161" i="23"/>
  <c r="AK534" i="19"/>
  <c r="AB1272" i="19" a="1"/>
  <c r="AB1272" i="19" s="1"/>
  <c r="B138" i="23"/>
  <c r="C138" i="23" s="1"/>
  <c r="AK541" i="19"/>
  <c r="AB1442" i="19" a="1"/>
  <c r="AB1442" i="19" s="1"/>
  <c r="B155" i="23"/>
  <c r="C155" i="23" s="1"/>
  <c r="AB762" i="19" a="1"/>
  <c r="AB762" i="19" s="1"/>
  <c r="B87" i="23"/>
  <c r="C87" i="23" s="1"/>
  <c r="B144" i="23"/>
  <c r="C144" i="23" s="1"/>
  <c r="B36" i="23"/>
  <c r="C36" i="23" s="1"/>
  <c r="F28" i="23"/>
  <c r="H28" i="23"/>
  <c r="G28" i="23"/>
  <c r="E28" i="23"/>
  <c r="I28" i="23"/>
  <c r="D28" i="23"/>
  <c r="K90" i="23"/>
  <c r="H90" i="23"/>
  <c r="J90" i="23"/>
  <c r="G90" i="23"/>
  <c r="I90" i="23"/>
  <c r="M90" i="23"/>
  <c r="L90" i="23"/>
  <c r="E90" i="23"/>
  <c r="F90" i="23"/>
  <c r="N90" i="23"/>
  <c r="D90" i="23"/>
  <c r="G85" i="23"/>
  <c r="M85" i="23"/>
  <c r="F85" i="23"/>
  <c r="I85" i="23"/>
  <c r="E85" i="23"/>
  <c r="H85" i="23"/>
  <c r="K85" i="23"/>
  <c r="N85" i="23"/>
  <c r="L85" i="23"/>
  <c r="J85" i="23"/>
  <c r="D85" i="23"/>
  <c r="B74" i="23"/>
  <c r="C74" i="23" s="1"/>
  <c r="K126" i="23"/>
  <c r="H126" i="23"/>
  <c r="L126" i="23"/>
  <c r="G126" i="23"/>
  <c r="E126" i="23"/>
  <c r="F126" i="23"/>
  <c r="I126" i="23"/>
  <c r="M126" i="23"/>
  <c r="N126" i="23"/>
  <c r="J126" i="23"/>
  <c r="D126" i="23"/>
  <c r="B157" i="23"/>
  <c r="C157" i="23" s="1"/>
  <c r="AB192" i="19" a="1"/>
  <c r="AB192" i="19" s="1"/>
  <c r="B30" i="23"/>
  <c r="C30" i="23" s="1"/>
  <c r="AK1015" i="19"/>
  <c r="AE883" i="19"/>
  <c r="AG883" i="19" s="1" a="1"/>
  <c r="AG883" i="19" s="1"/>
  <c r="AK1390" i="19"/>
  <c r="AE1497" i="19"/>
  <c r="AG1497" i="19" s="1" a="1"/>
  <c r="AG1497" i="19" s="1"/>
  <c r="AK1373" i="19"/>
  <c r="AK454" i="19"/>
  <c r="AK190" i="19"/>
  <c r="AE1527" i="19"/>
  <c r="AG1527" i="19" s="1" a="1"/>
  <c r="AG1527" i="19" s="1"/>
  <c r="AB1192" i="19" a="1"/>
  <c r="AB1192" i="19" s="1"/>
  <c r="B130" i="23"/>
  <c r="C130" i="23" s="1"/>
  <c r="AB662" i="19" a="1"/>
  <c r="AB662" i="19" s="1"/>
  <c r="B77" i="23"/>
  <c r="C77" i="23" s="1"/>
  <c r="AB372" i="19" a="1"/>
  <c r="AB372" i="19" s="1"/>
  <c r="B48" i="23"/>
  <c r="C48" i="23" s="1"/>
  <c r="AB1252" i="19" a="1"/>
  <c r="AB1252" i="19" s="1"/>
  <c r="B136" i="23"/>
  <c r="C136" i="23" s="1"/>
  <c r="I46" i="23"/>
  <c r="G46" i="23"/>
  <c r="F46" i="23"/>
  <c r="E46" i="23"/>
  <c r="H46" i="23"/>
  <c r="D46" i="23"/>
  <c r="I149" i="23"/>
  <c r="H149" i="23"/>
  <c r="L149" i="23"/>
  <c r="G149" i="23"/>
  <c r="F149" i="23"/>
  <c r="K149" i="23"/>
  <c r="E149" i="23"/>
  <c r="N149" i="23"/>
  <c r="J149" i="23"/>
  <c r="M149" i="23"/>
  <c r="D149" i="23"/>
  <c r="L97" i="23"/>
  <c r="G97" i="23"/>
  <c r="F97" i="23"/>
  <c r="H97" i="23"/>
  <c r="E97" i="23"/>
  <c r="J97" i="23"/>
  <c r="M97" i="23"/>
  <c r="K97" i="23"/>
  <c r="N97" i="23"/>
  <c r="I97" i="23"/>
  <c r="D97" i="23"/>
  <c r="I29" i="23"/>
  <c r="F29" i="23"/>
  <c r="H29" i="23"/>
  <c r="G29" i="23"/>
  <c r="E29" i="23"/>
  <c r="D29" i="23"/>
  <c r="F57" i="23"/>
  <c r="E57" i="23"/>
  <c r="G57" i="23"/>
  <c r="H57" i="23"/>
  <c r="I57" i="23"/>
  <c r="D57" i="23"/>
  <c r="K75" i="23"/>
  <c r="H75" i="23"/>
  <c r="G75" i="23"/>
  <c r="N75" i="23"/>
  <c r="I75" i="23"/>
  <c r="J75" i="23"/>
  <c r="M75" i="23"/>
  <c r="E75" i="23"/>
  <c r="L75" i="23"/>
  <c r="F75" i="23"/>
  <c r="D75" i="23"/>
  <c r="B39" i="23"/>
  <c r="C39" i="23" s="1"/>
  <c r="AB1392" i="19" a="1"/>
  <c r="AB1392" i="19" s="1"/>
  <c r="B150" i="23"/>
  <c r="C150" i="23" s="1"/>
  <c r="AK426" i="19"/>
  <c r="AK978" i="19"/>
  <c r="AE1353" i="19"/>
  <c r="AG1353" i="19" s="1" a="1"/>
  <c r="AG1353" i="19" s="1"/>
  <c r="AK908" i="19"/>
  <c r="AK1219" i="19"/>
  <c r="AK933" i="19"/>
  <c r="AK224" i="19"/>
  <c r="AB582" i="19" a="1"/>
  <c r="AB582" i="19" s="1"/>
  <c r="B69" i="23"/>
  <c r="C69" i="23" s="1"/>
  <c r="AB962" i="19" a="1"/>
  <c r="AB962" i="19" s="1"/>
  <c r="B107" i="23"/>
  <c r="C107" i="23" s="1"/>
  <c r="AB472" i="19" a="1"/>
  <c r="AB472" i="19" s="1"/>
  <c r="B58" i="23"/>
  <c r="C58" i="23" s="1"/>
  <c r="AK1142" i="19"/>
  <c r="AM1142" i="19" s="1" a="1"/>
  <c r="AM1142" i="19" s="1"/>
  <c r="AK651" i="19"/>
  <c r="AE1352" i="19"/>
  <c r="AG1352" i="19" s="1" a="1"/>
  <c r="AG1352" i="19" s="1"/>
  <c r="AK1135" i="19"/>
  <c r="AK851" i="19"/>
  <c r="I31" i="23"/>
  <c r="G31" i="23"/>
  <c r="H31" i="23"/>
  <c r="F31" i="23"/>
  <c r="E31" i="23"/>
  <c r="D31" i="23"/>
  <c r="I65" i="23"/>
  <c r="E65" i="23"/>
  <c r="F65" i="23"/>
  <c r="H65" i="23"/>
  <c r="G65" i="23"/>
  <c r="D65" i="23"/>
  <c r="B164" i="23"/>
  <c r="C164" i="23" s="1"/>
  <c r="G32" i="23"/>
  <c r="E32" i="23"/>
  <c r="I32" i="23"/>
  <c r="H32" i="23"/>
  <c r="F32" i="23"/>
  <c r="D32" i="23"/>
  <c r="M98" i="23"/>
  <c r="J98" i="23"/>
  <c r="L98" i="23"/>
  <c r="G98" i="23"/>
  <c r="F98" i="23"/>
  <c r="E98" i="23"/>
  <c r="H98" i="23"/>
  <c r="N98" i="23"/>
  <c r="K98" i="23"/>
  <c r="I98" i="23"/>
  <c r="D98" i="23"/>
  <c r="K135" i="23"/>
  <c r="H135" i="23"/>
  <c r="I135" i="23"/>
  <c r="M135" i="23"/>
  <c r="L135" i="23"/>
  <c r="J135" i="23"/>
  <c r="F135" i="23"/>
  <c r="E135" i="23"/>
  <c r="G135" i="23"/>
  <c r="N135" i="23"/>
  <c r="D135" i="23"/>
  <c r="N117" i="23"/>
  <c r="M117" i="23"/>
  <c r="I117" i="23"/>
  <c r="E117" i="23"/>
  <c r="G117" i="23"/>
  <c r="H117" i="23"/>
  <c r="L117" i="23"/>
  <c r="K117" i="23"/>
  <c r="F117" i="23"/>
  <c r="J117" i="23"/>
  <c r="D117" i="23"/>
  <c r="L115" i="23"/>
  <c r="I115" i="23"/>
  <c r="G115" i="23"/>
  <c r="H115" i="23"/>
  <c r="K115" i="23"/>
  <c r="F115" i="23"/>
  <c r="J115" i="23"/>
  <c r="E115" i="23"/>
  <c r="N115" i="23"/>
  <c r="M115" i="23"/>
  <c r="D115" i="23"/>
  <c r="AK750" i="19"/>
  <c r="AK981" i="19"/>
  <c r="AB432" i="19" a="1"/>
  <c r="AB432" i="19" s="1"/>
  <c r="AB433" i="19" s="1" a="1"/>
  <c r="AB433" i="19" s="1"/>
  <c r="B54" i="23"/>
  <c r="C54" i="23" s="1"/>
  <c r="B68" i="23"/>
  <c r="C68" i="23" s="1"/>
  <c r="AB1292" i="19" a="1"/>
  <c r="AB1292" i="19" s="1"/>
  <c r="B140" i="23"/>
  <c r="C140" i="23" s="1"/>
  <c r="AB692" i="19" a="1"/>
  <c r="AB692" i="19" s="1"/>
  <c r="B80" i="23"/>
  <c r="C80" i="23" s="1"/>
  <c r="AB1072" i="19" a="1"/>
  <c r="AB1072" i="19" s="1"/>
  <c r="B118" i="23"/>
  <c r="C118" i="23" s="1"/>
  <c r="AB272" i="19" a="1"/>
  <c r="AB272" i="19" s="1"/>
  <c r="B38" i="23"/>
  <c r="C38" i="23" s="1"/>
  <c r="AB1542" i="19" a="1"/>
  <c r="AB1542" i="19" s="1"/>
  <c r="B165" i="23"/>
  <c r="C165" i="23" s="1"/>
  <c r="B168" i="23"/>
  <c r="C168" i="23" s="1"/>
  <c r="E52" i="23"/>
  <c r="I52" i="23"/>
  <c r="H52" i="23"/>
  <c r="G52" i="23"/>
  <c r="F52" i="23"/>
  <c r="D52" i="23"/>
  <c r="H63" i="23"/>
  <c r="I63" i="23"/>
  <c r="F63" i="23"/>
  <c r="E63" i="23"/>
  <c r="G63" i="23"/>
  <c r="D63" i="23"/>
  <c r="K159" i="23"/>
  <c r="H159" i="23"/>
  <c r="G159" i="23"/>
  <c r="J159" i="23"/>
  <c r="I159" i="23"/>
  <c r="M159" i="23"/>
  <c r="L159" i="23"/>
  <c r="E159" i="23"/>
  <c r="F159" i="23"/>
  <c r="N159" i="23"/>
  <c r="D159" i="23"/>
  <c r="M86" i="23"/>
  <c r="J86" i="23"/>
  <c r="G86" i="23"/>
  <c r="F86" i="23"/>
  <c r="K86" i="23"/>
  <c r="E86" i="23"/>
  <c r="L86" i="23"/>
  <c r="I86" i="23"/>
  <c r="H86" i="23"/>
  <c r="N86" i="23"/>
  <c r="D86" i="23"/>
  <c r="G40" i="23"/>
  <c r="E40" i="23"/>
  <c r="I40" i="23"/>
  <c r="F40" i="23"/>
  <c r="H40" i="23"/>
  <c r="D40" i="23"/>
  <c r="N119" i="23"/>
  <c r="M119" i="23"/>
  <c r="J119" i="23"/>
  <c r="H119" i="23"/>
  <c r="I119" i="23"/>
  <c r="K119" i="23"/>
  <c r="E119" i="23"/>
  <c r="L119" i="23"/>
  <c r="G119" i="23"/>
  <c r="F119" i="23"/>
  <c r="D119" i="23"/>
  <c r="AK847" i="19"/>
  <c r="AK533" i="19"/>
  <c r="AE533" i="19"/>
  <c r="AG533" i="19" s="1" a="1"/>
  <c r="AG533" i="19" s="1"/>
  <c r="AE892" i="19"/>
  <c r="AG892" i="19" s="1" a="1"/>
  <c r="AG892" i="19" s="1"/>
  <c r="AE900" i="19"/>
  <c r="AG900" i="19" s="1" a="1"/>
  <c r="AG900" i="19" s="1"/>
  <c r="AE1144" i="19"/>
  <c r="AG1144" i="19" s="1" a="1"/>
  <c r="AG1144" i="19" s="1"/>
  <c r="AK212" i="19"/>
  <c r="K32" i="23" s="1"/>
  <c r="AK1017" i="19"/>
  <c r="AK685" i="19"/>
  <c r="AK1162" i="19"/>
  <c r="AK1560" i="19"/>
  <c r="AK1503" i="19"/>
  <c r="AK1149" i="19"/>
  <c r="AK1172" i="19"/>
  <c r="AK708" i="19"/>
  <c r="AK870" i="19"/>
  <c r="AE1118" i="19"/>
  <c r="AG1118" i="19" s="1" a="1"/>
  <c r="AG1118" i="19" s="1"/>
  <c r="AK316" i="19"/>
  <c r="AK1239" i="19"/>
  <c r="AK900" i="19"/>
  <c r="AK1524" i="19"/>
  <c r="AK1379" i="19"/>
  <c r="AK645" i="19"/>
  <c r="AK1140" i="19"/>
  <c r="AK1493" i="19"/>
  <c r="AK536" i="19"/>
  <c r="AK538" i="19"/>
  <c r="AK647" i="19"/>
  <c r="AK745" i="19"/>
  <c r="AK1380" i="19"/>
  <c r="AK648" i="19"/>
  <c r="AK1141" i="19"/>
  <c r="AK1496" i="19"/>
  <c r="AK1180" i="19"/>
  <c r="AK535" i="19"/>
  <c r="AK463" i="19"/>
  <c r="AK777" i="19"/>
  <c r="AK1214" i="19"/>
  <c r="AK1372" i="19"/>
  <c r="AK1137" i="19"/>
  <c r="AK1495" i="19"/>
  <c r="AE906" i="19"/>
  <c r="AG906" i="19" s="1" a="1"/>
  <c r="AG906" i="19" s="1"/>
  <c r="AK1284" i="19"/>
  <c r="AK1374" i="19"/>
  <c r="AK537" i="19"/>
  <c r="AK1494" i="19"/>
  <c r="AE457" i="19"/>
  <c r="AG457" i="19" s="1" a="1"/>
  <c r="AG457" i="19" s="1"/>
  <c r="AK820" i="19"/>
  <c r="AK1096" i="19"/>
  <c r="AE1351" i="19"/>
  <c r="AG1351" i="19" s="1" a="1"/>
  <c r="AG1351" i="19" s="1"/>
  <c r="AE849" i="19"/>
  <c r="AG849" i="19" s="1" a="1"/>
  <c r="AG849" i="19" s="1"/>
  <c r="AK1513" i="19"/>
  <c r="AE1426" i="19"/>
  <c r="AG1426" i="19" s="1" a="1"/>
  <c r="AG1426" i="19" s="1"/>
  <c r="AE1408" i="19"/>
  <c r="AG1408" i="19" s="1" a="1"/>
  <c r="AG1408" i="19" s="1"/>
  <c r="AK932" i="19"/>
  <c r="AK460" i="19"/>
  <c r="AE1021" i="19"/>
  <c r="AG1021" i="19" s="1" a="1"/>
  <c r="AG1021" i="19" s="1"/>
  <c r="AK1378" i="19"/>
  <c r="AK1530" i="19"/>
  <c r="AK892" i="19"/>
  <c r="AK1352" i="19"/>
  <c r="AK902" i="19"/>
  <c r="AK1000" i="19"/>
  <c r="AE1388" i="19"/>
  <c r="AG1388" i="19" s="1" a="1"/>
  <c r="AG1388" i="19" s="1"/>
  <c r="AK703" i="19"/>
  <c r="AK1123" i="19"/>
  <c r="AK539" i="19"/>
  <c r="AK936" i="19"/>
  <c r="AE1492" i="19"/>
  <c r="AG1492" i="19" s="1" a="1"/>
  <c r="AG1492" i="19" s="1"/>
  <c r="AK542" i="19"/>
  <c r="K65" i="23" s="1"/>
  <c r="AK1159" i="19"/>
  <c r="AK1139" i="19"/>
  <c r="AE732" i="19"/>
  <c r="AG732" i="19" s="1" a="1"/>
  <c r="AG732" i="19" s="1"/>
  <c r="AE1247" i="19"/>
  <c r="AG1247" i="19" s="1" a="1"/>
  <c r="AG1247" i="19" s="1"/>
  <c r="AK974" i="19"/>
  <c r="AK1126" i="19"/>
  <c r="AK846" i="19"/>
  <c r="AK1013" i="19"/>
  <c r="AK937" i="19"/>
  <c r="AK465" i="19"/>
  <c r="AK818" i="19"/>
  <c r="AK710" i="19"/>
  <c r="AK1145" i="19"/>
  <c r="AK730" i="19"/>
  <c r="AK179" i="19"/>
  <c r="AK845" i="19"/>
  <c r="AK1355" i="19"/>
  <c r="AE1357" i="19"/>
  <c r="AG1357" i="19" s="1" a="1"/>
  <c r="AG1357" i="19" s="1"/>
  <c r="AE980" i="19"/>
  <c r="AG980" i="19" s="1" a="1"/>
  <c r="AG980" i="19" s="1"/>
  <c r="AE454" i="19"/>
  <c r="AG454" i="19" s="1" a="1"/>
  <c r="AG454" i="19" s="1"/>
  <c r="AE1525" i="19"/>
  <c r="AG1525" i="19" s="1" a="1"/>
  <c r="AG1525" i="19" s="1"/>
  <c r="AE751" i="19"/>
  <c r="AG751" i="19" s="1" a="1"/>
  <c r="AG751" i="19" s="1"/>
  <c r="AK1285" i="19"/>
  <c r="AE977" i="19"/>
  <c r="AG977" i="19" s="1" a="1"/>
  <c r="AG977" i="19" s="1"/>
  <c r="AE1361" i="19"/>
  <c r="AG1361" i="19" s="1" a="1"/>
  <c r="AG1361" i="19" s="1"/>
  <c r="AK1218" i="19"/>
  <c r="AE882" i="19"/>
  <c r="AG882" i="19" s="1" a="1"/>
  <c r="AG882" i="19" s="1"/>
  <c r="AK649" i="19"/>
  <c r="AK817" i="19"/>
  <c r="AK1020" i="19"/>
  <c r="AK1291" i="19"/>
  <c r="AK1555" i="19"/>
  <c r="AK389" i="19"/>
  <c r="AK819" i="19"/>
  <c r="AK1508" i="19"/>
  <c r="AK1147" i="19"/>
  <c r="AK724" i="19"/>
  <c r="AK890" i="19"/>
  <c r="AK175" i="19"/>
  <c r="AK844" i="19"/>
  <c r="AK1556" i="19"/>
  <c r="AE1356" i="19"/>
  <c r="AG1356" i="19" s="1" a="1"/>
  <c r="AG1356" i="19" s="1"/>
  <c r="AE976" i="19"/>
  <c r="AG976" i="19" s="1" a="1"/>
  <c r="AG976" i="19" s="1"/>
  <c r="AE1015" i="19"/>
  <c r="AG1015" i="19" s="1" a="1"/>
  <c r="AG1015" i="19" s="1"/>
  <c r="AE813" i="19"/>
  <c r="AG813" i="19" s="1" a="1"/>
  <c r="AG813" i="19" s="1"/>
  <c r="AE743" i="19"/>
  <c r="AG743" i="19" s="1" a="1"/>
  <c r="AG743" i="19" s="1"/>
  <c r="AK1212" i="19"/>
  <c r="AK992" i="19"/>
  <c r="AK654" i="19"/>
  <c r="AE646" i="19"/>
  <c r="AG646" i="19" s="1" a="1"/>
  <c r="AG646" i="19" s="1"/>
  <c r="AK1531" i="19"/>
  <c r="AE741" i="19"/>
  <c r="AG741" i="19" s="1" a="1"/>
  <c r="AG741" i="19" s="1"/>
  <c r="AK1497" i="19"/>
  <c r="AE729" i="19"/>
  <c r="AG729" i="19" s="1" a="1"/>
  <c r="AG729" i="19" s="1"/>
  <c r="AK1425" i="19"/>
  <c r="AK1607" i="19"/>
  <c r="AK742" i="19"/>
  <c r="AK644" i="19"/>
  <c r="AK222" i="19"/>
  <c r="K33" i="23" s="1"/>
  <c r="AK1012" i="19"/>
  <c r="AK1286" i="19"/>
  <c r="AK1348" i="19"/>
  <c r="AK812" i="19"/>
  <c r="AK1144" i="19"/>
  <c r="AK725" i="19"/>
  <c r="AK883" i="19"/>
  <c r="AK1098" i="19"/>
  <c r="AK1552" i="19"/>
  <c r="AE1347" i="19"/>
  <c r="AG1347" i="19" s="1" a="1"/>
  <c r="AG1347" i="19" s="1"/>
  <c r="AE981" i="19"/>
  <c r="AG981" i="19" s="1" a="1"/>
  <c r="AG981" i="19" s="1"/>
  <c r="AE1019" i="19"/>
  <c r="AG1019" i="19" s="1" a="1"/>
  <c r="AG1019" i="19" s="1"/>
  <c r="AE812" i="19"/>
  <c r="AG812" i="19" s="1" a="1"/>
  <c r="AG812" i="19" s="1"/>
  <c r="AE649" i="19"/>
  <c r="AG649" i="19" s="1" a="1"/>
  <c r="AG649" i="19" s="1"/>
  <c r="AE746" i="19"/>
  <c r="AG746" i="19" s="1" a="1"/>
  <c r="AG746" i="19" s="1"/>
  <c r="AE1415" i="19"/>
  <c r="AG1415" i="19" s="1" a="1"/>
  <c r="AG1415" i="19" s="1"/>
  <c r="AE643" i="19"/>
  <c r="AG643" i="19" s="1" a="1"/>
  <c r="AG643" i="19" s="1"/>
  <c r="AK1554" i="19"/>
  <c r="AE534" i="19"/>
  <c r="AG534" i="19" s="1" a="1"/>
  <c r="AG534" i="19" s="1"/>
  <c r="AK1431" i="19"/>
  <c r="AK1409" i="19"/>
  <c r="AK748" i="19"/>
  <c r="AK642" i="19"/>
  <c r="AK221" i="19"/>
  <c r="AK1289" i="19"/>
  <c r="AK1351" i="19"/>
  <c r="AK815" i="19"/>
  <c r="AK1176" i="19"/>
  <c r="AK910" i="19"/>
  <c r="AK1150" i="19"/>
  <c r="AK459" i="19"/>
  <c r="AK889" i="19"/>
  <c r="AK1101" i="19"/>
  <c r="AK1553" i="19"/>
  <c r="AE1350" i="19"/>
  <c r="AG1350" i="19" s="1" a="1"/>
  <c r="AG1350" i="19" s="1"/>
  <c r="AE974" i="19"/>
  <c r="AG974" i="19" s="1" a="1"/>
  <c r="AG974" i="19" s="1"/>
  <c r="AE1017" i="19"/>
  <c r="AG1017" i="19" s="1" a="1"/>
  <c r="AG1017" i="19" s="1"/>
  <c r="AE821" i="19"/>
  <c r="AG821" i="19" s="1" a="1"/>
  <c r="AG821" i="19" s="1"/>
  <c r="AE462" i="19"/>
  <c r="AG462" i="19" s="1" a="1"/>
  <c r="AG462" i="19" s="1"/>
  <c r="AE744" i="19"/>
  <c r="AG744" i="19" s="1" a="1"/>
  <c r="AG744" i="19" s="1"/>
  <c r="AE1560" i="19"/>
  <c r="AG1560" i="19" s="1" a="1"/>
  <c r="AG1560" i="19" s="1"/>
  <c r="AK1178" i="19"/>
  <c r="AE1031" i="19"/>
  <c r="AG1031" i="19" s="1" a="1"/>
  <c r="AG1031" i="19" s="1"/>
  <c r="AE452" i="19"/>
  <c r="AG452" i="19" s="1" a="1"/>
  <c r="AG452" i="19" s="1"/>
  <c r="AE214" i="19"/>
  <c r="AG214" i="19" s="1" a="1"/>
  <c r="AG214" i="19" s="1"/>
  <c r="AE657" i="19"/>
  <c r="AG657" i="19" s="1" a="1"/>
  <c r="AG657" i="19" s="1"/>
  <c r="AE1372" i="19"/>
  <c r="AG1372" i="19" s="1" a="1"/>
  <c r="AG1372" i="19" s="1"/>
  <c r="AE1489" i="19"/>
  <c r="AG1489" i="19" s="1" a="1"/>
  <c r="AG1489" i="19" s="1"/>
  <c r="AK1407" i="19"/>
  <c r="AK749" i="19"/>
  <c r="AK650" i="19"/>
  <c r="AK220" i="19"/>
  <c r="AK1290" i="19"/>
  <c r="AK1528" i="19"/>
  <c r="AK1342" i="19"/>
  <c r="AK814" i="19"/>
  <c r="AK1181" i="19"/>
  <c r="AK911" i="19"/>
  <c r="AK1146" i="19"/>
  <c r="AK457" i="19"/>
  <c r="AK995" i="19"/>
  <c r="AK1093" i="19"/>
  <c r="AE1345" i="19"/>
  <c r="AG1345" i="19" s="1" a="1"/>
  <c r="AG1345" i="19" s="1"/>
  <c r="AE911" i="19"/>
  <c r="AG911" i="19" s="1" a="1"/>
  <c r="AG911" i="19" s="1"/>
  <c r="AE818" i="19"/>
  <c r="AG818" i="19" s="1" a="1"/>
  <c r="AG818" i="19" s="1"/>
  <c r="AE1402" i="19"/>
  <c r="AG1402" i="19" s="1" a="1"/>
  <c r="AG1402" i="19" s="1"/>
  <c r="AK747" i="19"/>
  <c r="AK1102" i="19"/>
  <c r="AE1348" i="19"/>
  <c r="AG1348" i="19" s="1" a="1"/>
  <c r="AG1348" i="19" s="1"/>
  <c r="AK1249" i="19"/>
  <c r="AE1039" i="19"/>
  <c r="AG1039" i="19" s="1" a="1"/>
  <c r="AG1039" i="19" s="1"/>
  <c r="AE317" i="19"/>
  <c r="AG317" i="19" s="1" a="1"/>
  <c r="AG317" i="19" s="1"/>
  <c r="AK869" i="19"/>
  <c r="AK707" i="19"/>
  <c r="AK1410" i="19"/>
  <c r="AK744" i="19"/>
  <c r="AK643" i="19"/>
  <c r="AK214" i="19"/>
  <c r="AK1283" i="19"/>
  <c r="AK1523" i="19"/>
  <c r="AK1391" i="19"/>
  <c r="AK1349" i="19"/>
  <c r="AK813" i="19"/>
  <c r="AK1175" i="19"/>
  <c r="AK903" i="19"/>
  <c r="AK1148" i="19"/>
  <c r="AK458" i="19"/>
  <c r="AK1357" i="19"/>
  <c r="AE1344" i="19"/>
  <c r="AG1344" i="19" s="1" a="1"/>
  <c r="AG1344" i="19" s="1"/>
  <c r="AE907" i="19"/>
  <c r="AG907" i="19" s="1" a="1"/>
  <c r="AG907" i="19" s="1"/>
  <c r="AE728" i="19"/>
  <c r="AG728" i="19" s="1" a="1"/>
  <c r="AG728" i="19" s="1"/>
  <c r="AK1387" i="19"/>
  <c r="AE761" i="19"/>
  <c r="AG761" i="19" s="1" a="1"/>
  <c r="AG761" i="19" s="1"/>
  <c r="AK1408" i="19"/>
  <c r="AK1344" i="19"/>
  <c r="AK896" i="19"/>
  <c r="AE996" i="19"/>
  <c r="AG996" i="19" s="1" a="1"/>
  <c r="AG996" i="19" s="1"/>
  <c r="AE1149" i="19"/>
  <c r="AG1149" i="19" s="1" a="1"/>
  <c r="AG1149" i="19" s="1"/>
  <c r="AK177" i="19"/>
  <c r="AK751" i="19"/>
  <c r="AK1014" i="19"/>
  <c r="AK1288" i="19"/>
  <c r="AK1522" i="19"/>
  <c r="AK1419" i="19"/>
  <c r="AK898" i="19"/>
  <c r="AK776" i="19"/>
  <c r="AK1173" i="19"/>
  <c r="AK904" i="19"/>
  <c r="AK453" i="19"/>
  <c r="AK180" i="19"/>
  <c r="AK1356" i="19"/>
  <c r="AK1361" i="19"/>
  <c r="AE1359" i="19"/>
  <c r="AG1359" i="19" s="1" a="1"/>
  <c r="AG1359" i="19" s="1"/>
  <c r="AE905" i="19"/>
  <c r="AG905" i="19" s="1" a="1"/>
  <c r="AG905" i="19" s="1"/>
  <c r="AE1418" i="19"/>
  <c r="AG1418" i="19" s="1" a="1"/>
  <c r="AG1418" i="19" s="1"/>
  <c r="AE1120" i="19"/>
  <c r="AG1120" i="19" s="1" a="1"/>
  <c r="AG1120" i="19" s="1"/>
  <c r="AE1529" i="19"/>
  <c r="AG1529" i="19" s="1" a="1"/>
  <c r="AG1529" i="19" s="1"/>
  <c r="AK888" i="19"/>
  <c r="AE174" i="19"/>
  <c r="AG174" i="19" s="1" a="1"/>
  <c r="AG174" i="19" s="1"/>
  <c r="AK1411" i="19"/>
  <c r="AK218" i="19"/>
  <c r="AK972" i="19"/>
  <c r="AK1404" i="19"/>
  <c r="AK746" i="19"/>
  <c r="AK1345" i="19"/>
  <c r="AK1019" i="19"/>
  <c r="AK216" i="19"/>
  <c r="AK1282" i="19"/>
  <c r="AK1526" i="19"/>
  <c r="AK1421" i="19"/>
  <c r="AK899" i="19"/>
  <c r="AK1165" i="19"/>
  <c r="AK456" i="19"/>
  <c r="AK1174" i="19"/>
  <c r="AK940" i="19"/>
  <c r="AK461" i="19"/>
  <c r="AK178" i="19"/>
  <c r="AK215" i="19"/>
  <c r="AK1359" i="19"/>
  <c r="AE1360" i="19"/>
  <c r="AG1360" i="19" s="1" a="1"/>
  <c r="AG1360" i="19" s="1"/>
  <c r="AE459" i="19"/>
  <c r="AG459" i="19" s="1" a="1"/>
  <c r="AG459" i="19" s="1"/>
  <c r="AE1413" i="19"/>
  <c r="AG1413" i="19" s="1" a="1"/>
  <c r="AG1413" i="19" s="1"/>
  <c r="AE1381" i="19"/>
  <c r="AG1381" i="19" s="1" a="1"/>
  <c r="AG1381" i="19" s="1"/>
  <c r="AK1416" i="19"/>
  <c r="AK976" i="19"/>
  <c r="AK1402" i="19"/>
  <c r="AK1018" i="19"/>
  <c r="AK219" i="19"/>
  <c r="AK1412" i="19"/>
  <c r="AK897" i="19"/>
  <c r="AK1179" i="19"/>
  <c r="AK1151" i="19"/>
  <c r="AK934" i="19"/>
  <c r="AK452" i="19"/>
  <c r="K56" i="23" s="1"/>
  <c r="AK519" i="19"/>
  <c r="AK172" i="19"/>
  <c r="K28" i="23" s="1"/>
  <c r="AK1360" i="19"/>
  <c r="AE1358" i="19"/>
  <c r="AG1358" i="19" s="1" a="1"/>
  <c r="AG1358" i="19" s="1"/>
  <c r="AE461" i="19"/>
  <c r="AG461" i="19" s="1" a="1"/>
  <c r="AG461" i="19" s="1"/>
  <c r="AE1417" i="19"/>
  <c r="AG1417" i="19" s="1" a="1"/>
  <c r="AG1417" i="19" s="1"/>
  <c r="AE173" i="19"/>
  <c r="AG173" i="19" s="1" a="1"/>
  <c r="AG173" i="19" s="1"/>
  <c r="AK217" i="19"/>
  <c r="AE908" i="19"/>
  <c r="AG908" i="19" s="1" a="1"/>
  <c r="AG908" i="19" s="1"/>
  <c r="AK1405" i="19"/>
  <c r="AK174" i="19"/>
  <c r="AK816" i="19"/>
  <c r="AK176" i="19"/>
  <c r="AK1353" i="19"/>
  <c r="AE460" i="19"/>
  <c r="AG460" i="19" s="1" a="1"/>
  <c r="AG460" i="19" s="1"/>
  <c r="AE1554" i="19"/>
  <c r="AG1554" i="19" s="1" a="1"/>
  <c r="AG1554" i="19" s="1"/>
  <c r="AE1097" i="19"/>
  <c r="AG1097" i="19" s="1" a="1"/>
  <c r="AG1097" i="19" s="1"/>
  <c r="AE844" i="19"/>
  <c r="AG844" i="19" s="1" a="1"/>
  <c r="AG844" i="19" s="1"/>
  <c r="AE984" i="19"/>
  <c r="AG984" i="19" s="1" a="1"/>
  <c r="AG984" i="19" s="1"/>
  <c r="AK1086" i="19"/>
  <c r="AE1018" i="19"/>
  <c r="AG1018" i="19" s="1" a="1"/>
  <c r="AG1018" i="19" s="1"/>
  <c r="AE1412" i="19"/>
  <c r="AG1412" i="19" s="1" a="1"/>
  <c r="AG1412" i="19" s="1"/>
  <c r="AE1526" i="19"/>
  <c r="AG1526" i="19" s="1" a="1"/>
  <c r="AG1526" i="19" s="1"/>
  <c r="AE722" i="19"/>
  <c r="AG722" i="19" s="1" a="1"/>
  <c r="AG722" i="19" s="1"/>
  <c r="AE1499" i="19"/>
  <c r="AG1499" i="19" s="1" a="1"/>
  <c r="AG1499" i="19" s="1"/>
  <c r="AE647" i="19"/>
  <c r="AG647" i="19" s="1" a="1"/>
  <c r="AG647" i="19" s="1"/>
  <c r="AK1406" i="19"/>
  <c r="AE901" i="19"/>
  <c r="AG901" i="19" s="1" a="1"/>
  <c r="AG901" i="19" s="1"/>
  <c r="AE842" i="19"/>
  <c r="AG842" i="19" s="1" a="1"/>
  <c r="AG842" i="19" s="1"/>
  <c r="AE983" i="19"/>
  <c r="AG983" i="19" s="1" a="1"/>
  <c r="AG983" i="19" s="1"/>
  <c r="AK1110" i="19"/>
  <c r="AK1389" i="19"/>
  <c r="AE469" i="19"/>
  <c r="AG469" i="19" s="1" a="1"/>
  <c r="AG469" i="19" s="1"/>
  <c r="AE1113" i="19"/>
  <c r="AG1113" i="19" s="1" a="1"/>
  <c r="AG1113" i="19" s="1"/>
  <c r="AK1133" i="19"/>
  <c r="AK1415" i="19"/>
  <c r="AK1500" i="19"/>
  <c r="AK895" i="19"/>
  <c r="AK1343" i="19"/>
  <c r="AK906" i="19"/>
  <c r="AK935" i="19"/>
  <c r="AK885" i="19"/>
  <c r="AK999" i="19"/>
  <c r="AK1217" i="19"/>
  <c r="AK1100" i="19"/>
  <c r="AK1561" i="19"/>
  <c r="AE1343" i="19"/>
  <c r="AG1343" i="19" s="1" a="1"/>
  <c r="AG1343" i="19" s="1"/>
  <c r="AE540" i="19"/>
  <c r="AG540" i="19" s="1" a="1"/>
  <c r="AG540" i="19" s="1"/>
  <c r="AE975" i="19"/>
  <c r="AG975" i="19" s="1" a="1"/>
  <c r="AG975" i="19" s="1"/>
  <c r="AE903" i="19"/>
  <c r="AG903" i="19" s="1" a="1"/>
  <c r="AG903" i="19" s="1"/>
  <c r="AE455" i="19"/>
  <c r="AG455" i="19" s="1" a="1"/>
  <c r="AG455" i="19" s="1"/>
  <c r="AE1016" i="19"/>
  <c r="AG1016" i="19" s="1" a="1"/>
  <c r="AG1016" i="19" s="1"/>
  <c r="AE1416" i="19"/>
  <c r="AG1416" i="19" s="1" a="1"/>
  <c r="AG1416" i="19" s="1"/>
  <c r="AE1524" i="19"/>
  <c r="AG1524" i="19" s="1" a="1"/>
  <c r="AG1524" i="19" s="1"/>
  <c r="AE179" i="19"/>
  <c r="AG179" i="19" s="1" a="1"/>
  <c r="AG179" i="19" s="1"/>
  <c r="AE1496" i="19"/>
  <c r="AG1496" i="19" s="1" a="1"/>
  <c r="AG1496" i="19" s="1"/>
  <c r="AE645" i="19"/>
  <c r="AG645" i="19" s="1" a="1"/>
  <c r="AG645" i="19" s="1"/>
  <c r="AE1216" i="19"/>
  <c r="AG1216" i="19" s="1" a="1"/>
  <c r="AG1216" i="19" s="1"/>
  <c r="AE1146" i="19"/>
  <c r="AG1146" i="19" s="1" a="1"/>
  <c r="AG1146" i="19" s="1"/>
  <c r="AE898" i="19"/>
  <c r="AG898" i="19" s="1" a="1"/>
  <c r="AG898" i="19" s="1"/>
  <c r="AE1342" i="19"/>
  <c r="AG1342" i="19" s="1" a="1"/>
  <c r="AG1342" i="19" s="1"/>
  <c r="AE904" i="19"/>
  <c r="AG904" i="19" s="1" a="1"/>
  <c r="AG904" i="19" s="1"/>
  <c r="AE1012" i="19"/>
  <c r="AG1012" i="19" s="1" a="1"/>
  <c r="AG1012" i="19" s="1"/>
  <c r="AE1558" i="19"/>
  <c r="AG1558" i="19" s="1" a="1"/>
  <c r="AG1558" i="19" s="1"/>
  <c r="AE1522" i="19"/>
  <c r="AG1522" i="19" s="1" a="1"/>
  <c r="AG1522" i="19" s="1"/>
  <c r="AE731" i="19"/>
  <c r="AG731" i="19" s="1" a="1"/>
  <c r="AG731" i="19" s="1"/>
  <c r="AE1385" i="19"/>
  <c r="AG1385" i="19" s="1" a="1"/>
  <c r="AG1385" i="19" s="1"/>
  <c r="AE1495" i="19"/>
  <c r="AG1495" i="19" s="1" a="1"/>
  <c r="AG1495" i="19" s="1"/>
  <c r="AE1217" i="19"/>
  <c r="AG1217" i="19" s="1" a="1"/>
  <c r="AG1217" i="19" s="1"/>
  <c r="AE1140" i="19"/>
  <c r="AG1140" i="19" s="1" a="1"/>
  <c r="AG1140" i="19" s="1"/>
  <c r="AK1134" i="19"/>
  <c r="AK1420" i="19"/>
  <c r="AK1501" i="19"/>
  <c r="AK894" i="19"/>
  <c r="AK1220" i="19"/>
  <c r="AK887" i="19"/>
  <c r="AK905" i="19"/>
  <c r="AK728" i="19"/>
  <c r="AK886" i="19"/>
  <c r="AK997" i="19"/>
  <c r="AK1094" i="19"/>
  <c r="AE1355" i="19"/>
  <c r="AG1355" i="19" s="1" a="1"/>
  <c r="AG1355" i="19" s="1"/>
  <c r="AK1347" i="19"/>
  <c r="AE973" i="19"/>
  <c r="AG973" i="19" s="1" a="1"/>
  <c r="AG973" i="19" s="1"/>
  <c r="AE902" i="19"/>
  <c r="AG902" i="19" s="1" a="1"/>
  <c r="AG902" i="19" s="1"/>
  <c r="AE458" i="19"/>
  <c r="AG458" i="19" s="1" a="1"/>
  <c r="AG458" i="19" s="1"/>
  <c r="AE1020" i="19"/>
  <c r="AG1020" i="19" s="1" a="1"/>
  <c r="AG1020" i="19" s="1"/>
  <c r="AE1561" i="19"/>
  <c r="AG1561" i="19" s="1" a="1"/>
  <c r="AG1561" i="19" s="1"/>
  <c r="AE1428" i="19"/>
  <c r="AG1428" i="19" s="1" a="1"/>
  <c r="AG1428" i="19" s="1"/>
  <c r="AE727" i="19"/>
  <c r="AG727" i="19" s="1" a="1"/>
  <c r="AG727" i="19" s="1"/>
  <c r="AE1386" i="19"/>
  <c r="AG1386" i="19" s="1" a="1"/>
  <c r="AG1386" i="19" s="1"/>
  <c r="AE176" i="19"/>
  <c r="AG176" i="19" s="1" a="1"/>
  <c r="AG176" i="19" s="1"/>
  <c r="AE1494" i="19"/>
  <c r="AG1494" i="19" s="1" a="1"/>
  <c r="AG1494" i="19" s="1"/>
  <c r="AE644" i="19"/>
  <c r="AG644" i="19" s="1" a="1"/>
  <c r="AG644" i="19" s="1"/>
  <c r="AE1214" i="19"/>
  <c r="AG1214" i="19" s="1" a="1"/>
  <c r="AG1214" i="19" s="1"/>
  <c r="AE1151" i="19"/>
  <c r="AG1151" i="19" s="1" a="1"/>
  <c r="AG1151" i="19" s="1"/>
  <c r="AE1141" i="19"/>
  <c r="AG1141" i="19" s="1" a="1"/>
  <c r="AG1141" i="19" s="1"/>
  <c r="AK1529" i="19"/>
  <c r="AK1346" i="19"/>
  <c r="AK1413" i="19"/>
  <c r="AK1498" i="19"/>
  <c r="AK893" i="19"/>
  <c r="AK1215" i="19"/>
  <c r="AK729" i="19"/>
  <c r="AK891" i="19"/>
  <c r="AK993" i="19"/>
  <c r="AK849" i="19"/>
  <c r="AK1092" i="19"/>
  <c r="AK1354" i="19"/>
  <c r="AK318" i="19"/>
  <c r="AE1354" i="19"/>
  <c r="AG1354" i="19" s="1" a="1"/>
  <c r="AG1354" i="19" s="1"/>
  <c r="AE538" i="19"/>
  <c r="AG538" i="19" s="1" a="1"/>
  <c r="AG538" i="19" s="1"/>
  <c r="AE972" i="19"/>
  <c r="AG972" i="19" s="1" a="1"/>
  <c r="AG972" i="19" s="1"/>
  <c r="AE1041" i="19"/>
  <c r="AG1041" i="19" s="1" a="1"/>
  <c r="AG1041" i="19" s="1"/>
  <c r="AE456" i="19"/>
  <c r="AG456" i="19" s="1" a="1"/>
  <c r="AG456" i="19" s="1"/>
  <c r="AK1016" i="19"/>
  <c r="AE1559" i="19"/>
  <c r="AG1559" i="19" s="1" a="1"/>
  <c r="AG1559" i="19" s="1"/>
  <c r="AE726" i="19"/>
  <c r="AG726" i="19" s="1" a="1"/>
  <c r="AG726" i="19" s="1"/>
  <c r="AE175" i="19"/>
  <c r="AG175" i="19" s="1" a="1"/>
  <c r="AG175" i="19" s="1"/>
  <c r="AE1493" i="19"/>
  <c r="AG1493" i="19" s="1" a="1"/>
  <c r="AG1493" i="19" s="1"/>
  <c r="AE1213" i="19"/>
  <c r="AG1213" i="19" s="1" a="1"/>
  <c r="AG1213" i="19" s="1"/>
  <c r="AK1221" i="19"/>
  <c r="AK941" i="19"/>
  <c r="AK884" i="19"/>
  <c r="AK998" i="19"/>
  <c r="AK850" i="19"/>
  <c r="AK1095" i="19"/>
  <c r="AK1559" i="19"/>
  <c r="AK320" i="19"/>
  <c r="AE1349" i="19"/>
  <c r="AG1349" i="19" s="1" a="1"/>
  <c r="AG1349" i="19" s="1"/>
  <c r="AE537" i="19"/>
  <c r="AG537" i="19" s="1" a="1"/>
  <c r="AG537" i="19" s="1"/>
  <c r="AE658" i="19"/>
  <c r="AG658" i="19" s="1" a="1"/>
  <c r="AG658" i="19" s="1"/>
  <c r="AK977" i="19"/>
  <c r="AE1040" i="19"/>
  <c r="AG1040" i="19" s="1" a="1"/>
  <c r="AG1040" i="19" s="1"/>
  <c r="AK455" i="19"/>
  <c r="AE1556" i="19"/>
  <c r="AG1556" i="19" s="1" a="1"/>
  <c r="AG1556" i="19" s="1"/>
  <c r="AE1291" i="19"/>
  <c r="AG1291" i="19" s="1" a="1"/>
  <c r="AG1291" i="19" s="1"/>
  <c r="AE725" i="19"/>
  <c r="AG725" i="19" s="1" a="1"/>
  <c r="AG725" i="19" s="1"/>
  <c r="AE1174" i="19"/>
  <c r="AG1174" i="19" s="1" a="1"/>
  <c r="AG1174" i="19" s="1"/>
  <c r="AE1501" i="19"/>
  <c r="AG1501" i="19" s="1" a="1"/>
  <c r="AG1501" i="19" s="1"/>
  <c r="AE1212" i="19"/>
  <c r="AG1212" i="19" s="1" a="1"/>
  <c r="AG1212" i="19" s="1"/>
  <c r="AE999" i="19"/>
  <c r="AG999" i="19" s="1" a="1"/>
  <c r="AG999" i="19" s="1"/>
  <c r="AK1021" i="19"/>
  <c r="AK1525" i="19"/>
  <c r="AK1418" i="19"/>
  <c r="AK1499" i="19"/>
  <c r="AK1216" i="19"/>
  <c r="AK938" i="19"/>
  <c r="AK731" i="19"/>
  <c r="AK1103" i="19"/>
  <c r="AK1001" i="19"/>
  <c r="AK842" i="19"/>
  <c r="AK1099" i="19"/>
  <c r="AK1558" i="19"/>
  <c r="AK313" i="19"/>
  <c r="AE536" i="19"/>
  <c r="AG536" i="19" s="1" a="1"/>
  <c r="AG536" i="19" s="1"/>
  <c r="AE910" i="19"/>
  <c r="AG910" i="19" s="1" a="1"/>
  <c r="AG910" i="19" s="1"/>
  <c r="AE1036" i="19"/>
  <c r="AG1036" i="19" s="1" a="1"/>
  <c r="AG1036" i="19" s="1"/>
  <c r="AE1014" i="19"/>
  <c r="AG1014" i="19" s="1" a="1"/>
  <c r="AG1014" i="19" s="1"/>
  <c r="AE1420" i="19"/>
  <c r="AG1420" i="19" s="1" a="1"/>
  <c r="AG1420" i="19" s="1"/>
  <c r="AE1555" i="19"/>
  <c r="AG1555" i="19" s="1" a="1"/>
  <c r="AG1555" i="19" s="1"/>
  <c r="AE1290" i="19"/>
  <c r="AG1290" i="19" s="1" a="1"/>
  <c r="AG1290" i="19" s="1"/>
  <c r="AE724" i="19"/>
  <c r="AG724" i="19" s="1" a="1"/>
  <c r="AG724" i="19" s="1"/>
  <c r="AE1173" i="19"/>
  <c r="AG1173" i="19" s="1" a="1"/>
  <c r="AG1173" i="19" s="1"/>
  <c r="AE1096" i="19"/>
  <c r="AG1096" i="19" s="1" a="1"/>
  <c r="AG1096" i="19" s="1"/>
  <c r="AE1500" i="19"/>
  <c r="AG1500" i="19" s="1" a="1"/>
  <c r="AG1500" i="19" s="1"/>
  <c r="AE1410" i="19"/>
  <c r="AG1410" i="19" s="1" a="1"/>
  <c r="AG1410" i="19" s="1"/>
  <c r="AE1221" i="19"/>
  <c r="AG1221" i="19" s="1" a="1"/>
  <c r="AG1221" i="19" s="1"/>
  <c r="AE997" i="19"/>
  <c r="AG997" i="19" s="1" a="1"/>
  <c r="AG997" i="19" s="1"/>
  <c r="AE936" i="19"/>
  <c r="AG936" i="19" s="1" a="1"/>
  <c r="AG936" i="19" s="1"/>
  <c r="AE1284" i="19"/>
  <c r="AG1284" i="19" s="1" a="1"/>
  <c r="AG1284" i="19" s="1"/>
  <c r="AE723" i="19"/>
  <c r="AG723" i="19" s="1" a="1"/>
  <c r="AG723" i="19" s="1"/>
  <c r="AE1172" i="19"/>
  <c r="AG1172" i="19" s="1" a="1"/>
  <c r="AG1172" i="19" s="1"/>
  <c r="AE1101" i="19"/>
  <c r="AG1101" i="19" s="1" a="1"/>
  <c r="AG1101" i="19" s="1"/>
  <c r="AE1498" i="19"/>
  <c r="AG1498" i="19" s="1" a="1"/>
  <c r="AG1498" i="19" s="1"/>
  <c r="AE1405" i="19"/>
  <c r="AG1405" i="19" s="1" a="1"/>
  <c r="AG1405" i="19" s="1"/>
  <c r="AE1220" i="19"/>
  <c r="AG1220" i="19" s="1" a="1"/>
  <c r="AG1220" i="19" s="1"/>
  <c r="AE899" i="19"/>
  <c r="AG899" i="19" s="1" a="1"/>
  <c r="AG899" i="19" s="1"/>
  <c r="AE1380" i="19"/>
  <c r="AG1380" i="19" s="1" a="1"/>
  <c r="AG1380" i="19" s="1"/>
  <c r="AE1139" i="19"/>
  <c r="AG1139" i="19" s="1" a="1"/>
  <c r="AG1139" i="19" s="1"/>
  <c r="AE742" i="19"/>
  <c r="AG742" i="19" s="1" a="1"/>
  <c r="AG742" i="19" s="1"/>
  <c r="AK1350" i="19"/>
  <c r="AK1213" i="19"/>
  <c r="AK909" i="19"/>
  <c r="AK939" i="19"/>
  <c r="AK723" i="19"/>
  <c r="AK848" i="19"/>
  <c r="AK1557" i="19"/>
  <c r="AE1346" i="19"/>
  <c r="AG1346" i="19" s="1" a="1"/>
  <c r="AG1346" i="19" s="1"/>
  <c r="AE535" i="19"/>
  <c r="AG535" i="19" s="1" a="1"/>
  <c r="AG535" i="19" s="1"/>
  <c r="AE978" i="19"/>
  <c r="AG978" i="19" s="1" a="1"/>
  <c r="AG978" i="19" s="1"/>
  <c r="AE909" i="19"/>
  <c r="AG909" i="19" s="1" a="1"/>
  <c r="AG909" i="19" s="1"/>
  <c r="AE453" i="19"/>
  <c r="AG453" i="19" s="1" a="1"/>
  <c r="AG453" i="19" s="1"/>
  <c r="AE1013" i="19"/>
  <c r="AG1013" i="19" s="1" a="1"/>
  <c r="AG1013" i="19" s="1"/>
  <c r="AE1421" i="19"/>
  <c r="AG1421" i="19" s="1" a="1"/>
  <c r="AG1421" i="19" s="1"/>
  <c r="AE1282" i="19"/>
  <c r="AG1282" i="19" s="1" a="1"/>
  <c r="AG1282" i="19" s="1"/>
  <c r="AE730" i="19"/>
  <c r="AG730" i="19" s="1" a="1"/>
  <c r="AG730" i="19" s="1"/>
  <c r="AE1181" i="19"/>
  <c r="AG1181" i="19" s="1" a="1"/>
  <c r="AG1181" i="19" s="1"/>
  <c r="AE1092" i="19"/>
  <c r="AG1092" i="19" s="1" a="1"/>
  <c r="AG1092" i="19" s="1"/>
  <c r="AE1404" i="19"/>
  <c r="AG1404" i="19" s="1" a="1"/>
  <c r="AG1404" i="19" s="1"/>
  <c r="AE1219" i="19"/>
  <c r="AG1219" i="19" s="1" a="1"/>
  <c r="AG1219" i="19" s="1"/>
  <c r="AE219" i="19"/>
  <c r="AG219" i="19" s="1" a="1"/>
  <c r="AG219" i="19" s="1"/>
  <c r="AK722" i="19"/>
  <c r="AK843" i="19"/>
  <c r="AE1095" i="19"/>
  <c r="AG1095" i="19" s="1" a="1"/>
  <c r="AG1095" i="19" s="1"/>
  <c r="AE1403" i="19"/>
  <c r="AG1403" i="19" s="1" a="1"/>
  <c r="AG1403" i="19" s="1"/>
  <c r="AE1215" i="19"/>
  <c r="AG1215" i="19" s="1" a="1"/>
  <c r="AG1215" i="19" s="1"/>
  <c r="AE1519" i="19"/>
  <c r="AG1519" i="19" s="1" a="1"/>
  <c r="AG1519" i="19" s="1"/>
  <c r="AE1514" i="19"/>
  <c r="AG1514" i="19" s="1" a="1"/>
  <c r="AG1514" i="19" s="1"/>
  <c r="AK1514" i="19"/>
  <c r="AE1512" i="19"/>
  <c r="AG1512" i="19" s="1" a="1"/>
  <c r="AG1512" i="19" s="1"/>
  <c r="AK1516" i="19"/>
  <c r="AE1513" i="19"/>
  <c r="AG1513" i="19" s="1" a="1"/>
  <c r="AG1513" i="19" s="1"/>
  <c r="AK1521" i="19"/>
  <c r="AE1521" i="19"/>
  <c r="AG1521" i="19" s="1" a="1"/>
  <c r="AG1521" i="19" s="1"/>
  <c r="AK1519" i="19"/>
  <c r="AE1520" i="19"/>
  <c r="AG1520" i="19" s="1" a="1"/>
  <c r="AG1520" i="19" s="1"/>
  <c r="AK1517" i="19"/>
  <c r="AE1517" i="19"/>
  <c r="AG1517" i="19" s="1" a="1"/>
  <c r="AG1517" i="19" s="1"/>
  <c r="AK1512" i="19"/>
  <c r="AE1515" i="19"/>
  <c r="AG1515" i="19" s="1" a="1"/>
  <c r="AG1515" i="19" s="1"/>
  <c r="AK1518" i="19"/>
  <c r="AE1516" i="19"/>
  <c r="AG1516" i="19" s="1" a="1"/>
  <c r="AG1516" i="19" s="1"/>
  <c r="AK1520" i="19"/>
  <c r="AE1518" i="19"/>
  <c r="AG1518" i="19" s="1" a="1"/>
  <c r="AG1518" i="19" s="1"/>
  <c r="AK1515" i="19"/>
  <c r="AK793" i="19"/>
  <c r="AK797" i="19"/>
  <c r="AK794" i="19"/>
  <c r="AK800" i="19"/>
  <c r="AK795" i="19"/>
  <c r="AK799" i="19"/>
  <c r="AE797" i="19"/>
  <c r="AG797" i="19" s="1" a="1"/>
  <c r="AG797" i="19" s="1"/>
  <c r="AE795" i="19"/>
  <c r="AG795" i="19" s="1" a="1"/>
  <c r="AG795" i="19" s="1"/>
  <c r="AE796" i="19"/>
  <c r="AG796" i="19" s="1" a="1"/>
  <c r="AG796" i="19" s="1"/>
  <c r="AK792" i="19"/>
  <c r="AK796" i="19"/>
  <c r="AK1010" i="19"/>
  <c r="AK1002" i="19"/>
  <c r="AK1005" i="19"/>
  <c r="AK1007" i="19"/>
  <c r="AK1008" i="19"/>
  <c r="AK1006" i="19"/>
  <c r="AE1008" i="19"/>
  <c r="AG1008" i="19" s="1" a="1"/>
  <c r="AG1008" i="19" s="1"/>
  <c r="AK1003" i="19"/>
  <c r="AE1009" i="19"/>
  <c r="AG1009" i="19" s="1" a="1"/>
  <c r="AG1009" i="19" s="1"/>
  <c r="AK1004" i="19"/>
  <c r="AK625" i="19"/>
  <c r="AE627" i="19"/>
  <c r="AG627" i="19" s="1" a="1"/>
  <c r="AG627" i="19" s="1"/>
  <c r="AE599" i="19"/>
  <c r="AG599" i="19" s="1" a="1"/>
  <c r="AG599" i="19" s="1"/>
  <c r="AE601" i="19"/>
  <c r="AG601" i="19" s="1" a="1"/>
  <c r="AG601" i="19" s="1"/>
  <c r="AK593" i="19"/>
  <c r="AE592" i="19"/>
  <c r="AG592" i="19" s="1" a="1"/>
  <c r="AG592" i="19" s="1"/>
  <c r="AK598" i="19"/>
  <c r="AK596" i="19"/>
  <c r="AE593" i="19"/>
  <c r="AG593" i="19" s="1" a="1"/>
  <c r="AG593" i="19" s="1"/>
  <c r="AK599" i="19"/>
  <c r="AE594" i="19"/>
  <c r="AG594" i="19" s="1" a="1"/>
  <c r="AG594" i="19" s="1"/>
  <c r="AK601" i="19"/>
  <c r="AK595" i="19"/>
  <c r="AE595" i="19"/>
  <c r="AG595" i="19" s="1" a="1"/>
  <c r="AG595" i="19" s="1"/>
  <c r="AK592" i="19"/>
  <c r="K70" i="23" s="1"/>
  <c r="AE596" i="19"/>
  <c r="AG596" i="19" s="1" a="1"/>
  <c r="AG596" i="19" s="1"/>
  <c r="AK600" i="19"/>
  <c r="AE597" i="19"/>
  <c r="AG597" i="19" s="1" a="1"/>
  <c r="AG597" i="19" s="1"/>
  <c r="AK597" i="19"/>
  <c r="AK594" i="19"/>
  <c r="AK1602" i="19"/>
  <c r="AK1604" i="19"/>
  <c r="AE1602" i="19"/>
  <c r="AG1602" i="19" s="1" a="1"/>
  <c r="AG1602" i="19" s="1"/>
  <c r="AK1605" i="19"/>
  <c r="AK1610" i="19"/>
  <c r="AE1605" i="19"/>
  <c r="AG1605" i="19" s="1" a="1"/>
  <c r="AG1605" i="19" s="1"/>
  <c r="AK1611" i="19"/>
  <c r="AE1606" i="19"/>
  <c r="AG1606" i="19" s="1" a="1"/>
  <c r="AG1606" i="19" s="1"/>
  <c r="AK1603" i="19"/>
  <c r="AE1607" i="19"/>
  <c r="AG1607" i="19" s="1" a="1"/>
  <c r="AG1607" i="19" s="1"/>
  <c r="AK1606" i="19"/>
  <c r="AK1608" i="19"/>
  <c r="AK387" i="19"/>
  <c r="AK391" i="19"/>
  <c r="AK390" i="19"/>
  <c r="AE384" i="19"/>
  <c r="AG384" i="19" s="1" a="1"/>
  <c r="AG384" i="19" s="1"/>
  <c r="AK385" i="19"/>
  <c r="AE386" i="19"/>
  <c r="AG386" i="19" s="1" a="1"/>
  <c r="AG386" i="19" s="1"/>
  <c r="AK383" i="19"/>
  <c r="AK386" i="19"/>
  <c r="AE387" i="19"/>
  <c r="AG387" i="19" s="1" a="1"/>
  <c r="AG387" i="19" s="1"/>
  <c r="AE382" i="19"/>
  <c r="AG382" i="19" s="1" a="1"/>
  <c r="AG382" i="19" s="1"/>
  <c r="AK388" i="19"/>
  <c r="AE383" i="19"/>
  <c r="AG383" i="19" s="1" a="1"/>
  <c r="AG383" i="19" s="1"/>
  <c r="AE385" i="19"/>
  <c r="AG385" i="19" s="1" a="1"/>
  <c r="AG385" i="19" s="1"/>
  <c r="AE388" i="19"/>
  <c r="AG388" i="19" s="1" a="1"/>
  <c r="AG388" i="19" s="1"/>
  <c r="AE389" i="19"/>
  <c r="AG389" i="19" s="1" a="1"/>
  <c r="AG389" i="19" s="1"/>
  <c r="AK382" i="19"/>
  <c r="K49" i="23" s="1"/>
  <c r="AK758" i="19"/>
  <c r="AK752" i="19"/>
  <c r="AK761" i="19"/>
  <c r="AK759" i="19"/>
  <c r="AK757" i="19"/>
  <c r="AK760" i="19"/>
  <c r="AE760" i="19"/>
  <c r="AG760" i="19" s="1" a="1"/>
  <c r="AG760" i="19" s="1"/>
  <c r="AE757" i="19"/>
  <c r="AG757" i="19" s="1" a="1"/>
  <c r="AG757" i="19" s="1"/>
  <c r="AK755" i="19"/>
  <c r="AK1232" i="19"/>
  <c r="AK1240" i="19"/>
  <c r="AK1238" i="19"/>
  <c r="AK1236" i="19"/>
  <c r="AE1233" i="19"/>
  <c r="AG1233" i="19" s="1" a="1"/>
  <c r="AG1233" i="19" s="1"/>
  <c r="AK1233" i="19"/>
  <c r="AK1237" i="19"/>
  <c r="AK1235" i="19"/>
  <c r="AE1239" i="19"/>
  <c r="AG1239" i="19" s="1" a="1"/>
  <c r="AG1239" i="19" s="1"/>
  <c r="AK1241" i="19"/>
  <c r="AE1029" i="19"/>
  <c r="AG1029" i="19" s="1" a="1"/>
  <c r="AG1029" i="19" s="1"/>
  <c r="AE1022" i="19"/>
  <c r="AG1022" i="19" s="1" a="1"/>
  <c r="AG1022" i="19" s="1"/>
  <c r="AE1023" i="19"/>
  <c r="AG1023" i="19" s="1" a="1"/>
  <c r="AG1023" i="19" s="1"/>
  <c r="AE1025" i="19"/>
  <c r="AG1025" i="19" s="1" a="1"/>
  <c r="AG1025" i="19" s="1"/>
  <c r="AE1026" i="19"/>
  <c r="AG1026" i="19" s="1" a="1"/>
  <c r="AG1026" i="19" s="1"/>
  <c r="AE1027" i="19"/>
  <c r="AG1027" i="19" s="1" a="1"/>
  <c r="AG1027" i="19" s="1"/>
  <c r="AE1028" i="19"/>
  <c r="AG1028" i="19" s="1" a="1"/>
  <c r="AG1028" i="19" s="1"/>
  <c r="AE1030" i="19"/>
  <c r="AG1030" i="19" s="1" a="1"/>
  <c r="AG1030" i="19" s="1"/>
  <c r="AK1029" i="19"/>
  <c r="AK1031" i="19"/>
  <c r="AK1025" i="19"/>
  <c r="AK1023" i="19"/>
  <c r="AK1026" i="19"/>
  <c r="AK1022" i="19"/>
  <c r="AK1028" i="19"/>
  <c r="AK1027" i="19"/>
  <c r="AK447" i="19"/>
  <c r="AK444" i="19"/>
  <c r="AK451" i="19"/>
  <c r="AK448" i="19"/>
  <c r="AK443" i="19"/>
  <c r="AK445" i="19"/>
  <c r="AK450" i="19"/>
  <c r="AE448" i="19"/>
  <c r="AG448" i="19" s="1" a="1"/>
  <c r="AG448" i="19" s="1"/>
  <c r="AE488" i="19"/>
  <c r="AG488" i="19" s="1" a="1"/>
  <c r="AG488" i="19" s="1"/>
  <c r="AE489" i="19"/>
  <c r="AG489" i="19" s="1" a="1"/>
  <c r="AG489" i="19" s="1"/>
  <c r="AE483" i="19"/>
  <c r="AG483" i="19" s="1" a="1"/>
  <c r="AG483" i="19" s="1"/>
  <c r="AE491" i="19"/>
  <c r="AG491" i="19" s="1" a="1"/>
  <c r="AG491" i="19" s="1"/>
  <c r="AE487" i="19"/>
  <c r="AG487" i="19" s="1" a="1"/>
  <c r="AG487" i="19" s="1"/>
  <c r="AE490" i="19"/>
  <c r="AG490" i="19" s="1" a="1"/>
  <c r="AG490" i="19" s="1"/>
  <c r="AK485" i="19"/>
  <c r="AE482" i="19"/>
  <c r="AG482" i="19" s="1" a="1"/>
  <c r="AG482" i="19" s="1"/>
  <c r="AE484" i="19"/>
  <c r="AG484" i="19" s="1" a="1"/>
  <c r="AG484" i="19" s="1"/>
  <c r="AE485" i="19"/>
  <c r="AG485" i="19" s="1" a="1"/>
  <c r="AG485" i="19" s="1"/>
  <c r="AK482" i="19"/>
  <c r="K59" i="23" s="1"/>
  <c r="AK487" i="19"/>
  <c r="AE486" i="19"/>
  <c r="AG486" i="19" s="1" a="1"/>
  <c r="AG486" i="19" s="1"/>
  <c r="AK483" i="19"/>
  <c r="AK486" i="19"/>
  <c r="AK491" i="19"/>
  <c r="AK484" i="19"/>
  <c r="AK490" i="19"/>
  <c r="AK489" i="19"/>
  <c r="AK488" i="19"/>
  <c r="AK1226" i="19"/>
  <c r="AK1231" i="19"/>
  <c r="AE1227" i="19"/>
  <c r="AG1227" i="19" s="1" a="1"/>
  <c r="AG1227" i="19" s="1"/>
  <c r="AK1225" i="19"/>
  <c r="AE1231" i="19"/>
  <c r="AG1231" i="19" s="1" a="1"/>
  <c r="AG1231" i="19" s="1"/>
  <c r="AK1230" i="19"/>
  <c r="AE1222" i="19"/>
  <c r="AG1222" i="19" s="1" a="1"/>
  <c r="AG1222" i="19" s="1"/>
  <c r="AK1228" i="19"/>
  <c r="AK1227" i="19"/>
  <c r="AE1229" i="19"/>
  <c r="AG1229" i="19" s="1" a="1"/>
  <c r="AG1229" i="19" s="1"/>
  <c r="AE1230" i="19"/>
  <c r="AG1230" i="19" s="1" a="1"/>
  <c r="AG1230" i="19" s="1"/>
  <c r="AK1223" i="19"/>
  <c r="AE1223" i="19"/>
  <c r="AG1223" i="19" s="1" a="1"/>
  <c r="AG1223" i="19" s="1"/>
  <c r="AE1226" i="19"/>
  <c r="AG1226" i="19" s="1" a="1"/>
  <c r="AG1226" i="19" s="1"/>
  <c r="AE1224" i="19"/>
  <c r="AG1224" i="19" s="1" a="1"/>
  <c r="AG1224" i="19" s="1"/>
  <c r="AE1225" i="19"/>
  <c r="AG1225" i="19" s="1" a="1"/>
  <c r="AG1225" i="19" s="1"/>
  <c r="AK1222" i="19"/>
  <c r="AK525" i="19"/>
  <c r="AK530" i="19"/>
  <c r="AK527" i="19"/>
  <c r="AK523" i="19"/>
  <c r="AK528" i="19"/>
  <c r="AK522" i="19"/>
  <c r="K63" i="23" s="1"/>
  <c r="AK531" i="19"/>
  <c r="AE529" i="19"/>
  <c r="AG529" i="19" s="1" a="1"/>
  <c r="AG529" i="19" s="1"/>
  <c r="AK524" i="19"/>
  <c r="AE522" i="19"/>
  <c r="AG522" i="19" s="1" a="1"/>
  <c r="AG522" i="19" s="1"/>
  <c r="AK529" i="19"/>
  <c r="AE1129" i="19"/>
  <c r="AG1129" i="19" s="1" a="1"/>
  <c r="AG1129" i="19" s="1"/>
  <c r="AK1128" i="19"/>
  <c r="AK1124" i="19"/>
  <c r="AK1125" i="19"/>
  <c r="AK1127" i="19"/>
  <c r="AK1122" i="19"/>
  <c r="AK1129" i="19"/>
  <c r="AK1130" i="19"/>
  <c r="AK874" i="19"/>
  <c r="AK878" i="19"/>
  <c r="AK872" i="19"/>
  <c r="AK873" i="19"/>
  <c r="AE880" i="19"/>
  <c r="AG880" i="19" s="1" a="1"/>
  <c r="AG880" i="19" s="1"/>
  <c r="AE874" i="19"/>
  <c r="AG874" i="19" s="1" a="1"/>
  <c r="AG874" i="19" s="1"/>
  <c r="AK880" i="19"/>
  <c r="AE873" i="19"/>
  <c r="AG873" i="19" s="1" a="1"/>
  <c r="AG873" i="19" s="1"/>
  <c r="AK877" i="19"/>
  <c r="AE875" i="19"/>
  <c r="AG875" i="19" s="1" a="1"/>
  <c r="AG875" i="19" s="1"/>
  <c r="AK879" i="19"/>
  <c r="AE877" i="19"/>
  <c r="AG877" i="19" s="1" a="1"/>
  <c r="AG877" i="19" s="1"/>
  <c r="AK881" i="19"/>
  <c r="AK875" i="19"/>
  <c r="AE879" i="19"/>
  <c r="AG879" i="19" s="1" a="1"/>
  <c r="AG879" i="19" s="1"/>
  <c r="AE1505" i="19"/>
  <c r="AG1505" i="19" s="1" a="1"/>
  <c r="AG1505" i="19" s="1"/>
  <c r="AE1508" i="19"/>
  <c r="AG1508" i="19" s="1" a="1"/>
  <c r="AG1508" i="19" s="1"/>
  <c r="AE1509" i="19"/>
  <c r="AG1509" i="19" s="1" a="1"/>
  <c r="AG1509" i="19" s="1"/>
  <c r="AE1503" i="19"/>
  <c r="AG1503" i="19" s="1" a="1"/>
  <c r="AG1503" i="19" s="1"/>
  <c r="AE1511" i="19"/>
  <c r="AG1511" i="19" s="1" a="1"/>
  <c r="AG1511" i="19" s="1"/>
  <c r="AE1502" i="19"/>
  <c r="AG1502" i="19" s="1" a="1"/>
  <c r="AG1502" i="19" s="1"/>
  <c r="AK1506" i="19"/>
  <c r="AK1511" i="19"/>
  <c r="AE1510" i="19"/>
  <c r="AG1510" i="19" s="1" a="1"/>
  <c r="AG1510" i="19" s="1"/>
  <c r="AK1509" i="19"/>
  <c r="AE1504" i="19"/>
  <c r="AG1504" i="19" s="1" a="1"/>
  <c r="AG1504" i="19" s="1"/>
  <c r="AK1504" i="19"/>
  <c r="AE1506" i="19"/>
  <c r="AG1506" i="19" s="1" a="1"/>
  <c r="AG1506" i="19" s="1"/>
  <c r="AE1507" i="19"/>
  <c r="AG1507" i="19" s="1" a="1"/>
  <c r="AG1507" i="19" s="1"/>
  <c r="AK1502" i="19"/>
  <c r="AK1507" i="19"/>
  <c r="AK1510" i="19"/>
  <c r="AK1505" i="19"/>
  <c r="AE1164" i="19"/>
  <c r="AG1164" i="19" s="1" a="1"/>
  <c r="AG1164" i="19" s="1"/>
  <c r="AK1164" i="19"/>
  <c r="AK1169" i="19"/>
  <c r="AK1166" i="19"/>
  <c r="AK1170" i="19"/>
  <c r="AE1167" i="19"/>
  <c r="AG1167" i="19" s="1" a="1"/>
  <c r="AG1167" i="19" s="1"/>
  <c r="AK1171" i="19"/>
  <c r="AK1163" i="19"/>
  <c r="AK1167" i="19"/>
  <c r="AK1168" i="19"/>
  <c r="AE423" i="19"/>
  <c r="AG423" i="19" s="1" a="1"/>
  <c r="AG423" i="19" s="1"/>
  <c r="AE426" i="19"/>
  <c r="AG426" i="19" s="1" a="1"/>
  <c r="AG426" i="19" s="1"/>
  <c r="AK430" i="19"/>
  <c r="AK429" i="19"/>
  <c r="AK425" i="19"/>
  <c r="AK424" i="19"/>
  <c r="AE422" i="19"/>
  <c r="AG422" i="19" s="1" a="1"/>
  <c r="AG422" i="19" s="1"/>
  <c r="AK428" i="19"/>
  <c r="AE427" i="19"/>
  <c r="AG427" i="19" s="1" a="1"/>
  <c r="AG427" i="19" s="1"/>
  <c r="AE428" i="19"/>
  <c r="AG428" i="19" s="1" a="1"/>
  <c r="AG428" i="19" s="1"/>
  <c r="AE430" i="19"/>
  <c r="AG430" i="19" s="1" a="1"/>
  <c r="AG430" i="19" s="1"/>
  <c r="AK431" i="19"/>
  <c r="AK423" i="19"/>
  <c r="AK427" i="19"/>
  <c r="AE1155" i="19"/>
  <c r="AG1155" i="19" s="1" a="1"/>
  <c r="AG1155" i="19" s="1"/>
  <c r="AK1158" i="19"/>
  <c r="AE1157" i="19"/>
  <c r="AG1157" i="19" s="1" a="1"/>
  <c r="AG1157" i="19" s="1"/>
  <c r="AE1161" i="19"/>
  <c r="AG1161" i="19" s="1" a="1"/>
  <c r="AG1161" i="19" s="1"/>
  <c r="AE1158" i="19"/>
  <c r="AG1158" i="19" s="1" a="1"/>
  <c r="AG1158" i="19" s="1"/>
  <c r="AE1160" i="19"/>
  <c r="AG1160" i="19" s="1" a="1"/>
  <c r="AG1160" i="19" s="1"/>
  <c r="AE1159" i="19"/>
  <c r="AG1159" i="19" s="1" a="1"/>
  <c r="AG1159" i="19" s="1"/>
  <c r="AK1155" i="19"/>
  <c r="AE1152" i="19"/>
  <c r="AG1152" i="19" s="1" a="1"/>
  <c r="AG1152" i="19" s="1"/>
  <c r="AK1152" i="19"/>
  <c r="AE1153" i="19"/>
  <c r="AG1153" i="19" s="1" a="1"/>
  <c r="AG1153" i="19" s="1"/>
  <c r="AK1161" i="19"/>
  <c r="AK1160" i="19"/>
  <c r="AE1154" i="19"/>
  <c r="AG1154" i="19" s="1" a="1"/>
  <c r="AG1154" i="19" s="1"/>
  <c r="AK1153" i="19"/>
  <c r="AE1156" i="19"/>
  <c r="AG1156" i="19" s="1" a="1"/>
  <c r="AG1156" i="19" s="1"/>
  <c r="AK1156" i="19"/>
  <c r="AE1484" i="19"/>
  <c r="AG1484" i="19" s="1" a="1"/>
  <c r="AG1484" i="19" s="1"/>
  <c r="AE1487" i="19"/>
  <c r="AG1487" i="19" s="1" a="1"/>
  <c r="AG1487" i="19" s="1"/>
  <c r="AK1482" i="19"/>
  <c r="AK1486" i="19"/>
  <c r="AE1491" i="19"/>
  <c r="AG1491" i="19" s="1" a="1"/>
  <c r="AG1491" i="19" s="1"/>
  <c r="AK1491" i="19"/>
  <c r="AE1490" i="19"/>
  <c r="AG1490" i="19" s="1" a="1"/>
  <c r="AG1490" i="19" s="1"/>
  <c r="AK1488" i="19"/>
  <c r="AE1485" i="19"/>
  <c r="AG1485" i="19" s="1" a="1"/>
  <c r="AG1485" i="19" s="1"/>
  <c r="AE1482" i="19"/>
  <c r="AG1482" i="19" s="1" a="1"/>
  <c r="AG1482" i="19" s="1"/>
  <c r="AK1487" i="19"/>
  <c r="AK1485" i="19"/>
  <c r="AE1483" i="19"/>
  <c r="AG1483" i="19" s="1" a="1"/>
  <c r="AG1483" i="19" s="1"/>
  <c r="AK1489" i="19"/>
  <c r="AK1484" i="19"/>
  <c r="AE1486" i="19"/>
  <c r="AG1486" i="19" s="1" a="1"/>
  <c r="AG1486" i="19" s="1"/>
  <c r="AE228" i="19"/>
  <c r="AG228" i="19" s="1" a="1"/>
  <c r="AG228" i="19" s="1"/>
  <c r="AK228" i="19"/>
  <c r="AE229" i="19"/>
  <c r="AG229" i="19" s="1" a="1"/>
  <c r="AG229" i="19" s="1"/>
  <c r="AK223" i="19"/>
  <c r="AE230" i="19"/>
  <c r="AG230" i="19" s="1" a="1"/>
  <c r="AG230" i="19" s="1"/>
  <c r="AK225" i="19"/>
  <c r="AE223" i="19"/>
  <c r="AG223" i="19" s="1" a="1"/>
  <c r="AG223" i="19" s="1"/>
  <c r="AK226" i="19"/>
  <c r="AK231" i="19"/>
  <c r="AK230" i="19"/>
  <c r="AK227" i="19"/>
  <c r="AK229" i="19"/>
  <c r="AE661" i="19"/>
  <c r="AG661" i="19" s="1" a="1"/>
  <c r="AG661" i="19" s="1"/>
  <c r="AK655" i="19"/>
  <c r="AE654" i="19"/>
  <c r="AG654" i="19" s="1" a="1"/>
  <c r="AG654" i="19" s="1"/>
  <c r="AK652" i="19"/>
  <c r="AE655" i="19"/>
  <c r="AG655" i="19" s="1" a="1"/>
  <c r="AG655" i="19" s="1"/>
  <c r="AK659" i="19"/>
  <c r="AE659" i="19"/>
  <c r="AG659" i="19" s="1" a="1"/>
  <c r="AG659" i="19" s="1"/>
  <c r="AK660" i="19"/>
  <c r="AE652" i="19"/>
  <c r="AG652" i="19" s="1" a="1"/>
  <c r="AG652" i="19" s="1"/>
  <c r="AK657" i="19"/>
  <c r="AK656" i="19"/>
  <c r="AE653" i="19"/>
  <c r="AG653" i="19" s="1" a="1"/>
  <c r="AG653" i="19" s="1"/>
  <c r="AK661" i="19"/>
  <c r="AK653" i="19"/>
  <c r="AE660" i="19"/>
  <c r="AG660" i="19" s="1" a="1"/>
  <c r="AG660" i="19" s="1"/>
  <c r="AE656" i="19"/>
  <c r="AG656" i="19" s="1" a="1"/>
  <c r="AG656" i="19" s="1"/>
  <c r="AK778" i="19"/>
  <c r="AE781" i="19"/>
  <c r="AG781" i="19" s="1" a="1"/>
  <c r="AG781" i="19" s="1"/>
  <c r="AE822" i="19"/>
  <c r="AG822" i="19" s="1" a="1"/>
  <c r="AG822" i="19" s="1"/>
  <c r="AE824" i="19"/>
  <c r="AG824" i="19" s="1" a="1"/>
  <c r="AG824" i="19" s="1"/>
  <c r="AE825" i="19"/>
  <c r="AG825" i="19" s="1" a="1"/>
  <c r="AG825" i="19" s="1"/>
  <c r="AE826" i="19"/>
  <c r="AG826" i="19" s="1" a="1"/>
  <c r="AG826" i="19" s="1"/>
  <c r="AE831" i="19"/>
  <c r="AG831" i="19" s="1" a="1"/>
  <c r="AG831" i="19" s="1"/>
  <c r="AE827" i="19"/>
  <c r="AG827" i="19" s="1" a="1"/>
  <c r="AG827" i="19" s="1"/>
  <c r="AK824" i="19"/>
  <c r="AE823" i="19"/>
  <c r="AG823" i="19" s="1" a="1"/>
  <c r="AG823" i="19" s="1"/>
  <c r="AK827" i="19"/>
  <c r="AK831" i="19"/>
  <c r="AK823" i="19"/>
  <c r="AE828" i="19"/>
  <c r="AG828" i="19" s="1" a="1"/>
  <c r="AG828" i="19" s="1"/>
  <c r="AK826" i="19"/>
  <c r="AE830" i="19"/>
  <c r="AG830" i="19" s="1" a="1"/>
  <c r="AG830" i="19" s="1"/>
  <c r="AK822" i="19"/>
  <c r="AE829" i="19"/>
  <c r="AG829" i="19" s="1" a="1"/>
  <c r="AG829" i="19" s="1"/>
  <c r="AK828" i="19"/>
  <c r="AK825" i="19"/>
  <c r="AE547" i="19"/>
  <c r="AG547" i="19" s="1" a="1"/>
  <c r="AG547" i="19" s="1"/>
  <c r="AK543" i="19"/>
  <c r="AE545" i="19"/>
  <c r="AG545" i="19" s="1" a="1"/>
  <c r="AG545" i="19" s="1"/>
  <c r="AK550" i="19"/>
  <c r="AK545" i="19"/>
  <c r="AE548" i="19"/>
  <c r="AG548" i="19" s="1" a="1"/>
  <c r="AG548" i="19" s="1"/>
  <c r="AK544" i="19"/>
  <c r="AE549" i="19"/>
  <c r="AG549" i="19" s="1" a="1"/>
  <c r="AG549" i="19" s="1"/>
  <c r="AK551" i="19"/>
  <c r="AE550" i="19"/>
  <c r="AG550" i="19" s="1" a="1"/>
  <c r="AG550" i="19" s="1"/>
  <c r="AK549" i="19"/>
  <c r="AE543" i="19"/>
  <c r="AG543" i="19" s="1" a="1"/>
  <c r="AG543" i="19" s="1"/>
  <c r="AE551" i="19"/>
  <c r="AG551" i="19" s="1" a="1"/>
  <c r="AG551" i="19" s="1"/>
  <c r="AK547" i="19"/>
  <c r="AK546" i="19"/>
  <c r="AE542" i="19"/>
  <c r="AG542" i="19" s="1" a="1"/>
  <c r="AG542" i="19" s="1"/>
  <c r="AK1065" i="19"/>
  <c r="AK1071" i="19"/>
  <c r="AE1062" i="19"/>
  <c r="AG1062" i="19" s="1" a="1"/>
  <c r="AG1062" i="19" s="1"/>
  <c r="AK1070" i="19"/>
  <c r="AE1063" i="19"/>
  <c r="AG1063" i="19" s="1" a="1"/>
  <c r="AG1063" i="19" s="1"/>
  <c r="AK1064" i="19"/>
  <c r="AE1064" i="19"/>
  <c r="AG1064" i="19" s="1" a="1"/>
  <c r="AG1064" i="19" s="1"/>
  <c r="AK1066" i="19"/>
  <c r="AK1069" i="19"/>
  <c r="AK1068" i="19"/>
  <c r="AK1067" i="19"/>
  <c r="AK691" i="19"/>
  <c r="AK687" i="19"/>
  <c r="AK686" i="19"/>
  <c r="AE688" i="19"/>
  <c r="AG688" i="19" s="1" a="1"/>
  <c r="AG688" i="19" s="1"/>
  <c r="AK688" i="19"/>
  <c r="AK682" i="19"/>
  <c r="AK683" i="19"/>
  <c r="AK684" i="19"/>
  <c r="AE685" i="19"/>
  <c r="AG685" i="19" s="1" a="1"/>
  <c r="AG685" i="19" s="1"/>
  <c r="AK690" i="19"/>
  <c r="AE598" i="19"/>
  <c r="AG598" i="19" s="1" a="1"/>
  <c r="AG598" i="19" s="1"/>
  <c r="AE1162" i="19"/>
  <c r="AG1162" i="19" s="1" a="1"/>
  <c r="AG1162" i="19" s="1"/>
  <c r="AE624" i="19"/>
  <c r="AG624" i="19" s="1" a="1"/>
  <c r="AG624" i="19" s="1"/>
  <c r="AE776" i="19"/>
  <c r="AG776" i="19" s="1" a="1"/>
  <c r="AG776" i="19" s="1"/>
  <c r="AE600" i="19"/>
  <c r="AG600" i="19" s="1" a="1"/>
  <c r="AG600" i="19" s="1"/>
  <c r="AE1488" i="19"/>
  <c r="AG1488" i="19" s="1" a="1"/>
  <c r="AG1488" i="19" s="1"/>
  <c r="AE1169" i="19"/>
  <c r="AG1169" i="19" s="1" a="1"/>
  <c r="AG1169" i="19" s="1"/>
  <c r="AK628" i="19"/>
  <c r="AK442" i="19"/>
  <c r="K55" i="23" s="1"/>
  <c r="AK1131" i="19"/>
  <c r="AK801" i="19"/>
  <c r="AK689" i="19"/>
  <c r="AE523" i="19"/>
  <c r="AG523" i="19" s="1" a="1"/>
  <c r="AG523" i="19" s="1"/>
  <c r="AK627" i="19"/>
  <c r="AK449" i="19"/>
  <c r="AK798" i="19"/>
  <c r="AK422" i="19"/>
  <c r="K53" i="23" s="1"/>
  <c r="AE682" i="19"/>
  <c r="AG682" i="19" s="1" a="1"/>
  <c r="AG682" i="19" s="1"/>
  <c r="AK526" i="19"/>
  <c r="AK1083" i="19"/>
  <c r="AK988" i="19"/>
  <c r="AE690" i="19"/>
  <c r="AG690" i="19" s="1" a="1"/>
  <c r="AG690" i="19" s="1"/>
  <c r="AE755" i="19"/>
  <c r="AG755" i="19" s="1" a="1"/>
  <c r="AG755" i="19" s="1"/>
  <c r="AK189" i="19"/>
  <c r="AE184" i="19"/>
  <c r="AG184" i="19" s="1" a="1"/>
  <c r="AG184" i="19" s="1"/>
  <c r="AK187" i="19"/>
  <c r="AE185" i="19"/>
  <c r="AG185" i="19" s="1" a="1"/>
  <c r="AG185" i="19" s="1"/>
  <c r="AE186" i="19"/>
  <c r="AG186" i="19" s="1" a="1"/>
  <c r="AG186" i="19" s="1"/>
  <c r="AK186" i="19"/>
  <c r="AK182" i="19"/>
  <c r="K29" i="23" s="1"/>
  <c r="AK184" i="19"/>
  <c r="AK191" i="19"/>
  <c r="AK188" i="19"/>
  <c r="AE736" i="19"/>
  <c r="AG736" i="19" s="1" a="1"/>
  <c r="AG736" i="19" s="1"/>
  <c r="AK734" i="19"/>
  <c r="AE735" i="19"/>
  <c r="AG735" i="19" s="1" a="1"/>
  <c r="AG735" i="19" s="1"/>
  <c r="AK739" i="19"/>
  <c r="AE737" i="19"/>
  <c r="AG737" i="19" s="1" a="1"/>
  <c r="AG737" i="19" s="1"/>
  <c r="AK735" i="19"/>
  <c r="AE738" i="19"/>
  <c r="AG738" i="19" s="1" a="1"/>
  <c r="AG738" i="19" s="1"/>
  <c r="AK740" i="19"/>
  <c r="AE739" i="19"/>
  <c r="AG739" i="19" s="1" a="1"/>
  <c r="AG739" i="19" s="1"/>
  <c r="AK738" i="19"/>
  <c r="AK737" i="19"/>
  <c r="AK733" i="19"/>
  <c r="AK741" i="19"/>
  <c r="AB481" i="19" a="1"/>
  <c r="AB481" i="19" s="1"/>
  <c r="AB482" i="19" s="1" a="1"/>
  <c r="AB482" i="19" s="1"/>
  <c r="AD482" i="19" s="1"/>
  <c r="AF482" i="19" s="1" a="1"/>
  <c r="AF482" i="19" s="1"/>
  <c r="AK1063" i="19"/>
  <c r="AK987" i="19"/>
  <c r="AE1240" i="19"/>
  <c r="AG1240" i="19" s="1" a="1"/>
  <c r="AG1240" i="19" s="1"/>
  <c r="AE752" i="19"/>
  <c r="AG752" i="19" s="1" a="1"/>
  <c r="AG752" i="19" s="1"/>
  <c r="AK830" i="19"/>
  <c r="AK829" i="19"/>
  <c r="AK1490" i="19"/>
  <c r="AE546" i="19"/>
  <c r="AG546" i="19" s="1" a="1"/>
  <c r="AG546" i="19" s="1"/>
  <c r="AK1157" i="19"/>
  <c r="AE1241" i="19"/>
  <c r="AG1241" i="19" s="1" a="1"/>
  <c r="AG1241" i="19" s="1"/>
  <c r="AK754" i="19"/>
  <c r="AK1483" i="19"/>
  <c r="AE544" i="19"/>
  <c r="AG544" i="19" s="1" a="1"/>
  <c r="AG544" i="19" s="1"/>
  <c r="AE1228" i="19"/>
  <c r="AG1228" i="19" s="1" a="1"/>
  <c r="AG1228" i="19" s="1"/>
  <c r="AE778" i="19"/>
  <c r="AG778" i="19" s="1" a="1"/>
  <c r="AG778" i="19" s="1"/>
  <c r="AE1429" i="19"/>
  <c r="AG1429" i="19" s="1" a="1"/>
  <c r="AG1429" i="19" s="1"/>
  <c r="AK1424" i="19"/>
  <c r="AE1423" i="19"/>
  <c r="AG1423" i="19" s="1" a="1"/>
  <c r="AG1423" i="19" s="1"/>
  <c r="AK1422" i="19"/>
  <c r="AK1426" i="19"/>
  <c r="AE1425" i="19"/>
  <c r="AG1425" i="19" s="1" a="1"/>
  <c r="AG1425" i="19" s="1"/>
  <c r="AK1423" i="19"/>
  <c r="AK1427" i="19"/>
  <c r="AK1428" i="19"/>
  <c r="AK1429" i="19"/>
  <c r="AK1430" i="19"/>
  <c r="AE988" i="19"/>
  <c r="AG988" i="19" s="1" a="1"/>
  <c r="AG988" i="19" s="1"/>
  <c r="AE990" i="19"/>
  <c r="AG990" i="19" s="1" a="1"/>
  <c r="AG990" i="19" s="1"/>
  <c r="AE982" i="19"/>
  <c r="AG982" i="19" s="1" a="1"/>
  <c r="AG982" i="19" s="1"/>
  <c r="AE991" i="19"/>
  <c r="AG991" i="19" s="1" a="1"/>
  <c r="AG991" i="19" s="1"/>
  <c r="AE986" i="19"/>
  <c r="AG986" i="19" s="1" a="1"/>
  <c r="AG986" i="19" s="1"/>
  <c r="AK989" i="19"/>
  <c r="AE985" i="19"/>
  <c r="AG985" i="19" s="1" a="1"/>
  <c r="AG985" i="19" s="1"/>
  <c r="AK990" i="19"/>
  <c r="AE987" i="19"/>
  <c r="AG987" i="19" s="1" a="1"/>
  <c r="AG987" i="19" s="1"/>
  <c r="AK986" i="19"/>
  <c r="AE989" i="19"/>
  <c r="AG989" i="19" s="1" a="1"/>
  <c r="AG989" i="19" s="1"/>
  <c r="AK991" i="19"/>
  <c r="AK984" i="19"/>
  <c r="AK983" i="19"/>
  <c r="AK985" i="19"/>
  <c r="AK982" i="19"/>
  <c r="AB589" i="19" a="1"/>
  <c r="AB589" i="19" s="1"/>
  <c r="AK753" i="19"/>
  <c r="AK1030" i="19"/>
  <c r="AE391" i="19"/>
  <c r="AG391" i="19" s="1" a="1"/>
  <c r="AG391" i="19" s="1"/>
  <c r="AE777" i="19"/>
  <c r="AG777" i="19" s="1" a="1"/>
  <c r="AG777" i="19" s="1"/>
  <c r="AE1122" i="19"/>
  <c r="AG1122" i="19" s="1" a="1"/>
  <c r="AG1122" i="19" s="1"/>
  <c r="AE450" i="19"/>
  <c r="AG450" i="19" s="1" a="1"/>
  <c r="AG450" i="19" s="1"/>
  <c r="AK1229" i="19"/>
  <c r="AK1009" i="19"/>
  <c r="AK781" i="19"/>
  <c r="AK1024" i="19"/>
  <c r="AE390" i="19"/>
  <c r="AG390" i="19" s="1" a="1"/>
  <c r="AG390" i="19" s="1"/>
  <c r="AE1131" i="19"/>
  <c r="AG1131" i="19" s="1" a="1"/>
  <c r="AG1131" i="19" s="1"/>
  <c r="AE449" i="19"/>
  <c r="AG449" i="19" s="1" a="1"/>
  <c r="AG449" i="19" s="1"/>
  <c r="AB1341" i="19" a="1"/>
  <c r="AB1341" i="19" s="1"/>
  <c r="AE1088" i="19"/>
  <c r="AG1088" i="19" s="1" a="1"/>
  <c r="AG1088" i="19" s="1"/>
  <c r="AE1086" i="19"/>
  <c r="AG1086" i="19" s="1" a="1"/>
  <c r="AG1086" i="19" s="1"/>
  <c r="AE1084" i="19"/>
  <c r="AG1084" i="19" s="1" a="1"/>
  <c r="AG1084" i="19" s="1"/>
  <c r="AE1082" i="19"/>
  <c r="AG1082" i="19" s="1" a="1"/>
  <c r="AG1082" i="19" s="1"/>
  <c r="AE1083" i="19"/>
  <c r="AG1083" i="19" s="1" a="1"/>
  <c r="AG1083" i="19" s="1"/>
  <c r="AE1089" i="19"/>
  <c r="AG1089" i="19" s="1" a="1"/>
  <c r="AG1089" i="19" s="1"/>
  <c r="AK623" i="19"/>
  <c r="AK867" i="19"/>
  <c r="AK1383" i="19"/>
  <c r="AK779" i="19"/>
  <c r="AK709" i="19"/>
  <c r="AK1107" i="19"/>
  <c r="AK1105" i="19"/>
  <c r="AK1246" i="19"/>
  <c r="AK317" i="19"/>
  <c r="AE625" i="19"/>
  <c r="AG625" i="19" s="1" a="1"/>
  <c r="AG625" i="19" s="1"/>
  <c r="AE1034" i="19"/>
  <c r="AG1034" i="19" s="1" a="1"/>
  <c r="AG1034" i="19" s="1"/>
  <c r="AE1390" i="19"/>
  <c r="AG1390" i="19" s="1" a="1"/>
  <c r="AG1390" i="19" s="1"/>
  <c r="AE1110" i="19"/>
  <c r="AG1110" i="19" s="1" a="1"/>
  <c r="AG1110" i="19" s="1"/>
  <c r="AE467" i="19"/>
  <c r="AG467" i="19" s="1" a="1"/>
  <c r="AG467" i="19" s="1"/>
  <c r="AE1245" i="19"/>
  <c r="AG1245" i="19" s="1" a="1"/>
  <c r="AG1245" i="19" s="1"/>
  <c r="AB279" i="19" a="1"/>
  <c r="AB279" i="19" s="1"/>
  <c r="AB154" i="19" a="1"/>
  <c r="AB154" i="19" s="1"/>
  <c r="AB931" i="19" a="1"/>
  <c r="AB931" i="19" s="1"/>
  <c r="AE938" i="19"/>
  <c r="AG938" i="19" s="1" a="1"/>
  <c r="AG938" i="19" s="1"/>
  <c r="AE932" i="19"/>
  <c r="AG932" i="19" s="1" a="1"/>
  <c r="AG932" i="19" s="1"/>
  <c r="AE937" i="19"/>
  <c r="AG937" i="19" s="1" a="1"/>
  <c r="AG937" i="19" s="1"/>
  <c r="AE939" i="19"/>
  <c r="AG939" i="19" s="1" a="1"/>
  <c r="AG939" i="19" s="1"/>
  <c r="AE940" i="19"/>
  <c r="AG940" i="19" s="1" a="1"/>
  <c r="AG940" i="19" s="1"/>
  <c r="AE941" i="19"/>
  <c r="AG941" i="19" s="1" a="1"/>
  <c r="AG941" i="19" s="1"/>
  <c r="AE933" i="19"/>
  <c r="AG933" i="19" s="1" a="1"/>
  <c r="AG933" i="19" s="1"/>
  <c r="AE934" i="19"/>
  <c r="AG934" i="19" s="1" a="1"/>
  <c r="AG934" i="19" s="1"/>
  <c r="AE935" i="19"/>
  <c r="AG935" i="19" s="1" a="1"/>
  <c r="AG935" i="19" s="1"/>
  <c r="AB609" i="19" a="1"/>
  <c r="AB609" i="19" s="1"/>
  <c r="AK631" i="19"/>
  <c r="AK871" i="19"/>
  <c r="AK467" i="19"/>
  <c r="AK772" i="19"/>
  <c r="AK704" i="19"/>
  <c r="AK1120" i="19"/>
  <c r="AK1247" i="19"/>
  <c r="AK1104" i="19"/>
  <c r="AK1084" i="19"/>
  <c r="AK1039" i="19"/>
  <c r="AK319" i="19"/>
  <c r="AE631" i="19"/>
  <c r="AG631" i="19" s="1" a="1"/>
  <c r="AG631" i="19" s="1"/>
  <c r="AE1033" i="19"/>
  <c r="AG1033" i="19" s="1" a="1"/>
  <c r="AG1033" i="19" s="1"/>
  <c r="AK1386" i="19"/>
  <c r="AE1102" i="19"/>
  <c r="AG1102" i="19" s="1" a="1"/>
  <c r="AG1102" i="19" s="1"/>
  <c r="AE471" i="19"/>
  <c r="AG471" i="19" s="1" a="1"/>
  <c r="AG471" i="19" s="1"/>
  <c r="AE1244" i="19"/>
  <c r="AG1244" i="19" s="1" a="1"/>
  <c r="AG1244" i="19" s="1"/>
  <c r="AE1087" i="19"/>
  <c r="AG1087" i="19" s="1" a="1"/>
  <c r="AG1087" i="19" s="1"/>
  <c r="AE863" i="19"/>
  <c r="AG863" i="19" s="1" a="1"/>
  <c r="AG863" i="19" s="1"/>
  <c r="AE1163" i="19"/>
  <c r="AG1163" i="19" s="1" a="1"/>
  <c r="AG1163" i="19" s="1"/>
  <c r="AK624" i="19"/>
  <c r="AK863" i="19"/>
  <c r="AK1250" i="19"/>
  <c r="AK774" i="19"/>
  <c r="AK711" i="19"/>
  <c r="AK1112" i="19"/>
  <c r="AK1111" i="19"/>
  <c r="AK1082" i="19"/>
  <c r="AK1034" i="19"/>
  <c r="AK314" i="19"/>
  <c r="AE623" i="19"/>
  <c r="AG623" i="19" s="1" a="1"/>
  <c r="AG623" i="19" s="1"/>
  <c r="AE1032" i="19"/>
  <c r="AG1032" i="19" s="1" a="1"/>
  <c r="AG1032" i="19" s="1"/>
  <c r="AE1111" i="19"/>
  <c r="AG1111" i="19" s="1" a="1"/>
  <c r="AG1111" i="19" s="1"/>
  <c r="AE1251" i="19"/>
  <c r="AG1251" i="19" s="1" a="1"/>
  <c r="AG1251" i="19" s="1"/>
  <c r="AE711" i="19"/>
  <c r="AG711" i="19" s="1" a="1"/>
  <c r="AG711" i="19" s="1"/>
  <c r="AE1091" i="19"/>
  <c r="AG1091" i="19" s="1" a="1"/>
  <c r="AG1091" i="19" s="1"/>
  <c r="AE862" i="19"/>
  <c r="AG862" i="19" s="1" a="1"/>
  <c r="AG862" i="19" s="1"/>
  <c r="AE888" i="19"/>
  <c r="AG888" i="19" s="1" a="1"/>
  <c r="AG888" i="19" s="1"/>
  <c r="AE890" i="19"/>
  <c r="AG890" i="19" s="1" a="1"/>
  <c r="AG890" i="19" s="1"/>
  <c r="AE886" i="19"/>
  <c r="AG886" i="19" s="1" a="1"/>
  <c r="AG886" i="19" s="1"/>
  <c r="AE889" i="19"/>
  <c r="AG889" i="19" s="1" a="1"/>
  <c r="AG889" i="19" s="1"/>
  <c r="AE884" i="19"/>
  <c r="AG884" i="19" s="1" a="1"/>
  <c r="AG884" i="19" s="1"/>
  <c r="AE885" i="19"/>
  <c r="AG885" i="19" s="1" a="1"/>
  <c r="AG885" i="19" s="1"/>
  <c r="AE891" i="19"/>
  <c r="AG891" i="19" s="1" a="1"/>
  <c r="AG891" i="19" s="1"/>
  <c r="AE816" i="19"/>
  <c r="AG816" i="19" s="1" a="1"/>
  <c r="AG816" i="19" s="1"/>
  <c r="AE814" i="19"/>
  <c r="AG814" i="19" s="1" a="1"/>
  <c r="AG814" i="19" s="1"/>
  <c r="AE817" i="19"/>
  <c r="AG817" i="19" s="1" a="1"/>
  <c r="AG817" i="19" s="1"/>
  <c r="AE815" i="19"/>
  <c r="AG815" i="19" s="1" a="1"/>
  <c r="AG815" i="19" s="1"/>
  <c r="AE819" i="19"/>
  <c r="AG819" i="19" s="1" a="1"/>
  <c r="AG819" i="19" s="1"/>
  <c r="AE820" i="19"/>
  <c r="AG820" i="19" s="1" a="1"/>
  <c r="AG820" i="19" s="1"/>
  <c r="AB106" i="19" a="1"/>
  <c r="AB106" i="19" s="1"/>
  <c r="AE318" i="19"/>
  <c r="AG318" i="19" s="1" a="1"/>
  <c r="AG318" i="19" s="1"/>
  <c r="AE312" i="19"/>
  <c r="AG312" i="19" s="1" a="1"/>
  <c r="AG312" i="19" s="1"/>
  <c r="AE314" i="19"/>
  <c r="AG314" i="19" s="1" a="1"/>
  <c r="AG314" i="19" s="1"/>
  <c r="AE313" i="19"/>
  <c r="AG313" i="19" s="1" a="1"/>
  <c r="AG313" i="19" s="1"/>
  <c r="AE316" i="19"/>
  <c r="AG316" i="19" s="1" a="1"/>
  <c r="AG316" i="19" s="1"/>
  <c r="AE321" i="19"/>
  <c r="AG321" i="19" s="1" a="1"/>
  <c r="AG321" i="19" s="1"/>
  <c r="AB345" i="19" a="1"/>
  <c r="AB345" i="19" s="1"/>
  <c r="AE463" i="19"/>
  <c r="AG463" i="19" s="1" a="1"/>
  <c r="AG463" i="19" s="1"/>
  <c r="AE465" i="19"/>
  <c r="AG465" i="19" s="1" a="1"/>
  <c r="AG465" i="19" s="1"/>
  <c r="AE466" i="19"/>
  <c r="AG466" i="19" s="1" a="1"/>
  <c r="AG466" i="19" s="1"/>
  <c r="AE464" i="19"/>
  <c r="AG464" i="19" s="1" a="1"/>
  <c r="AG464" i="19" s="1"/>
  <c r="AK466" i="19"/>
  <c r="AK622" i="19"/>
  <c r="AK315" i="19"/>
  <c r="AK868" i="19"/>
  <c r="AK1251" i="19"/>
  <c r="AK773" i="19"/>
  <c r="AK1117" i="19"/>
  <c r="AK1091" i="19"/>
  <c r="AK1038" i="19"/>
  <c r="AK312" i="19"/>
  <c r="K42" i="23" s="1"/>
  <c r="AE622" i="19"/>
  <c r="AG622" i="19" s="1" a="1"/>
  <c r="AG622" i="19" s="1"/>
  <c r="AE1037" i="19"/>
  <c r="AG1037" i="19" s="1" a="1"/>
  <c r="AG1037" i="19" s="1"/>
  <c r="AE1108" i="19"/>
  <c r="AG1108" i="19" s="1" a="1"/>
  <c r="AG1108" i="19" s="1"/>
  <c r="AE470" i="19"/>
  <c r="AG470" i="19" s="1" a="1"/>
  <c r="AG470" i="19" s="1"/>
  <c r="AK1245" i="19"/>
  <c r="AE707" i="19"/>
  <c r="AG707" i="19" s="1" a="1"/>
  <c r="AG707" i="19" s="1"/>
  <c r="AE1090" i="19"/>
  <c r="AG1090" i="19" s="1" a="1"/>
  <c r="AG1090" i="19" s="1"/>
  <c r="AE1065" i="19"/>
  <c r="AG1065" i="19" s="1" a="1"/>
  <c r="AG1065" i="19" s="1"/>
  <c r="AE1066" i="19"/>
  <c r="AG1066" i="19" s="1" a="1"/>
  <c r="AG1066" i="19" s="1"/>
  <c r="AE1068" i="19"/>
  <c r="AG1068" i="19" s="1" a="1"/>
  <c r="AG1068" i="19" s="1"/>
  <c r="AE1067" i="19"/>
  <c r="AG1067" i="19" s="1" a="1"/>
  <c r="AG1067" i="19" s="1"/>
  <c r="AE1070" i="19"/>
  <c r="AG1070" i="19" s="1" a="1"/>
  <c r="AG1070" i="19" s="1"/>
  <c r="AE1069" i="19"/>
  <c r="AG1069" i="19" s="1" a="1"/>
  <c r="AG1069" i="19" s="1"/>
  <c r="AE1071" i="19"/>
  <c r="AG1071" i="19" s="1" a="1"/>
  <c r="AG1071" i="19" s="1"/>
  <c r="AE1528" i="19"/>
  <c r="AG1528" i="19" s="1" a="1"/>
  <c r="AG1528" i="19" s="1"/>
  <c r="AE1530" i="19"/>
  <c r="AG1530" i="19" s="1" a="1"/>
  <c r="AG1530" i="19" s="1"/>
  <c r="AE1531" i="19"/>
  <c r="AG1531" i="19" s="1" a="1"/>
  <c r="AG1531" i="19" s="1"/>
  <c r="AE1523" i="19"/>
  <c r="AG1523" i="19" s="1" a="1"/>
  <c r="AG1523" i="19" s="1"/>
  <c r="AK1527" i="19"/>
  <c r="AE524" i="19"/>
  <c r="AG524" i="19" s="1" a="1"/>
  <c r="AG524" i="19" s="1"/>
  <c r="AE525" i="19"/>
  <c r="AG525" i="19" s="1" a="1"/>
  <c r="AG525" i="19" s="1"/>
  <c r="AE531" i="19"/>
  <c r="AG531" i="19" s="1" a="1"/>
  <c r="AG531" i="19" s="1"/>
  <c r="AE528" i="19"/>
  <c r="AG528" i="19" s="1" a="1"/>
  <c r="AG528" i="19" s="1"/>
  <c r="AE530" i="19"/>
  <c r="AG530" i="19" s="1" a="1"/>
  <c r="AG530" i="19" s="1"/>
  <c r="AE526" i="19"/>
  <c r="AG526" i="19" s="1" a="1"/>
  <c r="AG526" i="19" s="1"/>
  <c r="AE527" i="19"/>
  <c r="AG527" i="19" s="1" a="1"/>
  <c r="AG527" i="19" s="1"/>
  <c r="AE1112" i="19"/>
  <c r="AG1112" i="19" s="1" a="1"/>
  <c r="AG1112" i="19" s="1"/>
  <c r="AK1115" i="19"/>
  <c r="AE1119" i="19"/>
  <c r="AG1119" i="19" s="1" a="1"/>
  <c r="AG1119" i="19" s="1"/>
  <c r="AE1121" i="19"/>
  <c r="AG1121" i="19" s="1" a="1"/>
  <c r="AG1121" i="19" s="1"/>
  <c r="AE1117" i="19"/>
  <c r="AG1117" i="19" s="1" a="1"/>
  <c r="AG1117" i="19" s="1"/>
  <c r="AE516" i="19"/>
  <c r="AG516" i="19" s="1" a="1"/>
  <c r="AG516" i="19" s="1"/>
  <c r="AE518" i="19"/>
  <c r="AG518" i="19" s="1" a="1"/>
  <c r="AG518" i="19" s="1"/>
  <c r="AE512" i="19"/>
  <c r="AG512" i="19" s="1" a="1"/>
  <c r="AG512" i="19" s="1"/>
  <c r="AE513" i="19"/>
  <c r="AG513" i="19" s="1" a="1"/>
  <c r="AG513" i="19" s="1"/>
  <c r="AE514" i="19"/>
  <c r="AG514" i="19" s="1" a="1"/>
  <c r="AG514" i="19" s="1"/>
  <c r="AE517" i="19"/>
  <c r="AG517" i="19" s="1" a="1"/>
  <c r="AG517" i="19" s="1"/>
  <c r="AE521" i="19"/>
  <c r="AG521" i="19" s="1" a="1"/>
  <c r="AG521" i="19" s="1"/>
  <c r="AK866" i="19"/>
  <c r="AE864" i="19"/>
  <c r="AG864" i="19" s="1" a="1"/>
  <c r="AG864" i="19" s="1"/>
  <c r="AE866" i="19"/>
  <c r="AG866" i="19" s="1" a="1"/>
  <c r="AG866" i="19" s="1"/>
  <c r="AE868" i="19"/>
  <c r="AG868" i="19" s="1" a="1"/>
  <c r="AG868" i="19" s="1"/>
  <c r="AE869" i="19"/>
  <c r="AG869" i="19" s="1" a="1"/>
  <c r="AG869" i="19" s="1"/>
  <c r="AE870" i="19"/>
  <c r="AG870" i="19" s="1" a="1"/>
  <c r="AG870" i="19" s="1"/>
  <c r="AE871" i="19"/>
  <c r="AG871" i="19" s="1" a="1"/>
  <c r="AG871" i="19" s="1"/>
  <c r="AE867" i="19"/>
  <c r="AG867" i="19" s="1" a="1"/>
  <c r="AG867" i="19" s="1"/>
  <c r="AE865" i="19"/>
  <c r="AG865" i="19" s="1" a="1"/>
  <c r="AG865" i="19" s="1"/>
  <c r="AE753" i="19"/>
  <c r="AG753" i="19" s="1" a="1"/>
  <c r="AG753" i="19" s="1"/>
  <c r="AE759" i="19"/>
  <c r="AG759" i="19" s="1" a="1"/>
  <c r="AG759" i="19" s="1"/>
  <c r="AE1123" i="19"/>
  <c r="AG1123" i="19" s="1" a="1"/>
  <c r="AG1123" i="19" s="1"/>
  <c r="AE1124" i="19"/>
  <c r="AG1124" i="19" s="1" a="1"/>
  <c r="AG1124" i="19" s="1"/>
  <c r="AE1125" i="19"/>
  <c r="AG1125" i="19" s="1" a="1"/>
  <c r="AG1125" i="19" s="1"/>
  <c r="AE1126" i="19"/>
  <c r="AG1126" i="19" s="1" a="1"/>
  <c r="AG1126" i="19" s="1"/>
  <c r="AE1127" i="19"/>
  <c r="AG1127" i="19" s="1" a="1"/>
  <c r="AG1127" i="19" s="1"/>
  <c r="AE1130" i="19"/>
  <c r="AG1130" i="19" s="1" a="1"/>
  <c r="AG1130" i="19" s="1"/>
  <c r="AE1128" i="19"/>
  <c r="AG1128" i="19" s="1" a="1"/>
  <c r="AG1128" i="19" s="1"/>
  <c r="AB578" i="19" a="1"/>
  <c r="AB578" i="19" s="1"/>
  <c r="AB239" i="19" a="1"/>
  <c r="AB239" i="19" s="1"/>
  <c r="AE1001" i="19"/>
  <c r="AG1001" i="19" s="1" a="1"/>
  <c r="AG1001" i="19" s="1"/>
  <c r="AE992" i="19"/>
  <c r="AG992" i="19" s="1" a="1"/>
  <c r="AG992" i="19" s="1"/>
  <c r="AE994" i="19"/>
  <c r="AG994" i="19" s="1" a="1"/>
  <c r="AG994" i="19" s="1"/>
  <c r="AE995" i="19"/>
  <c r="AG995" i="19" s="1" a="1"/>
  <c r="AG995" i="19" s="1"/>
  <c r="AE998" i="19"/>
  <c r="AG998" i="19" s="1" a="1"/>
  <c r="AG998" i="19" s="1"/>
  <c r="AE1000" i="19"/>
  <c r="AG1000" i="19" s="1" a="1"/>
  <c r="AG1000" i="19" s="1"/>
  <c r="AE993" i="19"/>
  <c r="AG993" i="19" s="1" a="1"/>
  <c r="AG993" i="19" s="1"/>
  <c r="AK996" i="19"/>
  <c r="AK626" i="19"/>
  <c r="AK864" i="19"/>
  <c r="AK1243" i="19"/>
  <c r="AK471" i="19"/>
  <c r="AK775" i="19"/>
  <c r="AK1121" i="19"/>
  <c r="AK865" i="19"/>
  <c r="AK1088" i="19"/>
  <c r="AK1040" i="19"/>
  <c r="AK321" i="19"/>
  <c r="AE630" i="19"/>
  <c r="AG630" i="19" s="1" a="1"/>
  <c r="AG630" i="19" s="1"/>
  <c r="AE1035" i="19"/>
  <c r="AG1035" i="19" s="1" a="1"/>
  <c r="AG1035" i="19" s="1"/>
  <c r="AE1106" i="19"/>
  <c r="AG1106" i="19" s="1" a="1"/>
  <c r="AG1106" i="19" s="1"/>
  <c r="AE468" i="19"/>
  <c r="AG468" i="19" s="1" a="1"/>
  <c r="AG468" i="19" s="1"/>
  <c r="AK705" i="19"/>
  <c r="AE1085" i="19"/>
  <c r="AG1085" i="19" s="1" a="1"/>
  <c r="AG1085" i="19" s="1"/>
  <c r="AE451" i="19"/>
  <c r="AG451" i="19" s="1" a="1"/>
  <c r="AG451" i="19" s="1"/>
  <c r="AE443" i="19"/>
  <c r="AG443" i="19" s="1" a="1"/>
  <c r="AG443" i="19" s="1"/>
  <c r="AK446" i="19"/>
  <c r="AE444" i="19"/>
  <c r="AG444" i="19" s="1" a="1"/>
  <c r="AG444" i="19" s="1"/>
  <c r="AE446" i="19"/>
  <c r="AG446" i="19" s="1" a="1"/>
  <c r="AG446" i="19" s="1"/>
  <c r="AE442" i="19"/>
  <c r="AG442" i="19" s="1" a="1"/>
  <c r="AG442" i="19" s="1"/>
  <c r="AE445" i="19"/>
  <c r="AG445" i="19" s="1" a="1"/>
  <c r="AG445" i="19" s="1"/>
  <c r="AE447" i="19"/>
  <c r="AG447" i="19" s="1" a="1"/>
  <c r="AG447" i="19" s="1"/>
  <c r="AE792" i="19"/>
  <c r="AG792" i="19" s="1" a="1"/>
  <c r="AG792" i="19" s="1"/>
  <c r="AE794" i="19"/>
  <c r="AG794" i="19" s="1" a="1"/>
  <c r="AG794" i="19" s="1"/>
  <c r="AE800" i="19"/>
  <c r="AG800" i="19" s="1" a="1"/>
  <c r="AG800" i="19" s="1"/>
  <c r="AE798" i="19"/>
  <c r="AG798" i="19" s="1" a="1"/>
  <c r="AG798" i="19" s="1"/>
  <c r="AE799" i="19"/>
  <c r="AG799" i="19" s="1" a="1"/>
  <c r="AG799" i="19" s="1"/>
  <c r="AE801" i="19"/>
  <c r="AG801" i="19" s="1" a="1"/>
  <c r="AG801" i="19" s="1"/>
  <c r="AE793" i="19"/>
  <c r="AG793" i="19" s="1" a="1"/>
  <c r="AG793" i="19" s="1"/>
  <c r="AE216" i="19"/>
  <c r="AG216" i="19" s="1" a="1"/>
  <c r="AG216" i="19" s="1"/>
  <c r="AE217" i="19"/>
  <c r="AG217" i="19" s="1" a="1"/>
  <c r="AG217" i="19" s="1"/>
  <c r="AE218" i="19"/>
  <c r="AG218" i="19" s="1" a="1"/>
  <c r="AG218" i="19" s="1"/>
  <c r="AE212" i="19"/>
  <c r="AG212" i="19" s="1" a="1"/>
  <c r="AG212" i="19" s="1"/>
  <c r="AE220" i="19"/>
  <c r="AG220" i="19" s="1" a="1"/>
  <c r="AG220" i="19" s="1"/>
  <c r="AE221" i="19"/>
  <c r="AG221" i="19" s="1" a="1"/>
  <c r="AG221" i="19" s="1"/>
  <c r="AE213" i="19"/>
  <c r="AG213" i="19" s="1" a="1"/>
  <c r="AG213" i="19" s="1"/>
  <c r="AE215" i="19"/>
  <c r="AG215" i="19" s="1" a="1"/>
  <c r="AG215" i="19" s="1"/>
  <c r="AE1246" i="19"/>
  <c r="AG1246" i="19" s="1" a="1"/>
  <c r="AG1246" i="19" s="1"/>
  <c r="AE1248" i="19"/>
  <c r="AG1248" i="19" s="1" a="1"/>
  <c r="AG1248" i="19" s="1"/>
  <c r="AE1242" i="19"/>
  <c r="AG1242" i="19" s="1" a="1"/>
  <c r="AG1242" i="19" s="1"/>
  <c r="AE1243" i="19"/>
  <c r="AG1243" i="19" s="1" a="1"/>
  <c r="AG1243" i="19" s="1"/>
  <c r="AE1249" i="19"/>
  <c r="AG1249" i="19" s="1" a="1"/>
  <c r="AG1249" i="19" s="1"/>
  <c r="AE1250" i="19"/>
  <c r="AG1250" i="19" s="1" a="1"/>
  <c r="AG1250" i="19" s="1"/>
  <c r="AE881" i="19"/>
  <c r="AG881" i="19" s="1" a="1"/>
  <c r="AG881" i="19" s="1"/>
  <c r="AK876" i="19"/>
  <c r="AE876" i="19"/>
  <c r="AG876" i="19" s="1" a="1"/>
  <c r="AG876" i="19" s="1"/>
  <c r="AE878" i="19"/>
  <c r="AG878" i="19" s="1" a="1"/>
  <c r="AG878" i="19" s="1"/>
  <c r="AE872" i="19"/>
  <c r="AG872" i="19" s="1" a="1"/>
  <c r="AG872" i="19" s="1"/>
  <c r="AE1107" i="19"/>
  <c r="AG1107" i="19" s="1" a="1"/>
  <c r="AG1107" i="19" s="1"/>
  <c r="AE1109" i="19"/>
  <c r="AG1109" i="19" s="1" a="1"/>
  <c r="AG1109" i="19" s="1"/>
  <c r="AE1103" i="19"/>
  <c r="AG1103" i="19" s="1" a="1"/>
  <c r="AG1103" i="19" s="1"/>
  <c r="AE1104" i="19"/>
  <c r="AG1104" i="19" s="1" a="1"/>
  <c r="AG1104" i="19" s="1"/>
  <c r="AE1105" i="19"/>
  <c r="AG1105" i="19" s="1" a="1"/>
  <c r="AG1105" i="19" s="1"/>
  <c r="AE1283" i="19"/>
  <c r="AG1283" i="19" s="1" a="1"/>
  <c r="AG1283" i="19" s="1"/>
  <c r="AE1285" i="19"/>
  <c r="AG1285" i="19" s="1" a="1"/>
  <c r="AG1285" i="19" s="1"/>
  <c r="AE1286" i="19"/>
  <c r="AG1286" i="19" s="1" a="1"/>
  <c r="AG1286" i="19" s="1"/>
  <c r="AE1287" i="19"/>
  <c r="AG1287" i="19" s="1" a="1"/>
  <c r="AG1287" i="19" s="1"/>
  <c r="AE1288" i="19"/>
  <c r="AG1288" i="19" s="1" a="1"/>
  <c r="AG1288" i="19" s="1"/>
  <c r="AE1289" i="19"/>
  <c r="AG1289" i="19" s="1" a="1"/>
  <c r="AG1289" i="19" s="1"/>
  <c r="AE1419" i="19"/>
  <c r="AG1419" i="19" s="1" a="1"/>
  <c r="AG1419" i="19" s="1"/>
  <c r="AK1417" i="19"/>
  <c r="AE1414" i="19"/>
  <c r="AG1414" i="19" s="1" a="1"/>
  <c r="AG1414" i="19" s="1"/>
  <c r="AE651" i="19"/>
  <c r="AG651" i="19" s="1" a="1"/>
  <c r="AG651" i="19" s="1"/>
  <c r="AE648" i="19"/>
  <c r="AG648" i="19" s="1" a="1"/>
  <c r="AG648" i="19" s="1"/>
  <c r="AE650" i="19"/>
  <c r="AG650" i="19" s="1" a="1"/>
  <c r="AG650" i="19" s="1"/>
  <c r="AE642" i="19"/>
  <c r="AG642" i="19" s="1" a="1"/>
  <c r="AG642" i="19" s="1"/>
  <c r="AE683" i="19"/>
  <c r="AG683" i="19" s="1" a="1"/>
  <c r="AG683" i="19" s="1"/>
  <c r="AE689" i="19"/>
  <c r="AG689" i="19" s="1" a="1"/>
  <c r="AG689" i="19" s="1"/>
  <c r="AE691" i="19"/>
  <c r="AG691" i="19" s="1" a="1"/>
  <c r="AG691" i="19" s="1"/>
  <c r="AE684" i="19"/>
  <c r="AG684" i="19" s="1" a="1"/>
  <c r="AG684" i="19" s="1"/>
  <c r="AE686" i="19"/>
  <c r="AG686" i="19" s="1" a="1"/>
  <c r="AG686" i="19" s="1"/>
  <c r="AE687" i="19"/>
  <c r="AG687" i="19" s="1" a="1"/>
  <c r="AG687" i="19" s="1"/>
  <c r="AE1232" i="19"/>
  <c r="AG1232" i="19" s="1" a="1"/>
  <c r="AG1232" i="19" s="1"/>
  <c r="AB274" i="19" a="1"/>
  <c r="AB274" i="19" s="1"/>
  <c r="AK706" i="19"/>
  <c r="AK1037" i="19"/>
  <c r="AK862" i="19"/>
  <c r="AK1244" i="19"/>
  <c r="AK468" i="19"/>
  <c r="AK1113" i="19"/>
  <c r="AK1090" i="19"/>
  <c r="AK1035" i="19"/>
  <c r="AE629" i="19"/>
  <c r="AG629" i="19" s="1" a="1"/>
  <c r="AG629" i="19" s="1"/>
  <c r="AE1116" i="19"/>
  <c r="AG1116" i="19" s="1" a="1"/>
  <c r="AG1116" i="19" s="1"/>
  <c r="AE320" i="19"/>
  <c r="AG320" i="19" s="1" a="1"/>
  <c r="AG320" i="19" s="1"/>
  <c r="AE887" i="19"/>
  <c r="AG887" i="19" s="1" a="1"/>
  <c r="AG887" i="19" s="1"/>
  <c r="AE222" i="19"/>
  <c r="AG222" i="19" s="1" a="1"/>
  <c r="AG222" i="19" s="1"/>
  <c r="AE224" i="19"/>
  <c r="AG224" i="19" s="1" a="1"/>
  <c r="AG224" i="19" s="1"/>
  <c r="AE226" i="19"/>
  <c r="AG226" i="19" s="1" a="1"/>
  <c r="AG226" i="19" s="1"/>
  <c r="AE227" i="19"/>
  <c r="AG227" i="19" s="1" a="1"/>
  <c r="AG227" i="19" s="1"/>
  <c r="AE225" i="19"/>
  <c r="AG225" i="19" s="1" a="1"/>
  <c r="AG225" i="19" s="1"/>
  <c r="AE231" i="19"/>
  <c r="AG231" i="19" s="1" a="1"/>
  <c r="AG231" i="19" s="1"/>
  <c r="AE172" i="19"/>
  <c r="AG172" i="19" s="1" a="1"/>
  <c r="AG172" i="19" s="1"/>
  <c r="AE177" i="19"/>
  <c r="AG177" i="19" s="1" a="1"/>
  <c r="AG177" i="19" s="1"/>
  <c r="AE180" i="19"/>
  <c r="AG180" i="19" s="1" a="1"/>
  <c r="AG180" i="19" s="1"/>
  <c r="AE181" i="19"/>
  <c r="AG181" i="19" s="1" a="1"/>
  <c r="AG181" i="19" s="1"/>
  <c r="AE1138" i="19"/>
  <c r="AG1138" i="19" s="1" a="1"/>
  <c r="AG1138" i="19" s="1"/>
  <c r="AK1136" i="19"/>
  <c r="AE1133" i="19"/>
  <c r="AG1133" i="19" s="1" a="1"/>
  <c r="AG1133" i="19" s="1"/>
  <c r="AE1132" i="19"/>
  <c r="AG1132" i="19" s="1" a="1"/>
  <c r="AG1132" i="19" s="1"/>
  <c r="AE1134" i="19"/>
  <c r="AG1134" i="19" s="1" a="1"/>
  <c r="AG1134" i="19" s="1"/>
  <c r="AE1135" i="19"/>
  <c r="AG1135" i="19" s="1" a="1"/>
  <c r="AG1135" i="19" s="1"/>
  <c r="AE1136" i="19"/>
  <c r="AG1136" i="19" s="1" a="1"/>
  <c r="AG1136" i="19" s="1"/>
  <c r="AE1137" i="19"/>
  <c r="AG1137" i="19" s="1" a="1"/>
  <c r="AG1137" i="19" s="1"/>
  <c r="AE1374" i="19"/>
  <c r="AG1374" i="19" s="1" a="1"/>
  <c r="AG1374" i="19" s="1"/>
  <c r="AE1373" i="19"/>
  <c r="AG1373" i="19" s="1" a="1"/>
  <c r="AG1373" i="19" s="1"/>
  <c r="AE1376" i="19"/>
  <c r="AG1376" i="19" s="1" a="1"/>
  <c r="AG1376" i="19" s="1"/>
  <c r="AE1377" i="19"/>
  <c r="AG1377" i="19" s="1" a="1"/>
  <c r="AG1377" i="19" s="1"/>
  <c r="AE1375" i="19"/>
  <c r="AG1375" i="19" s="1" a="1"/>
  <c r="AG1375" i="19" s="1"/>
  <c r="AK1377" i="19"/>
  <c r="AE1378" i="19"/>
  <c r="AG1378" i="19" s="1" a="1"/>
  <c r="AG1378" i="19" s="1"/>
  <c r="AE1379" i="19"/>
  <c r="AG1379" i="19" s="1" a="1"/>
  <c r="AG1379" i="19" s="1"/>
  <c r="AE1002" i="19"/>
  <c r="AG1002" i="19" s="1" a="1"/>
  <c r="AG1002" i="19" s="1"/>
  <c r="AE1007" i="19"/>
  <c r="AG1007" i="19" s="1" a="1"/>
  <c r="AG1007" i="19" s="1"/>
  <c r="AE1557" i="19"/>
  <c r="AG1557" i="19" s="1" a="1"/>
  <c r="AG1557" i="19" s="1"/>
  <c r="AE1552" i="19"/>
  <c r="AG1552" i="19" s="1" a="1"/>
  <c r="AG1552" i="19" s="1"/>
  <c r="AE1553" i="19"/>
  <c r="AG1553" i="19" s="1" a="1"/>
  <c r="AG1553" i="19" s="1"/>
  <c r="AE1179" i="19"/>
  <c r="AG1179" i="19" s="1" a="1"/>
  <c r="AG1179" i="19" s="1"/>
  <c r="AE1175" i="19"/>
  <c r="AG1175" i="19" s="1" a="1"/>
  <c r="AG1175" i="19" s="1"/>
  <c r="AE1176" i="19"/>
  <c r="AG1176" i="19" s="1" a="1"/>
  <c r="AG1176" i="19" s="1"/>
  <c r="AE1177" i="19"/>
  <c r="AG1177" i="19" s="1" a="1"/>
  <c r="AG1177" i="19" s="1"/>
  <c r="AE1178" i="19"/>
  <c r="AG1178" i="19" s="1" a="1"/>
  <c r="AG1178" i="19" s="1"/>
  <c r="AE1180" i="19"/>
  <c r="AG1180" i="19" s="1" a="1"/>
  <c r="AG1180" i="19" s="1"/>
  <c r="AK185" i="19"/>
  <c r="AE182" i="19"/>
  <c r="AG182" i="19" s="1" a="1"/>
  <c r="AG182" i="19" s="1"/>
  <c r="AE189" i="19"/>
  <c r="AG189" i="19" s="1" a="1"/>
  <c r="AG189" i="19" s="1"/>
  <c r="AE190" i="19"/>
  <c r="AG190" i="19" s="1" a="1"/>
  <c r="AG190" i="19" s="1"/>
  <c r="AE191" i="19"/>
  <c r="AG191" i="19" s="1" a="1"/>
  <c r="AG191" i="19" s="1"/>
  <c r="AE188" i="19"/>
  <c r="AG188" i="19" s="1" a="1"/>
  <c r="AG188" i="19" s="1"/>
  <c r="AE183" i="19"/>
  <c r="AG183" i="19" s="1" a="1"/>
  <c r="AG183" i="19" s="1"/>
  <c r="AE187" i="19"/>
  <c r="AG187" i="19" s="1" a="1"/>
  <c r="AG187" i="19" s="1"/>
  <c r="AB1302" i="19" a="1"/>
  <c r="AB1302" i="19" s="1"/>
  <c r="AK1382" i="19"/>
  <c r="AK1248" i="19"/>
  <c r="AK1384" i="19"/>
  <c r="AK470" i="19"/>
  <c r="AK1116" i="19"/>
  <c r="AK1118" i="19"/>
  <c r="AK1089" i="19"/>
  <c r="AK1032" i="19"/>
  <c r="AE628" i="19"/>
  <c r="AG628" i="19" s="1" a="1"/>
  <c r="AG628" i="19" s="1"/>
  <c r="AE1114" i="19"/>
  <c r="AG1114" i="19" s="1" a="1"/>
  <c r="AG1114" i="19" s="1"/>
  <c r="AE319" i="19"/>
  <c r="AG319" i="19" s="1" a="1"/>
  <c r="AG319" i="19" s="1"/>
  <c r="AE1010" i="19"/>
  <c r="AG1010" i="19" s="1" a="1"/>
  <c r="AG1010" i="19" s="1"/>
  <c r="AE431" i="19"/>
  <c r="AG431" i="19" s="1" a="1"/>
  <c r="AG431" i="19" s="1"/>
  <c r="AB1457" i="19" a="1"/>
  <c r="AB1457" i="19" s="1"/>
  <c r="AE780" i="19"/>
  <c r="AG780" i="19" s="1" a="1"/>
  <c r="AG780" i="19" s="1"/>
  <c r="AE772" i="19"/>
  <c r="AG772" i="19" s="1" a="1"/>
  <c r="AG772" i="19" s="1"/>
  <c r="AE773" i="19"/>
  <c r="AG773" i="19" s="1" a="1"/>
  <c r="AG773" i="19" s="1"/>
  <c r="AE774" i="19"/>
  <c r="AG774" i="19" s="1" a="1"/>
  <c r="AG774" i="19" s="1"/>
  <c r="AE779" i="19"/>
  <c r="AG779" i="19" s="1" a="1"/>
  <c r="AG779" i="19" s="1"/>
  <c r="AE775" i="19"/>
  <c r="AG775" i="19" s="1" a="1"/>
  <c r="AG775" i="19" s="1"/>
  <c r="AB311" i="19" a="1"/>
  <c r="AB311" i="19" s="1"/>
  <c r="AB312" i="19" s="1" a="1"/>
  <c r="AB312" i="19" s="1"/>
  <c r="AD316" i="19" s="1"/>
  <c r="AF316" i="19" s="1" a="1"/>
  <c r="AF316" i="19" s="1"/>
  <c r="AB556" i="19" a="1"/>
  <c r="AB556" i="19" s="1"/>
  <c r="AE708" i="19"/>
  <c r="AG708" i="19" s="1" a="1"/>
  <c r="AG708" i="19" s="1"/>
  <c r="AE710" i="19"/>
  <c r="AG710" i="19" s="1" a="1"/>
  <c r="AG710" i="19" s="1"/>
  <c r="AE702" i="19"/>
  <c r="AG702" i="19" s="1" a="1"/>
  <c r="AG702" i="19" s="1"/>
  <c r="AE704" i="19"/>
  <c r="AG704" i="19" s="1" a="1"/>
  <c r="AG704" i="19" s="1"/>
  <c r="AE703" i="19"/>
  <c r="AG703" i="19" s="1" a="1"/>
  <c r="AG703" i="19" s="1"/>
  <c r="AE705" i="19"/>
  <c r="AG705" i="19" s="1" a="1"/>
  <c r="AG705" i="19" s="1"/>
  <c r="AE706" i="19"/>
  <c r="AG706" i="19" s="1" a="1"/>
  <c r="AG706" i="19" s="1"/>
  <c r="AE709" i="19"/>
  <c r="AG709" i="19" s="1" a="1"/>
  <c r="AG709" i="19" s="1"/>
  <c r="AK629" i="19"/>
  <c r="AK1242" i="19"/>
  <c r="AK464" i="19"/>
  <c r="AK1106" i="19"/>
  <c r="AK1114" i="19"/>
  <c r="AK1108" i="19"/>
  <c r="AK1087" i="19"/>
  <c r="AK1041" i="19"/>
  <c r="AE626" i="19"/>
  <c r="AG626" i="19" s="1" a="1"/>
  <c r="AG626" i="19" s="1"/>
  <c r="AE1038" i="19"/>
  <c r="AG1038" i="19" s="1" a="1"/>
  <c r="AG1038" i="19" s="1"/>
  <c r="AE1115" i="19"/>
  <c r="AG1115" i="19" s="1" a="1"/>
  <c r="AG1115" i="19" s="1"/>
  <c r="AE315" i="19"/>
  <c r="AG315" i="19" s="1" a="1"/>
  <c r="AG315" i="19" s="1"/>
  <c r="AE1609" i="19"/>
  <c r="AG1609" i="19" s="1" a="1"/>
  <c r="AG1609" i="19" s="1"/>
  <c r="AE1142" i="19"/>
  <c r="AG1142" i="19" s="1" a="1"/>
  <c r="AG1142" i="19" s="1"/>
  <c r="AE1143" i="19"/>
  <c r="AG1143" i="19" s="1" a="1"/>
  <c r="AG1143" i="19" s="1"/>
  <c r="AE1145" i="19"/>
  <c r="AG1145" i="19" s="1" a="1"/>
  <c r="AG1145" i="19" s="1"/>
  <c r="AE1147" i="19"/>
  <c r="AG1147" i="19" s="1" a="1"/>
  <c r="AG1147" i="19" s="1"/>
  <c r="AE1148" i="19"/>
  <c r="AG1148" i="19" s="1" a="1"/>
  <c r="AG1148" i="19" s="1"/>
  <c r="AE1150" i="19"/>
  <c r="AG1150" i="19" s="1" a="1"/>
  <c r="AG1150" i="19" s="1"/>
  <c r="AE1391" i="19"/>
  <c r="AG1391" i="19" s="1" a="1"/>
  <c r="AG1391" i="19" s="1"/>
  <c r="AE1389" i="19"/>
  <c r="AG1389" i="19" s="1" a="1"/>
  <c r="AG1389" i="19" s="1"/>
  <c r="AE1382" i="19"/>
  <c r="AG1382" i="19" s="1" a="1"/>
  <c r="AG1382" i="19" s="1"/>
  <c r="AE1387" i="19"/>
  <c r="AG1387" i="19" s="1" a="1"/>
  <c r="AG1387" i="19" s="1"/>
  <c r="AE1383" i="19"/>
  <c r="AG1383" i="19" s="1" a="1"/>
  <c r="AG1383" i="19" s="1"/>
  <c r="AE1384" i="19"/>
  <c r="AG1384" i="19" s="1" a="1"/>
  <c r="AG1384" i="19" s="1"/>
  <c r="AK630" i="19"/>
  <c r="AK1388" i="19"/>
  <c r="AK469" i="19"/>
  <c r="AK780" i="19"/>
  <c r="AK702" i="19"/>
  <c r="AK1119" i="19"/>
  <c r="AK1085" i="19"/>
  <c r="AK1033" i="19"/>
  <c r="AB1473" i="19" a="1"/>
  <c r="AB1473" i="19" s="1"/>
  <c r="AE1424" i="19"/>
  <c r="AG1424" i="19" s="1" a="1"/>
  <c r="AG1424" i="19" s="1"/>
  <c r="AE1430" i="19"/>
  <c r="AG1430" i="19" s="1" a="1"/>
  <c r="AG1430" i="19" s="1"/>
  <c r="AE1431" i="19"/>
  <c r="AG1431" i="19" s="1" a="1"/>
  <c r="AG1431" i="19" s="1"/>
  <c r="AE1422" i="19"/>
  <c r="AG1422" i="19" s="1" a="1"/>
  <c r="AG1422" i="19" s="1"/>
  <c r="AE1427" i="19"/>
  <c r="AG1427" i="19" s="1" a="1"/>
  <c r="AG1427" i="19" s="1"/>
  <c r="AK736" i="19"/>
  <c r="AE734" i="19"/>
  <c r="AG734" i="19" s="1" a="1"/>
  <c r="AG734" i="19" s="1"/>
  <c r="AE733" i="19"/>
  <c r="AG733" i="19" s="1" a="1"/>
  <c r="AG733" i="19" s="1"/>
  <c r="AE740" i="19"/>
  <c r="AG740" i="19" s="1" a="1"/>
  <c r="AG740" i="19" s="1"/>
  <c r="AB971" i="19" a="1"/>
  <c r="AB971" i="19" s="1"/>
  <c r="AB1332" i="19" a="1"/>
  <c r="AB1332" i="19" s="1"/>
  <c r="AE1603" i="19"/>
  <c r="AG1603" i="19" s="1" a="1"/>
  <c r="AG1603" i="19" s="1"/>
  <c r="AE847" i="19"/>
  <c r="AG847" i="19" s="1" a="1"/>
  <c r="AG847" i="19" s="1"/>
  <c r="AE1100" i="19"/>
  <c r="AG1100" i="19" s="1" a="1"/>
  <c r="AG1100" i="19" s="1"/>
  <c r="AE1237" i="19"/>
  <c r="AG1237" i="19" s="1" a="1"/>
  <c r="AG1237" i="19" s="1"/>
  <c r="AE897" i="19"/>
  <c r="AG897" i="19" s="1" a="1"/>
  <c r="AG897" i="19" s="1"/>
  <c r="AE1006" i="19"/>
  <c r="AG1006" i="19" s="1" a="1"/>
  <c r="AG1006" i="19" s="1"/>
  <c r="AE758" i="19"/>
  <c r="AG758" i="19" s="1" a="1"/>
  <c r="AG758" i="19" s="1"/>
  <c r="AE1608" i="19"/>
  <c r="AG1608" i="19" s="1" a="1"/>
  <c r="AG1608" i="19" s="1"/>
  <c r="AE750" i="19"/>
  <c r="AG750" i="19" s="1" a="1"/>
  <c r="AG750" i="19" s="1"/>
  <c r="AE848" i="19"/>
  <c r="AG848" i="19" s="1" a="1"/>
  <c r="AG848" i="19" s="1"/>
  <c r="AE1170" i="19"/>
  <c r="AG1170" i="19" s="1" a="1"/>
  <c r="AG1170" i="19" s="1"/>
  <c r="AE1099" i="19"/>
  <c r="AG1099" i="19" s="1" a="1"/>
  <c r="AG1099" i="19" s="1"/>
  <c r="AE1411" i="19"/>
  <c r="AG1411" i="19" s="1" a="1"/>
  <c r="AG1411" i="19" s="1"/>
  <c r="AE1238" i="19"/>
  <c r="AG1238" i="19" s="1" a="1"/>
  <c r="AG1238" i="19" s="1"/>
  <c r="AE1218" i="19"/>
  <c r="AG1218" i="19" s="1" a="1"/>
  <c r="AG1218" i="19" s="1"/>
  <c r="AE895" i="19"/>
  <c r="AG895" i="19" s="1" a="1"/>
  <c r="AG895" i="19" s="1"/>
  <c r="AE1011" i="19"/>
  <c r="AG1011" i="19" s="1" a="1"/>
  <c r="AG1011" i="19" s="1"/>
  <c r="AE756" i="19"/>
  <c r="AG756" i="19" s="1" a="1"/>
  <c r="AG756" i="19" s="1"/>
  <c r="AE749" i="19"/>
  <c r="AG749" i="19" s="1" a="1"/>
  <c r="AG749" i="19" s="1"/>
  <c r="AE843" i="19"/>
  <c r="AG843" i="19" s="1" a="1"/>
  <c r="AG843" i="19" s="1"/>
  <c r="AE1171" i="19"/>
  <c r="AG1171" i="19" s="1" a="1"/>
  <c r="AG1171" i="19" s="1"/>
  <c r="AE1098" i="19"/>
  <c r="AG1098" i="19" s="1" a="1"/>
  <c r="AG1098" i="19" s="1"/>
  <c r="AE1406" i="19"/>
  <c r="AG1406" i="19" s="1" a="1"/>
  <c r="AG1406" i="19" s="1"/>
  <c r="AE1236" i="19"/>
  <c r="AG1236" i="19" s="1" a="1"/>
  <c r="AG1236" i="19" s="1"/>
  <c r="AE894" i="19"/>
  <c r="AG894" i="19" s="1" a="1"/>
  <c r="AG894" i="19" s="1"/>
  <c r="AE1005" i="19"/>
  <c r="AG1005" i="19" s="1" a="1"/>
  <c r="AG1005" i="19" s="1"/>
  <c r="AE429" i="19"/>
  <c r="AG429" i="19" s="1" a="1"/>
  <c r="AG429" i="19" s="1"/>
  <c r="AK756" i="19"/>
  <c r="AE748" i="19"/>
  <c r="AG748" i="19" s="1" a="1"/>
  <c r="AG748" i="19" s="1"/>
  <c r="AE845" i="19"/>
  <c r="AG845" i="19" s="1" a="1"/>
  <c r="AG845" i="19" s="1"/>
  <c r="AE1168" i="19"/>
  <c r="AG1168" i="19" s="1" a="1"/>
  <c r="AG1168" i="19" s="1"/>
  <c r="AE1094" i="19"/>
  <c r="AG1094" i="19" s="1" a="1"/>
  <c r="AG1094" i="19" s="1"/>
  <c r="AE1407" i="19"/>
  <c r="AG1407" i="19" s="1" a="1"/>
  <c r="AG1407" i="19" s="1"/>
  <c r="AE1235" i="19"/>
  <c r="AG1235" i="19" s="1" a="1"/>
  <c r="AG1235" i="19" s="1"/>
  <c r="AE893" i="19"/>
  <c r="AG893" i="19" s="1" a="1"/>
  <c r="AG893" i="19" s="1"/>
  <c r="AE1004" i="19"/>
  <c r="AG1004" i="19" s="1" a="1"/>
  <c r="AG1004" i="19" s="1"/>
  <c r="AE425" i="19"/>
  <c r="AG425" i="19" s="1" a="1"/>
  <c r="AG425" i="19" s="1"/>
  <c r="AE1604" i="19"/>
  <c r="AG1604" i="19" s="1" a="1"/>
  <c r="AG1604" i="19" s="1"/>
  <c r="AE747" i="19"/>
  <c r="AG747" i="19" s="1" a="1"/>
  <c r="AG747" i="19" s="1"/>
  <c r="AE851" i="19"/>
  <c r="AG851" i="19" s="1" a="1"/>
  <c r="AG851" i="19" s="1"/>
  <c r="AE1166" i="19"/>
  <c r="AG1166" i="19" s="1" a="1"/>
  <c r="AG1166" i="19" s="1"/>
  <c r="AE1093" i="19"/>
  <c r="AG1093" i="19" s="1" a="1"/>
  <c r="AG1093" i="19" s="1"/>
  <c r="AE1409" i="19"/>
  <c r="AG1409" i="19" s="1" a="1"/>
  <c r="AG1409" i="19" s="1"/>
  <c r="AE1234" i="19"/>
  <c r="AG1234" i="19" s="1" a="1"/>
  <c r="AG1234" i="19" s="1"/>
  <c r="AE896" i="19"/>
  <c r="AG896" i="19" s="1" a="1"/>
  <c r="AG896" i="19" s="1"/>
  <c r="AE1003" i="19"/>
  <c r="AG1003" i="19" s="1" a="1"/>
  <c r="AG1003" i="19" s="1"/>
  <c r="AE424" i="19"/>
  <c r="AG424" i="19" s="1" a="1"/>
  <c r="AG424" i="19" s="1"/>
  <c r="AE754" i="19"/>
  <c r="AG754" i="19" s="1" a="1"/>
  <c r="AG754" i="19" s="1"/>
  <c r="AE1611" i="19"/>
  <c r="AG1611" i="19" s="1" a="1"/>
  <c r="AG1611" i="19" s="1"/>
  <c r="AE745" i="19"/>
  <c r="AG745" i="19" s="1" a="1"/>
  <c r="AG745" i="19" s="1"/>
  <c r="AE850" i="19"/>
  <c r="AG850" i="19" s="1" a="1"/>
  <c r="AG850" i="19" s="1"/>
  <c r="AE1165" i="19"/>
  <c r="AG1165" i="19" s="1" a="1"/>
  <c r="AG1165" i="19" s="1"/>
  <c r="AE1610" i="19"/>
  <c r="AG1610" i="19" s="1" a="1"/>
  <c r="AG1610" i="19" s="1"/>
  <c r="AE846" i="19"/>
  <c r="AG846" i="19" s="1" a="1"/>
  <c r="AG846" i="19" s="1"/>
  <c r="AH116" i="19"/>
  <c r="AH129" i="19"/>
  <c r="AH43" i="19"/>
  <c r="AH138" i="19"/>
  <c r="AH62" i="19"/>
  <c r="AH75" i="19"/>
  <c r="AH114" i="19"/>
  <c r="AH137" i="19"/>
  <c r="AH128" i="19"/>
  <c r="AH55" i="19"/>
  <c r="AH45" i="19"/>
  <c r="AH63" i="19"/>
  <c r="AH77" i="19"/>
  <c r="AH53" i="19"/>
  <c r="AH115" i="19"/>
  <c r="AH54" i="19"/>
  <c r="AH74" i="19"/>
  <c r="AH113" i="19"/>
  <c r="AH136" i="19"/>
  <c r="AH127" i="19"/>
  <c r="AH56" i="19"/>
  <c r="AH44" i="19"/>
  <c r="AH76" i="19"/>
  <c r="AH73" i="19"/>
  <c r="AH112" i="19"/>
  <c r="AH135" i="19"/>
  <c r="AH126" i="19"/>
  <c r="AH57" i="19"/>
  <c r="AH42" i="19"/>
  <c r="AB1562" i="19" a="1"/>
  <c r="AB1562" i="19" s="1"/>
  <c r="AH72" i="19"/>
  <c r="AH133" i="19"/>
  <c r="AH125" i="19"/>
  <c r="AH52" i="19"/>
  <c r="AH71" i="19"/>
  <c r="AH134" i="19"/>
  <c r="AH123" i="19"/>
  <c r="AH70" i="19"/>
  <c r="AB832" i="19" a="1"/>
  <c r="AB832" i="19" s="1"/>
  <c r="AH139" i="19"/>
  <c r="AH121" i="19"/>
  <c r="AH132" i="19"/>
  <c r="AH124" i="19"/>
  <c r="AH51" i="19"/>
  <c r="AH69" i="19"/>
  <c r="AH46" i="19"/>
  <c r="AH81" i="19"/>
  <c r="AH120" i="19"/>
  <c r="AH122" i="19"/>
  <c r="AH61" i="19"/>
  <c r="AH50" i="19"/>
  <c r="AH68" i="19"/>
  <c r="AH80" i="19"/>
  <c r="AH119" i="19"/>
  <c r="AH60" i="19"/>
  <c r="AH49" i="19"/>
  <c r="AH67" i="19"/>
  <c r="AH79" i="19"/>
  <c r="AH141" i="19"/>
  <c r="AH130" i="19"/>
  <c r="AH118" i="19"/>
  <c r="AH59" i="19"/>
  <c r="AH48" i="19"/>
  <c r="AH66" i="19"/>
  <c r="AH78" i="19"/>
  <c r="AH117" i="19"/>
  <c r="AH140" i="19"/>
  <c r="AH131" i="19"/>
  <c r="AH58" i="19"/>
  <c r="AH47" i="19"/>
  <c r="AH65" i="19"/>
  <c r="AH64" i="19"/>
  <c r="AD1234" i="19"/>
  <c r="AF1234" i="19" s="1" a="1"/>
  <c r="AF1234" i="19" s="1"/>
  <c r="AD1237" i="19"/>
  <c r="AF1237" i="19" s="1" a="1"/>
  <c r="AF1237" i="19" s="1"/>
  <c r="AD1232" i="19"/>
  <c r="AF1232" i="19" s="1" a="1"/>
  <c r="AF1232" i="19" s="1"/>
  <c r="AD1233" i="19"/>
  <c r="AF1233" i="19" s="1" a="1"/>
  <c r="AF1233" i="19" s="1"/>
  <c r="AD1235" i="19"/>
  <c r="AF1235" i="19" s="1" a="1"/>
  <c r="AF1235" i="19" s="1"/>
  <c r="AD1236" i="19"/>
  <c r="AF1236" i="19" s="1" a="1"/>
  <c r="AF1236" i="19" s="1"/>
  <c r="AD1238" i="19"/>
  <c r="AF1238" i="19" s="1" a="1"/>
  <c r="AF1238" i="19" s="1"/>
  <c r="AD1239" i="19"/>
  <c r="AF1239" i="19" s="1" a="1"/>
  <c r="AF1239" i="19" s="1"/>
  <c r="AD1240" i="19"/>
  <c r="AF1240" i="19" s="1" a="1"/>
  <c r="AF1240" i="19" s="1"/>
  <c r="AD1241" i="19"/>
  <c r="AF1241" i="19" s="1" a="1"/>
  <c r="AF1241" i="19" s="1"/>
  <c r="AD1162" i="19"/>
  <c r="AF1162" i="19" s="1" a="1"/>
  <c r="AF1162" i="19" s="1"/>
  <c r="AD1165" i="19"/>
  <c r="AF1165" i="19" s="1" a="1"/>
  <c r="AF1165" i="19" s="1"/>
  <c r="AD1163" i="19"/>
  <c r="AF1163" i="19" s="1" a="1"/>
  <c r="AF1163" i="19" s="1"/>
  <c r="AD1164" i="19"/>
  <c r="AF1164" i="19" s="1" a="1"/>
  <c r="AF1164" i="19" s="1"/>
  <c r="AD1166" i="19"/>
  <c r="AF1166" i="19" s="1" a="1"/>
  <c r="AF1166" i="19" s="1"/>
  <c r="AD1167" i="19"/>
  <c r="AF1167" i="19" s="1" a="1"/>
  <c r="AF1167" i="19" s="1"/>
  <c r="AD1168" i="19"/>
  <c r="AF1168" i="19" s="1" a="1"/>
  <c r="AF1168" i="19" s="1"/>
  <c r="AD1171" i="19"/>
  <c r="AF1171" i="19" s="1" a="1"/>
  <c r="AF1171" i="19" s="1"/>
  <c r="AD1169" i="19"/>
  <c r="AF1169" i="19" s="1" a="1"/>
  <c r="AF1169" i="19" s="1"/>
  <c r="AD1170" i="19"/>
  <c r="AF1170" i="19" s="1" a="1"/>
  <c r="AF1170" i="19" s="1"/>
  <c r="AD1507" i="19"/>
  <c r="AF1507" i="19" s="1" a="1"/>
  <c r="AF1507" i="19" s="1"/>
  <c r="AD1510" i="19"/>
  <c r="AF1510" i="19" s="1" a="1"/>
  <c r="AF1510" i="19" s="1"/>
  <c r="AD1508" i="19"/>
  <c r="AF1508" i="19" s="1" a="1"/>
  <c r="AF1508" i="19" s="1"/>
  <c r="AD1509" i="19"/>
  <c r="AF1509" i="19" s="1" a="1"/>
  <c r="AF1509" i="19" s="1"/>
  <c r="AD1511" i="19"/>
  <c r="AF1511" i="19" s="1" a="1"/>
  <c r="AF1511" i="19" s="1"/>
  <c r="AD1502" i="19"/>
  <c r="AF1502" i="19" s="1" a="1"/>
  <c r="AF1502" i="19" s="1"/>
  <c r="AD1503" i="19"/>
  <c r="AF1503" i="19" s="1" a="1"/>
  <c r="AF1503" i="19" s="1"/>
  <c r="AD1506" i="19"/>
  <c r="AF1506" i="19" s="1" a="1"/>
  <c r="AF1506" i="19" s="1"/>
  <c r="AD1504" i="19"/>
  <c r="AF1504" i="19" s="1" a="1"/>
  <c r="AF1504" i="19" s="1"/>
  <c r="AD1505" i="19"/>
  <c r="AF1505" i="19" s="1" a="1"/>
  <c r="AF1505" i="19" s="1"/>
  <c r="AD816" i="19"/>
  <c r="AF816" i="19" s="1" a="1"/>
  <c r="AF816" i="19" s="1"/>
  <c r="AD818" i="19"/>
  <c r="AF818" i="19" s="1" a="1"/>
  <c r="AF818" i="19" s="1"/>
  <c r="AD820" i="19"/>
  <c r="AF820" i="19" s="1" a="1"/>
  <c r="AF820" i="19" s="1"/>
  <c r="AD812" i="19"/>
  <c r="AF812" i="19" s="1" a="1"/>
  <c r="AF812" i="19" s="1"/>
  <c r="AD813" i="19"/>
  <c r="AF813" i="19" s="1" a="1"/>
  <c r="AF813" i="19" s="1"/>
  <c r="AD814" i="19"/>
  <c r="AF814" i="19" s="1" a="1"/>
  <c r="AF814" i="19" s="1"/>
  <c r="AD815" i="19"/>
  <c r="AF815" i="19" s="1" a="1"/>
  <c r="AF815" i="19" s="1"/>
  <c r="AD817" i="19"/>
  <c r="AF817" i="19" s="1" a="1"/>
  <c r="AF817" i="19" s="1"/>
  <c r="AD819" i="19"/>
  <c r="AF819" i="19" s="1" a="1"/>
  <c r="AF819" i="19" s="1"/>
  <c r="AD821" i="19"/>
  <c r="AF821" i="19" s="1" a="1"/>
  <c r="AF821" i="19" s="1"/>
  <c r="AD1555" i="19"/>
  <c r="AF1555" i="19" s="1" a="1"/>
  <c r="AF1555" i="19" s="1"/>
  <c r="AD1556" i="19"/>
  <c r="AF1556" i="19" s="1" a="1"/>
  <c r="AF1556" i="19" s="1"/>
  <c r="AD1558" i="19"/>
  <c r="AF1558" i="19" s="1" a="1"/>
  <c r="AF1558" i="19" s="1"/>
  <c r="AD1557" i="19"/>
  <c r="AF1557" i="19" s="1" a="1"/>
  <c r="AF1557" i="19" s="1"/>
  <c r="AD1559" i="19"/>
  <c r="AF1559" i="19" s="1" a="1"/>
  <c r="AF1559" i="19" s="1"/>
  <c r="AD1560" i="19"/>
  <c r="AF1560" i="19" s="1" a="1"/>
  <c r="AF1560" i="19" s="1"/>
  <c r="AD1561" i="19"/>
  <c r="AF1561" i="19" s="1" a="1"/>
  <c r="AF1561" i="19" s="1"/>
  <c r="AD1554" i="19"/>
  <c r="AF1554" i="19" s="1" a="1"/>
  <c r="AF1554" i="19" s="1"/>
  <c r="AD1552" i="19"/>
  <c r="AF1552" i="19" s="1" a="1"/>
  <c r="AF1552" i="19" s="1"/>
  <c r="AD1553" i="19"/>
  <c r="AF1553" i="19" s="1" a="1"/>
  <c r="AF1553" i="19" s="1"/>
  <c r="AD182" i="19"/>
  <c r="AF182" i="19" s="1" a="1"/>
  <c r="AF182" i="19" s="1"/>
  <c r="AD184" i="19"/>
  <c r="AF184" i="19" s="1" a="1"/>
  <c r="AF184" i="19" s="1"/>
  <c r="AD185" i="19"/>
  <c r="AF185" i="19" s="1" a="1"/>
  <c r="AF185" i="19" s="1"/>
  <c r="AD186" i="19"/>
  <c r="AF186" i="19" s="1" a="1"/>
  <c r="AF186" i="19" s="1"/>
  <c r="AD187" i="19"/>
  <c r="AF187" i="19" s="1" a="1"/>
  <c r="AF187" i="19" s="1"/>
  <c r="AD183" i="19"/>
  <c r="AF183" i="19" s="1" a="1"/>
  <c r="AF183" i="19" s="1"/>
  <c r="AD188" i="19"/>
  <c r="AF188" i="19" s="1" a="1"/>
  <c r="AF188" i="19" s="1"/>
  <c r="AD189" i="19"/>
  <c r="AF189" i="19" s="1" a="1"/>
  <c r="AF189" i="19" s="1"/>
  <c r="AD190" i="19"/>
  <c r="AF190" i="19" s="1" a="1"/>
  <c r="AF190" i="19" s="1"/>
  <c r="AD191" i="19"/>
  <c r="AF191" i="19" s="1" a="1"/>
  <c r="AF191" i="19" s="1"/>
  <c r="AD780" i="19"/>
  <c r="AF780" i="19" s="1" a="1"/>
  <c r="AF780" i="19" s="1"/>
  <c r="AD772" i="19"/>
  <c r="AF772" i="19" s="1" a="1"/>
  <c r="AF772" i="19" s="1"/>
  <c r="AD775" i="19"/>
  <c r="AF775" i="19" s="1" a="1"/>
  <c r="AF775" i="19" s="1"/>
  <c r="AD776" i="19"/>
  <c r="AF776" i="19" s="1" a="1"/>
  <c r="AF776" i="19" s="1"/>
  <c r="AD777" i="19"/>
  <c r="AF777" i="19" s="1" a="1"/>
  <c r="AF777" i="19" s="1"/>
  <c r="AD778" i="19"/>
  <c r="AF778" i="19" s="1" a="1"/>
  <c r="AF778" i="19" s="1"/>
  <c r="AD779" i="19"/>
  <c r="AF779" i="19" s="1" a="1"/>
  <c r="AF779" i="19" s="1"/>
  <c r="AD781" i="19"/>
  <c r="AF781" i="19" s="1" a="1"/>
  <c r="AF781" i="19" s="1"/>
  <c r="AD773" i="19"/>
  <c r="AF773" i="19" s="1" a="1"/>
  <c r="AF773" i="19" s="1"/>
  <c r="AD774" i="19"/>
  <c r="AF774" i="19" s="1" a="1"/>
  <c r="AF774" i="19" s="1"/>
  <c r="AD1174" i="19"/>
  <c r="AF1174" i="19" s="1" a="1"/>
  <c r="AF1174" i="19" s="1"/>
  <c r="AD1177" i="19"/>
  <c r="AF1177" i="19" s="1" a="1"/>
  <c r="AF1177" i="19" s="1"/>
  <c r="AD1172" i="19"/>
  <c r="AF1172" i="19" s="1" a="1"/>
  <c r="AF1172" i="19" s="1"/>
  <c r="AD1173" i="19"/>
  <c r="AF1173" i="19" s="1" a="1"/>
  <c r="AF1173" i="19" s="1"/>
  <c r="AD1175" i="19"/>
  <c r="AF1175" i="19" s="1" a="1"/>
  <c r="AF1175" i="19" s="1"/>
  <c r="AD1176" i="19"/>
  <c r="AF1176" i="19" s="1" a="1"/>
  <c r="AF1176" i="19" s="1"/>
  <c r="AD1178" i="19"/>
  <c r="AF1178" i="19" s="1" a="1"/>
  <c r="AF1178" i="19" s="1"/>
  <c r="AD1179" i="19"/>
  <c r="AF1179" i="19" s="1" a="1"/>
  <c r="AF1179" i="19" s="1"/>
  <c r="AD1180" i="19"/>
  <c r="AF1180" i="19" s="1" a="1"/>
  <c r="AF1180" i="19" s="1"/>
  <c r="AD1181" i="19"/>
  <c r="AF1181" i="19" s="1" a="1"/>
  <c r="AF1181" i="19" s="1"/>
  <c r="AD422" i="19"/>
  <c r="AF422" i="19" s="1" a="1"/>
  <c r="AF422" i="19" s="1"/>
  <c r="AD424" i="19"/>
  <c r="AF424" i="19" s="1" a="1"/>
  <c r="AF424" i="19" s="1"/>
  <c r="AD425" i="19"/>
  <c r="AF425" i="19" s="1" a="1"/>
  <c r="AF425" i="19" s="1"/>
  <c r="AD427" i="19"/>
  <c r="AF427" i="19" s="1" a="1"/>
  <c r="AF427" i="19" s="1"/>
  <c r="AD428" i="19"/>
  <c r="AF428" i="19" s="1" a="1"/>
  <c r="AF428" i="19" s="1"/>
  <c r="AD429" i="19"/>
  <c r="AF429" i="19" s="1" a="1"/>
  <c r="AF429" i="19" s="1"/>
  <c r="AD430" i="19"/>
  <c r="AF430" i="19" s="1" a="1"/>
  <c r="AF430" i="19" s="1"/>
  <c r="AD431" i="19"/>
  <c r="AF431" i="19" s="1" a="1"/>
  <c r="AF431" i="19" s="1"/>
  <c r="AD423" i="19"/>
  <c r="AF423" i="19" s="1" a="1"/>
  <c r="AF423" i="19" s="1"/>
  <c r="AD426" i="19"/>
  <c r="AF426" i="19" s="1" a="1"/>
  <c r="AF426" i="19" s="1"/>
  <c r="AD1032" i="19"/>
  <c r="AF1032" i="19" s="1" a="1"/>
  <c r="AF1032" i="19" s="1"/>
  <c r="AD1033" i="19"/>
  <c r="AF1033" i="19" s="1" a="1"/>
  <c r="AF1033" i="19" s="1"/>
  <c r="AD1034" i="19"/>
  <c r="AF1034" i="19" s="1" a="1"/>
  <c r="AF1034" i="19" s="1"/>
  <c r="AD1035" i="19"/>
  <c r="AF1035" i="19" s="1" a="1"/>
  <c r="AF1035" i="19" s="1"/>
  <c r="AD1036" i="19"/>
  <c r="AF1036" i="19" s="1" a="1"/>
  <c r="AF1036" i="19" s="1"/>
  <c r="AD1037" i="19"/>
  <c r="AF1037" i="19" s="1" a="1"/>
  <c r="AF1037" i="19" s="1"/>
  <c r="AD1038" i="19"/>
  <c r="AF1038" i="19" s="1" a="1"/>
  <c r="AF1038" i="19" s="1"/>
  <c r="AD1041" i="19"/>
  <c r="AF1041" i="19" s="1" a="1"/>
  <c r="AF1041" i="19" s="1"/>
  <c r="AD1039" i="19"/>
  <c r="AF1039" i="19" s="1" a="1"/>
  <c r="AF1039" i="19" s="1"/>
  <c r="AD1040" i="19"/>
  <c r="AF1040" i="19" s="1" a="1"/>
  <c r="AF1040" i="19" s="1"/>
  <c r="AD624" i="19"/>
  <c r="AF624" i="19" s="1" a="1"/>
  <c r="AF624" i="19" s="1"/>
  <c r="AD625" i="19"/>
  <c r="AF625" i="19" s="1" a="1"/>
  <c r="AF625" i="19" s="1"/>
  <c r="AD626" i="19"/>
  <c r="AF626" i="19" s="1" a="1"/>
  <c r="AF626" i="19" s="1"/>
  <c r="AD628" i="19"/>
  <c r="AF628" i="19" s="1" a="1"/>
  <c r="AF628" i="19" s="1"/>
  <c r="AD629" i="19"/>
  <c r="AF629" i="19" s="1" a="1"/>
  <c r="AF629" i="19" s="1"/>
  <c r="AD622" i="19"/>
  <c r="AF622" i="19" s="1" a="1"/>
  <c r="AF622" i="19" s="1"/>
  <c r="AD623" i="19"/>
  <c r="AF623" i="19" s="1" a="1"/>
  <c r="AF623" i="19" s="1"/>
  <c r="AD627" i="19"/>
  <c r="AF627" i="19" s="1" a="1"/>
  <c r="AF627" i="19" s="1"/>
  <c r="AD630" i="19"/>
  <c r="AF630" i="19" s="1" a="1"/>
  <c r="AF630" i="19" s="1"/>
  <c r="AD631" i="19"/>
  <c r="AF631" i="19" s="1" a="1"/>
  <c r="AF631" i="19" s="1"/>
  <c r="AD216" i="19"/>
  <c r="AF216" i="19" s="1" a="1"/>
  <c r="AF216" i="19" s="1"/>
  <c r="AD217" i="19"/>
  <c r="AF217" i="19" s="1" a="1"/>
  <c r="AF217" i="19" s="1"/>
  <c r="AD218" i="19"/>
  <c r="AF218" i="19" s="1" a="1"/>
  <c r="AF218" i="19" s="1"/>
  <c r="AD220" i="19"/>
  <c r="AF220" i="19" s="1" a="1"/>
  <c r="AF220" i="19" s="1"/>
  <c r="AD221" i="19"/>
  <c r="AF221" i="19" s="1" a="1"/>
  <c r="AF221" i="19" s="1"/>
  <c r="AD212" i="19"/>
  <c r="AF212" i="19" s="1" a="1"/>
  <c r="AF212" i="19" s="1"/>
  <c r="AD213" i="19"/>
  <c r="AF213" i="19" s="1" a="1"/>
  <c r="AF213" i="19" s="1"/>
  <c r="AD214" i="19"/>
  <c r="AF214" i="19" s="1" a="1"/>
  <c r="AF214" i="19" s="1"/>
  <c r="AD215" i="19"/>
  <c r="AF215" i="19" s="1" a="1"/>
  <c r="AF215" i="19" s="1"/>
  <c r="AD219" i="19"/>
  <c r="AF219" i="19" s="1" a="1"/>
  <c r="AF219" i="19" s="1"/>
  <c r="AD1483" i="19"/>
  <c r="AF1483" i="19" s="1" a="1"/>
  <c r="AF1483" i="19" s="1"/>
  <c r="AD1486" i="19"/>
  <c r="AF1486" i="19" s="1" a="1"/>
  <c r="AF1486" i="19" s="1"/>
  <c r="AD1484" i="19"/>
  <c r="AF1484" i="19" s="1" a="1"/>
  <c r="AF1484" i="19" s="1"/>
  <c r="AD1485" i="19"/>
  <c r="AF1485" i="19" s="1" a="1"/>
  <c r="AF1485" i="19" s="1"/>
  <c r="AD1487" i="19"/>
  <c r="AF1487" i="19" s="1" a="1"/>
  <c r="AF1487" i="19" s="1"/>
  <c r="AD1488" i="19"/>
  <c r="AF1488" i="19" s="1" a="1"/>
  <c r="AF1488" i="19" s="1"/>
  <c r="AD1489" i="19"/>
  <c r="AF1489" i="19" s="1" a="1"/>
  <c r="AF1489" i="19" s="1"/>
  <c r="AD1482" i="19"/>
  <c r="AF1482" i="19" s="1" a="1"/>
  <c r="AF1482" i="19" s="1"/>
  <c r="AD1490" i="19"/>
  <c r="AF1490" i="19" s="1" a="1"/>
  <c r="AF1490" i="19" s="1"/>
  <c r="AD1491" i="19"/>
  <c r="AF1491" i="19" s="1" a="1"/>
  <c r="AF1491" i="19" s="1"/>
  <c r="AD1383" i="19"/>
  <c r="AF1383" i="19" s="1" a="1"/>
  <c r="AF1383" i="19" s="1"/>
  <c r="AD1384" i="19"/>
  <c r="AF1384" i="19" s="1" a="1"/>
  <c r="AF1384" i="19" s="1"/>
  <c r="AD1386" i="19"/>
  <c r="AF1386" i="19" s="1" a="1"/>
  <c r="AF1386" i="19" s="1"/>
  <c r="AD1385" i="19"/>
  <c r="AF1385" i="19" s="1" a="1"/>
  <c r="AF1385" i="19" s="1"/>
  <c r="AD1387" i="19"/>
  <c r="AF1387" i="19" s="1" a="1"/>
  <c r="AF1387" i="19" s="1"/>
  <c r="AD1388" i="19"/>
  <c r="AF1388" i="19" s="1" a="1"/>
  <c r="AF1388" i="19" s="1"/>
  <c r="AD1389" i="19"/>
  <c r="AF1389" i="19" s="1" a="1"/>
  <c r="AF1389" i="19" s="1"/>
  <c r="AD1382" i="19"/>
  <c r="AF1382" i="19" s="1" a="1"/>
  <c r="AF1382" i="19" s="1"/>
  <c r="AD1390" i="19"/>
  <c r="AF1390" i="19" s="1" a="1"/>
  <c r="AF1390" i="19" s="1"/>
  <c r="AD1391" i="19"/>
  <c r="AF1391" i="19" s="1" a="1"/>
  <c r="AF1391" i="19" s="1"/>
  <c r="AD744" i="19"/>
  <c r="AF744" i="19" s="1" a="1"/>
  <c r="AF744" i="19" s="1"/>
  <c r="AD746" i="19"/>
  <c r="AF746" i="19" s="1" a="1"/>
  <c r="AF746" i="19" s="1"/>
  <c r="AD748" i="19"/>
  <c r="AF748" i="19" s="1" a="1"/>
  <c r="AF748" i="19" s="1"/>
  <c r="AD742" i="19"/>
  <c r="AF742" i="19" s="1" a="1"/>
  <c r="AF742" i="19" s="1"/>
  <c r="AD743" i="19"/>
  <c r="AF743" i="19" s="1" a="1"/>
  <c r="AF743" i="19" s="1"/>
  <c r="AD745" i="19"/>
  <c r="AF745" i="19" s="1" a="1"/>
  <c r="AF745" i="19" s="1"/>
  <c r="AD747" i="19"/>
  <c r="AF747" i="19" s="1" a="1"/>
  <c r="AF747" i="19" s="1"/>
  <c r="AD749" i="19"/>
  <c r="AF749" i="19" s="1" a="1"/>
  <c r="AF749" i="19" s="1"/>
  <c r="AD750" i="19"/>
  <c r="AF750" i="19" s="1" a="1"/>
  <c r="AF750" i="19" s="1"/>
  <c r="AD751" i="19"/>
  <c r="AF751" i="19" s="1" a="1"/>
  <c r="AF751" i="19" s="1"/>
  <c r="AD1222" i="19"/>
  <c r="AF1222" i="19" s="1" a="1"/>
  <c r="AF1222" i="19" s="1"/>
  <c r="AD1225" i="19"/>
  <c r="AF1225" i="19" s="1" a="1"/>
  <c r="AF1225" i="19" s="1"/>
  <c r="AD1230" i="19"/>
  <c r="AF1230" i="19" s="1" a="1"/>
  <c r="AF1230" i="19" s="1"/>
  <c r="AD1231" i="19"/>
  <c r="AF1231" i="19" s="1" a="1"/>
  <c r="AF1231" i="19" s="1"/>
  <c r="AD1223" i="19"/>
  <c r="AF1223" i="19" s="1" a="1"/>
  <c r="AF1223" i="19" s="1"/>
  <c r="AD1229" i="19"/>
  <c r="AF1229" i="19" s="1" a="1"/>
  <c r="AF1229" i="19" s="1"/>
  <c r="AD1224" i="19"/>
  <c r="AF1224" i="19" s="1" a="1"/>
  <c r="AF1224" i="19" s="1"/>
  <c r="AD1226" i="19"/>
  <c r="AF1226" i="19" s="1" a="1"/>
  <c r="AF1226" i="19" s="1"/>
  <c r="AD1227" i="19"/>
  <c r="AF1227" i="19" s="1" a="1"/>
  <c r="AF1227" i="19" s="1"/>
  <c r="AD1228" i="19"/>
  <c r="AF1228" i="19" s="1" a="1"/>
  <c r="AF1228" i="19" s="1"/>
  <c r="AD540" i="19"/>
  <c r="AF540" i="19" s="1" a="1"/>
  <c r="AF540" i="19" s="1"/>
  <c r="AD541" i="19"/>
  <c r="AF541" i="19" s="1" a="1"/>
  <c r="AF541" i="19" s="1"/>
  <c r="AD532" i="19"/>
  <c r="AF532" i="19" s="1" a="1"/>
  <c r="AF532" i="19" s="1"/>
  <c r="AD533" i="19"/>
  <c r="AF533" i="19" s="1" a="1"/>
  <c r="AF533" i="19" s="1"/>
  <c r="AD534" i="19"/>
  <c r="AF534" i="19" s="1" a="1"/>
  <c r="AF534" i="19" s="1"/>
  <c r="AD535" i="19"/>
  <c r="AF535" i="19" s="1" a="1"/>
  <c r="AF535" i="19" s="1"/>
  <c r="AD536" i="19"/>
  <c r="AF536" i="19" s="1" a="1"/>
  <c r="AF536" i="19" s="1"/>
  <c r="AD537" i="19"/>
  <c r="AF537" i="19" s="1" a="1"/>
  <c r="AF537" i="19" s="1"/>
  <c r="AD538" i="19"/>
  <c r="AF538" i="19" s="1" a="1"/>
  <c r="AF538" i="19" s="1"/>
  <c r="AD539" i="19"/>
  <c r="AF539" i="19" s="1" a="1"/>
  <c r="AF539" i="19" s="1"/>
  <c r="AD1102" i="19"/>
  <c r="AF1102" i="19" s="1" a="1"/>
  <c r="AF1102" i="19" s="1"/>
  <c r="AD1103" i="19"/>
  <c r="AF1103" i="19" s="1" a="1"/>
  <c r="AF1103" i="19" s="1"/>
  <c r="AD1105" i="19"/>
  <c r="AF1105" i="19" s="1" a="1"/>
  <c r="AF1105" i="19" s="1"/>
  <c r="AD1109" i="19"/>
  <c r="AF1109" i="19" s="1" a="1"/>
  <c r="AF1109" i="19" s="1"/>
  <c r="AD1106" i="19"/>
  <c r="AF1106" i="19" s="1" a="1"/>
  <c r="AF1106" i="19" s="1"/>
  <c r="AD1110" i="19"/>
  <c r="AF1110" i="19" s="1" a="1"/>
  <c r="AF1110" i="19" s="1"/>
  <c r="AD1107" i="19"/>
  <c r="AF1107" i="19" s="1" a="1"/>
  <c r="AF1107" i="19" s="1"/>
  <c r="AD1108" i="19"/>
  <c r="AF1108" i="19" s="1" a="1"/>
  <c r="AF1108" i="19" s="1"/>
  <c r="AD1111" i="19"/>
  <c r="AF1111" i="19" s="1" a="1"/>
  <c r="AF1111" i="19" s="1"/>
  <c r="AD1104" i="19"/>
  <c r="AF1104" i="19" s="1" a="1"/>
  <c r="AF1104" i="19" s="1"/>
  <c r="AD986" i="19"/>
  <c r="AF986" i="19" s="1" a="1"/>
  <c r="AF986" i="19" s="1"/>
  <c r="AD991" i="19"/>
  <c r="AF991" i="19" s="1" a="1"/>
  <c r="AF991" i="19" s="1"/>
  <c r="AD982" i="19"/>
  <c r="AF982" i="19" s="1" a="1"/>
  <c r="AF982" i="19" s="1"/>
  <c r="AD983" i="19"/>
  <c r="AF983" i="19" s="1" a="1"/>
  <c r="AF983" i="19" s="1"/>
  <c r="AD984" i="19"/>
  <c r="AF984" i="19" s="1" a="1"/>
  <c r="AF984" i="19" s="1"/>
  <c r="AD985" i="19"/>
  <c r="AF985" i="19" s="1" a="1"/>
  <c r="AF985" i="19" s="1"/>
  <c r="AD988" i="19"/>
  <c r="AF988" i="19" s="1" a="1"/>
  <c r="AF988" i="19" s="1"/>
  <c r="AD987" i="19"/>
  <c r="AF987" i="19" s="1" a="1"/>
  <c r="AF987" i="19" s="1"/>
  <c r="AD989" i="19"/>
  <c r="AF989" i="19" s="1" a="1"/>
  <c r="AF989" i="19" s="1"/>
  <c r="AD990" i="19"/>
  <c r="AF990" i="19" s="1" a="1"/>
  <c r="AF990" i="19" s="1"/>
  <c r="AD1417" i="19"/>
  <c r="AF1417" i="19" s="1" a="1"/>
  <c r="AF1417" i="19" s="1"/>
  <c r="AD1412" i="19"/>
  <c r="AF1412" i="19" s="1" a="1"/>
  <c r="AF1412" i="19" s="1"/>
  <c r="AD1413" i="19"/>
  <c r="AF1413" i="19" s="1" a="1"/>
  <c r="AF1413" i="19" s="1"/>
  <c r="AD1414" i="19"/>
  <c r="AF1414" i="19" s="1" a="1"/>
  <c r="AF1414" i="19" s="1"/>
  <c r="AD1415" i="19"/>
  <c r="AF1415" i="19" s="1" a="1"/>
  <c r="AF1415" i="19" s="1"/>
  <c r="AD1416" i="19"/>
  <c r="AF1416" i="19" s="1" a="1"/>
  <c r="AF1416" i="19" s="1"/>
  <c r="AD1418" i="19"/>
  <c r="AF1418" i="19" s="1" a="1"/>
  <c r="AF1418" i="19" s="1"/>
  <c r="AD1421" i="19"/>
  <c r="AF1421" i="19" s="1" a="1"/>
  <c r="AF1421" i="19" s="1"/>
  <c r="AD1419" i="19"/>
  <c r="AF1419" i="19" s="1" a="1"/>
  <c r="AF1419" i="19" s="1"/>
  <c r="AD1420" i="19"/>
  <c r="AF1420" i="19" s="1" a="1"/>
  <c r="AF1420" i="19" s="1"/>
  <c r="AD1126" i="19"/>
  <c r="AF1126" i="19" s="1" a="1"/>
  <c r="AF1126" i="19" s="1"/>
  <c r="AD1127" i="19"/>
  <c r="AF1127" i="19" s="1" a="1"/>
  <c r="AF1127" i="19" s="1"/>
  <c r="AD1129" i="19"/>
  <c r="AF1129" i="19" s="1" a="1"/>
  <c r="AF1129" i="19" s="1"/>
  <c r="AD1123" i="19"/>
  <c r="AF1123" i="19" s="1" a="1"/>
  <c r="AF1123" i="19" s="1"/>
  <c r="AD1124" i="19"/>
  <c r="AF1124" i="19" s="1" a="1"/>
  <c r="AF1124" i="19" s="1"/>
  <c r="AD1128" i="19"/>
  <c r="AF1128" i="19" s="1" a="1"/>
  <c r="AF1128" i="19" s="1"/>
  <c r="AD1125" i="19"/>
  <c r="AF1125" i="19" s="1" a="1"/>
  <c r="AF1125" i="19" s="1"/>
  <c r="AD1130" i="19"/>
  <c r="AF1130" i="19" s="1" a="1"/>
  <c r="AF1130" i="19" s="1"/>
  <c r="AD1131" i="19"/>
  <c r="AF1131" i="19" s="1" a="1"/>
  <c r="AF1131" i="19" s="1"/>
  <c r="AD1122" i="19"/>
  <c r="AF1122" i="19" s="1" a="1"/>
  <c r="AF1122" i="19" s="1"/>
  <c r="AD998" i="19"/>
  <c r="AF998" i="19" s="1" a="1"/>
  <c r="AF998" i="19" s="1"/>
  <c r="AD992" i="19"/>
  <c r="AF992" i="19" s="1" a="1"/>
  <c r="AF992" i="19" s="1"/>
  <c r="AD993" i="19"/>
  <c r="AF993" i="19" s="1" a="1"/>
  <c r="AF993" i="19" s="1"/>
  <c r="AD994" i="19"/>
  <c r="AF994" i="19" s="1" a="1"/>
  <c r="AF994" i="19" s="1"/>
  <c r="AD995" i="19"/>
  <c r="AF995" i="19" s="1" a="1"/>
  <c r="AF995" i="19" s="1"/>
  <c r="AD996" i="19"/>
  <c r="AF996" i="19" s="1" a="1"/>
  <c r="AF996" i="19" s="1"/>
  <c r="AD997" i="19"/>
  <c r="AF997" i="19" s="1" a="1"/>
  <c r="AF997" i="19" s="1"/>
  <c r="AD999" i="19"/>
  <c r="AF999" i="19" s="1" a="1"/>
  <c r="AF999" i="19" s="1"/>
  <c r="AD1001" i="19"/>
  <c r="AF1001" i="19" s="1" a="1"/>
  <c r="AF1001" i="19" s="1"/>
  <c r="AD1000" i="19"/>
  <c r="AF1000" i="19" s="1" a="1"/>
  <c r="AF1000" i="19" s="1"/>
  <c r="AD1090" i="19"/>
  <c r="AF1090" i="19" s="1" a="1"/>
  <c r="AF1090" i="19" s="1"/>
  <c r="AD1091" i="19"/>
  <c r="AF1091" i="19" s="1" a="1"/>
  <c r="AF1091" i="19" s="1"/>
  <c r="AD1083" i="19"/>
  <c r="AF1083" i="19" s="1" a="1"/>
  <c r="AF1083" i="19" s="1"/>
  <c r="AD1084" i="19"/>
  <c r="AF1084" i="19" s="1" a="1"/>
  <c r="AF1084" i="19" s="1"/>
  <c r="AD1085" i="19"/>
  <c r="AF1085" i="19" s="1" a="1"/>
  <c r="AF1085" i="19" s="1"/>
  <c r="AD1082" i="19"/>
  <c r="AF1082" i="19" s="1" a="1"/>
  <c r="AF1082" i="19" s="1"/>
  <c r="AD1086" i="19"/>
  <c r="AF1086" i="19" s="1" a="1"/>
  <c r="AF1086" i="19" s="1"/>
  <c r="AD1087" i="19"/>
  <c r="AF1087" i="19" s="1" a="1"/>
  <c r="AF1087" i="19" s="1"/>
  <c r="AD1088" i="19"/>
  <c r="AF1088" i="19" s="1" a="1"/>
  <c r="AF1088" i="19" s="1"/>
  <c r="AD1089" i="19"/>
  <c r="AF1089" i="19" s="1" a="1"/>
  <c r="AF1089" i="19" s="1"/>
  <c r="AD360" i="19"/>
  <c r="AF360" i="19" s="1" a="1"/>
  <c r="AF360" i="19" s="1"/>
  <c r="AD361" i="19"/>
  <c r="AF361" i="19" s="1" a="1"/>
  <c r="AF361" i="19" s="1"/>
  <c r="AD1429" i="19"/>
  <c r="AF1429" i="19" s="1" a="1"/>
  <c r="AF1429" i="19" s="1"/>
  <c r="AD1422" i="19"/>
  <c r="AF1422" i="19" s="1" a="1"/>
  <c r="AF1422" i="19" s="1"/>
  <c r="AD1425" i="19"/>
  <c r="AF1425" i="19" s="1" a="1"/>
  <c r="AF1425" i="19" s="1"/>
  <c r="AD1423" i="19"/>
  <c r="AF1423" i="19" s="1" a="1"/>
  <c r="AF1423" i="19" s="1"/>
  <c r="AD1424" i="19"/>
  <c r="AF1424" i="19" s="1" a="1"/>
  <c r="AF1424" i="19" s="1"/>
  <c r="AD1426" i="19"/>
  <c r="AF1426" i="19" s="1" a="1"/>
  <c r="AF1426" i="19" s="1"/>
  <c r="AD1427" i="19"/>
  <c r="AF1427" i="19" s="1" a="1"/>
  <c r="AF1427" i="19" s="1"/>
  <c r="AD1428" i="19"/>
  <c r="AF1428" i="19" s="1" a="1"/>
  <c r="AF1428" i="19" s="1"/>
  <c r="AD1430" i="19"/>
  <c r="AF1430" i="19" s="1" a="1"/>
  <c r="AF1430" i="19" s="1"/>
  <c r="AD1431" i="19"/>
  <c r="AF1431" i="19" s="1" a="1"/>
  <c r="AF1431" i="19" s="1"/>
  <c r="AD542" i="19"/>
  <c r="AF542" i="19" s="1" a="1"/>
  <c r="AF542" i="19" s="1"/>
  <c r="AD544" i="19"/>
  <c r="AF544" i="19" s="1" a="1"/>
  <c r="AF544" i="19" s="1"/>
  <c r="AD545" i="19"/>
  <c r="AF545" i="19" s="1" a="1"/>
  <c r="AF545" i="19" s="1"/>
  <c r="AD549" i="19"/>
  <c r="AF549" i="19" s="1" a="1"/>
  <c r="AF549" i="19" s="1"/>
  <c r="AD550" i="19"/>
  <c r="AF550" i="19" s="1" a="1"/>
  <c r="AF550" i="19" s="1"/>
  <c r="AD551" i="19"/>
  <c r="AF551" i="19" s="1" a="1"/>
  <c r="AF551" i="19" s="1"/>
  <c r="AD543" i="19"/>
  <c r="AF543" i="19" s="1" a="1"/>
  <c r="AF543" i="19" s="1"/>
  <c r="AD546" i="19"/>
  <c r="AF546" i="19" s="1" a="1"/>
  <c r="AF546" i="19" s="1"/>
  <c r="AD547" i="19"/>
  <c r="AF547" i="19" s="1" a="1"/>
  <c r="AF547" i="19" s="1"/>
  <c r="AD548" i="19"/>
  <c r="AF548" i="19" s="1" a="1"/>
  <c r="AF548" i="19" s="1"/>
  <c r="AD1066" i="19"/>
  <c r="AF1066" i="19" s="1" a="1"/>
  <c r="AF1066" i="19" s="1"/>
  <c r="AD1067" i="19"/>
  <c r="AF1067" i="19" s="1" a="1"/>
  <c r="AF1067" i="19" s="1"/>
  <c r="AD1068" i="19"/>
  <c r="AF1068" i="19" s="1" a="1"/>
  <c r="AF1068" i="19" s="1"/>
  <c r="AD1069" i="19"/>
  <c r="AF1069" i="19" s="1" a="1"/>
  <c r="AF1069" i="19" s="1"/>
  <c r="AD1070" i="19"/>
  <c r="AF1070" i="19" s="1" a="1"/>
  <c r="AF1070" i="19" s="1"/>
  <c r="AD1071" i="19"/>
  <c r="AF1071" i="19" s="1" a="1"/>
  <c r="AF1071" i="19" s="1"/>
  <c r="AD1062" i="19"/>
  <c r="AF1062" i="19" s="1" a="1"/>
  <c r="AF1062" i="19" s="1"/>
  <c r="AD1063" i="19"/>
  <c r="AF1063" i="19" s="1" a="1"/>
  <c r="AF1063" i="19" s="1"/>
  <c r="AD1064" i="19"/>
  <c r="AF1064" i="19" s="1" a="1"/>
  <c r="AF1064" i="19" s="1"/>
  <c r="AD1065" i="19"/>
  <c r="AF1065" i="19" s="1" a="1"/>
  <c r="AF1065" i="19" s="1"/>
  <c r="AD1282" i="19"/>
  <c r="AF1282" i="19" s="1" a="1"/>
  <c r="AF1282" i="19" s="1"/>
  <c r="AD1285" i="19"/>
  <c r="AF1285" i="19" s="1" a="1"/>
  <c r="AF1285" i="19" s="1"/>
  <c r="AD1288" i="19"/>
  <c r="AF1288" i="19" s="1" a="1"/>
  <c r="AF1288" i="19" s="1"/>
  <c r="AD1289" i="19"/>
  <c r="AF1289" i="19" s="1" a="1"/>
  <c r="AF1289" i="19" s="1"/>
  <c r="AD1291" i="19"/>
  <c r="AF1291" i="19" s="1" a="1"/>
  <c r="AF1291" i="19" s="1"/>
  <c r="AD1290" i="19"/>
  <c r="AF1290" i="19" s="1" a="1"/>
  <c r="AF1290" i="19" s="1"/>
  <c r="AD1287" i="19"/>
  <c r="AF1287" i="19" s="1" a="1"/>
  <c r="AF1287" i="19" s="1"/>
  <c r="AD1283" i="19"/>
  <c r="AF1283" i="19" s="1" a="1"/>
  <c r="AF1283" i="19" s="1"/>
  <c r="AD1284" i="19"/>
  <c r="AF1284" i="19" s="1" a="1"/>
  <c r="AF1284" i="19" s="1"/>
  <c r="AD1286" i="19"/>
  <c r="AF1286" i="19" s="1" a="1"/>
  <c r="AF1286" i="19" s="1"/>
  <c r="AD1603" i="19"/>
  <c r="AF1603" i="19" s="1" a="1"/>
  <c r="AF1603" i="19" s="1"/>
  <c r="AD1604" i="19"/>
  <c r="AF1604" i="19" s="1" a="1"/>
  <c r="AF1604" i="19" s="1"/>
  <c r="AD1605" i="19"/>
  <c r="AF1605" i="19" s="1" a="1"/>
  <c r="AF1605" i="19" s="1"/>
  <c r="AD1606" i="19"/>
  <c r="AF1606" i="19" s="1" a="1"/>
  <c r="AF1606" i="19" s="1"/>
  <c r="AD1607" i="19"/>
  <c r="AF1607" i="19" s="1" a="1"/>
  <c r="AF1607" i="19" s="1"/>
  <c r="AD1608" i="19"/>
  <c r="AF1608" i="19" s="1" a="1"/>
  <c r="AF1608" i="19" s="1"/>
  <c r="AD1609" i="19"/>
  <c r="AF1609" i="19" s="1" a="1"/>
  <c r="AF1609" i="19" s="1"/>
  <c r="AD1610" i="19"/>
  <c r="AF1610" i="19" s="1" a="1"/>
  <c r="AF1610" i="19" s="1"/>
  <c r="AD1611" i="19"/>
  <c r="AF1611" i="19" s="1" a="1"/>
  <c r="AF1611" i="19" s="1"/>
  <c r="AD1602" i="19"/>
  <c r="AF1602" i="19" s="1" a="1"/>
  <c r="AF1602" i="19" s="1"/>
  <c r="AD708" i="19"/>
  <c r="AF708" i="19" s="1" a="1"/>
  <c r="AF708" i="19" s="1"/>
  <c r="AD709" i="19"/>
  <c r="AF709" i="19" s="1" a="1"/>
  <c r="AF709" i="19" s="1"/>
  <c r="AD710" i="19"/>
  <c r="AF710" i="19" s="1" a="1"/>
  <c r="AF710" i="19" s="1"/>
  <c r="AD711" i="19"/>
  <c r="AF711" i="19" s="1" a="1"/>
  <c r="AF711" i="19" s="1"/>
  <c r="AD702" i="19"/>
  <c r="AF702" i="19" s="1" a="1"/>
  <c r="AF702" i="19" s="1"/>
  <c r="AD703" i="19"/>
  <c r="AF703" i="19" s="1" a="1"/>
  <c r="AF703" i="19" s="1"/>
  <c r="AD704" i="19"/>
  <c r="AF704" i="19" s="1" a="1"/>
  <c r="AF704" i="19" s="1"/>
  <c r="AD705" i="19"/>
  <c r="AF705" i="19" s="1" a="1"/>
  <c r="AF705" i="19" s="1"/>
  <c r="AD706" i="19"/>
  <c r="AF706" i="19" s="1" a="1"/>
  <c r="AF706" i="19" s="1"/>
  <c r="AD707" i="19"/>
  <c r="AF707" i="19" s="1" a="1"/>
  <c r="AF707" i="19" s="1"/>
  <c r="AD684" i="19"/>
  <c r="AF684" i="19" s="1" a="1"/>
  <c r="AF684" i="19" s="1"/>
  <c r="AD685" i="19"/>
  <c r="AF685" i="19" s="1" a="1"/>
  <c r="AF685" i="19" s="1"/>
  <c r="AD686" i="19"/>
  <c r="AF686" i="19" s="1" a="1"/>
  <c r="AF686" i="19" s="1"/>
  <c r="AD688" i="19"/>
  <c r="AF688" i="19" s="1" a="1"/>
  <c r="AF688" i="19" s="1"/>
  <c r="AD682" i="19"/>
  <c r="AF682" i="19" s="1" a="1"/>
  <c r="AF682" i="19" s="1"/>
  <c r="AD683" i="19"/>
  <c r="AF683" i="19" s="1" a="1"/>
  <c r="AF683" i="19" s="1"/>
  <c r="AD687" i="19"/>
  <c r="AF687" i="19" s="1" a="1"/>
  <c r="AF687" i="19" s="1"/>
  <c r="AD689" i="19"/>
  <c r="AF689" i="19" s="1" a="1"/>
  <c r="AF689" i="19" s="1"/>
  <c r="AD690" i="19"/>
  <c r="AF690" i="19" s="1" a="1"/>
  <c r="AF690" i="19" s="1"/>
  <c r="AD691" i="19"/>
  <c r="AF691" i="19" s="1" a="1"/>
  <c r="AF691" i="19" s="1"/>
  <c r="AD1495" i="19"/>
  <c r="AF1495" i="19" s="1" a="1"/>
  <c r="AF1495" i="19" s="1"/>
  <c r="AD1496" i="19"/>
  <c r="AF1496" i="19" s="1" a="1"/>
  <c r="AF1496" i="19" s="1"/>
  <c r="AD1497" i="19"/>
  <c r="AF1497" i="19" s="1" a="1"/>
  <c r="AF1497" i="19" s="1"/>
  <c r="AD1498" i="19"/>
  <c r="AF1498" i="19" s="1" a="1"/>
  <c r="AF1498" i="19" s="1"/>
  <c r="AD1499" i="19"/>
  <c r="AF1499" i="19" s="1" a="1"/>
  <c r="AF1499" i="19" s="1"/>
  <c r="AD1494" i="19"/>
  <c r="AF1494" i="19" s="1" a="1"/>
  <c r="AF1494" i="19" s="1"/>
  <c r="AD1500" i="19"/>
  <c r="AF1500" i="19" s="1" a="1"/>
  <c r="AF1500" i="19" s="1"/>
  <c r="AD1501" i="19"/>
  <c r="AF1501" i="19" s="1" a="1"/>
  <c r="AF1501" i="19" s="1"/>
  <c r="AD1492" i="19"/>
  <c r="AF1492" i="19" s="1" a="1"/>
  <c r="AF1492" i="19" s="1"/>
  <c r="AD1493" i="19"/>
  <c r="AF1493" i="19" s="1" a="1"/>
  <c r="AF1493" i="19" s="1"/>
  <c r="AD792" i="19"/>
  <c r="AF792" i="19" s="1" a="1"/>
  <c r="AF792" i="19" s="1"/>
  <c r="AD794" i="19"/>
  <c r="AF794" i="19" s="1" a="1"/>
  <c r="AF794" i="19" s="1"/>
  <c r="AD796" i="19"/>
  <c r="AF796" i="19" s="1" a="1"/>
  <c r="AF796" i="19" s="1"/>
  <c r="AD793" i="19"/>
  <c r="AF793" i="19" s="1" a="1"/>
  <c r="AF793" i="19" s="1"/>
  <c r="AD795" i="19"/>
  <c r="AF795" i="19" s="1" a="1"/>
  <c r="AF795" i="19" s="1"/>
  <c r="AD797" i="19"/>
  <c r="AF797" i="19" s="1" a="1"/>
  <c r="AF797" i="19" s="1"/>
  <c r="AD798" i="19"/>
  <c r="AF798" i="19" s="1" a="1"/>
  <c r="AF798" i="19" s="1"/>
  <c r="AD799" i="19"/>
  <c r="AF799" i="19" s="1" a="1"/>
  <c r="AF799" i="19" s="1"/>
  <c r="AD800" i="19"/>
  <c r="AF800" i="19" s="1" a="1"/>
  <c r="AF800" i="19" s="1"/>
  <c r="AD801" i="19"/>
  <c r="AF801" i="19" s="1" a="1"/>
  <c r="AF801" i="19" s="1"/>
  <c r="AD732" i="19"/>
  <c r="AF732" i="19" s="1" a="1"/>
  <c r="AF732" i="19" s="1"/>
  <c r="AD734" i="19"/>
  <c r="AF734" i="19" s="1" a="1"/>
  <c r="AF734" i="19" s="1"/>
  <c r="AD736" i="19"/>
  <c r="AF736" i="19" s="1" a="1"/>
  <c r="AF736" i="19" s="1"/>
  <c r="AD733" i="19"/>
  <c r="AF733" i="19" s="1" a="1"/>
  <c r="AF733" i="19" s="1"/>
  <c r="AD735" i="19"/>
  <c r="AF735" i="19" s="1" a="1"/>
  <c r="AF735" i="19" s="1"/>
  <c r="AD737" i="19"/>
  <c r="AF737" i="19" s="1" a="1"/>
  <c r="AF737" i="19" s="1"/>
  <c r="AD738" i="19"/>
  <c r="AF738" i="19" s="1" a="1"/>
  <c r="AF738" i="19" s="1"/>
  <c r="AD739" i="19"/>
  <c r="AF739" i="19" s="1" a="1"/>
  <c r="AF739" i="19" s="1"/>
  <c r="AD740" i="19"/>
  <c r="AF740" i="19" s="1" a="1"/>
  <c r="AF740" i="19" s="1"/>
  <c r="AD741" i="19"/>
  <c r="AF741" i="19" s="1" a="1"/>
  <c r="AF741" i="19" s="1"/>
  <c r="AD876" i="19"/>
  <c r="AF876" i="19" s="1" a="1"/>
  <c r="AF876" i="19" s="1"/>
  <c r="AD878" i="19"/>
  <c r="AF878" i="19" s="1" a="1"/>
  <c r="AF878" i="19" s="1"/>
  <c r="AD872" i="19"/>
  <c r="AF872" i="19" s="1" a="1"/>
  <c r="AF872" i="19" s="1"/>
  <c r="AD873" i="19"/>
  <c r="AF873" i="19" s="1" a="1"/>
  <c r="AF873" i="19" s="1"/>
  <c r="AD874" i="19"/>
  <c r="AF874" i="19" s="1" a="1"/>
  <c r="AF874" i="19" s="1"/>
  <c r="AD875" i="19"/>
  <c r="AF875" i="19" s="1" a="1"/>
  <c r="AF875" i="19" s="1"/>
  <c r="AD877" i="19"/>
  <c r="AF877" i="19" s="1" a="1"/>
  <c r="AF877" i="19" s="1"/>
  <c r="AD879" i="19"/>
  <c r="AF879" i="19" s="1" a="1"/>
  <c r="AF879" i="19" s="1"/>
  <c r="AD880" i="19"/>
  <c r="AF880" i="19" s="1" a="1"/>
  <c r="AF880" i="19" s="1"/>
  <c r="AD881" i="19"/>
  <c r="AF881" i="19" s="1" a="1"/>
  <c r="AF881" i="19" s="1"/>
  <c r="AD660" i="19"/>
  <c r="AF660" i="19" s="1" a="1"/>
  <c r="AF660" i="19" s="1"/>
  <c r="AD661" i="19"/>
  <c r="AF661" i="19" s="1" a="1"/>
  <c r="AF661" i="19" s="1"/>
  <c r="AD652" i="19"/>
  <c r="AF652" i="19" s="1" a="1"/>
  <c r="AF652" i="19" s="1"/>
  <c r="AD653" i="19"/>
  <c r="AF653" i="19" s="1" a="1"/>
  <c r="AF653" i="19" s="1"/>
  <c r="AD654" i="19"/>
  <c r="AF654" i="19" s="1" a="1"/>
  <c r="AF654" i="19" s="1"/>
  <c r="AD655" i="19"/>
  <c r="AF655" i="19" s="1" a="1"/>
  <c r="AF655" i="19" s="1"/>
  <c r="AD656" i="19"/>
  <c r="AF656" i="19" s="1" a="1"/>
  <c r="AF656" i="19" s="1"/>
  <c r="AD657" i="19"/>
  <c r="AF657" i="19" s="1" a="1"/>
  <c r="AF657" i="19" s="1"/>
  <c r="AD658" i="19"/>
  <c r="AF658" i="19" s="1" a="1"/>
  <c r="AF658" i="19" s="1"/>
  <c r="AD659" i="19"/>
  <c r="AF659" i="19" s="1" a="1"/>
  <c r="AF659" i="19" s="1"/>
  <c r="AD468" i="19"/>
  <c r="AF468" i="19" s="1" a="1"/>
  <c r="AF468" i="19" s="1"/>
  <c r="AD469" i="19"/>
  <c r="AF469" i="19" s="1" a="1"/>
  <c r="AF469" i="19" s="1"/>
  <c r="AD470" i="19"/>
  <c r="AF470" i="19" s="1" a="1"/>
  <c r="AF470" i="19" s="1"/>
  <c r="AD466" i="19"/>
  <c r="AF466" i="19" s="1" a="1"/>
  <c r="AF466" i="19" s="1"/>
  <c r="AD467" i="19"/>
  <c r="AF467" i="19" s="1" a="1"/>
  <c r="AF467" i="19" s="1"/>
  <c r="AD471" i="19"/>
  <c r="AF471" i="19" s="1" a="1"/>
  <c r="AF471" i="19" s="1"/>
  <c r="AD462" i="19"/>
  <c r="AF462" i="19" s="1" a="1"/>
  <c r="AF462" i="19" s="1"/>
  <c r="AD463" i="19"/>
  <c r="AF463" i="19" s="1" a="1"/>
  <c r="AF463" i="19" s="1"/>
  <c r="AD464" i="19"/>
  <c r="AF464" i="19" s="1" a="1"/>
  <c r="AF464" i="19" s="1"/>
  <c r="AD465" i="19"/>
  <c r="AF465" i="19" s="1" a="1"/>
  <c r="AF465" i="19" s="1"/>
  <c r="AD828" i="19"/>
  <c r="AF828" i="19" s="1" a="1"/>
  <c r="AF828" i="19" s="1"/>
  <c r="AD830" i="19"/>
  <c r="AF830" i="19" s="1" a="1"/>
  <c r="AF830" i="19" s="1"/>
  <c r="AD823" i="19"/>
  <c r="AF823" i="19" s="1" a="1"/>
  <c r="AF823" i="19" s="1"/>
  <c r="AD824" i="19"/>
  <c r="AF824" i="19" s="1" a="1"/>
  <c r="AF824" i="19" s="1"/>
  <c r="AD825" i="19"/>
  <c r="AF825" i="19" s="1" a="1"/>
  <c r="AF825" i="19" s="1"/>
  <c r="AD826" i="19"/>
  <c r="AF826" i="19" s="1" a="1"/>
  <c r="AF826" i="19" s="1"/>
  <c r="AD827" i="19"/>
  <c r="AF827" i="19" s="1" a="1"/>
  <c r="AF827" i="19" s="1"/>
  <c r="AD829" i="19"/>
  <c r="AF829" i="19" s="1" a="1"/>
  <c r="AF829" i="19" s="1"/>
  <c r="AD831" i="19"/>
  <c r="AF831" i="19" s="1" a="1"/>
  <c r="AF831" i="19" s="1"/>
  <c r="AD822" i="19"/>
  <c r="AF822" i="19" s="1" a="1"/>
  <c r="AF822" i="19" s="1"/>
  <c r="AD1381" i="19"/>
  <c r="AF1381" i="19" s="1" a="1"/>
  <c r="AF1381" i="19" s="1"/>
  <c r="AD1372" i="19"/>
  <c r="AF1372" i="19" s="1" a="1"/>
  <c r="AF1372" i="19" s="1"/>
  <c r="AD1373" i="19"/>
  <c r="AF1373" i="19" s="1" a="1"/>
  <c r="AF1373" i="19" s="1"/>
  <c r="AD1374" i="19"/>
  <c r="AF1374" i="19" s="1" a="1"/>
  <c r="AF1374" i="19" s="1"/>
  <c r="AD1375" i="19"/>
  <c r="AF1375" i="19" s="1" a="1"/>
  <c r="AF1375" i="19" s="1"/>
  <c r="AD1376" i="19"/>
  <c r="AF1376" i="19" s="1" a="1"/>
  <c r="AF1376" i="19" s="1"/>
  <c r="AD1377" i="19"/>
  <c r="AF1377" i="19" s="1" a="1"/>
  <c r="AF1377" i="19" s="1"/>
  <c r="AD1378" i="19"/>
  <c r="AF1378" i="19" s="1" a="1"/>
  <c r="AF1378" i="19" s="1"/>
  <c r="AD1379" i="19"/>
  <c r="AF1379" i="19" s="1" a="1"/>
  <c r="AF1379" i="19" s="1"/>
  <c r="AD1380" i="19"/>
  <c r="AF1380" i="19" s="1" a="1"/>
  <c r="AF1380" i="19" s="1"/>
  <c r="AD902" i="19"/>
  <c r="AF902" i="19" s="1" a="1"/>
  <c r="AF902" i="19" s="1"/>
  <c r="AD903" i="19"/>
  <c r="AF903" i="19" s="1" a="1"/>
  <c r="AF903" i="19" s="1"/>
  <c r="AD904" i="19"/>
  <c r="AF904" i="19" s="1" a="1"/>
  <c r="AF904" i="19" s="1"/>
  <c r="AD905" i="19"/>
  <c r="AF905" i="19" s="1" a="1"/>
  <c r="AF905" i="19" s="1"/>
  <c r="AD906" i="19"/>
  <c r="AF906" i="19" s="1" a="1"/>
  <c r="AF906" i="19" s="1"/>
  <c r="AD907" i="19"/>
  <c r="AF907" i="19" s="1" a="1"/>
  <c r="AF907" i="19" s="1"/>
  <c r="AD909" i="19"/>
  <c r="AF909" i="19" s="1" a="1"/>
  <c r="AF909" i="19" s="1"/>
  <c r="AD911" i="19"/>
  <c r="AF911" i="19" s="1" a="1"/>
  <c r="AF911" i="19" s="1"/>
  <c r="AD908" i="19"/>
  <c r="AF908" i="19" s="1" a="1"/>
  <c r="AF908" i="19" s="1"/>
  <c r="AD910" i="19"/>
  <c r="AF910" i="19" s="1" a="1"/>
  <c r="AF910" i="19" s="1"/>
  <c r="AD1022" i="19"/>
  <c r="AF1022" i="19" s="1" a="1"/>
  <c r="AF1022" i="19" s="1"/>
  <c r="AD1030" i="19"/>
  <c r="AF1030" i="19" s="1" a="1"/>
  <c r="AF1030" i="19" s="1"/>
  <c r="AD1031" i="19"/>
  <c r="AF1031" i="19" s="1" a="1"/>
  <c r="AF1031" i="19" s="1"/>
  <c r="AD1023" i="19"/>
  <c r="AF1023" i="19" s="1" a="1"/>
  <c r="AF1023" i="19" s="1"/>
  <c r="AD1024" i="19"/>
  <c r="AF1024" i="19" s="1" a="1"/>
  <c r="AF1024" i="19" s="1"/>
  <c r="AD1025" i="19"/>
  <c r="AF1025" i="19" s="1" a="1"/>
  <c r="AF1025" i="19" s="1"/>
  <c r="AD1026" i="19"/>
  <c r="AF1026" i="19" s="1" a="1"/>
  <c r="AF1026" i="19" s="1"/>
  <c r="AD1027" i="19"/>
  <c r="AF1027" i="19" s="1" a="1"/>
  <c r="AF1027" i="19" s="1"/>
  <c r="AD1028" i="19"/>
  <c r="AF1028" i="19" s="1" a="1"/>
  <c r="AF1028" i="19" s="1"/>
  <c r="AD1029" i="19"/>
  <c r="AF1029" i="19" s="1" a="1"/>
  <c r="AF1029" i="19" s="1"/>
  <c r="AD1213" i="19"/>
  <c r="AF1213" i="19" s="1" a="1"/>
  <c r="AF1213" i="19" s="1"/>
  <c r="AD1216" i="19"/>
  <c r="AF1216" i="19" s="1" a="1"/>
  <c r="AF1216" i="19" s="1"/>
  <c r="AD1219" i="19"/>
  <c r="AF1219" i="19" s="1" a="1"/>
  <c r="AF1219" i="19" s="1"/>
  <c r="AD1217" i="19"/>
  <c r="AF1217" i="19" s="1" a="1"/>
  <c r="AF1217" i="19" s="1"/>
  <c r="AD1218" i="19"/>
  <c r="AF1218" i="19" s="1" a="1"/>
  <c r="AF1218" i="19" s="1"/>
  <c r="AD1220" i="19"/>
  <c r="AF1220" i="19" s="1" a="1"/>
  <c r="AF1220" i="19" s="1"/>
  <c r="AD1221" i="19"/>
  <c r="AF1221" i="19" s="1" a="1"/>
  <c r="AF1221" i="19" s="1"/>
  <c r="AD1212" i="19"/>
  <c r="AF1212" i="19" s="1" a="1"/>
  <c r="AF1212" i="19" s="1"/>
  <c r="AD1214" i="19"/>
  <c r="AF1214" i="19" s="1" a="1"/>
  <c r="AF1214" i="19" s="1"/>
  <c r="AD1215" i="19"/>
  <c r="AF1215" i="19" s="1" a="1"/>
  <c r="AF1215" i="19" s="1"/>
  <c r="AD1153" i="19"/>
  <c r="AF1153" i="19" s="1" a="1"/>
  <c r="AF1153" i="19" s="1"/>
  <c r="AD1158" i="19"/>
  <c r="AF1158" i="19" s="1" a="1"/>
  <c r="AF1158" i="19" s="1"/>
  <c r="AD1161" i="19"/>
  <c r="AF1161" i="19" s="1" a="1"/>
  <c r="AF1161" i="19" s="1"/>
  <c r="AD1159" i="19"/>
  <c r="AF1159" i="19" s="1" a="1"/>
  <c r="AF1159" i="19" s="1"/>
  <c r="AD1160" i="19"/>
  <c r="AF1160" i="19" s="1" a="1"/>
  <c r="AF1160" i="19" s="1"/>
  <c r="AD1152" i="19"/>
  <c r="AF1152" i="19" s="1" a="1"/>
  <c r="AF1152" i="19" s="1"/>
  <c r="AD1154" i="19"/>
  <c r="AF1154" i="19" s="1" a="1"/>
  <c r="AF1154" i="19" s="1"/>
  <c r="AD1155" i="19"/>
  <c r="AF1155" i="19" s="1" a="1"/>
  <c r="AF1155" i="19" s="1"/>
  <c r="AD1157" i="19"/>
  <c r="AF1157" i="19" s="1" a="1"/>
  <c r="AF1157" i="19" s="1"/>
  <c r="AD1156" i="19"/>
  <c r="AF1156" i="19" s="1" a="1"/>
  <c r="AF1156" i="19" s="1"/>
  <c r="AD1114" i="19"/>
  <c r="AF1114" i="19" s="1" a="1"/>
  <c r="AF1114" i="19" s="1"/>
  <c r="AD1115" i="19"/>
  <c r="AF1115" i="19" s="1" a="1"/>
  <c r="AF1115" i="19" s="1"/>
  <c r="AD1117" i="19"/>
  <c r="AF1117" i="19" s="1" a="1"/>
  <c r="AF1117" i="19" s="1"/>
  <c r="AD1121" i="19"/>
  <c r="AF1121" i="19" s="1" a="1"/>
  <c r="AF1121" i="19" s="1"/>
  <c r="AD1112" i="19"/>
  <c r="AF1112" i="19" s="1" a="1"/>
  <c r="AF1112" i="19" s="1"/>
  <c r="AD1113" i="19"/>
  <c r="AF1113" i="19" s="1" a="1"/>
  <c r="AF1113" i="19" s="1"/>
  <c r="AD1116" i="19"/>
  <c r="AF1116" i="19" s="1" a="1"/>
  <c r="AF1116" i="19" s="1"/>
  <c r="AD1118" i="19"/>
  <c r="AF1118" i="19" s="1" a="1"/>
  <c r="AF1118" i="19" s="1"/>
  <c r="AD1119" i="19"/>
  <c r="AF1119" i="19" s="1" a="1"/>
  <c r="AF1119" i="19" s="1"/>
  <c r="AD1120" i="19"/>
  <c r="AF1120" i="19" s="1" a="1"/>
  <c r="AF1120" i="19" s="1"/>
  <c r="AD456" i="19"/>
  <c r="AF456" i="19" s="1" a="1"/>
  <c r="AF456" i="19" s="1"/>
  <c r="AD457" i="19"/>
  <c r="AF457" i="19" s="1" a="1"/>
  <c r="AF457" i="19" s="1"/>
  <c r="AD458" i="19"/>
  <c r="AF458" i="19" s="1" a="1"/>
  <c r="AF458" i="19" s="1"/>
  <c r="AD460" i="19"/>
  <c r="AF460" i="19" s="1" a="1"/>
  <c r="AF460" i="19" s="1"/>
  <c r="AD461" i="19"/>
  <c r="AF461" i="19" s="1" a="1"/>
  <c r="AF461" i="19" s="1"/>
  <c r="AD452" i="19"/>
  <c r="AF452" i="19" s="1" a="1"/>
  <c r="AF452" i="19" s="1"/>
  <c r="AD453" i="19"/>
  <c r="AF453" i="19" s="1" a="1"/>
  <c r="AF453" i="19" s="1"/>
  <c r="AD454" i="19"/>
  <c r="AF454" i="19" s="1" a="1"/>
  <c r="AF454" i="19" s="1"/>
  <c r="AD455" i="19"/>
  <c r="AF455" i="19" s="1" a="1"/>
  <c r="AF455" i="19" s="1"/>
  <c r="AD459" i="19"/>
  <c r="AF459" i="19" s="1" a="1"/>
  <c r="AF459" i="19" s="1"/>
  <c r="AD1092" i="19"/>
  <c r="AF1092" i="19" s="1" a="1"/>
  <c r="AF1092" i="19" s="1"/>
  <c r="AD1093" i="19"/>
  <c r="AF1093" i="19" s="1" a="1"/>
  <c r="AF1093" i="19" s="1"/>
  <c r="AD1095" i="19"/>
  <c r="AF1095" i="19" s="1" a="1"/>
  <c r="AF1095" i="19" s="1"/>
  <c r="AD1097" i="19"/>
  <c r="AF1097" i="19" s="1" a="1"/>
  <c r="AF1097" i="19" s="1"/>
  <c r="AD1094" i="19"/>
  <c r="AF1094" i="19" s="1" a="1"/>
  <c r="AF1094" i="19" s="1"/>
  <c r="AD1096" i="19"/>
  <c r="AF1096" i="19" s="1" a="1"/>
  <c r="AF1096" i="19" s="1"/>
  <c r="AD1098" i="19"/>
  <c r="AF1098" i="19" s="1" a="1"/>
  <c r="AF1098" i="19" s="1"/>
  <c r="AD1099" i="19"/>
  <c r="AF1099" i="19" s="1" a="1"/>
  <c r="AF1099" i="19" s="1"/>
  <c r="AD1100" i="19"/>
  <c r="AF1100" i="19" s="1" a="1"/>
  <c r="AF1100" i="19" s="1"/>
  <c r="AD1101" i="19"/>
  <c r="AF1101" i="19" s="1" a="1"/>
  <c r="AF1101" i="19" s="1"/>
  <c r="AD516" i="19"/>
  <c r="AF516" i="19" s="1" a="1"/>
  <c r="AF516" i="19" s="1"/>
  <c r="AD517" i="19"/>
  <c r="AF517" i="19" s="1" a="1"/>
  <c r="AF517" i="19" s="1"/>
  <c r="AD518" i="19"/>
  <c r="AF518" i="19" s="1" a="1"/>
  <c r="AF518" i="19" s="1"/>
  <c r="AD520" i="19"/>
  <c r="AF520" i="19" s="1" a="1"/>
  <c r="AF520" i="19" s="1"/>
  <c r="AD521" i="19"/>
  <c r="AF521" i="19" s="1" a="1"/>
  <c r="AF521" i="19" s="1"/>
  <c r="AD512" i="19"/>
  <c r="AF512" i="19" s="1" a="1"/>
  <c r="AF512" i="19" s="1"/>
  <c r="AD513" i="19"/>
  <c r="AF513" i="19" s="1" a="1"/>
  <c r="AF513" i="19" s="1"/>
  <c r="AD514" i="19"/>
  <c r="AF514" i="19" s="1" a="1"/>
  <c r="AF514" i="19" s="1"/>
  <c r="AD515" i="19"/>
  <c r="AF515" i="19" s="1" a="1"/>
  <c r="AF515" i="19" s="1"/>
  <c r="AD519" i="19"/>
  <c r="AF519" i="19" s="1" a="1"/>
  <c r="AF519" i="19" s="1"/>
  <c r="AD938" i="19"/>
  <c r="AF938" i="19" s="1" a="1"/>
  <c r="AF938" i="19" s="1"/>
  <c r="AD939" i="19"/>
  <c r="AF939" i="19" s="1" a="1"/>
  <c r="AF939" i="19" s="1"/>
  <c r="AD940" i="19"/>
  <c r="AF940" i="19" s="1" a="1"/>
  <c r="AF940" i="19" s="1"/>
  <c r="AD941" i="19"/>
  <c r="AF941" i="19" s="1" a="1"/>
  <c r="AF941" i="19" s="1"/>
  <c r="AD932" i="19"/>
  <c r="AF932" i="19" s="1" a="1"/>
  <c r="AF932" i="19" s="1"/>
  <c r="AD933" i="19"/>
  <c r="AF933" i="19" s="1" a="1"/>
  <c r="AF933" i="19" s="1"/>
  <c r="AD935" i="19"/>
  <c r="AF935" i="19" s="1" a="1"/>
  <c r="AF935" i="19" s="1"/>
  <c r="AD934" i="19"/>
  <c r="AF934" i="19" s="1" a="1"/>
  <c r="AF934" i="19" s="1"/>
  <c r="AD936" i="19"/>
  <c r="AF936" i="19" s="1" a="1"/>
  <c r="AF936" i="19" s="1"/>
  <c r="AD937" i="19"/>
  <c r="AF937" i="19" s="1" a="1"/>
  <c r="AF937" i="19" s="1"/>
  <c r="AD1138" i="19"/>
  <c r="AF1138" i="19" s="1" a="1"/>
  <c r="AF1138" i="19" s="1"/>
  <c r="AD1139" i="19"/>
  <c r="AF1139" i="19" s="1" a="1"/>
  <c r="AF1139" i="19" s="1"/>
  <c r="AD1141" i="19"/>
  <c r="AF1141" i="19" s="1" a="1"/>
  <c r="AF1141" i="19" s="1"/>
  <c r="AD1133" i="19"/>
  <c r="AF1133" i="19" s="1" a="1"/>
  <c r="AF1133" i="19" s="1"/>
  <c r="AD1132" i="19"/>
  <c r="AF1132" i="19" s="1" a="1"/>
  <c r="AF1132" i="19" s="1"/>
  <c r="AD1140" i="19"/>
  <c r="AF1140" i="19" s="1" a="1"/>
  <c r="AF1140" i="19" s="1"/>
  <c r="AD1134" i="19"/>
  <c r="AF1134" i="19" s="1" a="1"/>
  <c r="AF1134" i="19" s="1"/>
  <c r="AD1135" i="19"/>
  <c r="AF1135" i="19" s="1" a="1"/>
  <c r="AF1135" i="19" s="1"/>
  <c r="AD1136" i="19"/>
  <c r="AF1136" i="19" s="1" a="1"/>
  <c r="AF1136" i="19" s="1"/>
  <c r="AD1137" i="19"/>
  <c r="AF1137" i="19" s="1" a="1"/>
  <c r="AF1137" i="19" s="1"/>
  <c r="AD842" i="19"/>
  <c r="AF842" i="19" s="1" a="1"/>
  <c r="AF842" i="19" s="1"/>
  <c r="AD844" i="19"/>
  <c r="AF844" i="19" s="1" a="1"/>
  <c r="AF844" i="19" s="1"/>
  <c r="AD843" i="19"/>
  <c r="AF843" i="19" s="1" a="1"/>
  <c r="AF843" i="19" s="1"/>
  <c r="AD845" i="19"/>
  <c r="AF845" i="19" s="1" a="1"/>
  <c r="AF845" i="19" s="1"/>
  <c r="AD846" i="19"/>
  <c r="AF846" i="19" s="1" a="1"/>
  <c r="AF846" i="19" s="1"/>
  <c r="AD847" i="19"/>
  <c r="AF847" i="19" s="1" a="1"/>
  <c r="AF847" i="19" s="1"/>
  <c r="AD848" i="19"/>
  <c r="AF848" i="19" s="1" a="1"/>
  <c r="AF848" i="19" s="1"/>
  <c r="AD849" i="19"/>
  <c r="AF849" i="19" s="1" a="1"/>
  <c r="AF849" i="19" s="1"/>
  <c r="AD850" i="19"/>
  <c r="AF850" i="19" s="1" a="1"/>
  <c r="AF850" i="19" s="1"/>
  <c r="AD851" i="19"/>
  <c r="AF851" i="19" s="1" a="1"/>
  <c r="AF851" i="19" s="1"/>
  <c r="AD648" i="19"/>
  <c r="AF648" i="19" s="1" a="1"/>
  <c r="AF648" i="19" s="1"/>
  <c r="AD649" i="19"/>
  <c r="AF649" i="19" s="1" a="1"/>
  <c r="AF649" i="19" s="1"/>
  <c r="AD650" i="19"/>
  <c r="AF650" i="19" s="1" a="1"/>
  <c r="AF650" i="19" s="1"/>
  <c r="AD642" i="19"/>
  <c r="AF642" i="19" s="1" a="1"/>
  <c r="AF642" i="19" s="1"/>
  <c r="AD643" i="19"/>
  <c r="AF643" i="19" s="1" a="1"/>
  <c r="AF643" i="19" s="1"/>
  <c r="AD644" i="19"/>
  <c r="AF644" i="19" s="1" a="1"/>
  <c r="AF644" i="19" s="1"/>
  <c r="AD645" i="19"/>
  <c r="AF645" i="19" s="1" a="1"/>
  <c r="AF645" i="19" s="1"/>
  <c r="AD646" i="19"/>
  <c r="AF646" i="19" s="1" a="1"/>
  <c r="AF646" i="19" s="1"/>
  <c r="AD651" i="19"/>
  <c r="AF651" i="19" s="1" a="1"/>
  <c r="AF651" i="19" s="1"/>
  <c r="AD647" i="19"/>
  <c r="AF647" i="19" s="1" a="1"/>
  <c r="AF647" i="19" s="1"/>
  <c r="AD756" i="19"/>
  <c r="AF756" i="19" s="1" a="1"/>
  <c r="AF756" i="19" s="1"/>
  <c r="AD758" i="19"/>
  <c r="AF758" i="19" s="1" a="1"/>
  <c r="AF758" i="19" s="1"/>
  <c r="AD760" i="19"/>
  <c r="AF760" i="19" s="1" a="1"/>
  <c r="AF760" i="19" s="1"/>
  <c r="AD759" i="19"/>
  <c r="AF759" i="19" s="1" a="1"/>
  <c r="AF759" i="19" s="1"/>
  <c r="AD761" i="19"/>
  <c r="AF761" i="19" s="1" a="1"/>
  <c r="AF761" i="19" s="1"/>
  <c r="AD752" i="19"/>
  <c r="AF752" i="19" s="1" a="1"/>
  <c r="AF752" i="19" s="1"/>
  <c r="AD753" i="19"/>
  <c r="AF753" i="19" s="1" a="1"/>
  <c r="AF753" i="19" s="1"/>
  <c r="AD754" i="19"/>
  <c r="AF754" i="19" s="1" a="1"/>
  <c r="AF754" i="19" s="1"/>
  <c r="AD755" i="19"/>
  <c r="AF755" i="19" s="1" a="1"/>
  <c r="AF755" i="19" s="1"/>
  <c r="AD757" i="19"/>
  <c r="AF757" i="19" s="1" a="1"/>
  <c r="AF757" i="19" s="1"/>
  <c r="AD1246" i="19"/>
  <c r="AF1246" i="19" s="1" a="1"/>
  <c r="AF1246" i="19" s="1"/>
  <c r="AD1249" i="19"/>
  <c r="AF1249" i="19" s="1" a="1"/>
  <c r="AF1249" i="19" s="1"/>
  <c r="AD1244" i="19"/>
  <c r="AF1244" i="19" s="1" a="1"/>
  <c r="AF1244" i="19" s="1"/>
  <c r="AD1245" i="19"/>
  <c r="AF1245" i="19" s="1" a="1"/>
  <c r="AF1245" i="19" s="1"/>
  <c r="AD1248" i="19"/>
  <c r="AF1248" i="19" s="1" a="1"/>
  <c r="AF1248" i="19" s="1"/>
  <c r="AD1247" i="19"/>
  <c r="AF1247" i="19" s="1" a="1"/>
  <c r="AF1247" i="19" s="1"/>
  <c r="AD1250" i="19"/>
  <c r="AF1250" i="19" s="1" a="1"/>
  <c r="AF1250" i="19" s="1"/>
  <c r="AD1251" i="19"/>
  <c r="AF1251" i="19" s="1" a="1"/>
  <c r="AF1251" i="19" s="1"/>
  <c r="AD1243" i="19"/>
  <c r="AF1243" i="19" s="1" a="1"/>
  <c r="AF1243" i="19" s="1"/>
  <c r="AD1242" i="19"/>
  <c r="AF1242" i="19" s="1" a="1"/>
  <c r="AF1242" i="19" s="1"/>
  <c r="AD1519" i="19"/>
  <c r="AF1519" i="19" s="1" a="1"/>
  <c r="AF1519" i="19" s="1"/>
  <c r="AD1520" i="19"/>
  <c r="AF1520" i="19" s="1" a="1"/>
  <c r="AF1520" i="19" s="1"/>
  <c r="AD1521" i="19"/>
  <c r="AF1521" i="19" s="1" a="1"/>
  <c r="AF1521" i="19" s="1"/>
  <c r="AD1512" i="19"/>
  <c r="AF1512" i="19" s="1" a="1"/>
  <c r="AF1512" i="19" s="1"/>
  <c r="AD1513" i="19"/>
  <c r="AF1513" i="19" s="1" a="1"/>
  <c r="AF1513" i="19" s="1"/>
  <c r="AD1514" i="19"/>
  <c r="AF1514" i="19" s="1" a="1"/>
  <c r="AF1514" i="19" s="1"/>
  <c r="AD1515" i="19"/>
  <c r="AF1515" i="19" s="1" a="1"/>
  <c r="AF1515" i="19" s="1"/>
  <c r="AD1516" i="19"/>
  <c r="AF1516" i="19" s="1" a="1"/>
  <c r="AF1516" i="19" s="1"/>
  <c r="AD1517" i="19"/>
  <c r="AF1517" i="19" s="1" a="1"/>
  <c r="AF1517" i="19" s="1"/>
  <c r="AD1518" i="19"/>
  <c r="AF1518" i="19" s="1" a="1"/>
  <c r="AF1518" i="19" s="1"/>
  <c r="AD1010" i="19"/>
  <c r="AF1010" i="19" s="1" a="1"/>
  <c r="AF1010" i="19" s="1"/>
  <c r="AD1004" i="19"/>
  <c r="AF1004" i="19" s="1" a="1"/>
  <c r="AF1004" i="19" s="1"/>
  <c r="AD1005" i="19"/>
  <c r="AF1005" i="19" s="1" a="1"/>
  <c r="AF1005" i="19" s="1"/>
  <c r="AD1006" i="19"/>
  <c r="AF1006" i="19" s="1" a="1"/>
  <c r="AF1006" i="19" s="1"/>
  <c r="AD1007" i="19"/>
  <c r="AF1007" i="19" s="1" a="1"/>
  <c r="AF1007" i="19" s="1"/>
  <c r="AD1008" i="19"/>
  <c r="AF1008" i="19" s="1" a="1"/>
  <c r="AF1008" i="19" s="1"/>
  <c r="AD1009" i="19"/>
  <c r="AF1009" i="19" s="1" a="1"/>
  <c r="AF1009" i="19" s="1"/>
  <c r="AD1011" i="19"/>
  <c r="AF1011" i="19" s="1" a="1"/>
  <c r="AF1011" i="19" s="1"/>
  <c r="AD1003" i="19"/>
  <c r="AF1003" i="19" s="1" a="1"/>
  <c r="AF1003" i="19" s="1"/>
  <c r="AD1002" i="19"/>
  <c r="AF1002" i="19" s="1" a="1"/>
  <c r="AF1002" i="19" s="1"/>
  <c r="AD1357" i="19"/>
  <c r="AF1357" i="19" s="1" a="1"/>
  <c r="AF1357" i="19" s="1"/>
  <c r="AD1356" i="19"/>
  <c r="AF1356" i="19" s="1" a="1"/>
  <c r="AF1356" i="19" s="1"/>
  <c r="AD1360" i="19"/>
  <c r="AF1360" i="19" s="1" a="1"/>
  <c r="AF1360" i="19" s="1"/>
  <c r="AD1358" i="19"/>
  <c r="AF1358" i="19" s="1" a="1"/>
  <c r="AF1358" i="19" s="1"/>
  <c r="AD1359" i="19"/>
  <c r="AF1359" i="19" s="1" a="1"/>
  <c r="AF1359" i="19" s="1"/>
  <c r="AD1361" i="19"/>
  <c r="AF1361" i="19" s="1" a="1"/>
  <c r="AF1361" i="19" s="1"/>
  <c r="AD1352" i="19"/>
  <c r="AF1352" i="19" s="1" a="1"/>
  <c r="AF1352" i="19" s="1"/>
  <c r="AD1353" i="19"/>
  <c r="AF1353" i="19" s="1" a="1"/>
  <c r="AF1353" i="19" s="1"/>
  <c r="AD1355" i="19"/>
  <c r="AF1355" i="19" s="1" a="1"/>
  <c r="AF1355" i="19" s="1"/>
  <c r="AD1354" i="19"/>
  <c r="AF1354" i="19" s="1" a="1"/>
  <c r="AF1354" i="19" s="1"/>
  <c r="AD1531" i="19"/>
  <c r="AF1531" i="19" s="1" a="1"/>
  <c r="AF1531" i="19" s="1"/>
  <c r="AD1522" i="19"/>
  <c r="AF1522" i="19" s="1" a="1"/>
  <c r="AF1522" i="19" s="1"/>
  <c r="AD1523" i="19"/>
  <c r="AF1523" i="19" s="1" a="1"/>
  <c r="AF1523" i="19" s="1"/>
  <c r="AD1524" i="19"/>
  <c r="AF1524" i="19" s="1" a="1"/>
  <c r="AF1524" i="19" s="1"/>
  <c r="AD1525" i="19"/>
  <c r="AF1525" i="19" s="1" a="1"/>
  <c r="AF1525" i="19" s="1"/>
  <c r="AD1526" i="19"/>
  <c r="AF1526" i="19" s="1" a="1"/>
  <c r="AF1526" i="19" s="1"/>
  <c r="AD1527" i="19"/>
  <c r="AF1527" i="19" s="1" a="1"/>
  <c r="AF1527" i="19" s="1"/>
  <c r="AD1528" i="19"/>
  <c r="AF1528" i="19" s="1" a="1"/>
  <c r="AF1528" i="19" s="1"/>
  <c r="AD1530" i="19"/>
  <c r="AF1530" i="19" s="1" a="1"/>
  <c r="AF1530" i="19" s="1"/>
  <c r="AD1529" i="19"/>
  <c r="AF1529" i="19" s="1" a="1"/>
  <c r="AF1529" i="19" s="1"/>
  <c r="AD722" i="19"/>
  <c r="AF722" i="19" s="1" a="1"/>
  <c r="AF722" i="19" s="1"/>
  <c r="AD724" i="19"/>
  <c r="AF724" i="19" s="1" a="1"/>
  <c r="AF724" i="19" s="1"/>
  <c r="AD727" i="19"/>
  <c r="AF727" i="19" s="1" a="1"/>
  <c r="AF727" i="19" s="1"/>
  <c r="AD728" i="19"/>
  <c r="AF728" i="19" s="1" a="1"/>
  <c r="AF728" i="19" s="1"/>
  <c r="AD729" i="19"/>
  <c r="AF729" i="19" s="1" a="1"/>
  <c r="AF729" i="19" s="1"/>
  <c r="AD730" i="19"/>
  <c r="AF730" i="19" s="1" a="1"/>
  <c r="AF730" i="19" s="1"/>
  <c r="AD731" i="19"/>
  <c r="AF731" i="19" s="1" a="1"/>
  <c r="AF731" i="19" s="1"/>
  <c r="AD723" i="19"/>
  <c r="AF723" i="19" s="1" a="1"/>
  <c r="AF723" i="19" s="1"/>
  <c r="AD726" i="19"/>
  <c r="AF726" i="19" s="1" a="1"/>
  <c r="AF726" i="19" s="1"/>
  <c r="AD725" i="19"/>
  <c r="AF725" i="19" s="1" a="1"/>
  <c r="AF725" i="19" s="1"/>
  <c r="AD1017" i="19"/>
  <c r="AF1017" i="19" s="1" a="1"/>
  <c r="AF1017" i="19" s="1"/>
  <c r="AD1018" i="19"/>
  <c r="AF1018" i="19" s="1" a="1"/>
  <c r="AF1018" i="19" s="1"/>
  <c r="AD1019" i="19"/>
  <c r="AF1019" i="19" s="1" a="1"/>
  <c r="AF1019" i="19" s="1"/>
  <c r="AD1020" i="19"/>
  <c r="AF1020" i="19" s="1" a="1"/>
  <c r="AF1020" i="19" s="1"/>
  <c r="AD1021" i="19"/>
  <c r="AF1021" i="19" s="1" a="1"/>
  <c r="AF1021" i="19" s="1"/>
  <c r="AD1012" i="19"/>
  <c r="AF1012" i="19" s="1" a="1"/>
  <c r="AF1012" i="19" s="1"/>
  <c r="AD1014" i="19"/>
  <c r="AF1014" i="19" s="1" a="1"/>
  <c r="AF1014" i="19" s="1"/>
  <c r="AD1013" i="19"/>
  <c r="AF1013" i="19" s="1" a="1"/>
  <c r="AF1013" i="19" s="1"/>
  <c r="AD1016" i="19"/>
  <c r="AF1016" i="19" s="1" a="1"/>
  <c r="AF1016" i="19" s="1"/>
  <c r="AD1015" i="19"/>
  <c r="AF1015" i="19" s="1" a="1"/>
  <c r="AF1015" i="19" s="1"/>
  <c r="AD974" i="19"/>
  <c r="AF974" i="19" s="1" a="1"/>
  <c r="AF974" i="19" s="1"/>
  <c r="AD978" i="19"/>
  <c r="AF978" i="19" s="1" a="1"/>
  <c r="AF978" i="19" s="1"/>
  <c r="AD979" i="19"/>
  <c r="AF979" i="19" s="1" a="1"/>
  <c r="AF979" i="19" s="1"/>
  <c r="AD980" i="19"/>
  <c r="AF980" i="19" s="1" a="1"/>
  <c r="AF980" i="19" s="1"/>
  <c r="AD981" i="19"/>
  <c r="AF981" i="19" s="1" a="1"/>
  <c r="AF981" i="19" s="1"/>
  <c r="AD972" i="19"/>
  <c r="AF972" i="19" s="1" a="1"/>
  <c r="AF972" i="19" s="1"/>
  <c r="AD975" i="19"/>
  <c r="AF975" i="19" s="1" a="1"/>
  <c r="AF975" i="19" s="1"/>
  <c r="AD973" i="19"/>
  <c r="AF973" i="19" s="1" a="1"/>
  <c r="AF973" i="19" s="1"/>
  <c r="AD976" i="19"/>
  <c r="AF976" i="19" s="1" a="1"/>
  <c r="AF976" i="19" s="1"/>
  <c r="AD977" i="19"/>
  <c r="AF977" i="19" s="1" a="1"/>
  <c r="AF977" i="19" s="1"/>
  <c r="AD1405" i="19"/>
  <c r="AF1405" i="19" s="1" a="1"/>
  <c r="AF1405" i="19" s="1"/>
  <c r="AD1409" i="19"/>
  <c r="AF1409" i="19" s="1" a="1"/>
  <c r="AF1409" i="19" s="1"/>
  <c r="AD1410" i="19"/>
  <c r="AF1410" i="19" s="1" a="1"/>
  <c r="AF1410" i="19" s="1"/>
  <c r="AD1411" i="19"/>
  <c r="AF1411" i="19" s="1" a="1"/>
  <c r="AF1411" i="19" s="1"/>
  <c r="AD1408" i="19"/>
  <c r="AF1408" i="19" s="1" a="1"/>
  <c r="AF1408" i="19" s="1"/>
  <c r="AD1402" i="19"/>
  <c r="AF1402" i="19" s="1" a="1"/>
  <c r="AF1402" i="19" s="1"/>
  <c r="AD1403" i="19"/>
  <c r="AF1403" i="19" s="1" a="1"/>
  <c r="AF1403" i="19" s="1"/>
  <c r="AD1404" i="19"/>
  <c r="AF1404" i="19" s="1" a="1"/>
  <c r="AF1404" i="19" s="1"/>
  <c r="AD1406" i="19"/>
  <c r="AF1406" i="19" s="1" a="1"/>
  <c r="AF1406" i="19" s="1"/>
  <c r="AD1407" i="19"/>
  <c r="AF1407" i="19" s="1" a="1"/>
  <c r="AF1407" i="19" s="1"/>
  <c r="AD899" i="19"/>
  <c r="AF899" i="19" s="1" a="1"/>
  <c r="AF899" i="19" s="1"/>
  <c r="AD900" i="19"/>
  <c r="AF900" i="19" s="1" a="1"/>
  <c r="AF900" i="19" s="1"/>
  <c r="AD901" i="19"/>
  <c r="AF901" i="19" s="1" a="1"/>
  <c r="AF901" i="19" s="1"/>
  <c r="AD892" i="19"/>
  <c r="AF892" i="19" s="1" a="1"/>
  <c r="AF892" i="19" s="1"/>
  <c r="AD893" i="19"/>
  <c r="AF893" i="19" s="1" a="1"/>
  <c r="AF893" i="19" s="1"/>
  <c r="AD894" i="19"/>
  <c r="AF894" i="19" s="1" a="1"/>
  <c r="AF894" i="19" s="1"/>
  <c r="AD896" i="19"/>
  <c r="AF896" i="19" s="1" a="1"/>
  <c r="AF896" i="19" s="1"/>
  <c r="AD898" i="19"/>
  <c r="AF898" i="19" s="1" a="1"/>
  <c r="AF898" i="19" s="1"/>
  <c r="AD895" i="19"/>
  <c r="AF895" i="19" s="1" a="1"/>
  <c r="AF895" i="19" s="1"/>
  <c r="AD897" i="19"/>
  <c r="AF897" i="19" s="1" a="1"/>
  <c r="AF897" i="19" s="1"/>
  <c r="AD1150" i="19"/>
  <c r="AF1150" i="19" s="1" a="1"/>
  <c r="AF1150" i="19" s="1"/>
  <c r="AD1151" i="19"/>
  <c r="AF1151" i="19" s="1" a="1"/>
  <c r="AF1151" i="19" s="1"/>
  <c r="AD1145" i="19"/>
  <c r="AF1145" i="19" s="1" a="1"/>
  <c r="AF1145" i="19" s="1"/>
  <c r="AD1142" i="19"/>
  <c r="AF1142" i="19" s="1" a="1"/>
  <c r="AF1142" i="19" s="1"/>
  <c r="AD1143" i="19"/>
  <c r="AF1143" i="19" s="1" a="1"/>
  <c r="AF1143" i="19" s="1"/>
  <c r="AD1144" i="19"/>
  <c r="AF1144" i="19" s="1" a="1"/>
  <c r="AF1144" i="19" s="1"/>
  <c r="AD1146" i="19"/>
  <c r="AF1146" i="19" s="1" a="1"/>
  <c r="AF1146" i="19" s="1"/>
  <c r="AD1147" i="19"/>
  <c r="AF1147" i="19" s="1" a="1"/>
  <c r="AF1147" i="19" s="1"/>
  <c r="AD1148" i="19"/>
  <c r="AF1148" i="19" s="1" a="1"/>
  <c r="AF1148" i="19" s="1"/>
  <c r="AD1149" i="19"/>
  <c r="AF1149" i="19" s="1" a="1"/>
  <c r="AF1149" i="19" s="1"/>
  <c r="AD888" i="19"/>
  <c r="AF888" i="19" s="1" a="1"/>
  <c r="AF888" i="19" s="1"/>
  <c r="AD890" i="19"/>
  <c r="AF890" i="19" s="1" a="1"/>
  <c r="AF890" i="19" s="1"/>
  <c r="AD885" i="19"/>
  <c r="AF885" i="19" s="1" a="1"/>
  <c r="AF885" i="19" s="1"/>
  <c r="AD886" i="19"/>
  <c r="AF886" i="19" s="1" a="1"/>
  <c r="AF886" i="19" s="1"/>
  <c r="AD887" i="19"/>
  <c r="AF887" i="19" s="1" a="1"/>
  <c r="AF887" i="19" s="1"/>
  <c r="AD889" i="19"/>
  <c r="AF889" i="19" s="1" a="1"/>
  <c r="AF889" i="19" s="1"/>
  <c r="AD891" i="19"/>
  <c r="AF891" i="19" s="1" a="1"/>
  <c r="AF891" i="19" s="1"/>
  <c r="AD882" i="19"/>
  <c r="AF882" i="19" s="1" a="1"/>
  <c r="AF882" i="19" s="1"/>
  <c r="AD883" i="19"/>
  <c r="AF883" i="19" s="1" a="1"/>
  <c r="AF883" i="19" s="1"/>
  <c r="AD884" i="19"/>
  <c r="AF884" i="19" s="1" a="1"/>
  <c r="AF884" i="19" s="1"/>
  <c r="AD228" i="19"/>
  <c r="AF228" i="19" s="1" a="1"/>
  <c r="AF228" i="19" s="1"/>
  <c r="AD229" i="19"/>
  <c r="AF229" i="19" s="1" a="1"/>
  <c r="AF229" i="19" s="1"/>
  <c r="AD230" i="19"/>
  <c r="AF230" i="19" s="1" a="1"/>
  <c r="AF230" i="19" s="1"/>
  <c r="AD222" i="19"/>
  <c r="AF222" i="19" s="1" a="1"/>
  <c r="AF222" i="19" s="1"/>
  <c r="AD223" i="19"/>
  <c r="AF223" i="19" s="1" a="1"/>
  <c r="AF223" i="19" s="1"/>
  <c r="AD231" i="19"/>
  <c r="AF231" i="19" s="1" a="1"/>
  <c r="AF231" i="19" s="1"/>
  <c r="AD224" i="19"/>
  <c r="AF224" i="19" s="1" a="1"/>
  <c r="AF224" i="19" s="1"/>
  <c r="AD225" i="19"/>
  <c r="AF225" i="19" s="1" a="1"/>
  <c r="AF225" i="19" s="1"/>
  <c r="AD226" i="19"/>
  <c r="AF226" i="19" s="1" a="1"/>
  <c r="AF226" i="19" s="1"/>
  <c r="AD227" i="19"/>
  <c r="AF227" i="19" s="1" a="1"/>
  <c r="AF227" i="19" s="1"/>
  <c r="AD600" i="19"/>
  <c r="AF600" i="19" s="1" a="1"/>
  <c r="AF600" i="19" s="1"/>
  <c r="AD601" i="19"/>
  <c r="AF601" i="19" s="1" a="1"/>
  <c r="AF601" i="19" s="1"/>
  <c r="AD592" i="19"/>
  <c r="AF592" i="19" s="1" a="1"/>
  <c r="AF592" i="19" s="1"/>
  <c r="AD593" i="19"/>
  <c r="AF593" i="19" s="1" a="1"/>
  <c r="AF593" i="19" s="1"/>
  <c r="AD594" i="19"/>
  <c r="AF594" i="19" s="1" a="1"/>
  <c r="AF594" i="19" s="1"/>
  <c r="AD595" i="19"/>
  <c r="AF595" i="19" s="1" a="1"/>
  <c r="AF595" i="19" s="1"/>
  <c r="AD596" i="19"/>
  <c r="AF596" i="19" s="1" a="1"/>
  <c r="AF596" i="19" s="1"/>
  <c r="AD597" i="19"/>
  <c r="AF597" i="19" s="1" a="1"/>
  <c r="AF597" i="19" s="1"/>
  <c r="AD598" i="19"/>
  <c r="AF598" i="19" s="1" a="1"/>
  <c r="AF598" i="19" s="1"/>
  <c r="AD599" i="19"/>
  <c r="AF599" i="19" s="1" a="1"/>
  <c r="AF599" i="19" s="1"/>
  <c r="AD180" i="19"/>
  <c r="AF180" i="19" s="1" a="1"/>
  <c r="AF180" i="19" s="1"/>
  <c r="AD181" i="19"/>
  <c r="AF181" i="19" s="1" a="1"/>
  <c r="AF181" i="19" s="1"/>
  <c r="AD172" i="19"/>
  <c r="AF172" i="19" s="1" a="1"/>
  <c r="AF172" i="19" s="1"/>
  <c r="AD173" i="19"/>
  <c r="AF173" i="19" s="1" a="1"/>
  <c r="AF173" i="19" s="1"/>
  <c r="AD174" i="19"/>
  <c r="AF174" i="19" s="1" a="1"/>
  <c r="AF174" i="19" s="1"/>
  <c r="AD175" i="19"/>
  <c r="AF175" i="19" s="1" a="1"/>
  <c r="AF175" i="19" s="1"/>
  <c r="AD176" i="19"/>
  <c r="AF176" i="19" s="1" a="1"/>
  <c r="AF176" i="19" s="1"/>
  <c r="AD177" i="19"/>
  <c r="AF177" i="19" s="1" a="1"/>
  <c r="AF177" i="19" s="1"/>
  <c r="AD178" i="19"/>
  <c r="AF178" i="19" s="1" a="1"/>
  <c r="AF178" i="19" s="1"/>
  <c r="AD179" i="19"/>
  <c r="AF179" i="19" s="1" a="1"/>
  <c r="AF179" i="19" s="1"/>
  <c r="AD864" i="19"/>
  <c r="AF864" i="19" s="1" a="1"/>
  <c r="AF864" i="19" s="1"/>
  <c r="AD866" i="19"/>
  <c r="AF866" i="19" s="1" a="1"/>
  <c r="AF866" i="19" s="1"/>
  <c r="AD868" i="19"/>
  <c r="AF868" i="19" s="1" a="1"/>
  <c r="AF868" i="19" s="1"/>
  <c r="AD871" i="19"/>
  <c r="AF871" i="19" s="1" a="1"/>
  <c r="AF871" i="19" s="1"/>
  <c r="AD862" i="19"/>
  <c r="AF862" i="19" s="1" a="1"/>
  <c r="AF862" i="19" s="1"/>
  <c r="AD863" i="19"/>
  <c r="AF863" i="19" s="1" a="1"/>
  <c r="AF863" i="19" s="1"/>
  <c r="AD867" i="19"/>
  <c r="AF867" i="19" s="1" a="1"/>
  <c r="AF867" i="19" s="1"/>
  <c r="AD865" i="19"/>
  <c r="AF865" i="19" s="1" a="1"/>
  <c r="AF865" i="19" s="1"/>
  <c r="AD869" i="19"/>
  <c r="AF869" i="19" s="1" a="1"/>
  <c r="AF869" i="19" s="1"/>
  <c r="AD870" i="19"/>
  <c r="AF870" i="19" s="1" a="1"/>
  <c r="AF870" i="19" s="1"/>
  <c r="AD444" i="19"/>
  <c r="AF444" i="19" s="1" a="1"/>
  <c r="AF444" i="19" s="1"/>
  <c r="AD445" i="19"/>
  <c r="AF445" i="19" s="1" a="1"/>
  <c r="AF445" i="19" s="1"/>
  <c r="AD446" i="19"/>
  <c r="AF446" i="19" s="1" a="1"/>
  <c r="AF446" i="19" s="1"/>
  <c r="AD448" i="19"/>
  <c r="AF448" i="19" s="1" a="1"/>
  <c r="AF448" i="19" s="1"/>
  <c r="AD449" i="19"/>
  <c r="AF449" i="19" s="1" a="1"/>
  <c r="AF449" i="19" s="1"/>
  <c r="AD447" i="19"/>
  <c r="AF447" i="19" s="1" a="1"/>
  <c r="AF447" i="19" s="1"/>
  <c r="AD450" i="19"/>
  <c r="AF450" i="19" s="1" a="1"/>
  <c r="AF450" i="19" s="1"/>
  <c r="AD451" i="19"/>
  <c r="AF451" i="19" s="1" a="1"/>
  <c r="AF451" i="19" s="1"/>
  <c r="AD442" i="19"/>
  <c r="AF442" i="19" s="1" a="1"/>
  <c r="AF442" i="19" s="1"/>
  <c r="AD443" i="19"/>
  <c r="AF443" i="19" s="1" a="1"/>
  <c r="AF443" i="19" s="1"/>
  <c r="AD528" i="19"/>
  <c r="AF528" i="19" s="1" a="1"/>
  <c r="AF528" i="19" s="1"/>
  <c r="AD529" i="19"/>
  <c r="AF529" i="19" s="1" a="1"/>
  <c r="AF529" i="19" s="1"/>
  <c r="AD530" i="19"/>
  <c r="AF530" i="19" s="1" a="1"/>
  <c r="AF530" i="19" s="1"/>
  <c r="AD527" i="19"/>
  <c r="AF527" i="19" s="1" a="1"/>
  <c r="AF527" i="19" s="1"/>
  <c r="AD531" i="19"/>
  <c r="AF531" i="19" s="1" a="1"/>
  <c r="AF531" i="19" s="1"/>
  <c r="AD522" i="19"/>
  <c r="AF522" i="19" s="1" a="1"/>
  <c r="AF522" i="19" s="1"/>
  <c r="AD523" i="19"/>
  <c r="AF523" i="19" s="1" a="1"/>
  <c r="AF523" i="19" s="1"/>
  <c r="AD524" i="19"/>
  <c r="AF524" i="19" s="1" a="1"/>
  <c r="AF524" i="19" s="1"/>
  <c r="AD526" i="19"/>
  <c r="AF526" i="19" s="1" a="1"/>
  <c r="AF526" i="19" s="1"/>
  <c r="AD525" i="19"/>
  <c r="AF525" i="19" s="1" a="1"/>
  <c r="AF525" i="19" s="1"/>
  <c r="AD1345" i="19"/>
  <c r="AF1345" i="19" s="1" a="1"/>
  <c r="AF1345" i="19" s="1"/>
  <c r="AD1343" i="19"/>
  <c r="AF1343" i="19" s="1" a="1"/>
  <c r="AF1343" i="19" s="1"/>
  <c r="AD1344" i="19"/>
  <c r="AF1344" i="19" s="1" a="1"/>
  <c r="AF1344" i="19" s="1"/>
  <c r="AD1347" i="19"/>
  <c r="AF1347" i="19" s="1" a="1"/>
  <c r="AF1347" i="19" s="1"/>
  <c r="AD1346" i="19"/>
  <c r="AF1346" i="19" s="1" a="1"/>
  <c r="AF1346" i="19" s="1"/>
  <c r="AD1348" i="19"/>
  <c r="AF1348" i="19" s="1" a="1"/>
  <c r="AF1348" i="19" s="1"/>
  <c r="AD1349" i="19"/>
  <c r="AF1349" i="19" s="1" a="1"/>
  <c r="AF1349" i="19" s="1"/>
  <c r="AD1350" i="19"/>
  <c r="AF1350" i="19" s="1" a="1"/>
  <c r="AF1350" i="19" s="1"/>
  <c r="AD1351" i="19"/>
  <c r="AF1351" i="19" s="1" a="1"/>
  <c r="AF1351" i="19" s="1"/>
  <c r="AD1342" i="19"/>
  <c r="AF1342" i="19" s="1" a="1"/>
  <c r="AF1342" i="19" s="1"/>
  <c r="AJ1236" i="19"/>
  <c r="AJ735" i="19"/>
  <c r="AJ1386" i="19"/>
  <c r="AJ1227" i="19"/>
  <c r="AJ656" i="19"/>
  <c r="AJ1067" i="19"/>
  <c r="AJ1606" i="19"/>
  <c r="AJ1025" i="19"/>
  <c r="AJ1416" i="19"/>
  <c r="AJ996" i="19"/>
  <c r="AJ706" i="19"/>
  <c r="AJ1497" i="19"/>
  <c r="AJ1555" i="19"/>
  <c r="AJ1157" i="19"/>
  <c r="AJ1097" i="19"/>
  <c r="AJ877" i="19"/>
  <c r="AJ988" i="19"/>
  <c r="AJ796" i="19"/>
  <c r="AJ847" i="19"/>
  <c r="AJ647" i="19"/>
  <c r="AJ1246" i="19"/>
  <c r="AJ1146" i="19"/>
  <c r="AJ227" i="19"/>
  <c r="AJ977" i="19"/>
  <c r="AJ937" i="19"/>
  <c r="AJ1406" i="19"/>
  <c r="AJ1376" i="19"/>
  <c r="AJ177" i="19"/>
  <c r="AJ867" i="19"/>
  <c r="AJ1346" i="19"/>
  <c r="AE1044" i="19"/>
  <c r="AJ1291" i="19"/>
  <c r="AJ1284" i="19"/>
  <c r="AJ1283" i="19"/>
  <c r="AJ1285" i="19"/>
  <c r="AJ1282" i="19"/>
  <c r="AJ1289" i="19"/>
  <c r="AJ1288" i="19"/>
  <c r="AJ1290" i="19"/>
  <c r="AJ1287" i="19"/>
  <c r="AJ813" i="19"/>
  <c r="AJ815" i="19"/>
  <c r="AJ820" i="19"/>
  <c r="AJ819" i="19"/>
  <c r="AJ814" i="19"/>
  <c r="AJ812" i="19"/>
  <c r="AJ818" i="19"/>
  <c r="AJ821" i="19"/>
  <c r="AJ817" i="19"/>
  <c r="AJ594" i="19"/>
  <c r="AJ598" i="19"/>
  <c r="AJ592" i="19"/>
  <c r="J70" i="23" s="1"/>
  <c r="AJ596" i="19"/>
  <c r="AJ595" i="19"/>
  <c r="AJ601" i="19"/>
  <c r="AJ600" i="19"/>
  <c r="AJ597" i="19"/>
  <c r="AJ593" i="19"/>
  <c r="AJ599" i="19"/>
  <c r="AJ522" i="19"/>
  <c r="J63" i="23" s="1"/>
  <c r="AJ524" i="19"/>
  <c r="AJ523" i="19"/>
  <c r="AJ525" i="19"/>
  <c r="AJ528" i="19"/>
  <c r="AJ531" i="19"/>
  <c r="AJ529" i="19"/>
  <c r="AJ530" i="19"/>
  <c r="AJ462" i="19"/>
  <c r="J57" i="23" s="1"/>
  <c r="AJ471" i="19"/>
  <c r="AJ466" i="19"/>
  <c r="AJ464" i="19"/>
  <c r="AJ469" i="19"/>
  <c r="AJ463" i="19"/>
  <c r="AJ465" i="19"/>
  <c r="AJ468" i="19"/>
  <c r="AJ470" i="19"/>
  <c r="AJ516" i="19"/>
  <c r="AJ519" i="19"/>
  <c r="AJ512" i="19"/>
  <c r="J62" i="23" s="1"/>
  <c r="AJ514" i="19"/>
  <c r="AJ515" i="19"/>
  <c r="AJ513" i="19"/>
  <c r="AJ518" i="19"/>
  <c r="AJ520" i="19"/>
  <c r="AJ521" i="19"/>
  <c r="AJ723" i="19"/>
  <c r="AJ731" i="19"/>
  <c r="AJ724" i="19"/>
  <c r="AJ725" i="19"/>
  <c r="AJ722" i="19"/>
  <c r="AJ729" i="19"/>
  <c r="AJ728" i="19"/>
  <c r="AJ730" i="19"/>
  <c r="AJ898" i="19"/>
  <c r="AJ892" i="19"/>
  <c r="AJ901" i="19"/>
  <c r="AJ894" i="19"/>
  <c r="AJ893" i="19"/>
  <c r="AJ899" i="19"/>
  <c r="AJ900" i="19"/>
  <c r="AJ1286" i="19"/>
  <c r="AJ896" i="19"/>
  <c r="AJ526" i="19"/>
  <c r="AJ1065" i="19"/>
  <c r="AJ447" i="19"/>
  <c r="AJ444" i="19"/>
  <c r="AJ445" i="19"/>
  <c r="AJ443" i="19"/>
  <c r="AJ442" i="19"/>
  <c r="J55" i="23" s="1"/>
  <c r="AJ451" i="19"/>
  <c r="AJ448" i="19"/>
  <c r="AJ449" i="19"/>
  <c r="AJ450" i="19"/>
  <c r="AJ1021" i="19"/>
  <c r="AJ1018" i="19"/>
  <c r="AJ1015" i="19"/>
  <c r="AJ1012" i="19"/>
  <c r="AJ1014" i="19"/>
  <c r="AJ1013" i="19"/>
  <c r="AJ1017" i="19"/>
  <c r="AJ1020" i="19"/>
  <c r="AJ1019" i="19"/>
  <c r="AJ1504" i="19"/>
  <c r="AJ1509" i="19"/>
  <c r="AJ1502" i="19"/>
  <c r="AJ1511" i="19"/>
  <c r="AJ1508" i="19"/>
  <c r="AJ1503" i="19"/>
  <c r="AJ1510" i="19"/>
  <c r="AJ551" i="19"/>
  <c r="AJ545" i="19"/>
  <c r="AJ542" i="19"/>
  <c r="J65" i="23" s="1"/>
  <c r="AJ546" i="19"/>
  <c r="AJ543" i="19"/>
  <c r="AJ547" i="19"/>
  <c r="AJ544" i="19"/>
  <c r="AJ549" i="19"/>
  <c r="AJ548" i="19"/>
  <c r="AJ550" i="19"/>
  <c r="AJ1039" i="19"/>
  <c r="AJ1041" i="19"/>
  <c r="AJ1034" i="19"/>
  <c r="AJ1033" i="19"/>
  <c r="AJ1040" i="19"/>
  <c r="AJ1035" i="19"/>
  <c r="AJ1032" i="19"/>
  <c r="AJ1038" i="19"/>
  <c r="AJ1003" i="19"/>
  <c r="AJ1002" i="19"/>
  <c r="AJ1008" i="19"/>
  <c r="AJ1011" i="19"/>
  <c r="AJ1010" i="19"/>
  <c r="AJ1009" i="19"/>
  <c r="AJ1004" i="19"/>
  <c r="AJ1005" i="19"/>
  <c r="AJ1235" i="19"/>
  <c r="AJ467" i="19"/>
  <c r="AJ517" i="19"/>
  <c r="AJ759" i="19"/>
  <c r="AJ753" i="19"/>
  <c r="AJ754" i="19"/>
  <c r="AJ758" i="19"/>
  <c r="AJ752" i="19"/>
  <c r="AJ757" i="19"/>
  <c r="AJ755" i="19"/>
  <c r="AJ761" i="19"/>
  <c r="AJ760" i="19"/>
  <c r="AJ756" i="19"/>
  <c r="AJ1373" i="19"/>
  <c r="AJ1381" i="19"/>
  <c r="AJ1374" i="19"/>
  <c r="AJ1372" i="19"/>
  <c r="AJ1377" i="19"/>
  <c r="AJ1378" i="19"/>
  <c r="AJ1380" i="19"/>
  <c r="AJ1379" i="19"/>
  <c r="AJ1353" i="19"/>
  <c r="AJ1355" i="19"/>
  <c r="AJ1352" i="19"/>
  <c r="AJ1354" i="19"/>
  <c r="AJ1359" i="19"/>
  <c r="AJ1360" i="19"/>
  <c r="AJ1361" i="19"/>
  <c r="AJ1358" i="19"/>
  <c r="AJ1357" i="19"/>
  <c r="AJ905" i="19"/>
  <c r="AJ903" i="19"/>
  <c r="AJ902" i="19"/>
  <c r="AJ910" i="19"/>
  <c r="AJ904" i="19"/>
  <c r="AJ908" i="19"/>
  <c r="AJ909" i="19"/>
  <c r="AJ911" i="19"/>
  <c r="AJ744" i="19"/>
  <c r="AJ743" i="19"/>
  <c r="AJ742" i="19"/>
  <c r="AJ745" i="19"/>
  <c r="AJ748" i="19"/>
  <c r="AJ750" i="19"/>
  <c r="AJ751" i="19"/>
  <c r="AJ749" i="19"/>
  <c r="AJ213" i="19"/>
  <c r="AJ212" i="19"/>
  <c r="J32" i="23" s="1"/>
  <c r="AJ218" i="19"/>
  <c r="AJ221" i="19"/>
  <c r="AJ219" i="19"/>
  <c r="AJ214" i="19"/>
  <c r="AJ216" i="19"/>
  <c r="AJ220" i="19"/>
  <c r="AJ1176" i="19"/>
  <c r="AJ1173" i="19"/>
  <c r="AJ1172" i="19"/>
  <c r="AJ1174" i="19"/>
  <c r="AJ1181" i="19"/>
  <c r="AJ1177" i="19"/>
  <c r="AJ1175" i="19"/>
  <c r="AJ1178" i="19"/>
  <c r="AJ1180" i="19"/>
  <c r="AJ1179" i="19"/>
  <c r="AJ1482" i="19"/>
  <c r="AJ1484" i="19"/>
  <c r="AJ1483" i="19"/>
  <c r="AJ1489" i="19"/>
  <c r="AJ1490" i="19"/>
  <c r="AJ1488" i="19"/>
  <c r="AJ1486" i="19"/>
  <c r="AJ1491" i="19"/>
  <c r="AJ906" i="19"/>
  <c r="AJ976" i="19"/>
  <c r="AJ446" i="19"/>
  <c r="AJ1161" i="19"/>
  <c r="AJ1152" i="19"/>
  <c r="AJ1160" i="19"/>
  <c r="AJ1154" i="19"/>
  <c r="AJ1155" i="19"/>
  <c r="AJ1153" i="19"/>
  <c r="AJ1156" i="19"/>
  <c r="AJ1158" i="19"/>
  <c r="AJ1159" i="19"/>
  <c r="AJ1120" i="19"/>
  <c r="AJ1112" i="19"/>
  <c r="AJ1113" i="19"/>
  <c r="AJ1115" i="19"/>
  <c r="AJ1114" i="19"/>
  <c r="AJ1119" i="19"/>
  <c r="AJ1118" i="19"/>
  <c r="AJ1121" i="19"/>
  <c r="AJ425" i="19"/>
  <c r="AJ431" i="19"/>
  <c r="AJ422" i="19"/>
  <c r="J53" i="23" s="1"/>
  <c r="AJ428" i="19"/>
  <c r="AJ423" i="19"/>
  <c r="AJ430" i="19"/>
  <c r="AJ429" i="19"/>
  <c r="AJ424" i="19"/>
  <c r="AJ426" i="19"/>
  <c r="AJ353" i="19"/>
  <c r="AJ352" i="19"/>
  <c r="J46" i="23" s="1"/>
  <c r="AJ1343" i="19"/>
  <c r="AJ1347" i="19"/>
  <c r="AJ1342" i="19"/>
  <c r="AJ1351" i="19"/>
  <c r="AJ1344" i="19"/>
  <c r="AJ1348" i="19"/>
  <c r="AJ1345" i="19"/>
  <c r="AJ1350" i="19"/>
  <c r="AJ1349" i="19"/>
  <c r="AJ1557" i="19"/>
  <c r="AJ1505" i="19"/>
  <c r="AJ726" i="19"/>
  <c r="AJ1418" i="19"/>
  <c r="AJ872" i="19"/>
  <c r="AJ866" i="19"/>
  <c r="AJ1231" i="19"/>
  <c r="AJ1228" i="19"/>
  <c r="AJ1222" i="19"/>
  <c r="AJ1226" i="19"/>
  <c r="AJ1224" i="19"/>
  <c r="AJ1230" i="19"/>
  <c r="AJ1225" i="19"/>
  <c r="AJ1229" i="19"/>
  <c r="AJ1223" i="19"/>
  <c r="AJ532" i="19"/>
  <c r="J64" i="23" s="1"/>
  <c r="AJ534" i="19"/>
  <c r="AJ533" i="19"/>
  <c r="AJ535" i="19"/>
  <c r="AJ538" i="19"/>
  <c r="AJ540" i="19"/>
  <c r="AJ539" i="19"/>
  <c r="AJ541" i="19"/>
  <c r="AJ1022" i="19"/>
  <c r="AJ1024" i="19"/>
  <c r="AJ1026" i="19"/>
  <c r="AJ1028" i="19"/>
  <c r="AJ1031" i="19"/>
  <c r="AJ1029" i="19"/>
  <c r="AJ1023" i="19"/>
  <c r="AJ1030" i="19"/>
  <c r="AJ622" i="19"/>
  <c r="AJ623" i="19"/>
  <c r="AJ631" i="19"/>
  <c r="AJ627" i="19"/>
  <c r="AJ628" i="19"/>
  <c r="AJ629" i="19"/>
  <c r="AJ624" i="19"/>
  <c r="AJ630" i="19"/>
  <c r="AJ732" i="19"/>
  <c r="AJ734" i="19"/>
  <c r="AJ739" i="19"/>
  <c r="AJ733" i="19"/>
  <c r="AJ740" i="19"/>
  <c r="AJ737" i="19"/>
  <c r="AJ738" i="19"/>
  <c r="AJ741" i="19"/>
  <c r="AJ781" i="19"/>
  <c r="AJ774" i="19"/>
  <c r="AJ777" i="19"/>
  <c r="AJ772" i="19"/>
  <c r="AJ776" i="19"/>
  <c r="AJ775" i="19"/>
  <c r="AJ780" i="19"/>
  <c r="AJ773" i="19"/>
  <c r="AJ779" i="19"/>
  <c r="AJ537" i="19"/>
  <c r="AJ1417" i="19"/>
  <c r="AJ1006" i="19"/>
  <c r="AJ875" i="19"/>
  <c r="AJ1036" i="19"/>
  <c r="AJ727" i="19"/>
  <c r="AJ217" i="19"/>
  <c r="AJ1423" i="19"/>
  <c r="AJ1425" i="19"/>
  <c r="AJ1424" i="19"/>
  <c r="AJ1422" i="19"/>
  <c r="AJ1431" i="19"/>
  <c r="AJ1427" i="19"/>
  <c r="AJ1428" i="19"/>
  <c r="AJ1429" i="19"/>
  <c r="AJ1430" i="19"/>
  <c r="AJ655" i="19"/>
  <c r="AJ661" i="19"/>
  <c r="AJ653" i="19"/>
  <c r="AJ652" i="19"/>
  <c r="AJ659" i="19"/>
  <c r="AJ654" i="19"/>
  <c r="AJ657" i="19"/>
  <c r="AJ660" i="19"/>
  <c r="AJ658" i="19"/>
  <c r="AJ452" i="19"/>
  <c r="J56" i="23" s="1"/>
  <c r="AJ453" i="19"/>
  <c r="AJ455" i="19"/>
  <c r="AJ458" i="19"/>
  <c r="AJ460" i="19"/>
  <c r="AJ454" i="19"/>
  <c r="AJ459" i="19"/>
  <c r="AJ461" i="19"/>
  <c r="AJ457" i="19"/>
  <c r="AJ1093" i="19"/>
  <c r="AJ1094" i="19"/>
  <c r="AJ1092" i="19"/>
  <c r="AJ1098" i="19"/>
  <c r="AJ1101" i="19"/>
  <c r="AJ1095" i="19"/>
  <c r="AJ1100" i="19"/>
  <c r="AJ1099" i="19"/>
  <c r="AJ1171" i="19"/>
  <c r="AJ1162" i="19"/>
  <c r="AJ1164" i="19"/>
  <c r="AJ1163" i="19"/>
  <c r="AJ1165" i="19"/>
  <c r="AJ1167" i="19"/>
  <c r="AJ1170" i="19"/>
  <c r="AJ1168" i="19"/>
  <c r="AJ1169" i="19"/>
  <c r="AJ1245" i="19"/>
  <c r="AJ1237" i="19"/>
  <c r="AJ1166" i="19"/>
  <c r="AJ895" i="19"/>
  <c r="AJ527" i="19"/>
  <c r="AJ816" i="19"/>
  <c r="AJ1506" i="19"/>
  <c r="AJ427" i="19"/>
  <c r="AJ1037" i="19"/>
  <c r="AJ1016" i="19"/>
  <c r="AJ1356" i="19"/>
  <c r="AJ456" i="19"/>
  <c r="AJ1064" i="19"/>
  <c r="AJ1071" i="19"/>
  <c r="AJ1070" i="19"/>
  <c r="AJ1069" i="19"/>
  <c r="AJ1062" i="19"/>
  <c r="AJ1068" i="19"/>
  <c r="AJ1063" i="19"/>
  <c r="AJ1105" i="19"/>
  <c r="AJ1104" i="19"/>
  <c r="AJ1103" i="19"/>
  <c r="AJ1108" i="19"/>
  <c r="AJ1111" i="19"/>
  <c r="AJ1102" i="19"/>
  <c r="AJ1109" i="19"/>
  <c r="AJ1110" i="19"/>
  <c r="AJ936" i="19"/>
  <c r="AJ933" i="19"/>
  <c r="AJ932" i="19"/>
  <c r="AJ940" i="19"/>
  <c r="AJ938" i="19"/>
  <c r="AJ939" i="19"/>
  <c r="AJ934" i="19"/>
  <c r="AJ935" i="19"/>
  <c r="AJ941" i="19"/>
  <c r="AJ1402" i="19"/>
  <c r="AJ1404" i="19"/>
  <c r="AJ1405" i="19"/>
  <c r="AJ1403" i="19"/>
  <c r="AJ1408" i="19"/>
  <c r="AJ1411" i="19"/>
  <c r="AJ1409" i="19"/>
  <c r="AJ1407" i="19"/>
  <c r="AJ1410" i="19"/>
  <c r="AJ826" i="19"/>
  <c r="AJ822" i="19"/>
  <c r="AJ823" i="19"/>
  <c r="AJ825" i="19"/>
  <c r="AJ828" i="19"/>
  <c r="AJ829" i="19"/>
  <c r="AJ830" i="19"/>
  <c r="AJ831" i="19"/>
  <c r="AJ1132" i="19"/>
  <c r="AJ1134" i="19"/>
  <c r="AJ1141" i="19"/>
  <c r="AJ1133" i="19"/>
  <c r="AJ1140" i="19"/>
  <c r="AJ1138" i="19"/>
  <c r="AJ1139" i="19"/>
  <c r="AJ1135" i="19"/>
  <c r="AJ1136" i="19"/>
  <c r="AJ1604" i="19"/>
  <c r="AJ1602" i="19"/>
  <c r="AJ1611" i="19"/>
  <c r="AJ1603" i="19"/>
  <c r="AJ1609" i="19"/>
  <c r="AJ1610" i="19"/>
  <c r="AJ1607" i="19"/>
  <c r="AJ1608" i="19"/>
  <c r="AJ1384" i="19"/>
  <c r="AJ1388" i="19"/>
  <c r="AJ1383" i="19"/>
  <c r="AJ1391" i="19"/>
  <c r="AJ1382" i="19"/>
  <c r="AJ1385" i="19"/>
  <c r="AJ1390" i="19"/>
  <c r="AJ1389" i="19"/>
  <c r="AJ1214" i="19"/>
  <c r="AJ1215" i="19"/>
  <c r="AJ1212" i="19"/>
  <c r="AJ1216" i="19"/>
  <c r="AJ1220" i="19"/>
  <c r="AJ1218" i="19"/>
  <c r="AJ1221" i="19"/>
  <c r="AJ1213" i="19"/>
  <c r="AJ1219" i="19"/>
  <c r="AJ1387" i="19"/>
  <c r="AJ1027" i="19"/>
  <c r="AJ907" i="19"/>
  <c r="AJ1426" i="19"/>
  <c r="AJ1107" i="19"/>
  <c r="AJ646" i="19"/>
  <c r="AJ975" i="19"/>
  <c r="AJ972" i="19"/>
  <c r="AJ979" i="19"/>
  <c r="AJ980" i="19"/>
  <c r="AJ978" i="19"/>
  <c r="AJ973" i="19"/>
  <c r="AJ974" i="19"/>
  <c r="AJ981" i="19"/>
  <c r="AJ710" i="19"/>
  <c r="AJ711" i="19"/>
  <c r="AJ705" i="19"/>
  <c r="AJ703" i="19"/>
  <c r="AJ704" i="19"/>
  <c r="AJ702" i="19"/>
  <c r="AJ709" i="19"/>
  <c r="AJ708" i="19"/>
  <c r="AJ684" i="19"/>
  <c r="AJ683" i="19"/>
  <c r="AJ686" i="19"/>
  <c r="AJ691" i="19"/>
  <c r="AJ687" i="19"/>
  <c r="AJ688" i="19"/>
  <c r="AJ685" i="19"/>
  <c r="AJ682" i="19"/>
  <c r="AJ690" i="19"/>
  <c r="AJ689" i="19"/>
  <c r="AJ984" i="19"/>
  <c r="AJ982" i="19"/>
  <c r="AJ991" i="19"/>
  <c r="AJ985" i="19"/>
  <c r="AJ989" i="19"/>
  <c r="AJ990" i="19"/>
  <c r="AJ983" i="19"/>
  <c r="AJ987" i="19"/>
  <c r="AJ873" i="19"/>
  <c r="AJ880" i="19"/>
  <c r="AJ879" i="19"/>
  <c r="AJ876" i="19"/>
  <c r="AJ874" i="19"/>
  <c r="AJ881" i="19"/>
  <c r="AJ878" i="19"/>
  <c r="AJ1553" i="19"/>
  <c r="AJ1561" i="19"/>
  <c r="AJ1554" i="19"/>
  <c r="AJ1560" i="19"/>
  <c r="AJ1552" i="19"/>
  <c r="AJ1558" i="19"/>
  <c r="AJ1559" i="19"/>
  <c r="AJ183" i="19"/>
  <c r="AJ184" i="19"/>
  <c r="AJ191" i="19"/>
  <c r="AJ187" i="19"/>
  <c r="AJ182" i="19"/>
  <c r="J29" i="23" s="1"/>
  <c r="AJ188" i="19"/>
  <c r="AJ186" i="19"/>
  <c r="AJ189" i="19"/>
  <c r="AJ190" i="19"/>
  <c r="AJ1106" i="19"/>
  <c r="AJ536" i="19"/>
  <c r="AJ1116" i="19"/>
  <c r="AJ1556" i="19"/>
  <c r="AJ986" i="19"/>
  <c r="AJ1605" i="19"/>
  <c r="AJ1244" i="19"/>
  <c r="AJ1247" i="19"/>
  <c r="AJ1242" i="19"/>
  <c r="AJ1243" i="19"/>
  <c r="AJ1249" i="19"/>
  <c r="AJ1251" i="19"/>
  <c r="AJ1248" i="19"/>
  <c r="AJ1250" i="19"/>
  <c r="AJ224" i="19"/>
  <c r="AJ226" i="19"/>
  <c r="AJ225" i="19"/>
  <c r="AJ223" i="19"/>
  <c r="AJ231" i="19"/>
  <c r="AJ230" i="19"/>
  <c r="AJ222" i="19"/>
  <c r="J33" i="23" s="1"/>
  <c r="AJ229" i="19"/>
  <c r="AJ228" i="19"/>
  <c r="AJ1123" i="19"/>
  <c r="AJ1125" i="19"/>
  <c r="AJ1131" i="19"/>
  <c r="AJ1129" i="19"/>
  <c r="AJ1130" i="19"/>
  <c r="AJ1124" i="19"/>
  <c r="AJ1122" i="19"/>
  <c r="AJ1128" i="19"/>
  <c r="AJ1127" i="19"/>
  <c r="AJ1126" i="19"/>
  <c r="AJ215" i="19"/>
  <c r="AJ827" i="19"/>
  <c r="AJ1007" i="19"/>
  <c r="AJ626" i="19"/>
  <c r="AJ1485" i="19"/>
  <c r="AJ625" i="19"/>
  <c r="AJ1117" i="19"/>
  <c r="AJ1507" i="19"/>
  <c r="AJ842" i="19"/>
  <c r="AJ844" i="19"/>
  <c r="AJ843" i="19"/>
  <c r="AJ851" i="19"/>
  <c r="AJ845" i="19"/>
  <c r="AJ846" i="19"/>
  <c r="AJ848" i="19"/>
  <c r="AJ849" i="19"/>
  <c r="AJ850" i="19"/>
  <c r="AJ707" i="19"/>
  <c r="AJ185" i="19"/>
  <c r="AJ824" i="19"/>
  <c r="AJ778" i="19"/>
  <c r="AJ746" i="19"/>
  <c r="AJ1137" i="19"/>
  <c r="AJ897" i="19"/>
  <c r="AJ1375" i="19"/>
  <c r="AJ645" i="19"/>
  <c r="AJ649" i="19"/>
  <c r="AJ644" i="19"/>
  <c r="AJ650" i="19"/>
  <c r="AJ651" i="19"/>
  <c r="AJ642" i="19"/>
  <c r="AJ643" i="19"/>
  <c r="AJ648" i="19"/>
  <c r="AJ1145" i="19"/>
  <c r="AJ1142" i="19"/>
  <c r="AJ1144" i="19"/>
  <c r="AJ1150" i="19"/>
  <c r="AJ1149" i="19"/>
  <c r="AJ1147" i="19"/>
  <c r="AJ1151" i="19"/>
  <c r="AJ1143" i="19"/>
  <c r="AJ1148" i="19"/>
  <c r="AJ886" i="19"/>
  <c r="AJ887" i="19"/>
  <c r="AJ883" i="19"/>
  <c r="AJ882" i="19"/>
  <c r="AJ891" i="19"/>
  <c r="AJ888" i="19"/>
  <c r="AJ889" i="19"/>
  <c r="AJ885" i="19"/>
  <c r="AJ884" i="19"/>
  <c r="AJ890" i="19"/>
  <c r="AJ1526" i="19"/>
  <c r="AJ1531" i="19"/>
  <c r="AJ1522" i="19"/>
  <c r="AJ1524" i="19"/>
  <c r="AJ1529" i="19"/>
  <c r="AJ1525" i="19"/>
  <c r="AJ1528" i="19"/>
  <c r="AJ1530" i="19"/>
  <c r="AJ1523" i="19"/>
  <c r="AJ1514" i="19"/>
  <c r="AJ1515" i="19"/>
  <c r="AJ1513" i="19"/>
  <c r="AJ1520" i="19"/>
  <c r="AJ1516" i="19"/>
  <c r="AJ1521" i="19"/>
  <c r="AJ1512" i="19"/>
  <c r="AJ1519" i="19"/>
  <c r="AJ1517" i="19"/>
  <c r="AJ1518" i="19"/>
  <c r="AJ1421" i="19"/>
  <c r="AJ1414" i="19"/>
  <c r="AJ1412" i="19"/>
  <c r="AJ1413" i="19"/>
  <c r="AJ1415" i="19"/>
  <c r="AJ1420" i="19"/>
  <c r="AJ1419" i="19"/>
  <c r="AJ176" i="19"/>
  <c r="AJ173" i="19"/>
  <c r="AJ172" i="19"/>
  <c r="J28" i="23" s="1"/>
  <c r="AJ181" i="19"/>
  <c r="AJ179" i="19"/>
  <c r="AJ180" i="19"/>
  <c r="AJ178" i="19"/>
  <c r="AJ175" i="19"/>
  <c r="AJ174" i="19"/>
  <c r="AJ863" i="19"/>
  <c r="AJ865" i="19"/>
  <c r="AJ862" i="19"/>
  <c r="AJ864" i="19"/>
  <c r="AJ868" i="19"/>
  <c r="AJ869" i="19"/>
  <c r="AJ870" i="19"/>
  <c r="AJ871" i="19"/>
  <c r="AJ1241" i="19"/>
  <c r="AJ1233" i="19"/>
  <c r="AJ1234" i="19"/>
  <c r="AJ1232" i="19"/>
  <c r="AJ1240" i="19"/>
  <c r="AJ1239" i="19"/>
  <c r="AJ1238" i="19"/>
  <c r="AJ1085" i="19"/>
  <c r="AJ1087" i="19"/>
  <c r="AJ1083" i="19"/>
  <c r="AJ1091" i="19"/>
  <c r="AJ1082" i="19"/>
  <c r="AJ1090" i="19"/>
  <c r="AJ1089" i="19"/>
  <c r="AJ1088" i="19"/>
  <c r="AJ1084" i="19"/>
  <c r="AJ1086" i="19"/>
  <c r="AJ1492" i="19"/>
  <c r="AJ1501" i="19"/>
  <c r="AJ1495" i="19"/>
  <c r="AJ1494" i="19"/>
  <c r="AJ1499" i="19"/>
  <c r="AJ1496" i="19"/>
  <c r="AJ1493" i="19"/>
  <c r="AJ1500" i="19"/>
  <c r="AJ1498" i="19"/>
  <c r="AJ793" i="19"/>
  <c r="AJ792" i="19"/>
  <c r="AJ794" i="19"/>
  <c r="AJ795" i="19"/>
  <c r="AJ799" i="19"/>
  <c r="AJ801" i="19"/>
  <c r="AJ797" i="19"/>
  <c r="AJ798" i="19"/>
  <c r="AJ800" i="19"/>
  <c r="AJ994" i="19"/>
  <c r="AJ992" i="19"/>
  <c r="AJ998" i="19"/>
  <c r="AJ997" i="19"/>
  <c r="AJ993" i="19"/>
  <c r="AJ995" i="19"/>
  <c r="AJ1000" i="19"/>
  <c r="AJ999" i="19"/>
  <c r="AJ1001" i="19"/>
  <c r="AJ736" i="19"/>
  <c r="AJ1487" i="19"/>
  <c r="AJ1217" i="19"/>
  <c r="AJ1096" i="19"/>
  <c r="AJ1066" i="19"/>
  <c r="AJ1527" i="19"/>
  <c r="AJ747" i="19"/>
  <c r="D12" i="19"/>
  <c r="AB12" i="19" s="1" a="1"/>
  <c r="AB12" i="19" s="1"/>
  <c r="AB13" i="19" s="1" a="1"/>
  <c r="AB13" i="19" s="1"/>
  <c r="C81" i="19"/>
  <c r="E81" i="19" s="1"/>
  <c r="H81" i="19"/>
  <c r="B81" i="19" s="1"/>
  <c r="C120" i="19"/>
  <c r="E120" i="19" s="1"/>
  <c r="H120" i="19"/>
  <c r="B120" i="19" s="1"/>
  <c r="C122" i="19"/>
  <c r="E122" i="19" s="1"/>
  <c r="H122" i="19"/>
  <c r="B122" i="19" s="1"/>
  <c r="C61" i="19"/>
  <c r="E61" i="19" s="1"/>
  <c r="H61" i="19"/>
  <c r="B61" i="19" s="1"/>
  <c r="C50" i="19"/>
  <c r="E50" i="19" s="1"/>
  <c r="H50" i="19"/>
  <c r="B50" i="19" s="1"/>
  <c r="C68" i="19"/>
  <c r="E68" i="19" s="1"/>
  <c r="H68" i="19"/>
  <c r="B68" i="19" s="1"/>
  <c r="C80" i="19"/>
  <c r="E80" i="19" s="1"/>
  <c r="H80" i="19"/>
  <c r="B80" i="19" s="1"/>
  <c r="C119" i="19"/>
  <c r="E119" i="19" s="1"/>
  <c r="H119" i="19"/>
  <c r="B119" i="19" s="1"/>
  <c r="C60" i="19"/>
  <c r="E60" i="19" s="1"/>
  <c r="H60" i="19"/>
  <c r="B60" i="19" s="1"/>
  <c r="C49" i="19"/>
  <c r="E49" i="19" s="1"/>
  <c r="H49" i="19"/>
  <c r="B49" i="19" s="1"/>
  <c r="C67" i="19"/>
  <c r="E67" i="19" s="1"/>
  <c r="H67" i="19"/>
  <c r="B67" i="19" s="1"/>
  <c r="C79" i="19"/>
  <c r="E79" i="19" s="1"/>
  <c r="H79" i="19"/>
  <c r="B79" i="19" s="1"/>
  <c r="C118" i="19"/>
  <c r="E118" i="19" s="1"/>
  <c r="H118" i="19"/>
  <c r="B118" i="19" s="1"/>
  <c r="C141" i="19"/>
  <c r="E141" i="19" s="1"/>
  <c r="H141" i="19"/>
  <c r="B141" i="19" s="1"/>
  <c r="C59" i="19"/>
  <c r="E59" i="19" s="1"/>
  <c r="H59" i="19"/>
  <c r="B59" i="19" s="1"/>
  <c r="C48" i="19"/>
  <c r="E48" i="19" s="1"/>
  <c r="H48" i="19"/>
  <c r="B48" i="19" s="1"/>
  <c r="C66" i="19"/>
  <c r="E66" i="19" s="1"/>
  <c r="H66" i="19"/>
  <c r="B66" i="19" s="1"/>
  <c r="C78" i="19"/>
  <c r="E78" i="19" s="1"/>
  <c r="H78" i="19"/>
  <c r="B78" i="19" s="1"/>
  <c r="C117" i="19"/>
  <c r="E117" i="19" s="1"/>
  <c r="H117" i="19"/>
  <c r="B117" i="19" s="1"/>
  <c r="C140" i="19"/>
  <c r="E140" i="19" s="1"/>
  <c r="H140" i="19"/>
  <c r="B140" i="19" s="1"/>
  <c r="C131" i="19"/>
  <c r="E131" i="19" s="1"/>
  <c r="H131" i="19"/>
  <c r="B131" i="19" s="1"/>
  <c r="C58" i="19"/>
  <c r="E58" i="19" s="1"/>
  <c r="H58" i="19"/>
  <c r="B58" i="19" s="1"/>
  <c r="C47" i="19"/>
  <c r="E47" i="19" s="1"/>
  <c r="H47" i="19"/>
  <c r="B47" i="19" s="1"/>
  <c r="C65" i="19"/>
  <c r="E65" i="19" s="1"/>
  <c r="H65" i="19"/>
  <c r="B65" i="19" s="1"/>
  <c r="C77" i="19"/>
  <c r="E77" i="19" s="1"/>
  <c r="H77" i="19"/>
  <c r="B77" i="19" s="1"/>
  <c r="C116" i="19"/>
  <c r="E116" i="19" s="1"/>
  <c r="H116" i="19"/>
  <c r="B116" i="19" s="1"/>
  <c r="C139" i="19"/>
  <c r="E139" i="19" s="1"/>
  <c r="H139" i="19"/>
  <c r="B139" i="19" s="1"/>
  <c r="C130" i="19"/>
  <c r="E130" i="19" s="1"/>
  <c r="H130" i="19"/>
  <c r="B130" i="19" s="1"/>
  <c r="C53" i="19"/>
  <c r="E53" i="19" s="1"/>
  <c r="H53" i="19"/>
  <c r="B53" i="19" s="1"/>
  <c r="C46" i="19"/>
  <c r="E46" i="19" s="1"/>
  <c r="H46" i="19"/>
  <c r="B46" i="19" s="1"/>
  <c r="C64" i="19"/>
  <c r="E64" i="19" s="1"/>
  <c r="H64" i="19"/>
  <c r="B64" i="19" s="1"/>
  <c r="C76" i="19"/>
  <c r="E76" i="19" s="1"/>
  <c r="H76" i="19"/>
  <c r="B76" i="19" s="1"/>
  <c r="C115" i="19"/>
  <c r="E115" i="19" s="1"/>
  <c r="H115" i="19"/>
  <c r="B115" i="19" s="1"/>
  <c r="C138" i="19"/>
  <c r="E138" i="19" s="1"/>
  <c r="H138" i="19"/>
  <c r="B138" i="19" s="1"/>
  <c r="C129" i="19"/>
  <c r="E129" i="19" s="1"/>
  <c r="H129" i="19"/>
  <c r="B129" i="19" s="1"/>
  <c r="C54" i="19"/>
  <c r="E54" i="19" s="1"/>
  <c r="H54" i="19"/>
  <c r="B54" i="19" s="1"/>
  <c r="C43" i="19"/>
  <c r="E43" i="19" s="1"/>
  <c r="H43" i="19"/>
  <c r="B43" i="19" s="1"/>
  <c r="C62" i="19"/>
  <c r="E62" i="19" s="1"/>
  <c r="H62" i="19"/>
  <c r="B62" i="19" s="1"/>
  <c r="C75" i="19"/>
  <c r="E75" i="19" s="1"/>
  <c r="H75" i="19"/>
  <c r="B75" i="19" s="1"/>
  <c r="C114" i="19"/>
  <c r="E114" i="19" s="1"/>
  <c r="H114" i="19"/>
  <c r="B114" i="19" s="1"/>
  <c r="C137" i="19"/>
  <c r="E137" i="19" s="1"/>
  <c r="H137" i="19"/>
  <c r="B137" i="19" s="1"/>
  <c r="C128" i="19"/>
  <c r="E128" i="19" s="1"/>
  <c r="H128" i="19"/>
  <c r="B128" i="19" s="1"/>
  <c r="C55" i="19"/>
  <c r="E55" i="19" s="1"/>
  <c r="H55" i="19"/>
  <c r="B55" i="19" s="1"/>
  <c r="C45" i="19"/>
  <c r="E45" i="19" s="1"/>
  <c r="H45" i="19"/>
  <c r="B45" i="19" s="1"/>
  <c r="C63" i="19"/>
  <c r="E63" i="19" s="1"/>
  <c r="H63" i="19"/>
  <c r="B63" i="19" s="1"/>
  <c r="C74" i="19"/>
  <c r="E74" i="19" s="1"/>
  <c r="H74" i="19"/>
  <c r="B74" i="19" s="1"/>
  <c r="C113" i="19"/>
  <c r="E113" i="19" s="1"/>
  <c r="H113" i="19"/>
  <c r="B113" i="19" s="1"/>
  <c r="C136" i="19"/>
  <c r="E136" i="19" s="1"/>
  <c r="H136" i="19"/>
  <c r="B136" i="19" s="1"/>
  <c r="C127" i="19"/>
  <c r="E127" i="19" s="1"/>
  <c r="H127" i="19"/>
  <c r="B127" i="19" s="1"/>
  <c r="C56" i="19"/>
  <c r="E56" i="19" s="1"/>
  <c r="H56" i="19"/>
  <c r="B56" i="19" s="1"/>
  <c r="C44" i="19"/>
  <c r="E44" i="19" s="1"/>
  <c r="H44" i="19"/>
  <c r="B44" i="19" s="1"/>
  <c r="C73" i="19"/>
  <c r="E73" i="19" s="1"/>
  <c r="H73" i="19"/>
  <c r="B73" i="19" s="1"/>
  <c r="C112" i="19"/>
  <c r="E112" i="19" s="1"/>
  <c r="H112" i="19"/>
  <c r="B112" i="19" s="1"/>
  <c r="C135" i="19"/>
  <c r="E135" i="19" s="1"/>
  <c r="H135" i="19"/>
  <c r="B135" i="19" s="1"/>
  <c r="C126" i="19"/>
  <c r="E126" i="19" s="1"/>
  <c r="H126" i="19"/>
  <c r="B126" i="19" s="1"/>
  <c r="C57" i="19"/>
  <c r="E57" i="19" s="1"/>
  <c r="H57" i="19"/>
  <c r="B57" i="19" s="1"/>
  <c r="C42" i="19"/>
  <c r="E42" i="19" s="1"/>
  <c r="H42" i="19"/>
  <c r="B42" i="19" s="1"/>
  <c r="C72" i="19"/>
  <c r="E72" i="19" s="1"/>
  <c r="H72" i="19"/>
  <c r="B72" i="19" s="1"/>
  <c r="C133" i="19"/>
  <c r="E133" i="19" s="1"/>
  <c r="H133" i="19"/>
  <c r="B133" i="19" s="1"/>
  <c r="C125" i="19"/>
  <c r="E125" i="19" s="1"/>
  <c r="H125" i="19"/>
  <c r="B125" i="19" s="1"/>
  <c r="C52" i="19"/>
  <c r="E52" i="19" s="1"/>
  <c r="H52" i="19"/>
  <c r="B52" i="19" s="1"/>
  <c r="C71" i="19"/>
  <c r="E71" i="19" s="1"/>
  <c r="H71" i="19"/>
  <c r="B71" i="19" s="1"/>
  <c r="C134" i="19"/>
  <c r="E134" i="19" s="1"/>
  <c r="H134" i="19"/>
  <c r="B134" i="19" s="1"/>
  <c r="H123" i="19"/>
  <c r="B123" i="19" s="1"/>
  <c r="C123" i="19"/>
  <c r="E123" i="19" s="1"/>
  <c r="C70" i="19"/>
  <c r="E70" i="19" s="1"/>
  <c r="H70" i="19"/>
  <c r="B70" i="19" s="1"/>
  <c r="C121" i="19"/>
  <c r="E121" i="19" s="1"/>
  <c r="H121" i="19"/>
  <c r="B121" i="19" s="1"/>
  <c r="C132" i="19"/>
  <c r="E132" i="19" s="1"/>
  <c r="H132" i="19"/>
  <c r="B132" i="19" s="1"/>
  <c r="H124" i="19"/>
  <c r="B124" i="19" s="1"/>
  <c r="C124" i="19"/>
  <c r="E124" i="19" s="1"/>
  <c r="C51" i="19"/>
  <c r="E51" i="19" s="1"/>
  <c r="H51" i="19"/>
  <c r="B51" i="19" s="1"/>
  <c r="C69" i="19"/>
  <c r="E69" i="19" s="1"/>
  <c r="H69" i="19"/>
  <c r="B69" i="19" s="1"/>
  <c r="AJ488" i="19" l="1"/>
  <c r="AK516" i="19"/>
  <c r="AK520" i="19"/>
  <c r="AK517" i="19"/>
  <c r="AK514" i="19"/>
  <c r="AK512" i="19"/>
  <c r="K62" i="23" s="1"/>
  <c r="AK518" i="19"/>
  <c r="AE520" i="19"/>
  <c r="AG520" i="19" s="1" a="1"/>
  <c r="AG520" i="19" s="1"/>
  <c r="AE519" i="19"/>
  <c r="AG519" i="19" s="1" a="1"/>
  <c r="AG519" i="19" s="1"/>
  <c r="AK515" i="19"/>
  <c r="AK521" i="19"/>
  <c r="AE515" i="19"/>
  <c r="AG515" i="19" s="1" a="1"/>
  <c r="AG515" i="19" s="1"/>
  <c r="AK513" i="19"/>
  <c r="AD486" i="19"/>
  <c r="AF486" i="19" s="1" a="1"/>
  <c r="AF486" i="19" s="1"/>
  <c r="K57" i="23"/>
  <c r="K64" i="23"/>
  <c r="AJ489" i="19"/>
  <c r="AJ490" i="19"/>
  <c r="AJ484" i="19"/>
  <c r="AD487" i="19"/>
  <c r="AF487" i="19" s="1" a="1"/>
  <c r="AF487" i="19" s="1"/>
  <c r="AJ482" i="19"/>
  <c r="J59" i="23" s="1"/>
  <c r="AD483" i="19"/>
  <c r="AF483" i="19" s="1" a="1"/>
  <c r="AF483" i="19" s="1"/>
  <c r="AJ483" i="19"/>
  <c r="AD491" i="19"/>
  <c r="AF491" i="19" s="1" a="1"/>
  <c r="AF491" i="19" s="1"/>
  <c r="AD490" i="19"/>
  <c r="AF490" i="19" s="1" a="1"/>
  <c r="AF490" i="19" s="1"/>
  <c r="AD489" i="19"/>
  <c r="AF489" i="19" s="1" a="1"/>
  <c r="AF489" i="19" s="1"/>
  <c r="AJ487" i="19"/>
  <c r="AJ491" i="19"/>
  <c r="AD488" i="19"/>
  <c r="AF488" i="19" s="1" a="1"/>
  <c r="AF488" i="19" s="1"/>
  <c r="AJ485" i="19"/>
  <c r="AD485" i="19"/>
  <c r="AF485" i="19" s="1" a="1"/>
  <c r="AF485" i="19" s="1"/>
  <c r="AD484" i="19"/>
  <c r="AF484" i="19" s="1" a="1"/>
  <c r="AF484" i="19" s="1"/>
  <c r="AJ486" i="19"/>
  <c r="AJ413" i="19"/>
  <c r="AD412" i="19"/>
  <c r="AF412" i="19" s="1" a="1"/>
  <c r="AF412" i="19" s="1"/>
  <c r="AJ415" i="19"/>
  <c r="AD416" i="19"/>
  <c r="AF416" i="19" s="1" a="1"/>
  <c r="AF416" i="19" s="1"/>
  <c r="AJ420" i="19"/>
  <c r="AD415" i="19"/>
  <c r="AF415" i="19" s="1" a="1"/>
  <c r="AF415" i="19" s="1"/>
  <c r="AJ416" i="19"/>
  <c r="AD414" i="19"/>
  <c r="AF414" i="19" s="1" a="1"/>
  <c r="AF414" i="19" s="1"/>
  <c r="AJ414" i="19"/>
  <c r="AD413" i="19"/>
  <c r="AF413" i="19" s="1" a="1"/>
  <c r="AF413" i="19" s="1"/>
  <c r="AJ412" i="19"/>
  <c r="J52" i="23" s="1"/>
  <c r="AJ417" i="19"/>
  <c r="AD421" i="19"/>
  <c r="AF421" i="19" s="1" a="1"/>
  <c r="AF421" i="19" s="1"/>
  <c r="AJ421" i="19"/>
  <c r="AD420" i="19"/>
  <c r="AF420" i="19" s="1" a="1"/>
  <c r="AF420" i="19" s="1"/>
  <c r="AJ419" i="19"/>
  <c r="AD419" i="19"/>
  <c r="AF419" i="19" s="1" a="1"/>
  <c r="AF419" i="19" s="1"/>
  <c r="AD418" i="19"/>
  <c r="AF418" i="19" s="1" a="1"/>
  <c r="AF418" i="19" s="1"/>
  <c r="AJ418" i="19"/>
  <c r="AD417" i="19"/>
  <c r="AF417" i="19" s="1" a="1"/>
  <c r="AF417" i="19" s="1"/>
  <c r="AK420" i="19"/>
  <c r="AK412" i="19"/>
  <c r="K52" i="23" s="1"/>
  <c r="AE415" i="19"/>
  <c r="AG415" i="19" s="1" a="1"/>
  <c r="AG415" i="19" s="1"/>
  <c r="AK413" i="19"/>
  <c r="AE417" i="19"/>
  <c r="AG417" i="19" s="1" a="1"/>
  <c r="AG417" i="19" s="1"/>
  <c r="AE418" i="19"/>
  <c r="AG418" i="19" s="1" a="1"/>
  <c r="AG418" i="19" s="1"/>
  <c r="AK419" i="19"/>
  <c r="AK417" i="19"/>
  <c r="AE421" i="19"/>
  <c r="AG421" i="19" s="1" a="1"/>
  <c r="AG421" i="19" s="1"/>
  <c r="AK414" i="19"/>
  <c r="AK418" i="19"/>
  <c r="AE416" i="19"/>
  <c r="AG416" i="19" s="1" a="1"/>
  <c r="AG416" i="19" s="1"/>
  <c r="AK415" i="19"/>
  <c r="AE413" i="19"/>
  <c r="AG413" i="19" s="1" a="1"/>
  <c r="AG413" i="19" s="1"/>
  <c r="AK416" i="19"/>
  <c r="AE414" i="19"/>
  <c r="AG414" i="19" s="1" a="1"/>
  <c r="AG414" i="19" s="1"/>
  <c r="AE420" i="19"/>
  <c r="AG420" i="19" s="1" a="1"/>
  <c r="AG420" i="19" s="1"/>
  <c r="AE419" i="19"/>
  <c r="AG419" i="19" s="1" a="1"/>
  <c r="AG419" i="19" s="1"/>
  <c r="AK421" i="19"/>
  <c r="AE412" i="19"/>
  <c r="AG412" i="19" s="1" a="1"/>
  <c r="AG412" i="19" s="1"/>
  <c r="AC433" i="19" a="1"/>
  <c r="AC433" i="19" s="1"/>
  <c r="AK437" i="19" s="1"/>
  <c r="AJ391" i="19"/>
  <c r="AD387" i="19"/>
  <c r="AF387" i="19" s="1" a="1"/>
  <c r="AF387" i="19" s="1"/>
  <c r="AD383" i="19"/>
  <c r="AF383" i="19" s="1" a="1"/>
  <c r="AF383" i="19" s="1"/>
  <c r="AD389" i="19"/>
  <c r="AF389" i="19" s="1" a="1"/>
  <c r="AF389" i="19" s="1"/>
  <c r="AJ390" i="19"/>
  <c r="AD388" i="19"/>
  <c r="AF388" i="19" s="1" a="1"/>
  <c r="AF388" i="19" s="1"/>
  <c r="AJ387" i="19"/>
  <c r="AD386" i="19"/>
  <c r="AF386" i="19" s="1" a="1"/>
  <c r="AF386" i="19" s="1"/>
  <c r="AD385" i="19"/>
  <c r="AF385" i="19" s="1" a="1"/>
  <c r="AF385" i="19" s="1"/>
  <c r="AJ388" i="19"/>
  <c r="AJ389" i="19"/>
  <c r="AD384" i="19"/>
  <c r="AF384" i="19" s="1" a="1"/>
  <c r="AF384" i="19" s="1"/>
  <c r="AJ386" i="19"/>
  <c r="AJ384" i="19"/>
  <c r="AJ382" i="19"/>
  <c r="J49" i="23" s="1"/>
  <c r="AD382" i="19"/>
  <c r="AF382" i="19" s="1" a="1"/>
  <c r="AF382" i="19" s="1"/>
  <c r="AJ385" i="19"/>
  <c r="AD391" i="19"/>
  <c r="AF391" i="19" s="1" a="1"/>
  <c r="AF391" i="19" s="1"/>
  <c r="AJ383" i="19"/>
  <c r="AK354" i="19"/>
  <c r="AE355" i="19"/>
  <c r="AG355" i="19" s="1" a="1"/>
  <c r="AG355" i="19" s="1"/>
  <c r="AJ357" i="19"/>
  <c r="AK361" i="19"/>
  <c r="AJ359" i="19"/>
  <c r="AJ358" i="19"/>
  <c r="AD352" i="19"/>
  <c r="AF352" i="19" s="1" a="1"/>
  <c r="AF352" i="19" s="1"/>
  <c r="AK360" i="19"/>
  <c r="AJ354" i="19"/>
  <c r="AD359" i="19"/>
  <c r="AF359" i="19" s="1" a="1"/>
  <c r="AF359" i="19" s="1"/>
  <c r="AE361" i="19"/>
  <c r="AG361" i="19" s="1" a="1"/>
  <c r="AG361" i="19" s="1"/>
  <c r="AE354" i="19"/>
  <c r="AG354" i="19" s="1" a="1"/>
  <c r="AG354" i="19" s="1"/>
  <c r="AE353" i="19"/>
  <c r="AG353" i="19" s="1" a="1"/>
  <c r="AG353" i="19" s="1"/>
  <c r="AE359" i="19"/>
  <c r="AG359" i="19" s="1" a="1"/>
  <c r="AG359" i="19" s="1"/>
  <c r="AK359" i="19"/>
  <c r="AK357" i="19"/>
  <c r="AK353" i="19"/>
  <c r="AE358" i="19"/>
  <c r="AG358" i="19" s="1" a="1"/>
  <c r="AG358" i="19" s="1"/>
  <c r="AK358" i="19"/>
  <c r="AJ355" i="19"/>
  <c r="AJ361" i="19"/>
  <c r="AE357" i="19"/>
  <c r="AG357" i="19" s="1" a="1"/>
  <c r="AG357" i="19" s="1"/>
  <c r="AD357" i="19"/>
  <c r="AF357" i="19" s="1" a="1"/>
  <c r="AF357" i="19" s="1"/>
  <c r="AE360" i="19"/>
  <c r="AG360" i="19" s="1" a="1"/>
  <c r="AG360" i="19" s="1"/>
  <c r="AD354" i="19"/>
  <c r="AF354" i="19" s="1" a="1"/>
  <c r="AF354" i="19" s="1"/>
  <c r="AJ356" i="19"/>
  <c r="AD358" i="19"/>
  <c r="AF358" i="19" s="1" a="1"/>
  <c r="AF358" i="19" s="1"/>
  <c r="AJ360" i="19"/>
  <c r="AD356" i="19"/>
  <c r="AF356" i="19" s="1" a="1"/>
  <c r="AF356" i="19" s="1"/>
  <c r="AD355" i="19"/>
  <c r="AF355" i="19" s="1" a="1"/>
  <c r="AF355" i="19" s="1"/>
  <c r="AK355" i="19"/>
  <c r="AE356" i="19"/>
  <c r="AG356" i="19" s="1" a="1"/>
  <c r="AG356" i="19" s="1"/>
  <c r="AK356" i="19"/>
  <c r="AE352" i="19"/>
  <c r="AG352" i="19" s="1" a="1"/>
  <c r="AG352" i="19" s="1"/>
  <c r="AD314" i="19"/>
  <c r="AF314" i="19" s="1" a="1"/>
  <c r="AF314" i="19" s="1"/>
  <c r="AK301" i="19"/>
  <c r="AE298" i="19"/>
  <c r="AG298" i="19" s="1" a="1"/>
  <c r="AG298" i="19" s="1"/>
  <c r="AD299" i="19"/>
  <c r="AF299" i="19" s="1" a="1"/>
  <c r="AF299" i="19" s="1"/>
  <c r="AJ317" i="19"/>
  <c r="AJ316" i="19"/>
  <c r="AD313" i="19"/>
  <c r="AF313" i="19" s="1" a="1"/>
  <c r="AF313" i="19" s="1"/>
  <c r="AD312" i="19"/>
  <c r="AF312" i="19" s="1" a="1"/>
  <c r="AF312" i="19" s="1"/>
  <c r="AJ318" i="19"/>
  <c r="AJ294" i="19"/>
  <c r="AD315" i="19"/>
  <c r="AF315" i="19" s="1" a="1"/>
  <c r="AF315" i="19" s="1"/>
  <c r="AD321" i="19"/>
  <c r="AF321" i="19" s="1" a="1"/>
  <c r="AF321" i="19" s="1"/>
  <c r="AJ320" i="19"/>
  <c r="AJ319" i="19"/>
  <c r="AD319" i="19"/>
  <c r="AF319" i="19" s="1" a="1"/>
  <c r="AF319" i="19" s="1"/>
  <c r="AJ313" i="19"/>
  <c r="AD318" i="19"/>
  <c r="AF318" i="19" s="1" a="1"/>
  <c r="AF318" i="19" s="1"/>
  <c r="AK293" i="19"/>
  <c r="AD320" i="19"/>
  <c r="AF320" i="19" s="1" a="1"/>
  <c r="AF320" i="19" s="1"/>
  <c r="AJ312" i="19"/>
  <c r="J42" i="23" s="1"/>
  <c r="AD317" i="19"/>
  <c r="AF317" i="19" s="1" a="1"/>
  <c r="AF317" i="19" s="1"/>
  <c r="AJ315" i="19"/>
  <c r="AJ321" i="19"/>
  <c r="AJ314" i="19"/>
  <c r="AK270" i="19"/>
  <c r="AE296" i="19"/>
  <c r="AG296" i="19" s="1" a="1"/>
  <c r="AG296" i="19" s="1"/>
  <c r="AK299" i="19"/>
  <c r="AK300" i="19"/>
  <c r="AE292" i="19"/>
  <c r="AG292" i="19" s="1" a="1"/>
  <c r="AG292" i="19" s="1"/>
  <c r="AJ301" i="19"/>
  <c r="AD298" i="19"/>
  <c r="AF298" i="19" s="1" a="1"/>
  <c r="AF298" i="19" s="1"/>
  <c r="AE301" i="19"/>
  <c r="AG301" i="19" s="1" a="1"/>
  <c r="AG301" i="19" s="1"/>
  <c r="AE293" i="19"/>
  <c r="AG293" i="19" s="1" a="1"/>
  <c r="AG293" i="19" s="1"/>
  <c r="AJ293" i="19"/>
  <c r="AD296" i="19"/>
  <c r="AF296" i="19" s="1" a="1"/>
  <c r="AF296" i="19" s="1"/>
  <c r="AK296" i="19"/>
  <c r="AE294" i="19"/>
  <c r="AG294" i="19" s="1" a="1"/>
  <c r="AG294" i="19" s="1"/>
  <c r="AJ295" i="19"/>
  <c r="AD295" i="19"/>
  <c r="AF295" i="19" s="1" a="1"/>
  <c r="AF295" i="19" s="1"/>
  <c r="AK292" i="19"/>
  <c r="K40" i="23" s="1"/>
  <c r="AE300" i="19"/>
  <c r="AG300" i="19" s="1" a="1"/>
  <c r="AG300" i="19" s="1"/>
  <c r="AE299" i="19"/>
  <c r="AG299" i="19" s="1" a="1"/>
  <c r="AG299" i="19" s="1"/>
  <c r="AD293" i="19"/>
  <c r="AF293" i="19" s="1" a="1"/>
  <c r="AF293" i="19" s="1"/>
  <c r="AK298" i="19"/>
  <c r="AE295" i="19"/>
  <c r="AG295" i="19" s="1" a="1"/>
  <c r="AG295" i="19" s="1"/>
  <c r="AK295" i="19"/>
  <c r="AK297" i="19"/>
  <c r="AE297" i="19"/>
  <c r="AG297" i="19" s="1" a="1"/>
  <c r="AG297" i="19" s="1"/>
  <c r="AK294" i="19"/>
  <c r="AJ298" i="19"/>
  <c r="AJ296" i="19"/>
  <c r="AD297" i="19"/>
  <c r="AF297" i="19" s="1" a="1"/>
  <c r="AF297" i="19" s="1"/>
  <c r="AD294" i="19"/>
  <c r="AF294" i="19" s="1" a="1"/>
  <c r="AF294" i="19" s="1"/>
  <c r="AJ300" i="19"/>
  <c r="AD301" i="19"/>
  <c r="AF301" i="19" s="1" a="1"/>
  <c r="AF301" i="19" s="1"/>
  <c r="AD292" i="19"/>
  <c r="AF292" i="19" s="1" a="1"/>
  <c r="AF292" i="19" s="1"/>
  <c r="AJ299" i="19"/>
  <c r="AD300" i="19"/>
  <c r="AF300" i="19" s="1" a="1"/>
  <c r="AF300" i="19" s="1"/>
  <c r="AJ292" i="19"/>
  <c r="J40" i="23" s="1"/>
  <c r="AJ297" i="19"/>
  <c r="AK269" i="19"/>
  <c r="AK263" i="19"/>
  <c r="AE268" i="19"/>
  <c r="AG268" i="19" s="1" a="1"/>
  <c r="AG268" i="19" s="1"/>
  <c r="AE271" i="19"/>
  <c r="AG271" i="19" s="1" a="1"/>
  <c r="AG271" i="19" s="1"/>
  <c r="AD265" i="19"/>
  <c r="AF265" i="19" s="1" a="1"/>
  <c r="AF265" i="19" s="1"/>
  <c r="AD264" i="19"/>
  <c r="AF264" i="19" s="1" a="1"/>
  <c r="AF264" i="19" s="1"/>
  <c r="AD266" i="19"/>
  <c r="AF266" i="19" s="1" a="1"/>
  <c r="AF266" i="19" s="1"/>
  <c r="AE264" i="19"/>
  <c r="AG264" i="19" s="1" a="1"/>
  <c r="AG264" i="19" s="1"/>
  <c r="AK264" i="19"/>
  <c r="AE269" i="19"/>
  <c r="AG269" i="19" s="1" a="1"/>
  <c r="AG269" i="19" s="1"/>
  <c r="AE265" i="19"/>
  <c r="AG265" i="19" s="1" a="1"/>
  <c r="AG265" i="19" s="1"/>
  <c r="AK262" i="19"/>
  <c r="K37" i="23" s="1"/>
  <c r="AE266" i="19"/>
  <c r="AG266" i="19" s="1" a="1"/>
  <c r="AG266" i="19" s="1"/>
  <c r="AE267" i="19"/>
  <c r="AG267" i="19" s="1" a="1"/>
  <c r="AG267" i="19" s="1"/>
  <c r="AJ264" i="19"/>
  <c r="AJ262" i="19"/>
  <c r="J37" i="23" s="1"/>
  <c r="AJ267" i="19"/>
  <c r="AD268" i="19"/>
  <c r="AF268" i="19" s="1" a="1"/>
  <c r="AF268" i="19" s="1"/>
  <c r="AJ266" i="19"/>
  <c r="AD263" i="19"/>
  <c r="AF263" i="19" s="1" a="1"/>
  <c r="AF263" i="19" s="1"/>
  <c r="AJ268" i="19"/>
  <c r="AJ271" i="19"/>
  <c r="AD262" i="19"/>
  <c r="AF262" i="19" s="1" a="1"/>
  <c r="AF262" i="19" s="1"/>
  <c r="AE270" i="19"/>
  <c r="AG270" i="19" s="1" a="1"/>
  <c r="AG270" i="19" s="1"/>
  <c r="AD271" i="19"/>
  <c r="AF271" i="19" s="1" a="1"/>
  <c r="AF271" i="19" s="1"/>
  <c r="AE262" i="19"/>
  <c r="AG262" i="19" s="1" a="1"/>
  <c r="AG262" i="19" s="1"/>
  <c r="AJ269" i="19"/>
  <c r="AJ270" i="19"/>
  <c r="AD270" i="19"/>
  <c r="AF270" i="19" s="1" a="1"/>
  <c r="AF270" i="19" s="1"/>
  <c r="AK266" i="19"/>
  <c r="AK267" i="19"/>
  <c r="AK265" i="19"/>
  <c r="AK268" i="19"/>
  <c r="AJ265" i="19"/>
  <c r="AD267" i="19"/>
  <c r="AF267" i="19" s="1" a="1"/>
  <c r="AF267" i="19" s="1"/>
  <c r="AJ263" i="19"/>
  <c r="AE263" i="19"/>
  <c r="AG263" i="19" s="1" a="1"/>
  <c r="AG263" i="19" s="1"/>
  <c r="AD203" i="19"/>
  <c r="AF203" i="19" s="1" a="1"/>
  <c r="AF203" i="19" s="1"/>
  <c r="AD210" i="19"/>
  <c r="AF210" i="19" s="1" a="1"/>
  <c r="AF210" i="19" s="1"/>
  <c r="AE211" i="19"/>
  <c r="AG211" i="19" s="1" a="1"/>
  <c r="AG211" i="19" s="1"/>
  <c r="AD208" i="19"/>
  <c r="AF208" i="19" s="1" a="1"/>
  <c r="AF208" i="19" s="1"/>
  <c r="AE204" i="19"/>
  <c r="AG204" i="19" s="1" a="1"/>
  <c r="AG204" i="19" s="1"/>
  <c r="AK211" i="19"/>
  <c r="AD209" i="19"/>
  <c r="AF209" i="19" s="1" a="1"/>
  <c r="AF209" i="19" s="1"/>
  <c r="AD204" i="19"/>
  <c r="AF204" i="19" s="1" a="1"/>
  <c r="AF204" i="19" s="1"/>
  <c r="AJ203" i="19"/>
  <c r="AJ205" i="19"/>
  <c r="AJ209" i="19"/>
  <c r="AJ206" i="19"/>
  <c r="AD207" i="19"/>
  <c r="AF207" i="19" s="1" a="1"/>
  <c r="AF207" i="19" s="1"/>
  <c r="AK204" i="19"/>
  <c r="AK210" i="19"/>
  <c r="AK205" i="19"/>
  <c r="AK208" i="19"/>
  <c r="AK209" i="19"/>
  <c r="AK203" i="19"/>
  <c r="AE206" i="19"/>
  <c r="AG206" i="19" s="1" a="1"/>
  <c r="AG206" i="19" s="1"/>
  <c r="AE207" i="19"/>
  <c r="AG207" i="19" s="1" a="1"/>
  <c r="AG207" i="19" s="1"/>
  <c r="AE205" i="19"/>
  <c r="AG205" i="19" s="1" a="1"/>
  <c r="AG205" i="19" s="1"/>
  <c r="AJ204" i="19"/>
  <c r="AD206" i="19"/>
  <c r="AF206" i="19" s="1" a="1"/>
  <c r="AF206" i="19" s="1"/>
  <c r="AK202" i="19"/>
  <c r="K31" i="23" s="1"/>
  <c r="AE210" i="19"/>
  <c r="AG210" i="19" s="1" a="1"/>
  <c r="AG210" i="19" s="1"/>
  <c r="AK207" i="19"/>
  <c r="AJ202" i="19"/>
  <c r="J31" i="23" s="1"/>
  <c r="AJ207" i="19"/>
  <c r="AD205" i="19"/>
  <c r="AF205" i="19" s="1" a="1"/>
  <c r="AF205" i="19" s="1"/>
  <c r="AK206" i="19"/>
  <c r="AE203" i="19"/>
  <c r="AG203" i="19" s="1" a="1"/>
  <c r="AG203" i="19" s="1"/>
  <c r="AE202" i="19"/>
  <c r="AG202" i="19" s="1" a="1"/>
  <c r="AG202" i="19" s="1"/>
  <c r="AJ211" i="19"/>
  <c r="AD202" i="19"/>
  <c r="AF202" i="19" s="1" a="1"/>
  <c r="AF202" i="19" s="1"/>
  <c r="AE209" i="19"/>
  <c r="AG209" i="19" s="1" a="1"/>
  <c r="AG209" i="19" s="1"/>
  <c r="AJ208" i="19"/>
  <c r="AJ210" i="19"/>
  <c r="AD211" i="19"/>
  <c r="AF211" i="19" s="1" a="1"/>
  <c r="AF211" i="19" s="1"/>
  <c r="AE208" i="19"/>
  <c r="AG208" i="19" s="1" a="1"/>
  <c r="AG208" i="19" s="1"/>
  <c r="AD169" i="19"/>
  <c r="AF169" i="19" s="1" a="1"/>
  <c r="AF169" i="19" s="1"/>
  <c r="AJ164" i="19"/>
  <c r="AJ167" i="19"/>
  <c r="AD168" i="19"/>
  <c r="AF168" i="19" s="1" a="1"/>
  <c r="AF168" i="19" s="1"/>
  <c r="AK162" i="19"/>
  <c r="K27" i="23" s="1"/>
  <c r="AD162" i="19"/>
  <c r="AF162" i="19" s="1" a="1"/>
  <c r="AF162" i="19" s="1"/>
  <c r="AK163" i="19"/>
  <c r="AE162" i="19"/>
  <c r="AG162" i="19" s="1" a="1"/>
  <c r="AG162" i="19" s="1"/>
  <c r="AJ168" i="19"/>
  <c r="AD170" i="19"/>
  <c r="AF170" i="19" s="1" a="1"/>
  <c r="AF170" i="19" s="1"/>
  <c r="AE165" i="19"/>
  <c r="AG165" i="19" s="1" a="1"/>
  <c r="AG165" i="19" s="1"/>
  <c r="AJ165" i="19"/>
  <c r="AD167" i="19"/>
  <c r="AF167" i="19" s="1" a="1"/>
  <c r="AF167" i="19" s="1"/>
  <c r="AJ171" i="19"/>
  <c r="AJ162" i="19"/>
  <c r="J27" i="23" s="1"/>
  <c r="AD171" i="19"/>
  <c r="AF171" i="19" s="1" a="1"/>
  <c r="AF171" i="19" s="1"/>
  <c r="AJ163" i="19"/>
  <c r="AD166" i="19"/>
  <c r="AF166" i="19" s="1" a="1"/>
  <c r="AF166" i="19" s="1"/>
  <c r="AJ166" i="19"/>
  <c r="AD165" i="19"/>
  <c r="AF165" i="19" s="1" a="1"/>
  <c r="AF165" i="19" s="1"/>
  <c r="AE167" i="19"/>
  <c r="AG167" i="19" s="1" a="1"/>
  <c r="AG167" i="19" s="1"/>
  <c r="AD164" i="19"/>
  <c r="AF164" i="19" s="1" a="1"/>
  <c r="AF164" i="19" s="1"/>
  <c r="AK171" i="19"/>
  <c r="AJ169" i="19"/>
  <c r="AJ170" i="19"/>
  <c r="AK165" i="19"/>
  <c r="AK164" i="19"/>
  <c r="AE166" i="19"/>
  <c r="AG166" i="19" s="1" a="1"/>
  <c r="AG166" i="19" s="1"/>
  <c r="AK169" i="19"/>
  <c r="AE163" i="19"/>
  <c r="AG163" i="19" s="1" a="1"/>
  <c r="AG163" i="19" s="1"/>
  <c r="AE168" i="19"/>
  <c r="AG168" i="19" s="1" a="1"/>
  <c r="AG168" i="19" s="1"/>
  <c r="AE170" i="19"/>
  <c r="AG170" i="19" s="1" a="1"/>
  <c r="AG170" i="19" s="1"/>
  <c r="AE164" i="19"/>
  <c r="AG164" i="19" s="1" a="1"/>
  <c r="AG164" i="19" s="1"/>
  <c r="AK168" i="19"/>
  <c r="AE169" i="19"/>
  <c r="AG169" i="19" s="1" a="1"/>
  <c r="AG169" i="19" s="1"/>
  <c r="AE171" i="19"/>
  <c r="AG171" i="19" s="1" a="1"/>
  <c r="AG171" i="19" s="1"/>
  <c r="AK170" i="19"/>
  <c r="AK166" i="19"/>
  <c r="AC92" i="19" a="1"/>
  <c r="AC92" i="19" s="1"/>
  <c r="AC93" i="19" s="1" a="1"/>
  <c r="AC93" i="19" s="1"/>
  <c r="AC112" i="19" a="1"/>
  <c r="AC112" i="19" s="1"/>
  <c r="AC113" i="19" s="1" a="1"/>
  <c r="AC113" i="19" s="1"/>
  <c r="AB99" i="19" a="1"/>
  <c r="AB99" i="19" s="1"/>
  <c r="AJ675" i="19"/>
  <c r="AD1596" i="19"/>
  <c r="AF1596" i="19" s="1" a="1"/>
  <c r="AF1596" i="19" s="1"/>
  <c r="AJ674" i="19"/>
  <c r="AD681" i="19"/>
  <c r="AF681" i="19" s="1" a="1"/>
  <c r="AF681" i="19" s="1"/>
  <c r="AD1595" i="19"/>
  <c r="AF1595" i="19" s="1" a="1"/>
  <c r="AF1595" i="19" s="1"/>
  <c r="AD679" i="19"/>
  <c r="AF679" i="19" s="1" a="1"/>
  <c r="AF679" i="19" s="1"/>
  <c r="AD1592" i="19"/>
  <c r="AF1592" i="19" s="1" a="1"/>
  <c r="AF1592" i="19" s="1"/>
  <c r="AJ1597" i="19"/>
  <c r="AJ1598" i="19"/>
  <c r="AD693" i="19"/>
  <c r="AF693" i="19" s="1" a="1"/>
  <c r="AF693" i="19" s="1"/>
  <c r="AD680" i="19"/>
  <c r="AF680" i="19" s="1" a="1"/>
  <c r="AF680" i="19" s="1"/>
  <c r="AD855" i="19"/>
  <c r="AF855" i="19" s="1" a="1"/>
  <c r="AF855" i="19" s="1"/>
  <c r="AJ1363" i="19"/>
  <c r="AD562" i="19"/>
  <c r="AF562" i="19" s="1" a="1"/>
  <c r="AF562" i="19" s="1"/>
  <c r="AJ673" i="19"/>
  <c r="AJ1592" i="19"/>
  <c r="AL1592" i="19" s="1" a="1"/>
  <c r="AL1592" i="19" s="1"/>
  <c r="AD411" i="19"/>
  <c r="AF411" i="19" s="1" a="1"/>
  <c r="AF411" i="19" s="1"/>
  <c r="AJ1599" i="19"/>
  <c r="AJ678" i="19"/>
  <c r="AD1601" i="19"/>
  <c r="AF1601" i="19" s="1" a="1"/>
  <c r="AF1601" i="19" s="1"/>
  <c r="AJ679" i="19"/>
  <c r="AJ672" i="19"/>
  <c r="AL672" i="19" s="1" a="1"/>
  <c r="AL672" i="19" s="1"/>
  <c r="AD674" i="19"/>
  <c r="AF674" i="19" s="1" a="1"/>
  <c r="AF674" i="19" s="1"/>
  <c r="AD673" i="19"/>
  <c r="AF673" i="19" s="1" a="1"/>
  <c r="AF673" i="19" s="1"/>
  <c r="AJ677" i="19"/>
  <c r="AD672" i="19"/>
  <c r="AF672" i="19" s="1" a="1"/>
  <c r="AF672" i="19" s="1"/>
  <c r="AD1598" i="19"/>
  <c r="AF1598" i="19" s="1" a="1"/>
  <c r="AF1598" i="19" s="1"/>
  <c r="AD676" i="19"/>
  <c r="AF676" i="19" s="1" a="1"/>
  <c r="AF676" i="19" s="1"/>
  <c r="AD1597" i="19"/>
  <c r="AF1597" i="19" s="1" a="1"/>
  <c r="AF1597" i="19" s="1"/>
  <c r="AJ681" i="19"/>
  <c r="AJ1596" i="19"/>
  <c r="AD1599" i="19"/>
  <c r="AF1599" i="19" s="1" a="1"/>
  <c r="AF1599" i="19" s="1"/>
  <c r="AD1594" i="19"/>
  <c r="AF1594" i="19" s="1" a="1"/>
  <c r="AF1594" i="19" s="1"/>
  <c r="AB64" i="19" a="1"/>
  <c r="AB64" i="19" s="1"/>
  <c r="AC64" i="19" a="1"/>
  <c r="AC64" i="19" s="1"/>
  <c r="AB79" i="19" a="1"/>
  <c r="AB79" i="19" s="1"/>
  <c r="AC79" i="19" a="1"/>
  <c r="AC79" i="19" s="1"/>
  <c r="AB51" i="19" a="1"/>
  <c r="AB51" i="19" s="1"/>
  <c r="AB52" i="19" s="1" a="1"/>
  <c r="AB52" i="19" s="1"/>
  <c r="AC51" i="19" a="1"/>
  <c r="AC51" i="19" s="1"/>
  <c r="AC52" i="19" s="1" a="1"/>
  <c r="AC52" i="19" s="1"/>
  <c r="AB136" i="19" a="1"/>
  <c r="AB136" i="19" s="1"/>
  <c r="AC136" i="19" a="1"/>
  <c r="AC136" i="19" s="1"/>
  <c r="AD252" i="19"/>
  <c r="AF252" i="19" s="1" a="1"/>
  <c r="AF252" i="19" s="1"/>
  <c r="AD1591" i="19"/>
  <c r="AF1591" i="19" s="1" a="1"/>
  <c r="AF1591" i="19" s="1"/>
  <c r="AD718" i="19"/>
  <c r="AF718" i="19" s="1" a="1"/>
  <c r="AF718" i="19" s="1"/>
  <c r="AJ676" i="19"/>
  <c r="AD1593" i="19"/>
  <c r="AF1593" i="19" s="1" a="1"/>
  <c r="AF1593" i="19" s="1"/>
  <c r="AB65" i="19" a="1"/>
  <c r="AB65" i="19" s="1"/>
  <c r="AC65" i="19" a="1"/>
  <c r="AC65" i="19" s="1"/>
  <c r="AB67" i="19" a="1"/>
  <c r="AB67" i="19" s="1"/>
  <c r="AC67" i="19" a="1"/>
  <c r="AC67" i="19" s="1"/>
  <c r="AB124" i="19" a="1"/>
  <c r="AB124" i="19" s="1"/>
  <c r="AC124" i="19" a="1"/>
  <c r="AC124" i="19" s="1"/>
  <c r="AB138" i="19" a="1"/>
  <c r="AB138" i="19" s="1"/>
  <c r="AC138" i="19" a="1"/>
  <c r="AC138" i="19" s="1"/>
  <c r="AB49" i="19" a="1"/>
  <c r="AB49" i="19" s="1"/>
  <c r="AC49" i="19" a="1"/>
  <c r="AC49" i="19" s="1"/>
  <c r="AB74" i="19" a="1"/>
  <c r="AB74" i="19" s="1"/>
  <c r="AC74" i="19" a="1"/>
  <c r="AC74" i="19" s="1"/>
  <c r="AD1210" i="19"/>
  <c r="AF1210" i="19" s="1" a="1"/>
  <c r="AF1210" i="19" s="1"/>
  <c r="AB121" i="19" a="1"/>
  <c r="AB121" i="19" s="1"/>
  <c r="AB122" i="19" s="1" a="1"/>
  <c r="AB122" i="19" s="1"/>
  <c r="AC121" i="19" a="1"/>
  <c r="AC121" i="19" s="1"/>
  <c r="AC122" i="19" s="1" a="1"/>
  <c r="AC122" i="19" s="1"/>
  <c r="AB129" i="19" a="1"/>
  <c r="AB129" i="19" s="1"/>
  <c r="AC129" i="19" a="1"/>
  <c r="AC129" i="19" s="1"/>
  <c r="AJ765" i="19"/>
  <c r="AB103" i="19" a="1"/>
  <c r="AB103" i="19" s="1"/>
  <c r="AC103" i="19" a="1"/>
  <c r="AC103" i="19" s="1"/>
  <c r="AB100" i="19" a="1"/>
  <c r="AB100" i="19" s="1"/>
  <c r="AC100" i="19" a="1"/>
  <c r="AC100" i="19" s="1"/>
  <c r="AB131" i="19" a="1"/>
  <c r="AB131" i="19" s="1"/>
  <c r="AB132" i="19" s="1" a="1"/>
  <c r="AB132" i="19" s="1"/>
  <c r="AC131" i="19" a="1"/>
  <c r="AC131" i="19" s="1"/>
  <c r="AC132" i="19" s="1" a="1"/>
  <c r="AC132" i="19" s="1"/>
  <c r="AB119" i="19" a="1"/>
  <c r="AB119" i="19" s="1"/>
  <c r="AC119" i="19" a="1"/>
  <c r="AC119" i="19" s="1"/>
  <c r="AB139" i="19" a="1"/>
  <c r="AB139" i="19" s="1"/>
  <c r="AC139" i="19" a="1"/>
  <c r="AC139" i="19" s="1"/>
  <c r="AB57" i="19" a="1"/>
  <c r="AB57" i="19" s="1"/>
  <c r="AC57" i="19" a="1"/>
  <c r="AC57" i="19" s="1"/>
  <c r="AB115" i="19" a="1"/>
  <c r="AB115" i="19" s="1"/>
  <c r="AC115" i="19" a="1"/>
  <c r="AC115" i="19" s="1"/>
  <c r="AB116" i="19" a="1"/>
  <c r="AB116" i="19" s="1"/>
  <c r="AC116" i="19" a="1"/>
  <c r="AC116" i="19" s="1"/>
  <c r="AD509" i="19"/>
  <c r="AF509" i="19" s="1" a="1"/>
  <c r="AF509" i="19" s="1"/>
  <c r="AB114" i="19" a="1"/>
  <c r="AB114" i="19" s="1"/>
  <c r="AC114" i="19" a="1"/>
  <c r="AC114" i="19" s="1"/>
  <c r="AD370" i="19"/>
  <c r="AF370" i="19" s="1" a="1"/>
  <c r="AF370" i="19" s="1"/>
  <c r="AB26" i="19" a="1"/>
  <c r="AB26" i="19" s="1"/>
  <c r="AC26" i="19" a="1"/>
  <c r="AC26" i="19" s="1"/>
  <c r="AB118" i="19" a="1"/>
  <c r="AB118" i="19" s="1"/>
  <c r="AC118" i="19" a="1"/>
  <c r="AC118" i="19" s="1"/>
  <c r="AB130" i="19" a="1"/>
  <c r="AB130" i="19" s="1"/>
  <c r="AC130" i="19" a="1"/>
  <c r="AC130" i="19" s="1"/>
  <c r="AB46" i="19" a="1"/>
  <c r="AB46" i="19" s="1"/>
  <c r="AC46" i="19" a="1"/>
  <c r="AC46" i="19" s="1"/>
  <c r="AB125" i="19" a="1"/>
  <c r="AB125" i="19" s="1"/>
  <c r="AC125" i="19" a="1"/>
  <c r="AC125" i="19" s="1"/>
  <c r="AB56" i="19" a="1"/>
  <c r="AB56" i="19" s="1"/>
  <c r="AC56" i="19" a="1"/>
  <c r="AC56" i="19" s="1"/>
  <c r="AB141" i="19" a="1"/>
  <c r="AB141" i="19" s="1"/>
  <c r="AB142" i="19" s="1" a="1"/>
  <c r="AB142" i="19" s="1"/>
  <c r="AB143" i="19" s="1" a="1"/>
  <c r="AB143" i="19" s="1"/>
  <c r="AC141" i="19" a="1"/>
  <c r="AC141" i="19" s="1"/>
  <c r="AC142" i="19" s="1" a="1"/>
  <c r="AC142" i="19" s="1"/>
  <c r="AC143" i="19" s="1" a="1"/>
  <c r="AC143" i="19" s="1"/>
  <c r="AB69" i="19" a="1"/>
  <c r="AB69" i="19" s="1"/>
  <c r="AC69" i="19" a="1"/>
  <c r="AC69" i="19" s="1"/>
  <c r="AB127" i="19" a="1"/>
  <c r="AB127" i="19" s="1"/>
  <c r="AC127" i="19" a="1"/>
  <c r="AC127" i="19" s="1"/>
  <c r="AB75" i="19" a="1"/>
  <c r="AB75" i="19" s="1"/>
  <c r="AC75" i="19" a="1"/>
  <c r="AC75" i="19" s="1"/>
  <c r="AD1434" i="19"/>
  <c r="AF1434" i="19" s="1" a="1"/>
  <c r="AF1434" i="19" s="1"/>
  <c r="AB58" i="19" a="1"/>
  <c r="AB58" i="19" s="1"/>
  <c r="AC58" i="19" a="1"/>
  <c r="AC58" i="19" s="1"/>
  <c r="AB54" i="19" a="1"/>
  <c r="AB54" i="19" s="1"/>
  <c r="AC54" i="19" a="1"/>
  <c r="AC54" i="19" s="1"/>
  <c r="AB126" i="19" a="1"/>
  <c r="AB126" i="19" s="1"/>
  <c r="AC126" i="19" a="1"/>
  <c r="AC126" i="19" s="1"/>
  <c r="AB53" i="19" a="1"/>
  <c r="AB53" i="19" s="1"/>
  <c r="AC53" i="19" a="1"/>
  <c r="AC53" i="19" s="1"/>
  <c r="AD1550" i="19"/>
  <c r="AF1550" i="19" s="1" a="1"/>
  <c r="AF1550" i="19" s="1"/>
  <c r="AB39" i="19" a="1"/>
  <c r="AB39" i="19" s="1"/>
  <c r="AC39" i="19" a="1"/>
  <c r="AC39" i="19" s="1"/>
  <c r="AB41" i="19" a="1"/>
  <c r="AB41" i="19" s="1"/>
  <c r="AB42" i="19" s="1" a="1"/>
  <c r="AB42" i="19" s="1"/>
  <c r="AB43" i="19" s="1" a="1"/>
  <c r="AB43" i="19" s="1"/>
  <c r="AB44" i="19" s="1" a="1"/>
  <c r="AB44" i="19" s="1"/>
  <c r="AC41" i="19" a="1"/>
  <c r="AC41" i="19" s="1"/>
  <c r="AC42" i="19" s="1" a="1"/>
  <c r="AC42" i="19" s="1"/>
  <c r="AC43" i="19" s="1" a="1"/>
  <c r="AC43" i="19" s="1"/>
  <c r="AC44" i="19" s="1" a="1"/>
  <c r="AC44" i="19" s="1"/>
  <c r="AB117" i="19" a="1"/>
  <c r="AB117" i="19" s="1"/>
  <c r="AC117" i="19" a="1"/>
  <c r="AC117" i="19" s="1"/>
  <c r="AB68" i="19" a="1"/>
  <c r="AB68" i="19" s="1"/>
  <c r="AC68" i="19" a="1"/>
  <c r="AC68" i="19" s="1"/>
  <c r="AB135" i="19" a="1"/>
  <c r="AB135" i="19" s="1"/>
  <c r="AC135" i="19" a="1"/>
  <c r="AC135" i="19" s="1"/>
  <c r="AB77" i="19" a="1"/>
  <c r="AB77" i="19" s="1"/>
  <c r="AC77" i="19" a="1"/>
  <c r="AC77" i="19" s="1"/>
  <c r="AD1395" i="19"/>
  <c r="AF1395" i="19" s="1" a="1"/>
  <c r="AF1395" i="19" s="1"/>
  <c r="AD1253" i="19"/>
  <c r="AF1253" i="19" s="1" a="1"/>
  <c r="AF1253" i="19" s="1"/>
  <c r="AD916" i="19"/>
  <c r="AF916" i="19" s="1" a="1"/>
  <c r="AF916" i="19" s="1"/>
  <c r="AJ1600" i="19"/>
  <c r="AD678" i="19"/>
  <c r="AF678" i="19" s="1" a="1"/>
  <c r="AF678" i="19" s="1"/>
  <c r="AJ1601" i="19"/>
  <c r="AD675" i="19"/>
  <c r="AF675" i="19" s="1" a="1"/>
  <c r="AF675" i="19" s="1"/>
  <c r="AB66" i="19" a="1"/>
  <c r="AB66" i="19" s="1"/>
  <c r="AC66" i="19" a="1"/>
  <c r="AC66" i="19" s="1"/>
  <c r="AD288" i="19"/>
  <c r="AF288" i="19" s="1" a="1"/>
  <c r="AF288" i="19" s="1"/>
  <c r="AD1279" i="19"/>
  <c r="AF1279" i="19" s="1" a="1"/>
  <c r="AF1279" i="19" s="1"/>
  <c r="AD333" i="19"/>
  <c r="AF333" i="19" s="1" a="1"/>
  <c r="AF333" i="19" s="1"/>
  <c r="AB25" i="19" a="1"/>
  <c r="AB25" i="19" s="1"/>
  <c r="AC25" i="19" a="1"/>
  <c r="AC25" i="19" s="1"/>
  <c r="AJ1594" i="19"/>
  <c r="AD677" i="19"/>
  <c r="AF677" i="19" s="1" a="1"/>
  <c r="AF677" i="19" s="1"/>
  <c r="AD1600" i="19"/>
  <c r="AF1600" i="19" s="1" a="1"/>
  <c r="AF1600" i="19" s="1"/>
  <c r="AB48" i="19" a="1"/>
  <c r="AB48" i="19" s="1"/>
  <c r="AC48" i="19" a="1"/>
  <c r="AC48" i="19" s="1"/>
  <c r="AB134" i="19" a="1"/>
  <c r="AB134" i="19" s="1"/>
  <c r="AC134" i="19" a="1"/>
  <c r="AC134" i="19" s="1"/>
  <c r="AB76" i="19" a="1"/>
  <c r="AB76" i="19" s="1"/>
  <c r="AC76" i="19" a="1"/>
  <c r="AC76" i="19" s="1"/>
  <c r="AB55" i="19" a="1"/>
  <c r="AB55" i="19" s="1"/>
  <c r="AC55" i="19" a="1"/>
  <c r="AC55" i="19" s="1"/>
  <c r="AB109" i="19" a="1"/>
  <c r="AB109" i="19" s="1"/>
  <c r="AC109" i="19" a="1"/>
  <c r="AC109" i="19" s="1"/>
  <c r="AB81" i="19" a="1"/>
  <c r="AB81" i="19" s="1"/>
  <c r="AB82" i="19" s="1" a="1"/>
  <c r="AB82" i="19" s="1"/>
  <c r="AB83" i="19" s="1" a="1"/>
  <c r="AB83" i="19" s="1"/>
  <c r="AC81" i="19" a="1"/>
  <c r="AC81" i="19" s="1"/>
  <c r="AC82" i="19" s="1" a="1"/>
  <c r="AC82" i="19" s="1"/>
  <c r="AC83" i="19" s="1" a="1"/>
  <c r="AC83" i="19" s="1"/>
  <c r="AB137" i="19" a="1"/>
  <c r="AB137" i="19" s="1"/>
  <c r="AC137" i="19" a="1"/>
  <c r="AC137" i="19" s="1"/>
  <c r="AB28" i="19" a="1"/>
  <c r="AB28" i="19" s="1"/>
  <c r="AC28" i="19" a="1"/>
  <c r="AC28" i="19" s="1"/>
  <c r="AB133" i="19" a="1"/>
  <c r="AB133" i="19" s="1"/>
  <c r="AC133" i="19" a="1"/>
  <c r="AC133" i="19" s="1"/>
  <c r="AD1293" i="19"/>
  <c r="AF1293" i="19" s="1" a="1"/>
  <c r="AF1293" i="19" s="1"/>
  <c r="AB47" i="19" a="1"/>
  <c r="AB47" i="19" s="1"/>
  <c r="AC47" i="19" a="1"/>
  <c r="AC47" i="19" s="1"/>
  <c r="AD393" i="19"/>
  <c r="AF393" i="19" s="1" a="1"/>
  <c r="AF393" i="19" s="1"/>
  <c r="AB22" i="19" a="1"/>
  <c r="AB22" i="19" s="1"/>
  <c r="AB23" i="19" s="1" a="1"/>
  <c r="AB23" i="19" s="1"/>
  <c r="AB24" i="19" s="1" a="1"/>
  <c r="AB24" i="19" s="1"/>
  <c r="AC22" i="19" a="1"/>
  <c r="AC22" i="19" s="1"/>
  <c r="AC23" i="19" s="1" a="1"/>
  <c r="AC23" i="19" s="1"/>
  <c r="AC24" i="19" s="1" a="1"/>
  <c r="AC24" i="19" s="1"/>
  <c r="AB101" i="19" a="1"/>
  <c r="AB101" i="19" s="1"/>
  <c r="AB102" i="19" s="1" a="1"/>
  <c r="AB102" i="19" s="1"/>
  <c r="AC101" i="19" a="1"/>
  <c r="AC101" i="19" s="1"/>
  <c r="AC102" i="19" s="1" a="1"/>
  <c r="AC102" i="19" s="1"/>
  <c r="AB60" i="19" a="1"/>
  <c r="AB60" i="19" s="1"/>
  <c r="AC60" i="19" a="1"/>
  <c r="AC60" i="19" s="1"/>
  <c r="AB140" i="19" a="1"/>
  <c r="AB140" i="19" s="1"/>
  <c r="AC140" i="19" a="1"/>
  <c r="AC140" i="19" s="1"/>
  <c r="AB80" i="19" a="1"/>
  <c r="AB80" i="19" s="1"/>
  <c r="AC80" i="19" a="1"/>
  <c r="AC80" i="19" s="1"/>
  <c r="AD1451" i="19"/>
  <c r="AF1451" i="19" s="1" a="1"/>
  <c r="AF1451" i="19" s="1"/>
  <c r="AB104" i="19" a="1"/>
  <c r="AB104" i="19" s="1"/>
  <c r="AC104" i="19" a="1"/>
  <c r="AC104" i="19" s="1"/>
  <c r="AD783" i="19"/>
  <c r="AF783" i="19" s="1" a="1"/>
  <c r="AF783" i="19" s="1"/>
  <c r="AD1270" i="19"/>
  <c r="AF1270" i="19" s="1" a="1"/>
  <c r="AF1270" i="19" s="1"/>
  <c r="AB95" i="19" a="1"/>
  <c r="AB95" i="19" s="1"/>
  <c r="AC95" i="19" a="1"/>
  <c r="AC95" i="19" s="1"/>
  <c r="AJ1595" i="19"/>
  <c r="AB78" i="19" a="1"/>
  <c r="AB78" i="19" s="1"/>
  <c r="AC78" i="19" a="1"/>
  <c r="AC78" i="19" s="1"/>
  <c r="AB50" i="19" a="1"/>
  <c r="AB50" i="19" s="1"/>
  <c r="AC50" i="19" a="1"/>
  <c r="AC50" i="19" s="1"/>
  <c r="AB70" i="19" a="1"/>
  <c r="AB70" i="19" s="1"/>
  <c r="AC70" i="19" a="1"/>
  <c r="AC70" i="19" s="1"/>
  <c r="AB63" i="19" a="1"/>
  <c r="AB63" i="19" s="1"/>
  <c r="AC63" i="19" a="1"/>
  <c r="AC63" i="19" s="1"/>
  <c r="AB110" i="19" a="1"/>
  <c r="AB110" i="19" s="1"/>
  <c r="AC110" i="19" a="1"/>
  <c r="AC110" i="19" s="1"/>
  <c r="AB61" i="19" a="1"/>
  <c r="AB61" i="19" s="1"/>
  <c r="AB62" i="19" s="1" a="1"/>
  <c r="AB62" i="19" s="1"/>
  <c r="AC61" i="19" a="1"/>
  <c r="AC61" i="19" s="1"/>
  <c r="AC62" i="19" s="1" a="1"/>
  <c r="AC62" i="19" s="1"/>
  <c r="AB123" i="19" a="1"/>
  <c r="AB123" i="19" s="1"/>
  <c r="AC123" i="19" a="1"/>
  <c r="AC123" i="19" s="1"/>
  <c r="AB73" i="19" a="1"/>
  <c r="AB73" i="19" s="1"/>
  <c r="AC73" i="19" a="1"/>
  <c r="AC73" i="19" s="1"/>
  <c r="AB45" i="19" a="1"/>
  <c r="AB45" i="19" s="1"/>
  <c r="AC45" i="19" a="1"/>
  <c r="AC45" i="19" s="1"/>
  <c r="AD199" i="19"/>
  <c r="AF199" i="19" s="1" a="1"/>
  <c r="AF199" i="19" s="1"/>
  <c r="AJ1328" i="19"/>
  <c r="AJ1593" i="19"/>
  <c r="AJ680" i="19"/>
  <c r="AB59" i="19" a="1"/>
  <c r="AB59" i="19" s="1"/>
  <c r="AC59" i="19" a="1"/>
  <c r="AC59" i="19" s="1"/>
  <c r="AB120" i="19" a="1"/>
  <c r="AB120" i="19" s="1"/>
  <c r="AC120" i="19" a="1"/>
  <c r="AC120" i="19" s="1"/>
  <c r="AB71" i="19" a="1"/>
  <c r="AB71" i="19" s="1"/>
  <c r="AB72" i="19" s="1" a="1"/>
  <c r="AB72" i="19" s="1"/>
  <c r="AC71" i="19" a="1"/>
  <c r="AC71" i="19" s="1"/>
  <c r="AC72" i="19" s="1" a="1"/>
  <c r="AC72" i="19" s="1"/>
  <c r="AB128" i="19" a="1"/>
  <c r="AB128" i="19" s="1"/>
  <c r="AC128" i="19" a="1"/>
  <c r="AC128" i="19" s="1"/>
  <c r="AD1308" i="19"/>
  <c r="AF1308" i="19" s="1" a="1"/>
  <c r="AF1308" i="19" s="1"/>
  <c r="AD324" i="19"/>
  <c r="AF324" i="19" s="1" a="1"/>
  <c r="AF324" i="19" s="1"/>
  <c r="AB31" i="19" a="1"/>
  <c r="AB31" i="19" s="1"/>
  <c r="AB32" i="19" s="1" a="1"/>
  <c r="AB32" i="19" s="1"/>
  <c r="AB33" i="19" s="1" a="1"/>
  <c r="AB33" i="19" s="1"/>
  <c r="AB34" i="19" s="1" a="1"/>
  <c r="AB34" i="19" s="1"/>
  <c r="AC31" i="19" a="1"/>
  <c r="AC31" i="19" s="1"/>
  <c r="AC32" i="19" s="1" a="1"/>
  <c r="AC32" i="19" s="1"/>
  <c r="AC33" i="19" s="1" a="1"/>
  <c r="AC33" i="19" s="1"/>
  <c r="AC34" i="19" s="1" a="1"/>
  <c r="AC34" i="19" s="1"/>
  <c r="AB92" i="19" a="1"/>
  <c r="AB92" i="19" s="1"/>
  <c r="AB93" i="19" s="1" a="1"/>
  <c r="AB93" i="19" s="1"/>
  <c r="F19" i="23"/>
  <c r="H19" i="23"/>
  <c r="I19" i="23"/>
  <c r="G19" i="23"/>
  <c r="B20" i="23"/>
  <c r="C20" i="23" s="1"/>
  <c r="D19" i="23"/>
  <c r="E19" i="23"/>
  <c r="AE1600" i="19"/>
  <c r="AG1600" i="19" s="1" a="1"/>
  <c r="AG1600" i="19" s="1"/>
  <c r="B13" i="23"/>
  <c r="C13" i="23" s="1"/>
  <c r="AE1601" i="19"/>
  <c r="AG1601" i="19" s="1" a="1"/>
  <c r="AG1601" i="19" s="1"/>
  <c r="AK1596" i="19"/>
  <c r="AE1596" i="19"/>
  <c r="AG1596" i="19" s="1" a="1"/>
  <c r="AG1596" i="19" s="1"/>
  <c r="AE1595" i="19"/>
  <c r="AG1595" i="19" s="1" a="1"/>
  <c r="AG1595" i="19" s="1"/>
  <c r="AE1599" i="19"/>
  <c r="AG1599" i="19" s="1" a="1"/>
  <c r="AG1599" i="19" s="1"/>
  <c r="AK1593" i="19"/>
  <c r="AE1597" i="19"/>
  <c r="AG1597" i="19" s="1" a="1"/>
  <c r="AG1597" i="19" s="1"/>
  <c r="D170" i="23"/>
  <c r="K170" i="23"/>
  <c r="AK1594" i="19"/>
  <c r="AK1595" i="19"/>
  <c r="AE1592" i="19"/>
  <c r="AG1592" i="19" s="1" a="1"/>
  <c r="AG1592" i="19" s="1"/>
  <c r="AE1594" i="19"/>
  <c r="AG1594" i="19" s="1" a="1"/>
  <c r="AG1594" i="19" s="1"/>
  <c r="AK1597" i="19"/>
  <c r="H170" i="23"/>
  <c r="AK1598" i="19"/>
  <c r="AK1600" i="19"/>
  <c r="E170" i="23"/>
  <c r="AK1601" i="19"/>
  <c r="M170" i="23"/>
  <c r="AK1599" i="19"/>
  <c r="AE1598" i="19"/>
  <c r="AG1598" i="19" s="1" a="1"/>
  <c r="AG1598" i="19" s="1"/>
  <c r="AK1592" i="19"/>
  <c r="AM1592" i="19" s="1" a="1"/>
  <c r="AM1592" i="19" s="1"/>
  <c r="AE1593" i="19"/>
  <c r="AG1593" i="19" s="1" a="1"/>
  <c r="AG1593" i="19" s="1"/>
  <c r="AD712" i="19"/>
  <c r="AF712" i="19" s="1" a="1"/>
  <c r="AF712" i="19" s="1"/>
  <c r="AD1444" i="19"/>
  <c r="AF1444" i="19" s="1" a="1"/>
  <c r="AF1444" i="19" s="1"/>
  <c r="AJ1442" i="19"/>
  <c r="AL1442" i="19" s="1" a="1"/>
  <c r="AL1442" i="19" s="1"/>
  <c r="AK1579" i="19"/>
  <c r="N170" i="23"/>
  <c r="P170" i="23" s="1"/>
  <c r="F170" i="23"/>
  <c r="AD1549" i="19"/>
  <c r="AF1549" i="19" s="1" a="1"/>
  <c r="AF1549" i="19" s="1"/>
  <c r="I170" i="23"/>
  <c r="AD1542" i="19"/>
  <c r="AF1542" i="19" s="1" a="1"/>
  <c r="AF1542" i="19" s="1"/>
  <c r="G170" i="23"/>
  <c r="L170" i="23"/>
  <c r="AJ1446" i="19"/>
  <c r="J170" i="23"/>
  <c r="AE674" i="19"/>
  <c r="AG674" i="19" s="1" a="1"/>
  <c r="AG674" i="19" s="1"/>
  <c r="AJ858" i="19"/>
  <c r="AJ1266" i="19"/>
  <c r="AJ1271" i="19"/>
  <c r="AJ1268" i="19"/>
  <c r="AJ926" i="19"/>
  <c r="AK1466" i="19"/>
  <c r="AD1365" i="19"/>
  <c r="AF1365" i="19" s="1" a="1"/>
  <c r="AF1365" i="19" s="1"/>
  <c r="N78" i="23"/>
  <c r="O78" i="23" s="1"/>
  <c r="AJ196" i="19"/>
  <c r="AJ326" i="19"/>
  <c r="AD198" i="19"/>
  <c r="AF198" i="19" s="1" a="1"/>
  <c r="AF198" i="19" s="1"/>
  <c r="AD192" i="19"/>
  <c r="AF192" i="19" s="1" a="1"/>
  <c r="AF192" i="19" s="1"/>
  <c r="AJ714" i="19"/>
  <c r="AJ712" i="19"/>
  <c r="AL712" i="19" s="1" a="1"/>
  <c r="AL712" i="19" s="1"/>
  <c r="AD854" i="19"/>
  <c r="AF854" i="19" s="1" a="1"/>
  <c r="AF854" i="19" s="1"/>
  <c r="AJ927" i="19"/>
  <c r="AJ859" i="19"/>
  <c r="AD713" i="19"/>
  <c r="AF713" i="19" s="1" a="1"/>
  <c r="AF713" i="19" s="1"/>
  <c r="AD852" i="19"/>
  <c r="AF852" i="19" s="1" a="1"/>
  <c r="AF852" i="19" s="1"/>
  <c r="AJ1454" i="19"/>
  <c r="AJ716" i="19"/>
  <c r="AJ856" i="19"/>
  <c r="AJ857" i="19"/>
  <c r="AJ861" i="19"/>
  <c r="AJ717" i="19"/>
  <c r="AJ852" i="19"/>
  <c r="AL852" i="19" s="1" a="1"/>
  <c r="AL852" i="19" s="1"/>
  <c r="AJ720" i="19"/>
  <c r="AD919" i="19"/>
  <c r="AF919" i="19" s="1" a="1"/>
  <c r="AF919" i="19" s="1"/>
  <c r="AJ1269" i="19"/>
  <c r="AJ763" i="19"/>
  <c r="AJ254" i="19"/>
  <c r="AD1267" i="19"/>
  <c r="AF1267" i="19" s="1" a="1"/>
  <c r="AF1267" i="19" s="1"/>
  <c r="AJ912" i="19"/>
  <c r="AL912" i="19" s="1" a="1"/>
  <c r="AL912" i="19" s="1"/>
  <c r="AD1269" i="19"/>
  <c r="AF1269" i="19" s="1" a="1"/>
  <c r="AF1269" i="19" s="1"/>
  <c r="AJ768" i="19"/>
  <c r="AD1266" i="19"/>
  <c r="AF1266" i="19" s="1" a="1"/>
  <c r="AF1266" i="19" s="1"/>
  <c r="AD1264" i="19"/>
  <c r="AF1264" i="19" s="1" a="1"/>
  <c r="AF1264" i="19" s="1"/>
  <c r="AD506" i="19"/>
  <c r="AF506" i="19" s="1" a="1"/>
  <c r="AF506" i="19" s="1"/>
  <c r="AD1262" i="19"/>
  <c r="AF1262" i="19" s="1" a="1"/>
  <c r="AF1262" i="19" s="1"/>
  <c r="AK1190" i="19"/>
  <c r="AJ1265" i="19"/>
  <c r="AJ1270" i="19"/>
  <c r="AD1271" i="19"/>
  <c r="AF1271" i="19" s="1" a="1"/>
  <c r="AF1271" i="19" s="1"/>
  <c r="AD771" i="19"/>
  <c r="AF771" i="19" s="1" a="1"/>
  <c r="AF771" i="19" s="1"/>
  <c r="AJ1549" i="19"/>
  <c r="AD508" i="19"/>
  <c r="AF508" i="19" s="1" a="1"/>
  <c r="AF508" i="19" s="1"/>
  <c r="AJ770" i="19"/>
  <c r="AJ1551" i="19"/>
  <c r="AK1541" i="19"/>
  <c r="AD505" i="19"/>
  <c r="AF505" i="19" s="1" a="1"/>
  <c r="AF505" i="19" s="1"/>
  <c r="AK1540" i="19"/>
  <c r="AD696" i="19"/>
  <c r="AF696" i="19" s="1" a="1"/>
  <c r="AF696" i="19" s="1"/>
  <c r="AK1182" i="19"/>
  <c r="AM1182" i="19" s="1" a="1"/>
  <c r="AM1182" i="19" s="1"/>
  <c r="AJ287" i="19"/>
  <c r="AJ767" i="19"/>
  <c r="AJ1392" i="19"/>
  <c r="AL1392" i="19" s="1" a="1"/>
  <c r="AL1392" i="19" s="1"/>
  <c r="AJ1267" i="19"/>
  <c r="AD1268" i="19"/>
  <c r="AF1268" i="19" s="1" a="1"/>
  <c r="AF1268" i="19" s="1"/>
  <c r="AJ1582" i="19"/>
  <c r="AL1582" i="19" s="1" a="1"/>
  <c r="AL1582" i="19" s="1"/>
  <c r="AJ1263" i="19"/>
  <c r="AJ284" i="19"/>
  <c r="AD1265" i="19"/>
  <c r="AF1265" i="19" s="1" a="1"/>
  <c r="AF1265" i="19" s="1"/>
  <c r="AD197" i="19"/>
  <c r="AF197" i="19" s="1" a="1"/>
  <c r="AF197" i="19" s="1"/>
  <c r="E78" i="23"/>
  <c r="AJ1205" i="19"/>
  <c r="AK677" i="19"/>
  <c r="AK1576" i="19"/>
  <c r="AD1586" i="19"/>
  <c r="AF1586" i="19" s="1" a="1"/>
  <c r="AF1586" i="19" s="1"/>
  <c r="AJ701" i="19"/>
  <c r="AK1581" i="19"/>
  <c r="AJ197" i="19"/>
  <c r="AJ253" i="19"/>
  <c r="AK1574" i="19"/>
  <c r="AJ283" i="19"/>
  <c r="AJ282" i="19"/>
  <c r="AL282" i="19" s="1" a="1"/>
  <c r="AL282" i="19" s="1"/>
  <c r="L39" i="23" s="1"/>
  <c r="AE1315" i="19"/>
  <c r="AG1315" i="19" s="1" a="1"/>
  <c r="AG1315" i="19" s="1"/>
  <c r="AE1313" i="19"/>
  <c r="AG1313" i="19" s="1" a="1"/>
  <c r="AG1313" i="19" s="1"/>
  <c r="AJ252" i="19"/>
  <c r="AL252" i="19" s="1" a="1"/>
  <c r="AL252" i="19" s="1"/>
  <c r="L36" i="23" s="1"/>
  <c r="AJ259" i="19"/>
  <c r="B21" i="23"/>
  <c r="C21" i="23" s="1"/>
  <c r="AJ192" i="19"/>
  <c r="AL192" i="19" s="1" a="1"/>
  <c r="AL192" i="19" s="1"/>
  <c r="L30" i="23" s="1"/>
  <c r="AK1314" i="19"/>
  <c r="AJ404" i="19"/>
  <c r="AD698" i="19"/>
  <c r="AF698" i="19" s="1" a="1"/>
  <c r="AF698" i="19" s="1"/>
  <c r="AD1204" i="19"/>
  <c r="AF1204" i="19" s="1" a="1"/>
  <c r="AF1204" i="19" s="1"/>
  <c r="AD155" i="19"/>
  <c r="AF155" i="19" s="1" a="1"/>
  <c r="AF155" i="19" s="1"/>
  <c r="AJ1590" i="19"/>
  <c r="AJ1401" i="19"/>
  <c r="AK1315" i="19"/>
  <c r="AJ715" i="19"/>
  <c r="AD1584" i="19"/>
  <c r="AF1584" i="19" s="1" a="1"/>
  <c r="AF1584" i="19" s="1"/>
  <c r="AE1182" i="19"/>
  <c r="AG1182" i="19" s="1" a="1"/>
  <c r="AG1182" i="19" s="1"/>
  <c r="L78" i="23"/>
  <c r="AK1318" i="19"/>
  <c r="AE1318" i="19"/>
  <c r="AG1318" i="19" s="1" a="1"/>
  <c r="AG1318" i="19" s="1"/>
  <c r="AD1364" i="19"/>
  <c r="AF1364" i="19" s="1" a="1"/>
  <c r="AF1364" i="19" s="1"/>
  <c r="AJ1586" i="19"/>
  <c r="AJ1583" i="19"/>
  <c r="AK1320" i="19"/>
  <c r="AJ698" i="19"/>
  <c r="AK1577" i="19"/>
  <c r="AJ721" i="19"/>
  <c r="AD196" i="19"/>
  <c r="AF196" i="19" s="1" a="1"/>
  <c r="AF196" i="19" s="1"/>
  <c r="AD1433" i="19"/>
  <c r="AF1433" i="19" s="1" a="1"/>
  <c r="AF1433" i="19" s="1"/>
  <c r="AD1583" i="19"/>
  <c r="AF1583" i="19" s="1" a="1"/>
  <c r="AF1583" i="19" s="1"/>
  <c r="AE1576" i="19"/>
  <c r="AG1576" i="19" s="1" a="1"/>
  <c r="AG1576" i="19" s="1"/>
  <c r="AD1585" i="19"/>
  <c r="AF1585" i="19" s="1" a="1"/>
  <c r="AF1585" i="19" s="1"/>
  <c r="AJ1585" i="19"/>
  <c r="AK1313" i="19"/>
  <c r="AD720" i="19"/>
  <c r="AF720" i="19" s="1" a="1"/>
  <c r="AF720" i="19" s="1"/>
  <c r="AK1321" i="19"/>
  <c r="AJ695" i="19"/>
  <c r="AK1580" i="19"/>
  <c r="AJ713" i="19"/>
  <c r="AD193" i="19"/>
  <c r="AF193" i="19" s="1" a="1"/>
  <c r="AF193" i="19" s="1"/>
  <c r="AD1582" i="19"/>
  <c r="AF1582" i="19" s="1" a="1"/>
  <c r="AF1582" i="19" s="1"/>
  <c r="AE1575" i="19"/>
  <c r="AG1575" i="19" s="1" a="1"/>
  <c r="AG1575" i="19" s="1"/>
  <c r="AD474" i="19"/>
  <c r="AF474" i="19" s="1" a="1"/>
  <c r="AF474" i="19" s="1"/>
  <c r="AE1312" i="19"/>
  <c r="AG1312" i="19" s="1" a="1"/>
  <c r="AG1312" i="19" s="1"/>
  <c r="AE1317" i="19"/>
  <c r="AG1317" i="19" s="1" a="1"/>
  <c r="AG1317" i="19" s="1"/>
  <c r="AE1316" i="19"/>
  <c r="AG1316" i="19" s="1" a="1"/>
  <c r="AG1316" i="19" s="1"/>
  <c r="AK1573" i="19"/>
  <c r="AD1590" i="19"/>
  <c r="AF1590" i="19" s="1" a="1"/>
  <c r="AF1590" i="19" s="1"/>
  <c r="AJ199" i="19"/>
  <c r="AJ1588" i="19"/>
  <c r="AK1312" i="19"/>
  <c r="AM1312" i="19" s="1" a="1"/>
  <c r="AM1312" i="19" s="1"/>
  <c r="AK1575" i="19"/>
  <c r="AD716" i="19"/>
  <c r="AF716" i="19" s="1" a="1"/>
  <c r="AF716" i="19" s="1"/>
  <c r="AD692" i="19"/>
  <c r="AF692" i="19" s="1" a="1"/>
  <c r="AF692" i="19" s="1"/>
  <c r="AD1589" i="19"/>
  <c r="AF1589" i="19" s="1" a="1"/>
  <c r="AF1589" i="19" s="1"/>
  <c r="AE1320" i="19"/>
  <c r="AG1320" i="19" s="1" a="1"/>
  <c r="AG1320" i="19" s="1"/>
  <c r="AJ576" i="19"/>
  <c r="AJ924" i="19"/>
  <c r="AE1314" i="19"/>
  <c r="AG1314" i="19" s="1" a="1"/>
  <c r="AG1314" i="19" s="1"/>
  <c r="AK1578" i="19"/>
  <c r="AJ1589" i="19"/>
  <c r="AK1317" i="19"/>
  <c r="AK1572" i="19"/>
  <c r="AM1572" i="19" s="1" a="1"/>
  <c r="AM1572" i="19" s="1"/>
  <c r="AJ201" i="19"/>
  <c r="AJ1591" i="19"/>
  <c r="AK1316" i="19"/>
  <c r="AD717" i="19"/>
  <c r="AF717" i="19" s="1" a="1"/>
  <c r="AF717" i="19" s="1"/>
  <c r="AE1321" i="19"/>
  <c r="AG1321" i="19" s="1" a="1"/>
  <c r="AG1321" i="19" s="1"/>
  <c r="AK1187" i="19"/>
  <c r="AJ194" i="19"/>
  <c r="AJ1584" i="19"/>
  <c r="AK1319" i="19"/>
  <c r="AD715" i="19"/>
  <c r="AF715" i="19" s="1" a="1"/>
  <c r="AF715" i="19" s="1"/>
  <c r="AD700" i="19"/>
  <c r="AF700" i="19" s="1" a="1"/>
  <c r="AF700" i="19" s="1"/>
  <c r="AD1588" i="19"/>
  <c r="AF1588" i="19" s="1" a="1"/>
  <c r="AF1588" i="19" s="1"/>
  <c r="AJ766" i="19"/>
  <c r="AJ764" i="19"/>
  <c r="AJ1544" i="19"/>
  <c r="AD1548" i="19"/>
  <c r="AF1548" i="19" s="1" a="1"/>
  <c r="AF1548" i="19" s="1"/>
  <c r="AD769" i="19"/>
  <c r="AF769" i="19" s="1" a="1"/>
  <c r="AF769" i="19" s="1"/>
  <c r="F78" i="23"/>
  <c r="B14" i="23"/>
  <c r="C14" i="23" s="1"/>
  <c r="AK1184" i="19"/>
  <c r="AJ193" i="19"/>
  <c r="AJ762" i="19"/>
  <c r="AL762" i="19" s="1" a="1"/>
  <c r="AL762" i="19" s="1"/>
  <c r="AJ860" i="19"/>
  <c r="AJ1587" i="19"/>
  <c r="AJ291" i="19"/>
  <c r="AJ718" i="19"/>
  <c r="AJ1542" i="19"/>
  <c r="AL1542" i="19" s="1" a="1"/>
  <c r="AL1542" i="19" s="1"/>
  <c r="AD714" i="19"/>
  <c r="AF714" i="19" s="1" a="1"/>
  <c r="AF714" i="19" s="1"/>
  <c r="AD194" i="19"/>
  <c r="AF194" i="19" s="1" a="1"/>
  <c r="AF194" i="19" s="1"/>
  <c r="AD1547" i="19"/>
  <c r="AF1547" i="19" s="1" a="1"/>
  <c r="AF1547" i="19" s="1"/>
  <c r="AD369" i="19"/>
  <c r="AF369" i="19" s="1" a="1"/>
  <c r="AF369" i="19" s="1"/>
  <c r="AD767" i="19"/>
  <c r="AF767" i="19" s="1" a="1"/>
  <c r="AF767" i="19" s="1"/>
  <c r="AD1322" i="19"/>
  <c r="AF1322" i="19" s="1" a="1"/>
  <c r="AF1322" i="19" s="1"/>
  <c r="AD697" i="19"/>
  <c r="AF697" i="19" s="1" a="1"/>
  <c r="AF697" i="19" s="1"/>
  <c r="AD1587" i="19"/>
  <c r="AF1587" i="19" s="1" a="1"/>
  <c r="AF1587" i="19" s="1"/>
  <c r="AE1185" i="19"/>
  <c r="AG1185" i="19" s="1" a="1"/>
  <c r="AG1185" i="19" s="1"/>
  <c r="AD605" i="19"/>
  <c r="AF605" i="19" s="1" a="1"/>
  <c r="AF605" i="19" s="1"/>
  <c r="J78" i="23"/>
  <c r="AJ1550" i="19"/>
  <c r="AD1545" i="19"/>
  <c r="AF1545" i="19" s="1" a="1"/>
  <c r="AF1545" i="19" s="1"/>
  <c r="AD366" i="19"/>
  <c r="AF366" i="19" s="1" a="1"/>
  <c r="AF366" i="19" s="1"/>
  <c r="AD766" i="19"/>
  <c r="AF766" i="19" s="1" a="1"/>
  <c r="AF766" i="19" s="1"/>
  <c r="AE1183" i="19"/>
  <c r="AG1183" i="19" s="1" a="1"/>
  <c r="AG1183" i="19" s="1"/>
  <c r="AJ575" i="19"/>
  <c r="G78" i="23"/>
  <c r="AJ1543" i="19"/>
  <c r="AD1544" i="19"/>
  <c r="AF1544" i="19" s="1" a="1"/>
  <c r="AF1544" i="19" s="1"/>
  <c r="AD765" i="19"/>
  <c r="AF765" i="19" s="1" a="1"/>
  <c r="AF765" i="19" s="1"/>
  <c r="AJ1545" i="19"/>
  <c r="AD764" i="19"/>
  <c r="AF764" i="19" s="1" a="1"/>
  <c r="AF764" i="19" s="1"/>
  <c r="AE1184" i="19"/>
  <c r="AG1184" i="19" s="1" a="1"/>
  <c r="AG1184" i="19" s="1"/>
  <c r="I78" i="23"/>
  <c r="AJ853" i="19"/>
  <c r="AD1543" i="19"/>
  <c r="AF1543" i="19" s="1" a="1"/>
  <c r="AF1543" i="19" s="1"/>
  <c r="AE1187" i="19"/>
  <c r="AG1187" i="19" s="1" a="1"/>
  <c r="AG1187" i="19" s="1"/>
  <c r="AJ1458" i="19"/>
  <c r="AJ696" i="19"/>
  <c r="AE1188" i="19"/>
  <c r="AG1188" i="19" s="1" a="1"/>
  <c r="AG1188" i="19" s="1"/>
  <c r="K78" i="23"/>
  <c r="AK1186" i="19"/>
  <c r="AJ700" i="19"/>
  <c r="AE1186" i="19"/>
  <c r="AG1186" i="19" s="1" a="1"/>
  <c r="AG1186" i="19" s="1"/>
  <c r="AJ925" i="19"/>
  <c r="AJ769" i="19"/>
  <c r="AD1546" i="19"/>
  <c r="AF1546" i="19" s="1" a="1"/>
  <c r="AF1546" i="19" s="1"/>
  <c r="AJ771" i="19"/>
  <c r="AD763" i="19"/>
  <c r="AF763" i="19" s="1" a="1"/>
  <c r="AF763" i="19" s="1"/>
  <c r="H78" i="23"/>
  <c r="AK1188" i="19"/>
  <c r="AJ854" i="19"/>
  <c r="AD762" i="19"/>
  <c r="AF762" i="19" s="1" a="1"/>
  <c r="AF762" i="19" s="1"/>
  <c r="AD286" i="19"/>
  <c r="AF286" i="19" s="1" a="1"/>
  <c r="AF286" i="19" s="1"/>
  <c r="AD770" i="19"/>
  <c r="AF770" i="19" s="1" a="1"/>
  <c r="AF770" i="19" s="1"/>
  <c r="AD701" i="19"/>
  <c r="AF701" i="19" s="1" a="1"/>
  <c r="AF701" i="19" s="1"/>
  <c r="AJ504" i="19"/>
  <c r="AJ693" i="19"/>
  <c r="AD200" i="19"/>
  <c r="AF200" i="19" s="1" a="1"/>
  <c r="AF200" i="19" s="1"/>
  <c r="AK1189" i="19"/>
  <c r="AJ923" i="19"/>
  <c r="AJ697" i="19"/>
  <c r="AD284" i="19"/>
  <c r="AF284" i="19" s="1" a="1"/>
  <c r="AF284" i="19" s="1"/>
  <c r="AD931" i="19"/>
  <c r="AF931" i="19" s="1" a="1"/>
  <c r="AF931" i="19" s="1"/>
  <c r="AD858" i="19"/>
  <c r="AF858" i="19" s="1" a="1"/>
  <c r="AF858" i="19" s="1"/>
  <c r="AD695" i="19"/>
  <c r="AF695" i="19" s="1" a="1"/>
  <c r="AF695" i="19" s="1"/>
  <c r="AE1189" i="19"/>
  <c r="AG1189" i="19" s="1" a="1"/>
  <c r="AG1189" i="19" s="1"/>
  <c r="AK1191" i="19"/>
  <c r="AJ195" i="19"/>
  <c r="AJ579" i="19"/>
  <c r="AJ922" i="19"/>
  <c r="AL922" i="19" s="1" a="1"/>
  <c r="AL922" i="19" s="1"/>
  <c r="AJ1546" i="19"/>
  <c r="AJ692" i="19"/>
  <c r="AL692" i="19" s="1" a="1"/>
  <c r="AL692" i="19" s="1"/>
  <c r="AJ1264" i="19"/>
  <c r="AJ1548" i="19"/>
  <c r="AD719" i="19"/>
  <c r="AF719" i="19" s="1" a="1"/>
  <c r="AF719" i="19" s="1"/>
  <c r="AD1263" i="19"/>
  <c r="AF1263" i="19" s="1" a="1"/>
  <c r="AF1263" i="19" s="1"/>
  <c r="AD195" i="19"/>
  <c r="AF195" i="19" s="1" a="1"/>
  <c r="AF195" i="19" s="1"/>
  <c r="AD1551" i="19"/>
  <c r="AF1551" i="19" s="1" a="1"/>
  <c r="AF1551" i="19" s="1"/>
  <c r="AD857" i="19"/>
  <c r="AF857" i="19" s="1" a="1"/>
  <c r="AF857" i="19" s="1"/>
  <c r="AD694" i="19"/>
  <c r="AF694" i="19" s="1" a="1"/>
  <c r="AF694" i="19" s="1"/>
  <c r="AE1191" i="19"/>
  <c r="AG1191" i="19" s="1" a="1"/>
  <c r="AG1191" i="19" s="1"/>
  <c r="AK1185" i="19"/>
  <c r="AJ929" i="19"/>
  <c r="AJ719" i="19"/>
  <c r="AD285" i="19"/>
  <c r="AF285" i="19" s="1" a="1"/>
  <c r="AF285" i="19" s="1"/>
  <c r="AD768" i="19"/>
  <c r="AF768" i="19" s="1" a="1"/>
  <c r="AF768" i="19" s="1"/>
  <c r="AD859" i="19"/>
  <c r="AF859" i="19" s="1" a="1"/>
  <c r="AF859" i="19" s="1"/>
  <c r="AD699" i="19"/>
  <c r="AF699" i="19" s="1" a="1"/>
  <c r="AF699" i="19" s="1"/>
  <c r="AE1190" i="19"/>
  <c r="AG1190" i="19" s="1" a="1"/>
  <c r="AG1190" i="19" s="1"/>
  <c r="AJ694" i="19"/>
  <c r="AD721" i="19"/>
  <c r="AF721" i="19" s="1" a="1"/>
  <c r="AF721" i="19" s="1"/>
  <c r="AD201" i="19"/>
  <c r="AF201" i="19" s="1" a="1"/>
  <c r="AF201" i="19" s="1"/>
  <c r="AJ200" i="19"/>
  <c r="AJ855" i="19"/>
  <c r="AJ699" i="19"/>
  <c r="AJ1262" i="19"/>
  <c r="AL1262" i="19" s="1" a="1"/>
  <c r="AL1262" i="19" s="1"/>
  <c r="AJ290" i="19"/>
  <c r="AJ1547" i="19"/>
  <c r="AJ363" i="19"/>
  <c r="AJ198" i="19"/>
  <c r="AD856" i="19"/>
  <c r="AF856" i="19" s="1" a="1"/>
  <c r="AF856" i="19" s="1"/>
  <c r="D78" i="23"/>
  <c r="AD238" i="19"/>
  <c r="AF238" i="19" s="1" a="1"/>
  <c r="AF238" i="19" s="1"/>
  <c r="AJ1461" i="19"/>
  <c r="AJ1452" i="19"/>
  <c r="AL1452" i="19" s="1" a="1"/>
  <c r="AL1452" i="19" s="1"/>
  <c r="AJ610" i="19"/>
  <c r="AD788" i="19"/>
  <c r="AF788" i="19" s="1" a="1"/>
  <c r="AF788" i="19" s="1"/>
  <c r="AD1400" i="19"/>
  <c r="AF1400" i="19" s="1" a="1"/>
  <c r="AF1400" i="19" s="1"/>
  <c r="AD1457" i="19"/>
  <c r="AF1457" i="19" s="1" a="1"/>
  <c r="AF1457" i="19" s="1"/>
  <c r="AJ788" i="19"/>
  <c r="AJ397" i="19"/>
  <c r="AJ325" i="19"/>
  <c r="AD507" i="19"/>
  <c r="AF507" i="19" s="1" a="1"/>
  <c r="AF507" i="19" s="1"/>
  <c r="AD1401" i="19"/>
  <c r="AF1401" i="19" s="1" a="1"/>
  <c r="AF1401" i="19" s="1"/>
  <c r="AD1396" i="19"/>
  <c r="AF1396" i="19" s="1" a="1"/>
  <c r="AF1396" i="19" s="1"/>
  <c r="AD785" i="19"/>
  <c r="AF785" i="19" s="1" a="1"/>
  <c r="AF785" i="19" s="1"/>
  <c r="AJ508" i="19"/>
  <c r="AJ787" i="19"/>
  <c r="AJ401" i="19"/>
  <c r="AD503" i="19"/>
  <c r="AF503" i="19" s="1" a="1"/>
  <c r="AF503" i="19" s="1"/>
  <c r="AD1460" i="19"/>
  <c r="AF1460" i="19" s="1" a="1"/>
  <c r="AF1460" i="19" s="1"/>
  <c r="AJ398" i="19"/>
  <c r="AJ507" i="19"/>
  <c r="AD502" i="19"/>
  <c r="AF502" i="19" s="1" a="1"/>
  <c r="AF502" i="19" s="1"/>
  <c r="AD787" i="19"/>
  <c r="AF787" i="19" s="1" a="1"/>
  <c r="AF787" i="19" s="1"/>
  <c r="AD504" i="19"/>
  <c r="AF504" i="19" s="1" a="1"/>
  <c r="AF504" i="19" s="1"/>
  <c r="AJ1457" i="19"/>
  <c r="AD1459" i="19"/>
  <c r="AF1459" i="19" s="1" a="1"/>
  <c r="AF1459" i="19" s="1"/>
  <c r="AJ506" i="19"/>
  <c r="AJ510" i="19"/>
  <c r="AK837" i="19"/>
  <c r="AJ502" i="19"/>
  <c r="AL502" i="19" s="1" a="1"/>
  <c r="AL502" i="19" s="1"/>
  <c r="AJ503" i="19"/>
  <c r="AJ511" i="19"/>
  <c r="AD511" i="19"/>
  <c r="AF511" i="19" s="1" a="1"/>
  <c r="AF511" i="19" s="1"/>
  <c r="AD853" i="19"/>
  <c r="AF853" i="19" s="1" a="1"/>
  <c r="AF853" i="19" s="1"/>
  <c r="AD786" i="19"/>
  <c r="AF786" i="19" s="1" a="1"/>
  <c r="AF786" i="19" s="1"/>
  <c r="AJ1294" i="19"/>
  <c r="AJ509" i="19"/>
  <c r="AJ1366" i="19"/>
  <c r="AD1367" i="19"/>
  <c r="AF1367" i="19" s="1" a="1"/>
  <c r="AF1367" i="19" s="1"/>
  <c r="AD510" i="19"/>
  <c r="AF510" i="19" s="1" a="1"/>
  <c r="AF510" i="19" s="1"/>
  <c r="AD861" i="19"/>
  <c r="AF861" i="19" s="1" a="1"/>
  <c r="AF861" i="19" s="1"/>
  <c r="AJ1370" i="19"/>
  <c r="AJ324" i="19"/>
  <c r="AJ505" i="19"/>
  <c r="AJ395" i="19"/>
  <c r="AD396" i="19"/>
  <c r="AF396" i="19" s="1" a="1"/>
  <c r="AF396" i="19" s="1"/>
  <c r="AD1366" i="19"/>
  <c r="AF1366" i="19" s="1" a="1"/>
  <c r="AF1366" i="19" s="1"/>
  <c r="AD860" i="19"/>
  <c r="AF860" i="19" s="1" a="1"/>
  <c r="AF860" i="19" s="1"/>
  <c r="AJ238" i="19"/>
  <c r="AJ346" i="19"/>
  <c r="AK584" i="19"/>
  <c r="AJ342" i="19"/>
  <c r="AL342" i="19" s="1" a="1"/>
  <c r="AL342" i="19" s="1"/>
  <c r="L45" i="23" s="1"/>
  <c r="AD1393" i="19"/>
  <c r="AF1393" i="19" s="1" a="1"/>
  <c r="AF1393" i="19" s="1"/>
  <c r="AJ348" i="19"/>
  <c r="AD1363" i="19"/>
  <c r="AF1363" i="19" s="1" a="1"/>
  <c r="AF1363" i="19" s="1"/>
  <c r="AJ399" i="19"/>
  <c r="AJ161" i="19"/>
  <c r="AJ1393" i="19"/>
  <c r="AJ1456" i="19"/>
  <c r="AJ1371" i="19"/>
  <c r="AJ285" i="19"/>
  <c r="AJ791" i="19"/>
  <c r="AD790" i="19"/>
  <c r="AF790" i="19" s="1" a="1"/>
  <c r="AF790" i="19" s="1"/>
  <c r="AD291" i="19"/>
  <c r="AF291" i="19" s="1" a="1"/>
  <c r="AF291" i="19" s="1"/>
  <c r="AD1368" i="19"/>
  <c r="AF1368" i="19" s="1" a="1"/>
  <c r="AF1368" i="19" s="1"/>
  <c r="AD791" i="19"/>
  <c r="AF791" i="19" s="1" a="1"/>
  <c r="AF791" i="19" s="1"/>
  <c r="AJ1367" i="19"/>
  <c r="AJ330" i="19"/>
  <c r="AJ288" i="19"/>
  <c r="AJ785" i="19"/>
  <c r="AJ257" i="19"/>
  <c r="AD1455" i="19"/>
  <c r="AF1455" i="19" s="1" a="1"/>
  <c r="AF1455" i="19" s="1"/>
  <c r="AD287" i="19"/>
  <c r="AF287" i="19" s="1" a="1"/>
  <c r="AF287" i="19" s="1"/>
  <c r="AD399" i="19"/>
  <c r="AF399" i="19" s="1" a="1"/>
  <c r="AF399" i="19" s="1"/>
  <c r="AD1362" i="19"/>
  <c r="AF1362" i="19" s="1" a="1"/>
  <c r="AF1362" i="19" s="1"/>
  <c r="AD1252" i="19"/>
  <c r="AF1252" i="19" s="1" a="1"/>
  <c r="AF1252" i="19" s="1"/>
  <c r="AD260" i="19"/>
  <c r="AF260" i="19" s="1" a="1"/>
  <c r="AF260" i="19" s="1"/>
  <c r="AJ329" i="19"/>
  <c r="AK1055" i="19"/>
  <c r="AJ789" i="19"/>
  <c r="AD1454" i="19"/>
  <c r="AF1454" i="19" s="1" a="1"/>
  <c r="AF1454" i="19" s="1"/>
  <c r="AD283" i="19"/>
  <c r="AF283" i="19" s="1" a="1"/>
  <c r="AF283" i="19" s="1"/>
  <c r="AD392" i="19"/>
  <c r="AF392" i="19" s="1" a="1"/>
  <c r="AF392" i="19" s="1"/>
  <c r="AD1371" i="19"/>
  <c r="AF1371" i="19" s="1" a="1"/>
  <c r="AF1371" i="19" s="1"/>
  <c r="AD259" i="19"/>
  <c r="AF259" i="19" s="1" a="1"/>
  <c r="AF259" i="19" s="1"/>
  <c r="AJ153" i="19"/>
  <c r="AJ393" i="19"/>
  <c r="AJ1394" i="19"/>
  <c r="AJ1368" i="19"/>
  <c r="AJ1309" i="19"/>
  <c r="AJ392" i="19"/>
  <c r="AL392" i="19" s="1" a="1"/>
  <c r="AL392" i="19" s="1"/>
  <c r="L50" i="23" s="1"/>
  <c r="AJ1395" i="19"/>
  <c r="AJ1364" i="19"/>
  <c r="AJ260" i="19"/>
  <c r="AJ331" i="19"/>
  <c r="AJ782" i="19"/>
  <c r="AL782" i="19" s="1" a="1"/>
  <c r="AL782" i="19" s="1"/>
  <c r="AJ1455" i="19"/>
  <c r="AJ1305" i="19"/>
  <c r="AD1453" i="19"/>
  <c r="AF1453" i="19" s="1" a="1"/>
  <c r="AF1453" i="19" s="1"/>
  <c r="AD282" i="19"/>
  <c r="AF282" i="19" s="1" a="1"/>
  <c r="AF282" i="19" s="1"/>
  <c r="AD401" i="19"/>
  <c r="AF401" i="19" s="1" a="1"/>
  <c r="AF401" i="19" s="1"/>
  <c r="AD1370" i="19"/>
  <c r="AF1370" i="19" s="1" a="1"/>
  <c r="AF1370" i="19" s="1"/>
  <c r="AD258" i="19"/>
  <c r="AF258" i="19" s="1" a="1"/>
  <c r="AF258" i="19" s="1"/>
  <c r="AD347" i="19"/>
  <c r="AF347" i="19" s="1" a="1"/>
  <c r="AF347" i="19" s="1"/>
  <c r="AJ1472" i="19"/>
  <c r="AL1472" i="19" s="1" a="1"/>
  <c r="AL1472" i="19" s="1"/>
  <c r="AD928" i="19"/>
  <c r="AF928" i="19" s="1" a="1"/>
  <c r="AF928" i="19" s="1"/>
  <c r="AJ1399" i="19"/>
  <c r="AJ1398" i="19"/>
  <c r="AJ581" i="19"/>
  <c r="AJ394" i="19"/>
  <c r="AJ1400" i="19"/>
  <c r="AJ1369" i="19"/>
  <c r="AJ258" i="19"/>
  <c r="AJ322" i="19"/>
  <c r="AL322" i="19" s="1" a="1"/>
  <c r="AL322" i="19" s="1"/>
  <c r="L43" i="23" s="1"/>
  <c r="AJ790" i="19"/>
  <c r="AJ1453" i="19"/>
  <c r="AD1458" i="19"/>
  <c r="AF1458" i="19" s="1" a="1"/>
  <c r="AF1458" i="19" s="1"/>
  <c r="AD290" i="19"/>
  <c r="AF290" i="19" s="1" a="1"/>
  <c r="AF290" i="19" s="1"/>
  <c r="AD400" i="19"/>
  <c r="AF400" i="19" s="1" a="1"/>
  <c r="AF400" i="19" s="1"/>
  <c r="AD1369" i="19"/>
  <c r="AF1369" i="19" s="1" a="1"/>
  <c r="AF1369" i="19" s="1"/>
  <c r="AD254" i="19"/>
  <c r="AF254" i="19" s="1" a="1"/>
  <c r="AF254" i="19" s="1"/>
  <c r="AJ784" i="19"/>
  <c r="AJ396" i="19"/>
  <c r="AJ400" i="19"/>
  <c r="AJ160" i="19"/>
  <c r="AJ286" i="19"/>
  <c r="AJ604" i="19"/>
  <c r="AJ602" i="19"/>
  <c r="AL602" i="19" s="1" a="1"/>
  <c r="AL602" i="19" s="1"/>
  <c r="L71" i="23" s="1"/>
  <c r="AJ608" i="19"/>
  <c r="AJ328" i="19"/>
  <c r="AJ1365" i="19"/>
  <c r="AJ256" i="19"/>
  <c r="AJ1308" i="19"/>
  <c r="AJ603" i="19"/>
  <c r="AJ1397" i="19"/>
  <c r="AJ1362" i="19"/>
  <c r="AL1362" i="19" s="1" a="1"/>
  <c r="AL1362" i="19" s="1"/>
  <c r="AJ261" i="19"/>
  <c r="AJ323" i="19"/>
  <c r="AJ786" i="19"/>
  <c r="AJ1459" i="19"/>
  <c r="AD1452" i="19"/>
  <c r="AF1452" i="19" s="1" a="1"/>
  <c r="AF1452" i="19" s="1"/>
  <c r="AD289" i="19"/>
  <c r="AF289" i="19" s="1" a="1"/>
  <c r="AF289" i="19" s="1"/>
  <c r="AD398" i="19"/>
  <c r="AF398" i="19" s="1" a="1"/>
  <c r="AF398" i="19" s="1"/>
  <c r="AD1394" i="19"/>
  <c r="AF1394" i="19" s="1" a="1"/>
  <c r="AF1394" i="19" s="1"/>
  <c r="AJ611" i="19"/>
  <c r="AK839" i="19"/>
  <c r="AJ1396" i="19"/>
  <c r="AJ255" i="19"/>
  <c r="AJ327" i="19"/>
  <c r="AJ289" i="19"/>
  <c r="AJ783" i="19"/>
  <c r="AJ1460" i="19"/>
  <c r="AD1461" i="19"/>
  <c r="AF1461" i="19" s="1" a="1"/>
  <c r="AF1461" i="19" s="1"/>
  <c r="AD789" i="19"/>
  <c r="AF789" i="19" s="1" a="1"/>
  <c r="AF789" i="19" s="1"/>
  <c r="AD397" i="19"/>
  <c r="AF397" i="19" s="1" a="1"/>
  <c r="AF397" i="19" s="1"/>
  <c r="AD1278" i="19"/>
  <c r="AF1278" i="19" s="1" a="1"/>
  <c r="AF1278" i="19" s="1"/>
  <c r="AD1392" i="19"/>
  <c r="AF1392" i="19" s="1" a="1"/>
  <c r="AF1392" i="19" s="1"/>
  <c r="AD326" i="19"/>
  <c r="AF326" i="19" s="1" a="1"/>
  <c r="AF326" i="19" s="1"/>
  <c r="M78" i="23"/>
  <c r="AD927" i="19"/>
  <c r="AF927" i="19" s="1" a="1"/>
  <c r="AF927" i="19" s="1"/>
  <c r="AD915" i="19"/>
  <c r="AF915" i="19" s="1" a="1"/>
  <c r="AF915" i="19" s="1"/>
  <c r="AD1450" i="19"/>
  <c r="AF1450" i="19" s="1" a="1"/>
  <c r="AF1450" i="19" s="1"/>
  <c r="AJ1450" i="19"/>
  <c r="AD925" i="19"/>
  <c r="AF925" i="19" s="1" a="1"/>
  <c r="AF925" i="19" s="1"/>
  <c r="AD913" i="19"/>
  <c r="AF913" i="19" s="1" a="1"/>
  <c r="AF913" i="19" s="1"/>
  <c r="AD1449" i="19"/>
  <c r="AF1449" i="19" s="1" a="1"/>
  <c r="AF1449" i="19" s="1"/>
  <c r="AD1472" i="19"/>
  <c r="AF1472" i="19" s="1" a="1"/>
  <c r="AF1472" i="19" s="1"/>
  <c r="AE672" i="19"/>
  <c r="AG672" i="19" s="1" a="1"/>
  <c r="AG672" i="19" s="1"/>
  <c r="AK674" i="19"/>
  <c r="AK681" i="19"/>
  <c r="AJ1451" i="19"/>
  <c r="AD926" i="19"/>
  <c r="AF926" i="19" s="1" a="1"/>
  <c r="AF926" i="19" s="1"/>
  <c r="AD912" i="19"/>
  <c r="AF912" i="19" s="1" a="1"/>
  <c r="AF912" i="19" s="1"/>
  <c r="AD1448" i="19"/>
  <c r="AF1448" i="19" s="1" a="1"/>
  <c r="AF1448" i="19" s="1"/>
  <c r="AE675" i="19"/>
  <c r="AG675" i="19" s="1" a="1"/>
  <c r="AG675" i="19" s="1"/>
  <c r="AK678" i="19"/>
  <c r="AK679" i="19"/>
  <c r="AD575" i="19"/>
  <c r="AF575" i="19" s="1" a="1"/>
  <c r="AF575" i="19" s="1"/>
  <c r="AJ920" i="19"/>
  <c r="AJ1444" i="19"/>
  <c r="AD914" i="19"/>
  <c r="AF914" i="19" s="1" a="1"/>
  <c r="AF914" i="19" s="1"/>
  <c r="AD1447" i="19"/>
  <c r="AF1447" i="19" s="1" a="1"/>
  <c r="AF1447" i="19" s="1"/>
  <c r="AE677" i="19"/>
  <c r="AG677" i="19" s="1" a="1"/>
  <c r="AG677" i="19" s="1"/>
  <c r="AK680" i="19"/>
  <c r="AK672" i="19"/>
  <c r="AM672" i="19" s="1" a="1"/>
  <c r="AM672" i="19" s="1"/>
  <c r="AE676" i="19"/>
  <c r="AG676" i="19" s="1" a="1"/>
  <c r="AG676" i="19" s="1"/>
  <c r="AK673" i="19"/>
  <c r="AJ921" i="19"/>
  <c r="AJ1443" i="19"/>
  <c r="AE681" i="19"/>
  <c r="AG681" i="19" s="1" a="1"/>
  <c r="AG681" i="19" s="1"/>
  <c r="AJ917" i="19"/>
  <c r="AD924" i="19"/>
  <c r="AF924" i="19" s="1" a="1"/>
  <c r="AF924" i="19" s="1"/>
  <c r="AE680" i="19"/>
  <c r="AG680" i="19" s="1" a="1"/>
  <c r="AG680" i="19" s="1"/>
  <c r="AJ918" i="19"/>
  <c r="AD923" i="19"/>
  <c r="AF923" i="19" s="1" a="1"/>
  <c r="AF923" i="19" s="1"/>
  <c r="AD921" i="19"/>
  <c r="AF921" i="19" s="1" a="1"/>
  <c r="AF921" i="19" s="1"/>
  <c r="AD1445" i="19"/>
  <c r="AF1445" i="19" s="1" a="1"/>
  <c r="AF1445" i="19" s="1"/>
  <c r="AE679" i="19"/>
  <c r="AG679" i="19" s="1" a="1"/>
  <c r="AG679" i="19" s="1"/>
  <c r="AK676" i="19"/>
  <c r="AK675" i="19"/>
  <c r="AJ915" i="19"/>
  <c r="AD922" i="19"/>
  <c r="AF922" i="19" s="1" a="1"/>
  <c r="AF922" i="19" s="1"/>
  <c r="AD920" i="19"/>
  <c r="AF920" i="19" s="1" a="1"/>
  <c r="AF920" i="19" s="1"/>
  <c r="AD1446" i="19"/>
  <c r="AF1446" i="19" s="1" a="1"/>
  <c r="AF1446" i="19" s="1"/>
  <c r="AE678" i="19"/>
  <c r="AG678" i="19" s="1" a="1"/>
  <c r="AG678" i="19" s="1"/>
  <c r="AE673" i="19"/>
  <c r="AG673" i="19" s="1" a="1"/>
  <c r="AG673" i="19" s="1"/>
  <c r="AJ913" i="19"/>
  <c r="AJ1448" i="19"/>
  <c r="AD930" i="19"/>
  <c r="AF930" i="19" s="1" a="1"/>
  <c r="AF930" i="19" s="1"/>
  <c r="AD918" i="19"/>
  <c r="AF918" i="19" s="1" a="1"/>
  <c r="AF918" i="19" s="1"/>
  <c r="AD1443" i="19"/>
  <c r="AF1443" i="19" s="1" a="1"/>
  <c r="AF1443" i="19" s="1"/>
  <c r="AJ928" i="19"/>
  <c r="AJ916" i="19"/>
  <c r="AJ1445" i="19"/>
  <c r="AJ931" i="19"/>
  <c r="AJ914" i="19"/>
  <c r="AJ1447" i="19"/>
  <c r="AD929" i="19"/>
  <c r="AF929" i="19" s="1" a="1"/>
  <c r="AF929" i="19" s="1"/>
  <c r="AD917" i="19"/>
  <c r="AF917" i="19" s="1" a="1"/>
  <c r="AF917" i="19" s="1"/>
  <c r="AD1442" i="19"/>
  <c r="AF1442" i="19" s="1" a="1"/>
  <c r="AF1442" i="19" s="1"/>
  <c r="AE1572" i="19"/>
  <c r="AG1572" i="19" s="1" a="1"/>
  <c r="AG1572" i="19" s="1"/>
  <c r="AJ930" i="19"/>
  <c r="AJ919" i="19"/>
  <c r="AJ1449" i="19"/>
  <c r="AD325" i="19"/>
  <c r="AF325" i="19" s="1" a="1"/>
  <c r="AF325" i="19" s="1"/>
  <c r="AD1292" i="19"/>
  <c r="AF1292" i="19" s="1" a="1"/>
  <c r="AF1292" i="19" s="1"/>
  <c r="AD579" i="19"/>
  <c r="AF579" i="19" s="1" a="1"/>
  <c r="AF579" i="19" s="1"/>
  <c r="AD331" i="19"/>
  <c r="AF331" i="19" s="1" a="1"/>
  <c r="AF331" i="19" s="1"/>
  <c r="AD327" i="19"/>
  <c r="AF327" i="19" s="1" a="1"/>
  <c r="AF327" i="19" s="1"/>
  <c r="AD323" i="19"/>
  <c r="AF323" i="19" s="1" a="1"/>
  <c r="AF323" i="19" s="1"/>
  <c r="AD322" i="19"/>
  <c r="AF322" i="19" s="1" a="1"/>
  <c r="AF322" i="19" s="1"/>
  <c r="AD330" i="19"/>
  <c r="AF330" i="19" s="1" a="1"/>
  <c r="AF330" i="19" s="1"/>
  <c r="AD329" i="19"/>
  <c r="AF329" i="19" s="1" a="1"/>
  <c r="AF329" i="19" s="1"/>
  <c r="AD328" i="19"/>
  <c r="AF328" i="19" s="1" a="1"/>
  <c r="AF328" i="19" s="1"/>
  <c r="AE1577" i="19"/>
  <c r="AG1577" i="19" s="1" a="1"/>
  <c r="AG1577" i="19" s="1"/>
  <c r="AJ332" i="19"/>
  <c r="AL332" i="19" s="1" a="1"/>
  <c r="AL332" i="19" s="1"/>
  <c r="L44" i="23" s="1"/>
  <c r="AJ336" i="19"/>
  <c r="AE1574" i="19"/>
  <c r="AG1574" i="19" s="1" a="1"/>
  <c r="AG1574" i="19" s="1"/>
  <c r="AJ337" i="19"/>
  <c r="AJ1301" i="19"/>
  <c r="AD332" i="19"/>
  <c r="AF332" i="19" s="1" a="1"/>
  <c r="AF332" i="19" s="1"/>
  <c r="AD338" i="19"/>
  <c r="AF338" i="19" s="1" a="1"/>
  <c r="AF338" i="19" s="1"/>
  <c r="E94" i="23"/>
  <c r="AD610" i="19"/>
  <c r="AF610" i="19" s="1" a="1"/>
  <c r="AF610" i="19" s="1"/>
  <c r="AD1303" i="19"/>
  <c r="AF1303" i="19" s="1" a="1"/>
  <c r="AF1303" i="19" s="1"/>
  <c r="AD1309" i="19"/>
  <c r="AF1309" i="19" s="1" a="1"/>
  <c r="AF1309" i="19" s="1"/>
  <c r="AJ1299" i="19"/>
  <c r="AJ340" i="19"/>
  <c r="AJ371" i="19"/>
  <c r="AD604" i="19"/>
  <c r="AF604" i="19" s="1" a="1"/>
  <c r="AF604" i="19" s="1"/>
  <c r="AD1305" i="19"/>
  <c r="AF1305" i="19" s="1" a="1"/>
  <c r="AF1305" i="19" s="1"/>
  <c r="AD1297" i="19"/>
  <c r="AF1297" i="19" s="1" a="1"/>
  <c r="AF1297" i="19" s="1"/>
  <c r="AD368" i="19"/>
  <c r="AF368" i="19" s="1" a="1"/>
  <c r="AF368" i="19" s="1"/>
  <c r="AD341" i="19"/>
  <c r="AF341" i="19" s="1" a="1"/>
  <c r="AF341" i="19" s="1"/>
  <c r="AD255" i="19"/>
  <c r="AF255" i="19" s="1" a="1"/>
  <c r="AF255" i="19" s="1"/>
  <c r="AJ1293" i="19"/>
  <c r="AJ338" i="19"/>
  <c r="AJ367" i="19"/>
  <c r="AJ1296" i="19"/>
  <c r="AD602" i="19"/>
  <c r="AF602" i="19" s="1" a="1"/>
  <c r="AF602" i="19" s="1"/>
  <c r="AD1302" i="19"/>
  <c r="AF1302" i="19" s="1" a="1"/>
  <c r="AF1302" i="19" s="1"/>
  <c r="AD1294" i="19"/>
  <c r="AF1294" i="19" s="1" a="1"/>
  <c r="AF1294" i="19" s="1"/>
  <c r="AD367" i="19"/>
  <c r="AF367" i="19" s="1" a="1"/>
  <c r="AF367" i="19" s="1"/>
  <c r="AD340" i="19"/>
  <c r="AF340" i="19" s="1" a="1"/>
  <c r="AF340" i="19" s="1"/>
  <c r="AD261" i="19"/>
  <c r="AF261" i="19" s="1" a="1"/>
  <c r="AF261" i="19" s="1"/>
  <c r="AK612" i="19"/>
  <c r="AM612" i="19" s="1" a="1"/>
  <c r="AM612" i="19" s="1"/>
  <c r="M72" i="23" s="1"/>
  <c r="AJ370" i="19"/>
  <c r="AJ335" i="19"/>
  <c r="AD1306" i="19"/>
  <c r="AF1306" i="19" s="1" a="1"/>
  <c r="AF1306" i="19" s="1"/>
  <c r="AD365" i="19"/>
  <c r="AF365" i="19" s="1" a="1"/>
  <c r="AF365" i="19" s="1"/>
  <c r="AD337" i="19"/>
  <c r="AF337" i="19" s="1" a="1"/>
  <c r="AF337" i="19" s="1"/>
  <c r="AJ1292" i="19"/>
  <c r="AL1292" i="19" s="1" a="1"/>
  <c r="AL1292" i="19" s="1"/>
  <c r="AJ1304" i="19"/>
  <c r="AJ333" i="19"/>
  <c r="AJ366" i="19"/>
  <c r="AD608" i="19"/>
  <c r="AF608" i="19" s="1" a="1"/>
  <c r="AF608" i="19" s="1"/>
  <c r="AD1300" i="19"/>
  <c r="AF1300" i="19" s="1" a="1"/>
  <c r="AF1300" i="19" s="1"/>
  <c r="AD364" i="19"/>
  <c r="AF364" i="19" s="1" a="1"/>
  <c r="AF364" i="19" s="1"/>
  <c r="AD336" i="19"/>
  <c r="AF336" i="19" s="1" a="1"/>
  <c r="AF336" i="19" s="1"/>
  <c r="AD257" i="19"/>
  <c r="AF257" i="19" s="1" a="1"/>
  <c r="AF257" i="19" s="1"/>
  <c r="F94" i="23"/>
  <c r="C94" i="23"/>
  <c r="AJ1300" i="19"/>
  <c r="AJ1310" i="19"/>
  <c r="AJ365" i="19"/>
  <c r="AD609" i="19"/>
  <c r="AF609" i="19" s="1" a="1"/>
  <c r="AF609" i="19" s="1"/>
  <c r="AD1299" i="19"/>
  <c r="AF1299" i="19" s="1" a="1"/>
  <c r="AF1299" i="19" s="1"/>
  <c r="AD362" i="19"/>
  <c r="AF362" i="19" s="1" a="1"/>
  <c r="AF362" i="19" s="1"/>
  <c r="AD256" i="19"/>
  <c r="AF256" i="19" s="1" a="1"/>
  <c r="AF256" i="19" s="1"/>
  <c r="AJ364" i="19"/>
  <c r="AD607" i="19"/>
  <c r="AF607" i="19" s="1" a="1"/>
  <c r="AF607" i="19" s="1"/>
  <c r="AD1298" i="19"/>
  <c r="AF1298" i="19" s="1" a="1"/>
  <c r="AF1298" i="19" s="1"/>
  <c r="AD1456" i="19"/>
  <c r="AF1456" i="19" s="1" a="1"/>
  <c r="AF1456" i="19" s="1"/>
  <c r="C12" i="23"/>
  <c r="D12" i="23"/>
  <c r="AJ609" i="19"/>
  <c r="AJ1303" i="19"/>
  <c r="AJ605" i="19"/>
  <c r="AJ1302" i="19"/>
  <c r="AL1302" i="19" s="1" a="1"/>
  <c r="AL1302" i="19" s="1"/>
  <c r="AJ607" i="19"/>
  <c r="AJ362" i="19"/>
  <c r="AL362" i="19" s="1" a="1"/>
  <c r="AL362" i="19" s="1"/>
  <c r="AD606" i="19"/>
  <c r="AF606" i="19" s="1" a="1"/>
  <c r="AF606" i="19" s="1"/>
  <c r="AD1311" i="19"/>
  <c r="AF1311" i="19" s="1" a="1"/>
  <c r="AF1311" i="19" s="1"/>
  <c r="AD1296" i="19"/>
  <c r="AF1296" i="19" s="1" a="1"/>
  <c r="AF1296" i="19" s="1"/>
  <c r="AD339" i="19"/>
  <c r="AF339" i="19" s="1" a="1"/>
  <c r="AF339" i="19" s="1"/>
  <c r="AD253" i="19"/>
  <c r="AF253" i="19" s="1" a="1"/>
  <c r="AF253" i="19" s="1"/>
  <c r="AJ1311" i="19"/>
  <c r="AJ339" i="19"/>
  <c r="AJ368" i="19"/>
  <c r="AD603" i="19"/>
  <c r="AF603" i="19" s="1" a="1"/>
  <c r="AF603" i="19" s="1"/>
  <c r="AD1310" i="19"/>
  <c r="AF1310" i="19" s="1" a="1"/>
  <c r="AF1310" i="19" s="1"/>
  <c r="AD1301" i="19"/>
  <c r="AF1301" i="19" s="1" a="1"/>
  <c r="AF1301" i="19" s="1"/>
  <c r="AD363" i="19"/>
  <c r="AF363" i="19" s="1" a="1"/>
  <c r="AF363" i="19" s="1"/>
  <c r="AD335" i="19"/>
  <c r="AF335" i="19" s="1" a="1"/>
  <c r="AF335" i="19" s="1"/>
  <c r="AJ1295" i="19"/>
  <c r="AJ1306" i="19"/>
  <c r="AJ334" i="19"/>
  <c r="AJ369" i="19"/>
  <c r="AJ606" i="19"/>
  <c r="AD611" i="19"/>
  <c r="AF611" i="19" s="1" a="1"/>
  <c r="AF611" i="19" s="1"/>
  <c r="AD1307" i="19"/>
  <c r="AF1307" i="19" s="1" a="1"/>
  <c r="AF1307" i="19" s="1"/>
  <c r="AD1295" i="19"/>
  <c r="AF1295" i="19" s="1" a="1"/>
  <c r="AF1295" i="19" s="1"/>
  <c r="AD371" i="19"/>
  <c r="AF371" i="19" s="1" a="1"/>
  <c r="AF371" i="19" s="1"/>
  <c r="AD334" i="19"/>
  <c r="AF334" i="19" s="1" a="1"/>
  <c r="AF334" i="19" s="1"/>
  <c r="AJ1298" i="19"/>
  <c r="AJ1307" i="19"/>
  <c r="AJ1297" i="19"/>
  <c r="AJ341" i="19"/>
  <c r="AD1304" i="19"/>
  <c r="AF1304" i="19" s="1" a="1"/>
  <c r="AF1304" i="19" s="1"/>
  <c r="AJ1202" i="19"/>
  <c r="AL1202" i="19" s="1" a="1"/>
  <c r="AL1202" i="19" s="1"/>
  <c r="AJ1322" i="19"/>
  <c r="AL1322" i="19" s="1" a="1"/>
  <c r="AL1322" i="19" s="1"/>
  <c r="AD407" i="19"/>
  <c r="AF407" i="19" s="1" a="1"/>
  <c r="AF407" i="19" s="1"/>
  <c r="AD1328" i="19"/>
  <c r="AF1328" i="19" s="1" a="1"/>
  <c r="AF1328" i="19" s="1"/>
  <c r="AJ410" i="19"/>
  <c r="AJ1331" i="19"/>
  <c r="AD406" i="19"/>
  <c r="AF406" i="19" s="1" a="1"/>
  <c r="AF406" i="19" s="1"/>
  <c r="AD1327" i="19"/>
  <c r="AF1327" i="19" s="1" a="1"/>
  <c r="AF1327" i="19" s="1"/>
  <c r="AK1569" i="19"/>
  <c r="AJ1210" i="19"/>
  <c r="AJ1211" i="19"/>
  <c r="AJ408" i="19"/>
  <c r="AJ1324" i="19"/>
  <c r="AD405" i="19"/>
  <c r="AF405" i="19" s="1" a="1"/>
  <c r="AF405" i="19" s="1"/>
  <c r="AD1326" i="19"/>
  <c r="AF1326" i="19" s="1" a="1"/>
  <c r="AF1326" i="19" s="1"/>
  <c r="AD1211" i="19"/>
  <c r="AF1211" i="19" s="1" a="1"/>
  <c r="AF1211" i="19" s="1"/>
  <c r="AJ1208" i="19"/>
  <c r="AJ1206" i="19"/>
  <c r="AJ405" i="19"/>
  <c r="AJ1329" i="19"/>
  <c r="AD410" i="19"/>
  <c r="AF410" i="19" s="1" a="1"/>
  <c r="AF410" i="19" s="1"/>
  <c r="AD1325" i="19"/>
  <c r="AF1325" i="19" s="1" a="1"/>
  <c r="AF1325" i="19" s="1"/>
  <c r="AD1209" i="19"/>
  <c r="AF1209" i="19" s="1" a="1"/>
  <c r="AF1209" i="19" s="1"/>
  <c r="AJ1326" i="19"/>
  <c r="AJ1204" i="19"/>
  <c r="AJ411" i="19"/>
  <c r="AD409" i="19"/>
  <c r="AF409" i="19" s="1" a="1"/>
  <c r="AF409" i="19" s="1"/>
  <c r="AD1324" i="19"/>
  <c r="AF1324" i="19" s="1" a="1"/>
  <c r="AF1324" i="19" s="1"/>
  <c r="AD1208" i="19"/>
  <c r="AF1208" i="19" s="1" a="1"/>
  <c r="AF1208" i="19" s="1"/>
  <c r="AE1467" i="19"/>
  <c r="AG1467" i="19" s="1" a="1"/>
  <c r="AG1467" i="19" s="1"/>
  <c r="AJ409" i="19"/>
  <c r="AD408" i="19"/>
  <c r="AF408" i="19" s="1" a="1"/>
  <c r="AF408" i="19" s="1"/>
  <c r="AD1323" i="19"/>
  <c r="AF1323" i="19" s="1" a="1"/>
  <c r="AF1323" i="19" s="1"/>
  <c r="AD1207" i="19"/>
  <c r="AF1207" i="19" s="1" a="1"/>
  <c r="AF1207" i="19" s="1"/>
  <c r="AK638" i="19"/>
  <c r="AJ1327" i="19"/>
  <c r="AJ406" i="19"/>
  <c r="AD1329" i="19"/>
  <c r="AF1329" i="19" s="1" a="1"/>
  <c r="AF1329" i="19" s="1"/>
  <c r="AD1206" i="19"/>
  <c r="AF1206" i="19" s="1" a="1"/>
  <c r="AF1206" i="19" s="1"/>
  <c r="AJ403" i="19"/>
  <c r="AJ1323" i="19"/>
  <c r="AD403" i="19"/>
  <c r="AF403" i="19" s="1" a="1"/>
  <c r="AF403" i="19" s="1"/>
  <c r="AD1331" i="19"/>
  <c r="AF1331" i="19" s="1" a="1"/>
  <c r="AF1331" i="19" s="1"/>
  <c r="AD1203" i="19"/>
  <c r="AF1203" i="19" s="1" a="1"/>
  <c r="AF1203" i="19" s="1"/>
  <c r="AD404" i="19"/>
  <c r="AF404" i="19" s="1" a="1"/>
  <c r="AF404" i="19" s="1"/>
  <c r="AD1330" i="19"/>
  <c r="AF1330" i="19" s="1" a="1"/>
  <c r="AF1330" i="19" s="1"/>
  <c r="AD1205" i="19"/>
  <c r="AF1205" i="19" s="1" a="1"/>
  <c r="AF1205" i="19" s="1"/>
  <c r="AJ402" i="19"/>
  <c r="AL402" i="19" s="1" a="1"/>
  <c r="AL402" i="19" s="1"/>
  <c r="L51" i="23" s="1"/>
  <c r="AJ1325" i="19"/>
  <c r="AJ1209" i="19"/>
  <c r="AJ1330" i="19"/>
  <c r="AD402" i="19"/>
  <c r="AF402" i="19" s="1" a="1"/>
  <c r="AF402" i="19" s="1"/>
  <c r="AD1202" i="19"/>
  <c r="AF1202" i="19" s="1" a="1"/>
  <c r="AF1202" i="19" s="1"/>
  <c r="AJ236" i="19"/>
  <c r="AJ407" i="19"/>
  <c r="AJ1207" i="19"/>
  <c r="AJ1203" i="19"/>
  <c r="O92" i="23"/>
  <c r="AJ476" i="19"/>
  <c r="AD784" i="19"/>
  <c r="AF784" i="19" s="1" a="1"/>
  <c r="AF784" i="19" s="1"/>
  <c r="AD395" i="19"/>
  <c r="AF395" i="19" s="1" a="1"/>
  <c r="AF395" i="19" s="1"/>
  <c r="AD1398" i="19"/>
  <c r="AF1398" i="19" s="1" a="1"/>
  <c r="AF1398" i="19" s="1"/>
  <c r="AE1581" i="19"/>
  <c r="AG1581" i="19" s="1" a="1"/>
  <c r="AG1581" i="19" s="1"/>
  <c r="AD782" i="19"/>
  <c r="AF782" i="19" s="1" a="1"/>
  <c r="AF782" i="19" s="1"/>
  <c r="AD394" i="19"/>
  <c r="AF394" i="19" s="1" a="1"/>
  <c r="AF394" i="19" s="1"/>
  <c r="AD1397" i="19"/>
  <c r="AF1397" i="19" s="1" a="1"/>
  <c r="AF1397" i="19" s="1"/>
  <c r="AE1580" i="19"/>
  <c r="AG1580" i="19" s="1" a="1"/>
  <c r="AG1580" i="19" s="1"/>
  <c r="AD1399" i="19"/>
  <c r="AF1399" i="19" s="1" a="1"/>
  <c r="AF1399" i="19" s="1"/>
  <c r="AE1579" i="19"/>
  <c r="AG1579" i="19" s="1" a="1"/>
  <c r="AG1579" i="19" s="1"/>
  <c r="AJ475" i="19"/>
  <c r="M94" i="23"/>
  <c r="AD154" i="19"/>
  <c r="AF154" i="19" s="1" a="1"/>
  <c r="AF154" i="19" s="1"/>
  <c r="AE664" i="19"/>
  <c r="AG664" i="19" s="1" a="1"/>
  <c r="AG664" i="19" s="1"/>
  <c r="AE1578" i="19"/>
  <c r="AG1578" i="19" s="1" a="1"/>
  <c r="AG1578" i="19" s="1"/>
  <c r="AD346" i="19"/>
  <c r="AF346" i="19" s="1" a="1"/>
  <c r="AF346" i="19" s="1"/>
  <c r="AJ275" i="19"/>
  <c r="K94" i="23"/>
  <c r="AK671" i="19"/>
  <c r="H94" i="23"/>
  <c r="J94" i="23"/>
  <c r="I94" i="23"/>
  <c r="L94" i="23"/>
  <c r="N94" i="23"/>
  <c r="O94" i="23" s="1"/>
  <c r="D94" i="23"/>
  <c r="AD239" i="19"/>
  <c r="AF239" i="19" s="1" a="1"/>
  <c r="AF239" i="19" s="1"/>
  <c r="AJ580" i="19"/>
  <c r="AE617" i="19"/>
  <c r="AG617" i="19" s="1" a="1"/>
  <c r="AG617" i="19" s="1"/>
  <c r="AD1332" i="19"/>
  <c r="AF1332" i="19" s="1" a="1"/>
  <c r="AF1332" i="19" s="1"/>
  <c r="AE588" i="19"/>
  <c r="AG588" i="19" s="1" a="1"/>
  <c r="AG588" i="19" s="1"/>
  <c r="AD965" i="19"/>
  <c r="AF965" i="19" s="1" a="1"/>
  <c r="AF965" i="19" s="1"/>
  <c r="AJ303" i="19"/>
  <c r="AK586" i="19"/>
  <c r="AD1432" i="19"/>
  <c r="AF1432" i="19" s="1" a="1"/>
  <c r="AF1432" i="19" s="1"/>
  <c r="AD1260" i="19"/>
  <c r="AF1260" i="19" s="1" a="1"/>
  <c r="AF1260" i="19" s="1"/>
  <c r="AJ1256" i="19"/>
  <c r="AJ478" i="19"/>
  <c r="AD1277" i="19"/>
  <c r="AF1277" i="19" s="1" a="1"/>
  <c r="AF1277" i="19" s="1"/>
  <c r="AJ1258" i="19"/>
  <c r="AK613" i="19"/>
  <c r="AJ1440" i="19"/>
  <c r="AJ1335" i="19"/>
  <c r="AK587" i="19"/>
  <c r="AD1276" i="19"/>
  <c r="AF1276" i="19" s="1" a="1"/>
  <c r="AF1276" i="19" s="1"/>
  <c r="AD1441" i="19"/>
  <c r="AF1441" i="19" s="1" a="1"/>
  <c r="AF1441" i="19" s="1"/>
  <c r="AD1259" i="19"/>
  <c r="AF1259" i="19" s="1" a="1"/>
  <c r="AF1259" i="19" s="1"/>
  <c r="AE583" i="19"/>
  <c r="AG583" i="19" s="1" a="1"/>
  <c r="AG583" i="19" s="1"/>
  <c r="AE613" i="19"/>
  <c r="AG613" i="19" s="1" a="1"/>
  <c r="AG613" i="19" s="1"/>
  <c r="AJ1257" i="19"/>
  <c r="AJ1437" i="19"/>
  <c r="AJ1339" i="19"/>
  <c r="AK588" i="19"/>
  <c r="AK618" i="19"/>
  <c r="AJ1277" i="19"/>
  <c r="AD1275" i="19"/>
  <c r="AF1275" i="19" s="1" a="1"/>
  <c r="AF1275" i="19" s="1"/>
  <c r="AD1335" i="19"/>
  <c r="AF1335" i="19" s="1" a="1"/>
  <c r="AF1335" i="19" s="1"/>
  <c r="AD1440" i="19"/>
  <c r="AF1440" i="19" s="1" a="1"/>
  <c r="AF1440" i="19" s="1"/>
  <c r="AD308" i="19"/>
  <c r="AF308" i="19" s="1" a="1"/>
  <c r="AF308" i="19" s="1"/>
  <c r="AD1261" i="19"/>
  <c r="AF1261" i="19" s="1" a="1"/>
  <c r="AF1261" i="19" s="1"/>
  <c r="AE587" i="19"/>
  <c r="AG587" i="19" s="1" a="1"/>
  <c r="AG587" i="19" s="1"/>
  <c r="AK811" i="19"/>
  <c r="AK583" i="19"/>
  <c r="AJ1260" i="19"/>
  <c r="AJ1439" i="19"/>
  <c r="AJ1340" i="19"/>
  <c r="AK621" i="19"/>
  <c r="AK616" i="19"/>
  <c r="AJ1279" i="19"/>
  <c r="AD473" i="19"/>
  <c r="AF473" i="19" s="1" a="1"/>
  <c r="AF473" i="19" s="1"/>
  <c r="AD1274" i="19"/>
  <c r="AF1274" i="19" s="1" a="1"/>
  <c r="AF1274" i="19" s="1"/>
  <c r="AD1439" i="19"/>
  <c r="AF1439" i="19" s="1" a="1"/>
  <c r="AF1439" i="19" s="1"/>
  <c r="AD306" i="19"/>
  <c r="AF306" i="19" s="1" a="1"/>
  <c r="AF306" i="19" s="1"/>
  <c r="AD1258" i="19"/>
  <c r="AF1258" i="19" s="1" a="1"/>
  <c r="AF1258" i="19" s="1"/>
  <c r="AE582" i="19"/>
  <c r="AG582" i="19" s="1" a="1"/>
  <c r="AG582" i="19" s="1"/>
  <c r="AJ1436" i="19"/>
  <c r="AJ1281" i="19"/>
  <c r="AD274" i="19"/>
  <c r="AF274" i="19" s="1" a="1"/>
  <c r="AF274" i="19" s="1"/>
  <c r="AD472" i="19"/>
  <c r="AF472" i="19" s="1" a="1"/>
  <c r="AF472" i="19" s="1"/>
  <c r="AD1273" i="19"/>
  <c r="AF1273" i="19" s="1" a="1"/>
  <c r="AF1273" i="19" s="1"/>
  <c r="AD1437" i="19"/>
  <c r="AF1437" i="19" s="1" a="1"/>
  <c r="AF1437" i="19" s="1"/>
  <c r="AE591" i="19"/>
  <c r="AG591" i="19" s="1" a="1"/>
  <c r="AG591" i="19" s="1"/>
  <c r="AJ1254" i="19"/>
  <c r="AJ1438" i="19"/>
  <c r="AJ1272" i="19"/>
  <c r="AL1272" i="19" s="1" a="1"/>
  <c r="AL1272" i="19" s="1"/>
  <c r="AD1438" i="19"/>
  <c r="AF1438" i="19" s="1" a="1"/>
  <c r="AF1438" i="19" s="1"/>
  <c r="AE589" i="19"/>
  <c r="AG589" i="19" s="1" a="1"/>
  <c r="AG589" i="19" s="1"/>
  <c r="AJ1276" i="19"/>
  <c r="AJ1261" i="19"/>
  <c r="AJ1435" i="19"/>
  <c r="AJ1275" i="19"/>
  <c r="AK591" i="19"/>
  <c r="AD1436" i="19"/>
  <c r="AF1436" i="19" s="1" a="1"/>
  <c r="AF1436" i="19" s="1"/>
  <c r="AD1256" i="19"/>
  <c r="AF1256" i="19" s="1" a="1"/>
  <c r="AF1256" i="19" s="1"/>
  <c r="AE586" i="19"/>
  <c r="AG586" i="19" s="1" a="1"/>
  <c r="AG586" i="19" s="1"/>
  <c r="AJ1259" i="19"/>
  <c r="AJ1252" i="19"/>
  <c r="AL1252" i="19" s="1" a="1"/>
  <c r="AL1252" i="19" s="1"/>
  <c r="AJ1432" i="19"/>
  <c r="AL1432" i="19" s="1" a="1"/>
  <c r="AL1432" i="19" s="1"/>
  <c r="AK589" i="19"/>
  <c r="AJ1280" i="19"/>
  <c r="AK614" i="19"/>
  <c r="AK585" i="19"/>
  <c r="AD1272" i="19"/>
  <c r="AF1272" i="19" s="1" a="1"/>
  <c r="AF1272" i="19" s="1"/>
  <c r="AD1435" i="19"/>
  <c r="AF1435" i="19" s="1" a="1"/>
  <c r="AF1435" i="19" s="1"/>
  <c r="AD1257" i="19"/>
  <c r="AF1257" i="19" s="1" a="1"/>
  <c r="AF1257" i="19" s="1"/>
  <c r="AE585" i="19"/>
  <c r="AG585" i="19" s="1" a="1"/>
  <c r="AG585" i="19" s="1"/>
  <c r="AK805" i="19"/>
  <c r="AK615" i="19"/>
  <c r="AJ1253" i="19"/>
  <c r="AJ1434" i="19"/>
  <c r="AK619" i="19"/>
  <c r="AJ1278" i="19"/>
  <c r="AK620" i="19"/>
  <c r="AD1281" i="19"/>
  <c r="AF1281" i="19" s="1" a="1"/>
  <c r="AF1281" i="19" s="1"/>
  <c r="AD1255" i="19"/>
  <c r="AF1255" i="19" s="1" a="1"/>
  <c r="AF1255" i="19" s="1"/>
  <c r="AE584" i="19"/>
  <c r="AG584" i="19" s="1" a="1"/>
  <c r="AG584" i="19" s="1"/>
  <c r="AD307" i="19"/>
  <c r="AF307" i="19" s="1" a="1"/>
  <c r="AF307" i="19" s="1"/>
  <c r="AK590" i="19"/>
  <c r="AJ1441" i="19"/>
  <c r="AK617" i="19"/>
  <c r="AJ1274" i="19"/>
  <c r="AJ1255" i="19"/>
  <c r="AD1280" i="19"/>
  <c r="AF1280" i="19" s="1" a="1"/>
  <c r="AF1280" i="19" s="1"/>
  <c r="AD1254" i="19"/>
  <c r="AF1254" i="19" s="1" a="1"/>
  <c r="AF1254" i="19" s="1"/>
  <c r="AE590" i="19"/>
  <c r="AG590" i="19" s="1" a="1"/>
  <c r="AG590" i="19" s="1"/>
  <c r="AJ1433" i="19"/>
  <c r="AK582" i="19"/>
  <c r="AM582" i="19" s="1" a="1"/>
  <c r="AM582" i="19" s="1"/>
  <c r="M69" i="23" s="1"/>
  <c r="AJ1273" i="19"/>
  <c r="AJ474" i="19"/>
  <c r="AD966" i="19"/>
  <c r="AF966" i="19" s="1" a="1"/>
  <c r="AF966" i="19" s="1"/>
  <c r="O133" i="23"/>
  <c r="O132" i="23"/>
  <c r="P162" i="23"/>
  <c r="O122" i="23"/>
  <c r="P149" i="23"/>
  <c r="O149" i="23"/>
  <c r="O97" i="23"/>
  <c r="P97" i="23"/>
  <c r="P113" i="23"/>
  <c r="O113" i="23"/>
  <c r="P76" i="23"/>
  <c r="O76" i="23"/>
  <c r="P79" i="23"/>
  <c r="O79" i="23"/>
  <c r="P112" i="23"/>
  <c r="O112" i="23"/>
  <c r="O153" i="23"/>
  <c r="P153" i="23"/>
  <c r="P135" i="23"/>
  <c r="O135" i="23"/>
  <c r="O126" i="23"/>
  <c r="P126" i="23"/>
  <c r="O90" i="23"/>
  <c r="P90" i="23"/>
  <c r="O128" i="23"/>
  <c r="P128" i="23"/>
  <c r="P146" i="23"/>
  <c r="O146" i="23"/>
  <c r="P98" i="23"/>
  <c r="O98" i="23"/>
  <c r="P85" i="23"/>
  <c r="O85" i="23"/>
  <c r="P161" i="23"/>
  <c r="O161" i="23"/>
  <c r="O83" i="23"/>
  <c r="P83" i="23"/>
  <c r="O145" i="23"/>
  <c r="P145" i="23"/>
  <c r="O93" i="23"/>
  <c r="P93" i="23"/>
  <c r="O104" i="23"/>
  <c r="P104" i="23"/>
  <c r="P123" i="23"/>
  <c r="O123" i="23"/>
  <c r="P134" i="23"/>
  <c r="O134" i="23"/>
  <c r="P120" i="23"/>
  <c r="O120" i="23"/>
  <c r="P139" i="23"/>
  <c r="O139" i="23"/>
  <c r="O152" i="23"/>
  <c r="P152" i="23"/>
  <c r="O163" i="23"/>
  <c r="P163" i="23"/>
  <c r="P160" i="23"/>
  <c r="O160" i="23"/>
  <c r="P88" i="23"/>
  <c r="O88" i="23"/>
  <c r="O127" i="23"/>
  <c r="P127" i="23"/>
  <c r="P109" i="23"/>
  <c r="O109" i="23"/>
  <c r="O115" i="23"/>
  <c r="P115" i="23"/>
  <c r="O81" i="23"/>
  <c r="P81" i="23"/>
  <c r="O73" i="23"/>
  <c r="P73" i="23"/>
  <c r="P148" i="23"/>
  <c r="O148" i="23"/>
  <c r="P101" i="23"/>
  <c r="O101" i="23"/>
  <c r="O151" i="23"/>
  <c r="P151" i="23"/>
  <c r="P100" i="23"/>
  <c r="O100" i="23"/>
  <c r="P108" i="23"/>
  <c r="O108" i="23"/>
  <c r="P124" i="23"/>
  <c r="O124" i="23"/>
  <c r="O117" i="23"/>
  <c r="P117" i="23"/>
  <c r="P75" i="23"/>
  <c r="O75" i="23"/>
  <c r="P111" i="23"/>
  <c r="O111" i="23"/>
  <c r="P99" i="23"/>
  <c r="O99" i="23"/>
  <c r="P84" i="23"/>
  <c r="O84" i="23"/>
  <c r="O95" i="23"/>
  <c r="P95" i="23"/>
  <c r="O166" i="23"/>
  <c r="P166" i="23"/>
  <c r="O119" i="23"/>
  <c r="P119" i="23"/>
  <c r="O121" i="23"/>
  <c r="P121" i="23"/>
  <c r="P86" i="23"/>
  <c r="O86" i="23"/>
  <c r="P159" i="23"/>
  <c r="O159" i="23"/>
  <c r="P110" i="23"/>
  <c r="O110" i="23"/>
  <c r="P125" i="23"/>
  <c r="O125" i="23"/>
  <c r="P114" i="23"/>
  <c r="O114" i="23"/>
  <c r="P171" i="23"/>
  <c r="O171" i="23"/>
  <c r="AD275" i="19"/>
  <c r="AF275" i="19" s="1" a="1"/>
  <c r="AF275" i="19" s="1"/>
  <c r="AD237" i="19"/>
  <c r="AF237" i="19" s="1" a="1"/>
  <c r="AF237" i="19" s="1"/>
  <c r="AD305" i="19"/>
  <c r="AF305" i="19" s="1" a="1"/>
  <c r="AF305" i="19" s="1"/>
  <c r="AD345" i="19"/>
  <c r="AF345" i="19" s="1" a="1"/>
  <c r="AF345" i="19" s="1"/>
  <c r="AD153" i="19"/>
  <c r="AF153" i="19" s="1" a="1"/>
  <c r="AF153" i="19" s="1"/>
  <c r="AJ311" i="19"/>
  <c r="AJ345" i="19"/>
  <c r="AJ158" i="19"/>
  <c r="AJ308" i="19"/>
  <c r="AJ233" i="19"/>
  <c r="AD236" i="19"/>
  <c r="AF236" i="19" s="1" a="1"/>
  <c r="AF236" i="19" s="1"/>
  <c r="AD304" i="19"/>
  <c r="AF304" i="19" s="1" a="1"/>
  <c r="AF304" i="19" s="1"/>
  <c r="AD344" i="19"/>
  <c r="AF344" i="19" s="1" a="1"/>
  <c r="AF344" i="19" s="1"/>
  <c r="AD152" i="19"/>
  <c r="AF152" i="19" s="1" a="1"/>
  <c r="AF152" i="19" s="1"/>
  <c r="AJ347" i="19"/>
  <c r="AJ351" i="19"/>
  <c r="AJ154" i="19"/>
  <c r="AJ302" i="19"/>
  <c r="AL302" i="19" s="1" a="1"/>
  <c r="AL302" i="19" s="1"/>
  <c r="L41" i="23" s="1"/>
  <c r="AJ239" i="19"/>
  <c r="AD235" i="19"/>
  <c r="AF235" i="19" s="1" a="1"/>
  <c r="AF235" i="19" s="1"/>
  <c r="AD302" i="19"/>
  <c r="AF302" i="19" s="1" a="1"/>
  <c r="AF302" i="19" s="1"/>
  <c r="AD343" i="19"/>
  <c r="AF343" i="19" s="1" a="1"/>
  <c r="AF343" i="19" s="1"/>
  <c r="AD161" i="19"/>
  <c r="AF161" i="19" s="1" a="1"/>
  <c r="AF161" i="19" s="1"/>
  <c r="AJ343" i="19"/>
  <c r="AJ307" i="19"/>
  <c r="AJ241" i="19"/>
  <c r="AJ155" i="19"/>
  <c r="AD234" i="19"/>
  <c r="AF234" i="19" s="1" a="1"/>
  <c r="AF234" i="19" s="1"/>
  <c r="AD342" i="19"/>
  <c r="AF342" i="19" s="1" a="1"/>
  <c r="AF342" i="19" s="1"/>
  <c r="AD160" i="19"/>
  <c r="AF160" i="19" s="1" a="1"/>
  <c r="AF160" i="19" s="1"/>
  <c r="AJ344" i="19"/>
  <c r="AJ306" i="19"/>
  <c r="AJ234" i="19"/>
  <c r="AD233" i="19"/>
  <c r="AF233" i="19" s="1" a="1"/>
  <c r="AF233" i="19" s="1"/>
  <c r="AD350" i="19"/>
  <c r="AF350" i="19" s="1" a="1"/>
  <c r="AF350" i="19" s="1"/>
  <c r="AD158" i="19"/>
  <c r="AF158" i="19" s="1" a="1"/>
  <c r="AF158" i="19" s="1"/>
  <c r="AJ304" i="19"/>
  <c r="AJ240" i="19"/>
  <c r="AD232" i="19"/>
  <c r="AF232" i="19" s="1" a="1"/>
  <c r="AF232" i="19" s="1"/>
  <c r="AD311" i="19"/>
  <c r="AF311" i="19" s="1" a="1"/>
  <c r="AF311" i="19" s="1"/>
  <c r="AD349" i="19"/>
  <c r="AF349" i="19" s="1" a="1"/>
  <c r="AF349" i="19" s="1"/>
  <c r="AD157" i="19"/>
  <c r="AF157" i="19" s="1" a="1"/>
  <c r="AF157" i="19" s="1"/>
  <c r="AJ310" i="19"/>
  <c r="AJ232" i="19"/>
  <c r="AL232" i="19" s="1" a="1"/>
  <c r="AL232" i="19" s="1"/>
  <c r="L34" i="23" s="1"/>
  <c r="AD241" i="19"/>
  <c r="AF241" i="19" s="1" a="1"/>
  <c r="AF241" i="19" s="1"/>
  <c r="AD310" i="19"/>
  <c r="AF310" i="19" s="1" a="1"/>
  <c r="AF310" i="19" s="1"/>
  <c r="AD348" i="19"/>
  <c r="AF348" i="19" s="1" a="1"/>
  <c r="AF348" i="19" s="1"/>
  <c r="AD156" i="19"/>
  <c r="AF156" i="19" s="1" a="1"/>
  <c r="AF156" i="19" s="1"/>
  <c r="AJ159" i="19"/>
  <c r="AD240" i="19"/>
  <c r="AF240" i="19" s="1" a="1"/>
  <c r="AF240" i="19" s="1"/>
  <c r="AD309" i="19"/>
  <c r="AF309" i="19" s="1" a="1"/>
  <c r="AF309" i="19" s="1"/>
  <c r="AJ305" i="19"/>
  <c r="AJ350" i="19"/>
  <c r="AJ156" i="19"/>
  <c r="AJ157" i="19"/>
  <c r="AD303" i="19"/>
  <c r="AF303" i="19" s="1" a="1"/>
  <c r="AF303" i="19" s="1"/>
  <c r="AD351" i="19"/>
  <c r="AF351" i="19" s="1" a="1"/>
  <c r="AF351" i="19" s="1"/>
  <c r="AD159" i="19"/>
  <c r="AF159" i="19" s="1" a="1"/>
  <c r="AF159" i="19" s="1"/>
  <c r="AJ237" i="19"/>
  <c r="AJ349" i="19"/>
  <c r="AJ152" i="19"/>
  <c r="AL152" i="19" s="1" a="1"/>
  <c r="AL152" i="19" s="1"/>
  <c r="L26" i="23" s="1"/>
  <c r="AJ309" i="19"/>
  <c r="AJ235" i="19"/>
  <c r="B15" i="23"/>
  <c r="C15" i="23" s="1"/>
  <c r="B17" i="23"/>
  <c r="C17" i="23" s="1"/>
  <c r="G157" i="23"/>
  <c r="M157" i="23"/>
  <c r="J157" i="23"/>
  <c r="F157" i="23"/>
  <c r="L157" i="23"/>
  <c r="K157" i="23"/>
  <c r="E157" i="23"/>
  <c r="I157" i="23"/>
  <c r="H157" i="23"/>
  <c r="N157" i="23"/>
  <c r="D157" i="23"/>
  <c r="N131" i="23"/>
  <c r="M131" i="23"/>
  <c r="J131" i="23"/>
  <c r="L131" i="23"/>
  <c r="H131" i="23"/>
  <c r="G131" i="23"/>
  <c r="F131" i="23"/>
  <c r="E131" i="23"/>
  <c r="K131" i="23"/>
  <c r="I131" i="23"/>
  <c r="D131" i="23"/>
  <c r="N82" i="23"/>
  <c r="L82" i="23"/>
  <c r="I82" i="23"/>
  <c r="K82" i="23"/>
  <c r="M82" i="23"/>
  <c r="E82" i="23"/>
  <c r="F82" i="23"/>
  <c r="H82" i="23"/>
  <c r="G82" i="23"/>
  <c r="J82" i="23"/>
  <c r="D82" i="23"/>
  <c r="N118" i="23"/>
  <c r="L118" i="23"/>
  <c r="I118" i="23"/>
  <c r="M118" i="23"/>
  <c r="H118" i="23"/>
  <c r="K118" i="23"/>
  <c r="E118" i="23"/>
  <c r="G118" i="23"/>
  <c r="F118" i="23"/>
  <c r="J118" i="23"/>
  <c r="D118" i="23"/>
  <c r="F69" i="23"/>
  <c r="E69" i="23"/>
  <c r="I69" i="23"/>
  <c r="H69" i="23"/>
  <c r="G69" i="23"/>
  <c r="D69" i="23"/>
  <c r="K150" i="23"/>
  <c r="H150" i="23"/>
  <c r="I150" i="23"/>
  <c r="G150" i="23"/>
  <c r="F150" i="23"/>
  <c r="L150" i="23"/>
  <c r="N150" i="23"/>
  <c r="E150" i="23"/>
  <c r="M150" i="23"/>
  <c r="J150" i="23"/>
  <c r="D150" i="23"/>
  <c r="M74" i="23"/>
  <c r="J74" i="23"/>
  <c r="G74" i="23"/>
  <c r="K74" i="23"/>
  <c r="I74" i="23"/>
  <c r="N74" i="23"/>
  <c r="E74" i="23"/>
  <c r="L74" i="23"/>
  <c r="H74" i="23"/>
  <c r="F74" i="23"/>
  <c r="D74" i="23"/>
  <c r="G45" i="23"/>
  <c r="F45" i="23"/>
  <c r="E45" i="23"/>
  <c r="H45" i="23"/>
  <c r="I45" i="23"/>
  <c r="D45" i="23"/>
  <c r="M156" i="23"/>
  <c r="L156" i="23"/>
  <c r="J156" i="23"/>
  <c r="F156" i="23"/>
  <c r="K156" i="23"/>
  <c r="E156" i="23"/>
  <c r="G156" i="23"/>
  <c r="I156" i="23"/>
  <c r="H156" i="23"/>
  <c r="N156" i="23"/>
  <c r="D156" i="23"/>
  <c r="L91" i="23"/>
  <c r="I91" i="23"/>
  <c r="H91" i="23"/>
  <c r="K91" i="23"/>
  <c r="J91" i="23"/>
  <c r="G91" i="23"/>
  <c r="N91" i="23"/>
  <c r="M91" i="23"/>
  <c r="E91" i="23"/>
  <c r="F91" i="23"/>
  <c r="D91" i="23"/>
  <c r="G50" i="23"/>
  <c r="I50" i="23"/>
  <c r="E50" i="23"/>
  <c r="H50" i="23"/>
  <c r="F50" i="23"/>
  <c r="D50" i="23"/>
  <c r="E44" i="23"/>
  <c r="H44" i="23"/>
  <c r="F44" i="23"/>
  <c r="I44" i="23"/>
  <c r="G44" i="23"/>
  <c r="D44" i="23"/>
  <c r="N142" i="23"/>
  <c r="L142" i="23"/>
  <c r="I142" i="23"/>
  <c r="M142" i="23"/>
  <c r="E142" i="23"/>
  <c r="J142" i="23"/>
  <c r="H142" i="23"/>
  <c r="K142" i="23"/>
  <c r="F142" i="23"/>
  <c r="G142" i="23"/>
  <c r="D142" i="23"/>
  <c r="B16" i="23"/>
  <c r="C16" i="23" s="1"/>
  <c r="N164" i="23"/>
  <c r="I164" i="23"/>
  <c r="H164" i="23"/>
  <c r="L164" i="23"/>
  <c r="E164" i="23"/>
  <c r="F164" i="23"/>
  <c r="K164" i="23"/>
  <c r="J164" i="23"/>
  <c r="G164" i="23"/>
  <c r="M164" i="23"/>
  <c r="D164" i="23"/>
  <c r="I36" i="23"/>
  <c r="E36" i="23"/>
  <c r="G36" i="23"/>
  <c r="H36" i="23"/>
  <c r="F36" i="23"/>
  <c r="D36" i="23"/>
  <c r="F41" i="23"/>
  <c r="G41" i="23"/>
  <c r="E41" i="23"/>
  <c r="I41" i="23"/>
  <c r="H41" i="23"/>
  <c r="D41" i="23"/>
  <c r="N167" i="23"/>
  <c r="M167" i="23"/>
  <c r="J167" i="23"/>
  <c r="K167" i="23"/>
  <c r="L167" i="23"/>
  <c r="H167" i="23"/>
  <c r="G167" i="23"/>
  <c r="E167" i="23"/>
  <c r="F167" i="23"/>
  <c r="I167" i="23"/>
  <c r="D167" i="23"/>
  <c r="N141" i="23"/>
  <c r="M141" i="23"/>
  <c r="L141" i="23"/>
  <c r="E141" i="23"/>
  <c r="J141" i="23"/>
  <c r="I141" i="23"/>
  <c r="H141" i="23"/>
  <c r="K141" i="23"/>
  <c r="G141" i="23"/>
  <c r="F141" i="23"/>
  <c r="D141" i="23"/>
  <c r="H51" i="23"/>
  <c r="I51" i="23"/>
  <c r="E51" i="23"/>
  <c r="G51" i="23"/>
  <c r="F51" i="23"/>
  <c r="D51" i="23"/>
  <c r="K147" i="23"/>
  <c r="H147" i="23"/>
  <c r="L147" i="23"/>
  <c r="G147" i="23"/>
  <c r="F147" i="23"/>
  <c r="N147" i="23"/>
  <c r="I147" i="23"/>
  <c r="M147" i="23"/>
  <c r="J147" i="23"/>
  <c r="E147" i="23"/>
  <c r="D147" i="23"/>
  <c r="AE1470" i="19"/>
  <c r="AG1470" i="19" s="1" a="1"/>
  <c r="AG1470" i="19" s="1"/>
  <c r="N80" i="23"/>
  <c r="J80" i="23"/>
  <c r="E80" i="23"/>
  <c r="H80" i="23"/>
  <c r="L80" i="23"/>
  <c r="F80" i="23"/>
  <c r="K80" i="23"/>
  <c r="I80" i="23"/>
  <c r="G80" i="23"/>
  <c r="M80" i="23"/>
  <c r="D80" i="23"/>
  <c r="H39" i="23"/>
  <c r="G39" i="23"/>
  <c r="E39" i="23"/>
  <c r="I39" i="23"/>
  <c r="F39" i="23"/>
  <c r="D39" i="23"/>
  <c r="G60" i="23"/>
  <c r="H60" i="23"/>
  <c r="F60" i="23"/>
  <c r="I60" i="23"/>
  <c r="E60" i="23"/>
  <c r="D60" i="23"/>
  <c r="G26" i="23"/>
  <c r="H26" i="23"/>
  <c r="F26" i="23"/>
  <c r="I26" i="23"/>
  <c r="E26" i="23"/>
  <c r="D26" i="23"/>
  <c r="H61" i="23"/>
  <c r="G61" i="23"/>
  <c r="L61" i="23"/>
  <c r="E61" i="23"/>
  <c r="F61" i="23"/>
  <c r="I61" i="23"/>
  <c r="D61" i="23"/>
  <c r="I43" i="23"/>
  <c r="H43" i="23"/>
  <c r="F43" i="23"/>
  <c r="E43" i="23"/>
  <c r="G43" i="23"/>
  <c r="D43" i="23"/>
  <c r="AB112" i="19" a="1"/>
  <c r="AB112" i="19" s="1"/>
  <c r="AB113" i="19" s="1" a="1"/>
  <c r="AB113" i="19" s="1"/>
  <c r="B22" i="23"/>
  <c r="C22" i="23" s="1"/>
  <c r="F144" i="23"/>
  <c r="K144" i="23"/>
  <c r="G144" i="23"/>
  <c r="E144" i="23"/>
  <c r="I144" i="23"/>
  <c r="J144" i="23"/>
  <c r="M144" i="23"/>
  <c r="L144" i="23"/>
  <c r="N144" i="23"/>
  <c r="H144" i="23"/>
  <c r="D144" i="23"/>
  <c r="I34" i="23"/>
  <c r="H34" i="23"/>
  <c r="F34" i="23"/>
  <c r="E34" i="23"/>
  <c r="G34" i="23"/>
  <c r="D34" i="23"/>
  <c r="G47" i="23"/>
  <c r="H47" i="23"/>
  <c r="I47" i="23"/>
  <c r="L47" i="23"/>
  <c r="F47" i="23"/>
  <c r="E47" i="23"/>
  <c r="D47" i="23"/>
  <c r="AK959" i="19"/>
  <c r="B18" i="23"/>
  <c r="C18" i="23" s="1"/>
  <c r="N140" i="23"/>
  <c r="L140" i="23"/>
  <c r="K140" i="23"/>
  <c r="E140" i="23"/>
  <c r="J140" i="23"/>
  <c r="I140" i="23"/>
  <c r="H140" i="23"/>
  <c r="M140" i="23"/>
  <c r="F140" i="23"/>
  <c r="G140" i="23"/>
  <c r="D140" i="23"/>
  <c r="I136" i="23"/>
  <c r="M136" i="23"/>
  <c r="L136" i="23"/>
  <c r="K136" i="23"/>
  <c r="J136" i="23"/>
  <c r="E136" i="23"/>
  <c r="G136" i="23"/>
  <c r="H136" i="23"/>
  <c r="F136" i="23"/>
  <c r="N136" i="23"/>
  <c r="D136" i="23"/>
  <c r="K87" i="23"/>
  <c r="H87" i="23"/>
  <c r="J87" i="23"/>
  <c r="G87" i="23"/>
  <c r="M87" i="23"/>
  <c r="L87" i="23"/>
  <c r="F87" i="23"/>
  <c r="E87" i="23"/>
  <c r="N87" i="23"/>
  <c r="I87" i="23"/>
  <c r="D87" i="23"/>
  <c r="N143" i="23"/>
  <c r="M143" i="23"/>
  <c r="J143" i="23"/>
  <c r="K143" i="23"/>
  <c r="G143" i="23"/>
  <c r="E143" i="23"/>
  <c r="I143" i="23"/>
  <c r="L143" i="23"/>
  <c r="F143" i="23"/>
  <c r="H143" i="23"/>
  <c r="D143" i="23"/>
  <c r="J137" i="23"/>
  <c r="M137" i="23"/>
  <c r="I137" i="23"/>
  <c r="L137" i="23"/>
  <c r="K137" i="23"/>
  <c r="F137" i="23"/>
  <c r="H137" i="23"/>
  <c r="G137" i="23"/>
  <c r="E137" i="23"/>
  <c r="N137" i="23"/>
  <c r="D137" i="23"/>
  <c r="K96" i="23"/>
  <c r="F96" i="23"/>
  <c r="L96" i="23"/>
  <c r="H96" i="23"/>
  <c r="N96" i="23"/>
  <c r="J96" i="23"/>
  <c r="I96" i="23"/>
  <c r="M96" i="23"/>
  <c r="E96" i="23"/>
  <c r="G96" i="23"/>
  <c r="D96" i="23"/>
  <c r="AE1536" i="19"/>
  <c r="AG1536" i="19" s="1" a="1"/>
  <c r="AG1536" i="19" s="1"/>
  <c r="N116" i="23"/>
  <c r="I116" i="23"/>
  <c r="E116" i="23"/>
  <c r="G116" i="23"/>
  <c r="L116" i="23"/>
  <c r="H116" i="23"/>
  <c r="K116" i="23"/>
  <c r="F116" i="23"/>
  <c r="J116" i="23"/>
  <c r="M116" i="23"/>
  <c r="D116" i="23"/>
  <c r="N105" i="23"/>
  <c r="H105" i="23"/>
  <c r="E105" i="23"/>
  <c r="J105" i="23"/>
  <c r="I105" i="23"/>
  <c r="M105" i="23"/>
  <c r="L105" i="23"/>
  <c r="F105" i="23"/>
  <c r="G105" i="23"/>
  <c r="K105" i="23"/>
  <c r="D105" i="23"/>
  <c r="J89" i="23"/>
  <c r="G89" i="23"/>
  <c r="I89" i="23"/>
  <c r="H89" i="23"/>
  <c r="M89" i="23"/>
  <c r="L89" i="23"/>
  <c r="K89" i="23"/>
  <c r="F89" i="23"/>
  <c r="E89" i="23"/>
  <c r="N89" i="23"/>
  <c r="D89" i="23"/>
  <c r="N129" i="23"/>
  <c r="H129" i="23"/>
  <c r="G129" i="23"/>
  <c r="E129" i="23"/>
  <c r="K129" i="23"/>
  <c r="F129" i="23"/>
  <c r="J129" i="23"/>
  <c r="M129" i="23"/>
  <c r="L129" i="23"/>
  <c r="I129" i="23"/>
  <c r="D129" i="23"/>
  <c r="B24" i="23"/>
  <c r="C24" i="23" s="1"/>
  <c r="E68" i="23"/>
  <c r="I68" i="23"/>
  <c r="G68" i="23"/>
  <c r="H68" i="23"/>
  <c r="F68" i="23"/>
  <c r="D68" i="23"/>
  <c r="H48" i="23"/>
  <c r="I48" i="23"/>
  <c r="G48" i="23"/>
  <c r="F48" i="23"/>
  <c r="E48" i="23"/>
  <c r="D48" i="23"/>
  <c r="N155" i="23"/>
  <c r="M155" i="23"/>
  <c r="J155" i="23"/>
  <c r="L155" i="23"/>
  <c r="I155" i="23"/>
  <c r="E155" i="23"/>
  <c r="G155" i="23"/>
  <c r="H155" i="23"/>
  <c r="F155" i="23"/>
  <c r="K155" i="23"/>
  <c r="D155" i="23"/>
  <c r="N106" i="23"/>
  <c r="L106" i="23"/>
  <c r="I106" i="23"/>
  <c r="H106" i="23"/>
  <c r="F106" i="23"/>
  <c r="J106" i="23"/>
  <c r="M106" i="23"/>
  <c r="G106" i="23"/>
  <c r="K106" i="23"/>
  <c r="E106" i="23"/>
  <c r="D106" i="23"/>
  <c r="G35" i="23"/>
  <c r="I35" i="23"/>
  <c r="E35" i="23"/>
  <c r="H35" i="23"/>
  <c r="F35" i="23"/>
  <c r="D35" i="23"/>
  <c r="L169" i="23"/>
  <c r="G169" i="23"/>
  <c r="I169" i="23"/>
  <c r="M169" i="23"/>
  <c r="F169" i="23"/>
  <c r="E169" i="23"/>
  <c r="H169" i="23"/>
  <c r="J169" i="23"/>
  <c r="N169" i="23"/>
  <c r="K169" i="23"/>
  <c r="D169" i="23"/>
  <c r="K168" i="23"/>
  <c r="M168" i="23"/>
  <c r="F168" i="23"/>
  <c r="N168" i="23"/>
  <c r="H168" i="23"/>
  <c r="G168" i="23"/>
  <c r="J168" i="23"/>
  <c r="E168" i="23"/>
  <c r="L168" i="23"/>
  <c r="I168" i="23"/>
  <c r="D168" i="23"/>
  <c r="G72" i="23"/>
  <c r="F72" i="23"/>
  <c r="I72" i="23"/>
  <c r="H72" i="23"/>
  <c r="E72" i="23"/>
  <c r="K72" i="23"/>
  <c r="D72" i="23"/>
  <c r="M158" i="23"/>
  <c r="J158" i="23"/>
  <c r="G158" i="23"/>
  <c r="F158" i="23"/>
  <c r="H158" i="23"/>
  <c r="L158" i="23"/>
  <c r="K158" i="23"/>
  <c r="E158" i="23"/>
  <c r="I158" i="23"/>
  <c r="N158" i="23"/>
  <c r="D158" i="23"/>
  <c r="L103" i="23"/>
  <c r="I103" i="23"/>
  <c r="J103" i="23"/>
  <c r="M103" i="23"/>
  <c r="G103" i="23"/>
  <c r="F103" i="23"/>
  <c r="K103" i="23"/>
  <c r="N103" i="23"/>
  <c r="H103" i="23"/>
  <c r="E103" i="23"/>
  <c r="D103" i="23"/>
  <c r="N165" i="23"/>
  <c r="J165" i="23"/>
  <c r="I165" i="23"/>
  <c r="H165" i="23"/>
  <c r="L165" i="23"/>
  <c r="E165" i="23"/>
  <c r="G165" i="23"/>
  <c r="F165" i="23"/>
  <c r="M165" i="23"/>
  <c r="K165" i="23"/>
  <c r="D165" i="23"/>
  <c r="H54" i="23"/>
  <c r="I54" i="23"/>
  <c r="F54" i="23"/>
  <c r="E54" i="23"/>
  <c r="G54" i="23"/>
  <c r="D54" i="23"/>
  <c r="I58" i="23"/>
  <c r="F58" i="23"/>
  <c r="E58" i="23"/>
  <c r="H58" i="23"/>
  <c r="G58" i="23"/>
  <c r="D58" i="23"/>
  <c r="I77" i="23"/>
  <c r="H77" i="23"/>
  <c r="L77" i="23"/>
  <c r="N77" i="23"/>
  <c r="M77" i="23"/>
  <c r="F77" i="23"/>
  <c r="G77" i="23"/>
  <c r="J77" i="23"/>
  <c r="E77" i="23"/>
  <c r="K77" i="23"/>
  <c r="D77" i="23"/>
  <c r="N154" i="23"/>
  <c r="L154" i="23"/>
  <c r="I154" i="23"/>
  <c r="K154" i="23"/>
  <c r="M154" i="23"/>
  <c r="H154" i="23"/>
  <c r="F154" i="23"/>
  <c r="G154" i="23"/>
  <c r="E154" i="23"/>
  <c r="J154" i="23"/>
  <c r="D154" i="23"/>
  <c r="K102" i="23"/>
  <c r="H102" i="23"/>
  <c r="M102" i="23"/>
  <c r="G102" i="23"/>
  <c r="F102" i="23"/>
  <c r="L102" i="23"/>
  <c r="N102" i="23"/>
  <c r="J102" i="23"/>
  <c r="I102" i="23"/>
  <c r="E102" i="23"/>
  <c r="D102" i="23"/>
  <c r="I67" i="23"/>
  <c r="E67" i="23"/>
  <c r="H67" i="23"/>
  <c r="G67" i="23"/>
  <c r="F67" i="23"/>
  <c r="D67" i="23"/>
  <c r="B23" i="23"/>
  <c r="C23" i="23" s="1"/>
  <c r="H30" i="23"/>
  <c r="I30" i="23"/>
  <c r="F30" i="23"/>
  <c r="G30" i="23"/>
  <c r="E30" i="23"/>
  <c r="D30" i="23"/>
  <c r="K138" i="23"/>
  <c r="H138" i="23"/>
  <c r="J138" i="23"/>
  <c r="I138" i="23"/>
  <c r="M138" i="23"/>
  <c r="L138" i="23"/>
  <c r="N138" i="23"/>
  <c r="G138" i="23"/>
  <c r="F138" i="23"/>
  <c r="E138" i="23"/>
  <c r="D138" i="23"/>
  <c r="I12" i="23"/>
  <c r="G12" i="23"/>
  <c r="F12" i="23"/>
  <c r="E12" i="23"/>
  <c r="H12" i="23"/>
  <c r="G71" i="23"/>
  <c r="F71" i="23"/>
  <c r="I71" i="23"/>
  <c r="H71" i="23"/>
  <c r="E71" i="23"/>
  <c r="D71" i="23"/>
  <c r="G38" i="23"/>
  <c r="E38" i="23"/>
  <c r="I38" i="23"/>
  <c r="H38" i="23"/>
  <c r="F38" i="23"/>
  <c r="D38" i="23"/>
  <c r="N107" i="23"/>
  <c r="M107" i="23"/>
  <c r="J107" i="23"/>
  <c r="I107" i="23"/>
  <c r="K107" i="23"/>
  <c r="G107" i="23"/>
  <c r="E107" i="23"/>
  <c r="L107" i="23"/>
  <c r="F107" i="23"/>
  <c r="H107" i="23"/>
  <c r="D107" i="23"/>
  <c r="N130" i="23"/>
  <c r="L130" i="23"/>
  <c r="I130" i="23"/>
  <c r="H130" i="23"/>
  <c r="G130" i="23"/>
  <c r="M130" i="23"/>
  <c r="F130" i="23"/>
  <c r="E130" i="23"/>
  <c r="K130" i="23"/>
  <c r="J130" i="23"/>
  <c r="D130" i="23"/>
  <c r="H66" i="23"/>
  <c r="I66" i="23"/>
  <c r="E66" i="23"/>
  <c r="F66" i="23"/>
  <c r="G66" i="23"/>
  <c r="D66" i="23"/>
  <c r="AM1402" i="19" a="1"/>
  <c r="AM1402" i="19" s="1"/>
  <c r="AM892" i="19" a="1"/>
  <c r="AM892" i="19" s="1"/>
  <c r="AM842" i="19" a="1"/>
  <c r="AM842" i="19" s="1"/>
  <c r="AL792" i="19" a="1"/>
  <c r="AL792" i="19" s="1"/>
  <c r="AK632" i="19"/>
  <c r="AM422" i="19" a="1"/>
  <c r="AM422" i="19" s="1"/>
  <c r="M53" i="23" s="1"/>
  <c r="AM652" i="19" a="1"/>
  <c r="AM652" i="19" s="1"/>
  <c r="AM1022" i="19" a="1"/>
  <c r="AM1022" i="19" s="1"/>
  <c r="AM752" i="19" a="1"/>
  <c r="AM752" i="19" s="1"/>
  <c r="AL772" i="19" a="1"/>
  <c r="AL772" i="19" s="1"/>
  <c r="AL1172" i="19" a="1"/>
  <c r="AL1172" i="19" s="1"/>
  <c r="AL542" i="19" a="1"/>
  <c r="AL542" i="19" s="1"/>
  <c r="L65" i="23" s="1"/>
  <c r="AL1282" i="19" a="1"/>
  <c r="AL1282" i="19" s="1"/>
  <c r="AE633" i="19"/>
  <c r="AG633" i="19" s="1" a="1"/>
  <c r="AG633" i="19" s="1"/>
  <c r="AM1242" i="19" a="1"/>
  <c r="AM1242" i="19" s="1"/>
  <c r="AM862" i="19" a="1"/>
  <c r="AM862" i="19" s="1"/>
  <c r="AM1422" i="19" a="1"/>
  <c r="AM1422" i="19" s="1"/>
  <c r="AM1222" i="19" a="1"/>
  <c r="AM1222" i="19" s="1"/>
  <c r="AM172" i="19" a="1"/>
  <c r="AM172" i="19" s="1"/>
  <c r="M28" i="23" s="1"/>
  <c r="AM812" i="19" a="1"/>
  <c r="AM812" i="19" s="1"/>
  <c r="AM212" i="19" a="1"/>
  <c r="AM212" i="19" s="1"/>
  <c r="M32" i="23" s="1"/>
  <c r="AL222" i="19" a="1"/>
  <c r="AL222" i="19" s="1"/>
  <c r="L33" i="23" s="1"/>
  <c r="AL1082" i="19" a="1"/>
  <c r="AL1082" i="19" s="1"/>
  <c r="AL1142" i="19" a="1"/>
  <c r="AL1142" i="19" s="1"/>
  <c r="AL682" i="19" a="1"/>
  <c r="AL682" i="19" s="1"/>
  <c r="AL732" i="19" a="1"/>
  <c r="AL732" i="19" s="1"/>
  <c r="AL1122" i="19" a="1"/>
  <c r="AL1122" i="19" s="1"/>
  <c r="AL1552" i="19" a="1"/>
  <c r="AL1552" i="19" s="1"/>
  <c r="AL1382" i="19" a="1"/>
  <c r="AL1382" i="19" s="1"/>
  <c r="AL1422" i="19" a="1"/>
  <c r="AL1422" i="19" s="1"/>
  <c r="AL1342" i="19" a="1"/>
  <c r="AL1342" i="19" s="1"/>
  <c r="AL742" i="19" a="1"/>
  <c r="AL742" i="19" s="1"/>
  <c r="AL462" i="19" a="1"/>
  <c r="AL462" i="19" s="1"/>
  <c r="L57" i="23" s="1"/>
  <c r="N57" i="23" s="1"/>
  <c r="O57" i="23" s="1"/>
  <c r="AL522" i="19" a="1"/>
  <c r="AL522" i="19" s="1"/>
  <c r="L63" i="23" s="1"/>
  <c r="AE641" i="19"/>
  <c r="AG641" i="19" s="1" a="1"/>
  <c r="AG641" i="19" s="1"/>
  <c r="AE571" i="19"/>
  <c r="AG571" i="19" s="1" a="1"/>
  <c r="AG571" i="19" s="1"/>
  <c r="AM982" i="19" a="1"/>
  <c r="AM982" i="19" s="1"/>
  <c r="AM682" i="19" a="1"/>
  <c r="AM682" i="19" s="1"/>
  <c r="AM872" i="19" a="1"/>
  <c r="AM872" i="19" s="1"/>
  <c r="AM382" i="19" a="1"/>
  <c r="AM382" i="19" s="1"/>
  <c r="M49" i="23" s="1"/>
  <c r="AM352" i="19" a="1"/>
  <c r="AM352" i="19" s="1"/>
  <c r="M46" i="23" s="1"/>
  <c r="AL442" i="19" a="1"/>
  <c r="AL442" i="19" s="1"/>
  <c r="L55" i="23" s="1"/>
  <c r="AM792" i="19" a="1"/>
  <c r="AM792" i="19" s="1"/>
  <c r="AL882" i="19" a="1"/>
  <c r="AL882" i="19" s="1"/>
  <c r="AK634" i="19"/>
  <c r="AL172" i="19" a="1"/>
  <c r="AL172" i="19" s="1"/>
  <c r="L28" i="23" s="1"/>
  <c r="AL642" i="19" a="1"/>
  <c r="AL642" i="19" s="1"/>
  <c r="AK641" i="19"/>
  <c r="AL992" i="19" a="1"/>
  <c r="AL992" i="19" s="1"/>
  <c r="AL1512" i="19" a="1"/>
  <c r="AL1512" i="19" s="1"/>
  <c r="AK639" i="19"/>
  <c r="AL1222" i="19" a="1"/>
  <c r="AL1222" i="19" s="1"/>
  <c r="AL812" i="19" a="1"/>
  <c r="AL812" i="19" s="1"/>
  <c r="AE640" i="19"/>
  <c r="AG640" i="19" s="1" a="1"/>
  <c r="AG640" i="19" s="1"/>
  <c r="AE614" i="19"/>
  <c r="AG614" i="19" s="1" a="1"/>
  <c r="AG614" i="19" s="1"/>
  <c r="AM1082" i="19" a="1"/>
  <c r="AM1082" i="19" s="1"/>
  <c r="AM482" i="19" a="1"/>
  <c r="AM482" i="19" s="1"/>
  <c r="M59" i="23" s="1"/>
  <c r="AM1512" i="19" a="1"/>
  <c r="AM1512" i="19" s="1"/>
  <c r="AM1092" i="19" a="1"/>
  <c r="AM1092" i="19" s="1"/>
  <c r="AM452" i="19" a="1"/>
  <c r="AM452" i="19" s="1"/>
  <c r="M56" i="23" s="1"/>
  <c r="AM1102" i="19" a="1"/>
  <c r="AM1102" i="19" s="1"/>
  <c r="AM1372" i="19" a="1"/>
  <c r="AM1372" i="19" s="1"/>
  <c r="AL972" i="19" a="1"/>
  <c r="AL972" i="19" s="1"/>
  <c r="AL412" i="19" a="1"/>
  <c r="AL412" i="19" s="1"/>
  <c r="L52" i="23" s="1"/>
  <c r="AM592" i="19" a="1"/>
  <c r="AM592" i="19" s="1"/>
  <c r="M70" i="23" s="1"/>
  <c r="AL1522" i="19" a="1"/>
  <c r="AL1522" i="19" s="1"/>
  <c r="AL1132" i="19" a="1"/>
  <c r="AL1132" i="19" s="1"/>
  <c r="AL932" i="19" a="1"/>
  <c r="AL932" i="19" s="1"/>
  <c r="AL1102" i="19" a="1"/>
  <c r="AL1102" i="19" s="1"/>
  <c r="AL1022" i="19" a="1"/>
  <c r="AL1022" i="19" s="1"/>
  <c r="AL1112" i="19" a="1"/>
  <c r="AL1112" i="19" s="1"/>
  <c r="AE639" i="19"/>
  <c r="AG639" i="19" s="1" a="1"/>
  <c r="AG639" i="19" s="1"/>
  <c r="AM1382" i="19" a="1"/>
  <c r="AM1382" i="19" s="1"/>
  <c r="AM972" i="19" a="1"/>
  <c r="AM972" i="19" s="1"/>
  <c r="AM642" i="19" a="1"/>
  <c r="AM642" i="19" s="1"/>
  <c r="AM1012" i="19" a="1"/>
  <c r="AM1012" i="19" s="1"/>
  <c r="AL822" i="19" a="1"/>
  <c r="AL822" i="19" s="1"/>
  <c r="AL1032" i="19" a="1"/>
  <c r="AL1032" i="19" s="1"/>
  <c r="AM702" i="19" a="1"/>
  <c r="AM702" i="19" s="1"/>
  <c r="AM442" i="19" a="1"/>
  <c r="AM442" i="19" s="1"/>
  <c r="M55" i="23" s="1"/>
  <c r="AL862" i="19" a="1"/>
  <c r="AL862" i="19" s="1"/>
  <c r="AL1482" i="19" a="1"/>
  <c r="AL1482" i="19" s="1"/>
  <c r="AL512" i="19" a="1"/>
  <c r="AL512" i="19" s="1"/>
  <c r="L62" i="23" s="1"/>
  <c r="AE637" i="19"/>
  <c r="AG637" i="19" s="1" a="1"/>
  <c r="AG637" i="19" s="1"/>
  <c r="AM1482" i="19" a="1"/>
  <c r="AM1482" i="19" s="1"/>
  <c r="AM1602" i="19" a="1"/>
  <c r="AM1602" i="19" s="1"/>
  <c r="AM1522" i="19" a="1"/>
  <c r="AM1522" i="19" s="1"/>
  <c r="AM1342" i="19" a="1"/>
  <c r="AM1342" i="19" s="1"/>
  <c r="AM222" i="19" a="1"/>
  <c r="AM222" i="19" s="1"/>
  <c r="M33" i="23" s="1"/>
  <c r="AM512" i="19" a="1"/>
  <c r="AM512" i="19" s="1"/>
  <c r="M62" i="23" s="1"/>
  <c r="AM932" i="19" a="1"/>
  <c r="AM932" i="19" s="1"/>
  <c r="AM1172" i="19" a="1"/>
  <c r="AM1172" i="19" s="1"/>
  <c r="AL352" i="19" a="1"/>
  <c r="AL352" i="19" s="1"/>
  <c r="L46" i="23" s="1"/>
  <c r="AL722" i="19" a="1"/>
  <c r="AL722" i="19" s="1"/>
  <c r="AE635" i="19"/>
  <c r="AG635" i="19" s="1" a="1"/>
  <c r="AG635" i="19" s="1"/>
  <c r="AM1032" i="19" a="1"/>
  <c r="AM1032" i="19" s="1"/>
  <c r="AM1112" i="19" a="1"/>
  <c r="AM1112" i="19" s="1"/>
  <c r="AM722" i="19" a="1"/>
  <c r="AM722" i="19" s="1"/>
  <c r="AK636" i="19"/>
  <c r="AK635" i="19"/>
  <c r="AL182" i="19" a="1"/>
  <c r="AL182" i="19" s="1"/>
  <c r="L29" i="23" s="1"/>
  <c r="AL1162" i="19" a="1"/>
  <c r="AL1162" i="19" s="1"/>
  <c r="AL422" i="19" a="1"/>
  <c r="AL422" i="19" s="1"/>
  <c r="L53" i="23" s="1"/>
  <c r="AL1352" i="19" a="1"/>
  <c r="AL1352" i="19" s="1"/>
  <c r="AL752" i="19" a="1"/>
  <c r="AL752" i="19" s="1"/>
  <c r="AL1002" i="19" a="1"/>
  <c r="AL1002" i="19" s="1"/>
  <c r="AL592" i="19" a="1"/>
  <c r="AL592" i="19" s="1"/>
  <c r="L70" i="23" s="1"/>
  <c r="AE634" i="19"/>
  <c r="AG634" i="19" s="1" a="1"/>
  <c r="AG634" i="19" s="1"/>
  <c r="AM622" i="19" a="1"/>
  <c r="AM622" i="19" s="1"/>
  <c r="AM822" i="19" a="1"/>
  <c r="AM822" i="19" s="1"/>
  <c r="AM1122" i="19" a="1"/>
  <c r="AM1122" i="19" s="1"/>
  <c r="AM522" i="19" a="1"/>
  <c r="AM522" i="19" s="1"/>
  <c r="M63" i="23" s="1"/>
  <c r="AM1552" i="19" a="1"/>
  <c r="AM1552" i="19" s="1"/>
  <c r="AM742" i="19" a="1"/>
  <c r="AM742" i="19" s="1"/>
  <c r="AM992" i="19" a="1"/>
  <c r="AM992" i="19" s="1"/>
  <c r="AM542" i="19" a="1"/>
  <c r="AM542" i="19" s="1"/>
  <c r="M65" i="23" s="1"/>
  <c r="AL652" i="19" a="1"/>
  <c r="AL652" i="19" s="1"/>
  <c r="AL872" i="19" a="1"/>
  <c r="AL872" i="19" s="1"/>
  <c r="AK640" i="19"/>
  <c r="AL982" i="19" a="1"/>
  <c r="AL982" i="19" s="1"/>
  <c r="AL1212" i="19" a="1"/>
  <c r="AL1212" i="19" s="1"/>
  <c r="AL622" i="19" a="1"/>
  <c r="AL622" i="19" s="1"/>
  <c r="AL532" i="19" a="1"/>
  <c r="AL532" i="19" s="1"/>
  <c r="L64" i="23" s="1"/>
  <c r="N64" i="23" s="1"/>
  <c r="P64" i="23" s="1"/>
  <c r="AL1502" i="19" a="1"/>
  <c r="AL1502" i="19" s="1"/>
  <c r="AL1012" i="19" a="1"/>
  <c r="AL1012" i="19" s="1"/>
  <c r="AE632" i="19"/>
  <c r="AG632" i="19" s="1" a="1"/>
  <c r="AG632" i="19" s="1"/>
  <c r="AM772" i="19" a="1"/>
  <c r="AM772" i="19" s="1"/>
  <c r="AM1002" i="19" a="1"/>
  <c r="AM1002" i="19" s="1"/>
  <c r="AM1412" i="19" a="1"/>
  <c r="AM1412" i="19" s="1"/>
  <c r="AM1212" i="19" a="1"/>
  <c r="AM1212" i="19" s="1"/>
  <c r="AM902" i="19" a="1"/>
  <c r="AM902" i="19" s="1"/>
  <c r="AL1602" i="19" a="1"/>
  <c r="AL1602" i="19" s="1"/>
  <c r="AL1242" i="19" a="1"/>
  <c r="AL1242" i="19" s="1"/>
  <c r="AL1402" i="19" a="1"/>
  <c r="AL1402" i="19" s="1"/>
  <c r="AL1062" i="19" a="1"/>
  <c r="AL1062" i="19" s="1"/>
  <c r="AL452" i="19" a="1"/>
  <c r="AL452" i="19" s="1"/>
  <c r="L56" i="23" s="1"/>
  <c r="AE1194" i="19"/>
  <c r="AG1194" i="19" s="1" a="1"/>
  <c r="AG1194" i="19" s="1"/>
  <c r="AE638" i="19"/>
  <c r="AG638" i="19" s="1" a="1"/>
  <c r="AG638" i="19" s="1"/>
  <c r="AM1152" i="19" a="1"/>
  <c r="AM1152" i="19" s="1"/>
  <c r="AM1282" i="19" a="1"/>
  <c r="AM1282" i="19" s="1"/>
  <c r="AM1162" i="19" a="1"/>
  <c r="AM1162" i="19" s="1"/>
  <c r="AM1232" i="19" a="1"/>
  <c r="AM1232" i="19" s="1"/>
  <c r="AL1232" i="19" a="1"/>
  <c r="AL1232" i="19" s="1"/>
  <c r="AL1412" i="19" a="1"/>
  <c r="AL1412" i="19" s="1"/>
  <c r="AK633" i="19"/>
  <c r="AL1492" i="19" a="1"/>
  <c r="AL1492" i="19" s="1"/>
  <c r="AL842" i="19" a="1"/>
  <c r="AL842" i="19" s="1"/>
  <c r="AK637" i="19"/>
  <c r="AL702" i="19" a="1"/>
  <c r="AL702" i="19" s="1"/>
  <c r="AL1092" i="19" a="1"/>
  <c r="AL1092" i="19" s="1"/>
  <c r="AL1152" i="19" a="1"/>
  <c r="AL1152" i="19" s="1"/>
  <c r="AL212" i="19" a="1"/>
  <c r="AL212" i="19" s="1"/>
  <c r="L32" i="23" s="1"/>
  <c r="AL902" i="19" a="1"/>
  <c r="AL902" i="19" s="1"/>
  <c r="AL1372" i="19" a="1"/>
  <c r="AL1372" i="19" s="1"/>
  <c r="AL892" i="19" a="1"/>
  <c r="AL892" i="19" s="1"/>
  <c r="AM312" i="19" a="1"/>
  <c r="AM312" i="19" s="1"/>
  <c r="M42" i="23" s="1"/>
  <c r="AM182" i="19" a="1"/>
  <c r="AM182" i="19" s="1"/>
  <c r="M29" i="23" s="1"/>
  <c r="AM1502" i="19" a="1"/>
  <c r="AM1502" i="19" s="1"/>
  <c r="AM1352" i="19" a="1"/>
  <c r="AM1352" i="19" s="1"/>
  <c r="AE956" i="19"/>
  <c r="AG956" i="19" s="1" a="1"/>
  <c r="AG956" i="19" s="1"/>
  <c r="AE952" i="19"/>
  <c r="AG952" i="19" s="1" a="1"/>
  <c r="AG952" i="19" s="1"/>
  <c r="AD273" i="19"/>
  <c r="AF273" i="19" s="1" a="1"/>
  <c r="AF273" i="19" s="1"/>
  <c r="AE944" i="19"/>
  <c r="AG944" i="19" s="1" a="1"/>
  <c r="AG944" i="19" s="1"/>
  <c r="AE810" i="19"/>
  <c r="AG810" i="19" s="1" a="1"/>
  <c r="AG810" i="19" s="1"/>
  <c r="AE955" i="19"/>
  <c r="AG955" i="19" s="1" a="1"/>
  <c r="AG955" i="19" s="1"/>
  <c r="AE808" i="19"/>
  <c r="AG808" i="19" s="1" a="1"/>
  <c r="AG808" i="19" s="1"/>
  <c r="AJ272" i="19"/>
  <c r="J38" i="23" s="1"/>
  <c r="AE1534" i="19"/>
  <c r="AG1534" i="19" s="1" a="1"/>
  <c r="AG1534" i="19" s="1"/>
  <c r="AE1054" i="19"/>
  <c r="AG1054" i="19" s="1" a="1"/>
  <c r="AG1054" i="19" s="1"/>
  <c r="AE615" i="19"/>
  <c r="AG615" i="19" s="1" a="1"/>
  <c r="AG615" i="19" s="1"/>
  <c r="AE1080" i="19"/>
  <c r="AG1080" i="19" s="1" a="1"/>
  <c r="AG1080" i="19" s="1"/>
  <c r="AK570" i="19"/>
  <c r="AE961" i="19"/>
  <c r="AG961" i="19" s="1" a="1"/>
  <c r="AG961" i="19" s="1"/>
  <c r="AK1467" i="19"/>
  <c r="AK1057" i="19"/>
  <c r="AK955" i="19"/>
  <c r="AE954" i="19"/>
  <c r="AG954" i="19" s="1" a="1"/>
  <c r="AG954" i="19" s="1"/>
  <c r="AE1053" i="19"/>
  <c r="AG1053" i="19" s="1" a="1"/>
  <c r="AG1053" i="19" s="1"/>
  <c r="AE1469" i="19"/>
  <c r="AG1469" i="19" s="1" a="1"/>
  <c r="AG1469" i="19" s="1"/>
  <c r="AE833" i="19"/>
  <c r="AG833" i="19" s="1" a="1"/>
  <c r="AG833" i="19" s="1"/>
  <c r="AK1471" i="19"/>
  <c r="AK1056" i="19"/>
  <c r="AK958" i="19"/>
  <c r="AE953" i="19"/>
  <c r="AG953" i="19" s="1" a="1"/>
  <c r="AG953" i="19" s="1"/>
  <c r="AE1052" i="19"/>
  <c r="AG1052" i="19" s="1" a="1"/>
  <c r="AG1052" i="19" s="1"/>
  <c r="AE1466" i="19"/>
  <c r="AG1466" i="19" s="1" a="1"/>
  <c r="AG1466" i="19" s="1"/>
  <c r="AK1463" i="19"/>
  <c r="AK1060" i="19"/>
  <c r="AE959" i="19"/>
  <c r="AG959" i="19" s="1" a="1"/>
  <c r="AG959" i="19" s="1"/>
  <c r="AE1060" i="19"/>
  <c r="AG1060" i="19" s="1" a="1"/>
  <c r="AG1060" i="19" s="1"/>
  <c r="AE1463" i="19"/>
  <c r="AG1463" i="19" s="1" a="1"/>
  <c r="AG1463" i="19" s="1"/>
  <c r="AK1464" i="19"/>
  <c r="AK1058" i="19"/>
  <c r="AK566" i="19"/>
  <c r="AK957" i="19"/>
  <c r="AE957" i="19"/>
  <c r="AG957" i="19" s="1" a="1"/>
  <c r="AG957" i="19" s="1"/>
  <c r="AE1061" i="19"/>
  <c r="AG1061" i="19" s="1" a="1"/>
  <c r="AG1061" i="19" s="1"/>
  <c r="AE1471" i="19"/>
  <c r="AG1471" i="19" s="1" a="1"/>
  <c r="AG1471" i="19" s="1"/>
  <c r="AK1061" i="19"/>
  <c r="AK1078" i="19"/>
  <c r="AK956" i="19"/>
  <c r="AE960" i="19"/>
  <c r="AG960" i="19" s="1" a="1"/>
  <c r="AG960" i="19" s="1"/>
  <c r="AE1059" i="19"/>
  <c r="AG1059" i="19" s="1" a="1"/>
  <c r="AG1059" i="19" s="1"/>
  <c r="AE1465" i="19"/>
  <c r="AG1465" i="19" s="1" a="1"/>
  <c r="AG1465" i="19" s="1"/>
  <c r="AE562" i="19"/>
  <c r="AG562" i="19" s="1" a="1"/>
  <c r="AG562" i="19" s="1"/>
  <c r="AK1059" i="19"/>
  <c r="AK952" i="19"/>
  <c r="AE1464" i="19"/>
  <c r="AG1464" i="19" s="1" a="1"/>
  <c r="AG1464" i="19" s="1"/>
  <c r="AE618" i="19"/>
  <c r="AG618" i="19" s="1" a="1"/>
  <c r="AG618" i="19" s="1"/>
  <c r="AK954" i="19"/>
  <c r="AE1462" i="19"/>
  <c r="AG1462" i="19" s="1" a="1"/>
  <c r="AG1462" i="19" s="1"/>
  <c r="AK1465" i="19"/>
  <c r="AK1054" i="19"/>
  <c r="AK1470" i="19"/>
  <c r="AK1053" i="19"/>
  <c r="AE1057" i="19"/>
  <c r="AG1057" i="19" s="1" a="1"/>
  <c r="AG1057" i="19" s="1"/>
  <c r="AE619" i="19"/>
  <c r="AG619" i="19" s="1" a="1"/>
  <c r="AG619" i="19" s="1"/>
  <c r="AK1468" i="19"/>
  <c r="AK1052" i="19"/>
  <c r="AK960" i="19"/>
  <c r="AE1056" i="19"/>
  <c r="AG1056" i="19" s="1" a="1"/>
  <c r="AG1056" i="19" s="1"/>
  <c r="AK1566" i="19"/>
  <c r="AE564" i="19"/>
  <c r="AG564" i="19" s="1" a="1"/>
  <c r="AG564" i="19" s="1"/>
  <c r="AE1074" i="19"/>
  <c r="AG1074" i="19" s="1" a="1"/>
  <c r="AG1074" i="19" s="1"/>
  <c r="AK1462" i="19"/>
  <c r="AK953" i="19"/>
  <c r="AE958" i="19"/>
  <c r="AG958" i="19" s="1" a="1"/>
  <c r="AG958" i="19" s="1"/>
  <c r="AE1058" i="19"/>
  <c r="AG1058" i="19" s="1" a="1"/>
  <c r="AG1058" i="19" s="1"/>
  <c r="AE1468" i="19"/>
  <c r="AG1468" i="19" s="1" a="1"/>
  <c r="AG1468" i="19" s="1"/>
  <c r="AD1336" i="19"/>
  <c r="AF1336" i="19" s="1" a="1"/>
  <c r="AF1336" i="19" s="1"/>
  <c r="AK1469" i="19"/>
  <c r="AK961" i="19"/>
  <c r="AE1081" i="19"/>
  <c r="AG1081" i="19" s="1" a="1"/>
  <c r="AG1081" i="19" s="1"/>
  <c r="AE612" i="19"/>
  <c r="AG612" i="19" s="1" a="1"/>
  <c r="AG612" i="19" s="1"/>
  <c r="AD962" i="19"/>
  <c r="AF962" i="19" s="1" a="1"/>
  <c r="AF962" i="19" s="1"/>
  <c r="AE568" i="19"/>
  <c r="AG568" i="19" s="1" a="1"/>
  <c r="AG568" i="19" s="1"/>
  <c r="AK1080" i="19"/>
  <c r="AD272" i="19"/>
  <c r="AF272" i="19" s="1" a="1"/>
  <c r="AF272" i="19" s="1"/>
  <c r="AD481" i="19"/>
  <c r="AF481" i="19" s="1" a="1"/>
  <c r="AF481" i="19" s="1"/>
  <c r="AD1481" i="19"/>
  <c r="AF1481" i="19" s="1" a="1"/>
  <c r="AF1481" i="19" s="1"/>
  <c r="AD1334" i="19"/>
  <c r="AF1334" i="19" s="1" a="1"/>
  <c r="AF1334" i="19" s="1"/>
  <c r="AD574" i="19"/>
  <c r="AF574" i="19" s="1" a="1"/>
  <c r="AF574" i="19" s="1"/>
  <c r="AE807" i="19"/>
  <c r="AG807" i="19" s="1" a="1"/>
  <c r="AG807" i="19" s="1"/>
  <c r="AE1072" i="19"/>
  <c r="AG1072" i="19" s="1" a="1"/>
  <c r="AG1072" i="19" s="1"/>
  <c r="AE570" i="19"/>
  <c r="AG570" i="19" s="1" a="1"/>
  <c r="AG570" i="19" s="1"/>
  <c r="AE671" i="19"/>
  <c r="AG671" i="19" s="1" a="1"/>
  <c r="AG671" i="19" s="1"/>
  <c r="AE569" i="19"/>
  <c r="AG569" i="19" s="1" a="1"/>
  <c r="AG569" i="19" s="1"/>
  <c r="AK563" i="19"/>
  <c r="AJ276" i="19"/>
  <c r="AK567" i="19"/>
  <c r="AK1536" i="19"/>
  <c r="AK803" i="19"/>
  <c r="AK834" i="19"/>
  <c r="AJ578" i="19"/>
  <c r="AJ970" i="19"/>
  <c r="AJ279" i="19"/>
  <c r="AJ1333" i="19"/>
  <c r="AK562" i="19"/>
  <c r="K67" i="23" s="1"/>
  <c r="AD281" i="19"/>
  <c r="AF281" i="19" s="1" a="1"/>
  <c r="AF281" i="19" s="1"/>
  <c r="AD480" i="19"/>
  <c r="AF480" i="19" s="1" a="1"/>
  <c r="AF480" i="19" s="1"/>
  <c r="AD1480" i="19"/>
  <c r="AF1480" i="19" s="1" a="1"/>
  <c r="AF1480" i="19" s="1"/>
  <c r="AD1333" i="19"/>
  <c r="AF1333" i="19" s="1" a="1"/>
  <c r="AF1333" i="19" s="1"/>
  <c r="AD573" i="19"/>
  <c r="AF573" i="19" s="1" a="1"/>
  <c r="AF573" i="19" s="1"/>
  <c r="AE805" i="19"/>
  <c r="AG805" i="19" s="1" a="1"/>
  <c r="AG805" i="19" s="1"/>
  <c r="AE1079" i="19"/>
  <c r="AG1079" i="19" s="1" a="1"/>
  <c r="AG1079" i="19" s="1"/>
  <c r="AE616" i="19"/>
  <c r="AG616" i="19" s="1" a="1"/>
  <c r="AG616" i="19" s="1"/>
  <c r="AE1570" i="19"/>
  <c r="AG1570" i="19" s="1" a="1"/>
  <c r="AG1570" i="19" s="1"/>
  <c r="AE566" i="19"/>
  <c r="AG566" i="19" s="1" a="1"/>
  <c r="AG566" i="19" s="1"/>
  <c r="AE567" i="19"/>
  <c r="AG567" i="19" s="1" a="1"/>
  <c r="AG567" i="19" s="1"/>
  <c r="AK832" i="19"/>
  <c r="AJ572" i="19"/>
  <c r="J68" i="23" s="1"/>
  <c r="AK1564" i="19"/>
  <c r="AJ971" i="19"/>
  <c r="AK664" i="19"/>
  <c r="AJ273" i="19"/>
  <c r="AJ1332" i="19"/>
  <c r="AJ1478" i="19"/>
  <c r="AK670" i="19"/>
  <c r="AK1571" i="19"/>
  <c r="AK1073" i="19"/>
  <c r="AK561" i="19"/>
  <c r="AK569" i="19"/>
  <c r="AD280" i="19"/>
  <c r="AF280" i="19" s="1" a="1"/>
  <c r="AF280" i="19" s="1"/>
  <c r="AD1479" i="19"/>
  <c r="AF1479" i="19" s="1" a="1"/>
  <c r="AF1479" i="19" s="1"/>
  <c r="AD964" i="19"/>
  <c r="AF964" i="19" s="1" a="1"/>
  <c r="AF964" i="19" s="1"/>
  <c r="AD572" i="19"/>
  <c r="AF572" i="19" s="1" a="1"/>
  <c r="AF572" i="19" s="1"/>
  <c r="AE1539" i="19"/>
  <c r="AG1539" i="19" s="1" a="1"/>
  <c r="AG1539" i="19" s="1"/>
  <c r="AE803" i="19"/>
  <c r="AG803" i="19" s="1" a="1"/>
  <c r="AG803" i="19" s="1"/>
  <c r="AE1078" i="19"/>
  <c r="AG1078" i="19" s="1" a="1"/>
  <c r="AG1078" i="19" s="1"/>
  <c r="AE832" i="19"/>
  <c r="AG832" i="19" s="1" a="1"/>
  <c r="AG832" i="19" s="1"/>
  <c r="AE839" i="19"/>
  <c r="AG839" i="19" s="1" a="1"/>
  <c r="AG839" i="19" s="1"/>
  <c r="AJ574" i="19"/>
  <c r="AJ969" i="19"/>
  <c r="AK840" i="19"/>
  <c r="AJ277" i="19"/>
  <c r="AJ1341" i="19"/>
  <c r="AK666" i="19"/>
  <c r="AJ1475" i="19"/>
  <c r="AK669" i="19"/>
  <c r="AJ965" i="19"/>
  <c r="AK1081" i="19"/>
  <c r="AD278" i="19"/>
  <c r="AF278" i="19" s="1" a="1"/>
  <c r="AF278" i="19" s="1"/>
  <c r="AD1478" i="19"/>
  <c r="AF1478" i="19" s="1" a="1"/>
  <c r="AF1478" i="19" s="1"/>
  <c r="AD963" i="19"/>
  <c r="AF963" i="19" s="1" a="1"/>
  <c r="AF963" i="19" s="1"/>
  <c r="AD581" i="19"/>
  <c r="AF581" i="19" s="1" a="1"/>
  <c r="AF581" i="19" s="1"/>
  <c r="AE1532" i="19"/>
  <c r="AG1532" i="19" s="1" a="1"/>
  <c r="AG1532" i="19" s="1"/>
  <c r="AE802" i="19"/>
  <c r="AG802" i="19" s="1" a="1"/>
  <c r="AG802" i="19" s="1"/>
  <c r="AE1077" i="19"/>
  <c r="AG1077" i="19" s="1" a="1"/>
  <c r="AG1077" i="19" s="1"/>
  <c r="AE663" i="19"/>
  <c r="AG663" i="19" s="1" a="1"/>
  <c r="AG663" i="19" s="1"/>
  <c r="AE563" i="19"/>
  <c r="AG563" i="19" s="1" a="1"/>
  <c r="AG563" i="19" s="1"/>
  <c r="AK808" i="19"/>
  <c r="AK807" i="19"/>
  <c r="AK1535" i="19"/>
  <c r="AJ1477" i="19"/>
  <c r="AJ573" i="19"/>
  <c r="AJ968" i="19"/>
  <c r="AJ1337" i="19"/>
  <c r="AJ1334" i="19"/>
  <c r="AK667" i="19"/>
  <c r="AJ1481" i="19"/>
  <c r="AJ481" i="19"/>
  <c r="AK668" i="19"/>
  <c r="AK1075" i="19"/>
  <c r="AE498" i="19"/>
  <c r="AG498" i="19" s="1" a="1"/>
  <c r="AG498" i="19" s="1"/>
  <c r="AK571" i="19"/>
  <c r="AD277" i="19"/>
  <c r="AF277" i="19" s="1" a="1"/>
  <c r="AF277" i="19" s="1"/>
  <c r="AD479" i="19"/>
  <c r="AF479" i="19" s="1" a="1"/>
  <c r="AF479" i="19" s="1"/>
  <c r="AD1477" i="19"/>
  <c r="AF1477" i="19" s="1" a="1"/>
  <c r="AF1477" i="19" s="1"/>
  <c r="AD971" i="19"/>
  <c r="AF971" i="19" s="1" a="1"/>
  <c r="AF971" i="19" s="1"/>
  <c r="AD1341" i="19"/>
  <c r="AF1341" i="19" s="1" a="1"/>
  <c r="AF1341" i="19" s="1"/>
  <c r="AD580" i="19"/>
  <c r="AF580" i="19" s="1" a="1"/>
  <c r="AF580" i="19" s="1"/>
  <c r="AE1541" i="19"/>
  <c r="AG1541" i="19" s="1" a="1"/>
  <c r="AG1541" i="19" s="1"/>
  <c r="AE806" i="19"/>
  <c r="AG806" i="19" s="1" a="1"/>
  <c r="AG806" i="19" s="1"/>
  <c r="AE1076" i="19"/>
  <c r="AG1076" i="19" s="1" a="1"/>
  <c r="AG1076" i="19" s="1"/>
  <c r="AE835" i="19"/>
  <c r="AG835" i="19" s="1" a="1"/>
  <c r="AG835" i="19" s="1"/>
  <c r="AE662" i="19"/>
  <c r="AG662" i="19" s="1" a="1"/>
  <c r="AG662" i="19" s="1"/>
  <c r="AE669" i="19"/>
  <c r="AG669" i="19" s="1" a="1"/>
  <c r="AG669" i="19" s="1"/>
  <c r="AE620" i="19"/>
  <c r="AG620" i="19" s="1" a="1"/>
  <c r="AG620" i="19" s="1"/>
  <c r="AK1538" i="19"/>
  <c r="AK1563" i="19"/>
  <c r="AJ966" i="19"/>
  <c r="AK1532" i="19"/>
  <c r="AK1534" i="19"/>
  <c r="AK806" i="19"/>
  <c r="AK1562" i="19"/>
  <c r="AK1565" i="19"/>
  <c r="AJ963" i="19"/>
  <c r="AJ1480" i="19"/>
  <c r="AK1567" i="19"/>
  <c r="AJ479" i="19"/>
  <c r="AK568" i="19"/>
  <c r="AK245" i="19"/>
  <c r="AD276" i="19"/>
  <c r="AF276" i="19" s="1" a="1"/>
  <c r="AF276" i="19" s="1"/>
  <c r="AD478" i="19"/>
  <c r="AF478" i="19" s="1" a="1"/>
  <c r="AF478" i="19" s="1"/>
  <c r="AD1476" i="19"/>
  <c r="AF1476" i="19" s="1" a="1"/>
  <c r="AF1476" i="19" s="1"/>
  <c r="AD970" i="19"/>
  <c r="AF970" i="19" s="1" a="1"/>
  <c r="AF970" i="19" s="1"/>
  <c r="AD1340" i="19"/>
  <c r="AF1340" i="19" s="1" a="1"/>
  <c r="AF1340" i="19" s="1"/>
  <c r="AD578" i="19"/>
  <c r="AF578" i="19" s="1" a="1"/>
  <c r="AF578" i="19" s="1"/>
  <c r="AE1533" i="19"/>
  <c r="AG1533" i="19" s="1" a="1"/>
  <c r="AG1533" i="19" s="1"/>
  <c r="AE804" i="19"/>
  <c r="AG804" i="19" s="1" a="1"/>
  <c r="AG804" i="19" s="1"/>
  <c r="AE1075" i="19"/>
  <c r="AG1075" i="19" s="1" a="1"/>
  <c r="AG1075" i="19" s="1"/>
  <c r="AE621" i="19"/>
  <c r="AG621" i="19" s="1" a="1"/>
  <c r="AG621" i="19" s="1"/>
  <c r="AE1562" i="19"/>
  <c r="AG1562" i="19" s="1" a="1"/>
  <c r="AG1562" i="19" s="1"/>
  <c r="AE668" i="19"/>
  <c r="AG668" i="19" s="1" a="1"/>
  <c r="AG668" i="19" s="1"/>
  <c r="AE565" i="19"/>
  <c r="AG565" i="19" s="1" a="1"/>
  <c r="AG565" i="19" s="1"/>
  <c r="AK802" i="19"/>
  <c r="AK836" i="19"/>
  <c r="AJ964" i="19"/>
  <c r="AK833" i="19"/>
  <c r="AJ280" i="19"/>
  <c r="AK662" i="19"/>
  <c r="AJ1474" i="19"/>
  <c r="AJ472" i="19"/>
  <c r="J58" i="23" s="1"/>
  <c r="AK838" i="19"/>
  <c r="AK1072" i="19"/>
  <c r="AD477" i="19"/>
  <c r="AF477" i="19" s="1" a="1"/>
  <c r="AF477" i="19" s="1"/>
  <c r="AD1475" i="19"/>
  <c r="AF1475" i="19" s="1" a="1"/>
  <c r="AF1475" i="19" s="1"/>
  <c r="AD969" i="19"/>
  <c r="AF969" i="19" s="1" a="1"/>
  <c r="AF969" i="19" s="1"/>
  <c r="AD1339" i="19"/>
  <c r="AF1339" i="19" s="1" a="1"/>
  <c r="AF1339" i="19" s="1"/>
  <c r="AD577" i="19"/>
  <c r="AF577" i="19" s="1" a="1"/>
  <c r="AF577" i="19" s="1"/>
  <c r="AE1540" i="19"/>
  <c r="AG1540" i="19" s="1" a="1"/>
  <c r="AG1540" i="19" s="1"/>
  <c r="AE665" i="19"/>
  <c r="AG665" i="19" s="1" a="1"/>
  <c r="AG665" i="19" s="1"/>
  <c r="AE1073" i="19"/>
  <c r="AG1073" i="19" s="1" a="1"/>
  <c r="AG1073" i="19" s="1"/>
  <c r="AE840" i="19"/>
  <c r="AG840" i="19" s="1" a="1"/>
  <c r="AG840" i="19" s="1"/>
  <c r="AE836" i="19"/>
  <c r="AG836" i="19" s="1" a="1"/>
  <c r="AG836" i="19" s="1"/>
  <c r="AE667" i="19"/>
  <c r="AG667" i="19" s="1" a="1"/>
  <c r="AG667" i="19" s="1"/>
  <c r="AK835" i="19"/>
  <c r="AK665" i="19"/>
  <c r="AK663" i="19"/>
  <c r="AJ274" i="19"/>
  <c r="AJ1476" i="19"/>
  <c r="AJ477" i="19"/>
  <c r="AK1079" i="19"/>
  <c r="AK1077" i="19"/>
  <c r="AK565" i="19"/>
  <c r="AD476" i="19"/>
  <c r="AF476" i="19" s="1" a="1"/>
  <c r="AF476" i="19" s="1"/>
  <c r="AD1473" i="19"/>
  <c r="AF1473" i="19" s="1" a="1"/>
  <c r="AF1473" i="19" s="1"/>
  <c r="AD968" i="19"/>
  <c r="AF968" i="19" s="1" a="1"/>
  <c r="AF968" i="19" s="1"/>
  <c r="AD1338" i="19"/>
  <c r="AF1338" i="19" s="1" a="1"/>
  <c r="AF1338" i="19" s="1"/>
  <c r="AD576" i="19"/>
  <c r="AF576" i="19" s="1" a="1"/>
  <c r="AF576" i="19" s="1"/>
  <c r="AE1538" i="19"/>
  <c r="AG1538" i="19" s="1" a="1"/>
  <c r="AG1538" i="19" s="1"/>
  <c r="AE1565" i="19"/>
  <c r="AG1565" i="19" s="1" a="1"/>
  <c r="AG1565" i="19" s="1"/>
  <c r="AE837" i="19"/>
  <c r="AG837" i="19" s="1" a="1"/>
  <c r="AG837" i="19" s="1"/>
  <c r="AE841" i="19"/>
  <c r="AG841" i="19" s="1" a="1"/>
  <c r="AG841" i="19" s="1"/>
  <c r="AE1567" i="19"/>
  <c r="AG1567" i="19" s="1" a="1"/>
  <c r="AG1567" i="19" s="1"/>
  <c r="AK809" i="19"/>
  <c r="AK804" i="19"/>
  <c r="AJ577" i="19"/>
  <c r="AK1570" i="19"/>
  <c r="AK1568" i="19"/>
  <c r="AJ278" i="19"/>
  <c r="AJ1336" i="19"/>
  <c r="AK841" i="19"/>
  <c r="AJ1479" i="19"/>
  <c r="AJ967" i="19"/>
  <c r="AJ480" i="19"/>
  <c r="AK1076" i="19"/>
  <c r="AK564" i="19"/>
  <c r="AD279" i="19"/>
  <c r="AF279" i="19" s="1" a="1"/>
  <c r="AF279" i="19" s="1"/>
  <c r="AD475" i="19"/>
  <c r="AF475" i="19" s="1" a="1"/>
  <c r="AF475" i="19" s="1"/>
  <c r="AD1474" i="19"/>
  <c r="AF1474" i="19" s="1" a="1"/>
  <c r="AF1474" i="19" s="1"/>
  <c r="AD967" i="19"/>
  <c r="AF967" i="19" s="1" a="1"/>
  <c r="AF967" i="19" s="1"/>
  <c r="AD1337" i="19"/>
  <c r="AF1337" i="19" s="1" a="1"/>
  <c r="AF1337" i="19" s="1"/>
  <c r="AE1537" i="19"/>
  <c r="AG1537" i="19" s="1" a="1"/>
  <c r="AG1537" i="19" s="1"/>
  <c r="AE811" i="19"/>
  <c r="AG811" i="19" s="1" a="1"/>
  <c r="AG811" i="19" s="1"/>
  <c r="AE1568" i="19"/>
  <c r="AG1568" i="19" s="1" a="1"/>
  <c r="AG1568" i="19" s="1"/>
  <c r="AE1571" i="19"/>
  <c r="AG1571" i="19" s="1" a="1"/>
  <c r="AG1571" i="19" s="1"/>
  <c r="AE838" i="19"/>
  <c r="AG838" i="19" s="1" a="1"/>
  <c r="AG838" i="19" s="1"/>
  <c r="AE670" i="19"/>
  <c r="AG670" i="19" s="1" a="1"/>
  <c r="AG670" i="19" s="1"/>
  <c r="AE1563" i="19"/>
  <c r="AG1563" i="19" s="1" a="1"/>
  <c r="AG1563" i="19" s="1"/>
  <c r="AK1537" i="19"/>
  <c r="AJ962" i="19"/>
  <c r="AK1539" i="19"/>
  <c r="AK1533" i="19"/>
  <c r="AK810" i="19"/>
  <c r="AJ281" i="19"/>
  <c r="AJ1338" i="19"/>
  <c r="AJ1473" i="19"/>
  <c r="AJ473" i="19"/>
  <c r="AK1074" i="19"/>
  <c r="AE666" i="19"/>
  <c r="AG666" i="19" s="1" a="1"/>
  <c r="AG666" i="19" s="1"/>
  <c r="AE963" i="19"/>
  <c r="AG963" i="19" s="1" a="1"/>
  <c r="AG963" i="19" s="1"/>
  <c r="AE966" i="19"/>
  <c r="AG966" i="19" s="1" a="1"/>
  <c r="AG966" i="19" s="1"/>
  <c r="AE967" i="19"/>
  <c r="AG967" i="19" s="1" a="1"/>
  <c r="AG967" i="19" s="1"/>
  <c r="AK971" i="19"/>
  <c r="AK969" i="19"/>
  <c r="AE970" i="19"/>
  <c r="AG970" i="19" s="1" a="1"/>
  <c r="AG970" i="19" s="1"/>
  <c r="AK968" i="19"/>
  <c r="AE968" i="19"/>
  <c r="AG968" i="19" s="1" a="1"/>
  <c r="AG968" i="19" s="1"/>
  <c r="AK963" i="19"/>
  <c r="AE969" i="19"/>
  <c r="AG969" i="19" s="1" a="1"/>
  <c r="AG969" i="19" s="1"/>
  <c r="AK964" i="19"/>
  <c r="AE971" i="19"/>
  <c r="AG971" i="19" s="1" a="1"/>
  <c r="AG971" i="19" s="1"/>
  <c r="AK965" i="19"/>
  <c r="AK967" i="19"/>
  <c r="AE962" i="19"/>
  <c r="AG962" i="19" s="1" a="1"/>
  <c r="AG962" i="19" s="1"/>
  <c r="AK966" i="19"/>
  <c r="AK962" i="19"/>
  <c r="AE964" i="19"/>
  <c r="AG964" i="19" s="1" a="1"/>
  <c r="AG964" i="19" s="1"/>
  <c r="AK970" i="19"/>
  <c r="AE965" i="19"/>
  <c r="AG965" i="19" s="1" a="1"/>
  <c r="AG965" i="19" s="1"/>
  <c r="AE240" i="19"/>
  <c r="AG240" i="19" s="1" a="1"/>
  <c r="AG240" i="19" s="1"/>
  <c r="AK232" i="19"/>
  <c r="K34" i="23" s="1"/>
  <c r="AE241" i="19"/>
  <c r="AG241" i="19" s="1" a="1"/>
  <c r="AG241" i="19" s="1"/>
  <c r="AK240" i="19"/>
  <c r="AE237" i="19"/>
  <c r="AG237" i="19" s="1" a="1"/>
  <c r="AG237" i="19" s="1"/>
  <c r="AK233" i="19"/>
  <c r="AE238" i="19"/>
  <c r="AG238" i="19" s="1" a="1"/>
  <c r="AG238" i="19" s="1"/>
  <c r="AK241" i="19"/>
  <c r="AE239" i="19"/>
  <c r="AG239" i="19" s="1" a="1"/>
  <c r="AG239" i="19" s="1"/>
  <c r="AK238" i="19"/>
  <c r="AE232" i="19"/>
  <c r="AG232" i="19" s="1" a="1"/>
  <c r="AG232" i="19" s="1"/>
  <c r="AK234" i="19"/>
  <c r="AK236" i="19"/>
  <c r="AK237" i="19"/>
  <c r="AE233" i="19"/>
  <c r="AG233" i="19" s="1" a="1"/>
  <c r="AG233" i="19" s="1"/>
  <c r="AK239" i="19"/>
  <c r="AE234" i="19"/>
  <c r="AG234" i="19" s="1" a="1"/>
  <c r="AG234" i="19" s="1"/>
  <c r="AK235" i="19"/>
  <c r="AE235" i="19"/>
  <c r="AG235" i="19" s="1" a="1"/>
  <c r="AG235" i="19" s="1"/>
  <c r="AE236" i="19"/>
  <c r="AG236" i="19" s="1" a="1"/>
  <c r="AG236" i="19" s="1"/>
  <c r="AE1210" i="19"/>
  <c r="AG1210" i="19" s="1" a="1"/>
  <c r="AG1210" i="19" s="1"/>
  <c r="AE1211" i="19"/>
  <c r="AG1211" i="19" s="1" a="1"/>
  <c r="AG1211" i="19" s="1"/>
  <c r="AK1206" i="19"/>
  <c r="AE1202" i="19"/>
  <c r="AG1202" i="19" s="1" a="1"/>
  <c r="AG1202" i="19" s="1"/>
  <c r="AK1205" i="19"/>
  <c r="AK1203" i="19"/>
  <c r="AK1204" i="19"/>
  <c r="AE1203" i="19"/>
  <c r="AG1203" i="19" s="1" a="1"/>
  <c r="AG1203" i="19" s="1"/>
  <c r="AK1202" i="19"/>
  <c r="AK1207" i="19"/>
  <c r="AE1205" i="19"/>
  <c r="AG1205" i="19" s="1" a="1"/>
  <c r="AG1205" i="19" s="1"/>
  <c r="AK1210" i="19"/>
  <c r="AE1204" i="19"/>
  <c r="AG1204" i="19" s="1" a="1"/>
  <c r="AG1204" i="19" s="1"/>
  <c r="AK1208" i="19"/>
  <c r="AE1206" i="19"/>
  <c r="AG1206" i="19" s="1" a="1"/>
  <c r="AG1206" i="19" s="1"/>
  <c r="AK1211" i="19"/>
  <c r="AE1207" i="19"/>
  <c r="AG1207" i="19" s="1" a="1"/>
  <c r="AG1207" i="19" s="1"/>
  <c r="AK1209" i="19"/>
  <c r="AE1208" i="19"/>
  <c r="AG1208" i="19" s="1" a="1"/>
  <c r="AG1208" i="19" s="1"/>
  <c r="AE1209" i="19"/>
  <c r="AG1209" i="19" s="1" a="1"/>
  <c r="AG1209" i="19" s="1"/>
  <c r="AE197" i="19"/>
  <c r="AG197" i="19" s="1" a="1"/>
  <c r="AG197" i="19" s="1"/>
  <c r="AK195" i="19"/>
  <c r="AE195" i="19"/>
  <c r="AG195" i="19" s="1" a="1"/>
  <c r="AG195" i="19" s="1"/>
  <c r="AK193" i="19"/>
  <c r="AE198" i="19"/>
  <c r="AG198" i="19" s="1" a="1"/>
  <c r="AG198" i="19" s="1"/>
  <c r="AK201" i="19"/>
  <c r="AE199" i="19"/>
  <c r="AG199" i="19" s="1" a="1"/>
  <c r="AG199" i="19" s="1"/>
  <c r="AK199" i="19"/>
  <c r="AE200" i="19"/>
  <c r="AG200" i="19" s="1" a="1"/>
  <c r="AG200" i="19" s="1"/>
  <c r="AK200" i="19"/>
  <c r="AE201" i="19"/>
  <c r="AG201" i="19" s="1" a="1"/>
  <c r="AG201" i="19" s="1"/>
  <c r="AK198" i="19"/>
  <c r="AK196" i="19"/>
  <c r="AK197" i="19"/>
  <c r="AE192" i="19"/>
  <c r="AG192" i="19" s="1" a="1"/>
  <c r="AG192" i="19" s="1"/>
  <c r="AE193" i="19"/>
  <c r="AG193" i="19" s="1" a="1"/>
  <c r="AG193" i="19" s="1"/>
  <c r="AE194" i="19"/>
  <c r="AG194" i="19" s="1" a="1"/>
  <c r="AG194" i="19" s="1"/>
  <c r="AK194" i="19"/>
  <c r="AE196" i="19"/>
  <c r="AG196" i="19" s="1" a="1"/>
  <c r="AG196" i="19" s="1"/>
  <c r="AK192" i="19"/>
  <c r="K30" i="23" s="1"/>
  <c r="AE1550" i="19"/>
  <c r="AG1550" i="19" s="1" a="1"/>
  <c r="AG1550" i="19" s="1"/>
  <c r="AK1549" i="19"/>
  <c r="AE1546" i="19"/>
  <c r="AG1546" i="19" s="1" a="1"/>
  <c r="AG1546" i="19" s="1"/>
  <c r="AK1548" i="19"/>
  <c r="AE1542" i="19"/>
  <c r="AG1542" i="19" s="1" a="1"/>
  <c r="AG1542" i="19" s="1"/>
  <c r="AK1547" i="19"/>
  <c r="AE1543" i="19"/>
  <c r="AG1543" i="19" s="1" a="1"/>
  <c r="AG1543" i="19" s="1"/>
  <c r="AE1544" i="19"/>
  <c r="AG1544" i="19" s="1" a="1"/>
  <c r="AG1544" i="19" s="1"/>
  <c r="AE1547" i="19"/>
  <c r="AG1547" i="19" s="1" a="1"/>
  <c r="AG1547" i="19" s="1"/>
  <c r="AE1545" i="19"/>
  <c r="AG1545" i="19" s="1" a="1"/>
  <c r="AG1545" i="19" s="1"/>
  <c r="AK1542" i="19"/>
  <c r="AK1545" i="19"/>
  <c r="AK1543" i="19"/>
  <c r="AE1548" i="19"/>
  <c r="AG1548" i="19" s="1" a="1"/>
  <c r="AG1548" i="19" s="1"/>
  <c r="AK1544" i="19"/>
  <c r="AK1546" i="19"/>
  <c r="AE1549" i="19"/>
  <c r="AG1549" i="19" s="1" a="1"/>
  <c r="AG1549" i="19" s="1"/>
  <c r="AK1550" i="19"/>
  <c r="AE1551" i="19"/>
  <c r="AG1551" i="19" s="1" a="1"/>
  <c r="AG1551" i="19" s="1"/>
  <c r="AK1551" i="19"/>
  <c r="AE1256" i="19"/>
  <c r="AG1256" i="19" s="1" a="1"/>
  <c r="AG1256" i="19" s="1"/>
  <c r="AE1253" i="19"/>
  <c r="AG1253" i="19" s="1" a="1"/>
  <c r="AG1253" i="19" s="1"/>
  <c r="AE1254" i="19"/>
  <c r="AG1254" i="19" s="1" a="1"/>
  <c r="AG1254" i="19" s="1"/>
  <c r="AK1255" i="19"/>
  <c r="AE1252" i="19"/>
  <c r="AG1252" i="19" s="1" a="1"/>
  <c r="AG1252" i="19" s="1"/>
  <c r="AK1254" i="19"/>
  <c r="AK1257" i="19"/>
  <c r="AK1253" i="19"/>
  <c r="AK1252" i="19"/>
  <c r="AE1257" i="19"/>
  <c r="AG1257" i="19" s="1" a="1"/>
  <c r="AG1257" i="19" s="1"/>
  <c r="AK1261" i="19"/>
  <c r="AE1258" i="19"/>
  <c r="AG1258" i="19" s="1" a="1"/>
  <c r="AG1258" i="19" s="1"/>
  <c r="AK1260" i="19"/>
  <c r="AE1259" i="19"/>
  <c r="AG1259" i="19" s="1" a="1"/>
  <c r="AG1259" i="19" s="1"/>
  <c r="AK1256" i="19"/>
  <c r="AE1260" i="19"/>
  <c r="AG1260" i="19" s="1" a="1"/>
  <c r="AG1260" i="19" s="1"/>
  <c r="AK1259" i="19"/>
  <c r="AE1261" i="19"/>
  <c r="AG1261" i="19" s="1" a="1"/>
  <c r="AG1261" i="19" s="1"/>
  <c r="AK1258" i="19"/>
  <c r="AE1255" i="19"/>
  <c r="AG1255" i="19" s="1" a="1"/>
  <c r="AG1255" i="19" s="1"/>
  <c r="AE1265" i="19"/>
  <c r="AG1265" i="19" s="1" a="1"/>
  <c r="AG1265" i="19" s="1"/>
  <c r="AK1262" i="19"/>
  <c r="AE1266" i="19"/>
  <c r="AG1266" i="19" s="1" a="1"/>
  <c r="AG1266" i="19" s="1"/>
  <c r="AK1266" i="19"/>
  <c r="AE1267" i="19"/>
  <c r="AG1267" i="19" s="1" a="1"/>
  <c r="AG1267" i="19" s="1"/>
  <c r="AK1265" i="19"/>
  <c r="AE1268" i="19"/>
  <c r="AG1268" i="19" s="1" a="1"/>
  <c r="AG1268" i="19" s="1"/>
  <c r="AK1264" i="19"/>
  <c r="AE1269" i="19"/>
  <c r="AG1269" i="19" s="1" a="1"/>
  <c r="AG1269" i="19" s="1"/>
  <c r="AK1263" i="19"/>
  <c r="AE1264" i="19"/>
  <c r="AG1264" i="19" s="1" a="1"/>
  <c r="AG1264" i="19" s="1"/>
  <c r="AK1270" i="19"/>
  <c r="AK1267" i="19"/>
  <c r="AK1268" i="19"/>
  <c r="AE1263" i="19"/>
  <c r="AG1263" i="19" s="1" a="1"/>
  <c r="AG1263" i="19" s="1"/>
  <c r="AK1271" i="19"/>
  <c r="AE1270" i="19"/>
  <c r="AG1270" i="19" s="1" a="1"/>
  <c r="AG1270" i="19" s="1"/>
  <c r="AK1269" i="19"/>
  <c r="AE1271" i="19"/>
  <c r="AG1271" i="19" s="1" a="1"/>
  <c r="AG1271" i="19" s="1"/>
  <c r="AE1262" i="19"/>
  <c r="AG1262" i="19" s="1" a="1"/>
  <c r="AG1262" i="19" s="1"/>
  <c r="AE1397" i="19"/>
  <c r="AG1397" i="19" s="1" a="1"/>
  <c r="AG1397" i="19" s="1"/>
  <c r="AE1398" i="19"/>
  <c r="AG1398" i="19" s="1" a="1"/>
  <c r="AG1398" i="19" s="1"/>
  <c r="AE1399" i="19"/>
  <c r="AG1399" i="19" s="1" a="1"/>
  <c r="AG1399" i="19" s="1"/>
  <c r="AK1392" i="19"/>
  <c r="AE1400" i="19"/>
  <c r="AG1400" i="19" s="1" a="1"/>
  <c r="AG1400" i="19" s="1"/>
  <c r="AK1393" i="19"/>
  <c r="AE1401" i="19"/>
  <c r="AG1401" i="19" s="1" a="1"/>
  <c r="AG1401" i="19" s="1"/>
  <c r="AK1396" i="19"/>
  <c r="AK1397" i="19"/>
  <c r="AE1395" i="19"/>
  <c r="AG1395" i="19" s="1" a="1"/>
  <c r="AG1395" i="19" s="1"/>
  <c r="AK1401" i="19"/>
  <c r="AK1399" i="19"/>
  <c r="AK1394" i="19"/>
  <c r="AE1392" i="19"/>
  <c r="AG1392" i="19" s="1" a="1"/>
  <c r="AG1392" i="19" s="1"/>
  <c r="AK1398" i="19"/>
  <c r="AE1393" i="19"/>
  <c r="AG1393" i="19" s="1" a="1"/>
  <c r="AG1393" i="19" s="1"/>
  <c r="AK1395" i="19"/>
  <c r="AE1394" i="19"/>
  <c r="AG1394" i="19" s="1" a="1"/>
  <c r="AG1394" i="19" s="1"/>
  <c r="AK1400" i="19"/>
  <c r="AE1396" i="19"/>
  <c r="AG1396" i="19" s="1" a="1"/>
  <c r="AG1396" i="19" s="1"/>
  <c r="AE925" i="19"/>
  <c r="AG925" i="19" s="1" a="1"/>
  <c r="AG925" i="19" s="1"/>
  <c r="AE931" i="19"/>
  <c r="AG931" i="19" s="1" a="1"/>
  <c r="AG931" i="19" s="1"/>
  <c r="AK926" i="19"/>
  <c r="AK927" i="19"/>
  <c r="AE929" i="19"/>
  <c r="AG929" i="19" s="1" a="1"/>
  <c r="AG929" i="19" s="1"/>
  <c r="AK929" i="19"/>
  <c r="AE927" i="19"/>
  <c r="AG927" i="19" s="1" a="1"/>
  <c r="AG927" i="19" s="1"/>
  <c r="AK922" i="19"/>
  <c r="AE928" i="19"/>
  <c r="AG928" i="19" s="1" a="1"/>
  <c r="AG928" i="19" s="1"/>
  <c r="AK923" i="19"/>
  <c r="AK928" i="19"/>
  <c r="AK924" i="19"/>
  <c r="AE924" i="19"/>
  <c r="AG924" i="19" s="1" a="1"/>
  <c r="AG924" i="19" s="1"/>
  <c r="AK930" i="19"/>
  <c r="AK925" i="19"/>
  <c r="AE926" i="19"/>
  <c r="AG926" i="19" s="1" a="1"/>
  <c r="AG926" i="19" s="1"/>
  <c r="AK931" i="19"/>
  <c r="AE930" i="19"/>
  <c r="AG930" i="19" s="1" a="1"/>
  <c r="AG930" i="19" s="1"/>
  <c r="AE922" i="19"/>
  <c r="AG922" i="19" s="1" a="1"/>
  <c r="AG922" i="19" s="1"/>
  <c r="AE923" i="19"/>
  <c r="AG923" i="19" s="1" a="1"/>
  <c r="AG923" i="19" s="1"/>
  <c r="AE327" i="19"/>
  <c r="AG327" i="19" s="1" a="1"/>
  <c r="AG327" i="19" s="1"/>
  <c r="AE328" i="19"/>
  <c r="AG328" i="19" s="1" a="1"/>
  <c r="AG328" i="19" s="1"/>
  <c r="AE330" i="19"/>
  <c r="AG330" i="19" s="1" a="1"/>
  <c r="AG330" i="19" s="1"/>
  <c r="AE331" i="19"/>
  <c r="AG331" i="19" s="1" a="1"/>
  <c r="AG331" i="19" s="1"/>
  <c r="AK328" i="19"/>
  <c r="AE322" i="19"/>
  <c r="AG322" i="19" s="1" a="1"/>
  <c r="AG322" i="19" s="1"/>
  <c r="AK325" i="19"/>
  <c r="AE323" i="19"/>
  <c r="AG323" i="19" s="1" a="1"/>
  <c r="AG323" i="19" s="1"/>
  <c r="AK322" i="19"/>
  <c r="K43" i="23" s="1"/>
  <c r="AE329" i="19"/>
  <c r="AG329" i="19" s="1" a="1"/>
  <c r="AG329" i="19" s="1"/>
  <c r="AK326" i="19"/>
  <c r="AK329" i="19"/>
  <c r="AK327" i="19"/>
  <c r="AK323" i="19"/>
  <c r="AE324" i="19"/>
  <c r="AG324" i="19" s="1" a="1"/>
  <c r="AG324" i="19" s="1"/>
  <c r="AK324" i="19"/>
  <c r="AE326" i="19"/>
  <c r="AG326" i="19" s="1" a="1"/>
  <c r="AG326" i="19" s="1"/>
  <c r="AK330" i="19"/>
  <c r="AE325" i="19"/>
  <c r="AG325" i="19" s="1" a="1"/>
  <c r="AG325" i="19" s="1"/>
  <c r="AK331" i="19"/>
  <c r="AK700" i="19"/>
  <c r="AE696" i="19"/>
  <c r="AG696" i="19" s="1" a="1"/>
  <c r="AG696" i="19" s="1"/>
  <c r="AK698" i="19"/>
  <c r="AE698" i="19"/>
  <c r="AG698" i="19" s="1" a="1"/>
  <c r="AG698" i="19" s="1"/>
  <c r="AK694" i="19"/>
  <c r="AE700" i="19"/>
  <c r="AG700" i="19" s="1" a="1"/>
  <c r="AG700" i="19" s="1"/>
  <c r="AK699" i="19"/>
  <c r="AE701" i="19"/>
  <c r="AG701" i="19" s="1" a="1"/>
  <c r="AG701" i="19" s="1"/>
  <c r="AE697" i="19"/>
  <c r="AG697" i="19" s="1" a="1"/>
  <c r="AG697" i="19" s="1"/>
  <c r="AE699" i="19"/>
  <c r="AG699" i="19" s="1" a="1"/>
  <c r="AG699" i="19" s="1"/>
  <c r="AE693" i="19"/>
  <c r="AG693" i="19" s="1" a="1"/>
  <c r="AG693" i="19" s="1"/>
  <c r="AE692" i="19"/>
  <c r="AG692" i="19" s="1" a="1"/>
  <c r="AG692" i="19" s="1"/>
  <c r="AK696" i="19"/>
  <c r="AE694" i="19"/>
  <c r="AG694" i="19" s="1" a="1"/>
  <c r="AG694" i="19" s="1"/>
  <c r="AK692" i="19"/>
  <c r="AE695" i="19"/>
  <c r="AG695" i="19" s="1" a="1"/>
  <c r="AG695" i="19" s="1"/>
  <c r="AK693" i="19"/>
  <c r="AK695" i="19"/>
  <c r="AK701" i="19"/>
  <c r="AK697" i="19"/>
  <c r="AE1564" i="19"/>
  <c r="AG1564" i="19" s="1" a="1"/>
  <c r="AG1564" i="19" s="1"/>
  <c r="AE1566" i="19"/>
  <c r="AG1566" i="19" s="1" a="1"/>
  <c r="AG1566" i="19" s="1"/>
  <c r="AE1569" i="19"/>
  <c r="AG1569" i="19" s="1" a="1"/>
  <c r="AG1569" i="19" s="1"/>
  <c r="AE478" i="19"/>
  <c r="AG478" i="19" s="1" a="1"/>
  <c r="AG478" i="19" s="1"/>
  <c r="AK477" i="19"/>
  <c r="AE479" i="19"/>
  <c r="AG479" i="19" s="1" a="1"/>
  <c r="AG479" i="19" s="1"/>
  <c r="AK472" i="19"/>
  <c r="K58" i="23" s="1"/>
  <c r="AE481" i="19"/>
  <c r="AG481" i="19" s="1" a="1"/>
  <c r="AG481" i="19" s="1"/>
  <c r="AK475" i="19"/>
  <c r="AK479" i="19"/>
  <c r="AK480" i="19"/>
  <c r="AE480" i="19"/>
  <c r="AG480" i="19" s="1" a="1"/>
  <c r="AG480" i="19" s="1"/>
  <c r="AK481" i="19"/>
  <c r="AE472" i="19"/>
  <c r="AG472" i="19" s="1" a="1"/>
  <c r="AG472" i="19" s="1"/>
  <c r="AK478" i="19"/>
  <c r="AE474" i="19"/>
  <c r="AG474" i="19" s="1" a="1"/>
  <c r="AG474" i="19" s="1"/>
  <c r="AE475" i="19"/>
  <c r="AG475" i="19" s="1" a="1"/>
  <c r="AG475" i="19" s="1"/>
  <c r="AE473" i="19"/>
  <c r="AG473" i="19" s="1" a="1"/>
  <c r="AG473" i="19" s="1"/>
  <c r="AK476" i="19"/>
  <c r="AE476" i="19"/>
  <c r="AG476" i="19" s="1" a="1"/>
  <c r="AG476" i="19" s="1"/>
  <c r="AK474" i="19"/>
  <c r="AE477" i="19"/>
  <c r="AG477" i="19" s="1" a="1"/>
  <c r="AG477" i="19" s="1"/>
  <c r="AK473" i="19"/>
  <c r="AE919" i="19"/>
  <c r="AG919" i="19" s="1" a="1"/>
  <c r="AG919" i="19" s="1"/>
  <c r="AK912" i="19"/>
  <c r="AK914" i="19"/>
  <c r="AK918" i="19"/>
  <c r="AK921" i="19"/>
  <c r="AE912" i="19"/>
  <c r="AG912" i="19" s="1" a="1"/>
  <c r="AG912" i="19" s="1"/>
  <c r="AK920" i="19"/>
  <c r="AE914" i="19"/>
  <c r="AG914" i="19" s="1" a="1"/>
  <c r="AG914" i="19" s="1"/>
  <c r="AE916" i="19"/>
  <c r="AG916" i="19" s="1" a="1"/>
  <c r="AG916" i="19" s="1"/>
  <c r="AE918" i="19"/>
  <c r="AG918" i="19" s="1" a="1"/>
  <c r="AG918" i="19" s="1"/>
  <c r="AK916" i="19"/>
  <c r="AE920" i="19"/>
  <c r="AG920" i="19" s="1" a="1"/>
  <c r="AG920" i="19" s="1"/>
  <c r="AE921" i="19"/>
  <c r="AG921" i="19" s="1" a="1"/>
  <c r="AG921" i="19" s="1"/>
  <c r="AE913" i="19"/>
  <c r="AG913" i="19" s="1" a="1"/>
  <c r="AG913" i="19" s="1"/>
  <c r="AK915" i="19"/>
  <c r="AE915" i="19"/>
  <c r="AG915" i="19" s="1" a="1"/>
  <c r="AG915" i="19" s="1"/>
  <c r="AK917" i="19"/>
  <c r="AK919" i="19"/>
  <c r="AE917" i="19"/>
  <c r="AG917" i="19" s="1" a="1"/>
  <c r="AG917" i="19" s="1"/>
  <c r="AK913" i="19"/>
  <c r="AK411" i="19"/>
  <c r="AK410" i="19"/>
  <c r="AE408" i="19"/>
  <c r="AG408" i="19" s="1" a="1"/>
  <c r="AG408" i="19" s="1"/>
  <c r="AE410" i="19"/>
  <c r="AG410" i="19" s="1" a="1"/>
  <c r="AG410" i="19" s="1"/>
  <c r="AE402" i="19"/>
  <c r="AG402" i="19" s="1" a="1"/>
  <c r="AG402" i="19" s="1"/>
  <c r="AE403" i="19"/>
  <c r="AG403" i="19" s="1" a="1"/>
  <c r="AG403" i="19" s="1"/>
  <c r="AK404" i="19"/>
  <c r="AE404" i="19"/>
  <c r="AG404" i="19" s="1" a="1"/>
  <c r="AG404" i="19" s="1"/>
  <c r="AK402" i="19"/>
  <c r="K51" i="23" s="1"/>
  <c r="AE405" i="19"/>
  <c r="AG405" i="19" s="1" a="1"/>
  <c r="AG405" i="19" s="1"/>
  <c r="AK403" i="19"/>
  <c r="AE406" i="19"/>
  <c r="AG406" i="19" s="1" a="1"/>
  <c r="AG406" i="19" s="1"/>
  <c r="AK408" i="19"/>
  <c r="AE407" i="19"/>
  <c r="AG407" i="19" s="1" a="1"/>
  <c r="AG407" i="19" s="1"/>
  <c r="AK405" i="19"/>
  <c r="AK406" i="19"/>
  <c r="AE409" i="19"/>
  <c r="AG409" i="19" s="1" a="1"/>
  <c r="AG409" i="19" s="1"/>
  <c r="AK409" i="19"/>
  <c r="AE411" i="19"/>
  <c r="AG411" i="19" s="1" a="1"/>
  <c r="AG411" i="19" s="1"/>
  <c r="AK407" i="19"/>
  <c r="AE1293" i="19"/>
  <c r="AG1293" i="19" s="1" a="1"/>
  <c r="AG1293" i="19" s="1"/>
  <c r="AK1293" i="19"/>
  <c r="AK1299" i="19"/>
  <c r="AK1301" i="19"/>
  <c r="AE1294" i="19"/>
  <c r="AG1294" i="19" s="1" a="1"/>
  <c r="AG1294" i="19" s="1"/>
  <c r="AK1297" i="19"/>
  <c r="AE1295" i="19"/>
  <c r="AG1295" i="19" s="1" a="1"/>
  <c r="AG1295" i="19" s="1"/>
  <c r="AK1298" i="19"/>
  <c r="AE1296" i="19"/>
  <c r="AG1296" i="19" s="1" a="1"/>
  <c r="AG1296" i="19" s="1"/>
  <c r="AE1297" i="19"/>
  <c r="AG1297" i="19" s="1" a="1"/>
  <c r="AG1297" i="19" s="1"/>
  <c r="AE1298" i="19"/>
  <c r="AG1298" i="19" s="1" a="1"/>
  <c r="AG1298" i="19" s="1"/>
  <c r="AE1300" i="19"/>
  <c r="AG1300" i="19" s="1" a="1"/>
  <c r="AG1300" i="19" s="1"/>
  <c r="AK1292" i="19"/>
  <c r="AE1301" i="19"/>
  <c r="AG1301" i="19" s="1" a="1"/>
  <c r="AG1301" i="19" s="1"/>
  <c r="AK1300" i="19"/>
  <c r="AK1295" i="19"/>
  <c r="AE1299" i="19"/>
  <c r="AG1299" i="19" s="1" a="1"/>
  <c r="AG1299" i="19" s="1"/>
  <c r="AK1296" i="19"/>
  <c r="AE1292" i="19"/>
  <c r="AG1292" i="19" s="1" a="1"/>
  <c r="AG1292" i="19" s="1"/>
  <c r="AK1294" i="19"/>
  <c r="AE1454" i="19"/>
  <c r="AG1454" i="19" s="1" a="1"/>
  <c r="AG1454" i="19" s="1"/>
  <c r="AK1457" i="19"/>
  <c r="AE1461" i="19"/>
  <c r="AG1461" i="19" s="1" a="1"/>
  <c r="AG1461" i="19" s="1"/>
  <c r="AK1454" i="19"/>
  <c r="AE1455" i="19"/>
  <c r="AG1455" i="19" s="1" a="1"/>
  <c r="AG1455" i="19" s="1"/>
  <c r="AK1452" i="19"/>
  <c r="AE1459" i="19"/>
  <c r="AG1459" i="19" s="1" a="1"/>
  <c r="AG1459" i="19" s="1"/>
  <c r="AK1460" i="19"/>
  <c r="AK1455" i="19"/>
  <c r="AK1461" i="19"/>
  <c r="AK1453" i="19"/>
  <c r="AE1452" i="19"/>
  <c r="AG1452" i="19" s="1" a="1"/>
  <c r="AG1452" i="19" s="1"/>
  <c r="AK1458" i="19"/>
  <c r="AE1453" i="19"/>
  <c r="AG1453" i="19" s="1" a="1"/>
  <c r="AG1453" i="19" s="1"/>
  <c r="AK1459" i="19"/>
  <c r="AE1456" i="19"/>
  <c r="AG1456" i="19" s="1" a="1"/>
  <c r="AG1456" i="19" s="1"/>
  <c r="AK1456" i="19"/>
  <c r="AE1457" i="19"/>
  <c r="AG1457" i="19" s="1" a="1"/>
  <c r="AG1457" i="19" s="1"/>
  <c r="AE1458" i="19"/>
  <c r="AG1458" i="19" s="1" a="1"/>
  <c r="AG1458" i="19" s="1"/>
  <c r="AE1460" i="19"/>
  <c r="AG1460" i="19" s="1" a="1"/>
  <c r="AG1460" i="19" s="1"/>
  <c r="AE606" i="19"/>
  <c r="AG606" i="19" s="1" a="1"/>
  <c r="AG606" i="19" s="1"/>
  <c r="AK602" i="19"/>
  <c r="K71" i="23" s="1"/>
  <c r="AE607" i="19"/>
  <c r="AG607" i="19" s="1" a="1"/>
  <c r="AG607" i="19" s="1"/>
  <c r="AK605" i="19"/>
  <c r="AE608" i="19"/>
  <c r="AG608" i="19" s="1" a="1"/>
  <c r="AG608" i="19" s="1"/>
  <c r="AK608" i="19"/>
  <c r="AE609" i="19"/>
  <c r="AG609" i="19" s="1" a="1"/>
  <c r="AG609" i="19" s="1"/>
  <c r="AK604" i="19"/>
  <c r="AK606" i="19"/>
  <c r="AK610" i="19"/>
  <c r="AE602" i="19"/>
  <c r="AG602" i="19" s="1" a="1"/>
  <c r="AG602" i="19" s="1"/>
  <c r="AK609" i="19"/>
  <c r="AE604" i="19"/>
  <c r="AG604" i="19" s="1" a="1"/>
  <c r="AG604" i="19" s="1"/>
  <c r="AK611" i="19"/>
  <c r="AE610" i="19"/>
  <c r="AG610" i="19" s="1" a="1"/>
  <c r="AG610" i="19" s="1"/>
  <c r="AE611" i="19"/>
  <c r="AG611" i="19" s="1" a="1"/>
  <c r="AG611" i="19" s="1"/>
  <c r="AE603" i="19"/>
  <c r="AG603" i="19" s="1" a="1"/>
  <c r="AG603" i="19" s="1"/>
  <c r="AK607" i="19"/>
  <c r="AE605" i="19"/>
  <c r="AG605" i="19" s="1" a="1"/>
  <c r="AG605" i="19" s="1"/>
  <c r="AK603" i="19"/>
  <c r="AE1448" i="19"/>
  <c r="AG1448" i="19" s="1" a="1"/>
  <c r="AG1448" i="19" s="1"/>
  <c r="AK1445" i="19"/>
  <c r="AK1448" i="19"/>
  <c r="AE1449" i="19"/>
  <c r="AG1449" i="19" s="1" a="1"/>
  <c r="AG1449" i="19" s="1"/>
  <c r="AK1449" i="19"/>
  <c r="AE1451" i="19"/>
  <c r="AG1451" i="19" s="1" a="1"/>
  <c r="AG1451" i="19" s="1"/>
  <c r="AK1447" i="19"/>
  <c r="AE1444" i="19"/>
  <c r="AG1444" i="19" s="1" a="1"/>
  <c r="AG1444" i="19" s="1"/>
  <c r="AK1446" i="19"/>
  <c r="AE1450" i="19"/>
  <c r="AG1450" i="19" s="1" a="1"/>
  <c r="AG1450" i="19" s="1"/>
  <c r="AE1443" i="19"/>
  <c r="AG1443" i="19" s="1" a="1"/>
  <c r="AG1443" i="19" s="1"/>
  <c r="AK1450" i="19"/>
  <c r="AE1442" i="19"/>
  <c r="AG1442" i="19" s="1" a="1"/>
  <c r="AG1442" i="19" s="1"/>
  <c r="AK1451" i="19"/>
  <c r="AE1445" i="19"/>
  <c r="AG1445" i="19" s="1" a="1"/>
  <c r="AG1445" i="19" s="1"/>
  <c r="AK1444" i="19"/>
  <c r="AE1446" i="19"/>
  <c r="AG1446" i="19" s="1" a="1"/>
  <c r="AG1446" i="19" s="1"/>
  <c r="AK1442" i="19"/>
  <c r="AE1447" i="19"/>
  <c r="AG1447" i="19" s="1" a="1"/>
  <c r="AG1447" i="19" s="1"/>
  <c r="AK1443" i="19"/>
  <c r="AE783" i="19"/>
  <c r="AG783" i="19" s="1" a="1"/>
  <c r="AG783" i="19" s="1"/>
  <c r="AK788" i="19"/>
  <c r="AE784" i="19"/>
  <c r="AG784" i="19" s="1" a="1"/>
  <c r="AG784" i="19" s="1"/>
  <c r="AE785" i="19"/>
  <c r="AG785" i="19" s="1" a="1"/>
  <c r="AG785" i="19" s="1"/>
  <c r="AE789" i="19"/>
  <c r="AG789" i="19" s="1" a="1"/>
  <c r="AG789" i="19" s="1"/>
  <c r="AK790" i="19"/>
  <c r="AE790" i="19"/>
  <c r="AG790" i="19" s="1" a="1"/>
  <c r="AG790" i="19" s="1"/>
  <c r="AK782" i="19"/>
  <c r="AE791" i="19"/>
  <c r="AG791" i="19" s="1" a="1"/>
  <c r="AG791" i="19" s="1"/>
  <c r="AK783" i="19"/>
  <c r="AK784" i="19"/>
  <c r="AK785" i="19"/>
  <c r="AE782" i="19"/>
  <c r="AG782" i="19" s="1" a="1"/>
  <c r="AG782" i="19" s="1"/>
  <c r="AK791" i="19"/>
  <c r="AE786" i="19"/>
  <c r="AG786" i="19" s="1" a="1"/>
  <c r="AG786" i="19" s="1"/>
  <c r="AK786" i="19"/>
  <c r="AE787" i="19"/>
  <c r="AG787" i="19" s="1" a="1"/>
  <c r="AG787" i="19" s="1"/>
  <c r="AK789" i="19"/>
  <c r="AE788" i="19"/>
  <c r="AG788" i="19" s="1" a="1"/>
  <c r="AG788" i="19" s="1"/>
  <c r="AK787" i="19"/>
  <c r="AE308" i="19"/>
  <c r="AG308" i="19" s="1" a="1"/>
  <c r="AG308" i="19" s="1"/>
  <c r="AK305" i="19"/>
  <c r="AE309" i="19"/>
  <c r="AG309" i="19" s="1" a="1"/>
  <c r="AG309" i="19" s="1"/>
  <c r="AK309" i="19"/>
  <c r="AK307" i="19"/>
  <c r="AE302" i="19"/>
  <c r="AG302" i="19" s="1" a="1"/>
  <c r="AG302" i="19" s="1"/>
  <c r="AE310" i="19"/>
  <c r="AG310" i="19" s="1" a="1"/>
  <c r="AG310" i="19" s="1"/>
  <c r="AK310" i="19"/>
  <c r="AE311" i="19"/>
  <c r="AG311" i="19" s="1" a="1"/>
  <c r="AG311" i="19" s="1"/>
  <c r="AK308" i="19"/>
  <c r="AE303" i="19"/>
  <c r="AG303" i="19" s="1" a="1"/>
  <c r="AG303" i="19" s="1"/>
  <c r="AK306" i="19"/>
  <c r="AE304" i="19"/>
  <c r="AG304" i="19" s="1" a="1"/>
  <c r="AG304" i="19" s="1"/>
  <c r="AK302" i="19"/>
  <c r="K41" i="23" s="1"/>
  <c r="AE305" i="19"/>
  <c r="AG305" i="19" s="1" a="1"/>
  <c r="AG305" i="19" s="1"/>
  <c r="AK304" i="19"/>
  <c r="AE306" i="19"/>
  <c r="AG306" i="19" s="1" a="1"/>
  <c r="AG306" i="19" s="1"/>
  <c r="AK303" i="19"/>
  <c r="AE307" i="19"/>
  <c r="AG307" i="19" s="1" a="1"/>
  <c r="AG307" i="19" s="1"/>
  <c r="AK311" i="19"/>
  <c r="AE286" i="19"/>
  <c r="AG286" i="19" s="1" a="1"/>
  <c r="AG286" i="19" s="1"/>
  <c r="AK287" i="19"/>
  <c r="AK290" i="19"/>
  <c r="AE287" i="19"/>
  <c r="AG287" i="19" s="1" a="1"/>
  <c r="AG287" i="19" s="1"/>
  <c r="AK289" i="19"/>
  <c r="AE285" i="19"/>
  <c r="AG285" i="19" s="1" a="1"/>
  <c r="AG285" i="19" s="1"/>
  <c r="AK288" i="19"/>
  <c r="AE289" i="19"/>
  <c r="AG289" i="19" s="1" a="1"/>
  <c r="AG289" i="19" s="1"/>
  <c r="AE291" i="19"/>
  <c r="AG291" i="19" s="1" a="1"/>
  <c r="AG291" i="19" s="1"/>
  <c r="AK291" i="19"/>
  <c r="AE288" i="19"/>
  <c r="AG288" i="19" s="1" a="1"/>
  <c r="AG288" i="19" s="1"/>
  <c r="AK283" i="19"/>
  <c r="AE290" i="19"/>
  <c r="AG290" i="19" s="1" a="1"/>
  <c r="AG290" i="19" s="1"/>
  <c r="AK286" i="19"/>
  <c r="AE282" i="19"/>
  <c r="AG282" i="19" s="1" a="1"/>
  <c r="AG282" i="19" s="1"/>
  <c r="AK285" i="19"/>
  <c r="AE283" i="19"/>
  <c r="AG283" i="19" s="1" a="1"/>
  <c r="AG283" i="19" s="1"/>
  <c r="AK284" i="19"/>
  <c r="AE284" i="19"/>
  <c r="AG284" i="19" s="1" a="1"/>
  <c r="AG284" i="19" s="1"/>
  <c r="AK282" i="19"/>
  <c r="K39" i="23" s="1"/>
  <c r="AE718" i="19"/>
  <c r="AG718" i="19" s="1" a="1"/>
  <c r="AG718" i="19" s="1"/>
  <c r="AE721" i="19"/>
  <c r="AG721" i="19" s="1" a="1"/>
  <c r="AG721" i="19" s="1"/>
  <c r="AE712" i="19"/>
  <c r="AG712" i="19" s="1" a="1"/>
  <c r="AG712" i="19" s="1"/>
  <c r="AK720" i="19"/>
  <c r="AE717" i="19"/>
  <c r="AG717" i="19" s="1" a="1"/>
  <c r="AG717" i="19" s="1"/>
  <c r="AK718" i="19"/>
  <c r="AK715" i="19"/>
  <c r="AE713" i="19"/>
  <c r="AG713" i="19" s="1" a="1"/>
  <c r="AG713" i="19" s="1"/>
  <c r="AK713" i="19"/>
  <c r="AE719" i="19"/>
  <c r="AG719" i="19" s="1" a="1"/>
  <c r="AG719" i="19" s="1"/>
  <c r="AK712" i="19"/>
  <c r="AK714" i="19"/>
  <c r="AK716" i="19"/>
  <c r="AK717" i="19"/>
  <c r="AE720" i="19"/>
  <c r="AG720" i="19" s="1" a="1"/>
  <c r="AG720" i="19" s="1"/>
  <c r="AK719" i="19"/>
  <c r="AE714" i="19"/>
  <c r="AG714" i="19" s="1" a="1"/>
  <c r="AG714" i="19" s="1"/>
  <c r="AK721" i="19"/>
  <c r="AE715" i="19"/>
  <c r="AG715" i="19" s="1" a="1"/>
  <c r="AG715" i="19" s="1"/>
  <c r="AE716" i="19"/>
  <c r="AG716" i="19" s="1" a="1"/>
  <c r="AG716" i="19" s="1"/>
  <c r="AE1433" i="19"/>
  <c r="AG1433" i="19" s="1" a="1"/>
  <c r="AG1433" i="19" s="1"/>
  <c r="AE1434" i="19"/>
  <c r="AG1434" i="19" s="1" a="1"/>
  <c r="AG1434" i="19" s="1"/>
  <c r="AK1433" i="19"/>
  <c r="AE1435" i="19"/>
  <c r="AG1435" i="19" s="1" a="1"/>
  <c r="AG1435" i="19" s="1"/>
  <c r="AK1441" i="19"/>
  <c r="AK1436" i="19"/>
  <c r="AK1437" i="19"/>
  <c r="AK1434" i="19"/>
  <c r="AE1438" i="19"/>
  <c r="AG1438" i="19" s="1" a="1"/>
  <c r="AG1438" i="19" s="1"/>
  <c r="AK1440" i="19"/>
  <c r="AE1440" i="19"/>
  <c r="AG1440" i="19" s="1" a="1"/>
  <c r="AG1440" i="19" s="1"/>
  <c r="AK1435" i="19"/>
  <c r="AE1441" i="19"/>
  <c r="AG1441" i="19" s="1" a="1"/>
  <c r="AG1441" i="19" s="1"/>
  <c r="AK1438" i="19"/>
  <c r="AE1439" i="19"/>
  <c r="AG1439" i="19" s="1" a="1"/>
  <c r="AG1439" i="19" s="1"/>
  <c r="AK1439" i="19"/>
  <c r="AE1437" i="19"/>
  <c r="AG1437" i="19" s="1" a="1"/>
  <c r="AG1437" i="19" s="1"/>
  <c r="AE1436" i="19"/>
  <c r="AG1436" i="19" s="1" a="1"/>
  <c r="AG1436" i="19" s="1"/>
  <c r="AE1432" i="19"/>
  <c r="AG1432" i="19" s="1" a="1"/>
  <c r="AG1432" i="19" s="1"/>
  <c r="AK1432" i="19"/>
  <c r="AE506" i="19"/>
  <c r="AG506" i="19" s="1" a="1"/>
  <c r="AG506" i="19" s="1"/>
  <c r="AK509" i="19"/>
  <c r="AE502" i="19"/>
  <c r="AG502" i="19" s="1" a="1"/>
  <c r="AG502" i="19" s="1"/>
  <c r="AK505" i="19"/>
  <c r="AE503" i="19"/>
  <c r="AG503" i="19" s="1" a="1"/>
  <c r="AG503" i="19" s="1"/>
  <c r="AK510" i="19"/>
  <c r="AE505" i="19"/>
  <c r="AG505" i="19" s="1" a="1"/>
  <c r="AG505" i="19" s="1"/>
  <c r="AK508" i="19"/>
  <c r="AK506" i="19"/>
  <c r="AE507" i="19"/>
  <c r="AG507" i="19" s="1" a="1"/>
  <c r="AG507" i="19" s="1"/>
  <c r="AE508" i="19"/>
  <c r="AG508" i="19" s="1" a="1"/>
  <c r="AG508" i="19" s="1"/>
  <c r="AE509" i="19"/>
  <c r="AG509" i="19" s="1" a="1"/>
  <c r="AG509" i="19" s="1"/>
  <c r="AE510" i="19"/>
  <c r="AG510" i="19" s="1" a="1"/>
  <c r="AG510" i="19" s="1"/>
  <c r="AK504" i="19"/>
  <c r="AE511" i="19"/>
  <c r="AG511" i="19" s="1" a="1"/>
  <c r="AG511" i="19" s="1"/>
  <c r="AK511" i="19"/>
  <c r="AK502" i="19"/>
  <c r="K61" i="23" s="1"/>
  <c r="AK503" i="19"/>
  <c r="AE504" i="19"/>
  <c r="AG504" i="19" s="1" a="1"/>
  <c r="AG504" i="19" s="1"/>
  <c r="AK507" i="19"/>
  <c r="AE156" i="19"/>
  <c r="AG156" i="19" s="1" a="1"/>
  <c r="AG156" i="19" s="1"/>
  <c r="AE157" i="19"/>
  <c r="AG157" i="19" s="1" a="1"/>
  <c r="AG157" i="19" s="1"/>
  <c r="AK155" i="19"/>
  <c r="AE158" i="19"/>
  <c r="AG158" i="19" s="1" a="1"/>
  <c r="AG158" i="19" s="1"/>
  <c r="AE159" i="19"/>
  <c r="AG159" i="19" s="1" a="1"/>
  <c r="AG159" i="19" s="1"/>
  <c r="AK152" i="19"/>
  <c r="K26" i="23" s="1"/>
  <c r="AE160" i="19"/>
  <c r="AG160" i="19" s="1" a="1"/>
  <c r="AG160" i="19" s="1"/>
  <c r="AK154" i="19"/>
  <c r="AE161" i="19"/>
  <c r="AG161" i="19" s="1" a="1"/>
  <c r="AG161" i="19" s="1"/>
  <c r="AK153" i="19"/>
  <c r="AE152" i="19"/>
  <c r="AG152" i="19" s="1" a="1"/>
  <c r="AG152" i="19" s="1"/>
  <c r="AK161" i="19"/>
  <c r="AE155" i="19"/>
  <c r="AG155" i="19" s="1" a="1"/>
  <c r="AG155" i="19" s="1"/>
  <c r="AK158" i="19"/>
  <c r="AE153" i="19"/>
  <c r="AG153" i="19" s="1" a="1"/>
  <c r="AG153" i="19" s="1"/>
  <c r="AK159" i="19"/>
  <c r="AE154" i="19"/>
  <c r="AG154" i="19" s="1" a="1"/>
  <c r="AG154" i="19" s="1"/>
  <c r="AK160" i="19"/>
  <c r="AK156" i="19"/>
  <c r="AK157" i="19"/>
  <c r="AE278" i="19"/>
  <c r="AG278" i="19" s="1" a="1"/>
  <c r="AG278" i="19" s="1"/>
  <c r="AK275" i="19"/>
  <c r="AE272" i="19"/>
  <c r="AG272" i="19" s="1" a="1"/>
  <c r="AG272" i="19" s="1"/>
  <c r="AK281" i="19"/>
  <c r="AE273" i="19"/>
  <c r="AG273" i="19" s="1" a="1"/>
  <c r="AG273" i="19" s="1"/>
  <c r="AK279" i="19"/>
  <c r="AE274" i="19"/>
  <c r="AG274" i="19" s="1" a="1"/>
  <c r="AG274" i="19" s="1"/>
  <c r="AK274" i="19"/>
  <c r="AE275" i="19"/>
  <c r="AG275" i="19" s="1" a="1"/>
  <c r="AG275" i="19" s="1"/>
  <c r="AK277" i="19"/>
  <c r="AE277" i="19"/>
  <c r="AG277" i="19" s="1" a="1"/>
  <c r="AG277" i="19" s="1"/>
  <c r="AK276" i="19"/>
  <c r="AE279" i="19"/>
  <c r="AG279" i="19" s="1" a="1"/>
  <c r="AG279" i="19" s="1"/>
  <c r="AE280" i="19"/>
  <c r="AG280" i="19" s="1" a="1"/>
  <c r="AG280" i="19" s="1"/>
  <c r="AE281" i="19"/>
  <c r="AG281" i="19" s="1" a="1"/>
  <c r="AG281" i="19" s="1"/>
  <c r="AK273" i="19"/>
  <c r="AK280" i="19"/>
  <c r="AK272" i="19"/>
  <c r="K38" i="23" s="1"/>
  <c r="AE276" i="19"/>
  <c r="AG276" i="19" s="1" a="1"/>
  <c r="AG276" i="19" s="1"/>
  <c r="AK278" i="19"/>
  <c r="AE1337" i="19"/>
  <c r="AG1337" i="19" s="1" a="1"/>
  <c r="AG1337" i="19" s="1"/>
  <c r="AK1338" i="19"/>
  <c r="AE1340" i="19"/>
  <c r="AG1340" i="19" s="1" a="1"/>
  <c r="AG1340" i="19" s="1"/>
  <c r="AE1341" i="19"/>
  <c r="AG1341" i="19" s="1" a="1"/>
  <c r="AG1341" i="19" s="1"/>
  <c r="AK1336" i="19"/>
  <c r="AE1334" i="19"/>
  <c r="AG1334" i="19" s="1" a="1"/>
  <c r="AG1334" i="19" s="1"/>
  <c r="AE1335" i="19"/>
  <c r="AG1335" i="19" s="1" a="1"/>
  <c r="AG1335" i="19" s="1"/>
  <c r="AK1335" i="19"/>
  <c r="AE1339" i="19"/>
  <c r="AG1339" i="19" s="1" a="1"/>
  <c r="AG1339" i="19" s="1"/>
  <c r="AK1334" i="19"/>
  <c r="AK1341" i="19"/>
  <c r="AE1332" i="19"/>
  <c r="AG1332" i="19" s="1" a="1"/>
  <c r="AG1332" i="19" s="1"/>
  <c r="AK1332" i="19"/>
  <c r="AK1337" i="19"/>
  <c r="AE1333" i="19"/>
  <c r="AG1333" i="19" s="1" a="1"/>
  <c r="AG1333" i="19" s="1"/>
  <c r="AK1340" i="19"/>
  <c r="AE1336" i="19"/>
  <c r="AG1336" i="19" s="1" a="1"/>
  <c r="AG1336" i="19" s="1"/>
  <c r="AK1339" i="19"/>
  <c r="AE1338" i="19"/>
  <c r="AG1338" i="19" s="1" a="1"/>
  <c r="AG1338" i="19" s="1"/>
  <c r="AK1333" i="19"/>
  <c r="AE1473" i="19"/>
  <c r="AG1473" i="19" s="1" a="1"/>
  <c r="AG1473" i="19" s="1"/>
  <c r="AE1472" i="19"/>
  <c r="AG1472" i="19" s="1" a="1"/>
  <c r="AG1472" i="19" s="1"/>
  <c r="AK1472" i="19"/>
  <c r="AK1475" i="19"/>
  <c r="AE1478" i="19"/>
  <c r="AG1478" i="19" s="1" a="1"/>
  <c r="AG1478" i="19" s="1"/>
  <c r="AK1476" i="19"/>
  <c r="AE1479" i="19"/>
  <c r="AG1479" i="19" s="1" a="1"/>
  <c r="AG1479" i="19" s="1"/>
  <c r="AK1481" i="19"/>
  <c r="AE1480" i="19"/>
  <c r="AG1480" i="19" s="1" a="1"/>
  <c r="AG1480" i="19" s="1"/>
  <c r="AK1474" i="19"/>
  <c r="AE1481" i="19"/>
  <c r="AG1481" i="19" s="1" a="1"/>
  <c r="AG1481" i="19" s="1"/>
  <c r="AK1478" i="19"/>
  <c r="AE1475" i="19"/>
  <c r="AG1475" i="19" s="1" a="1"/>
  <c r="AG1475" i="19" s="1"/>
  <c r="AK1479" i="19"/>
  <c r="AK1473" i="19"/>
  <c r="AK1477" i="19"/>
  <c r="AE1474" i="19"/>
  <c r="AG1474" i="19" s="1" a="1"/>
  <c r="AG1474" i="19" s="1"/>
  <c r="AK1480" i="19"/>
  <c r="AE1476" i="19"/>
  <c r="AG1476" i="19" s="1" a="1"/>
  <c r="AG1476" i="19" s="1"/>
  <c r="AE1477" i="19"/>
  <c r="AG1477" i="19" s="1" a="1"/>
  <c r="AG1477" i="19" s="1"/>
  <c r="AE350" i="19"/>
  <c r="AG350" i="19" s="1" a="1"/>
  <c r="AG350" i="19" s="1"/>
  <c r="AK348" i="19"/>
  <c r="AE342" i="19"/>
  <c r="AG342" i="19" s="1" a="1"/>
  <c r="AG342" i="19" s="1"/>
  <c r="AK350" i="19"/>
  <c r="AE344" i="19"/>
  <c r="AG344" i="19" s="1" a="1"/>
  <c r="AG344" i="19" s="1"/>
  <c r="AK351" i="19"/>
  <c r="AE345" i="19"/>
  <c r="AG345" i="19" s="1" a="1"/>
  <c r="AG345" i="19" s="1"/>
  <c r="AK349" i="19"/>
  <c r="AE347" i="19"/>
  <c r="AG347" i="19" s="1" a="1"/>
  <c r="AG347" i="19" s="1"/>
  <c r="AK344" i="19"/>
  <c r="AE349" i="19"/>
  <c r="AG349" i="19" s="1" a="1"/>
  <c r="AG349" i="19" s="1"/>
  <c r="AK347" i="19"/>
  <c r="AE351" i="19"/>
  <c r="AG351" i="19" s="1" a="1"/>
  <c r="AG351" i="19" s="1"/>
  <c r="AE343" i="19"/>
  <c r="AG343" i="19" s="1" a="1"/>
  <c r="AG343" i="19" s="1"/>
  <c r="AE346" i="19"/>
  <c r="AG346" i="19" s="1" a="1"/>
  <c r="AG346" i="19" s="1"/>
  <c r="AK343" i="19"/>
  <c r="AK345" i="19"/>
  <c r="AK342" i="19"/>
  <c r="K45" i="23" s="1"/>
  <c r="AE348" i="19"/>
  <c r="AG348" i="19" s="1" a="1"/>
  <c r="AG348" i="19" s="1"/>
  <c r="AK346" i="19"/>
  <c r="AE1365" i="19"/>
  <c r="AG1365" i="19" s="1" a="1"/>
  <c r="AG1365" i="19" s="1"/>
  <c r="AK1364" i="19"/>
  <c r="AK1363" i="19"/>
  <c r="AK1362" i="19"/>
  <c r="AE1366" i="19"/>
  <c r="AG1366" i="19" s="1" a="1"/>
  <c r="AG1366" i="19" s="1"/>
  <c r="AK1367" i="19"/>
  <c r="AE1367" i="19"/>
  <c r="AG1367" i="19" s="1" a="1"/>
  <c r="AG1367" i="19" s="1"/>
  <c r="AK1369" i="19"/>
  <c r="AE1368" i="19"/>
  <c r="AG1368" i="19" s="1" a="1"/>
  <c r="AG1368" i="19" s="1"/>
  <c r="AK1368" i="19"/>
  <c r="AK1366" i="19"/>
  <c r="AE1369" i="19"/>
  <c r="AG1369" i="19" s="1" a="1"/>
  <c r="AG1369" i="19" s="1"/>
  <c r="AK1371" i="19"/>
  <c r="AE1362" i="19"/>
  <c r="AG1362" i="19" s="1" a="1"/>
  <c r="AG1362" i="19" s="1"/>
  <c r="AE1363" i="19"/>
  <c r="AG1363" i="19" s="1" a="1"/>
  <c r="AG1363" i="19" s="1"/>
  <c r="AK1365" i="19"/>
  <c r="AE1370" i="19"/>
  <c r="AG1370" i="19" s="1" a="1"/>
  <c r="AG1370" i="19" s="1"/>
  <c r="AE1371" i="19"/>
  <c r="AG1371" i="19" s="1" a="1"/>
  <c r="AG1371" i="19" s="1"/>
  <c r="AE1364" i="19"/>
  <c r="AG1364" i="19" s="1" a="1"/>
  <c r="AG1364" i="19" s="1"/>
  <c r="AK1370" i="19"/>
  <c r="AK763" i="19"/>
  <c r="AE768" i="19"/>
  <c r="AG768" i="19" s="1" a="1"/>
  <c r="AG768" i="19" s="1"/>
  <c r="AK762" i="19"/>
  <c r="AE770" i="19"/>
  <c r="AG770" i="19" s="1" a="1"/>
  <c r="AG770" i="19" s="1"/>
  <c r="AK764" i="19"/>
  <c r="AE762" i="19"/>
  <c r="AG762" i="19" s="1" a="1"/>
  <c r="AG762" i="19" s="1"/>
  <c r="AK768" i="19"/>
  <c r="AE763" i="19"/>
  <c r="AG763" i="19" s="1" a="1"/>
  <c r="AG763" i="19" s="1"/>
  <c r="AK765" i="19"/>
  <c r="AE764" i="19"/>
  <c r="AG764" i="19" s="1" a="1"/>
  <c r="AG764" i="19" s="1"/>
  <c r="AK771" i="19"/>
  <c r="AE765" i="19"/>
  <c r="AG765" i="19" s="1" a="1"/>
  <c r="AG765" i="19" s="1"/>
  <c r="AK770" i="19"/>
  <c r="AE766" i="19"/>
  <c r="AG766" i="19" s="1" a="1"/>
  <c r="AG766" i="19" s="1"/>
  <c r="AK769" i="19"/>
  <c r="AE767" i="19"/>
  <c r="AG767" i="19" s="1" a="1"/>
  <c r="AG767" i="19" s="1"/>
  <c r="AK767" i="19"/>
  <c r="AE769" i="19"/>
  <c r="AG769" i="19" s="1" a="1"/>
  <c r="AG769" i="19" s="1"/>
  <c r="AE771" i="19"/>
  <c r="AG771" i="19" s="1" a="1"/>
  <c r="AG771" i="19" s="1"/>
  <c r="AK766" i="19"/>
  <c r="AE576" i="19"/>
  <c r="AG576" i="19" s="1" a="1"/>
  <c r="AG576" i="19" s="1"/>
  <c r="AK581" i="19"/>
  <c r="AE578" i="19"/>
  <c r="AG578" i="19" s="1" a="1"/>
  <c r="AG578" i="19" s="1"/>
  <c r="AK578" i="19"/>
  <c r="AE572" i="19"/>
  <c r="AG572" i="19" s="1" a="1"/>
  <c r="AG572" i="19" s="1"/>
  <c r="AK580" i="19"/>
  <c r="AE574" i="19"/>
  <c r="AG574" i="19" s="1" a="1"/>
  <c r="AG574" i="19" s="1"/>
  <c r="AK579" i="19"/>
  <c r="AE573" i="19"/>
  <c r="AG573" i="19" s="1" a="1"/>
  <c r="AG573" i="19" s="1"/>
  <c r="AE575" i="19"/>
  <c r="AG575" i="19" s="1" a="1"/>
  <c r="AG575" i="19" s="1"/>
  <c r="AK577" i="19"/>
  <c r="AE577" i="19"/>
  <c r="AG577" i="19" s="1" a="1"/>
  <c r="AG577" i="19" s="1"/>
  <c r="AE579" i="19"/>
  <c r="AG579" i="19" s="1" a="1"/>
  <c r="AG579" i="19" s="1"/>
  <c r="AK573" i="19"/>
  <c r="AE580" i="19"/>
  <c r="AG580" i="19" s="1" a="1"/>
  <c r="AG580" i="19" s="1"/>
  <c r="AK574" i="19"/>
  <c r="AE581" i="19"/>
  <c r="AG581" i="19" s="1" a="1"/>
  <c r="AG581" i="19" s="1"/>
  <c r="AK575" i="19"/>
  <c r="AK572" i="19"/>
  <c r="K68" i="23" s="1"/>
  <c r="AK576" i="19"/>
  <c r="AE261" i="19"/>
  <c r="AG261" i="19" s="1" a="1"/>
  <c r="AG261" i="19" s="1"/>
  <c r="AK257" i="19"/>
  <c r="AE252" i="19"/>
  <c r="AG252" i="19" s="1" a="1"/>
  <c r="AG252" i="19" s="1"/>
  <c r="AK255" i="19"/>
  <c r="AE254" i="19"/>
  <c r="AG254" i="19" s="1" a="1"/>
  <c r="AG254" i="19" s="1"/>
  <c r="AK254" i="19"/>
  <c r="AE253" i="19"/>
  <c r="AG253" i="19" s="1" a="1"/>
  <c r="AG253" i="19" s="1"/>
  <c r="AK261" i="19"/>
  <c r="AE255" i="19"/>
  <c r="AG255" i="19" s="1" a="1"/>
  <c r="AG255" i="19" s="1"/>
  <c r="AK258" i="19"/>
  <c r="AE256" i="19"/>
  <c r="AG256" i="19" s="1" a="1"/>
  <c r="AG256" i="19" s="1"/>
  <c r="AK252" i="19"/>
  <c r="K36" i="23" s="1"/>
  <c r="AE258" i="19"/>
  <c r="AG258" i="19" s="1" a="1"/>
  <c r="AG258" i="19" s="1"/>
  <c r="AK253" i="19"/>
  <c r="AE259" i="19"/>
  <c r="AG259" i="19" s="1" a="1"/>
  <c r="AG259" i="19" s="1"/>
  <c r="AK256" i="19"/>
  <c r="AK260" i="19"/>
  <c r="AE257" i="19"/>
  <c r="AG257" i="19" s="1" a="1"/>
  <c r="AG257" i="19" s="1"/>
  <c r="AK259" i="19"/>
  <c r="AE260" i="19"/>
  <c r="AG260" i="19" s="1" a="1"/>
  <c r="AG260" i="19" s="1"/>
  <c r="AE861" i="19"/>
  <c r="AG861" i="19" s="1" a="1"/>
  <c r="AG861" i="19" s="1"/>
  <c r="AK856" i="19"/>
  <c r="AK860" i="19"/>
  <c r="AK861" i="19"/>
  <c r="AK855" i="19"/>
  <c r="AE852" i="19"/>
  <c r="AG852" i="19" s="1" a="1"/>
  <c r="AG852" i="19" s="1"/>
  <c r="AK853" i="19"/>
  <c r="AE854" i="19"/>
  <c r="AG854" i="19" s="1" a="1"/>
  <c r="AG854" i="19" s="1"/>
  <c r="AK858" i="19"/>
  <c r="AE858" i="19"/>
  <c r="AG858" i="19" s="1" a="1"/>
  <c r="AG858" i="19" s="1"/>
  <c r="AK857" i="19"/>
  <c r="AE860" i="19"/>
  <c r="AG860" i="19" s="1" a="1"/>
  <c r="AG860" i="19" s="1"/>
  <c r="AE853" i="19"/>
  <c r="AG853" i="19" s="1" a="1"/>
  <c r="AG853" i="19" s="1"/>
  <c r="AE855" i="19"/>
  <c r="AG855" i="19" s="1" a="1"/>
  <c r="AG855" i="19" s="1"/>
  <c r="AE856" i="19"/>
  <c r="AG856" i="19" s="1" a="1"/>
  <c r="AG856" i="19" s="1"/>
  <c r="AK859" i="19"/>
  <c r="AE857" i="19"/>
  <c r="AG857" i="19" s="1" a="1"/>
  <c r="AG857" i="19" s="1"/>
  <c r="AK854" i="19"/>
  <c r="AE859" i="19"/>
  <c r="AG859" i="19" s="1" a="1"/>
  <c r="AG859" i="19" s="1"/>
  <c r="AK852" i="19"/>
  <c r="AE339" i="19"/>
  <c r="AG339" i="19" s="1" a="1"/>
  <c r="AG339" i="19" s="1"/>
  <c r="AK341" i="19"/>
  <c r="AE336" i="19"/>
  <c r="AG336" i="19" s="1" a="1"/>
  <c r="AG336" i="19" s="1"/>
  <c r="AE338" i="19"/>
  <c r="AG338" i="19" s="1" a="1"/>
  <c r="AG338" i="19" s="1"/>
  <c r="AK335" i="19"/>
  <c r="AK336" i="19"/>
  <c r="AE340" i="19"/>
  <c r="AG340" i="19" s="1" a="1"/>
  <c r="AG340" i="19" s="1"/>
  <c r="AK340" i="19"/>
  <c r="AE341" i="19"/>
  <c r="AG341" i="19" s="1" a="1"/>
  <c r="AG341" i="19" s="1"/>
  <c r="AK337" i="19"/>
  <c r="AE332" i="19"/>
  <c r="AG332" i="19" s="1" a="1"/>
  <c r="AG332" i="19" s="1"/>
  <c r="AK333" i="19"/>
  <c r="AE333" i="19"/>
  <c r="AG333" i="19" s="1" a="1"/>
  <c r="AG333" i="19" s="1"/>
  <c r="AK339" i="19"/>
  <c r="AE334" i="19"/>
  <c r="AG334" i="19" s="1" a="1"/>
  <c r="AG334" i="19" s="1"/>
  <c r="AK334" i="19"/>
  <c r="AE335" i="19"/>
  <c r="AG335" i="19" s="1" a="1"/>
  <c r="AG335" i="19" s="1"/>
  <c r="AK332" i="19"/>
  <c r="K44" i="23" s="1"/>
  <c r="AE337" i="19"/>
  <c r="AG337" i="19" s="1" a="1"/>
  <c r="AG337" i="19" s="1"/>
  <c r="AK338" i="19"/>
  <c r="AE1331" i="19"/>
  <c r="AG1331" i="19" s="1" a="1"/>
  <c r="AG1331" i="19" s="1"/>
  <c r="AK1328" i="19"/>
  <c r="AE1322" i="19"/>
  <c r="AG1322" i="19" s="1" a="1"/>
  <c r="AG1322" i="19" s="1"/>
  <c r="AK1323" i="19"/>
  <c r="AE1324" i="19"/>
  <c r="AG1324" i="19" s="1" a="1"/>
  <c r="AG1324" i="19" s="1"/>
  <c r="AK1330" i="19"/>
  <c r="AE1325" i="19"/>
  <c r="AG1325" i="19" s="1" a="1"/>
  <c r="AG1325" i="19" s="1"/>
  <c r="AE1326" i="19"/>
  <c r="AG1326" i="19" s="1" a="1"/>
  <c r="AG1326" i="19" s="1"/>
  <c r="AE1327" i="19"/>
  <c r="AG1327" i="19" s="1" a="1"/>
  <c r="AG1327" i="19" s="1"/>
  <c r="AE1328" i="19"/>
  <c r="AG1328" i="19" s="1" a="1"/>
  <c r="AG1328" i="19" s="1"/>
  <c r="AK1325" i="19"/>
  <c r="AE1329" i="19"/>
  <c r="AG1329" i="19" s="1" a="1"/>
  <c r="AG1329" i="19" s="1"/>
  <c r="AK1324" i="19"/>
  <c r="AK1327" i="19"/>
  <c r="AE1323" i="19"/>
  <c r="AG1323" i="19" s="1" a="1"/>
  <c r="AG1323" i="19" s="1"/>
  <c r="AK1326" i="19"/>
  <c r="AK1331" i="19"/>
  <c r="AK1329" i="19"/>
  <c r="AE1330" i="19"/>
  <c r="AG1330" i="19" s="1" a="1"/>
  <c r="AG1330" i="19" s="1"/>
  <c r="AK1322" i="19"/>
  <c r="AK368" i="19"/>
  <c r="AE362" i="19"/>
  <c r="AG362" i="19" s="1" a="1"/>
  <c r="AG362" i="19" s="1"/>
  <c r="AE368" i="19"/>
  <c r="AG368" i="19" s="1" a="1"/>
  <c r="AG368" i="19" s="1"/>
  <c r="AE369" i="19"/>
  <c r="AG369" i="19" s="1" a="1"/>
  <c r="AG369" i="19" s="1"/>
  <c r="AE370" i="19"/>
  <c r="AG370" i="19" s="1" a="1"/>
  <c r="AG370" i="19" s="1"/>
  <c r="AK362" i="19"/>
  <c r="K47" i="23" s="1"/>
  <c r="AE371" i="19"/>
  <c r="AG371" i="19" s="1" a="1"/>
  <c r="AG371" i="19" s="1"/>
  <c r="AK364" i="19"/>
  <c r="AE364" i="19"/>
  <c r="AG364" i="19" s="1" a="1"/>
  <c r="AG364" i="19" s="1"/>
  <c r="AK365" i="19"/>
  <c r="AE363" i="19"/>
  <c r="AG363" i="19" s="1" a="1"/>
  <c r="AG363" i="19" s="1"/>
  <c r="AK363" i="19"/>
  <c r="AE366" i="19"/>
  <c r="AG366" i="19" s="1" a="1"/>
  <c r="AG366" i="19" s="1"/>
  <c r="AK367" i="19"/>
  <c r="AE367" i="19"/>
  <c r="AG367" i="19" s="1" a="1"/>
  <c r="AG367" i="19" s="1"/>
  <c r="AK370" i="19"/>
  <c r="AE365" i="19"/>
  <c r="AG365" i="19" s="1" a="1"/>
  <c r="AG365" i="19" s="1"/>
  <c r="AK371" i="19"/>
  <c r="AK366" i="19"/>
  <c r="AK369" i="19"/>
  <c r="AE396" i="19"/>
  <c r="AG396" i="19" s="1" a="1"/>
  <c r="AG396" i="19" s="1"/>
  <c r="AE398" i="19"/>
  <c r="AG398" i="19" s="1" a="1"/>
  <c r="AG398" i="19" s="1"/>
  <c r="AE397" i="19"/>
  <c r="AG397" i="19" s="1" a="1"/>
  <c r="AG397" i="19" s="1"/>
  <c r="AE399" i="19"/>
  <c r="AG399" i="19" s="1" a="1"/>
  <c r="AG399" i="19" s="1"/>
  <c r="AK394" i="19"/>
  <c r="AE400" i="19"/>
  <c r="AG400" i="19" s="1" a="1"/>
  <c r="AG400" i="19" s="1"/>
  <c r="AK399" i="19"/>
  <c r="AE394" i="19"/>
  <c r="AG394" i="19" s="1" a="1"/>
  <c r="AG394" i="19" s="1"/>
  <c r="AK398" i="19"/>
  <c r="AE395" i="19"/>
  <c r="AG395" i="19" s="1" a="1"/>
  <c r="AG395" i="19" s="1"/>
  <c r="AK401" i="19"/>
  <c r="AE401" i="19"/>
  <c r="AG401" i="19" s="1" a="1"/>
  <c r="AG401" i="19" s="1"/>
  <c r="AK392" i="19"/>
  <c r="K50" i="23" s="1"/>
  <c r="AE393" i="19"/>
  <c r="AG393" i="19" s="1" a="1"/>
  <c r="AG393" i="19" s="1"/>
  <c r="AK397" i="19"/>
  <c r="AK396" i="19"/>
  <c r="AE392" i="19"/>
  <c r="AG392" i="19" s="1" a="1"/>
  <c r="AG392" i="19" s="1"/>
  <c r="AK393" i="19"/>
  <c r="AK395" i="19"/>
  <c r="AK400" i="19"/>
  <c r="AE1584" i="19"/>
  <c r="AG1584" i="19" s="1" a="1"/>
  <c r="AG1584" i="19" s="1"/>
  <c r="AK1582" i="19"/>
  <c r="AE1588" i="19"/>
  <c r="AG1588" i="19" s="1" a="1"/>
  <c r="AG1588" i="19" s="1"/>
  <c r="AK1583" i="19"/>
  <c r="AE1590" i="19"/>
  <c r="AG1590" i="19" s="1" a="1"/>
  <c r="AG1590" i="19" s="1"/>
  <c r="AK1584" i="19"/>
  <c r="AE1589" i="19"/>
  <c r="AG1589" i="19" s="1" a="1"/>
  <c r="AG1589" i="19" s="1"/>
  <c r="AK1585" i="19"/>
  <c r="AE1582" i="19"/>
  <c r="AG1582" i="19" s="1" a="1"/>
  <c r="AG1582" i="19" s="1"/>
  <c r="AK1590" i="19"/>
  <c r="AE1583" i="19"/>
  <c r="AG1583" i="19" s="1" a="1"/>
  <c r="AG1583" i="19" s="1"/>
  <c r="AK1586" i="19"/>
  <c r="AE1585" i="19"/>
  <c r="AG1585" i="19" s="1" a="1"/>
  <c r="AG1585" i="19" s="1"/>
  <c r="AK1589" i="19"/>
  <c r="AE1586" i="19"/>
  <c r="AG1586" i="19" s="1" a="1"/>
  <c r="AG1586" i="19" s="1"/>
  <c r="AK1591" i="19"/>
  <c r="AE1587" i="19"/>
  <c r="AG1587" i="19" s="1" a="1"/>
  <c r="AG1587" i="19" s="1"/>
  <c r="AE1591" i="19"/>
  <c r="AG1591" i="19" s="1" a="1"/>
  <c r="AG1591" i="19" s="1"/>
  <c r="AK1588" i="19"/>
  <c r="AK1587" i="19"/>
  <c r="AE1308" i="19"/>
  <c r="AG1308" i="19" s="1" a="1"/>
  <c r="AG1308" i="19" s="1"/>
  <c r="AE1309" i="19"/>
  <c r="AG1309" i="19" s="1" a="1"/>
  <c r="AG1309" i="19" s="1"/>
  <c r="AE1302" i="19"/>
  <c r="AG1302" i="19" s="1" a="1"/>
  <c r="AG1302" i="19" s="1"/>
  <c r="AK1307" i="19"/>
  <c r="AE1304" i="19"/>
  <c r="AG1304" i="19" s="1" a="1"/>
  <c r="AG1304" i="19" s="1"/>
  <c r="AE1305" i="19"/>
  <c r="AG1305" i="19" s="1" a="1"/>
  <c r="AG1305" i="19" s="1"/>
  <c r="AK1303" i="19"/>
  <c r="AE1310" i="19"/>
  <c r="AG1310" i="19" s="1" a="1"/>
  <c r="AG1310" i="19" s="1"/>
  <c r="AK1302" i="19"/>
  <c r="AE1311" i="19"/>
  <c r="AG1311" i="19" s="1" a="1"/>
  <c r="AG1311" i="19" s="1"/>
  <c r="AK1304" i="19"/>
  <c r="AE1303" i="19"/>
  <c r="AG1303" i="19" s="1" a="1"/>
  <c r="AG1303" i="19" s="1"/>
  <c r="AK1306" i="19"/>
  <c r="AK1309" i="19"/>
  <c r="AK1311" i="19"/>
  <c r="AE1306" i="19"/>
  <c r="AG1306" i="19" s="1" a="1"/>
  <c r="AG1306" i="19" s="1"/>
  <c r="AK1308" i="19"/>
  <c r="AE1307" i="19"/>
  <c r="AG1307" i="19" s="1" a="1"/>
  <c r="AG1307" i="19" s="1"/>
  <c r="AK1305" i="19"/>
  <c r="AK1310" i="19"/>
  <c r="AE1281" i="19"/>
  <c r="AG1281" i="19" s="1" a="1"/>
  <c r="AG1281" i="19" s="1"/>
  <c r="AK1274" i="19"/>
  <c r="AK1279" i="19"/>
  <c r="AK1276" i="19"/>
  <c r="AE1272" i="19"/>
  <c r="AG1272" i="19" s="1" a="1"/>
  <c r="AG1272" i="19" s="1"/>
  <c r="AK1273" i="19"/>
  <c r="AE1273" i="19"/>
  <c r="AG1273" i="19" s="1" a="1"/>
  <c r="AG1273" i="19" s="1"/>
  <c r="AK1278" i="19"/>
  <c r="AE1274" i="19"/>
  <c r="AG1274" i="19" s="1" a="1"/>
  <c r="AG1274" i="19" s="1"/>
  <c r="AE1278" i="19"/>
  <c r="AG1278" i="19" s="1" a="1"/>
  <c r="AG1278" i="19" s="1"/>
  <c r="AE1280" i="19"/>
  <c r="AG1280" i="19" s="1" a="1"/>
  <c r="AG1280" i="19" s="1"/>
  <c r="AK1275" i="19"/>
  <c r="AE1279" i="19"/>
  <c r="AG1279" i="19" s="1" a="1"/>
  <c r="AG1279" i="19" s="1"/>
  <c r="AE1277" i="19"/>
  <c r="AG1277" i="19" s="1" a="1"/>
  <c r="AG1277" i="19" s="1"/>
  <c r="AK1281" i="19"/>
  <c r="AK1272" i="19"/>
  <c r="AE1276" i="19"/>
  <c r="AG1276" i="19" s="1" a="1"/>
  <c r="AG1276" i="19" s="1"/>
  <c r="AK1277" i="19"/>
  <c r="AK1280" i="19"/>
  <c r="AE1275" i="19"/>
  <c r="AG1275" i="19" s="1" a="1"/>
  <c r="AG1275" i="19" s="1"/>
  <c r="AE1201" i="19"/>
  <c r="AG1201" i="19" s="1" a="1"/>
  <c r="AG1201" i="19" s="1"/>
  <c r="AE372" i="19"/>
  <c r="AG372" i="19" s="1" a="1"/>
  <c r="AG372" i="19" s="1"/>
  <c r="AE381" i="19"/>
  <c r="AG381" i="19" s="1" a="1"/>
  <c r="AG381" i="19" s="1"/>
  <c r="AE247" i="19"/>
  <c r="AG247" i="19" s="1" a="1"/>
  <c r="AG247" i="19" s="1"/>
  <c r="AE1199" i="19"/>
  <c r="AG1199" i="19" s="1" a="1"/>
  <c r="AG1199" i="19" s="1"/>
  <c r="AE942" i="19"/>
  <c r="AG942" i="19" s="1" a="1"/>
  <c r="AG942" i="19" s="1"/>
  <c r="AE561" i="19"/>
  <c r="AG561" i="19" s="1" a="1"/>
  <c r="AG561" i="19" s="1"/>
  <c r="AE946" i="19"/>
  <c r="AG946" i="19" s="1" a="1"/>
  <c r="AG946" i="19" s="1"/>
  <c r="AE1042" i="19"/>
  <c r="AG1042" i="19" s="1" a="1"/>
  <c r="AG1042" i="19" s="1"/>
  <c r="AE494" i="19"/>
  <c r="AG494" i="19" s="1" a="1"/>
  <c r="AG494" i="19" s="1"/>
  <c r="AE380" i="19"/>
  <c r="AG380" i="19" s="1" a="1"/>
  <c r="AG380" i="19" s="1"/>
  <c r="AE251" i="19"/>
  <c r="AG251" i="19" s="1" a="1"/>
  <c r="AG251" i="19" s="1"/>
  <c r="AE1200" i="19"/>
  <c r="AG1200" i="19" s="1" a="1"/>
  <c r="AG1200" i="19" s="1"/>
  <c r="AE560" i="19"/>
  <c r="AG560" i="19" s="1" a="1"/>
  <c r="AG560" i="19" s="1"/>
  <c r="AE1051" i="19"/>
  <c r="AG1051" i="19" s="1" a="1"/>
  <c r="AG1051" i="19" s="1"/>
  <c r="AE492" i="19"/>
  <c r="AG492" i="19" s="1" a="1"/>
  <c r="AG492" i="19" s="1"/>
  <c r="AE379" i="19"/>
  <c r="AG379" i="19" s="1" a="1"/>
  <c r="AG379" i="19" s="1"/>
  <c r="AE250" i="19"/>
  <c r="AG250" i="19" s="1" a="1"/>
  <c r="AG250" i="19" s="1"/>
  <c r="AE1198" i="19"/>
  <c r="AG1198" i="19" s="1" a="1"/>
  <c r="AG1198" i="19" s="1"/>
  <c r="AE558" i="19"/>
  <c r="AG558" i="19" s="1" a="1"/>
  <c r="AG558" i="19" s="1"/>
  <c r="AD1195" i="19"/>
  <c r="AF1195" i="19" s="1" a="1"/>
  <c r="AF1195" i="19" s="1"/>
  <c r="AE948" i="19"/>
  <c r="AG948" i="19" s="1" a="1"/>
  <c r="AG948" i="19" s="1"/>
  <c r="AE1050" i="19"/>
  <c r="AG1050" i="19" s="1" a="1"/>
  <c r="AG1050" i="19" s="1"/>
  <c r="AE378" i="19"/>
  <c r="AG378" i="19" s="1" a="1"/>
  <c r="AG378" i="19" s="1"/>
  <c r="AE249" i="19"/>
  <c r="AG249" i="19" s="1" a="1"/>
  <c r="AG249" i="19" s="1"/>
  <c r="AE1197" i="19"/>
  <c r="AG1197" i="19" s="1" a="1"/>
  <c r="AG1197" i="19" s="1"/>
  <c r="AE557" i="19"/>
  <c r="AG557" i="19" s="1" a="1"/>
  <c r="AG557" i="19" s="1"/>
  <c r="AD434" i="19"/>
  <c r="AF434" i="19" s="1" a="1"/>
  <c r="AF434" i="19" s="1"/>
  <c r="AE1048" i="19"/>
  <c r="AG1048" i="19" s="1" a="1"/>
  <c r="AG1048" i="19" s="1"/>
  <c r="AE377" i="19"/>
  <c r="AG377" i="19" s="1" a="1"/>
  <c r="AG377" i="19" s="1"/>
  <c r="AE248" i="19"/>
  <c r="AG248" i="19" s="1" a="1"/>
  <c r="AG248" i="19" s="1"/>
  <c r="AE556" i="19"/>
  <c r="AG556" i="19" s="1" a="1"/>
  <c r="AG556" i="19" s="1"/>
  <c r="AE13" i="19"/>
  <c r="AG13" i="19" s="1" a="1"/>
  <c r="AG13" i="19" s="1"/>
  <c r="AD838" i="19"/>
  <c r="AF838" i="19" s="1" a="1"/>
  <c r="AF838" i="19" s="1"/>
  <c r="AE1046" i="19"/>
  <c r="AG1046" i="19" s="1" a="1"/>
  <c r="AG1046" i="19" s="1"/>
  <c r="AE493" i="19"/>
  <c r="AG493" i="19" s="1" a="1"/>
  <c r="AG493" i="19" s="1"/>
  <c r="AE376" i="19"/>
  <c r="AG376" i="19" s="1" a="1"/>
  <c r="AG376" i="19" s="1"/>
  <c r="AE245" i="19"/>
  <c r="AG245" i="19" s="1" a="1"/>
  <c r="AG245" i="19" s="1"/>
  <c r="AE554" i="19"/>
  <c r="AG554" i="19" s="1" a="1"/>
  <c r="AG554" i="19" s="1"/>
  <c r="AD1194" i="19"/>
  <c r="AF1194" i="19" s="1" a="1"/>
  <c r="AF1194" i="19" s="1"/>
  <c r="AD1564" i="19"/>
  <c r="AF1564" i="19" s="1" a="1"/>
  <c r="AF1564" i="19" s="1"/>
  <c r="AD620" i="19"/>
  <c r="AF620" i="19" s="1" a="1"/>
  <c r="AF620" i="19" s="1"/>
  <c r="AK1198" i="19"/>
  <c r="AE1196" i="19"/>
  <c r="AG1196" i="19" s="1" a="1"/>
  <c r="AG1196" i="19" s="1"/>
  <c r="AD619" i="19"/>
  <c r="AF619" i="19" s="1" a="1"/>
  <c r="AF619" i="19" s="1"/>
  <c r="AE951" i="19"/>
  <c r="AG951" i="19" s="1" a="1"/>
  <c r="AG951" i="19" s="1"/>
  <c r="AE1045" i="19"/>
  <c r="AG1045" i="19" s="1" a="1"/>
  <c r="AG1045" i="19" s="1"/>
  <c r="AE501" i="19"/>
  <c r="AG501" i="19" s="1" a="1"/>
  <c r="AG501" i="19" s="1"/>
  <c r="AE375" i="19"/>
  <c r="AG375" i="19" s="1" a="1"/>
  <c r="AG375" i="19" s="1"/>
  <c r="AE244" i="19"/>
  <c r="AG244" i="19" s="1" a="1"/>
  <c r="AG244" i="19" s="1"/>
  <c r="AE552" i="19"/>
  <c r="AG552" i="19" s="1" a="1"/>
  <c r="AG552" i="19" s="1"/>
  <c r="AE950" i="19"/>
  <c r="AG950" i="19" s="1" a="1"/>
  <c r="AG950" i="19" s="1"/>
  <c r="AE1049" i="19"/>
  <c r="AG1049" i="19" s="1" a="1"/>
  <c r="AG1049" i="19" s="1"/>
  <c r="AE497" i="19"/>
  <c r="AG497" i="19" s="1" a="1"/>
  <c r="AG497" i="19" s="1"/>
  <c r="AE373" i="19"/>
  <c r="AG373" i="19" s="1" a="1"/>
  <c r="AG373" i="19" s="1"/>
  <c r="AE242" i="19"/>
  <c r="AG242" i="19" s="1" a="1"/>
  <c r="AG242" i="19" s="1"/>
  <c r="AD667" i="19"/>
  <c r="AF667" i="19" s="1" a="1"/>
  <c r="AF667" i="19" s="1"/>
  <c r="AE949" i="19"/>
  <c r="AG949" i="19" s="1" a="1"/>
  <c r="AG949" i="19" s="1"/>
  <c r="AE1047" i="19"/>
  <c r="AG1047" i="19" s="1" a="1"/>
  <c r="AG1047" i="19" s="1"/>
  <c r="AE496" i="19"/>
  <c r="AG496" i="19" s="1" a="1"/>
  <c r="AG496" i="19" s="1"/>
  <c r="AE374" i="19"/>
  <c r="AG374" i="19" s="1" a="1"/>
  <c r="AG374" i="19" s="1"/>
  <c r="AE1195" i="19"/>
  <c r="AG1195" i="19" s="1" a="1"/>
  <c r="AG1195" i="19" s="1"/>
  <c r="AE947" i="19"/>
  <c r="AG947" i="19" s="1" a="1"/>
  <c r="AG947" i="19" s="1"/>
  <c r="AE495" i="19"/>
  <c r="AG495" i="19" s="1" a="1"/>
  <c r="AG495" i="19" s="1"/>
  <c r="AE559" i="19"/>
  <c r="AG559" i="19" s="1" a="1"/>
  <c r="AG559" i="19" s="1"/>
  <c r="AD1563" i="19"/>
  <c r="AF1563" i="19" s="1" a="1"/>
  <c r="AF1563" i="19" s="1"/>
  <c r="AE945" i="19"/>
  <c r="AG945" i="19" s="1" a="1"/>
  <c r="AG945" i="19" s="1"/>
  <c r="AE500" i="19"/>
  <c r="AG500" i="19" s="1" a="1"/>
  <c r="AG500" i="19" s="1"/>
  <c r="AE246" i="19"/>
  <c r="AG246" i="19" s="1" a="1"/>
  <c r="AG246" i="19" s="1"/>
  <c r="AE555" i="19"/>
  <c r="AG555" i="19" s="1" a="1"/>
  <c r="AG555" i="19" s="1"/>
  <c r="AD666" i="19"/>
  <c r="AF666" i="19" s="1" a="1"/>
  <c r="AF666" i="19" s="1"/>
  <c r="AE943" i="19"/>
  <c r="AG943" i="19" s="1" a="1"/>
  <c r="AG943" i="19" s="1"/>
  <c r="AE1043" i="19"/>
  <c r="AG1043" i="19" s="1" a="1"/>
  <c r="AG1043" i="19" s="1"/>
  <c r="AE499" i="19"/>
  <c r="AG499" i="19" s="1" a="1"/>
  <c r="AG499" i="19" s="1"/>
  <c r="AE243" i="19"/>
  <c r="AG243" i="19" s="1" a="1"/>
  <c r="AG243" i="19" s="1"/>
  <c r="AE1192" i="19"/>
  <c r="AG1192" i="19" s="1" a="1"/>
  <c r="AG1192" i="19" s="1"/>
  <c r="AE553" i="19"/>
  <c r="AG553" i="19" s="1" a="1"/>
  <c r="AG553" i="19" s="1"/>
  <c r="AE1193" i="19"/>
  <c r="AG1193" i="19" s="1" a="1"/>
  <c r="AG1193" i="19" s="1"/>
  <c r="AD1566" i="19"/>
  <c r="AF1566" i="19" s="1" a="1"/>
  <c r="AF1566" i="19" s="1"/>
  <c r="AD1193" i="19"/>
  <c r="AF1193" i="19" s="1" a="1"/>
  <c r="AF1193" i="19" s="1"/>
  <c r="AD618" i="19"/>
  <c r="AF618" i="19" s="1" a="1"/>
  <c r="AF618" i="19" s="1"/>
  <c r="AD432" i="19"/>
  <c r="AF432" i="19" s="1" a="1"/>
  <c r="AF432" i="19" s="1"/>
  <c r="AD569" i="19"/>
  <c r="AF569" i="19" s="1" a="1"/>
  <c r="AF569" i="19" s="1"/>
  <c r="AD663" i="19"/>
  <c r="AF663" i="19" s="1" a="1"/>
  <c r="AF663" i="19" s="1"/>
  <c r="AD840" i="19"/>
  <c r="AF840" i="19" s="1" a="1"/>
  <c r="AF840" i="19" s="1"/>
  <c r="AD1078" i="19"/>
  <c r="AF1078" i="19" s="1" a="1"/>
  <c r="AF1078" i="19" s="1"/>
  <c r="AD1079" i="19"/>
  <c r="AF1079" i="19" s="1" a="1"/>
  <c r="AF1079" i="19" s="1"/>
  <c r="AD1080" i="19"/>
  <c r="AF1080" i="19" s="1" a="1"/>
  <c r="AF1080" i="19" s="1"/>
  <c r="AD1081" i="19"/>
  <c r="AF1081" i="19" s="1" a="1"/>
  <c r="AF1081" i="19" s="1"/>
  <c r="AD1072" i="19"/>
  <c r="AF1072" i="19" s="1" a="1"/>
  <c r="AF1072" i="19" s="1"/>
  <c r="AD1073" i="19"/>
  <c r="AF1073" i="19" s="1" a="1"/>
  <c r="AF1073" i="19" s="1"/>
  <c r="AD1077" i="19"/>
  <c r="AF1077" i="19" s="1" a="1"/>
  <c r="AF1077" i="19" s="1"/>
  <c r="AD1074" i="19"/>
  <c r="AF1074" i="19" s="1" a="1"/>
  <c r="AF1074" i="19" s="1"/>
  <c r="AD1075" i="19"/>
  <c r="AF1075" i="19" s="1" a="1"/>
  <c r="AF1075" i="19" s="1"/>
  <c r="AD1076" i="19"/>
  <c r="AF1076" i="19" s="1" a="1"/>
  <c r="AF1076" i="19" s="1"/>
  <c r="AD1562" i="19"/>
  <c r="AF1562" i="19" s="1" a="1"/>
  <c r="AF1562" i="19" s="1"/>
  <c r="AD1200" i="19"/>
  <c r="AF1200" i="19" s="1" a="1"/>
  <c r="AF1200" i="19" s="1"/>
  <c r="AD615" i="19"/>
  <c r="AF615" i="19" s="1" a="1"/>
  <c r="AF615" i="19" s="1"/>
  <c r="AD568" i="19"/>
  <c r="AF568" i="19" s="1" a="1"/>
  <c r="AF568" i="19" s="1"/>
  <c r="AD671" i="19"/>
  <c r="AF671" i="19" s="1" a="1"/>
  <c r="AF671" i="19" s="1"/>
  <c r="AD588" i="19"/>
  <c r="AF588" i="19" s="1" a="1"/>
  <c r="AF588" i="19" s="1"/>
  <c r="AD589" i="19"/>
  <c r="AF589" i="19" s="1" a="1"/>
  <c r="AF589" i="19" s="1"/>
  <c r="AD590" i="19"/>
  <c r="AF590" i="19" s="1" a="1"/>
  <c r="AF590" i="19" s="1"/>
  <c r="AD591" i="19"/>
  <c r="AF591" i="19" s="1" a="1"/>
  <c r="AF591" i="19" s="1"/>
  <c r="AD582" i="19"/>
  <c r="AF582" i="19" s="1" a="1"/>
  <c r="AF582" i="19" s="1"/>
  <c r="AD583" i="19"/>
  <c r="AF583" i="19" s="1" a="1"/>
  <c r="AF583" i="19" s="1"/>
  <c r="AD584" i="19"/>
  <c r="AF584" i="19" s="1" a="1"/>
  <c r="AF584" i="19" s="1"/>
  <c r="AD585" i="19"/>
  <c r="AF585" i="19" s="1" a="1"/>
  <c r="AF585" i="19" s="1"/>
  <c r="AD586" i="19"/>
  <c r="AF586" i="19" s="1" a="1"/>
  <c r="AF586" i="19" s="1"/>
  <c r="AD587" i="19"/>
  <c r="AF587" i="19" s="1" a="1"/>
  <c r="AF587" i="19" s="1"/>
  <c r="AD1571" i="19"/>
  <c r="AF1571" i="19" s="1" a="1"/>
  <c r="AF1571" i="19" s="1"/>
  <c r="AD1192" i="19"/>
  <c r="AF1192" i="19" s="1" a="1"/>
  <c r="AF1192" i="19" s="1"/>
  <c r="AD617" i="19"/>
  <c r="AF617" i="19" s="1" a="1"/>
  <c r="AF617" i="19" s="1"/>
  <c r="AD566" i="19"/>
  <c r="AF566" i="19" s="1" a="1"/>
  <c r="AF566" i="19" s="1"/>
  <c r="AD665" i="19"/>
  <c r="AF665" i="19" s="1" a="1"/>
  <c r="AF665" i="19" s="1"/>
  <c r="AD1318" i="19"/>
  <c r="AF1318" i="19" s="1" a="1"/>
  <c r="AF1318" i="19" s="1"/>
  <c r="AD1321" i="19"/>
  <c r="AF1321" i="19" s="1" a="1"/>
  <c r="AF1321" i="19" s="1"/>
  <c r="AD1316" i="19"/>
  <c r="AF1316" i="19" s="1" a="1"/>
  <c r="AF1316" i="19" s="1"/>
  <c r="AD1317" i="19"/>
  <c r="AF1317" i="19" s="1" a="1"/>
  <c r="AF1317" i="19" s="1"/>
  <c r="AD1319" i="19"/>
  <c r="AF1319" i="19" s="1" a="1"/>
  <c r="AF1319" i="19" s="1"/>
  <c r="AD1320" i="19"/>
  <c r="AF1320" i="19" s="1" a="1"/>
  <c r="AF1320" i="19" s="1"/>
  <c r="AD1315" i="19"/>
  <c r="AF1315" i="19" s="1" a="1"/>
  <c r="AF1315" i="19" s="1"/>
  <c r="AD1312" i="19"/>
  <c r="AF1312" i="19" s="1" a="1"/>
  <c r="AF1312" i="19" s="1"/>
  <c r="AD1313" i="19"/>
  <c r="AF1313" i="19" s="1" a="1"/>
  <c r="AF1313" i="19" s="1"/>
  <c r="AD1314" i="19"/>
  <c r="AF1314" i="19" s="1" a="1"/>
  <c r="AF1314" i="19" s="1"/>
  <c r="AD1570" i="19"/>
  <c r="AF1570" i="19" s="1" a="1"/>
  <c r="AF1570" i="19" s="1"/>
  <c r="AD1201" i="19"/>
  <c r="AF1201" i="19" s="1" a="1"/>
  <c r="AF1201" i="19" s="1"/>
  <c r="AD616" i="19"/>
  <c r="AF616" i="19" s="1" a="1"/>
  <c r="AF616" i="19" s="1"/>
  <c r="AD441" i="19"/>
  <c r="AF441" i="19" s="1" a="1"/>
  <c r="AF441" i="19" s="1"/>
  <c r="AD565" i="19"/>
  <c r="AF565" i="19" s="1" a="1"/>
  <c r="AF565" i="19" s="1"/>
  <c r="AD664" i="19"/>
  <c r="AF664" i="19" s="1" a="1"/>
  <c r="AF664" i="19" s="1"/>
  <c r="AD837" i="19"/>
  <c r="AF837" i="19" s="1" a="1"/>
  <c r="AF837" i="19" s="1"/>
  <c r="AD1579" i="19"/>
  <c r="AF1579" i="19" s="1" a="1"/>
  <c r="AF1579" i="19" s="1"/>
  <c r="AD1580" i="19"/>
  <c r="AF1580" i="19" s="1" a="1"/>
  <c r="AF1580" i="19" s="1"/>
  <c r="AD1581" i="19"/>
  <c r="AF1581" i="19" s="1" a="1"/>
  <c r="AF1581" i="19" s="1"/>
  <c r="AD1578" i="19"/>
  <c r="AF1578" i="19" s="1" a="1"/>
  <c r="AF1578" i="19" s="1"/>
  <c r="AD1572" i="19"/>
  <c r="AF1572" i="19" s="1" a="1"/>
  <c r="AF1572" i="19" s="1"/>
  <c r="AD1573" i="19"/>
  <c r="AF1573" i="19" s="1" a="1"/>
  <c r="AF1573" i="19" s="1"/>
  <c r="AD1574" i="19"/>
  <c r="AF1574" i="19" s="1" a="1"/>
  <c r="AF1574" i="19" s="1"/>
  <c r="AD1575" i="19"/>
  <c r="AF1575" i="19" s="1" a="1"/>
  <c r="AF1575" i="19" s="1"/>
  <c r="AD1576" i="19"/>
  <c r="AF1576" i="19" s="1" a="1"/>
  <c r="AF1576" i="19" s="1"/>
  <c r="AD1577" i="19"/>
  <c r="AF1577" i="19" s="1" a="1"/>
  <c r="AF1577" i="19" s="1"/>
  <c r="AD433" i="19"/>
  <c r="AF433" i="19" s="1" a="1"/>
  <c r="AF433" i="19" s="1"/>
  <c r="AD571" i="19"/>
  <c r="AF571" i="19" s="1" a="1"/>
  <c r="AF571" i="19" s="1"/>
  <c r="AD1569" i="19"/>
  <c r="AF1569" i="19" s="1" a="1"/>
  <c r="AF1569" i="19" s="1"/>
  <c r="AD1198" i="19"/>
  <c r="AF1198" i="19" s="1" a="1"/>
  <c r="AF1198" i="19" s="1"/>
  <c r="AD614" i="19"/>
  <c r="AF614" i="19" s="1" a="1"/>
  <c r="AF614" i="19" s="1"/>
  <c r="AD440" i="19"/>
  <c r="AF440" i="19" s="1" a="1"/>
  <c r="AF440" i="19" s="1"/>
  <c r="AD564" i="19"/>
  <c r="AF564" i="19" s="1" a="1"/>
  <c r="AF564" i="19" s="1"/>
  <c r="AD662" i="19"/>
  <c r="AF662" i="19" s="1" a="1"/>
  <c r="AF662" i="19" s="1"/>
  <c r="AD836" i="19"/>
  <c r="AF836" i="19" s="1" a="1"/>
  <c r="AF836" i="19" s="1"/>
  <c r="AD492" i="19"/>
  <c r="AF492" i="19" s="1" a="1"/>
  <c r="AF492" i="19" s="1"/>
  <c r="AD493" i="19"/>
  <c r="AF493" i="19" s="1" a="1"/>
  <c r="AF493" i="19" s="1"/>
  <c r="AD494" i="19"/>
  <c r="AF494" i="19" s="1" a="1"/>
  <c r="AF494" i="19" s="1"/>
  <c r="AD496" i="19"/>
  <c r="AF496" i="19" s="1" a="1"/>
  <c r="AF496" i="19" s="1"/>
  <c r="AD497" i="19"/>
  <c r="AF497" i="19" s="1" a="1"/>
  <c r="AF497" i="19" s="1"/>
  <c r="AD495" i="19"/>
  <c r="AF495" i="19" s="1" a="1"/>
  <c r="AF495" i="19" s="1"/>
  <c r="AD498" i="19"/>
  <c r="AF498" i="19" s="1" a="1"/>
  <c r="AF498" i="19" s="1"/>
  <c r="AD499" i="19"/>
  <c r="AF499" i="19" s="1" a="1"/>
  <c r="AF499" i="19" s="1"/>
  <c r="AD500" i="19"/>
  <c r="AF500" i="19" s="1" a="1"/>
  <c r="AF500" i="19" s="1"/>
  <c r="AD501" i="19"/>
  <c r="AF501" i="19" s="1" a="1"/>
  <c r="AF501" i="19" s="1"/>
  <c r="AD1568" i="19"/>
  <c r="AF1568" i="19" s="1" a="1"/>
  <c r="AF1568" i="19" s="1"/>
  <c r="AD613" i="19"/>
  <c r="AF613" i="19" s="1" a="1"/>
  <c r="AF613" i="19" s="1"/>
  <c r="AD439" i="19"/>
  <c r="AF439" i="19" s="1" a="1"/>
  <c r="AF439" i="19" s="1"/>
  <c r="AD835" i="19"/>
  <c r="AF835" i="19" s="1" a="1"/>
  <c r="AF835" i="19" s="1"/>
  <c r="AD1471" i="19"/>
  <c r="AF1471" i="19" s="1" a="1"/>
  <c r="AF1471" i="19" s="1"/>
  <c r="AD1462" i="19"/>
  <c r="AF1462" i="19" s="1" a="1"/>
  <c r="AF1462" i="19" s="1"/>
  <c r="AD1463" i="19"/>
  <c r="AF1463" i="19" s="1" a="1"/>
  <c r="AF1463" i="19" s="1"/>
  <c r="AD1464" i="19"/>
  <c r="AF1464" i="19" s="1" a="1"/>
  <c r="AF1464" i="19" s="1"/>
  <c r="AD1465" i="19"/>
  <c r="AF1465" i="19" s="1" a="1"/>
  <c r="AF1465" i="19" s="1"/>
  <c r="AD1466" i="19"/>
  <c r="AF1466" i="19" s="1" a="1"/>
  <c r="AF1466" i="19" s="1"/>
  <c r="AD1470" i="19"/>
  <c r="AF1470" i="19" s="1" a="1"/>
  <c r="AF1470" i="19" s="1"/>
  <c r="AD1467" i="19"/>
  <c r="AF1467" i="19" s="1" a="1"/>
  <c r="AF1467" i="19" s="1"/>
  <c r="AD1468" i="19"/>
  <c r="AF1468" i="19" s="1" a="1"/>
  <c r="AF1468" i="19" s="1"/>
  <c r="AD1469" i="19"/>
  <c r="AF1469" i="19" s="1" a="1"/>
  <c r="AF1469" i="19" s="1"/>
  <c r="AD242" i="19"/>
  <c r="AF242" i="19" s="1" a="1"/>
  <c r="AF242" i="19" s="1"/>
  <c r="AD244" i="19"/>
  <c r="AF244" i="19" s="1" a="1"/>
  <c r="AF244" i="19" s="1"/>
  <c r="AD245" i="19"/>
  <c r="AF245" i="19" s="1" a="1"/>
  <c r="AF245" i="19" s="1"/>
  <c r="AD246" i="19"/>
  <c r="AF246" i="19" s="1" a="1"/>
  <c r="AF246" i="19" s="1"/>
  <c r="AD247" i="19"/>
  <c r="AF247" i="19" s="1" a="1"/>
  <c r="AF247" i="19" s="1"/>
  <c r="AD243" i="19"/>
  <c r="AF243" i="19" s="1" a="1"/>
  <c r="AF243" i="19" s="1"/>
  <c r="AD248" i="19"/>
  <c r="AF248" i="19" s="1" a="1"/>
  <c r="AF248" i="19" s="1"/>
  <c r="AD249" i="19"/>
  <c r="AF249" i="19" s="1" a="1"/>
  <c r="AF249" i="19" s="1"/>
  <c r="AD250" i="19"/>
  <c r="AF250" i="19" s="1" a="1"/>
  <c r="AF250" i="19" s="1"/>
  <c r="AD251" i="19"/>
  <c r="AF251" i="19" s="1" a="1"/>
  <c r="AF251" i="19" s="1"/>
  <c r="AD952" i="19"/>
  <c r="AF952" i="19" s="1" a="1"/>
  <c r="AF952" i="19" s="1"/>
  <c r="AD953" i="19"/>
  <c r="AF953" i="19" s="1" a="1"/>
  <c r="AF953" i="19" s="1"/>
  <c r="AD954" i="19"/>
  <c r="AF954" i="19" s="1" a="1"/>
  <c r="AF954" i="19" s="1"/>
  <c r="AD955" i="19"/>
  <c r="AF955" i="19" s="1" a="1"/>
  <c r="AF955" i="19" s="1"/>
  <c r="AD956" i="19"/>
  <c r="AF956" i="19" s="1" a="1"/>
  <c r="AF956" i="19" s="1"/>
  <c r="AD957" i="19"/>
  <c r="AF957" i="19" s="1" a="1"/>
  <c r="AF957" i="19" s="1"/>
  <c r="AD958" i="19"/>
  <c r="AF958" i="19" s="1" a="1"/>
  <c r="AF958" i="19" s="1"/>
  <c r="AD959" i="19"/>
  <c r="AF959" i="19" s="1" a="1"/>
  <c r="AF959" i="19" s="1"/>
  <c r="AD961" i="19"/>
  <c r="AF961" i="19" s="1" a="1"/>
  <c r="AF961" i="19" s="1"/>
  <c r="AD960" i="19"/>
  <c r="AF960" i="19" s="1" a="1"/>
  <c r="AF960" i="19" s="1"/>
  <c r="AD1567" i="19"/>
  <c r="AF1567" i="19" s="1" a="1"/>
  <c r="AF1567" i="19" s="1"/>
  <c r="AD612" i="19"/>
  <c r="AF612" i="19" s="1" a="1"/>
  <c r="AF612" i="19" s="1"/>
  <c r="AD438" i="19"/>
  <c r="AF438" i="19" s="1" a="1"/>
  <c r="AF438" i="19" s="1"/>
  <c r="AD834" i="19"/>
  <c r="AF834" i="19" s="1" a="1"/>
  <c r="AF834" i="19" s="1"/>
  <c r="AD552" i="19"/>
  <c r="AF552" i="19" s="1" a="1"/>
  <c r="AF552" i="19" s="1"/>
  <c r="AD553" i="19"/>
  <c r="AF553" i="19" s="1" a="1"/>
  <c r="AF553" i="19" s="1"/>
  <c r="AD554" i="19"/>
  <c r="AF554" i="19" s="1" a="1"/>
  <c r="AF554" i="19" s="1"/>
  <c r="AD556" i="19"/>
  <c r="AF556" i="19" s="1" a="1"/>
  <c r="AF556" i="19" s="1"/>
  <c r="AD557" i="19"/>
  <c r="AF557" i="19" s="1" a="1"/>
  <c r="AF557" i="19" s="1"/>
  <c r="AD555" i="19"/>
  <c r="AF555" i="19" s="1" a="1"/>
  <c r="AF555" i="19" s="1"/>
  <c r="AD558" i="19"/>
  <c r="AF558" i="19" s="1" a="1"/>
  <c r="AF558" i="19" s="1"/>
  <c r="AD559" i="19"/>
  <c r="AF559" i="19" s="1" a="1"/>
  <c r="AF559" i="19" s="1"/>
  <c r="AD560" i="19"/>
  <c r="AF560" i="19" s="1" a="1"/>
  <c r="AF560" i="19" s="1"/>
  <c r="AD561" i="19"/>
  <c r="AF561" i="19" s="1" a="1"/>
  <c r="AF561" i="19" s="1"/>
  <c r="AD1199" i="19"/>
  <c r="AF1199" i="19" s="1" a="1"/>
  <c r="AF1199" i="19" s="1"/>
  <c r="AD435" i="19"/>
  <c r="AF435" i="19" s="1" a="1"/>
  <c r="AF435" i="19" s="1"/>
  <c r="AD570" i="19"/>
  <c r="AF570" i="19" s="1" a="1"/>
  <c r="AF570" i="19" s="1"/>
  <c r="AD670" i="19"/>
  <c r="AF670" i="19" s="1" a="1"/>
  <c r="AF670" i="19" s="1"/>
  <c r="AD833" i="19"/>
  <c r="AF833" i="19" s="1" a="1"/>
  <c r="AF833" i="19" s="1"/>
  <c r="AD1186" i="19"/>
  <c r="AF1186" i="19" s="1" a="1"/>
  <c r="AF1186" i="19" s="1"/>
  <c r="AD1189" i="19"/>
  <c r="AF1189" i="19" s="1" a="1"/>
  <c r="AF1189" i="19" s="1"/>
  <c r="AD1187" i="19"/>
  <c r="AF1187" i="19" s="1" a="1"/>
  <c r="AF1187" i="19" s="1"/>
  <c r="AD1188" i="19"/>
  <c r="AF1188" i="19" s="1" a="1"/>
  <c r="AF1188" i="19" s="1"/>
  <c r="AD1191" i="19"/>
  <c r="AF1191" i="19" s="1" a="1"/>
  <c r="AF1191" i="19" s="1"/>
  <c r="AD1190" i="19"/>
  <c r="AF1190" i="19" s="1" a="1"/>
  <c r="AF1190" i="19" s="1"/>
  <c r="AD1185" i="19"/>
  <c r="AF1185" i="19" s="1" a="1"/>
  <c r="AF1185" i="19" s="1"/>
  <c r="AD1182" i="19"/>
  <c r="AF1182" i="19" s="1" a="1"/>
  <c r="AF1182" i="19" s="1"/>
  <c r="AD1183" i="19"/>
  <c r="AF1183" i="19" s="1" a="1"/>
  <c r="AF1183" i="19" s="1"/>
  <c r="AD1184" i="19"/>
  <c r="AF1184" i="19" s="1" a="1"/>
  <c r="AF1184" i="19" s="1"/>
  <c r="AD372" i="19"/>
  <c r="AF372" i="19" s="1" a="1"/>
  <c r="AF372" i="19" s="1"/>
  <c r="AD373" i="19"/>
  <c r="AF373" i="19" s="1" a="1"/>
  <c r="AF373" i="19" s="1"/>
  <c r="AD374" i="19"/>
  <c r="AF374" i="19" s="1" a="1"/>
  <c r="AF374" i="19" s="1"/>
  <c r="AD376" i="19"/>
  <c r="AF376" i="19" s="1" a="1"/>
  <c r="AF376" i="19" s="1"/>
  <c r="AD377" i="19"/>
  <c r="AF377" i="19" s="1" a="1"/>
  <c r="AF377" i="19" s="1"/>
  <c r="AD375" i="19"/>
  <c r="AF375" i="19" s="1" a="1"/>
  <c r="AF375" i="19" s="1"/>
  <c r="AD378" i="19"/>
  <c r="AF378" i="19" s="1" a="1"/>
  <c r="AF378" i="19" s="1"/>
  <c r="AD379" i="19"/>
  <c r="AF379" i="19" s="1" a="1"/>
  <c r="AF379" i="19" s="1"/>
  <c r="AD380" i="19"/>
  <c r="AF380" i="19" s="1" a="1"/>
  <c r="AF380" i="19" s="1"/>
  <c r="AD381" i="19"/>
  <c r="AF381" i="19" s="1" a="1"/>
  <c r="AF381" i="19" s="1"/>
  <c r="AD950" i="19"/>
  <c r="AF950" i="19" s="1" a="1"/>
  <c r="AF950" i="19" s="1"/>
  <c r="AD942" i="19"/>
  <c r="AF942" i="19" s="1" a="1"/>
  <c r="AF942" i="19" s="1"/>
  <c r="AD943" i="19"/>
  <c r="AF943" i="19" s="1" a="1"/>
  <c r="AF943" i="19" s="1"/>
  <c r="AD944" i="19"/>
  <c r="AF944" i="19" s="1" a="1"/>
  <c r="AF944" i="19" s="1"/>
  <c r="AD945" i="19"/>
  <c r="AF945" i="19" s="1" a="1"/>
  <c r="AF945" i="19" s="1"/>
  <c r="AD946" i="19"/>
  <c r="AF946" i="19" s="1" a="1"/>
  <c r="AF946" i="19" s="1"/>
  <c r="AD948" i="19"/>
  <c r="AF948" i="19" s="1" a="1"/>
  <c r="AF948" i="19" s="1"/>
  <c r="AD951" i="19"/>
  <c r="AF951" i="19" s="1" a="1"/>
  <c r="AF951" i="19" s="1"/>
  <c r="AD949" i="19"/>
  <c r="AF949" i="19" s="1" a="1"/>
  <c r="AF949" i="19" s="1"/>
  <c r="AD947" i="19"/>
  <c r="AF947" i="19" s="1" a="1"/>
  <c r="AF947" i="19" s="1"/>
  <c r="AD1197" i="19"/>
  <c r="AF1197" i="19" s="1" a="1"/>
  <c r="AF1197" i="19" s="1"/>
  <c r="AD437" i="19"/>
  <c r="AF437" i="19" s="1" a="1"/>
  <c r="AF437" i="19" s="1"/>
  <c r="AD567" i="19"/>
  <c r="AF567" i="19" s="1" a="1"/>
  <c r="AF567" i="19" s="1"/>
  <c r="AD669" i="19"/>
  <c r="AF669" i="19" s="1" a="1"/>
  <c r="AF669" i="19" s="1"/>
  <c r="AD841" i="19"/>
  <c r="AF841" i="19" s="1" a="1"/>
  <c r="AF841" i="19" s="1"/>
  <c r="AD804" i="19"/>
  <c r="AF804" i="19" s="1" a="1"/>
  <c r="AF804" i="19" s="1"/>
  <c r="AD806" i="19"/>
  <c r="AF806" i="19" s="1" a="1"/>
  <c r="AF806" i="19" s="1"/>
  <c r="AD808" i="19"/>
  <c r="AF808" i="19" s="1" a="1"/>
  <c r="AF808" i="19" s="1"/>
  <c r="AD807" i="19"/>
  <c r="AF807" i="19" s="1" a="1"/>
  <c r="AF807" i="19" s="1"/>
  <c r="AD809" i="19"/>
  <c r="AF809" i="19" s="1" a="1"/>
  <c r="AF809" i="19" s="1"/>
  <c r="AD810" i="19"/>
  <c r="AF810" i="19" s="1" a="1"/>
  <c r="AF810" i="19" s="1"/>
  <c r="AD811" i="19"/>
  <c r="AF811" i="19" s="1" a="1"/>
  <c r="AF811" i="19" s="1"/>
  <c r="AD802" i="19"/>
  <c r="AF802" i="19" s="1" a="1"/>
  <c r="AF802" i="19" s="1"/>
  <c r="AD803" i="19"/>
  <c r="AF803" i="19" s="1" a="1"/>
  <c r="AF803" i="19" s="1"/>
  <c r="AD805" i="19"/>
  <c r="AF805" i="19" s="1" a="1"/>
  <c r="AF805" i="19" s="1"/>
  <c r="AD1532" i="19"/>
  <c r="AF1532" i="19" s="1" a="1"/>
  <c r="AF1532" i="19" s="1"/>
  <c r="AD1533" i="19"/>
  <c r="AF1533" i="19" s="1" a="1"/>
  <c r="AF1533" i="19" s="1"/>
  <c r="AD1534" i="19"/>
  <c r="AF1534" i="19" s="1" a="1"/>
  <c r="AF1534" i="19" s="1"/>
  <c r="AD1535" i="19"/>
  <c r="AF1535" i="19" s="1" a="1"/>
  <c r="AF1535" i="19" s="1"/>
  <c r="AD1536" i="19"/>
  <c r="AF1536" i="19" s="1" a="1"/>
  <c r="AF1536" i="19" s="1"/>
  <c r="AD1537" i="19"/>
  <c r="AF1537" i="19" s="1" a="1"/>
  <c r="AF1537" i="19" s="1"/>
  <c r="AD1538" i="19"/>
  <c r="AF1538" i="19" s="1" a="1"/>
  <c r="AF1538" i="19" s="1"/>
  <c r="AD1539" i="19"/>
  <c r="AF1539" i="19" s="1" a="1"/>
  <c r="AF1539" i="19" s="1"/>
  <c r="AD1540" i="19"/>
  <c r="AF1540" i="19" s="1" a="1"/>
  <c r="AF1540" i="19" s="1"/>
  <c r="AD1541" i="19"/>
  <c r="AF1541" i="19" s="1" a="1"/>
  <c r="AF1541" i="19" s="1"/>
  <c r="AD1565" i="19"/>
  <c r="AF1565" i="19" s="1" a="1"/>
  <c r="AF1565" i="19" s="1"/>
  <c r="AD1196" i="19"/>
  <c r="AF1196" i="19" s="1" a="1"/>
  <c r="AF1196" i="19" s="1"/>
  <c r="AD621" i="19"/>
  <c r="AF621" i="19" s="1" a="1"/>
  <c r="AF621" i="19" s="1"/>
  <c r="AD436" i="19"/>
  <c r="AF436" i="19" s="1" a="1"/>
  <c r="AF436" i="19" s="1"/>
  <c r="AD563" i="19"/>
  <c r="AF563" i="19" s="1" a="1"/>
  <c r="AF563" i="19" s="1"/>
  <c r="AD668" i="19"/>
  <c r="AF668" i="19" s="1" a="1"/>
  <c r="AF668" i="19" s="1"/>
  <c r="AD839" i="19"/>
  <c r="AF839" i="19" s="1" a="1"/>
  <c r="AF839" i="19" s="1"/>
  <c r="AD832" i="19"/>
  <c r="AF832" i="19" s="1" a="1"/>
  <c r="AF832" i="19" s="1"/>
  <c r="AD636" i="19"/>
  <c r="AF636" i="19" s="1" a="1"/>
  <c r="AF636" i="19" s="1"/>
  <c r="AD637" i="19"/>
  <c r="AF637" i="19" s="1" a="1"/>
  <c r="AF637" i="19" s="1"/>
  <c r="AD638" i="19"/>
  <c r="AF638" i="19" s="1" a="1"/>
  <c r="AF638" i="19" s="1"/>
  <c r="AD640" i="19"/>
  <c r="AF640" i="19" s="1" a="1"/>
  <c r="AF640" i="19" s="1"/>
  <c r="AD641" i="19"/>
  <c r="AF641" i="19" s="1" a="1"/>
  <c r="AF641" i="19" s="1"/>
  <c r="AD632" i="19"/>
  <c r="AF632" i="19" s="1" a="1"/>
  <c r="AF632" i="19" s="1"/>
  <c r="AD633" i="19"/>
  <c r="AF633" i="19" s="1" a="1"/>
  <c r="AF633" i="19" s="1"/>
  <c r="AD634" i="19"/>
  <c r="AF634" i="19" s="1" a="1"/>
  <c r="AF634" i="19" s="1"/>
  <c r="AD635" i="19"/>
  <c r="AF635" i="19" s="1" a="1"/>
  <c r="AF635" i="19" s="1"/>
  <c r="AD639" i="19"/>
  <c r="AF639" i="19" s="1" a="1"/>
  <c r="AF639" i="19" s="1"/>
  <c r="AD1054" i="19"/>
  <c r="AF1054" i="19" s="1" a="1"/>
  <c r="AF1054" i="19" s="1"/>
  <c r="AD1055" i="19"/>
  <c r="AF1055" i="19" s="1" a="1"/>
  <c r="AF1055" i="19" s="1"/>
  <c r="AD1056" i="19"/>
  <c r="AF1056" i="19" s="1" a="1"/>
  <c r="AF1056" i="19" s="1"/>
  <c r="AD1057" i="19"/>
  <c r="AF1057" i="19" s="1" a="1"/>
  <c r="AF1057" i="19" s="1"/>
  <c r="AD1058" i="19"/>
  <c r="AF1058" i="19" s="1" a="1"/>
  <c r="AF1058" i="19" s="1"/>
  <c r="AD1059" i="19"/>
  <c r="AF1059" i="19" s="1" a="1"/>
  <c r="AF1059" i="19" s="1"/>
  <c r="AD1060" i="19"/>
  <c r="AF1060" i="19" s="1" a="1"/>
  <c r="AF1060" i="19" s="1"/>
  <c r="AD1061" i="19"/>
  <c r="AF1061" i="19" s="1" a="1"/>
  <c r="AF1061" i="19" s="1"/>
  <c r="AD1053" i="19"/>
  <c r="AF1053" i="19" s="1" a="1"/>
  <c r="AF1053" i="19" s="1"/>
  <c r="AD1052" i="19"/>
  <c r="AF1052" i="19" s="1" a="1"/>
  <c r="AF1052" i="19" s="1"/>
  <c r="AD1042" i="19"/>
  <c r="AF1042" i="19" s="1" a="1"/>
  <c r="AF1042" i="19" s="1"/>
  <c r="AD1043" i="19"/>
  <c r="AF1043" i="19" s="1" a="1"/>
  <c r="AF1043" i="19" s="1"/>
  <c r="AD1044" i="19"/>
  <c r="AF1044" i="19" s="1" a="1"/>
  <c r="AF1044" i="19" s="1"/>
  <c r="AD1045" i="19"/>
  <c r="AF1045" i="19" s="1" a="1"/>
  <c r="AF1045" i="19" s="1"/>
  <c r="AD1046" i="19"/>
  <c r="AF1046" i="19" s="1" a="1"/>
  <c r="AF1046" i="19" s="1"/>
  <c r="AD1047" i="19"/>
  <c r="AF1047" i="19" s="1" a="1"/>
  <c r="AF1047" i="19" s="1"/>
  <c r="AD1048" i="19"/>
  <c r="AF1048" i="19" s="1" a="1"/>
  <c r="AF1048" i="19" s="1"/>
  <c r="AD1049" i="19"/>
  <c r="AF1049" i="19" s="1" a="1"/>
  <c r="AF1049" i="19" s="1"/>
  <c r="AD1050" i="19"/>
  <c r="AF1050" i="19" s="1" a="1"/>
  <c r="AF1050" i="19" s="1"/>
  <c r="AD1051" i="19"/>
  <c r="AF1051" i="19" s="1" a="1"/>
  <c r="AF1051" i="19" s="1"/>
  <c r="AJ958" i="19"/>
  <c r="AJ952" i="19"/>
  <c r="AJ501" i="19"/>
  <c r="AK251" i="19"/>
  <c r="AK501" i="19"/>
  <c r="AJ498" i="19"/>
  <c r="AK250" i="19"/>
  <c r="AJ961" i="19"/>
  <c r="AJ500" i="19"/>
  <c r="AJ951" i="19"/>
  <c r="AJ953" i="19"/>
  <c r="AJ944" i="19"/>
  <c r="AK243" i="19"/>
  <c r="AJ246" i="19"/>
  <c r="AJ948" i="19"/>
  <c r="AJ955" i="19"/>
  <c r="AJ960" i="19"/>
  <c r="AK560" i="19"/>
  <c r="AJ1076" i="19"/>
  <c r="AJ568" i="19"/>
  <c r="AJ957" i="19"/>
  <c r="AJ959" i="19"/>
  <c r="AJ956" i="19"/>
  <c r="AK556" i="19"/>
  <c r="AJ562" i="19"/>
  <c r="J67" i="23" s="1"/>
  <c r="AJ569" i="19"/>
  <c r="AJ567" i="19"/>
  <c r="AK557" i="19"/>
  <c r="AK555" i="19"/>
  <c r="AJ954" i="19"/>
  <c r="AJ570" i="19"/>
  <c r="AK553" i="19"/>
  <c r="AJ495" i="19"/>
  <c r="AJ571" i="19"/>
  <c r="AK554" i="19"/>
  <c r="AJ379" i="19"/>
  <c r="AJ564" i="19"/>
  <c r="AJ496" i="19"/>
  <c r="AK559" i="19"/>
  <c r="AK552" i="19"/>
  <c r="K66" i="23" s="1"/>
  <c r="AK1196" i="19"/>
  <c r="AK1192" i="19"/>
  <c r="AK1201" i="19"/>
  <c r="AJ1079" i="19"/>
  <c r="AJ947" i="19"/>
  <c r="AJ499" i="19"/>
  <c r="AJ946" i="19"/>
  <c r="AK374" i="19"/>
  <c r="AK1193" i="19"/>
  <c r="AJ949" i="19"/>
  <c r="AK558" i="19"/>
  <c r="AJ945" i="19"/>
  <c r="AK375" i="19"/>
  <c r="AK949" i="19"/>
  <c r="AK376" i="19"/>
  <c r="AK1048" i="19"/>
  <c r="AK381" i="19"/>
  <c r="AK498" i="19"/>
  <c r="AK1051" i="19"/>
  <c r="AJ566" i="19"/>
  <c r="AJ942" i="19"/>
  <c r="AK246" i="19"/>
  <c r="AK249" i="19"/>
  <c r="AK380" i="19"/>
  <c r="AK942" i="19"/>
  <c r="AK951" i="19"/>
  <c r="AK1043" i="19"/>
  <c r="AJ492" i="19"/>
  <c r="J60" i="23" s="1"/>
  <c r="AG1044" i="19" a="1"/>
  <c r="AG1044" i="19" s="1"/>
  <c r="AK1049" i="19"/>
  <c r="AJ565" i="19"/>
  <c r="AK1045" i="19"/>
  <c r="AJ943" i="19"/>
  <c r="AK945" i="19"/>
  <c r="AK950" i="19"/>
  <c r="AJ493" i="19"/>
  <c r="AK495" i="19"/>
  <c r="AK496" i="19"/>
  <c r="AK493" i="19"/>
  <c r="AK494" i="19"/>
  <c r="AK500" i="19"/>
  <c r="AK497" i="19"/>
  <c r="AK944" i="19"/>
  <c r="AK244" i="19"/>
  <c r="AK248" i="19"/>
  <c r="AK1047" i="19"/>
  <c r="AK946" i="19"/>
  <c r="AK1050" i="19"/>
  <c r="AK1194" i="19"/>
  <c r="AK242" i="19"/>
  <c r="K35" i="23" s="1"/>
  <c r="AK378" i="19"/>
  <c r="AK948" i="19"/>
  <c r="AJ375" i="19"/>
  <c r="AK1046" i="19"/>
  <c r="AK372" i="19"/>
  <c r="K48" i="23" s="1"/>
  <c r="AK373" i="19"/>
  <c r="AK499" i="19"/>
  <c r="AJ494" i="19"/>
  <c r="AJ563" i="19"/>
  <c r="AK1197" i="19"/>
  <c r="AJ497" i="19"/>
  <c r="AK1195" i="19"/>
  <c r="AK377" i="19"/>
  <c r="AK1044" i="19"/>
  <c r="AK1200" i="19"/>
  <c r="AJ950" i="19"/>
  <c r="AK379" i="19"/>
  <c r="AK947" i="19"/>
  <c r="AK1042" i="19"/>
  <c r="AK1199" i="19"/>
  <c r="AK247" i="19"/>
  <c r="AK943" i="19"/>
  <c r="AK492" i="19"/>
  <c r="K60" i="23" s="1"/>
  <c r="AJ242" i="19"/>
  <c r="J35" i="23" s="1"/>
  <c r="AJ244" i="19"/>
  <c r="AJ243" i="19"/>
  <c r="AJ248" i="19"/>
  <c r="AJ374" i="19"/>
  <c r="AJ372" i="19"/>
  <c r="J48" i="23" s="1"/>
  <c r="AJ245" i="19"/>
  <c r="AJ381" i="19"/>
  <c r="AJ377" i="19"/>
  <c r="AJ378" i="19"/>
  <c r="AJ380" i="19"/>
  <c r="AJ376" i="19"/>
  <c r="AJ373" i="19"/>
  <c r="AJ250" i="19"/>
  <c r="AJ251" i="19"/>
  <c r="AJ247" i="19"/>
  <c r="AJ249" i="19"/>
  <c r="AJ1073" i="19"/>
  <c r="AJ1077" i="19"/>
  <c r="AJ1074" i="19"/>
  <c r="AJ1072" i="19"/>
  <c r="AJ1080" i="19"/>
  <c r="AJ1075" i="19"/>
  <c r="AJ1078" i="19"/>
  <c r="AJ1081" i="19"/>
  <c r="AJ435" i="19"/>
  <c r="AJ835" i="19"/>
  <c r="AJ585" i="19"/>
  <c r="AJ1199" i="19"/>
  <c r="AJ1198" i="19"/>
  <c r="AJ1562" i="19"/>
  <c r="AJ620" i="19"/>
  <c r="AJ671" i="19"/>
  <c r="AJ1579" i="19"/>
  <c r="AJ1575" i="19"/>
  <c r="AJ1574" i="19"/>
  <c r="AJ1572" i="19"/>
  <c r="AJ1578" i="19"/>
  <c r="AJ1573" i="19"/>
  <c r="AJ1581" i="19"/>
  <c r="AJ1580" i="19"/>
  <c r="AJ1576" i="19"/>
  <c r="AJ1577" i="19"/>
  <c r="AJ1195" i="19"/>
  <c r="AJ559" i="19"/>
  <c r="AJ432" i="19"/>
  <c r="J54" i="23" s="1"/>
  <c r="AJ662" i="19"/>
  <c r="AJ1570" i="19"/>
  <c r="AJ613" i="19"/>
  <c r="AJ1183" i="19"/>
  <c r="AJ1182" i="19"/>
  <c r="AJ1184" i="19"/>
  <c r="AJ1189" i="19"/>
  <c r="AJ1190" i="19"/>
  <c r="AJ1191" i="19"/>
  <c r="AJ1187" i="19"/>
  <c r="AJ1186" i="19"/>
  <c r="AJ1185" i="19"/>
  <c r="AJ1188" i="19"/>
  <c r="AJ802" i="19"/>
  <c r="AJ804" i="19"/>
  <c r="AJ806" i="19"/>
  <c r="AJ803" i="19"/>
  <c r="AJ808" i="19"/>
  <c r="AJ810" i="19"/>
  <c r="AJ811" i="19"/>
  <c r="AJ809" i="19"/>
  <c r="AJ805" i="19"/>
  <c r="AJ807" i="19"/>
  <c r="AJ836" i="19"/>
  <c r="AJ1200" i="19"/>
  <c r="AJ552" i="19"/>
  <c r="J66" i="23" s="1"/>
  <c r="AJ437" i="19"/>
  <c r="AJ1566" i="19"/>
  <c r="AJ1571" i="19"/>
  <c r="AJ1567" i="19"/>
  <c r="AJ1193" i="19"/>
  <c r="AJ555" i="19"/>
  <c r="AJ440" i="19"/>
  <c r="AJ1197" i="19"/>
  <c r="AJ1568" i="19"/>
  <c r="AJ841" i="19"/>
  <c r="AJ1535" i="19"/>
  <c r="AJ1533" i="19"/>
  <c r="AJ1540" i="19"/>
  <c r="AJ1538" i="19"/>
  <c r="AJ1534" i="19"/>
  <c r="AJ1532" i="19"/>
  <c r="AJ1541" i="19"/>
  <c r="AJ1539" i="19"/>
  <c r="AJ1537" i="19"/>
  <c r="AJ1536" i="19"/>
  <c r="AJ1194" i="19"/>
  <c r="AJ582" i="19"/>
  <c r="J69" i="23" s="1"/>
  <c r="AJ554" i="19"/>
  <c r="AJ1569" i="19"/>
  <c r="AJ833" i="19"/>
  <c r="AJ634" i="19"/>
  <c r="AJ638" i="19"/>
  <c r="AJ641" i="19"/>
  <c r="AJ635" i="19"/>
  <c r="AJ640" i="19"/>
  <c r="AJ636" i="19"/>
  <c r="AJ639" i="19"/>
  <c r="AJ633" i="19"/>
  <c r="AJ632" i="19"/>
  <c r="AJ637" i="19"/>
  <c r="AJ838" i="19"/>
  <c r="AJ1201" i="19"/>
  <c r="AJ587" i="19"/>
  <c r="AJ553" i="19"/>
  <c r="AJ666" i="19"/>
  <c r="AJ1565" i="19"/>
  <c r="AJ832" i="19"/>
  <c r="AJ1061" i="19"/>
  <c r="AJ1059" i="19"/>
  <c r="AJ1055" i="19"/>
  <c r="AJ1052" i="19"/>
  <c r="AJ1054" i="19"/>
  <c r="AJ1060" i="19"/>
  <c r="AJ1056" i="19"/>
  <c r="AJ1058" i="19"/>
  <c r="AJ1053" i="19"/>
  <c r="AJ1057" i="19"/>
  <c r="AJ1043" i="19"/>
  <c r="AJ1045" i="19"/>
  <c r="AJ1044" i="19"/>
  <c r="AJ1047" i="19"/>
  <c r="AJ1046" i="19"/>
  <c r="AJ1042" i="19"/>
  <c r="AJ1050" i="19"/>
  <c r="AJ1051" i="19"/>
  <c r="AJ1049" i="19"/>
  <c r="AJ1048" i="19"/>
  <c r="AJ588" i="19"/>
  <c r="AJ558" i="19"/>
  <c r="AJ1564" i="19"/>
  <c r="AJ839" i="19"/>
  <c r="AJ837" i="19"/>
  <c r="AJ583" i="19"/>
  <c r="AJ438" i="19"/>
  <c r="AJ670" i="19"/>
  <c r="AJ1563" i="19"/>
  <c r="AJ840" i="19"/>
  <c r="AJ619" i="19"/>
  <c r="AJ665" i="19"/>
  <c r="AJ584" i="19"/>
  <c r="AJ434" i="19"/>
  <c r="AJ668" i="19"/>
  <c r="AJ834" i="19"/>
  <c r="AJ612" i="19"/>
  <c r="J72" i="23" s="1"/>
  <c r="AJ667" i="19"/>
  <c r="AJ1314" i="19"/>
  <c r="AJ1321" i="19"/>
  <c r="AJ1312" i="19"/>
  <c r="AJ1315" i="19"/>
  <c r="AJ1320" i="19"/>
  <c r="AJ1319" i="19"/>
  <c r="AJ1313" i="19"/>
  <c r="AJ1318" i="19"/>
  <c r="AJ1316" i="19"/>
  <c r="AJ1317" i="19"/>
  <c r="AJ1469" i="19"/>
  <c r="AJ1464" i="19"/>
  <c r="AJ1462" i="19"/>
  <c r="AJ1466" i="19"/>
  <c r="AJ1463" i="19"/>
  <c r="AJ1471" i="19"/>
  <c r="AJ1470" i="19"/>
  <c r="AJ1465" i="19"/>
  <c r="AJ1467" i="19"/>
  <c r="AJ1468" i="19"/>
  <c r="AJ591" i="19"/>
  <c r="AJ441" i="19"/>
  <c r="AJ669" i="19"/>
  <c r="AJ618" i="19"/>
  <c r="AJ1196" i="19"/>
  <c r="AJ557" i="19"/>
  <c r="AJ1192" i="19"/>
  <c r="AJ586" i="19"/>
  <c r="AJ439" i="19"/>
  <c r="AJ664" i="19"/>
  <c r="AJ614" i="19"/>
  <c r="AJ556" i="19"/>
  <c r="AJ589" i="19"/>
  <c r="AJ560" i="19"/>
  <c r="AJ433" i="19"/>
  <c r="AJ663" i="19"/>
  <c r="AJ621" i="19"/>
  <c r="AJ436" i="19"/>
  <c r="AJ617" i="19"/>
  <c r="AJ590" i="19"/>
  <c r="AJ561" i="19"/>
  <c r="AJ616" i="19"/>
  <c r="AJ615" i="19"/>
  <c r="AD17" i="19"/>
  <c r="AL482" i="19" l="1" a="1"/>
  <c r="AL482" i="19" s="1"/>
  <c r="L59" i="23" s="1"/>
  <c r="N59" i="23" s="1"/>
  <c r="N70" i="23"/>
  <c r="O70" i="23" s="1"/>
  <c r="J71" i="23"/>
  <c r="K69" i="23"/>
  <c r="J61" i="23"/>
  <c r="N65" i="23"/>
  <c r="P65" i="23" s="1"/>
  <c r="AE440" i="19"/>
  <c r="AG440" i="19" s="1" a="1"/>
  <c r="AG440" i="19" s="1"/>
  <c r="O64" i="23"/>
  <c r="N63" i="23"/>
  <c r="N62" i="23"/>
  <c r="AE433" i="19"/>
  <c r="AG433" i="19" s="1" a="1"/>
  <c r="AG433" i="19" s="1"/>
  <c r="AK439" i="19"/>
  <c r="AK440" i="19"/>
  <c r="AK438" i="19"/>
  <c r="AE439" i="19"/>
  <c r="AG439" i="19" s="1" a="1"/>
  <c r="AG439" i="19" s="1"/>
  <c r="AE438" i="19"/>
  <c r="AG438" i="19" s="1" a="1"/>
  <c r="AG438" i="19" s="1"/>
  <c r="AK433" i="19"/>
  <c r="AE434" i="19"/>
  <c r="AG434" i="19" s="1" a="1"/>
  <c r="AG434" i="19" s="1"/>
  <c r="AK432" i="19"/>
  <c r="K54" i="23" s="1"/>
  <c r="AE432" i="19"/>
  <c r="AG432" i="19" s="1" a="1"/>
  <c r="AG432" i="19" s="1"/>
  <c r="AK434" i="19"/>
  <c r="AE435" i="19"/>
  <c r="AG435" i="19" s="1" a="1"/>
  <c r="AG435" i="19" s="1"/>
  <c r="AK436" i="19"/>
  <c r="AM412" i="19" a="1"/>
  <c r="AM412" i="19" s="1"/>
  <c r="M52" i="23" s="1"/>
  <c r="N52" i="23" s="1"/>
  <c r="AE437" i="19"/>
  <c r="AG437" i="19" s="1" a="1"/>
  <c r="AG437" i="19" s="1"/>
  <c r="AK435" i="19"/>
  <c r="AE436" i="19"/>
  <c r="AG436" i="19" s="1" a="1"/>
  <c r="AG436" i="19" s="1"/>
  <c r="AE441" i="19"/>
  <c r="AG441" i="19" s="1" a="1"/>
  <c r="AG441" i="19" s="1"/>
  <c r="AK441" i="19"/>
  <c r="P57" i="23"/>
  <c r="N56" i="23"/>
  <c r="O56" i="23" s="1"/>
  <c r="AL382" i="19" a="1"/>
  <c r="AL382" i="19" s="1"/>
  <c r="L49" i="23" s="1"/>
  <c r="N49" i="23" s="1"/>
  <c r="N55" i="23"/>
  <c r="P55" i="23" s="1"/>
  <c r="J51" i="23"/>
  <c r="N53" i="23"/>
  <c r="P53" i="23" s="1"/>
  <c r="J50" i="23"/>
  <c r="H17" i="25"/>
  <c r="P17" i="25" s="1"/>
  <c r="E21" i="25"/>
  <c r="M21" i="25" s="1"/>
  <c r="J24" i="25"/>
  <c r="K19" i="25"/>
  <c r="G23" i="25"/>
  <c r="O23" i="25" s="1"/>
  <c r="G16" i="25"/>
  <c r="O16" i="25" s="1"/>
  <c r="E25" i="25"/>
  <c r="J18" i="25"/>
  <c r="H24" i="25"/>
  <c r="K24" i="25"/>
  <c r="F20" i="25"/>
  <c r="N20" i="25" s="1"/>
  <c r="F18" i="25"/>
  <c r="H18" i="25"/>
  <c r="L19" i="25"/>
  <c r="G22" i="25"/>
  <c r="O22" i="25" s="1"/>
  <c r="F24" i="25"/>
  <c r="K18" i="25"/>
  <c r="L18" i="25"/>
  <c r="I18" i="25"/>
  <c r="F21" i="25"/>
  <c r="N21" i="25" s="1"/>
  <c r="G20" i="25"/>
  <c r="O20" i="25" s="1"/>
  <c r="G18" i="25"/>
  <c r="F19" i="25"/>
  <c r="I19" i="25"/>
  <c r="G25" i="25"/>
  <c r="I24" i="25"/>
  <c r="G21" i="25"/>
  <c r="O21" i="25" s="1"/>
  <c r="E16" i="25"/>
  <c r="M16" i="25" s="1"/>
  <c r="E23" i="25"/>
  <c r="M23" i="25" s="1"/>
  <c r="H21" i="25"/>
  <c r="P21" i="25" s="1"/>
  <c r="H20" i="25"/>
  <c r="P20" i="25" s="1"/>
  <c r="L24" i="25"/>
  <c r="E24" i="25"/>
  <c r="J19" i="25"/>
  <c r="F17" i="25"/>
  <c r="N17" i="25" s="1"/>
  <c r="H16" i="25"/>
  <c r="P16" i="25" s="1"/>
  <c r="E19" i="25"/>
  <c r="E20" i="25"/>
  <c r="M20" i="25" s="1"/>
  <c r="G17" i="25"/>
  <c r="O17" i="25" s="1"/>
  <c r="E17" i="25"/>
  <c r="M17" i="25" s="1"/>
  <c r="H22" i="25"/>
  <c r="P22" i="25" s="1"/>
  <c r="G19" i="25"/>
  <c r="E18" i="25"/>
  <c r="E22" i="25"/>
  <c r="M22" i="25" s="1"/>
  <c r="H25" i="25"/>
  <c r="F23" i="25"/>
  <c r="N23" i="25" s="1"/>
  <c r="F22" i="25"/>
  <c r="N22" i="25" s="1"/>
  <c r="F16" i="25"/>
  <c r="N16" i="25" s="1"/>
  <c r="H23" i="25"/>
  <c r="P23" i="25" s="1"/>
  <c r="F25" i="25"/>
  <c r="H19" i="25"/>
  <c r="G24" i="25"/>
  <c r="J47" i="23"/>
  <c r="N46" i="23"/>
  <c r="J45" i="23"/>
  <c r="J44" i="23"/>
  <c r="J43" i="23"/>
  <c r="AL312" i="19" a="1"/>
  <c r="AL312" i="19" s="1"/>
  <c r="L42" i="23" s="1"/>
  <c r="N42" i="23" s="1"/>
  <c r="AL292" i="19" a="1"/>
  <c r="AL292" i="19" s="1"/>
  <c r="L40" i="23" s="1"/>
  <c r="J39" i="23"/>
  <c r="AM292" i="19" a="1"/>
  <c r="AM292" i="19" s="1"/>
  <c r="M40" i="23" s="1"/>
  <c r="J41" i="23"/>
  <c r="AL262" i="19" a="1"/>
  <c r="AL262" i="19" s="1"/>
  <c r="L37" i="23" s="1"/>
  <c r="AM262" i="19" a="1"/>
  <c r="AM262" i="19" s="1"/>
  <c r="M37" i="23" s="1"/>
  <c r="N33" i="23"/>
  <c r="O33" i="23" s="1"/>
  <c r="J34" i="23"/>
  <c r="J36" i="23"/>
  <c r="N32" i="23"/>
  <c r="AL202" i="19" a="1"/>
  <c r="AL202" i="19" s="1"/>
  <c r="L31" i="23" s="1"/>
  <c r="AM202" i="19" a="1"/>
  <c r="AM202" i="19" s="1"/>
  <c r="M31" i="23" s="1"/>
  <c r="J30" i="23"/>
  <c r="AM162" i="19" a="1"/>
  <c r="AM162" i="19" s="1"/>
  <c r="M27" i="23" s="1"/>
  <c r="N29" i="23"/>
  <c r="N28" i="23"/>
  <c r="AE87" i="19"/>
  <c r="AG87" i="19" s="1" a="1"/>
  <c r="AG87" i="19" s="1"/>
  <c r="AL162" i="19" a="1"/>
  <c r="AL162" i="19" s="1"/>
  <c r="L27" i="23" s="1"/>
  <c r="J26" i="23"/>
  <c r="AE144" i="19"/>
  <c r="AG144" i="19" s="1" a="1"/>
  <c r="AG144" i="19" s="1"/>
  <c r="AE150" i="19"/>
  <c r="AG150" i="19" s="1" a="1"/>
  <c r="AG150" i="19" s="1"/>
  <c r="AK150" i="19"/>
  <c r="AE145" i="19"/>
  <c r="AG145" i="19" s="1" a="1"/>
  <c r="AG145" i="19" s="1"/>
  <c r="AE143" i="19"/>
  <c r="AG143" i="19" s="1" a="1"/>
  <c r="AG143" i="19" s="1"/>
  <c r="AK142" i="19"/>
  <c r="AE147" i="19"/>
  <c r="AG147" i="19" s="1" a="1"/>
  <c r="AG147" i="19" s="1"/>
  <c r="AE148" i="19"/>
  <c r="AG148" i="19" s="1" a="1"/>
  <c r="AG148" i="19" s="1"/>
  <c r="AK144" i="19"/>
  <c r="AE149" i="19"/>
  <c r="AG149" i="19" s="1" a="1"/>
  <c r="AG149" i="19" s="1"/>
  <c r="AE151" i="19"/>
  <c r="AG151" i="19" s="1" a="1"/>
  <c r="AG151" i="19" s="1"/>
  <c r="AE146" i="19"/>
  <c r="AG146" i="19" s="1" a="1"/>
  <c r="AG146" i="19" s="1"/>
  <c r="AE142" i="19"/>
  <c r="AG142" i="19" s="1" a="1"/>
  <c r="AG142" i="19" s="1"/>
  <c r="AK149" i="19"/>
  <c r="AK147" i="19"/>
  <c r="AK145" i="19"/>
  <c r="AK146" i="19"/>
  <c r="AK148" i="19"/>
  <c r="AK151" i="19"/>
  <c r="AK143" i="19"/>
  <c r="AD151" i="19"/>
  <c r="AF151" i="19" s="1" a="1"/>
  <c r="AF151" i="19" s="1"/>
  <c r="AD143" i="19"/>
  <c r="AF143" i="19" s="1" a="1"/>
  <c r="AF143" i="19" s="1"/>
  <c r="AD147" i="19"/>
  <c r="AF147" i="19" s="1" a="1"/>
  <c r="AF147" i="19" s="1"/>
  <c r="AJ143" i="19"/>
  <c r="AD144" i="19"/>
  <c r="AF144" i="19" s="1" a="1"/>
  <c r="AF144" i="19" s="1"/>
  <c r="AD150" i="19"/>
  <c r="AF150" i="19" s="1" a="1"/>
  <c r="AF150" i="19" s="1"/>
  <c r="AJ144" i="19"/>
  <c r="AJ151" i="19"/>
  <c r="AD149" i="19"/>
  <c r="AF149" i="19" s="1" a="1"/>
  <c r="AF149" i="19" s="1"/>
  <c r="AJ142" i="19"/>
  <c r="AJ145" i="19"/>
  <c r="AD142" i="19"/>
  <c r="AF142" i="19" s="1" a="1"/>
  <c r="AF142" i="19" s="1"/>
  <c r="AJ146" i="19"/>
  <c r="AJ148" i="19"/>
  <c r="AD145" i="19"/>
  <c r="AF145" i="19" s="1" a="1"/>
  <c r="AF145" i="19" s="1"/>
  <c r="AJ147" i="19"/>
  <c r="AD148" i="19"/>
  <c r="AF148" i="19" s="1" a="1"/>
  <c r="AF148" i="19" s="1"/>
  <c r="AJ150" i="19"/>
  <c r="AD146" i="19"/>
  <c r="AF146" i="19" s="1" a="1"/>
  <c r="AF146" i="19" s="1"/>
  <c r="AJ149" i="19"/>
  <c r="AE90" i="19"/>
  <c r="AG90" i="19" s="1" a="1"/>
  <c r="AG90" i="19" s="1"/>
  <c r="AK87" i="19"/>
  <c r="AK84" i="19"/>
  <c r="AD91" i="19"/>
  <c r="AF91" i="19" s="1" a="1"/>
  <c r="AF91" i="19" s="1"/>
  <c r="AD83" i="19"/>
  <c r="AF83" i="19" s="1" a="1"/>
  <c r="AF83" i="19" s="1"/>
  <c r="AD82" i="19"/>
  <c r="AF82" i="19" s="1" a="1"/>
  <c r="AF82" i="19" s="1"/>
  <c r="AJ83" i="19"/>
  <c r="AE89" i="19"/>
  <c r="AG89" i="19" s="1" a="1"/>
  <c r="AG89" i="19" s="1"/>
  <c r="AK88" i="19"/>
  <c r="AK83" i="19"/>
  <c r="AD84" i="19"/>
  <c r="AF84" i="19" s="1" a="1"/>
  <c r="AF84" i="19" s="1"/>
  <c r="AD85" i="19"/>
  <c r="AF85" i="19" s="1" a="1"/>
  <c r="AF85" i="19" s="1"/>
  <c r="AD88" i="19"/>
  <c r="AF88" i="19" s="1" a="1"/>
  <c r="AF88" i="19" s="1"/>
  <c r="AJ87" i="19"/>
  <c r="AJ84" i="19"/>
  <c r="AD86" i="19"/>
  <c r="AF86" i="19" s="1" a="1"/>
  <c r="AF86" i="19" s="1"/>
  <c r="AK90" i="19"/>
  <c r="AK82" i="19"/>
  <c r="AJ91" i="19"/>
  <c r="AD87" i="19"/>
  <c r="AF87" i="19" s="1" a="1"/>
  <c r="AF87" i="19" s="1"/>
  <c r="AE84" i="19"/>
  <c r="AG84" i="19" s="1" a="1"/>
  <c r="AG84" i="19" s="1"/>
  <c r="AE88" i="19"/>
  <c r="AG88" i="19" s="1" a="1"/>
  <c r="AG88" i="19" s="1"/>
  <c r="AJ85" i="19"/>
  <c r="AD89" i="19"/>
  <c r="AF89" i="19" s="1" a="1"/>
  <c r="AF89" i="19" s="1"/>
  <c r="AD90" i="19"/>
  <c r="AF90" i="19" s="1" a="1"/>
  <c r="AF90" i="19" s="1"/>
  <c r="AE85" i="19"/>
  <c r="AG85" i="19" s="1" a="1"/>
  <c r="AG85" i="19" s="1"/>
  <c r="AJ90" i="19"/>
  <c r="AK89" i="19"/>
  <c r="AK91" i="19"/>
  <c r="AE82" i="19"/>
  <c r="AG82" i="19" s="1" a="1"/>
  <c r="AG82" i="19" s="1"/>
  <c r="AK85" i="19"/>
  <c r="AE83" i="19"/>
  <c r="AG83" i="19" s="1" a="1"/>
  <c r="AG83" i="19" s="1"/>
  <c r="AJ86" i="19"/>
  <c r="AE86" i="19"/>
  <c r="AG86" i="19" s="1" a="1"/>
  <c r="AG86" i="19" s="1"/>
  <c r="AK86" i="19"/>
  <c r="AJ82" i="19"/>
  <c r="AE91" i="19"/>
  <c r="AG91" i="19" s="1" a="1"/>
  <c r="AG91" i="19" s="1"/>
  <c r="AJ89" i="19"/>
  <c r="AJ88" i="19"/>
  <c r="AD27" i="19"/>
  <c r="AF27" i="19" s="1" a="1"/>
  <c r="AF27" i="19" s="1"/>
  <c r="AD107" i="19"/>
  <c r="AF107" i="19" s="1" a="1"/>
  <c r="AF107" i="19" s="1"/>
  <c r="AD30" i="19"/>
  <c r="AF30" i="19" s="1" a="1"/>
  <c r="AF30" i="19" s="1"/>
  <c r="AD23" i="19"/>
  <c r="AF23" i="19" s="1" a="1"/>
  <c r="AF23" i="19" s="1"/>
  <c r="AD47" i="19"/>
  <c r="AF47" i="19" s="1" a="1"/>
  <c r="AF47" i="19" s="1"/>
  <c r="AD92" i="19"/>
  <c r="AF92" i="19" s="1" a="1"/>
  <c r="AF92" i="19" s="1"/>
  <c r="AJ23" i="19"/>
  <c r="AJ26" i="19"/>
  <c r="AJ27" i="19"/>
  <c r="AD24" i="19"/>
  <c r="AF24" i="19" s="1" a="1"/>
  <c r="AF24" i="19" s="1"/>
  <c r="AJ24" i="19"/>
  <c r="AD72" i="19"/>
  <c r="AF72" i="19" s="1" a="1"/>
  <c r="AF72" i="19" s="1"/>
  <c r="AD61" i="19"/>
  <c r="AF61" i="19" s="1" a="1"/>
  <c r="AF61" i="19" s="1"/>
  <c r="AD31" i="19"/>
  <c r="AF31" i="19" s="1" a="1"/>
  <c r="AF31" i="19" s="1"/>
  <c r="AJ31" i="19"/>
  <c r="AJ112" i="19"/>
  <c r="AL112" i="19" s="1" a="1"/>
  <c r="AL112" i="19" s="1"/>
  <c r="L22" i="23" s="1"/>
  <c r="AJ30" i="19"/>
  <c r="AD29" i="19"/>
  <c r="AF29" i="19" s="1" a="1"/>
  <c r="AF29" i="19" s="1"/>
  <c r="AD22" i="19"/>
  <c r="AF22" i="19" s="1" a="1"/>
  <c r="AF22" i="19" s="1"/>
  <c r="AJ28" i="19"/>
  <c r="AD25" i="19"/>
  <c r="AF25" i="19" s="1" a="1"/>
  <c r="AF25" i="19" s="1"/>
  <c r="AD28" i="19"/>
  <c r="AF28" i="19" s="1" a="1"/>
  <c r="AF28" i="19" s="1"/>
  <c r="AJ25" i="19"/>
  <c r="AD69" i="19"/>
  <c r="AF69" i="19" s="1" a="1"/>
  <c r="AF69" i="19" s="1"/>
  <c r="AD133" i="19"/>
  <c r="AF133" i="19" s="1" a="1"/>
  <c r="AF133" i="19" s="1"/>
  <c r="AD128" i="19"/>
  <c r="AF128" i="19" s="1" a="1"/>
  <c r="AF128" i="19" s="1"/>
  <c r="AJ22" i="19"/>
  <c r="AL22" i="19" s="1" a="1"/>
  <c r="AL22" i="19" s="1"/>
  <c r="L13" i="23" s="1"/>
  <c r="AD26" i="19"/>
  <c r="AF26" i="19" s="1" a="1"/>
  <c r="AF26" i="19" s="1"/>
  <c r="AJ29" i="19"/>
  <c r="AE92" i="19"/>
  <c r="AG92" i="19" s="1" a="1"/>
  <c r="AG92" i="19" s="1"/>
  <c r="AK98" i="19"/>
  <c r="AK92" i="19"/>
  <c r="AM92" i="19" s="1" a="1"/>
  <c r="AM92" i="19" s="1"/>
  <c r="M20" i="23" s="1"/>
  <c r="AK94" i="19"/>
  <c r="AE100" i="19"/>
  <c r="AG100" i="19" s="1" a="1"/>
  <c r="AG100" i="19" s="1"/>
  <c r="AE99" i="19"/>
  <c r="AG99" i="19" s="1" a="1"/>
  <c r="AG99" i="19" s="1"/>
  <c r="AE98" i="19"/>
  <c r="AG98" i="19" s="1" a="1"/>
  <c r="AG98" i="19" s="1"/>
  <c r="AK99" i="19"/>
  <c r="AE101" i="19"/>
  <c r="AG101" i="19" s="1" a="1"/>
  <c r="AG101" i="19" s="1"/>
  <c r="AE94" i="19"/>
  <c r="AG94" i="19" s="1" a="1"/>
  <c r="AG94" i="19" s="1"/>
  <c r="AE97" i="19"/>
  <c r="AG97" i="19" s="1" a="1"/>
  <c r="AG97" i="19" s="1"/>
  <c r="AE95" i="19"/>
  <c r="AG95" i="19" s="1" a="1"/>
  <c r="AG95" i="19" s="1"/>
  <c r="AJ99" i="19"/>
  <c r="AK100" i="19"/>
  <c r="AJ100" i="19"/>
  <c r="AK95" i="19"/>
  <c r="AJ93" i="19"/>
  <c r="AK96" i="19"/>
  <c r="AE96" i="19"/>
  <c r="AG96" i="19" s="1" a="1"/>
  <c r="AG96" i="19" s="1"/>
  <c r="AD96" i="19"/>
  <c r="AF96" i="19" s="1" a="1"/>
  <c r="AF96" i="19" s="1"/>
  <c r="AK97" i="19"/>
  <c r="AK101" i="19"/>
  <c r="AD99" i="19"/>
  <c r="AF99" i="19" s="1" a="1"/>
  <c r="AF99" i="19" s="1"/>
  <c r="AK93" i="19"/>
  <c r="AE93" i="19"/>
  <c r="AG93" i="19" s="1" a="1"/>
  <c r="AG93" i="19" s="1"/>
  <c r="AD94" i="19"/>
  <c r="AF94" i="19" s="1" a="1"/>
  <c r="AF94" i="19" s="1"/>
  <c r="AD98" i="19"/>
  <c r="AF98" i="19" s="1" a="1"/>
  <c r="AF98" i="19" s="1"/>
  <c r="AD101" i="19"/>
  <c r="AF101" i="19" s="1" a="1"/>
  <c r="AF101" i="19" s="1"/>
  <c r="AJ98" i="19"/>
  <c r="AJ101" i="19"/>
  <c r="AD97" i="19"/>
  <c r="AF97" i="19" s="1" a="1"/>
  <c r="AF97" i="19" s="1"/>
  <c r="AJ92" i="19"/>
  <c r="AL92" i="19" s="1" a="1"/>
  <c r="AL92" i="19" s="1"/>
  <c r="L20" i="23" s="1"/>
  <c r="AJ96" i="19"/>
  <c r="AJ94" i="19"/>
  <c r="AD100" i="19"/>
  <c r="AF100" i="19" s="1" a="1"/>
  <c r="AF100" i="19" s="1"/>
  <c r="AD93" i="19"/>
  <c r="AF93" i="19" s="1" a="1"/>
  <c r="AF93" i="19" s="1"/>
  <c r="AJ97" i="19"/>
  <c r="AJ95" i="19"/>
  <c r="AD95" i="19"/>
  <c r="AF95" i="19" s="1" a="1"/>
  <c r="AF95" i="19" s="1"/>
  <c r="D20" i="23"/>
  <c r="G20" i="23"/>
  <c r="F20" i="23"/>
  <c r="E20" i="23"/>
  <c r="H20" i="23"/>
  <c r="I20" i="23"/>
  <c r="D13" i="23"/>
  <c r="G13" i="23"/>
  <c r="F13" i="23"/>
  <c r="E13" i="23"/>
  <c r="I13" i="23"/>
  <c r="AK23" i="19"/>
  <c r="AK31" i="19"/>
  <c r="H13" i="23"/>
  <c r="AK25" i="19"/>
  <c r="AE23" i="19"/>
  <c r="AG23" i="19" s="1" a="1"/>
  <c r="AG23" i="19" s="1"/>
  <c r="AK27" i="19"/>
  <c r="AE31" i="19"/>
  <c r="AG31" i="19" s="1" a="1"/>
  <c r="AG31" i="19" s="1"/>
  <c r="AE30" i="19"/>
  <c r="AG30" i="19" s="1" a="1"/>
  <c r="AG30" i="19" s="1"/>
  <c r="AK24" i="19"/>
  <c r="AK26" i="19"/>
  <c r="AE29" i="19"/>
  <c r="AG29" i="19" s="1" a="1"/>
  <c r="AG29" i="19" s="1"/>
  <c r="AK30" i="19"/>
  <c r="AK29" i="19"/>
  <c r="AK22" i="19"/>
  <c r="AM22" i="19" s="1" a="1"/>
  <c r="AM22" i="19" s="1"/>
  <c r="AE22" i="19"/>
  <c r="AG22" i="19" s="1" a="1"/>
  <c r="AG22" i="19" s="1"/>
  <c r="AE26" i="19"/>
  <c r="AG26" i="19" s="1" a="1"/>
  <c r="AG26" i="19" s="1"/>
  <c r="AK28" i="19"/>
  <c r="AE25" i="19"/>
  <c r="AG25" i="19" s="1" a="1"/>
  <c r="AG25" i="19" s="1"/>
  <c r="AE28" i="19"/>
  <c r="AG28" i="19" s="1" a="1"/>
  <c r="AG28" i="19" s="1"/>
  <c r="AE24" i="19"/>
  <c r="AG24" i="19" s="1" a="1"/>
  <c r="AG24" i="19" s="1"/>
  <c r="AE27" i="19"/>
  <c r="AG27" i="19" s="1" a="1"/>
  <c r="AG27" i="19" s="1"/>
  <c r="O170" i="23"/>
  <c r="AE107" i="19"/>
  <c r="AG107" i="19" s="1" a="1"/>
  <c r="AG107" i="19" s="1"/>
  <c r="AE38" i="19"/>
  <c r="AG38" i="19" s="1" a="1"/>
  <c r="AG38" i="19" s="1"/>
  <c r="AJ131" i="19"/>
  <c r="AJ124" i="19"/>
  <c r="P78" i="23"/>
  <c r="AD106" i="19"/>
  <c r="AF106" i="19" s="1" a="1"/>
  <c r="AF106" i="19" s="1"/>
  <c r="AD102" i="19"/>
  <c r="AF102" i="19" s="1" a="1"/>
  <c r="AF102" i="19" s="1"/>
  <c r="AJ111" i="19"/>
  <c r="AD108" i="19"/>
  <c r="AF108" i="19" s="1" a="1"/>
  <c r="AF108" i="19" s="1"/>
  <c r="AD60" i="19"/>
  <c r="AF60" i="19" s="1" a="1"/>
  <c r="AF60" i="19" s="1"/>
  <c r="I21" i="23"/>
  <c r="AJ102" i="19"/>
  <c r="AL102" i="19" s="1" a="1"/>
  <c r="AL102" i="19" s="1"/>
  <c r="L21" i="23" s="1"/>
  <c r="AD111" i="19"/>
  <c r="AF111" i="19" s="1" a="1"/>
  <c r="AF111" i="19" s="1"/>
  <c r="AJ54" i="19"/>
  <c r="AJ110" i="19"/>
  <c r="AJ108" i="19"/>
  <c r="AD109" i="19"/>
  <c r="AF109" i="19" s="1" a="1"/>
  <c r="AF109" i="19" s="1"/>
  <c r="AJ105" i="19"/>
  <c r="AJ107" i="19"/>
  <c r="AD110" i="19"/>
  <c r="AF110" i="19" s="1" a="1"/>
  <c r="AF110" i="19" s="1"/>
  <c r="AK37" i="19"/>
  <c r="AD104" i="19"/>
  <c r="AF104" i="19" s="1" a="1"/>
  <c r="AF104" i="19" s="1"/>
  <c r="AJ103" i="19"/>
  <c r="AD105" i="19"/>
  <c r="AF105" i="19" s="1" a="1"/>
  <c r="AF105" i="19" s="1"/>
  <c r="AD103" i="19"/>
  <c r="AF103" i="19" s="1" a="1"/>
  <c r="AF103" i="19" s="1"/>
  <c r="AE41" i="19"/>
  <c r="AG41" i="19" s="1" a="1"/>
  <c r="AG41" i="19" s="1"/>
  <c r="F21" i="23"/>
  <c r="AD68" i="19"/>
  <c r="AF68" i="19" s="1" a="1"/>
  <c r="AF68" i="19" s="1"/>
  <c r="AE40" i="19"/>
  <c r="AG40" i="19" s="1" a="1"/>
  <c r="AG40" i="19" s="1"/>
  <c r="AJ65" i="19"/>
  <c r="AD67" i="19"/>
  <c r="AF67" i="19" s="1" a="1"/>
  <c r="AF67" i="19" s="1"/>
  <c r="AE102" i="19"/>
  <c r="AG102" i="19" s="1" a="1"/>
  <c r="AG102" i="19" s="1"/>
  <c r="AJ104" i="19"/>
  <c r="AK35" i="19"/>
  <c r="AJ109" i="19"/>
  <c r="AJ106" i="19"/>
  <c r="AJ115" i="19"/>
  <c r="AD45" i="19"/>
  <c r="AF45" i="19" s="1" a="1"/>
  <c r="AF45" i="19" s="1"/>
  <c r="AD119" i="19"/>
  <c r="AF119" i="19" s="1" a="1"/>
  <c r="AF119" i="19" s="1"/>
  <c r="AD51" i="19"/>
  <c r="AF51" i="19" s="1" a="1"/>
  <c r="AF51" i="19" s="1"/>
  <c r="H21" i="23"/>
  <c r="E21" i="23"/>
  <c r="AJ121" i="19"/>
  <c r="AD42" i="19"/>
  <c r="AF42" i="19" s="1" a="1"/>
  <c r="AF42" i="19" s="1"/>
  <c r="D21" i="23"/>
  <c r="AD73" i="19"/>
  <c r="AF73" i="19" s="1" a="1"/>
  <c r="AF73" i="19" s="1"/>
  <c r="AD50" i="19"/>
  <c r="AF50" i="19" s="1" a="1"/>
  <c r="AF50" i="19" s="1"/>
  <c r="AJ45" i="19"/>
  <c r="AJ50" i="19"/>
  <c r="AD124" i="19"/>
  <c r="AF124" i="19" s="1" a="1"/>
  <c r="AF124" i="19" s="1"/>
  <c r="AJ123" i="19"/>
  <c r="AE37" i="19"/>
  <c r="AG37" i="19" s="1" a="1"/>
  <c r="AG37" i="19" s="1"/>
  <c r="G21" i="23"/>
  <c r="H14" i="23"/>
  <c r="AJ73" i="19"/>
  <c r="AD80" i="19"/>
  <c r="AF80" i="19" s="1" a="1"/>
  <c r="AF80" i="19" s="1"/>
  <c r="AE111" i="19"/>
  <c r="AG111" i="19" s="1" a="1"/>
  <c r="AG111" i="19" s="1"/>
  <c r="AE34" i="19"/>
  <c r="AG34" i="19" s="1" a="1"/>
  <c r="AG34" i="19" s="1"/>
  <c r="AE108" i="19"/>
  <c r="AG108" i="19" s="1" a="1"/>
  <c r="AG108" i="19" s="1"/>
  <c r="AK39" i="19"/>
  <c r="AE39" i="19"/>
  <c r="AG39" i="19" s="1" a="1"/>
  <c r="AG39" i="19" s="1"/>
  <c r="AJ76" i="19"/>
  <c r="AJ128" i="19"/>
  <c r="AK104" i="19"/>
  <c r="AK108" i="19"/>
  <c r="AD76" i="19"/>
  <c r="AF76" i="19" s="1" a="1"/>
  <c r="AF76" i="19" s="1"/>
  <c r="AD118" i="19"/>
  <c r="AF118" i="19" s="1" a="1"/>
  <c r="AF118" i="19" s="1"/>
  <c r="AK34" i="19"/>
  <c r="AE35" i="19"/>
  <c r="AG35" i="19" s="1" a="1"/>
  <c r="AG35" i="19" s="1"/>
  <c r="AK103" i="19"/>
  <c r="AE104" i="19"/>
  <c r="AG104" i="19" s="1" a="1"/>
  <c r="AG104" i="19" s="1"/>
  <c r="AK109" i="19"/>
  <c r="AJ80" i="19"/>
  <c r="AD79" i="19"/>
  <c r="AF79" i="19" s="1" a="1"/>
  <c r="AF79" i="19" s="1"/>
  <c r="AE33" i="19"/>
  <c r="AG33" i="19" s="1" a="1"/>
  <c r="AG33" i="19" s="1"/>
  <c r="AE36" i="19"/>
  <c r="AG36" i="19" s="1" a="1"/>
  <c r="AG36" i="19" s="1"/>
  <c r="AJ66" i="19"/>
  <c r="AJ74" i="19"/>
  <c r="AJ127" i="19"/>
  <c r="AD75" i="19"/>
  <c r="AF75" i="19" s="1" a="1"/>
  <c r="AF75" i="19" s="1"/>
  <c r="AD117" i="19"/>
  <c r="AF117" i="19" s="1" a="1"/>
  <c r="AF117" i="19" s="1"/>
  <c r="AK36" i="19"/>
  <c r="AE103" i="19"/>
  <c r="AG103" i="19" s="1" a="1"/>
  <c r="AG103" i="19" s="1"/>
  <c r="AJ126" i="19"/>
  <c r="AK107" i="19"/>
  <c r="AD122" i="19"/>
  <c r="AF122" i="19" s="1" a="1"/>
  <c r="AF122" i="19" s="1"/>
  <c r="AE105" i="19"/>
  <c r="AG105" i="19" s="1" a="1"/>
  <c r="AG105" i="19" s="1"/>
  <c r="AJ68" i="19"/>
  <c r="AJ122" i="19"/>
  <c r="AL122" i="19" s="1" a="1"/>
  <c r="AL122" i="19" s="1"/>
  <c r="L23" i="23" s="1"/>
  <c r="AD74" i="19"/>
  <c r="AF74" i="19" s="1" a="1"/>
  <c r="AF74" i="19" s="1"/>
  <c r="AD46" i="19"/>
  <c r="AF46" i="19" s="1" a="1"/>
  <c r="AF46" i="19" s="1"/>
  <c r="AE109" i="19"/>
  <c r="AG109" i="19" s="1" a="1"/>
  <c r="AG109" i="19" s="1"/>
  <c r="AK41" i="19"/>
  <c r="AE106" i="19"/>
  <c r="AG106" i="19" s="1" a="1"/>
  <c r="AG106" i="19" s="1"/>
  <c r="AK110" i="19"/>
  <c r="AK33" i="19"/>
  <c r="AK102" i="19"/>
  <c r="AM102" i="19" s="1" a="1"/>
  <c r="AM102" i="19" s="1"/>
  <c r="M21" i="23" s="1"/>
  <c r="AD127" i="19"/>
  <c r="AF127" i="19" s="1" a="1"/>
  <c r="AF127" i="19" s="1"/>
  <c r="AE32" i="19"/>
  <c r="AG32" i="19" s="1" a="1"/>
  <c r="AG32" i="19" s="1"/>
  <c r="AK106" i="19"/>
  <c r="AD64" i="19"/>
  <c r="AF64" i="19" s="1" a="1"/>
  <c r="AF64" i="19" s="1"/>
  <c r="AE110" i="19"/>
  <c r="AG110" i="19" s="1" a="1"/>
  <c r="AG110" i="19" s="1"/>
  <c r="AK111" i="19"/>
  <c r="AD131" i="19"/>
  <c r="AF131" i="19" s="1" a="1"/>
  <c r="AF131" i="19" s="1"/>
  <c r="AD63" i="19"/>
  <c r="AF63" i="19" s="1" a="1"/>
  <c r="AF63" i="19" s="1"/>
  <c r="AK32" i="19"/>
  <c r="AM32" i="19" s="1" a="1"/>
  <c r="AM32" i="19" s="1"/>
  <c r="M14" i="23" s="1"/>
  <c r="AK40" i="19"/>
  <c r="AK38" i="19"/>
  <c r="AJ47" i="19"/>
  <c r="AD123" i="19"/>
  <c r="AF123" i="19" s="1" a="1"/>
  <c r="AF123" i="19" s="1"/>
  <c r="AJ81" i="19"/>
  <c r="AJ51" i="19"/>
  <c r="AJ116" i="19"/>
  <c r="AJ79" i="19"/>
  <c r="AJ42" i="19"/>
  <c r="AL42" i="19" s="1" a="1"/>
  <c r="AL42" i="19" s="1"/>
  <c r="L15" i="23" s="1"/>
  <c r="AK105" i="19"/>
  <c r="AD126" i="19"/>
  <c r="AF126" i="19" s="1" a="1"/>
  <c r="AF126" i="19" s="1"/>
  <c r="I14" i="23"/>
  <c r="F14" i="23"/>
  <c r="AJ78" i="19"/>
  <c r="AJ46" i="19"/>
  <c r="AD78" i="19"/>
  <c r="AF78" i="19" s="1" a="1"/>
  <c r="AF78" i="19" s="1"/>
  <c r="AD44" i="19"/>
  <c r="AF44" i="19" s="1" a="1"/>
  <c r="AF44" i="19" s="1"/>
  <c r="AD66" i="19"/>
  <c r="AF66" i="19" s="1" a="1"/>
  <c r="AF66" i="19" s="1"/>
  <c r="AJ67" i="19"/>
  <c r="AJ72" i="19"/>
  <c r="AL72" i="19" s="1" a="1"/>
  <c r="AL72" i="19" s="1"/>
  <c r="L18" i="23" s="1"/>
  <c r="AJ49" i="19"/>
  <c r="AD77" i="19"/>
  <c r="AF77" i="19" s="1" a="1"/>
  <c r="AF77" i="19" s="1"/>
  <c r="AD116" i="19"/>
  <c r="AF116" i="19" s="1" a="1"/>
  <c r="AF116" i="19" s="1"/>
  <c r="AD43" i="19"/>
  <c r="AF43" i="19" s="1" a="1"/>
  <c r="AF43" i="19" s="1"/>
  <c r="AD125" i="19"/>
  <c r="AF125" i="19" s="1" a="1"/>
  <c r="AF125" i="19" s="1"/>
  <c r="AD65" i="19"/>
  <c r="AF65" i="19" s="1" a="1"/>
  <c r="AF65" i="19" s="1"/>
  <c r="G14" i="23"/>
  <c r="AJ32" i="19"/>
  <c r="AL32" i="19" s="1" a="1"/>
  <c r="AL32" i="19" s="1"/>
  <c r="L14" i="23" s="1"/>
  <c r="AJ41" i="19"/>
  <c r="AJ34" i="19"/>
  <c r="AD36" i="19"/>
  <c r="AF36" i="19" s="1" a="1"/>
  <c r="AF36" i="19" s="1"/>
  <c r="AJ39" i="19"/>
  <c r="AD37" i="19"/>
  <c r="AF37" i="19" s="1" a="1"/>
  <c r="AF37" i="19" s="1"/>
  <c r="AJ38" i="19"/>
  <c r="AD38" i="19"/>
  <c r="AF38" i="19" s="1" a="1"/>
  <c r="AF38" i="19" s="1"/>
  <c r="AJ36" i="19"/>
  <c r="AD40" i="19"/>
  <c r="AF40" i="19" s="1" a="1"/>
  <c r="AF40" i="19" s="1"/>
  <c r="AD39" i="19"/>
  <c r="AF39" i="19" s="1" a="1"/>
  <c r="AF39" i="19" s="1"/>
  <c r="AD41" i="19"/>
  <c r="AF41" i="19" s="1" a="1"/>
  <c r="AF41" i="19" s="1"/>
  <c r="AD32" i="19"/>
  <c r="AF32" i="19" s="1" a="1"/>
  <c r="AF32" i="19" s="1"/>
  <c r="AJ35" i="19"/>
  <c r="AD33" i="19"/>
  <c r="AF33" i="19" s="1" a="1"/>
  <c r="AF33" i="19" s="1"/>
  <c r="AD34" i="19"/>
  <c r="AF34" i="19" s="1" a="1"/>
  <c r="AF34" i="19" s="1"/>
  <c r="AJ37" i="19"/>
  <c r="AJ40" i="19"/>
  <c r="AD35" i="19"/>
  <c r="AF35" i="19" s="1" a="1"/>
  <c r="AF35" i="19" s="1"/>
  <c r="AJ33" i="19"/>
  <c r="AJ117" i="19"/>
  <c r="AD49" i="19"/>
  <c r="AF49" i="19" s="1" a="1"/>
  <c r="AF49" i="19" s="1"/>
  <c r="AJ120" i="19"/>
  <c r="AJ48" i="19"/>
  <c r="AD114" i="19"/>
  <c r="AF114" i="19" s="1" a="1"/>
  <c r="AF114" i="19" s="1"/>
  <c r="AJ114" i="19"/>
  <c r="AJ63" i="19"/>
  <c r="AD112" i="19"/>
  <c r="AF112" i="19" s="1" a="1"/>
  <c r="AF112" i="19" s="1"/>
  <c r="AJ62" i="19"/>
  <c r="AL62" i="19" s="1" a="1"/>
  <c r="AL62" i="19" s="1"/>
  <c r="L17" i="23" s="1"/>
  <c r="E14" i="23"/>
  <c r="AJ71" i="19"/>
  <c r="AJ119" i="19"/>
  <c r="AJ77" i="19"/>
  <c r="AJ129" i="19"/>
  <c r="AD120" i="19"/>
  <c r="AF120" i="19" s="1" a="1"/>
  <c r="AF120" i="19" s="1"/>
  <c r="AD129" i="19"/>
  <c r="AF129" i="19" s="1" a="1"/>
  <c r="AF129" i="19" s="1"/>
  <c r="AD70" i="19"/>
  <c r="AF70" i="19" s="1" a="1"/>
  <c r="AF70" i="19" s="1"/>
  <c r="AD62" i="19"/>
  <c r="AF62" i="19" s="1" a="1"/>
  <c r="AF62" i="19" s="1"/>
  <c r="AJ64" i="19"/>
  <c r="AJ43" i="19"/>
  <c r="AD115" i="19"/>
  <c r="AF115" i="19" s="1" a="1"/>
  <c r="AF115" i="19" s="1"/>
  <c r="AJ69" i="19"/>
  <c r="AD48" i="19"/>
  <c r="AF48" i="19" s="1" a="1"/>
  <c r="AF48" i="19" s="1"/>
  <c r="AJ70" i="19"/>
  <c r="AJ44" i="19"/>
  <c r="AD113" i="19"/>
  <c r="AF113" i="19" s="1" a="1"/>
  <c r="AF113" i="19" s="1"/>
  <c r="D14" i="23"/>
  <c r="AJ113" i="19"/>
  <c r="AJ118" i="19"/>
  <c r="AJ125" i="19"/>
  <c r="AD121" i="19"/>
  <c r="AF121" i="19" s="1" a="1"/>
  <c r="AF121" i="19" s="1"/>
  <c r="AD130" i="19"/>
  <c r="AF130" i="19" s="1" a="1"/>
  <c r="AF130" i="19" s="1"/>
  <c r="AD71" i="19"/>
  <c r="AF71" i="19" s="1" a="1"/>
  <c r="AF71" i="19" s="1"/>
  <c r="AJ75" i="19"/>
  <c r="AJ130" i="19"/>
  <c r="AD81" i="19"/>
  <c r="AF81" i="19" s="1" a="1"/>
  <c r="AF81" i="19" s="1"/>
  <c r="AJ52" i="19"/>
  <c r="AL52" i="19" s="1" a="1"/>
  <c r="AL52" i="19" s="1"/>
  <c r="L16" i="23" s="1"/>
  <c r="AD59" i="19"/>
  <c r="AF59" i="19" s="1" a="1"/>
  <c r="AF59" i="19" s="1"/>
  <c r="AJ61" i="19"/>
  <c r="AD58" i="19"/>
  <c r="AF58" i="19" s="1" a="1"/>
  <c r="AF58" i="19" s="1"/>
  <c r="AD57" i="19"/>
  <c r="AF57" i="19" s="1" a="1"/>
  <c r="AF57" i="19" s="1"/>
  <c r="AJ59" i="19"/>
  <c r="AJ57" i="19"/>
  <c r="AD56" i="19"/>
  <c r="AF56" i="19" s="1" a="1"/>
  <c r="AF56" i="19" s="1"/>
  <c r="AJ56" i="19"/>
  <c r="AD55" i="19"/>
  <c r="AF55" i="19" s="1" a="1"/>
  <c r="AF55" i="19" s="1"/>
  <c r="AD54" i="19"/>
  <c r="AF54" i="19" s="1" a="1"/>
  <c r="AF54" i="19" s="1"/>
  <c r="AD53" i="19"/>
  <c r="AF53" i="19" s="1" a="1"/>
  <c r="AF53" i="19" s="1"/>
  <c r="AJ55" i="19"/>
  <c r="AD52" i="19"/>
  <c r="AF52" i="19" s="1" a="1"/>
  <c r="AF52" i="19" s="1"/>
  <c r="AJ58" i="19"/>
  <c r="AJ53" i="19"/>
  <c r="AJ60" i="19"/>
  <c r="AD138" i="19"/>
  <c r="AF138" i="19" s="1" a="1"/>
  <c r="AF138" i="19" s="1"/>
  <c r="AD132" i="19"/>
  <c r="AF132" i="19" s="1" a="1"/>
  <c r="AF132" i="19" s="1"/>
  <c r="AJ139" i="19"/>
  <c r="AJ135" i="19"/>
  <c r="AJ140" i="19"/>
  <c r="AJ132" i="19"/>
  <c r="AL132" i="19" s="1" a="1"/>
  <c r="AL132" i="19" s="1"/>
  <c r="L24" i="23" s="1"/>
  <c r="AJ133" i="19"/>
  <c r="AJ134" i="19"/>
  <c r="AJ138" i="19"/>
  <c r="AJ136" i="19"/>
  <c r="AD141" i="19"/>
  <c r="AF141" i="19" s="1" a="1"/>
  <c r="AF141" i="19" s="1"/>
  <c r="AJ137" i="19"/>
  <c r="AJ141" i="19"/>
  <c r="AD140" i="19"/>
  <c r="AF140" i="19" s="1" a="1"/>
  <c r="AF140" i="19" s="1"/>
  <c r="AD135" i="19"/>
  <c r="AF135" i="19" s="1" a="1"/>
  <c r="AF135" i="19" s="1"/>
  <c r="AD139" i="19"/>
  <c r="AF139" i="19" s="1" a="1"/>
  <c r="AF139" i="19" s="1"/>
  <c r="AD137" i="19"/>
  <c r="AF137" i="19" s="1" a="1"/>
  <c r="AF137" i="19" s="1"/>
  <c r="AD136" i="19"/>
  <c r="AF136" i="19" s="1" a="1"/>
  <c r="AF136" i="19" s="1"/>
  <c r="AD134" i="19"/>
  <c r="AF134" i="19" s="1" a="1"/>
  <c r="AF134" i="19" s="1"/>
  <c r="M18" i="25"/>
  <c r="P18" i="25"/>
  <c r="U18" i="25"/>
  <c r="T18" i="25"/>
  <c r="N18" i="25"/>
  <c r="S18" i="25"/>
  <c r="O18" i="25"/>
  <c r="E13" i="25"/>
  <c r="M13" i="25" s="1"/>
  <c r="H13" i="25"/>
  <c r="P13" i="25" s="1"/>
  <c r="H12" i="25"/>
  <c r="P12" i="25" s="1"/>
  <c r="E12" i="25"/>
  <c r="M12" i="25" s="1"/>
  <c r="G12" i="25"/>
  <c r="O12" i="25" s="1"/>
  <c r="R18" i="25"/>
  <c r="F13" i="25"/>
  <c r="N13" i="25" s="1"/>
  <c r="F12" i="25"/>
  <c r="N12" i="25" s="1"/>
  <c r="G13" i="25"/>
  <c r="O13" i="25" s="1"/>
  <c r="P94" i="23"/>
  <c r="O164" i="23"/>
  <c r="P164" i="23"/>
  <c r="P144" i="23"/>
  <c r="O144" i="23"/>
  <c r="O169" i="23"/>
  <c r="P169" i="23"/>
  <c r="P102" i="23"/>
  <c r="O102" i="23"/>
  <c r="P137" i="23"/>
  <c r="O137" i="23"/>
  <c r="O91" i="23"/>
  <c r="P91" i="23"/>
  <c r="O150" i="23"/>
  <c r="P150" i="23"/>
  <c r="P87" i="23"/>
  <c r="O87" i="23"/>
  <c r="P96" i="23"/>
  <c r="O96" i="23"/>
  <c r="O154" i="23"/>
  <c r="P154" i="23"/>
  <c r="O165" i="23"/>
  <c r="P165" i="23"/>
  <c r="O106" i="23"/>
  <c r="P106" i="23"/>
  <c r="O155" i="23"/>
  <c r="P155" i="23"/>
  <c r="O142" i="23"/>
  <c r="P142" i="23"/>
  <c r="O118" i="23"/>
  <c r="P118" i="23"/>
  <c r="O82" i="23"/>
  <c r="P82" i="23"/>
  <c r="O131" i="23"/>
  <c r="P131" i="23"/>
  <c r="P147" i="23"/>
  <c r="O147" i="23"/>
  <c r="P103" i="23"/>
  <c r="O103" i="23"/>
  <c r="P89" i="23"/>
  <c r="O89" i="23"/>
  <c r="P136" i="23"/>
  <c r="O136" i="23"/>
  <c r="P74" i="23"/>
  <c r="O74" i="23"/>
  <c r="O80" i="23"/>
  <c r="P80" i="23"/>
  <c r="O141" i="23"/>
  <c r="P141" i="23"/>
  <c r="P77" i="23"/>
  <c r="O77" i="23"/>
  <c r="O129" i="23"/>
  <c r="P129" i="23"/>
  <c r="O105" i="23"/>
  <c r="P105" i="23"/>
  <c r="O116" i="23"/>
  <c r="P116" i="23"/>
  <c r="O138" i="23"/>
  <c r="P138" i="23"/>
  <c r="P168" i="23"/>
  <c r="O168" i="23"/>
  <c r="O167" i="23"/>
  <c r="P167" i="23"/>
  <c r="O130" i="23"/>
  <c r="P130" i="23"/>
  <c r="O107" i="23"/>
  <c r="P107" i="23"/>
  <c r="P158" i="23"/>
  <c r="O158" i="23"/>
  <c r="O143" i="23"/>
  <c r="P143" i="23"/>
  <c r="O140" i="23"/>
  <c r="P140" i="23"/>
  <c r="P156" i="23"/>
  <c r="O156" i="23"/>
  <c r="P157" i="23"/>
  <c r="O157" i="23"/>
  <c r="I22" i="23"/>
  <c r="F22" i="23"/>
  <c r="G22" i="23"/>
  <c r="E22" i="23"/>
  <c r="H22" i="23"/>
  <c r="D22" i="23"/>
  <c r="G23" i="23"/>
  <c r="I23" i="23"/>
  <c r="H23" i="23"/>
  <c r="E23" i="23"/>
  <c r="F23" i="23"/>
  <c r="D23" i="23"/>
  <c r="H16" i="23"/>
  <c r="I16" i="23"/>
  <c r="E16" i="23"/>
  <c r="F16" i="23"/>
  <c r="G16" i="23"/>
  <c r="D16" i="23"/>
  <c r="G24" i="23"/>
  <c r="F24" i="23"/>
  <c r="I24" i="23"/>
  <c r="H24" i="23"/>
  <c r="E24" i="23"/>
  <c r="D24" i="23"/>
  <c r="G17" i="23"/>
  <c r="E17" i="23"/>
  <c r="H17" i="23"/>
  <c r="I17" i="23"/>
  <c r="F17" i="23"/>
  <c r="D17" i="23"/>
  <c r="H15" i="23"/>
  <c r="I15" i="23"/>
  <c r="F15" i="23"/>
  <c r="E15" i="23"/>
  <c r="G15" i="23"/>
  <c r="D15" i="23"/>
  <c r="H18" i="23"/>
  <c r="G18" i="23"/>
  <c r="E18" i="23"/>
  <c r="F18" i="23"/>
  <c r="I18" i="23"/>
  <c r="D18" i="23"/>
  <c r="AL942" i="19" a="1"/>
  <c r="AL942" i="19" s="1"/>
  <c r="AL1042" i="19" a="1"/>
  <c r="AL1042" i="19" s="1"/>
  <c r="AL1052" i="19" a="1"/>
  <c r="AL1052" i="19" s="1"/>
  <c r="AM1042" i="19" a="1"/>
  <c r="AM1042" i="19" s="1"/>
  <c r="AL562" i="19" a="1"/>
  <c r="AL562" i="19" s="1"/>
  <c r="L67" i="23" s="1"/>
  <c r="AL952" i="19" a="1"/>
  <c r="AL952" i="19" s="1"/>
  <c r="AM332" i="19" a="1"/>
  <c r="AM332" i="19" s="1"/>
  <c r="M44" i="23" s="1"/>
  <c r="N44" i="23" s="1"/>
  <c r="AM342" i="19" a="1"/>
  <c r="AM342" i="19" s="1"/>
  <c r="M45" i="23" s="1"/>
  <c r="N45" i="23" s="1"/>
  <c r="I20" i="25" s="1"/>
  <c r="AM712" i="19" a="1"/>
  <c r="AM712" i="19" s="1"/>
  <c r="AM1392" i="19" a="1"/>
  <c r="AM1392" i="19" s="1"/>
  <c r="AM952" i="19" a="1"/>
  <c r="AM952" i="19" s="1"/>
  <c r="AL1572" i="19" a="1"/>
  <c r="AL1572" i="19" s="1"/>
  <c r="AM942" i="19" a="1"/>
  <c r="AM942" i="19" s="1"/>
  <c r="AL1192" i="19" a="1"/>
  <c r="AL1192" i="19" s="1"/>
  <c r="AL1312" i="19" a="1"/>
  <c r="AL1312" i="19" s="1"/>
  <c r="AM302" i="19" a="1"/>
  <c r="AM302" i="19" s="1"/>
  <c r="M41" i="23" s="1"/>
  <c r="N41" i="23" s="1"/>
  <c r="AM962" i="19" a="1"/>
  <c r="AM962" i="19" s="1"/>
  <c r="AM1072" i="19" a="1"/>
  <c r="AM1072" i="19" s="1"/>
  <c r="AM1562" i="19" a="1"/>
  <c r="AM1562" i="19" s="1"/>
  <c r="AM632" i="19" a="1"/>
  <c r="AM632" i="19" s="1"/>
  <c r="AM242" i="19" a="1"/>
  <c r="AM242" i="19" s="1"/>
  <c r="M35" i="23" s="1"/>
  <c r="AL1182" i="19" a="1"/>
  <c r="AL1182" i="19" s="1"/>
  <c r="AL662" i="19" a="1"/>
  <c r="AL662" i="19" s="1"/>
  <c r="AM1442" i="19" a="1"/>
  <c r="AM1442" i="19" s="1"/>
  <c r="AM602" i="19" a="1"/>
  <c r="AM602" i="19" s="1"/>
  <c r="M71" i="23" s="1"/>
  <c r="N71" i="23" s="1"/>
  <c r="AM912" i="19" a="1"/>
  <c r="AM912" i="19" s="1"/>
  <c r="AL832" i="19" a="1"/>
  <c r="AL832" i="19" s="1"/>
  <c r="AL1532" i="19" a="1"/>
  <c r="AL1532" i="19" s="1"/>
  <c r="AL432" i="19" a="1"/>
  <c r="AL432" i="19" s="1"/>
  <c r="L54" i="23" s="1"/>
  <c r="AM392" i="19" a="1"/>
  <c r="AM392" i="19" s="1"/>
  <c r="M50" i="23" s="1"/>
  <c r="N50" i="23" s="1"/>
  <c r="AM1322" i="19" a="1"/>
  <c r="AM1322" i="19" s="1"/>
  <c r="AM1332" i="19" a="1"/>
  <c r="AM1332" i="19" s="1"/>
  <c r="AM502" i="19" a="1"/>
  <c r="AM502" i="19" s="1"/>
  <c r="M61" i="23" s="1"/>
  <c r="N61" i="23" s="1"/>
  <c r="AM562" i="19" a="1"/>
  <c r="AM562" i="19" s="1"/>
  <c r="M67" i="23" s="1"/>
  <c r="AM1252" i="19" a="1"/>
  <c r="AM1252" i="19" s="1"/>
  <c r="AL472" i="19" a="1"/>
  <c r="AL472" i="19" s="1"/>
  <c r="L58" i="23" s="1"/>
  <c r="AM782" i="19" a="1"/>
  <c r="AM782" i="19" s="1"/>
  <c r="AM492" i="19" a="1"/>
  <c r="AM492" i="19" s="1"/>
  <c r="M60" i="23" s="1"/>
  <c r="AM1532" i="19" a="1"/>
  <c r="AM1532" i="19" s="1"/>
  <c r="AL572" i="19" a="1"/>
  <c r="AL572" i="19" s="1"/>
  <c r="L68" i="23" s="1"/>
  <c r="AM1052" i="19" a="1"/>
  <c r="AM1052" i="19" s="1"/>
  <c r="AL802" i="19" a="1"/>
  <c r="AL802" i="19" s="1"/>
  <c r="AM1192" i="19" a="1"/>
  <c r="AM1192" i="19" s="1"/>
  <c r="AM1582" i="19" a="1"/>
  <c r="AM1582" i="19" s="1"/>
  <c r="AM362" i="19" a="1"/>
  <c r="AM362" i="19" s="1"/>
  <c r="M47" i="23" s="1"/>
  <c r="N47" i="23" s="1"/>
  <c r="AM272" i="19" a="1"/>
  <c r="AM272" i="19" s="1"/>
  <c r="M38" i="23" s="1"/>
  <c r="AM152" i="19" a="1"/>
  <c r="AM152" i="19" s="1"/>
  <c r="M26" i="23" s="1"/>
  <c r="N26" i="23" s="1"/>
  <c r="AM1452" i="19" a="1"/>
  <c r="AM1452" i="19" s="1"/>
  <c r="AM1202" i="19" a="1"/>
  <c r="AM1202" i="19" s="1"/>
  <c r="AM662" i="19" a="1"/>
  <c r="AM662" i="19" s="1"/>
  <c r="AM832" i="19" a="1"/>
  <c r="AM832" i="19" s="1"/>
  <c r="AL242" i="19" a="1"/>
  <c r="AL242" i="19" s="1"/>
  <c r="L35" i="23" s="1"/>
  <c r="AL1072" i="19" a="1"/>
  <c r="AL1072" i="19" s="1"/>
  <c r="AL1562" i="19" a="1"/>
  <c r="AL1562" i="19" s="1"/>
  <c r="AL552" i="19" a="1"/>
  <c r="AL552" i="19" s="1"/>
  <c r="L66" i="23" s="1"/>
  <c r="AM552" i="19" a="1"/>
  <c r="AM552" i="19" s="1"/>
  <c r="M66" i="23" s="1"/>
  <c r="AM852" i="19" a="1"/>
  <c r="AM852" i="19" s="1"/>
  <c r="AM1362" i="19" a="1"/>
  <c r="AM1362" i="19" s="1"/>
  <c r="AM1292" i="19" a="1"/>
  <c r="AM1292" i="19" s="1"/>
  <c r="AM1432" i="19" a="1"/>
  <c r="AM1432" i="19" s="1"/>
  <c r="AM472" i="19" a="1"/>
  <c r="AM472" i="19" s="1"/>
  <c r="M58" i="23" s="1"/>
  <c r="AL1462" i="19" a="1"/>
  <c r="AL1462" i="19" s="1"/>
  <c r="AL632" i="19" a="1"/>
  <c r="AL632" i="19" s="1"/>
  <c r="AL582" i="19" a="1"/>
  <c r="AL582" i="19" s="1"/>
  <c r="L69" i="23" s="1"/>
  <c r="N69" i="23" s="1"/>
  <c r="O69" i="23" s="1"/>
  <c r="AL492" i="19" a="1"/>
  <c r="AL492" i="19" s="1"/>
  <c r="L60" i="23" s="1"/>
  <c r="AM1272" i="19" a="1"/>
  <c r="AM1272" i="19" s="1"/>
  <c r="AM402" i="19" a="1"/>
  <c r="AM402" i="19" s="1"/>
  <c r="M51" i="23" s="1"/>
  <c r="N51" i="23" s="1"/>
  <c r="P51" i="23" s="1"/>
  <c r="AM922" i="19" a="1"/>
  <c r="AM922" i="19" s="1"/>
  <c r="AM232" i="19" a="1"/>
  <c r="AM232" i="19" s="1"/>
  <c r="M34" i="23" s="1"/>
  <c r="N34" i="23" s="1"/>
  <c r="AM1462" i="19" a="1"/>
  <c r="AM1462" i="19" s="1"/>
  <c r="AL272" i="19" a="1"/>
  <c r="AL272" i="19" s="1"/>
  <c r="L38" i="23" s="1"/>
  <c r="AM372" i="19" a="1"/>
  <c r="AM372" i="19" s="1"/>
  <c r="M48" i="23" s="1"/>
  <c r="AM1542" i="19" a="1"/>
  <c r="AM1542" i="19" s="1"/>
  <c r="AL372" i="19" a="1"/>
  <c r="AL372" i="19" s="1"/>
  <c r="L48" i="23" s="1"/>
  <c r="AM252" i="19" a="1"/>
  <c r="AM252" i="19" s="1"/>
  <c r="M36" i="23" s="1"/>
  <c r="N36" i="23" s="1"/>
  <c r="P36" i="23" s="1"/>
  <c r="AM192" i="19" a="1"/>
  <c r="AM192" i="19" s="1"/>
  <c r="M30" i="23" s="1"/>
  <c r="N30" i="23" s="1"/>
  <c r="AL962" i="19" a="1"/>
  <c r="AL962" i="19" s="1"/>
  <c r="AM802" i="19" a="1"/>
  <c r="AM802" i="19" s="1"/>
  <c r="AL612" i="19" a="1"/>
  <c r="AL612" i="19" s="1"/>
  <c r="L72" i="23" s="1"/>
  <c r="N72" i="23" s="1"/>
  <c r="P72" i="23" s="1"/>
  <c r="AM692" i="19" a="1"/>
  <c r="AM692" i="19" s="1"/>
  <c r="AM1302" i="19" a="1"/>
  <c r="AM1302" i="19" s="1"/>
  <c r="AM572" i="19" a="1"/>
  <c r="AM572" i="19" s="1"/>
  <c r="M68" i="23" s="1"/>
  <c r="AM762" i="19" a="1"/>
  <c r="AM762" i="19" s="1"/>
  <c r="AM1472" i="19" a="1"/>
  <c r="AM1472" i="19" s="1"/>
  <c r="AM282" i="19" a="1"/>
  <c r="AM282" i="19" s="1"/>
  <c r="M39" i="23" s="1"/>
  <c r="N39" i="23" s="1"/>
  <c r="P39" i="23" s="1"/>
  <c r="AM322" i="19" a="1"/>
  <c r="AM322" i="19" s="1"/>
  <c r="M43" i="23" s="1"/>
  <c r="N43" i="23" s="1"/>
  <c r="AM1262" i="19" a="1"/>
  <c r="AM1262" i="19" s="1"/>
  <c r="AL1332" i="19" a="1"/>
  <c r="AL1332" i="19" s="1"/>
  <c r="AE118" i="19"/>
  <c r="AG118" i="19" s="1" a="1"/>
  <c r="AG118" i="19" s="1"/>
  <c r="AK114" i="19"/>
  <c r="AE119" i="19"/>
  <c r="AG119" i="19" s="1" a="1"/>
  <c r="AG119" i="19" s="1"/>
  <c r="AK112" i="19"/>
  <c r="K22" i="23" s="1"/>
  <c r="AK120" i="19"/>
  <c r="AK118" i="19"/>
  <c r="AE120" i="19"/>
  <c r="AG120" i="19" s="1" a="1"/>
  <c r="AG120" i="19" s="1"/>
  <c r="AK121" i="19"/>
  <c r="AE121" i="19"/>
  <c r="AG121" i="19" s="1" a="1"/>
  <c r="AG121" i="19" s="1"/>
  <c r="AK117" i="19"/>
  <c r="AE112" i="19"/>
  <c r="AG112" i="19" s="1" a="1"/>
  <c r="AG112" i="19" s="1"/>
  <c r="AK116" i="19"/>
  <c r="AE113" i="19"/>
  <c r="AG113" i="19" s="1" a="1"/>
  <c r="AG113" i="19" s="1"/>
  <c r="AK115" i="19"/>
  <c r="AE115" i="19"/>
  <c r="AG115" i="19" s="1" a="1"/>
  <c r="AG115" i="19" s="1"/>
  <c r="AE116" i="19"/>
  <c r="AG116" i="19" s="1" a="1"/>
  <c r="AG116" i="19" s="1"/>
  <c r="AE114" i="19"/>
  <c r="AG114" i="19" s="1" a="1"/>
  <c r="AG114" i="19" s="1"/>
  <c r="AK119" i="19"/>
  <c r="AE117" i="19"/>
  <c r="AG117" i="19" s="1" a="1"/>
  <c r="AG117" i="19" s="1"/>
  <c r="AK113" i="19"/>
  <c r="AE80" i="19"/>
  <c r="AG80" i="19" s="1" a="1"/>
  <c r="AG80" i="19" s="1"/>
  <c r="AK80" i="19"/>
  <c r="AE81" i="19"/>
  <c r="AG81" i="19" s="1" a="1"/>
  <c r="AG81" i="19" s="1"/>
  <c r="AK81" i="19"/>
  <c r="AE75" i="19"/>
  <c r="AG75" i="19" s="1" a="1"/>
  <c r="AG75" i="19" s="1"/>
  <c r="AK78" i="19"/>
  <c r="AE76" i="19"/>
  <c r="AG76" i="19" s="1" a="1"/>
  <c r="AG76" i="19" s="1"/>
  <c r="AK79" i="19"/>
  <c r="AE77" i="19"/>
  <c r="AG77" i="19" s="1" a="1"/>
  <c r="AG77" i="19" s="1"/>
  <c r="AK75" i="19"/>
  <c r="AK77" i="19"/>
  <c r="AK72" i="19"/>
  <c r="K18" i="23" s="1"/>
  <c r="AE72" i="19"/>
  <c r="AG72" i="19" s="1" a="1"/>
  <c r="AG72" i="19" s="1"/>
  <c r="AE73" i="19"/>
  <c r="AG73" i="19" s="1" a="1"/>
  <c r="AG73" i="19" s="1"/>
  <c r="AE74" i="19"/>
  <c r="AG74" i="19" s="1" a="1"/>
  <c r="AG74" i="19" s="1"/>
  <c r="AK76" i="19"/>
  <c r="AE78" i="19"/>
  <c r="AG78" i="19" s="1" a="1"/>
  <c r="AG78" i="19" s="1"/>
  <c r="AK74" i="19"/>
  <c r="AE79" i="19"/>
  <c r="AG79" i="19" s="1" a="1"/>
  <c r="AG79" i="19" s="1"/>
  <c r="AK73" i="19"/>
  <c r="AE57" i="19"/>
  <c r="AG57" i="19" s="1" a="1"/>
  <c r="AG57" i="19" s="1"/>
  <c r="AK56" i="19"/>
  <c r="AE58" i="19"/>
  <c r="AG58" i="19" s="1" a="1"/>
  <c r="AG58" i="19" s="1"/>
  <c r="AE59" i="19"/>
  <c r="AG59" i="19" s="1" a="1"/>
  <c r="AG59" i="19" s="1"/>
  <c r="AK54" i="19"/>
  <c r="AE60" i="19"/>
  <c r="AG60" i="19" s="1" a="1"/>
  <c r="AG60" i="19" s="1"/>
  <c r="AK53" i="19"/>
  <c r="AE61" i="19"/>
  <c r="AG61" i="19" s="1" a="1"/>
  <c r="AG61" i="19" s="1"/>
  <c r="AK60" i="19"/>
  <c r="AE52" i="19"/>
  <c r="AG52" i="19" s="1" a="1"/>
  <c r="AG52" i="19" s="1"/>
  <c r="AK59" i="19"/>
  <c r="AE53" i="19"/>
  <c r="AG53" i="19" s="1" a="1"/>
  <c r="AG53" i="19" s="1"/>
  <c r="AK61" i="19"/>
  <c r="AE55" i="19"/>
  <c r="AG55" i="19" s="1" a="1"/>
  <c r="AG55" i="19" s="1"/>
  <c r="AK52" i="19"/>
  <c r="K16" i="23" s="1"/>
  <c r="AK55" i="19"/>
  <c r="AK58" i="19"/>
  <c r="AE54" i="19"/>
  <c r="AG54" i="19" s="1" a="1"/>
  <c r="AG54" i="19" s="1"/>
  <c r="AE56" i="19"/>
  <c r="AG56" i="19" s="1" a="1"/>
  <c r="AG56" i="19" s="1"/>
  <c r="AK57" i="19"/>
  <c r="AE141" i="19"/>
  <c r="AG141" i="19" s="1" a="1"/>
  <c r="AG141" i="19" s="1"/>
  <c r="AK133" i="19"/>
  <c r="AE138" i="19"/>
  <c r="AG138" i="19" s="1" a="1"/>
  <c r="AG138" i="19" s="1"/>
  <c r="AK134" i="19"/>
  <c r="AE139" i="19"/>
  <c r="AG139" i="19" s="1" a="1"/>
  <c r="AG139" i="19" s="1"/>
  <c r="AK139" i="19"/>
  <c r="AE140" i="19"/>
  <c r="AG140" i="19" s="1" a="1"/>
  <c r="AG140" i="19" s="1"/>
  <c r="AK138" i="19"/>
  <c r="AE137" i="19"/>
  <c r="AG137" i="19" s="1" a="1"/>
  <c r="AG137" i="19" s="1"/>
  <c r="AK141" i="19"/>
  <c r="AE136" i="19"/>
  <c r="AG136" i="19" s="1" a="1"/>
  <c r="AG136" i="19" s="1"/>
  <c r="AK140" i="19"/>
  <c r="AE135" i="19"/>
  <c r="AG135" i="19" s="1" a="1"/>
  <c r="AG135" i="19" s="1"/>
  <c r="AK136" i="19"/>
  <c r="AK137" i="19"/>
  <c r="AE132" i="19"/>
  <c r="AG132" i="19" s="1" a="1"/>
  <c r="AG132" i="19" s="1"/>
  <c r="AE133" i="19"/>
  <c r="AG133" i="19" s="1" a="1"/>
  <c r="AG133" i="19" s="1"/>
  <c r="AK135" i="19"/>
  <c r="AE134" i="19"/>
  <c r="AG134" i="19" s="1" a="1"/>
  <c r="AG134" i="19" s="1"/>
  <c r="AK132" i="19"/>
  <c r="K24" i="23" s="1"/>
  <c r="AK47" i="19"/>
  <c r="AE48" i="19"/>
  <c r="AG48" i="19" s="1" a="1"/>
  <c r="AG48" i="19" s="1"/>
  <c r="AE49" i="19"/>
  <c r="AG49" i="19" s="1" a="1"/>
  <c r="AG49" i="19" s="1"/>
  <c r="AK42" i="19"/>
  <c r="K15" i="23" s="1"/>
  <c r="AE50" i="19"/>
  <c r="AG50" i="19" s="1" a="1"/>
  <c r="AG50" i="19" s="1"/>
  <c r="AK50" i="19"/>
  <c r="AE45" i="19"/>
  <c r="AG45" i="19" s="1" a="1"/>
  <c r="AG45" i="19" s="1"/>
  <c r="AK51" i="19"/>
  <c r="AE46" i="19"/>
  <c r="AG46" i="19" s="1" a="1"/>
  <c r="AG46" i="19" s="1"/>
  <c r="AK44" i="19"/>
  <c r="AE47" i="19"/>
  <c r="AG47" i="19" s="1" a="1"/>
  <c r="AG47" i="19" s="1"/>
  <c r="AK49" i="19"/>
  <c r="AE51" i="19"/>
  <c r="AG51" i="19" s="1" a="1"/>
  <c r="AG51" i="19" s="1"/>
  <c r="AK43" i="19"/>
  <c r="AE42" i="19"/>
  <c r="AG42" i="19" s="1" a="1"/>
  <c r="AG42" i="19" s="1"/>
  <c r="AK45" i="19"/>
  <c r="AE43" i="19"/>
  <c r="AG43" i="19" s="1" a="1"/>
  <c r="AG43" i="19" s="1"/>
  <c r="AK48" i="19"/>
  <c r="AE44" i="19"/>
  <c r="AG44" i="19" s="1" a="1"/>
  <c r="AG44" i="19" s="1"/>
  <c r="AK46" i="19"/>
  <c r="AE65" i="19"/>
  <c r="AG65" i="19" s="1" a="1"/>
  <c r="AG65" i="19" s="1"/>
  <c r="AK71" i="19"/>
  <c r="AE67" i="19"/>
  <c r="AG67" i="19" s="1" a="1"/>
  <c r="AG67" i="19" s="1"/>
  <c r="AK69" i="19"/>
  <c r="AE68" i="19"/>
  <c r="AG68" i="19" s="1" a="1"/>
  <c r="AG68" i="19" s="1"/>
  <c r="AK65" i="19"/>
  <c r="AE70" i="19"/>
  <c r="AG70" i="19" s="1" a="1"/>
  <c r="AG70" i="19" s="1"/>
  <c r="AK64" i="19"/>
  <c r="AE66" i="19"/>
  <c r="AG66" i="19" s="1" a="1"/>
  <c r="AG66" i="19" s="1"/>
  <c r="AK67" i="19"/>
  <c r="AE69" i="19"/>
  <c r="AG69" i="19" s="1" a="1"/>
  <c r="AG69" i="19" s="1"/>
  <c r="AK66" i="19"/>
  <c r="AE71" i="19"/>
  <c r="AG71" i="19" s="1" a="1"/>
  <c r="AG71" i="19" s="1"/>
  <c r="AK70" i="19"/>
  <c r="AE62" i="19"/>
  <c r="AG62" i="19" s="1" a="1"/>
  <c r="AG62" i="19" s="1"/>
  <c r="AK62" i="19"/>
  <c r="K17" i="23" s="1"/>
  <c r="AE63" i="19"/>
  <c r="AG63" i="19" s="1" a="1"/>
  <c r="AG63" i="19" s="1"/>
  <c r="AK63" i="19"/>
  <c r="AE64" i="19"/>
  <c r="AG64" i="19" s="1" a="1"/>
  <c r="AG64" i="19" s="1"/>
  <c r="AK68" i="19"/>
  <c r="AE129" i="19"/>
  <c r="AG129" i="19" s="1" a="1"/>
  <c r="AG129" i="19" s="1"/>
  <c r="AK128" i="19"/>
  <c r="AK131" i="19"/>
  <c r="AK124" i="19"/>
  <c r="AE122" i="19"/>
  <c r="AG122" i="19" s="1" a="1"/>
  <c r="AG122" i="19" s="1"/>
  <c r="AK126" i="19"/>
  <c r="AE126" i="19"/>
  <c r="AG126" i="19" s="1" a="1"/>
  <c r="AG126" i="19" s="1"/>
  <c r="AK127" i="19"/>
  <c r="AE127" i="19"/>
  <c r="AG127" i="19" s="1" a="1"/>
  <c r="AG127" i="19" s="1"/>
  <c r="AK129" i="19"/>
  <c r="AE128" i="19"/>
  <c r="AG128" i="19" s="1" a="1"/>
  <c r="AG128" i="19" s="1"/>
  <c r="AE130" i="19"/>
  <c r="AG130" i="19" s="1" a="1"/>
  <c r="AG130" i="19" s="1"/>
  <c r="AE131" i="19"/>
  <c r="AG131" i="19" s="1" a="1"/>
  <c r="AG131" i="19" s="1"/>
  <c r="AK122" i="19"/>
  <c r="K23" i="23" s="1"/>
  <c r="AE123" i="19"/>
  <c r="AG123" i="19" s="1" a="1"/>
  <c r="AG123" i="19" s="1"/>
  <c r="AK123" i="19"/>
  <c r="AE124" i="19"/>
  <c r="AG124" i="19" s="1" a="1"/>
  <c r="AG124" i="19" s="1"/>
  <c r="AK125" i="19"/>
  <c r="AE125" i="19"/>
  <c r="AG125" i="19" s="1" a="1"/>
  <c r="AG125" i="19" s="1"/>
  <c r="AK130" i="19"/>
  <c r="AK21" i="19"/>
  <c r="AK19" i="19"/>
  <c r="AK14" i="19"/>
  <c r="AK17" i="19"/>
  <c r="AK15" i="19"/>
  <c r="AK16" i="19"/>
  <c r="AK18" i="19"/>
  <c r="AK13" i="19"/>
  <c r="AK12" i="19"/>
  <c r="AK20" i="19"/>
  <c r="AE17" i="19"/>
  <c r="AG17" i="19" s="1" a="1"/>
  <c r="AG17" i="19" s="1"/>
  <c r="AE15" i="19"/>
  <c r="AG15" i="19" s="1" a="1"/>
  <c r="AG15" i="19" s="1"/>
  <c r="AE14" i="19"/>
  <c r="AG14" i="19" s="1" a="1"/>
  <c r="AG14" i="19" s="1"/>
  <c r="AE12" i="19"/>
  <c r="AG12" i="19" s="1" a="1"/>
  <c r="AG12" i="19" s="1"/>
  <c r="AE20" i="19"/>
  <c r="AG20" i="19" s="1" a="1"/>
  <c r="AG20" i="19" s="1"/>
  <c r="AE19" i="19"/>
  <c r="AG19" i="19" s="1" a="1"/>
  <c r="AG19" i="19" s="1"/>
  <c r="AD16" i="19"/>
  <c r="AF16" i="19" s="1" a="1"/>
  <c r="AF16" i="19" s="1"/>
  <c r="AE21" i="19"/>
  <c r="AG21" i="19" s="1" a="1"/>
  <c r="AG21" i="19" s="1"/>
  <c r="AE18" i="19"/>
  <c r="AG18" i="19" s="1" a="1"/>
  <c r="AG18" i="19" s="1"/>
  <c r="AE16" i="19"/>
  <c r="AG16" i="19" s="1" a="1"/>
  <c r="AG16" i="19" s="1"/>
  <c r="AD15" i="19"/>
  <c r="AF15" i="19" s="1" a="1"/>
  <c r="AF15" i="19" s="1"/>
  <c r="AD14" i="19"/>
  <c r="AF14" i="19" s="1" a="1"/>
  <c r="AF14" i="19" s="1"/>
  <c r="AD13" i="19"/>
  <c r="AF13" i="19" s="1" a="1"/>
  <c r="AF13" i="19" s="1"/>
  <c r="AD12" i="19"/>
  <c r="AD21" i="19"/>
  <c r="AF21" i="19" s="1" a="1"/>
  <c r="AF21" i="19" s="1"/>
  <c r="AD20" i="19"/>
  <c r="AF20" i="19" s="1" a="1"/>
  <c r="AF20" i="19" s="1"/>
  <c r="AD19" i="19"/>
  <c r="AF19" i="19" s="1" a="1"/>
  <c r="AF19" i="19" s="1"/>
  <c r="AD18" i="19"/>
  <c r="AF18" i="19" s="1" a="1"/>
  <c r="AF18" i="19" s="1"/>
  <c r="AF17" i="19" a="1"/>
  <c r="AF17" i="19" s="1"/>
  <c r="AJ13" i="19"/>
  <c r="AJ12" i="19"/>
  <c r="AJ21" i="19"/>
  <c r="AJ20" i="19"/>
  <c r="AJ19" i="19"/>
  <c r="AJ18" i="19"/>
  <c r="AJ17" i="19"/>
  <c r="AJ16" i="19"/>
  <c r="AJ15" i="19"/>
  <c r="AJ14" i="19"/>
  <c r="P70" i="23" l="1"/>
  <c r="O72" i="23"/>
  <c r="O71" i="23"/>
  <c r="P71" i="23"/>
  <c r="P69" i="23"/>
  <c r="N68" i="23"/>
  <c r="O68" i="23" s="1"/>
  <c r="N67" i="23"/>
  <c r="O67" i="23" s="1"/>
  <c r="N66" i="23"/>
  <c r="O65" i="23"/>
  <c r="P63" i="23"/>
  <c r="O63" i="23"/>
  <c r="P62" i="23"/>
  <c r="O62" i="23"/>
  <c r="O61" i="23"/>
  <c r="P61" i="23"/>
  <c r="N60" i="23"/>
  <c r="P60" i="23" s="1"/>
  <c r="AM432" i="19" a="1"/>
  <c r="AM432" i="19" s="1"/>
  <c r="M54" i="23" s="1"/>
  <c r="N54" i="23" s="1"/>
  <c r="O59" i="23"/>
  <c r="P59" i="23"/>
  <c r="N58" i="23"/>
  <c r="P56" i="23"/>
  <c r="O55" i="23"/>
  <c r="O53" i="23"/>
  <c r="P52" i="23"/>
  <c r="O52" i="23"/>
  <c r="O51" i="23"/>
  <c r="P50" i="23"/>
  <c r="O50" i="23"/>
  <c r="O49" i="23"/>
  <c r="P49" i="23"/>
  <c r="H26" i="25"/>
  <c r="P26" i="25" s="1"/>
  <c r="H15" i="25"/>
  <c r="P15" i="25" s="1"/>
  <c r="J17" i="25"/>
  <c r="S17" i="25" s="1"/>
  <c r="L17" i="25"/>
  <c r="U17" i="25" s="1"/>
  <c r="K20" i="25"/>
  <c r="T20" i="25" s="1"/>
  <c r="F26" i="25"/>
  <c r="N26" i="25" s="1"/>
  <c r="E15" i="25"/>
  <c r="M15" i="25" s="1"/>
  <c r="E26" i="25"/>
  <c r="M26" i="25" s="1"/>
  <c r="G26" i="25"/>
  <c r="O26" i="25" s="1"/>
  <c r="L20" i="25"/>
  <c r="U20" i="25" s="1"/>
  <c r="I17" i="25"/>
  <c r="R17" i="25" s="1"/>
  <c r="J20" i="25"/>
  <c r="S20" i="25" s="1"/>
  <c r="K17" i="25"/>
  <c r="T17" i="25" s="1"/>
  <c r="G15" i="25"/>
  <c r="O15" i="25" s="1"/>
  <c r="F15" i="25"/>
  <c r="N15" i="25" s="1"/>
  <c r="I21" i="25"/>
  <c r="R21" i="25" s="1"/>
  <c r="N48" i="23"/>
  <c r="O47" i="23"/>
  <c r="P47" i="23"/>
  <c r="P46" i="23"/>
  <c r="O46" i="23"/>
  <c r="O45" i="23"/>
  <c r="P45" i="23"/>
  <c r="R20" i="25"/>
  <c r="O44" i="23"/>
  <c r="P44" i="23"/>
  <c r="O43" i="23"/>
  <c r="P43" i="23"/>
  <c r="P42" i="23"/>
  <c r="O42" i="23"/>
  <c r="N40" i="23"/>
  <c r="O40" i="23" s="1"/>
  <c r="P41" i="23"/>
  <c r="O41" i="23"/>
  <c r="O39" i="23"/>
  <c r="N38" i="23"/>
  <c r="N37" i="23"/>
  <c r="O37" i="23" s="1"/>
  <c r="P33" i="23"/>
  <c r="N35" i="23"/>
  <c r="O36" i="23"/>
  <c r="O34" i="23"/>
  <c r="P34" i="23"/>
  <c r="O32" i="23"/>
  <c r="P32" i="23"/>
  <c r="N31" i="23"/>
  <c r="N27" i="23"/>
  <c r="P27" i="23" s="1"/>
  <c r="P30" i="23"/>
  <c r="O30" i="23"/>
  <c r="P29" i="23"/>
  <c r="O29" i="23"/>
  <c r="O28" i="23"/>
  <c r="P28" i="23"/>
  <c r="P26" i="23"/>
  <c r="O26" i="23"/>
  <c r="K25" i="23"/>
  <c r="AM142" i="19" a="1"/>
  <c r="AM142" i="19" s="1"/>
  <c r="M25" i="23" s="1"/>
  <c r="J25" i="23"/>
  <c r="AL142" i="19" a="1"/>
  <c r="AL142" i="19" s="1"/>
  <c r="L25" i="23" s="1"/>
  <c r="J24" i="23"/>
  <c r="J23" i="23"/>
  <c r="N20" i="23"/>
  <c r="P20" i="23" s="1"/>
  <c r="N21" i="23"/>
  <c r="P21" i="23" s="1"/>
  <c r="J22" i="23"/>
  <c r="J20" i="23"/>
  <c r="J21" i="23"/>
  <c r="K21" i="23"/>
  <c r="G14" i="25"/>
  <c r="O14" i="25" s="1"/>
  <c r="H14" i="25"/>
  <c r="P14" i="25" s="1"/>
  <c r="F14" i="25"/>
  <c r="N14" i="25" s="1"/>
  <c r="AL82" i="19" a="1"/>
  <c r="AL82" i="19" s="1"/>
  <c r="L19" i="23" s="1"/>
  <c r="J19" i="23"/>
  <c r="E14" i="25"/>
  <c r="M14" i="25" s="1"/>
  <c r="AM82" i="19" a="1"/>
  <c r="AM82" i="19" s="1"/>
  <c r="M19" i="23" s="1"/>
  <c r="K19" i="23"/>
  <c r="K20" i="23"/>
  <c r="J18" i="23"/>
  <c r="J17" i="23"/>
  <c r="J16" i="23"/>
  <c r="J15" i="23"/>
  <c r="P25" i="25"/>
  <c r="N25" i="25"/>
  <c r="O25" i="25"/>
  <c r="N14" i="23"/>
  <c r="P14" i="23" s="1"/>
  <c r="M25" i="25"/>
  <c r="K14" i="23"/>
  <c r="J14" i="23"/>
  <c r="J13" i="23"/>
  <c r="M13" i="23"/>
  <c r="N13" i="23" s="1"/>
  <c r="H11" i="25"/>
  <c r="P11" i="25" s="1"/>
  <c r="G11" i="25"/>
  <c r="O11" i="25" s="1"/>
  <c r="F11" i="25"/>
  <c r="N11" i="25" s="1"/>
  <c r="E11" i="25"/>
  <c r="M11" i="25" s="1"/>
  <c r="K13" i="23"/>
  <c r="Q19" i="25" a="1"/>
  <c r="Q19" i="25" s="1"/>
  <c r="V24" i="25" a="1"/>
  <c r="V24" i="25" s="1"/>
  <c r="Q18" i="25" a="1"/>
  <c r="Q18" i="25" s="1"/>
  <c r="Q24" i="25" a="1"/>
  <c r="Q24" i="25" s="1"/>
  <c r="Q12" i="25" a="1"/>
  <c r="Q12" i="25" s="1"/>
  <c r="Q21" i="25" a="1"/>
  <c r="Q21" i="25" s="1"/>
  <c r="V19" i="25" a="1"/>
  <c r="V19" i="25" s="1"/>
  <c r="Q13" i="25" a="1"/>
  <c r="Q13" i="25" s="1"/>
  <c r="Q20" i="25" a="1"/>
  <c r="Q20" i="25" s="1"/>
  <c r="Q23" i="25" a="1"/>
  <c r="Q23" i="25" s="1"/>
  <c r="Q16" i="25" a="1"/>
  <c r="Q16" i="25" s="1"/>
  <c r="V18" i="25" a="1"/>
  <c r="V18" i="25" s="1"/>
  <c r="Q22" i="25" a="1"/>
  <c r="Q22" i="25" s="1"/>
  <c r="Q17" i="25" a="1"/>
  <c r="Q17" i="25" s="1"/>
  <c r="K12" i="23"/>
  <c r="J12" i="23"/>
  <c r="AM122" i="19" a="1"/>
  <c r="AM122" i="19" s="1"/>
  <c r="M23" i="23" s="1"/>
  <c r="N23" i="23" s="1"/>
  <c r="AM42" i="19" a="1"/>
  <c r="AM42" i="19" s="1"/>
  <c r="M15" i="23" s="1"/>
  <c r="N15" i="23" s="1"/>
  <c r="AM62" i="19" a="1"/>
  <c r="AM62" i="19" s="1"/>
  <c r="M17" i="23" s="1"/>
  <c r="N17" i="23" s="1"/>
  <c r="AM132" i="19" a="1"/>
  <c r="AM132" i="19" s="1"/>
  <c r="M24" i="23" s="1"/>
  <c r="N24" i="23" s="1"/>
  <c r="AM72" i="19" a="1"/>
  <c r="AM72" i="19" s="1"/>
  <c r="M18" i="23" s="1"/>
  <c r="N18" i="23" s="1"/>
  <c r="AM52" i="19" a="1"/>
  <c r="AM52" i="19" s="1"/>
  <c r="M16" i="23" s="1"/>
  <c r="N16" i="23" s="1"/>
  <c r="AM12" i="19" a="1"/>
  <c r="AM12" i="19" s="1"/>
  <c r="AM112" i="19" a="1"/>
  <c r="AM112" i="19" s="1"/>
  <c r="M22" i="23" s="1"/>
  <c r="N22" i="23" s="1"/>
  <c r="AL12" i="19" a="1"/>
  <c r="AL12" i="19" s="1"/>
  <c r="AF12" i="19" a="1"/>
  <c r="AF12" i="19" s="1"/>
  <c r="F18" i="20" a="1"/>
  <c r="F18" i="20" s="1"/>
  <c r="C18" i="20" a="1"/>
  <c r="C18" i="20" s="1"/>
  <c r="C17" i="20" a="1"/>
  <c r="C17" i="20" s="1"/>
  <c r="E18" i="20" a="1"/>
  <c r="E18" i="20" s="1"/>
  <c r="L21" i="25" l="1"/>
  <c r="U21" i="25" s="1"/>
  <c r="K21" i="25"/>
  <c r="T21" i="25" s="1"/>
  <c r="P68" i="23"/>
  <c r="J21" i="25"/>
  <c r="S21" i="25" s="1"/>
  <c r="P67" i="23"/>
  <c r="P66" i="23"/>
  <c r="O66" i="23"/>
  <c r="I22" i="25"/>
  <c r="R22" i="25" s="1"/>
  <c r="L22" i="25"/>
  <c r="U22" i="25" s="1"/>
  <c r="J22" i="25"/>
  <c r="S22" i="25" s="1"/>
  <c r="K22" i="25"/>
  <c r="T22" i="25" s="1"/>
  <c r="O60" i="23"/>
  <c r="O58" i="23"/>
  <c r="P58" i="23"/>
  <c r="P54" i="23"/>
  <c r="O54" i="23"/>
  <c r="P23" i="23"/>
  <c r="J23" i="25"/>
  <c r="S23" i="25" s="1"/>
  <c r="I23" i="25"/>
  <c r="K23" i="25"/>
  <c r="T23" i="25" s="1"/>
  <c r="L23" i="25"/>
  <c r="U23" i="25" s="1"/>
  <c r="J25" i="25"/>
  <c r="S25" i="25" s="1"/>
  <c r="L25" i="25"/>
  <c r="U25" i="25" s="1"/>
  <c r="K25" i="25"/>
  <c r="T25" i="25" s="1"/>
  <c r="I25" i="25"/>
  <c r="J16" i="25"/>
  <c r="S16" i="25" s="1"/>
  <c r="L16" i="25"/>
  <c r="U16" i="25" s="1"/>
  <c r="I16" i="25"/>
  <c r="K16" i="25"/>
  <c r="T16" i="25" s="1"/>
  <c r="P48" i="23"/>
  <c r="O48" i="23"/>
  <c r="V20" i="25" a="1"/>
  <c r="V20" i="25" s="1"/>
  <c r="P40" i="23"/>
  <c r="P38" i="23"/>
  <c r="O38" i="23"/>
  <c r="P37" i="23"/>
  <c r="O35" i="23"/>
  <c r="P35" i="23"/>
  <c r="P31" i="23"/>
  <c r="O31" i="23"/>
  <c r="O27" i="23"/>
  <c r="V17" i="25" a="1"/>
  <c r="V17" i="25" s="1"/>
  <c r="N25" i="23"/>
  <c r="J26" i="25" s="1"/>
  <c r="Q26" i="25" a="1"/>
  <c r="Q26" i="25" s="1"/>
  <c r="O20" i="23"/>
  <c r="O23" i="23"/>
  <c r="P24" i="23"/>
  <c r="O24" i="23"/>
  <c r="O21" i="23"/>
  <c r="Q14" i="25" a="1"/>
  <c r="Q14" i="25" s="1"/>
  <c r="O22" i="23"/>
  <c r="P22" i="23"/>
  <c r="N19" i="23"/>
  <c r="P18" i="23"/>
  <c r="O18" i="23"/>
  <c r="P17" i="23"/>
  <c r="O17" i="23"/>
  <c r="O16" i="23"/>
  <c r="P16" i="23"/>
  <c r="Q15" i="25" a="1"/>
  <c r="Q15" i="25" s="1"/>
  <c r="P15" i="23"/>
  <c r="O15" i="23"/>
  <c r="Q25" i="25" a="1"/>
  <c r="Q25" i="25" s="1"/>
  <c r="O14" i="23"/>
  <c r="O13" i="23"/>
  <c r="K13" i="25"/>
  <c r="T13" i="25" s="1"/>
  <c r="L13" i="25"/>
  <c r="U13" i="25" s="1"/>
  <c r="J13" i="25"/>
  <c r="S13" i="25" s="1"/>
  <c r="I13" i="25"/>
  <c r="P13" i="23"/>
  <c r="Q11" i="25" a="1"/>
  <c r="Q11" i="25" s="1"/>
  <c r="M12" i="23"/>
  <c r="L12" i="23"/>
  <c r="M12" i="21" a="1"/>
  <c r="M12" i="21" s="1"/>
  <c r="P10" i="21" a="1"/>
  <c r="P10" i="21" s="1"/>
  <c r="P11" i="21" a="1"/>
  <c r="P11" i="21" s="1"/>
  <c r="O10" i="21" a="1"/>
  <c r="O10" i="21" s="1"/>
  <c r="Q12" i="21" a="1"/>
  <c r="Q12" i="21" s="1"/>
  <c r="O12" i="21" a="1"/>
  <c r="O12" i="21" s="1"/>
  <c r="Q11" i="21" a="1"/>
  <c r="Q11" i="21" s="1"/>
  <c r="N11" i="21" a="1"/>
  <c r="N11" i="21" s="1"/>
  <c r="P9" i="21" a="1"/>
  <c r="P9" i="21" s="1"/>
  <c r="M11" i="21" a="1"/>
  <c r="M11" i="21" s="1"/>
  <c r="P12" i="21" a="1"/>
  <c r="P12" i="21" s="1"/>
  <c r="N8" i="21" a="1"/>
  <c r="N8" i="21" s="1"/>
  <c r="Q10" i="21" a="1"/>
  <c r="Q10" i="21" s="1"/>
  <c r="M8" i="21" a="1"/>
  <c r="M8" i="21" s="1"/>
  <c r="O9" i="21" a="1"/>
  <c r="O9" i="21" s="1"/>
  <c r="Q8" i="21" a="1"/>
  <c r="Q8" i="21" s="1"/>
  <c r="Q9" i="21" a="1"/>
  <c r="Q9" i="21" s="1"/>
  <c r="N10" i="21" a="1"/>
  <c r="N10" i="21" s="1"/>
  <c r="M9" i="21" a="1"/>
  <c r="M9" i="21" s="1"/>
  <c r="O11" i="21" a="1"/>
  <c r="O11" i="21" s="1"/>
  <c r="P8" i="21" a="1"/>
  <c r="P8" i="21" s="1"/>
  <c r="O8" i="21" a="1"/>
  <c r="O8" i="21" s="1"/>
  <c r="N9" i="21" a="1"/>
  <c r="N9" i="21" s="1"/>
  <c r="N12" i="21" a="1"/>
  <c r="N12" i="21" s="1"/>
  <c r="M10" i="21" a="1"/>
  <c r="M10" i="21" s="1"/>
  <c r="G9" i="20" a="1"/>
  <c r="G9" i="20" s="1"/>
  <c r="H8" i="20" a="1"/>
  <c r="H8" i="20" s="1"/>
  <c r="F9" i="20" a="1"/>
  <c r="F9" i="20" s="1"/>
  <c r="F12" i="20" a="1"/>
  <c r="F12" i="20" s="1"/>
  <c r="H11" i="20" a="1"/>
  <c r="H11" i="20" s="1"/>
  <c r="H12" i="20" a="1"/>
  <c r="H12" i="20" s="1"/>
  <c r="F11" i="20" a="1"/>
  <c r="F11" i="20" s="1"/>
  <c r="F8" i="20" a="1"/>
  <c r="F8" i="20" s="1"/>
  <c r="G10" i="20" a="1"/>
  <c r="G10" i="20" s="1"/>
  <c r="E11" i="20" a="1"/>
  <c r="E11" i="20" s="1"/>
  <c r="D10" i="20" a="1"/>
  <c r="D10" i="20" s="1"/>
  <c r="G12" i="20" a="1"/>
  <c r="G12" i="20" s="1"/>
  <c r="H10" i="20" a="1"/>
  <c r="H10" i="20" s="1"/>
  <c r="G8" i="20" a="1"/>
  <c r="G8" i="20" s="1"/>
  <c r="D9" i="20" a="1"/>
  <c r="D9" i="20" s="1"/>
  <c r="H9" i="20" a="1"/>
  <c r="H9" i="20" s="1"/>
  <c r="D12" i="20" a="1"/>
  <c r="D12" i="20" s="1"/>
  <c r="E9" i="20" a="1"/>
  <c r="E9" i="20" s="1"/>
  <c r="G11" i="20" a="1"/>
  <c r="G11" i="20" s="1"/>
  <c r="D11" i="20" a="1"/>
  <c r="D11" i="20" s="1"/>
  <c r="E10" i="20" a="1"/>
  <c r="E10" i="20" s="1"/>
  <c r="E8" i="20" a="1"/>
  <c r="E8" i="20" s="1"/>
  <c r="D8" i="20" a="1"/>
  <c r="D8" i="20" s="1"/>
  <c r="F10" i="20" a="1"/>
  <c r="F10" i="20" s="1"/>
  <c r="E12" i="20" a="1"/>
  <c r="E12" i="20" s="1"/>
  <c r="V21" i="25" l="1" a="1"/>
  <c r="V21" i="25" s="1"/>
  <c r="V22" i="25" a="1"/>
  <c r="V22" i="25" s="1"/>
  <c r="K26" i="25"/>
  <c r="T26" i="25" s="1"/>
  <c r="L26" i="25"/>
  <c r="U26" i="25" s="1"/>
  <c r="I26" i="25"/>
  <c r="R26" i="25" s="1"/>
  <c r="R23" i="25"/>
  <c r="V23" i="25" s="1" a="1"/>
  <c r="V23" i="25" s="1"/>
  <c r="R16" i="25"/>
  <c r="V16" i="25" s="1" a="1"/>
  <c r="V16" i="25" s="1"/>
  <c r="S26" i="25"/>
  <c r="P25" i="23"/>
  <c r="O25" i="23"/>
  <c r="O19" i="23"/>
  <c r="P19" i="23"/>
  <c r="I14" i="25"/>
  <c r="L14" i="25"/>
  <c r="U14" i="25" s="1"/>
  <c r="J14" i="25"/>
  <c r="S14" i="25" s="1"/>
  <c r="K14" i="25"/>
  <c r="T14" i="25" s="1"/>
  <c r="R25" i="25"/>
  <c r="V25" i="25" s="1" a="1"/>
  <c r="V25" i="25" s="1"/>
  <c r="R13" i="25"/>
  <c r="V13" i="25" s="1" a="1"/>
  <c r="V13" i="25" s="1"/>
  <c r="N12" i="23"/>
  <c r="L15" i="25" l="1"/>
  <c r="U15" i="25" s="1"/>
  <c r="J15" i="25"/>
  <c r="S15" i="25" s="1"/>
  <c r="K15" i="25"/>
  <c r="T15" i="25" s="1"/>
  <c r="I15" i="25"/>
  <c r="V26" i="25" a="1"/>
  <c r="V26" i="25" s="1"/>
  <c r="R14" i="25"/>
  <c r="V14" i="25" s="1" a="1"/>
  <c r="V14" i="25" s="1"/>
  <c r="K12" i="25"/>
  <c r="T12" i="25" s="1"/>
  <c r="I12" i="25"/>
  <c r="J12" i="25"/>
  <c r="S12" i="25" s="1"/>
  <c r="L12" i="25"/>
  <c r="U12" i="25" s="1"/>
  <c r="O12" i="23"/>
  <c r="K11" i="25"/>
  <c r="T11" i="25" s="1"/>
  <c r="L11" i="25"/>
  <c r="U11" i="25" s="1"/>
  <c r="J11" i="25"/>
  <c r="S11" i="25" s="1"/>
  <c r="I11" i="25"/>
  <c r="P12" i="23"/>
  <c r="R15" i="25" l="1"/>
  <c r="V15" i="25" s="1" a="1"/>
  <c r="V15" i="25" s="1"/>
  <c r="R12" i="25"/>
  <c r="V12" i="25" s="1" a="1"/>
  <c r="V12" i="25" s="1"/>
  <c r="R11" i="25"/>
  <c r="V11" i="25" s="1" a="1"/>
  <c r="V11" i="2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<sst xmlns="http://schemas.openxmlformats.org/spreadsheetml/2006/main" count="3281" uniqueCount="1123">
  <si>
    <t xml:space="preserve">MAPA DE RIESGOS DE CORRUPCIÓN </t>
  </si>
  <si>
    <t>Instrumento adaptado a la Guía para la Gestión Integral del Riesgo en Entidades Públicas V7. 
Elaborado por la Oficina del Inspector de la Gestión de Tierras-ANT.</t>
  </si>
  <si>
    <r>
      <t xml:space="preserve">Con el propósito de identificar los riesgos de corrupción y los controles asociados, se pone a disposición  el presente  instrumento que guía, paso a paso, la construcción de los </t>
    </r>
    <r>
      <rPr>
        <b/>
        <sz val="9"/>
        <color theme="1"/>
        <rFont val="Arial"/>
        <family val="2"/>
      </rPr>
      <t>Riesgos de Corrupción para la vigencia 2026</t>
    </r>
    <r>
      <rPr>
        <sz val="9"/>
        <color theme="1"/>
        <rFont val="Arial"/>
        <family val="2"/>
      </rPr>
      <t xml:space="preserve">. Su elaboración se basa en la Guía para la Gestión Integral del Riesgo en Entidades Públicas (Versión 7), e incluye las etapas de identificación y valoración del riesgo, elaboración del mapa de calor inherente, identificación y valoración de controles, construcción del mapa de calor residual, consolidación del mapa de riesgos de corrupción y análisis de los riesgos por proceso.
</t>
    </r>
    <r>
      <rPr>
        <b/>
        <sz val="9"/>
        <color theme="1"/>
        <rFont val="Arial"/>
        <family val="2"/>
      </rPr>
      <t xml:space="preserve">Nota: Una vez finalizado el proceso de formulación de riesgos de corrupción, se le informará el Id único del(os) riesgo(s) diligenciado(s) por usted. </t>
    </r>
  </si>
  <si>
    <t>Otros recursos disponibles:</t>
  </si>
  <si>
    <t>Institucionales</t>
  </si>
  <si>
    <t>Externos</t>
  </si>
  <si>
    <t>Documento</t>
  </si>
  <si>
    <t>Enlace</t>
  </si>
  <si>
    <t>Instructivo para la Formulación del Mapa de Riesgos de Corrupción 2026</t>
  </si>
  <si>
    <t xml:space="preserve">Adjunto al presente instrumento </t>
  </si>
  <si>
    <t>Guía para la Gestión Integral del Riesgo en Entidades Públicas. DAFP V7</t>
  </si>
  <si>
    <t>Política de Administración del Riesgo DEST-POLÌTICA-001.</t>
  </si>
  <si>
    <t>Video- Lanzamiento Guía para la Gestión del Riesgo en Entidades Públicas. DAFP V7</t>
  </si>
  <si>
    <t>Mapa de Riesgos de Corrupción ANT 2025.</t>
  </si>
  <si>
    <t>Glosario Guía para la Gestión Integral de Riesgos en Entidades  Públicas. DAFP V7</t>
  </si>
  <si>
    <t>Para consultar las instrucciones para uso del presente instrumento de clic aquí</t>
  </si>
  <si>
    <t>Para consultar las ayudas de diligenciamiento del presente instrumento de clic aquí</t>
  </si>
  <si>
    <r>
      <t xml:space="preserve">Si identifica alguna opción requerida que no este disponible en el instrumento por favor comuníquese con la OIGT al correo </t>
    </r>
    <r>
      <rPr>
        <b/>
        <i/>
        <sz val="9"/>
        <color theme="1"/>
        <rFont val="Arial"/>
        <family val="2"/>
      </rPr>
      <t>oficinadelinspector@ant.gov.co</t>
    </r>
  </si>
  <si>
    <t>CONFIGURACIÓN</t>
  </si>
  <si>
    <t xml:space="preserve">Fuente. Listado de conformidad con guia DAFP V7. </t>
  </si>
  <si>
    <t>Fuente. Mapa de procesos ANT. Consulta en noviembre 2025</t>
  </si>
  <si>
    <t>Fuente: Listado operativo</t>
  </si>
  <si>
    <t>Fuente. Listado de conformidad con guia DAFP V7. Tipos de riesgos asociados a amenazas a la integridad pública</t>
  </si>
  <si>
    <t>Fuente: Organigrama ANT</t>
  </si>
  <si>
    <t>Fuente: Tomado de memo 202561000427093 STH</t>
  </si>
  <si>
    <t>Fuente: PETI ANT. Consulta 2025</t>
  </si>
  <si>
    <t>Fuente. Listado de conformidad con guia DAFP V7. Tabla 7</t>
  </si>
  <si>
    <t>Fuente. Listado de conformidad con guia DAFP V7</t>
  </si>
  <si>
    <t>Fuente. Listado de conformidad con guia DAFP V7. Tabla 6</t>
  </si>
  <si>
    <t>Probabilidad Residual</t>
  </si>
  <si>
    <t>SIGLA</t>
  </si>
  <si>
    <t>DENOMINACIÓN_PROCESOS</t>
  </si>
  <si>
    <t>OBJETIVO</t>
  </si>
  <si>
    <t>Responsable de coordinación (Actividades del proceso)</t>
  </si>
  <si>
    <t>Vigencia</t>
  </si>
  <si>
    <t>Amenaza a la Integridad Pública</t>
  </si>
  <si>
    <t>Factor de riesgo</t>
  </si>
  <si>
    <t>Descripción</t>
  </si>
  <si>
    <t>Factor de riesgo Corrupción
FR_Corrupción</t>
  </si>
  <si>
    <t>Factor de riesgo Corrupción
FR_LA_FT_FP</t>
  </si>
  <si>
    <t>Causa raiz</t>
  </si>
  <si>
    <t>Posibilidad de afectación ¿Qué?</t>
  </si>
  <si>
    <t>No. veces que realiza la actividad al año</t>
  </si>
  <si>
    <t>Probabilidad</t>
  </si>
  <si>
    <t>Nivel de probabilidad</t>
  </si>
  <si>
    <t>Afectación económica</t>
  </si>
  <si>
    <t>Reputacional</t>
  </si>
  <si>
    <t>Porcentaje</t>
  </si>
  <si>
    <t>Nivel de impacto</t>
  </si>
  <si>
    <t>Llave</t>
  </si>
  <si>
    <t>Impacto</t>
  </si>
  <si>
    <t>Severidad</t>
  </si>
  <si>
    <t>Cuadrante</t>
  </si>
  <si>
    <t>Área Responsable Directa</t>
  </si>
  <si>
    <t>Cargo</t>
  </si>
  <si>
    <t>Aplicativo</t>
  </si>
  <si>
    <t>Documentación</t>
  </si>
  <si>
    <t>Frecuencia</t>
  </si>
  <si>
    <t>Evidencia</t>
  </si>
  <si>
    <t>Fuente</t>
  </si>
  <si>
    <t>Tipo de control</t>
  </si>
  <si>
    <t>Peso</t>
  </si>
  <si>
    <t>Afectación matriz</t>
  </si>
  <si>
    <t>Implementación</t>
  </si>
  <si>
    <t>Nivel</t>
  </si>
  <si>
    <t>% MIN</t>
  </si>
  <si>
    <t>% MAX</t>
  </si>
  <si>
    <t>Niveles de riesgo</t>
  </si>
  <si>
    <t>Tratamiento</t>
  </si>
  <si>
    <t>¿Requiere Plan de Acción?</t>
  </si>
  <si>
    <t>Reducir_mitigar_Transferir_Evitar</t>
  </si>
  <si>
    <t>Colorimentria</t>
  </si>
  <si>
    <t>Estado Plan</t>
  </si>
  <si>
    <t>Estado del riesgo</t>
  </si>
  <si>
    <t>Explicaciones Para realizar la ponderación de Riesgos.</t>
  </si>
  <si>
    <t>DEST</t>
  </si>
  <si>
    <t>Direccionamiento Estratégico</t>
  </si>
  <si>
    <t>Establecer los lineamientos estratégicos y el esquema de operación de la Agencia Nacional de Tierras, asegurando la disponibilidad de los recursos necesarios para su aplicación.</t>
  </si>
  <si>
    <t>Oficina de Planeación - OP</t>
  </si>
  <si>
    <t>Corrupción</t>
  </si>
  <si>
    <t>Talento Humano</t>
  </si>
  <si>
    <t>Eventos relacionados con las conductas o comportamientos de los empleados que afectan la Integridad Pública</t>
  </si>
  <si>
    <t>Fraude interno</t>
  </si>
  <si>
    <t>Lavado de activos (LA)</t>
  </si>
  <si>
    <t>usar la entidad para dar apariencia de legalidad a los activos provenientes de actividades delictivas</t>
  </si>
  <si>
    <t>Legal</t>
  </si>
  <si>
    <t>Como máximo 2</t>
  </si>
  <si>
    <t>Muy baja</t>
  </si>
  <si>
    <t>Menor a 10 SMLMV</t>
  </si>
  <si>
    <t>(…) algún área de la entidad.</t>
  </si>
  <si>
    <t>Leve</t>
  </si>
  <si>
    <t>Muy Alta</t>
  </si>
  <si>
    <t>Catastrófico</t>
  </si>
  <si>
    <t>Extremo</t>
  </si>
  <si>
    <t>Dirección de Acceso a Tierras - DAT</t>
  </si>
  <si>
    <t>Analista</t>
  </si>
  <si>
    <t>BALDIOS EDP</t>
  </si>
  <si>
    <t>"Sistema legado del INCODER que permite la consulta de los procesos de adjudicación para (personas naturales y restitución). Para los procesos de EDP el sistema permite la consulta y gestión de los procesos de adjudicación.</t>
  </si>
  <si>
    <t>Procedimientos</t>
  </si>
  <si>
    <t>Por evento/demanda</t>
  </si>
  <si>
    <t>Registro manual</t>
  </si>
  <si>
    <t>Interna</t>
  </si>
  <si>
    <t>Preventivo</t>
  </si>
  <si>
    <t>Automático</t>
  </si>
  <si>
    <t>Reducir, mitigar, Transferir, Evitar</t>
  </si>
  <si>
    <t>Reducir_Mitigar</t>
  </si>
  <si>
    <t>#FF0000</t>
  </si>
  <si>
    <t>Sin Iniciar</t>
  </si>
  <si>
    <t>Reducir</t>
  </si>
  <si>
    <t>Activo</t>
  </si>
  <si>
    <t>1. Si en la sumatoria de los riesgos los Extremos representan mas o igual al 20% de los Riesgos, la calificación del Proceso será EXTREMO.</t>
  </si>
  <si>
    <t>COGGI</t>
  </si>
  <si>
    <t>Comunicación y Gestión con Grupos de Interés</t>
  </si>
  <si>
    <t>Establecer lineamientos para la comunicación y coordinación intra e interinstitucional, que proporcione a los grupos de interés información veraz, objetiva y oportuna de la misión, objetivos y gestión de la Agencia Nacional de Tierras.</t>
  </si>
  <si>
    <t>Dirección General - DG
Oficina de Planeación - OP
Oficina Jurídica - OJ
Oficina del Inspector de la Gestión de Tierras - OIGT
Oficina de Control Interno - OCI</t>
  </si>
  <si>
    <t>LA/FT/FP</t>
  </si>
  <si>
    <t>Transacción u Operación aplica para LA FT FP</t>
  </si>
  <si>
    <t>Eventos relacionados con transacciones y Operaciones realizadas por un cliente o usuario, que accede o entrega un bien o servicio a la entidad, a través de los canales dispuestos y en una jurisdicción específica.</t>
  </si>
  <si>
    <t>Soborno entrante</t>
  </si>
  <si>
    <t>Financiación del terrorrismo (FT)</t>
  </si>
  <si>
    <t>usar la entidad para canalizar recursos hacia la realización de actividades terroristas</t>
  </si>
  <si>
    <t>De 3 a 24</t>
  </si>
  <si>
    <t>Baja</t>
  </si>
  <si>
    <t>&gt; 10 SMLMV y &lt; 50 SMLMV</t>
  </si>
  <si>
    <t>(…) la entidad a nivel interno, de conocimiento general, de junta directiva y accionistas y/o de proveedores.</t>
  </si>
  <si>
    <t>Menor</t>
  </si>
  <si>
    <t>Alta</t>
  </si>
  <si>
    <t>Dirección de Asuntos Étnico - DAE</t>
  </si>
  <si>
    <t>Contratista</t>
  </si>
  <si>
    <t>Banco de Imágenes</t>
  </si>
  <si>
    <t>Herramienta de apoyo para los profesionales de la entidad que requieran visualizar las imágenes disponibles para el cumplimiento de las misionalidades y las metas establecidas en las diversas áreas.</t>
  </si>
  <si>
    <t>Sistema de Información</t>
  </si>
  <si>
    <t>Diario</t>
  </si>
  <si>
    <t>Registro electrónico</t>
  </si>
  <si>
    <t>Externa</t>
  </si>
  <si>
    <t>Detectivo</t>
  </si>
  <si>
    <t>Manual</t>
  </si>
  <si>
    <t>Alto</t>
  </si>
  <si>
    <t>Reducir_Compartir</t>
  </si>
  <si>
    <t>#FF6600</t>
  </si>
  <si>
    <t>En proceso</t>
  </si>
  <si>
    <t>Compartir</t>
  </si>
  <si>
    <t>Inactivo</t>
  </si>
  <si>
    <t>2. Si en la sumatoria de los riesgos Extermos y altos representan mas o igual al 30% de los Riesgos Calificados, y menos del 20% de los Riesgos Extremos la calificación del Proceso será ALTO.</t>
  </si>
  <si>
    <t>INTI</t>
  </si>
  <si>
    <t>Inteligencia de la información</t>
  </si>
  <si>
    <t>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t>
  </si>
  <si>
    <t>Dirección de Gestión del Ordenamiento Social de la Propiedad - DGOSP
Oficina de Planeación - OP</t>
  </si>
  <si>
    <t>Soborno saliente</t>
  </si>
  <si>
    <t>Financiación de la proliferación de armas de destrucción masiva(FP)</t>
  </si>
  <si>
    <t>usar la entidad para canalizar recursos hacia la realización de actividades terroristas o la proliferación de armas de destrucción masiva</t>
  </si>
  <si>
    <t>Económica</t>
  </si>
  <si>
    <t>De 25 a 500</t>
  </si>
  <si>
    <t>Media</t>
  </si>
  <si>
    <t>&gt; 50 SMLMV y &lt; 100 SMLMV</t>
  </si>
  <si>
    <t>(…) la entidad con algunos usuarios de relevancia frente al logro de los objetivos.</t>
  </si>
  <si>
    <t>Moderado</t>
  </si>
  <si>
    <t>Dirección de Gestión del Ordenamiento Social de la Propiedad - DGOSP</t>
  </si>
  <si>
    <t>Director General de Agencia</t>
  </si>
  <si>
    <t>Bodega de Datos</t>
  </si>
  <si>
    <t>Llamada DATA WAREHOUSE, es un conjunto de datos organizados e integrados que sufrieron procesos de Extracción Transformación y Cargue (ETL) para su posterior uso, los cuales soportan el proceso de toma de decisiones, está orientada al manejo de grandes volúmenes de información provenientes de diversas fuentes, esto incluye además de la base de datos los cubos de información.</t>
  </si>
  <si>
    <t>Otros esquemas</t>
  </si>
  <si>
    <t>Semanal</t>
  </si>
  <si>
    <t>Mixta</t>
  </si>
  <si>
    <t>Correctivo</t>
  </si>
  <si>
    <t>Evitar</t>
  </si>
  <si>
    <t>#FFFF66</t>
  </si>
  <si>
    <t>Cerrado</t>
  </si>
  <si>
    <t>Mitigar</t>
  </si>
  <si>
    <t>3. Si en la sumatoria de los riesgos Extremos, altos y moderados representan mas o igual al  40% de los Riesgos Calificados, y menos del 30% de los Riesgos Extremos y Altos, y Menos del 20% de los Riesgos Extremos, la calificación del Proceso será MODERADO.</t>
  </si>
  <si>
    <t>POSPR</t>
  </si>
  <si>
    <t>Planificación del Ordenamiento Social de la Propiedad</t>
  </si>
  <si>
    <t>Determinar las acciones necesarias a cargo de la Entidad para consolidar el Ordenamiento Social de la Propiedad Rural considerando los modelos de atención por oferta, demanda y descongestión.</t>
  </si>
  <si>
    <t>Dirección General - DG
Dirección de Acceso a Tierras - DAT
Dirección de Asuntos Étnicos - DAE
Dirección de Gestión del Ordenamiento Social de la Propiedad - DGOSP
Dirección de Gestión Jurídica de Tierras - DGJT
Subdirección de Sistemas de Información de Tierras - SSIT
Subdirección de Planeación Operativa - SPO</t>
  </si>
  <si>
    <t>Conflicto de Intereses</t>
  </si>
  <si>
    <t>Operativa</t>
  </si>
  <si>
    <t>Más de 500 y máximo 5000</t>
  </si>
  <si>
    <t>&gt;100 SMLMV y &lt; 500 SMLMV</t>
  </si>
  <si>
    <t>(…) la entidad con efecto publicitario sostenido a nivel de sector administrativo, nivel departamental o municipal.</t>
  </si>
  <si>
    <t>Mayor</t>
  </si>
  <si>
    <t>Dirección de Gestión Jurídica de Tierras - DGJT</t>
  </si>
  <si>
    <t>Director Técnico de Agencia</t>
  </si>
  <si>
    <t>Centro de Atención y Servicios</t>
  </si>
  <si>
    <t>Aplicativo de mesa de servicios que permite gestionar las solicitudes y requerimientos tecnológicos.</t>
  </si>
  <si>
    <t>Quincenal</t>
  </si>
  <si>
    <t>Bajo</t>
  </si>
  <si>
    <t>Aceptar</t>
  </si>
  <si>
    <t>No Aplica</t>
  </si>
  <si>
    <t>#92D050</t>
  </si>
  <si>
    <t>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t>
  </si>
  <si>
    <t>SEJUT</t>
  </si>
  <si>
    <t>Seguridad Jurídica sobre la Titularidad de la Tierra y los Territorios</t>
  </si>
  <si>
    <t>Adelantar los procedimientos administrativos especiales agrarios y acompañar la formalización de los bienes privados, para establecer la naturaleza jurídica y la relación con la tierra.</t>
  </si>
  <si>
    <t>Dirección de Gestión Jurídica de Tierras - DGJT
Subdirección de Procesos Agrarios y Gestión Jurídica - SPAGGJ
Subdirección de Seguridad Jurídica - SSJ
Dirección de Asuntos Étnicos - DAE
Subdirección de Asuntos Étnicos - SAE</t>
  </si>
  <si>
    <t>de Contagio</t>
  </si>
  <si>
    <t>Más de 5000</t>
  </si>
  <si>
    <t>Muy alta</t>
  </si>
  <si>
    <t>&gt;500 SMLMV</t>
  </si>
  <si>
    <t>(…) la entidad a nivel nacional, con efecto publicitario sostenido a nivel país.</t>
  </si>
  <si>
    <t>Castastrófico</t>
  </si>
  <si>
    <t>Dirección General - DG</t>
  </si>
  <si>
    <t>Experto</t>
  </si>
  <si>
    <t>Heinsohn nomina gobierno</t>
  </si>
  <si>
    <t>Software para la gestión y liquidación de la nómina de funcionarios</t>
  </si>
  <si>
    <t>Mensual</t>
  </si>
  <si>
    <t>ACCTI</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</si>
  <si>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</si>
  <si>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</si>
  <si>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Dirección de Acceso a Tierras - DAT
Dirección de Asuntos Étnicos - DAE</t>
  </si>
  <si>
    <t>Sin consecuencias específicas</t>
  </si>
  <si>
    <t>Oficina de Control Interno - OCI</t>
  </si>
  <si>
    <t>Gestor</t>
  </si>
  <si>
    <t>Heródoto</t>
  </si>
  <si>
    <t>Sistema que permite el registro de seguimientos realizados a los expedientes de los procesos que se gestionan en la Dirección de Asuntos Étnicos.</t>
  </si>
  <si>
    <t>Bimensual</t>
  </si>
  <si>
    <t>ADMTI</t>
  </si>
  <si>
    <t>Administración de Tierras</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</si>
  <si>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</si>
  <si>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Dirección de Acceso a Tierras - DAT
Dirección de Asuntos Étnicos - DAE
Subdirección de Administración de Tierras de la Nación - SATN</t>
  </si>
  <si>
    <t>Jefe de Oficina de Agencia</t>
  </si>
  <si>
    <t>Herramientas para Barrido Predial Masivo</t>
  </si>
  <si>
    <t>Sistema que permite recopilar, organizar, administrar, analizar, compartir y distribuir la información alfanumérica y geográfica generada desde la Agencia y sus aliados estratégicos en la oferta de servicios.</t>
  </si>
  <si>
    <t>Trimestral</t>
  </si>
  <si>
    <t>EVIMP</t>
  </si>
  <si>
    <t>Evaluación del Impacto del Ordenamiento Social de la Propiedad Rural</t>
  </si>
  <si>
    <t>Evaluar el impacto de las acciones que realiza la Agencia Nacional de Tierras para la implementación de la política de Ordenamiento Social de la Propiedad Rural.</t>
  </si>
  <si>
    <t>Oficina del Inspector de la Gestión de Tierras - OIGT</t>
  </si>
  <si>
    <t>Secretario General de Agencia</t>
  </si>
  <si>
    <t>Instrumentos para el Ordenamiento Social de la Propiedad Rural</t>
  </si>
  <si>
    <t>Conjunto de herramientas (Toolbox) de ArcGlS Pro, para la elaboración, levantamiento, análisis y procesamiento de información geográfica, entre otros, que son utilizadas en los sistemas de información existentes o como enlaces independientes para la elaboración de encuestas, tableros de control, visores geográficos, entre otros.</t>
  </si>
  <si>
    <t>Semestral</t>
  </si>
  <si>
    <t>GINFO</t>
  </si>
  <si>
    <t>Gestión de la Información</t>
  </si>
  <si>
    <t>Prestar servicios de tecnologías de información y comunicaciones, y geografía y topografía oportunos para la operación y la toma de decisiones de la Agencia.</t>
  </si>
  <si>
    <t>Dirección de Gestión del Ordenamiento Social de la Propiedad - DGOSP
Subdirección de Sistemas de Información de Tierras - SSIT
Secretaría General - SG
Comunicaciones (DG)
Geografía y Topografía (DG)</t>
  </si>
  <si>
    <t>Oficina Jurídica - OJ</t>
  </si>
  <si>
    <t>Subdirector Técnico de Agencia</t>
  </si>
  <si>
    <t>Intranet</t>
  </si>
  <si>
    <t>Portal interno para colaboradores en plataforma SharePoint</t>
  </si>
  <si>
    <t>Anual</t>
  </si>
  <si>
    <t>GTHU</t>
  </si>
  <si>
    <t>Gestión del Talento Humano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</si>
  <si>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</si>
  <si>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Subdirección de Talento Humano - STH</t>
  </si>
  <si>
    <t>Secretaría General - SG</t>
  </si>
  <si>
    <t>Técnico Asistencial</t>
  </si>
  <si>
    <t>KLIC</t>
  </si>
  <si>
    <t>Aplicativo que permite el registro y cargue de los soportes de las actividades gestionadas mensualmente por cada uno de los contratistas, así mismo permite el seguimiento y VoBo de los supervisores de los contratos.</t>
  </si>
  <si>
    <t>APJUR</t>
  </si>
  <si>
    <t>Apoyo Jurídico</t>
  </si>
  <si>
    <t>Asesorar y dar soporte jurídico a las diferentes dependencias, a través de la emisión de conceptos y demás soportes legales que sean necesarios, así como realizar todas las actuaciones tendientes a la debida defensa de los intereses de la entidad.</t>
  </si>
  <si>
    <t>Oficina Jurídica - OJ
Secretaría General - SG</t>
  </si>
  <si>
    <t>Subdirección Administrativa y Financiera - SAF</t>
  </si>
  <si>
    <t>Módulo de Información Geográfica para el Ordenamiento</t>
  </si>
  <si>
    <t>Aplicativo que permite la gestión de información geográfica de la ANT</t>
  </si>
  <si>
    <t>ADQBS</t>
  </si>
  <si>
    <t>Adquisición de Bienes y Servicios</t>
  </si>
  <si>
    <t>Adelantar la adquisición de bienes y/o servicios de la Agencia a través de los mecanismos definidos para la selección, elaboración, celebración, formalización, ejecución, terminación y/o liquidación de los contratos.</t>
  </si>
  <si>
    <t>Secretaría General - SG
Subdirección Administrativa y Financiera - SAF</t>
  </si>
  <si>
    <t>Subdirección de Acceso a Tierras de por Demanda y Descongestión - SATDD</t>
  </si>
  <si>
    <t>MOODLE</t>
  </si>
  <si>
    <t>Plataforma que permite realizar capacitaciones virtuales de la Agencia</t>
  </si>
  <si>
    <t>ADMBS</t>
  </si>
  <si>
    <t>Administración de Bienes y Servicios</t>
  </si>
  <si>
    <t>Gestionar la Administración y mantenimiento de bienes y servicios necesarios para la ejecución de los procesos de la entidad.</t>
  </si>
  <si>
    <t>Subdirección de Acceso a Tierras de Zonas Focalizadas - SATZF</t>
  </si>
  <si>
    <t>ORFEO</t>
  </si>
  <si>
    <t>Aplicativo de gestión documental que permite gestionar la correspondencia interna, entrante y saliente según la TRD definida. Adicionalmente permite gestionar de los expedientes creados desde el SIT.</t>
  </si>
  <si>
    <t>GEFIN</t>
  </si>
  <si>
    <t>Gestión Financiera</t>
  </si>
  <si>
    <t>Administrar los recursos e información financiera con base en las necesidades de las dependencias de la Agencia y organismos estatales requirentes, a través de mecanismos de dirección, registro, ejecución, control y seguimiento de los recursos.</t>
  </si>
  <si>
    <t>Oficina de Planeación - OP
Secretaría General - SG
Subdirección Administrativa y Financiera - SAF
Subdirección de Administración de Tierras de la Nación - SATN</t>
  </si>
  <si>
    <t>Subdirección de Administración de Tierras de la Nación - SATN</t>
  </si>
  <si>
    <t>Orquestador</t>
  </si>
  <si>
    <t>Permite validar, incluir y Calificar de manera automatizada a los sujetos de ordenamiento territorial</t>
  </si>
  <si>
    <t>SEYM</t>
  </si>
  <si>
    <t>Seguimiento, Evaluación y Mejora</t>
  </si>
  <si>
    <t>Analizar la información proveniente de la retroalimentación del desempeño de procesos, planes, programas y proyectos, para la toma de decisiones y formulación de nuevas acciones orientadas a elevar el nivel de cumplimiento, transparencia y mejora institucional.</t>
  </si>
  <si>
    <t>Oficina de Control Interno - OCI
Oficina de Planeación - OP
Oficina del Inspector de la Gestión de Tierras - OIGT
Secretaría General - SG</t>
  </si>
  <si>
    <t>Subdirección de Asuntos Étnicos - SAE</t>
  </si>
  <si>
    <t>Portal WEB</t>
  </si>
  <si>
    <t>Gestor de contenidos para el portal web</t>
  </si>
  <si>
    <t>GEMA</t>
  </si>
  <si>
    <t>Gestión del Modelo de Atención</t>
  </si>
  <si>
    <t>Asegurar la atención al ciudadano, mediante los modelos de atención por oferta, demanda y descongestión, que permita detectar las necesidades de ordenamiento social de la propiedad rural.</t>
  </si>
  <si>
    <t>Secretaría General - SG
Dirección de Gestión del Ordenamiento Social de la Propiedad - DGOSP
Dirección de Acceso a Tierras - DAT
Dirección de Gestión Jurídica de Tierras - DGJT
Dirección de Asuntos Étnicos - DAE</t>
  </si>
  <si>
    <t>Subdirección de Planeación Operativa - SPO</t>
  </si>
  <si>
    <t>SICAZ</t>
  </si>
  <si>
    <t>Herramienta que permite el registro del análisis realizado a las solicitudes de adjudicación asignadas a la subdirección de acceso a tierras por zonas focalizadas.</t>
  </si>
  <si>
    <t>Subdirección de Procesos Agrarios y Gestión Jurídica - SPAGGJ</t>
  </si>
  <si>
    <t>SIG-Formalización</t>
  </si>
  <si>
    <t>Herramienta legada del MADR, que apoya el proceso de Formalización de predios del Estado.</t>
  </si>
  <si>
    <t>Subdirección de Seguridad Jurídica - SSJ</t>
  </si>
  <si>
    <t>Sistema de Alertas y Respuestas Tempranas</t>
  </si>
  <si>
    <t>Funcionalidad integrada al SIT que permitirá el registro y seguimiento a los conflictos identificados por el equipo de dialogo social.</t>
  </si>
  <si>
    <t>Subdirección de Sistemas de Información de Tierras - SSIT</t>
  </si>
  <si>
    <t>Sistema Integrado de Tierras</t>
  </si>
  <si>
    <t>Sistema de información, que permite gestionar y procesar de manera articulada y centralizada la información que se genera en la Agencia. Está compuesto por una serie de módulos que soportan aquellos procesos misionales de la ANT, como así mismo aquellos que son transversales.</t>
  </si>
  <si>
    <t>Sistema Integral Directo de Reforma Agraria</t>
  </si>
  <si>
    <t>Sistema que permite documentar y validar las actividades pata el otorgamiento del subsidio a los potenciales beneficiarios priorizados en el marco de lo establecido en el acuerdo 310 del 2013.</t>
  </si>
  <si>
    <t>Comunicaciones (DG)</t>
  </si>
  <si>
    <t>Diálogo Social (DG)</t>
  </si>
  <si>
    <t>Mujer Rural (DG)</t>
  </si>
  <si>
    <t>Gestión Documental (SG)</t>
  </si>
  <si>
    <t>Contratos (SG)</t>
  </si>
  <si>
    <t>Atención al Ciudadano (SG)</t>
  </si>
  <si>
    <t>Unidades de Gestión Territorial (UGTs)</t>
  </si>
  <si>
    <t>UGT Centro</t>
  </si>
  <si>
    <t>UGT Nororiente</t>
  </si>
  <si>
    <t>UGT Antioquia, Eje cafetero y Chocó</t>
  </si>
  <si>
    <t>UGT Noroccidente</t>
  </si>
  <si>
    <t>UGT Suroccidente</t>
  </si>
  <si>
    <t>UGT Occidente</t>
  </si>
  <si>
    <t>UGT Caribe</t>
  </si>
  <si>
    <t>UGT Oriente</t>
  </si>
  <si>
    <t>UGT Amazonía</t>
  </si>
  <si>
    <t>INSTRUCCIONES</t>
  </si>
  <si>
    <t>Cómo descargar y guardar el presente archivo?</t>
  </si>
  <si>
    <t>1. Considerando que el archivo contiene fórmulas que requieren programación, es probable que aparezca la siguiente alerta al momento de abrir el archivo:</t>
  </si>
  <si>
    <r>
      <t>2. Para habilitar el archivo, se dirige donde tengan ubicado el archivo, da clic derecho y selecciona "</t>
    </r>
    <r>
      <rPr>
        <b/>
        <sz val="9"/>
        <color theme="1"/>
        <rFont val="Arial"/>
        <family val="2"/>
      </rPr>
      <t>Propiedades</t>
    </r>
    <r>
      <rPr>
        <sz val="9"/>
        <color theme="1"/>
        <rFont val="Arial"/>
        <family val="2"/>
      </rPr>
      <t>"(1), allí seleccionan "</t>
    </r>
    <r>
      <rPr>
        <b/>
        <sz val="9"/>
        <color theme="1"/>
        <rFont val="Arial"/>
        <family val="2"/>
      </rPr>
      <t>Desbloquear</t>
    </r>
    <r>
      <rPr>
        <sz val="9"/>
        <color theme="1"/>
        <rFont val="Arial"/>
        <family val="2"/>
      </rPr>
      <t>" (2) y después "</t>
    </r>
    <r>
      <rPr>
        <b/>
        <sz val="9"/>
        <color theme="1"/>
        <rFont val="Arial"/>
        <family val="2"/>
      </rPr>
      <t>Aceptar</t>
    </r>
    <r>
      <rPr>
        <sz val="9"/>
        <color theme="1"/>
        <rFont val="Arial"/>
        <family val="2"/>
      </rPr>
      <t>" (3).</t>
    </r>
  </si>
  <si>
    <r>
      <t>Al descargar el documento, guarde el archivo como "</t>
    </r>
    <r>
      <rPr>
        <b/>
        <sz val="9"/>
        <color theme="1"/>
        <rFont val="Arial"/>
        <family val="2"/>
      </rPr>
      <t>Libro de Excel habilitado para Macros (*.xmls)</t>
    </r>
    <r>
      <rPr>
        <sz val="9"/>
        <color theme="1"/>
        <rFont val="Arial"/>
        <family val="2"/>
      </rPr>
      <t xml:space="preserve">"
</t>
    </r>
    <r>
      <rPr>
        <b/>
        <sz val="9"/>
        <color theme="1"/>
        <rFont val="Arial"/>
        <family val="2"/>
      </rPr>
      <t>Nota:</t>
    </r>
    <r>
      <rPr>
        <sz val="9"/>
        <color theme="1"/>
        <rFont val="Arial"/>
        <family val="2"/>
      </rPr>
      <t xml:space="preserve">  El archivo diligenciado para su envío debe ser nombrado: "</t>
    </r>
    <r>
      <rPr>
        <b/>
        <sz val="9"/>
        <color theme="1"/>
        <rFont val="Arial"/>
        <family val="2"/>
      </rPr>
      <t>MRC ANT 2026 V1_(área/ sigla de la dependencia)</t>
    </r>
    <r>
      <rPr>
        <sz val="9"/>
        <color theme="1"/>
        <rFont val="Arial"/>
        <family val="2"/>
      </rPr>
      <t>", por ejemplo: "MRC ANT 2026 V1_ OIGT"</t>
    </r>
  </si>
  <si>
    <t>Matriz Mapa de Riesgos</t>
  </si>
  <si>
    <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9"/>
        <color theme="9" tint="-0.249977111117893"/>
        <rFont val="Arial"/>
        <family val="2"/>
      </rPr>
      <t>Guía para la Gestión Integral del Riesgo en Entidades Públicas V7</t>
    </r>
    <r>
      <rPr>
        <sz val="9"/>
        <rFont val="Arial"/>
        <family val="2"/>
      </rPr>
      <t>. El formato cuenta con celdas parametrizadas y permite contar con los respectivos mapas de calor para riesgo inherente y riesgo residual.</t>
    </r>
  </si>
  <si>
    <r>
      <rPr>
        <u/>
        <sz val="9"/>
        <rFont val="Arial"/>
        <family val="2"/>
      </rPr>
      <t xml:space="preserve">Clic aquí para dirigirse a la </t>
    </r>
    <r>
      <rPr>
        <b/>
        <u/>
        <sz val="9"/>
        <color theme="9" tint="-0.249977111117893"/>
        <rFont val="Arial"/>
        <family val="2"/>
      </rPr>
      <t>Guía para la Administración del Riesgo y el diseño de controles V7</t>
    </r>
  </si>
  <si>
    <t>Orientaciones Generales</t>
  </si>
  <si>
    <r>
      <t xml:space="preserve">Antes de iniciar con el diligenciamiento de la información en la matriz, se requiere haber avanzado en el análisis del </t>
    </r>
    <r>
      <rPr>
        <b/>
        <sz val="9"/>
        <rFont val="Arial"/>
        <family val="2"/>
      </rPr>
      <t>proceso, su objetivo, alcance, actividades clave</t>
    </r>
    <r>
      <rPr>
        <sz val="9"/>
        <rFont val="Arial"/>
        <family val="2"/>
      </rPr>
      <t xml:space="preserve">, considere los lineamientos establecidos en los instrumentos de apoyo compartidos. 
El diligenciamiento debe realizarse en estricto orden de pasos según la numeración de las hojas:
</t>
    </r>
    <r>
      <rPr>
        <b/>
        <u/>
        <sz val="9"/>
        <rFont val="Arial"/>
        <family val="2"/>
      </rPr>
      <t>* Paso 1:</t>
    </r>
    <r>
      <rPr>
        <sz val="9"/>
        <rFont val="Arial"/>
        <family val="2"/>
      </rPr>
      <t xml:space="preserve"> </t>
    </r>
    <r>
      <rPr>
        <sz val="9"/>
        <color theme="1"/>
        <rFont val="Arial"/>
        <family val="2"/>
      </rPr>
      <t>"</t>
    </r>
    <r>
      <rPr>
        <b/>
        <sz val="9"/>
        <color theme="6"/>
        <rFont val="Arial"/>
        <family val="2"/>
      </rPr>
      <t>1_IDENTIFICACIÓN</t>
    </r>
    <r>
      <rPr>
        <sz val="9"/>
        <color theme="1"/>
        <rFont val="Arial"/>
        <family val="2"/>
      </rPr>
      <t>"</t>
    </r>
    <r>
      <rPr>
        <b/>
        <sz val="9"/>
        <color theme="9" tint="-0.249977111117893"/>
        <rFont val="Arial"/>
        <family val="2"/>
      </rPr>
      <t xml:space="preserve"> </t>
    </r>
    <r>
      <rPr>
        <sz val="9"/>
        <color theme="1"/>
        <rFont val="Arial"/>
        <family val="2"/>
      </rPr>
      <t xml:space="preserve">en donde, por cada proceso en los cuales participa cada dependencia, debe identificar los Riesgos de Corrupción y sus causas. Cada línea corresponde a un Riesgo identificado.
</t>
    </r>
    <r>
      <rPr>
        <b/>
        <u/>
        <sz val="9"/>
        <color theme="1"/>
        <rFont val="Arial"/>
        <family val="2"/>
      </rPr>
      <t>* Paso 2</t>
    </r>
    <r>
      <rPr>
        <sz val="9"/>
        <color theme="1"/>
        <rFont val="Arial"/>
        <family val="2"/>
      </rPr>
      <t>. "</t>
    </r>
    <r>
      <rPr>
        <b/>
        <sz val="9"/>
        <color theme="6"/>
        <rFont val="Arial"/>
        <family val="2"/>
      </rPr>
      <t>2. RIESGO INHERENTE</t>
    </r>
    <r>
      <rPr>
        <sz val="9"/>
        <color theme="1"/>
        <rFont val="Arial"/>
        <family val="2"/>
      </rPr>
      <t xml:space="preserve">" en donde, para cada riesgo identificado, se determina la probabilidad y el impacto inherente, es decir, el asociado al proceso antes de implementar controles.
</t>
    </r>
    <r>
      <rPr>
        <u/>
        <sz val="9"/>
        <color theme="1"/>
        <rFont val="Arial"/>
        <family val="2"/>
      </rPr>
      <t>* Paso 3</t>
    </r>
    <r>
      <rPr>
        <sz val="9"/>
        <color theme="1"/>
        <rFont val="Arial"/>
        <family val="2"/>
      </rPr>
      <t xml:space="preserve">: </t>
    </r>
    <r>
      <rPr>
        <sz val="9"/>
        <color theme="6"/>
        <rFont val="Arial"/>
        <family val="2"/>
      </rPr>
      <t>"</t>
    </r>
    <r>
      <rPr>
        <b/>
        <sz val="9"/>
        <color theme="6"/>
        <rFont val="Arial"/>
        <family val="2"/>
      </rPr>
      <t>3. MAPA DE CALOR INHERENTE</t>
    </r>
    <r>
      <rPr>
        <sz val="9"/>
        <color theme="1"/>
        <rFont val="Arial"/>
        <family val="2"/>
      </rPr>
      <t xml:space="preserve">" Esta hoja de trabajo es </t>
    </r>
    <r>
      <rPr>
        <u/>
        <sz val="9"/>
        <color theme="1"/>
        <rFont val="Arial"/>
        <family val="2"/>
      </rPr>
      <t>netamente visual.</t>
    </r>
    <r>
      <rPr>
        <sz val="9"/>
        <color theme="1"/>
        <rFont val="Arial"/>
        <family val="2"/>
      </rPr>
      <t xml:space="preserve"> Como usuario de este instrumento </t>
    </r>
    <r>
      <rPr>
        <u/>
        <sz val="9"/>
        <color theme="1"/>
        <rFont val="Arial"/>
        <family val="2"/>
      </rPr>
      <t>No</t>
    </r>
    <r>
      <rPr>
        <sz val="9"/>
        <color theme="1"/>
        <rFont val="Arial"/>
        <family val="2"/>
      </rPr>
      <t xml:space="preserve"> debe realizar ninguna acción, solo validar la ubicación otorgada a cada riesgo según la valoración de probabilidad e impacto efectuada en el paso anterior.
</t>
    </r>
    <r>
      <rPr>
        <b/>
        <u/>
        <sz val="9"/>
        <color theme="1"/>
        <rFont val="Arial"/>
        <family val="2"/>
      </rPr>
      <t>* Paso 4:</t>
    </r>
    <r>
      <rPr>
        <sz val="9"/>
        <color theme="1"/>
        <rFont val="Arial"/>
        <family val="2"/>
      </rPr>
      <t xml:space="preserve"> "</t>
    </r>
    <r>
      <rPr>
        <b/>
        <sz val="9"/>
        <color theme="6"/>
        <rFont val="Arial"/>
        <family val="2"/>
      </rPr>
      <t>4. CONTROLES</t>
    </r>
    <r>
      <rPr>
        <sz val="9"/>
        <color theme="1"/>
        <rFont val="Arial"/>
        <family val="2"/>
      </rPr>
      <t>". Para cada riesgo, el instrumento presenta la posibilidad de registrar hasta 10 controles, Por favor describa con la totalidad de campos al menos un control por riesgo, en el evento que la gestión correspondiente sea</t>
    </r>
    <r>
      <rPr>
        <u/>
        <sz val="9"/>
        <color theme="1"/>
        <rFont val="Arial"/>
        <family val="2"/>
      </rPr>
      <t xml:space="preserve"> mitigar el riesgo</t>
    </r>
    <r>
      <rPr>
        <sz val="9"/>
        <color theme="1"/>
        <rFont val="Arial"/>
        <family val="2"/>
      </rPr>
      <t xml:space="preserve">.
</t>
    </r>
    <r>
      <rPr>
        <u/>
        <sz val="9"/>
        <rFont val="Arial"/>
        <family val="2"/>
      </rPr>
      <t xml:space="preserve">*Paso 5: </t>
    </r>
    <r>
      <rPr>
        <b/>
        <sz val="9"/>
        <rFont val="Arial"/>
        <family val="2"/>
      </rPr>
      <t>"</t>
    </r>
    <r>
      <rPr>
        <b/>
        <sz val="9"/>
        <color theme="6"/>
        <rFont val="Arial"/>
        <family val="2"/>
      </rPr>
      <t>5. MAPA DE CALOR RESIDUAL"</t>
    </r>
    <r>
      <rPr>
        <b/>
        <sz val="9"/>
        <rFont val="Arial"/>
        <family val="2"/>
      </rPr>
      <t xml:space="preserve"> </t>
    </r>
    <r>
      <rPr>
        <sz val="9"/>
        <rFont val="Arial"/>
        <family val="2"/>
      </rPr>
      <t xml:space="preserve"> Esta hoja de trabajo es</t>
    </r>
    <r>
      <rPr>
        <u/>
        <sz val="9"/>
        <rFont val="Arial"/>
        <family val="2"/>
      </rPr>
      <t xml:space="preserve"> netamente visual</t>
    </r>
    <r>
      <rPr>
        <sz val="9"/>
        <rFont val="Arial"/>
        <family val="2"/>
      </rPr>
      <t xml:space="preserve">, Como usuario de este instrumento </t>
    </r>
    <r>
      <rPr>
        <u/>
        <sz val="9"/>
        <rFont val="Arial"/>
        <family val="2"/>
      </rPr>
      <t>No</t>
    </r>
    <r>
      <rPr>
        <sz val="9"/>
        <rFont val="Arial"/>
        <family val="2"/>
      </rPr>
      <t xml:space="preserve"> debe realizar ninguna acción, solo validar la ubicación otorgada a cada riesgo en el mapa de calor según la valoración de controles realizada en el paso anterior.
</t>
    </r>
    <r>
      <rPr>
        <u/>
        <sz val="9"/>
        <rFont val="Arial"/>
        <family val="2"/>
      </rPr>
      <t>* Paso 6</t>
    </r>
    <r>
      <rPr>
        <b/>
        <u/>
        <sz val="9"/>
        <rFont val="Arial"/>
        <family val="2"/>
      </rPr>
      <t>:</t>
    </r>
    <r>
      <rPr>
        <sz val="9"/>
        <rFont val="Arial"/>
        <family val="2"/>
      </rPr>
      <t xml:space="preserve"> "</t>
    </r>
    <r>
      <rPr>
        <b/>
        <sz val="9"/>
        <color theme="6"/>
        <rFont val="Arial"/>
        <family val="2"/>
      </rPr>
      <t>6.</t>
    </r>
    <r>
      <rPr>
        <b/>
        <sz val="9"/>
        <rFont val="Arial"/>
        <family val="2"/>
      </rPr>
      <t xml:space="preserve"> </t>
    </r>
    <r>
      <rPr>
        <b/>
        <sz val="9"/>
        <color theme="6"/>
        <rFont val="Arial"/>
        <family val="2"/>
      </rPr>
      <t>MC INHERENTE VS RESIDUAL</t>
    </r>
    <r>
      <rPr>
        <b/>
        <sz val="9"/>
        <rFont val="Arial"/>
        <family val="2"/>
      </rPr>
      <t>"</t>
    </r>
    <r>
      <rPr>
        <sz val="9"/>
        <rFont val="Arial"/>
        <family val="2"/>
      </rPr>
      <t xml:space="preserve"> Esta hoja de trabajo </t>
    </r>
    <r>
      <rPr>
        <u/>
        <sz val="9"/>
        <rFont val="Arial"/>
        <family val="2"/>
      </rPr>
      <t>es netamente visual</t>
    </r>
    <r>
      <rPr>
        <sz val="9"/>
        <rFont val="Arial"/>
        <family val="2"/>
      </rPr>
      <t xml:space="preserve">, Como usuario de este instrumento </t>
    </r>
    <r>
      <rPr>
        <u/>
        <sz val="9"/>
        <rFont val="Arial"/>
        <family val="2"/>
      </rPr>
      <t>No</t>
    </r>
    <r>
      <rPr>
        <sz val="9"/>
        <rFont val="Arial"/>
        <family val="2"/>
      </rPr>
      <t xml:space="preserve"> debe realizar ninguna acción, solo validar la ubicación otorgada a cada riesgo en los mapa de calor según la valoración de riesgos inherentes y residuales previamente realizada.
</t>
    </r>
    <r>
      <rPr>
        <b/>
        <u/>
        <sz val="9"/>
        <rFont val="Arial"/>
        <family val="2"/>
      </rPr>
      <t>* Paso 7:</t>
    </r>
    <r>
      <rPr>
        <sz val="9"/>
        <rFont val="Arial"/>
        <family val="2"/>
      </rPr>
      <t xml:space="preserve"> </t>
    </r>
    <r>
      <rPr>
        <b/>
        <sz val="9"/>
        <rFont val="Arial"/>
        <family val="2"/>
      </rPr>
      <t>"</t>
    </r>
    <r>
      <rPr>
        <b/>
        <sz val="9"/>
        <color theme="6"/>
        <rFont val="Arial"/>
        <family val="2"/>
      </rPr>
      <t>7.MAPA DE RIESGOS</t>
    </r>
    <r>
      <rPr>
        <b/>
        <sz val="9"/>
        <rFont val="Arial"/>
        <family val="2"/>
      </rPr>
      <t xml:space="preserve">"  </t>
    </r>
    <r>
      <rPr>
        <sz val="9"/>
        <rFont val="Arial"/>
        <family val="2"/>
      </rPr>
      <t xml:space="preserve">Esta hoja de trabajo recopila la información registrada en los pasos anteriores. Adicional a esto, el usuario debe diligenciar el Plan de Acción a seguir. Cada registro (fila) corresponde a </t>
    </r>
    <r>
      <rPr>
        <u/>
        <sz val="9"/>
        <rFont val="Arial"/>
        <family val="2"/>
      </rPr>
      <t>un</t>
    </r>
    <r>
      <rPr>
        <sz val="9"/>
        <rFont val="Arial"/>
        <family val="2"/>
      </rPr>
      <t xml:space="preserve"> riesgo, por lo que el Plan de Acción debe reflejar todos los controles asociados a cada riesgo. 
</t>
    </r>
    <r>
      <rPr>
        <u/>
        <sz val="9"/>
        <rFont val="Arial"/>
        <family val="2"/>
      </rPr>
      <t>*Paso 8</t>
    </r>
    <r>
      <rPr>
        <b/>
        <u/>
        <sz val="9"/>
        <rFont val="Arial"/>
        <family val="2"/>
      </rPr>
      <t>:</t>
    </r>
    <r>
      <rPr>
        <b/>
        <sz val="9"/>
        <rFont val="Arial"/>
        <family val="2"/>
      </rPr>
      <t xml:space="preserve">" </t>
    </r>
    <r>
      <rPr>
        <b/>
        <sz val="9"/>
        <color theme="6"/>
        <rFont val="Arial"/>
        <family val="2"/>
      </rPr>
      <t>8.RIESGOS POR PROCESO</t>
    </r>
    <r>
      <rPr>
        <b/>
        <sz val="9"/>
        <rFont val="Arial"/>
        <family val="2"/>
      </rPr>
      <t xml:space="preserve">": </t>
    </r>
    <r>
      <rPr>
        <sz val="9"/>
        <rFont val="Arial"/>
        <family val="2"/>
      </rPr>
      <t xml:space="preserve">Esta hoja de trabajo es </t>
    </r>
    <r>
      <rPr>
        <u/>
        <sz val="9"/>
        <rFont val="Arial"/>
        <family val="2"/>
      </rPr>
      <t xml:space="preserve">netamente visual. </t>
    </r>
    <r>
      <rPr>
        <sz val="9"/>
        <rFont val="Arial"/>
        <family val="2"/>
      </rPr>
      <t xml:space="preserve">Como usuario de este instrumento </t>
    </r>
    <r>
      <rPr>
        <u/>
        <sz val="9"/>
        <rFont val="Arial"/>
        <family val="2"/>
      </rPr>
      <t xml:space="preserve">No </t>
    </r>
    <r>
      <rPr>
        <sz val="9"/>
        <rFont val="Arial"/>
        <family val="2"/>
      </rPr>
      <t xml:space="preserve">debe realizar ninguna acción, el instrumento realizará </t>
    </r>
    <r>
      <rPr>
        <u/>
        <sz val="9"/>
        <rFont val="Arial"/>
        <family val="2"/>
      </rPr>
      <t>automáticamente</t>
    </r>
    <r>
      <rPr>
        <sz val="9"/>
        <rFont val="Arial"/>
        <family val="2"/>
      </rPr>
      <t xml:space="preserve"> la valoración del riesgo por Proceso institucional de la ANT.
</t>
    </r>
  </si>
  <si>
    <t>Las hojas se encuentran protegidas para evitar alterar las formulas involuntariamente, en el evento que requiera disponer de variables u opciones diferentes a las parametrizadas, favor contactar con la OIGT.</t>
  </si>
  <si>
    <t>Se debe ingresar información solo en las celdas identificadas con color VERDE CLARO, algunas de ellas dispone listas desplegables para que elija la opción correspondiente o están disponibles para diligenciamiento libre según cada caso, las demás contienen formulas de auto llenado</t>
  </si>
  <si>
    <r>
      <t xml:space="preserve">El archivo cuenta con un registro de ejemplo. Este es </t>
    </r>
    <r>
      <rPr>
        <u/>
        <sz val="9"/>
        <rFont val="Arial"/>
        <family val="2"/>
      </rPr>
      <t>netamente informativo</t>
    </r>
    <r>
      <rPr>
        <sz val="9"/>
        <rFont val="Arial"/>
        <family val="2"/>
      </rPr>
      <t xml:space="preserve"> y como ayuda de diligenciamiento de la matriz.</t>
    </r>
  </si>
  <si>
    <t>El formato de fecha es: DD/MM/AAAA</t>
  </si>
  <si>
    <t>El archivo contiene las siguientes hojas:</t>
  </si>
  <si>
    <r>
      <t>0_INSTRUCCIONES:</t>
    </r>
    <r>
      <rPr>
        <sz val="9"/>
        <rFont val="Arial"/>
        <family val="2"/>
      </rPr>
      <t xml:space="preserve"> Identifica el contenido del archivo y su funcionalidad</t>
    </r>
    <r>
      <rPr>
        <b/>
        <u/>
        <sz val="9"/>
        <rFont val="Arial"/>
        <family val="2"/>
      </rPr>
      <t>. Corresponde a la presente hoja de trabajo</t>
    </r>
  </si>
  <si>
    <r>
      <rPr>
        <b/>
        <u/>
        <sz val="9"/>
        <rFont val="Arial"/>
        <family val="2"/>
      </rPr>
      <t>0_AYUDAS:</t>
    </r>
    <r>
      <rPr>
        <sz val="9"/>
        <rFont val="Arial"/>
        <family val="2"/>
      </rPr>
      <t xml:space="preserve"> Brinda ayudas para el diligenciamiento y formulación de los riesgos. </t>
    </r>
    <r>
      <rPr>
        <b/>
        <u/>
        <sz val="9"/>
        <rFont val="Arial"/>
        <family val="2"/>
      </rPr>
      <t>Corresponde a una hoja únicamente de soporte y/o guía.</t>
    </r>
  </si>
  <si>
    <r>
      <t>1_ IDENTIFICACIÓN:</t>
    </r>
    <r>
      <rPr>
        <sz val="9"/>
        <rFont val="Arial"/>
        <family val="2"/>
      </rPr>
      <t xml:space="preserve"> Se establece el Código del riesgo, Descripción y Factor del riesgo asociado a cada proceso en los que participa la Dependencia.</t>
    </r>
  </si>
  <si>
    <t>Campo</t>
  </si>
  <si>
    <t>Descripción - Lineamientos para el diligenciamiento</t>
  </si>
  <si>
    <t>Fecha de elaboración o actualización:</t>
  </si>
  <si>
    <t>Fecha en la que realiza el diligenciamiento o actualización del mapa de riesgos, formato (DD/MM/AAAA)</t>
  </si>
  <si>
    <t>Vigencia:</t>
  </si>
  <si>
    <t>Anualidad correspondiente (seleccione de lista desplegable)</t>
  </si>
  <si>
    <t>Proceso</t>
  </si>
  <si>
    <t>Seleccione el nombre del proceso al cual se le identificarán y valorarán los riesgos.</t>
  </si>
  <si>
    <t>Sigla</t>
  </si>
  <si>
    <r>
      <t xml:space="preserve">Se diligencia </t>
    </r>
    <r>
      <rPr>
        <u/>
        <sz val="9"/>
        <rFont val="Arial"/>
        <family val="2"/>
      </rPr>
      <t>automáticamente</t>
    </r>
    <r>
      <rPr>
        <sz val="9"/>
        <rFont val="Arial"/>
        <family val="2"/>
      </rPr>
      <t xml:space="preserve"> según lo seleccionado en el campo "Proceso"
Por defecto se encuentra oculto a la vista del usuario. Se prevé su disponibilidad en el evento que posteriormente la entidad requiera codificar los riesgos asociados a un proceso en específico.</t>
    </r>
  </si>
  <si>
    <t>Id Riesgo</t>
  </si>
  <si>
    <r>
      <t xml:space="preserve">Permite definir un consecutivo de riesgos durante el proceso de formulación. Para facilitar la compilación con los demás instrumentos aplicables a la gestión de riesgos, este consecutivo se indica en el archivo como RC+# (Riesgo de Corrupción)
Una entidad puede ir en el riesgo 150, pero tener 70 riesgos </t>
    </r>
    <r>
      <rPr>
        <b/>
        <sz val="9"/>
        <rFont val="Arial"/>
        <family val="2"/>
      </rPr>
      <t>activos</t>
    </r>
    <r>
      <rPr>
        <sz val="9"/>
        <rFont val="Arial"/>
        <family val="2"/>
      </rPr>
      <t xml:space="preserve">, lo que permite llevar una traza de los riesgos. Esta información la debe administrar la dependencia competente. Cuando un el riesgo salga del mapa, el estado del mismo </t>
    </r>
    <r>
      <rPr>
        <b/>
        <sz val="9"/>
        <rFont val="Arial"/>
        <family val="2"/>
      </rPr>
      <t xml:space="preserve">debe cambiarse a inactivo </t>
    </r>
    <r>
      <rPr>
        <sz val="9"/>
        <rFont val="Arial"/>
        <family val="2"/>
      </rPr>
      <t xml:space="preserve">en la hoja 1 "1_IDENTIFICACIÓN" y  no existirá otro riesgo con el mismo número. </t>
    </r>
  </si>
  <si>
    <t>Amenaza de Integridad Pública</t>
  </si>
  <si>
    <r>
      <rPr>
        <u/>
        <sz val="9"/>
        <rFont val="Arial"/>
        <family val="2"/>
      </rPr>
      <t>Tipología de amenaza de integridad pública:</t>
    </r>
    <r>
      <rPr>
        <sz val="9"/>
        <rFont val="Arial"/>
        <family val="2"/>
      </rPr>
      <t xml:space="preserve"> Los riesgos de integridad pública se dividen en dos:
* Corrupción (Fraude interno, Soborno, Conflicto de intereses, Corrupción)
* LA, FT, FP (Lavado de Activos - LA, Financiación del Terrorismo- FT, Financiación de la proliferación de armas de destrucción masiva-FP)</t>
    </r>
  </si>
  <si>
    <t>Fuente Generadora</t>
  </si>
  <si>
    <r>
      <t xml:space="preserve">Se diligencia </t>
    </r>
    <r>
      <rPr>
        <u/>
        <sz val="9"/>
        <rFont val="Arial"/>
        <family val="2"/>
      </rPr>
      <t>automáticamente</t>
    </r>
    <r>
      <rPr>
        <sz val="9"/>
        <rFont val="Arial"/>
        <family val="2"/>
      </rPr>
      <t xml:space="preserve"> según lo seleccionado en el campo "Tipo de amenaza integridad pública"
</t>
    </r>
    <r>
      <rPr>
        <sz val="9"/>
        <color theme="3" tint="0.249977111117893"/>
        <rFont val="Arial"/>
        <family val="2"/>
      </rPr>
      <t>Nota: Por defecto se encuentra oculto a la vista del usuario. Se prevé su disponibilidad en el evento que posteriormente la entidad requiera armonizar el instrumento con los demás instrumentos de gestión de riesgos.</t>
    </r>
  </si>
  <si>
    <t>Descripción Fuente Generadora del Evento</t>
  </si>
  <si>
    <r>
      <t xml:space="preserve">Se diligencia </t>
    </r>
    <r>
      <rPr>
        <u/>
        <sz val="9"/>
        <rFont val="Arial"/>
        <family val="2"/>
      </rPr>
      <t>automáticamente</t>
    </r>
    <r>
      <rPr>
        <sz val="9"/>
        <rFont val="Arial"/>
        <family val="2"/>
      </rPr>
      <t xml:space="preserve"> según lo seleccionado de "Fuente Generadora"
</t>
    </r>
    <r>
      <rPr>
        <sz val="9"/>
        <color theme="3" tint="0.249977111117893"/>
        <rFont val="Arial"/>
        <family val="2"/>
      </rPr>
      <t>Nota: Por defecto se encuentra oculto a la vista del usuario. Se prevé su disponibilidad en el evento que posteriormente la entidad requiera armonizar el instrumento con los demás instrumentos de gestión de riesgos.</t>
    </r>
  </si>
  <si>
    <t>¿Qué? 
IMPACTO
Posibilidad de afectación (…)</t>
  </si>
  <si>
    <r>
      <rPr>
        <sz val="9"/>
        <color theme="1"/>
        <rFont val="Arial"/>
        <family val="2"/>
      </rPr>
      <t>Analice las consecuencias o afectaciones</t>
    </r>
    <r>
      <rPr>
        <sz val="9"/>
        <rFont val="Arial"/>
        <family val="2"/>
      </rPr>
      <t xml:space="preserve"> que puede ocasionar a la organización la materialización del riesgo, Seleccione de la lista desplegable uno o varios criterios. El instrumento posteriormente lo leerá como "Posibilidad de afectación (…)"</t>
    </r>
  </si>
  <si>
    <t xml:space="preserve">¿Cómo?
CAUSA INMEDIATA </t>
  </si>
  <si>
    <r>
      <t>Seleccione la circunstancia bajo la cual se presenta el riesgo, es la situación más evidente frente al riesgo</t>
    </r>
    <r>
      <rPr>
        <u/>
        <sz val="9"/>
        <rFont val="Arial"/>
        <family val="2"/>
      </rPr>
      <t>. El instrumento le facilitará de conformidad con las causas identificadas por el DAFP e</t>
    </r>
    <r>
      <rPr>
        <sz val="9"/>
        <rFont val="Arial"/>
        <family val="2"/>
      </rPr>
      <t>n materia de riesgos que afectan la integridad pública.</t>
    </r>
  </si>
  <si>
    <t>¿Por qué?
CAUSA RAÍZ - Actividad (R. Corrupción) / Operación (LA FT y FP)</t>
  </si>
  <si>
    <r>
      <t xml:space="preserve">Causa  principal  o básica, corresponde a las razones por la cuales se puede presentar  el riesgo, redacte de la forma más concreta posible.
Frente a los riesgos de corrupción, la causa raíz puede asociar cualquier actividad dentro del flujo de los procesos.
Frente a los riesgos de Lavado de Activos (LA), Financiación del Terrorismo (FT), o Financiación de la proliferación de armas de destrucción masiva (FP), </t>
    </r>
    <r>
      <rPr>
        <u/>
        <sz val="9"/>
        <rFont val="Arial"/>
        <family val="2"/>
      </rPr>
      <t>la causa raíz debe estar asociada a una operación o transacción.</t>
    </r>
    <r>
      <rPr>
        <sz val="9"/>
        <rFont val="Arial"/>
        <family val="2"/>
      </rPr>
      <t xml:space="preserve">
Por favor inicie con minúscula</t>
    </r>
  </si>
  <si>
    <t>DESCRIPCIÓN DEL RIESGO</t>
  </si>
  <si>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9"/>
        <color theme="9" tint="-0.249977111117893"/>
        <rFont val="Arial"/>
        <family val="2"/>
      </rPr>
      <t>POSIBILIDAD DE + Impacto para la entidad (Qué) + Causa Inmediata (Cómo) + Causa Raíz (Por qué)</t>
    </r>
    <r>
      <rPr>
        <sz val="9"/>
        <rFont val="Arial"/>
        <family val="2"/>
      </rPr>
      <t xml:space="preserve"> 
</t>
    </r>
    <r>
      <rPr>
        <u/>
        <sz val="9"/>
        <rFont val="Arial"/>
        <family val="2"/>
      </rPr>
      <t>(Se diligencia automáticamente)</t>
    </r>
  </si>
  <si>
    <t>Estado</t>
  </si>
  <si>
    <t>Seleccione el estado en el cual se encuentra el Riesgo registrado:
* Activo
* Inactivo</t>
  </si>
  <si>
    <t>Registro diligenciado</t>
  </si>
  <si>
    <r>
      <t xml:space="preserve">Validación de completitud de campos por cada riesgo identificado. Corresponde a un campo calculado </t>
    </r>
    <r>
      <rPr>
        <u/>
        <sz val="9"/>
        <color theme="1"/>
        <rFont val="Arial"/>
        <family val="2"/>
      </rPr>
      <t>automáticamente</t>
    </r>
    <r>
      <rPr>
        <sz val="9"/>
        <color theme="1"/>
        <rFont val="Arial"/>
        <family val="2"/>
      </rPr>
      <t xml:space="preserve"> por la herramienta con fines de control de completitud del registro. </t>
    </r>
    <r>
      <rPr>
        <b/>
        <u/>
        <sz val="9"/>
        <color theme="1"/>
        <rFont val="Arial"/>
        <family val="2"/>
      </rPr>
      <t>Si el mismo no cuenta con validación, el registro no estará disponible para la siguiente fase o paso correspondiente dentro de la gestión de riesgos.</t>
    </r>
  </si>
  <si>
    <t xml:space="preserve">2_RIESGO INHERENTE: </t>
  </si>
  <si>
    <t>En esta hoja se desarrolla la valoración del riesgo inherente (antes de los controles).</t>
  </si>
  <si>
    <t>Columna</t>
  </si>
  <si>
    <r>
      <t xml:space="preserve">Celda que </t>
    </r>
    <r>
      <rPr>
        <u/>
        <sz val="9"/>
        <color theme="1"/>
        <rFont val="Arial"/>
        <family val="2"/>
      </rPr>
      <t xml:space="preserve">diligencia automáticamente </t>
    </r>
    <r>
      <rPr>
        <sz val="9"/>
        <color theme="1"/>
        <rFont val="Arial"/>
        <family val="2"/>
      </rPr>
      <t>el código consecutivo del riesgo al cuál se le está realizando la valoración.</t>
    </r>
  </si>
  <si>
    <t>Identificado en paso 1?</t>
  </si>
  <si>
    <r>
      <t xml:space="preserve">Celda que </t>
    </r>
    <r>
      <rPr>
        <u/>
        <sz val="9"/>
        <color theme="1"/>
        <rFont val="Arial"/>
        <family val="2"/>
      </rPr>
      <t>diligencia automáticamente</t>
    </r>
    <r>
      <rPr>
        <sz val="9"/>
        <color theme="1"/>
        <rFont val="Arial"/>
        <family val="2"/>
      </rPr>
      <t xml:space="preserve"> si la identificación del riesgo en el paso 1 fue realizada.</t>
    </r>
  </si>
  <si>
    <t>Riesgo</t>
  </si>
  <si>
    <r>
      <t xml:space="preserve">Celda que </t>
    </r>
    <r>
      <rPr>
        <u/>
        <sz val="9"/>
        <color theme="1"/>
        <rFont val="Arial"/>
        <family val="2"/>
      </rPr>
      <t xml:space="preserve">diligencia automáticamente </t>
    </r>
    <r>
      <rPr>
        <sz val="9"/>
        <color theme="1"/>
        <rFont val="Arial"/>
        <family val="2"/>
      </rPr>
      <t>el riesgo identificado que será valorado en esta hoja.</t>
    </r>
  </si>
  <si>
    <r>
      <t xml:space="preserve">Defina el número de veces que se ejecuta la actividad durante el año, (Recuerde la probabilidad de ocurrencia del riesgo se define como el No. de veces que se pasa por el punto de riesgo en el periodo de 1 año). La matriz automáticamente hará el cálculo para el nivel de probabilidad inherente. Posteriormente, </t>
    </r>
    <r>
      <rPr>
        <b/>
        <sz val="9"/>
        <rFont val="Arial"/>
        <family val="2"/>
      </rPr>
      <t xml:space="preserve">la matriz calculará </t>
    </r>
    <r>
      <rPr>
        <b/>
        <u/>
        <sz val="9"/>
        <rFont val="Arial"/>
        <family val="2"/>
      </rPr>
      <t>automáticamente  los campos</t>
    </r>
    <r>
      <rPr>
        <b/>
        <sz val="9"/>
        <rFont val="Arial"/>
        <family val="2"/>
      </rPr>
      <t>:</t>
    </r>
    <r>
      <rPr>
        <sz val="9"/>
        <rFont val="Arial"/>
        <family val="2"/>
      </rPr>
      <t xml:space="preserve">
* Probabilidad
* Nivel Probabilidad
</t>
    </r>
  </si>
  <si>
    <t>Afectación Económica</t>
  </si>
  <si>
    <r>
      <t xml:space="preserve">Selecciona de la lista desplegable el rango de afectación económica. Posteriormente, </t>
    </r>
    <r>
      <rPr>
        <b/>
        <u/>
        <sz val="9"/>
        <rFont val="Arial"/>
        <family val="2"/>
      </rPr>
      <t>la matriz calculará automáticamente:</t>
    </r>
    <r>
      <rPr>
        <sz val="9"/>
        <rFont val="Arial"/>
        <family val="2"/>
      </rPr>
      <t xml:space="preserve">
* Porcentaje Económico
* Nivel de impacto Económico</t>
    </r>
  </si>
  <si>
    <t xml:space="preserve">El riesgo afecta la imagen de: </t>
  </si>
  <si>
    <r>
      <t xml:space="preserve">Selecciona de la lista desplegable el rango de afectación reputacional.
</t>
    </r>
    <r>
      <rPr>
        <b/>
        <u/>
        <sz val="9"/>
        <rFont val="Arial"/>
        <family val="2"/>
      </rPr>
      <t>La matriz calcula automáticamente</t>
    </r>
    <r>
      <rPr>
        <sz val="9"/>
        <rFont val="Arial"/>
        <family val="2"/>
      </rPr>
      <t>:
* Porcentaje Reputacional
* Nivel de impacto reputacional</t>
    </r>
  </si>
  <si>
    <t>Severidad Nivel de Riesgo Inherente</t>
  </si>
  <si>
    <r>
      <t xml:space="preserve">Evidencia el nivel de severidad del Riesgo Inherente. Este puede ser:
* Bajo
* Moderado
* Alto
* Extremo
Se calcula </t>
    </r>
    <r>
      <rPr>
        <u/>
        <sz val="9"/>
        <color theme="1"/>
        <rFont val="Arial"/>
        <family val="2"/>
      </rPr>
      <t>automáticamente</t>
    </r>
  </si>
  <si>
    <r>
      <t xml:space="preserve">Validación de completitud de campos por cada riesgo identificado. Corresponde a un campo diligenciado </t>
    </r>
    <r>
      <rPr>
        <u/>
        <sz val="9"/>
        <color theme="1"/>
        <rFont val="Arial"/>
        <family val="2"/>
      </rPr>
      <t>automáticamente</t>
    </r>
    <r>
      <rPr>
        <sz val="9"/>
        <color theme="1"/>
        <rFont val="Arial"/>
        <family val="2"/>
      </rPr>
      <t xml:space="preserve"> por la herramienta. </t>
    </r>
    <r>
      <rPr>
        <b/>
        <u/>
        <sz val="9"/>
        <color theme="1"/>
        <rFont val="Arial"/>
        <family val="2"/>
      </rPr>
      <t>Si el mismo no cuenta con validación, el registro no estará disponible para la siguiente fase o paso correspondiente dentro de la gestión de riesgos.</t>
    </r>
  </si>
  <si>
    <r>
      <t>3_MAPA CALOR - INHERENTE:</t>
    </r>
    <r>
      <rPr>
        <sz val="9"/>
        <rFont val="Arial"/>
        <family val="2"/>
      </rPr>
      <t xml:space="preserve"> 
Representación gráfica de la ubicación de cada riesgo inherente en el mapa de calor (MC), de acuerdo con el Id asignado previamente (En esta hoja</t>
    </r>
    <r>
      <rPr>
        <u/>
        <sz val="9"/>
        <rFont val="Arial"/>
        <family val="2"/>
      </rPr>
      <t xml:space="preserve"> no se registran datos</t>
    </r>
    <r>
      <rPr>
        <sz val="9"/>
        <rFont val="Arial"/>
        <family val="2"/>
      </rPr>
      <t>)</t>
    </r>
  </si>
  <si>
    <r>
      <t>4_ CONTROLES:</t>
    </r>
    <r>
      <rPr>
        <sz val="9"/>
        <rFont val="Arial"/>
        <family val="2"/>
      </rPr>
      <t xml:space="preserve"> </t>
    </r>
  </si>
  <si>
    <r>
      <t xml:space="preserve">Se realiza la descripción y atributos del control, calcula automáticamente el </t>
    </r>
    <r>
      <rPr>
        <u/>
        <sz val="9"/>
        <rFont val="Arial"/>
        <family val="2"/>
      </rPr>
      <t>Valor Total del Control, Probabilidad residual e Impacto Residual</t>
    </r>
  </si>
  <si>
    <r>
      <t xml:space="preserve">Se </t>
    </r>
    <r>
      <rPr>
        <u/>
        <sz val="9"/>
        <color theme="1"/>
        <rFont val="Arial"/>
        <family val="2"/>
      </rPr>
      <t xml:space="preserve">diligencia automáticamente </t>
    </r>
    <r>
      <rPr>
        <sz val="9"/>
        <color theme="1"/>
        <rFont val="Arial"/>
        <family val="2"/>
      </rPr>
      <t>el código consecutivo del riesgo al cuál se le está realizando la valoración.</t>
    </r>
  </si>
  <si>
    <r>
      <t xml:space="preserve">Se </t>
    </r>
    <r>
      <rPr>
        <u/>
        <sz val="9"/>
        <color theme="1"/>
        <rFont val="Arial"/>
        <family val="2"/>
      </rPr>
      <t>diligencia automáticamente</t>
    </r>
    <r>
      <rPr>
        <sz val="9"/>
        <color theme="1"/>
        <rFont val="Arial"/>
        <family val="2"/>
      </rPr>
      <t xml:space="preserve"> si la identificación del riesgo en el paso 1 fue realizada.</t>
    </r>
  </si>
  <si>
    <r>
      <t xml:space="preserve">Se </t>
    </r>
    <r>
      <rPr>
        <u/>
        <sz val="9"/>
        <color theme="1"/>
        <rFont val="Arial"/>
        <family val="2"/>
      </rPr>
      <t>diligencia automáticamente</t>
    </r>
    <r>
      <rPr>
        <sz val="9"/>
        <color theme="1"/>
        <rFont val="Arial"/>
        <family val="2"/>
      </rPr>
      <t xml:space="preserve"> el riesgo identificado que será valorado en esta hoja.</t>
    </r>
  </si>
  <si>
    <r>
      <t xml:space="preserve">Se </t>
    </r>
    <r>
      <rPr>
        <u/>
        <sz val="9"/>
        <color theme="1"/>
        <rFont val="Arial"/>
        <family val="2"/>
      </rPr>
      <t>diligencia automáticamente</t>
    </r>
    <r>
      <rPr>
        <sz val="9"/>
        <color theme="1"/>
        <rFont val="Arial"/>
        <family val="2"/>
      </rPr>
      <t xml:space="preserve"> el porcentaje de probabilidad de riesgo que se diligencia en la columna.</t>
    </r>
  </si>
  <si>
    <r>
      <t xml:space="preserve">Se </t>
    </r>
    <r>
      <rPr>
        <u/>
        <sz val="9"/>
        <color theme="1"/>
        <rFont val="Arial"/>
        <family val="2"/>
      </rPr>
      <t>diligencia automáticamente</t>
    </r>
    <r>
      <rPr>
        <sz val="9"/>
        <color theme="1"/>
        <rFont val="Arial"/>
        <family val="2"/>
      </rPr>
      <t xml:space="preserve"> el porcentaje de impacto del riesgo que se diligencia en la columna.</t>
    </r>
  </si>
  <si>
    <t xml:space="preserve">No. De Control </t>
  </si>
  <si>
    <r>
      <t xml:space="preserve">Se </t>
    </r>
    <r>
      <rPr>
        <u/>
        <sz val="9"/>
        <color theme="1"/>
        <rFont val="Arial"/>
        <family val="2"/>
      </rPr>
      <t>diligencia automáticamente</t>
    </r>
    <r>
      <rPr>
        <sz val="9"/>
        <color theme="1"/>
        <rFont val="Arial"/>
        <family val="2"/>
      </rPr>
      <t xml:space="preserve"> el número de control asociado al riesgo al cual se le están diligenciando el/los control(es).</t>
    </r>
  </si>
  <si>
    <t>Área</t>
  </si>
  <si>
    <t>Seleccione la dependencia/área que es responsable de efectuar el control que ataca al riesgo asociado.</t>
  </si>
  <si>
    <t>Seleccione el cargo del servidor público el cual implementará el control.</t>
  </si>
  <si>
    <t xml:space="preserve">Aplicativo </t>
  </si>
  <si>
    <t>Seleccione el aplicativo de la ANT en el cual se implementará el control.
Nota: Si no encuentra el nombre del Aplicativo, por favor escríbalo.</t>
  </si>
  <si>
    <t>Actividad - Acción ¿Qué?
Inicia con verbo</t>
  </si>
  <si>
    <r>
      <t xml:space="preserve">Diligencie la actividad/acción, medida que permite reducir o mitigar un riesgo. Recuerde que inicia con un </t>
    </r>
    <r>
      <rPr>
        <u/>
        <sz val="9"/>
        <color theme="1"/>
        <rFont val="Arial"/>
        <family val="2"/>
      </rPr>
      <t>verbo</t>
    </r>
    <r>
      <rPr>
        <sz val="9"/>
        <color theme="1"/>
        <rFont val="Arial"/>
        <family val="2"/>
      </rPr>
      <t>.</t>
    </r>
  </si>
  <si>
    <t>Complemento (Observaciones o desviaciones)</t>
  </si>
  <si>
    <t>Registra información complementaria del control registrado.
Por favor inicie con minúscula</t>
  </si>
  <si>
    <t>Descripción del control</t>
  </si>
  <si>
    <r>
      <t xml:space="preserve">Se  </t>
    </r>
    <r>
      <rPr>
        <u/>
        <sz val="9"/>
        <rFont val="Arial"/>
        <family val="2"/>
      </rPr>
      <t xml:space="preserve">diligencia automáticamente </t>
    </r>
    <r>
      <rPr>
        <sz val="9"/>
        <rFont val="Arial"/>
        <family val="2"/>
      </rPr>
      <t xml:space="preserve">la descripción consolidada del control. 
Recuerde que el control se define como la medida que permite reducir o mitigar un riesgo. Defina el control (es) que atacan la causa raíz del riesgo, considere la estructura explicada en la guía: </t>
    </r>
    <r>
      <rPr>
        <b/>
        <sz val="9"/>
        <color theme="9" tint="-0.249977111117893"/>
        <rFont val="Arial"/>
        <family val="2"/>
      </rPr>
      <t>Responsable de ejecutar el control + Acción + Complemento</t>
    </r>
  </si>
  <si>
    <t>Debe seleccionar de lista desplegable entre:
* Preventivo
* Detectivo
* Correctivo</t>
  </si>
  <si>
    <t>Peso del Control</t>
  </si>
  <si>
    <r>
      <t xml:space="preserve">Se </t>
    </r>
    <r>
      <rPr>
        <u/>
        <sz val="9"/>
        <rFont val="Arial"/>
        <family val="2"/>
      </rPr>
      <t>calcula automáticamente</t>
    </r>
    <r>
      <rPr>
        <sz val="9"/>
        <rFont val="Arial"/>
        <family val="2"/>
      </rPr>
      <t xml:space="preserve"> según lo seleccionado en Tipo de Control
* Preventivo: 25 %
* Detectivo: 15 %
* Correctivo: 10 %
Con el objetivo de presentar una visualización ligera de la información, esta columna se encontrará oculta.</t>
    </r>
  </si>
  <si>
    <t>Desplazamiento en la Matriz</t>
  </si>
  <si>
    <r>
      <t xml:space="preserve">Se </t>
    </r>
    <r>
      <rPr>
        <u/>
        <sz val="9"/>
        <rFont val="Arial"/>
        <family val="2"/>
      </rPr>
      <t>calcula automáticamente</t>
    </r>
    <r>
      <rPr>
        <sz val="9"/>
        <rFont val="Arial"/>
        <family val="2"/>
      </rPr>
      <t xml:space="preserve"> según lo seleccionado en </t>
    </r>
    <r>
      <rPr>
        <i/>
        <sz val="9"/>
        <rFont val="Arial"/>
        <family val="2"/>
      </rPr>
      <t>Tipo de Control:</t>
    </r>
    <r>
      <rPr>
        <sz val="9"/>
        <rFont val="Arial"/>
        <family val="2"/>
      </rPr>
      <t xml:space="preserve"> los campos:
* Impacto
* Probabilidad
Con el objetivo de presentar una visualización ligera de la información, esta columna se encontrará oculta.</t>
    </r>
  </si>
  <si>
    <t>Debe seleccionar de lista desplegable el tipo de implementación del control, entre:
* Automático
* Manual</t>
  </si>
  <si>
    <t>Peso de la implementación</t>
  </si>
  <si>
    <r>
      <t xml:space="preserve">Se calcula </t>
    </r>
    <r>
      <rPr>
        <u/>
        <sz val="9"/>
        <rFont val="Arial"/>
        <family val="2"/>
      </rPr>
      <t>automáticamente</t>
    </r>
    <r>
      <rPr>
        <sz val="9"/>
        <rFont val="Arial"/>
        <family val="2"/>
      </rPr>
      <t xml:space="preserve"> según lo seleccionado en Implementación
Automático: 25 %
Manual: 15 %
Con el objetivo de presentar una visualización ligera de la información, esta columna se encontrará oculta.</t>
    </r>
  </si>
  <si>
    <t>Debe seleccionar de listas desplegables el tipo de documentación del control:
* Procedimientos
* Sistemas de información
* Otros Esquemas</t>
  </si>
  <si>
    <t xml:space="preserve">Seleccione la frecuencia en que existe la oportunidad en que se ejecuta el control para prevenir/detectar la materialización del riesgo de manera oportuna.
* Por evento/demanda
* Diario
* Semanal
* Quincenal
* Mensual
* Bimensual
* Trimestral
* Semestral
* Anual
</t>
  </si>
  <si>
    <t>Trazabilidad</t>
  </si>
  <si>
    <t xml:space="preserve">Seleccione  la manera de registrar la evidencia o rastro de la ejecución del control:
* Con registro manual
* Con registro electrónico
</t>
  </si>
  <si>
    <t>Ejecución</t>
  </si>
  <si>
    <t>Seleccione en la lista desplegable una de las fuentes de información que soportan la implementación del control:
* Interna
* Externa
* Mixta</t>
  </si>
  <si>
    <t>Valor Total del Control</t>
  </si>
  <si>
    <r>
      <t xml:space="preserve">Se calcula </t>
    </r>
    <r>
      <rPr>
        <u/>
        <sz val="9"/>
        <rFont val="Arial"/>
        <family val="2"/>
      </rPr>
      <t>automáticamente</t>
    </r>
    <r>
      <rPr>
        <sz val="9"/>
        <rFont val="Arial"/>
        <family val="2"/>
      </rPr>
      <t>:
Peso del Control + Peso de la implementación</t>
    </r>
  </si>
  <si>
    <t>Probabilidad residual</t>
  </si>
  <si>
    <r>
      <t xml:space="preserve">Se calcula </t>
    </r>
    <r>
      <rPr>
        <u/>
        <sz val="9"/>
        <rFont val="Arial"/>
        <family val="2"/>
      </rPr>
      <t>automáticamente</t>
    </r>
    <r>
      <rPr>
        <sz val="9"/>
        <rFont val="Arial"/>
        <family val="2"/>
      </rPr>
      <t>:
% Probabilidad Riesgo Inherente-(% Probabilidad Riesgo Inherente*Valor Total del Control)</t>
    </r>
  </si>
  <si>
    <t>Impacto Residual</t>
  </si>
  <si>
    <r>
      <t xml:space="preserve">Se calcula </t>
    </r>
    <r>
      <rPr>
        <u/>
        <sz val="9"/>
        <rFont val="Arial"/>
        <family val="2"/>
      </rPr>
      <t>automáticamente:</t>
    </r>
    <r>
      <rPr>
        <sz val="9"/>
        <rFont val="Arial"/>
        <family val="2"/>
      </rPr>
      <t xml:space="preserve">
% Impacto Riesgo Inherente-(% Impacto Riesgo Inherente*Valor Total del Control)</t>
    </r>
  </si>
  <si>
    <t>Valoración residual:
- Probabilidad residual final
- Impacto Residual Final
- Probabilidad
- Impacto</t>
  </si>
  <si>
    <r>
      <t xml:space="preserve">Calculan </t>
    </r>
    <r>
      <rPr>
        <u/>
        <sz val="9"/>
        <rFont val="Arial"/>
        <family val="2"/>
      </rPr>
      <t>automáticamente</t>
    </r>
    <r>
      <rPr>
        <sz val="9"/>
        <rFont val="Arial"/>
        <family val="2"/>
      </rPr>
      <t xml:space="preserve"> la valoración residual de riesgo, considerando todos los controles señalados.</t>
    </r>
  </si>
  <si>
    <r>
      <t>5 MAPA CALOR RESIDUAL:</t>
    </r>
    <r>
      <rPr>
        <sz val="9"/>
        <rFont val="Arial"/>
        <family val="2"/>
      </rPr>
      <t xml:space="preserve"> Representación gráfica de la ubicación de cada riesgo residual en el mapa de calor (En esta hoja </t>
    </r>
    <r>
      <rPr>
        <u/>
        <sz val="9"/>
        <rFont val="Arial"/>
        <family val="2"/>
      </rPr>
      <t>no</t>
    </r>
    <r>
      <rPr>
        <sz val="9"/>
        <rFont val="Arial"/>
        <family val="2"/>
      </rPr>
      <t xml:space="preserve"> se ingresan datos por parte del usuario). Por favor valide la consistencia de la graficación, de conformidad al análisis de riesgos y los controles.</t>
    </r>
  </si>
  <si>
    <r>
      <t>6 MAPA CALOR INHERENTE VS RESIDUAL:</t>
    </r>
    <r>
      <rPr>
        <sz val="9"/>
        <rFont val="Arial"/>
        <family val="2"/>
      </rPr>
      <t xml:space="preserve"> Comparación gráfica de la ubicación de cada riesgo inherente y residual en el mapa de calor (En esta hoja </t>
    </r>
    <r>
      <rPr>
        <u/>
        <sz val="9"/>
        <rFont val="Arial"/>
        <family val="2"/>
      </rPr>
      <t>no</t>
    </r>
    <r>
      <rPr>
        <sz val="9"/>
        <rFont val="Arial"/>
        <family val="2"/>
      </rPr>
      <t xml:space="preserve"> se ingresan dados por parte del usuario). Por favor valide la eficiencia de los controles, mediante la cual se tiene que reflejar en un desplazamiento en el mapa de calor residual.</t>
    </r>
  </si>
  <si>
    <r>
      <t>7 MAPA RIESGOS:</t>
    </r>
    <r>
      <rPr>
        <sz val="9"/>
        <rFont val="Arial"/>
        <family val="2"/>
      </rPr>
      <t xml:space="preserve"> Relaciona la valoración del o los riesgos identificados anteriormente, lo(s) control(es) de los mismos y establece el Tratamiento, Plan de Acción y Programador.</t>
    </r>
  </si>
  <si>
    <t>Contexto e identificación de riesgos</t>
  </si>
  <si>
    <r>
      <t xml:space="preserve">Todos los campos relacionados con el contexto y la identificación de riesgos, provienen del diligenciamiento realizado previamente, por lo que estos campos el instrumento los diligenciará </t>
    </r>
    <r>
      <rPr>
        <u/>
        <sz val="9"/>
        <color theme="1"/>
        <rFont val="Arial"/>
        <family val="2"/>
      </rPr>
      <t>automáticamente.</t>
    </r>
  </si>
  <si>
    <r>
      <t xml:space="preserve">Se calcula </t>
    </r>
    <r>
      <rPr>
        <u/>
        <sz val="9"/>
        <rFont val="Arial"/>
        <family val="2"/>
      </rPr>
      <t>automáticamente</t>
    </r>
    <r>
      <rPr>
        <sz val="9"/>
        <rFont val="Arial"/>
        <family val="2"/>
      </rPr>
      <t xml:space="preserve"> según el SEVERIDAD (NIVEL DEL RIESGO)
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t>
    </r>
  </si>
  <si>
    <t>Se calcula automáticamente según SEVERIDAD (NIVEL DE RIESGO), de conformidad con los lineamientos de la Guía y el Anexo 1 de la misma.</t>
  </si>
  <si>
    <t>Determine el tratamiento a seguir</t>
  </si>
  <si>
    <t>Seleccione de la lista el tratamiento a seguir:
* Reducir
* Compartir
* Aceptar
* Evitar</t>
  </si>
  <si>
    <t>Descripción de la Acción, basado en el análisis de causas</t>
  </si>
  <si>
    <r>
      <t xml:space="preserve">En este campo se especifica la identificación del Plan de Acción con el cual se realizará la implementación de dicho control.
Acción por </t>
    </r>
    <r>
      <rPr>
        <u/>
        <sz val="9"/>
        <color theme="1"/>
        <rFont val="Arial"/>
        <family val="2"/>
      </rPr>
      <t>riesgo</t>
    </r>
    <r>
      <rPr>
        <sz val="9"/>
        <color theme="1"/>
        <rFont val="Arial"/>
        <family val="2"/>
      </rPr>
      <t xml:space="preserve"> que aporta en la validación del control o controles con una frecuencia establecida</t>
    </r>
  </si>
  <si>
    <t>Área responsable</t>
  </si>
  <si>
    <t>Indique el área que implementará la acción de acuerdo con el riesgo.</t>
  </si>
  <si>
    <t>Descripción (Indicador)</t>
  </si>
  <si>
    <t>Describa el indicador con el que se realizará el seguimiento al Plan de Acción.</t>
  </si>
  <si>
    <t>Meta (Indicador)</t>
  </si>
  <si>
    <t>Indique la meta del indicador previo.</t>
  </si>
  <si>
    <t>Programador</t>
  </si>
  <si>
    <t>Indique la programación del plan de acción 2026, para el cumplimiento de la meta.</t>
  </si>
  <si>
    <t>Utilice la lista de despliegue que se encuentra parametrizada, le aparecerán las opciones:
Sin Iniciar, En proceso, Cerrado.
La selección en este caso dependerá de las acciones del plan que se hayan establecido en cada caso.</t>
  </si>
  <si>
    <r>
      <t>8 RIESGO DEL PROCESO:</t>
    </r>
    <r>
      <rPr>
        <sz val="9"/>
        <rFont val="Arial"/>
        <family val="2"/>
      </rPr>
      <t xml:space="preserve"> Calcula el nivel de riesgo total del proceso </t>
    </r>
    <r>
      <rPr>
        <u/>
        <sz val="9"/>
        <rFont val="Arial"/>
        <family val="2"/>
      </rPr>
      <t>automáticamente</t>
    </r>
    <r>
      <rPr>
        <sz val="9"/>
        <rFont val="Arial"/>
        <family val="2"/>
      </rPr>
      <t>. (En esta hoja no se ingresan datos)</t>
    </r>
  </si>
  <si>
    <t>La totalidad de esta hoja es calculada de acuerdo con los controles, para establecer el riesgo integral a nivel de cada proceso institucional ANT.</t>
  </si>
  <si>
    <t>Hoja</t>
  </si>
  <si>
    <r>
      <rPr>
        <b/>
        <sz val="9"/>
        <rFont val="Arial"/>
        <family val="2"/>
      </rPr>
      <t xml:space="preserve">Nota. Si la información </t>
    </r>
    <r>
      <rPr>
        <b/>
        <u/>
        <sz val="9"/>
        <rFont val="Arial"/>
        <family val="2"/>
      </rPr>
      <t>no</t>
    </r>
    <r>
      <rPr>
        <b/>
        <sz val="9"/>
        <rFont val="Arial"/>
        <family val="2"/>
      </rPr>
      <t xml:space="preserve"> se encuentra plenamente diligenciada para cada riesgo, no se visualiza la valoración correspondiente</t>
    </r>
  </si>
  <si>
    <t>Observaciones generales</t>
  </si>
  <si>
    <t>Una vez consolidados los riesgos de corrupción institucionales para la vigencia 2026, se recodificarán (asignación Id definitivo para cada riesgo) los mismos para facilitar un análisis integral y la formulación del Mapa de Riesgos de Corrupción institucional.</t>
  </si>
  <si>
    <t>Cada registro incluye al final un check de validación, si el registro fue finalizado y no cuenta con el check activo, por favor revise que haya diligenciado plenamente la información y complete campos faltantes</t>
  </si>
  <si>
    <t>Si desea ir a la página de inicio, desde cualquier hoja de trabajo, de clic sobre el ícono de la ANT.</t>
  </si>
  <si>
    <r>
      <t xml:space="preserve">Disclaimer: Los textos, estructura y ayudas que conforman el presente instrumento, corresponden principalmente a los indicados en la </t>
    </r>
    <r>
      <rPr>
        <i/>
        <sz val="9"/>
        <rFont val="Arial"/>
        <family val="2"/>
      </rPr>
      <t xml:space="preserve">Guía para la Gestión Integral del Riesgo en Entidades Públicas V7 </t>
    </r>
    <r>
      <rPr>
        <sz val="9"/>
        <rFont val="Arial"/>
        <family val="2"/>
      </rPr>
      <t>y adaptaciones particulares de los mismos, realizadas por la OIGT para facilitar la formulación y seguimiento de Riesgos de Corrupción al interior de la ANT,</t>
    </r>
    <r>
      <rPr>
        <i/>
        <sz val="9"/>
        <rFont val="Arial"/>
        <family val="2"/>
      </rPr>
      <t xml:space="preserve"> </t>
    </r>
  </si>
  <si>
    <t>1. Validar condiciones actualizadas, formular para que se registren en un solo punto y en los demás se invoquen, evitando repetir textos</t>
  </si>
  <si>
    <t>2. Validar si es útil graficar en el mapa de calor la ubicación de cada riesgo</t>
  </si>
  <si>
    <t>AYUDAS</t>
  </si>
  <si>
    <t>3. Validar si el formato esta acogido por Calidad (o se pretende que se acoja) en caso contrario se recomienda retirar del formato la info de código, versión y fecha</t>
  </si>
  <si>
    <t>CRITERIOS PARA DESCRIBIR EL RIESGO</t>
  </si>
  <si>
    <t>Criterios generales en análisis de riesgos</t>
  </si>
  <si>
    <r>
      <t xml:space="preserve">Consecuencias que puede ocasionar a la organización la materialización del riesgo.
Afectación económica/presupuestal o reputacional.  </t>
    </r>
    <r>
      <rPr>
        <b/>
        <sz val="9"/>
        <color theme="1"/>
        <rFont val="Arial"/>
        <family val="2"/>
      </rPr>
      <t>Responde a la pregunta ¿Qué?</t>
    </r>
  </si>
  <si>
    <t>Causa inmediata</t>
  </si>
  <si>
    <r>
      <t xml:space="preserve">Situaciones más evidentes sobre las cuales se presenta el riesgo. Responde a la pregunta:
</t>
    </r>
    <r>
      <rPr>
        <b/>
        <sz val="9"/>
        <color theme="1"/>
        <rFont val="Arial"/>
        <family val="2"/>
      </rPr>
      <t>¿qué puede ocurrir?,</t>
    </r>
    <r>
      <rPr>
        <sz val="9"/>
        <color theme="1"/>
        <rFont val="Arial"/>
        <family val="2"/>
      </rPr>
      <t xml:space="preserve"> Es  decir la situación, acción, condición o suceso incierto que, si ocurre, podría afectar el logro de los objetivos de la entidad. 
</t>
    </r>
    <r>
      <rPr>
        <u/>
        <sz val="9"/>
        <color theme="1"/>
        <rFont val="Arial"/>
        <family val="2"/>
      </rPr>
      <t>Características clave:</t>
    </r>
    <r>
      <rPr>
        <sz val="9"/>
        <color theme="1"/>
        <rFont val="Arial"/>
        <family val="2"/>
      </rPr>
      <t xml:space="preserve"> Debe ser específico y claro, no genérico. Expresado en términos de qué podría pasar. </t>
    </r>
  </si>
  <si>
    <t>Causa raíz</t>
  </si>
  <si>
    <r>
      <t xml:space="preserve">Bajo el análisis de la causa principal se plantea </t>
    </r>
    <r>
      <rPr>
        <b/>
        <sz val="9"/>
        <color theme="1"/>
        <rFont val="Arial"/>
        <family val="2"/>
      </rPr>
      <t>¿por qué puede ocurrir?</t>
    </r>
    <r>
      <rPr>
        <sz val="9"/>
        <color theme="1"/>
        <rFont val="Arial"/>
        <family val="2"/>
      </rPr>
      <t xml:space="preserve"> el evento no desado. Un mismo riesgo puede asociar una o múltiples causas
</t>
    </r>
    <r>
      <rPr>
        <u/>
        <sz val="9"/>
        <color theme="1"/>
        <rFont val="Arial"/>
        <family val="2"/>
      </rPr>
      <t>Características clav</t>
    </r>
    <r>
      <rPr>
        <sz val="9"/>
        <color theme="1"/>
        <rFont val="Arial"/>
        <family val="2"/>
      </rPr>
      <t>e: Identificar causas raíz y condiciones contribuyentes que pueden  clasificarse en: humanas, tecnológicas, normativas, ambientales, organizacionales.</t>
    </r>
  </si>
  <si>
    <t>Fuente. Figura 16 Estructura para la redacción del riesgo. Guía para la Gestión Integral del Riesgo en Entidades Públicas DAFP Versión 7. 2025</t>
  </si>
  <si>
    <t>Criterios específicos en análisis de riesgos de corrupción</t>
  </si>
  <si>
    <t>Amenazas para la integridad pública</t>
  </si>
  <si>
    <t>Puntos de riesgo</t>
  </si>
  <si>
    <t xml:space="preserve">Errores, omisiones, informes inexactos o descripciones incorrectas realizados con culpa o dolo para beneficio personal o de terceros. </t>
  </si>
  <si>
    <r>
      <t>Cualquier</t>
    </r>
    <r>
      <rPr>
        <b/>
        <u/>
        <sz val="9"/>
        <color rgb="FF000000"/>
        <rFont val="Arial"/>
        <family val="2"/>
      </rPr>
      <t xml:space="preserve"> actividad dentro del flujo de proceso</t>
    </r>
    <r>
      <rPr>
        <sz val="9"/>
        <color rgb="FF000000"/>
        <rFont val="Arial"/>
        <family val="2"/>
      </rPr>
      <t xml:space="preserve"> y no solo las operaciones.</t>
    </r>
  </si>
  <si>
    <t xml:space="preserve">Aceptar o solicitar una ventaja indebida de cualquier valor (que puede ser financiero o no financiero), directa o indirectamente, e independientemente de la ubicación, en violación de la ley aplicable, como incentivo o recompensa para que una persona actúe o se abstenga de actuar […]”. </t>
  </si>
  <si>
    <t xml:space="preserve">Ofrecer, prometer o dar una ventaja indebida de cualquier valor (que puede ser financiero o no financiero), directa o indirectamente, e independientemente de la ubicación, en violación de la ley aplicable, como incentivo o recompensa para que una persona actúe o se abstenga Causa raíz de actuar […]”. </t>
  </si>
  <si>
    <t>Confliclto de Intereses</t>
  </si>
  <si>
    <t>Decidir en un asunto sobre el cual el servidor tiene un interés particular y directo en su regulación, gestión, control o decisión, o lo tuviere su cónyuge, compañero o compañera permanente, o algunos de sus  parientes dentro del cuarto grado de consanguinidad, segundo de afinidad o primero civil, o su socio o socios de hecho o de derecho</t>
  </si>
  <si>
    <t xml:space="preserve">Desviar la gestión administrativa o los recursos públicos y privados para obtener un beneficio propio o para un tercero </t>
  </si>
  <si>
    <t>Desviar la gestión administrativa o los recursos públicos y privados para obtener un beneficio propio o para un tercero</t>
  </si>
  <si>
    <r>
      <rPr>
        <b/>
        <u/>
        <sz val="9"/>
        <color rgb="FF000000"/>
        <rFont val="Arial"/>
        <family val="2"/>
      </rPr>
      <t>Operaciones</t>
    </r>
    <r>
      <rPr>
        <sz val="9"/>
        <color rgb="FF000000"/>
        <rFont val="Arial"/>
        <family val="2"/>
      </rPr>
      <t xml:space="preserve"> que lleva a cabo la entidad. Es decir, actividades dentro del flujo de los procesos que implican un</t>
    </r>
    <r>
      <rPr>
        <b/>
        <sz val="9"/>
        <color rgb="FF000000"/>
        <rFont val="Arial"/>
        <family val="2"/>
      </rPr>
      <t xml:space="preserve"> intercambio de recursos</t>
    </r>
    <r>
      <rPr>
        <sz val="9"/>
        <color rgb="FF000000"/>
        <rFont val="Arial"/>
        <family val="2"/>
      </rPr>
      <t>, bien sea porque la entidad recibe un bien o servicio por el cual paga un precio, o porque entrega un bien o servicio por el cual le pagan un precio.</t>
    </r>
  </si>
  <si>
    <t>Usar la entidad para dar apariencia de legalidad a los activos provenientes de actividades delictivas</t>
  </si>
  <si>
    <t>Usar la entidad para canalizar recursos hacia la realización de actividades terroristas o la proliferación de armas de destrucción masiva</t>
  </si>
  <si>
    <t>Fuente. Figura 28 Sistema de Gestión de Riesgos para la Integridad Pública. Guía para la Gestión Integral del Riesgo en Entidades Públicas DAFP Versión 7. 2025
Fuente. Tabla 32 Ejemplos como referente para análisis del riesgo . Guía para la Gestión Integral del Riesgo en Entidades Públicas DAFP Versión 7. 2025
Fuente.  Pag. 132-134. Guía para la Gestión Integral del Riesgo en Entidades Públicas DAFP Versión 7. 2025</t>
  </si>
  <si>
    <t>Áreas de impacto (consecuencias o afectaciones)</t>
  </si>
  <si>
    <t>Identificación</t>
  </si>
  <si>
    <t>Detalle</t>
  </si>
  <si>
    <t>Incumplimiento normativo o de obligaciones, que puede derivar en sanciones o indemnizaciones por daños.</t>
  </si>
  <si>
    <t>Contagio</t>
  </si>
  <si>
    <t>Posibilidad de que la entidad pueda sufrir una afectación económica, reputacional o legal a causa de la acción propia de una entidad o de un individuo relacionado.</t>
  </si>
  <si>
    <t>Posibilidad de que la entidad pueda sufrir un deterioro o afectación negativa en la percepción pública  sobre su gestión, efectividad, transparencia, etc.</t>
  </si>
  <si>
    <t>Posibilidad de afectaciones a la ejecución presupuestal, pagos por sanciones económicas, indemnizaciones a terceros, sanciones por incumplimientos de tipo legal, etc</t>
  </si>
  <si>
    <t>Corresponde a los escenarios en que la conducta contraria a la integridad termina afectando el desarrollo de los procesos</t>
  </si>
  <si>
    <t xml:space="preserve">Aun cuando no haya consecuencias, toda operación sospechosa, incluso la intentada, debe ser objeto de reporte, al margen de la materialización del delito de lavado de activos. </t>
  </si>
  <si>
    <t>Fuente.  Pag. 60 y 128. Guía para la Gestión Integral del Riesgo en Entidades Públicas DAFP Versión 7. 2025</t>
  </si>
  <si>
    <t>Estructura de redacción del riesgo: Impacto + Causa Inmediata + Causa Raiz</t>
  </si>
  <si>
    <t xml:space="preserve">Ejemplos descripción de riesgos </t>
  </si>
  <si>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t>
    </r>
    <r>
      <rPr>
        <sz val="9"/>
        <color theme="3"/>
        <rFont val="Arial"/>
        <family val="2"/>
      </rPr>
      <t xml:space="preserve"> </t>
    </r>
    <r>
      <rPr>
        <u/>
        <sz val="9"/>
        <color theme="9" tint="-0.249977111117893"/>
        <rFont val="Arial"/>
        <family val="2"/>
      </rPr>
      <t>Corrupción</t>
    </r>
    <r>
      <rPr>
        <sz val="9"/>
        <rFont val="Arial"/>
        <family val="2"/>
      </rPr>
      <t xml:space="preserve"> en la </t>
    </r>
    <r>
      <rPr>
        <u/>
        <sz val="9"/>
        <color theme="9" tint="-0.249977111117893"/>
        <rFont val="Arial"/>
        <family val="2"/>
      </rPr>
      <t xml:space="preserve">evaluación en la evaluación de los procesos de selección para la contratación de bienes y servicios </t>
    </r>
    <r>
      <rPr>
        <sz val="9"/>
        <rFont val="Arial"/>
        <family val="2"/>
      </rPr>
      <t xml:space="preserve">de la Entidad, a </t>
    </r>
    <r>
      <rPr>
        <u/>
        <sz val="9"/>
        <color theme="9" tint="-0.249977111117893"/>
        <rFont val="Arial"/>
        <family val="2"/>
      </rPr>
      <t xml:space="preserve">causa del </t>
    </r>
    <r>
      <rPr>
        <sz val="9"/>
        <rFont val="Arial"/>
        <family val="2"/>
      </rPr>
      <t>direccionamiento y/o favorecimiento de la contratación hacia un proponente específico</t>
    </r>
  </si>
  <si>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 </t>
    </r>
    <r>
      <rPr>
        <u/>
        <sz val="9"/>
        <color theme="9" tint="-0.249977111117893"/>
        <rFont val="Arial"/>
        <family val="2"/>
      </rPr>
      <t>Fraude Interno</t>
    </r>
    <r>
      <rPr>
        <sz val="9"/>
        <rFont val="Arial"/>
        <family val="2"/>
      </rPr>
      <t xml:space="preserve"> en la </t>
    </r>
    <r>
      <rPr>
        <u/>
        <sz val="9"/>
        <color theme="9" tint="-0.249977111117893"/>
        <rFont val="Arial"/>
        <family val="2"/>
      </rPr>
      <t>asignación de subsidios</t>
    </r>
    <r>
      <rPr>
        <sz val="9"/>
        <rFont val="Arial"/>
        <family val="2"/>
      </rPr>
      <t xml:space="preserve"> a </t>
    </r>
    <r>
      <rPr>
        <u/>
        <sz val="9"/>
        <color theme="9" tint="-0.249977111117893"/>
        <rFont val="Arial"/>
        <family val="2"/>
      </rPr>
      <t>causa de</t>
    </r>
    <r>
      <rPr>
        <sz val="9"/>
        <rFont val="Arial"/>
        <family val="2"/>
      </rPr>
      <t xml:space="preserve"> errores, omisiones, informes inexactos o descripciones incorrectas realizados para beneficio personal o de terceros en la asignación de subsidios</t>
    </r>
  </si>
  <si>
    <r>
      <t xml:space="preserve">* </t>
    </r>
    <r>
      <rPr>
        <u/>
        <sz val="9"/>
        <rFont val="Arial"/>
        <family val="2"/>
      </rPr>
      <t>Posibilidad de</t>
    </r>
    <r>
      <rPr>
        <sz val="9"/>
        <rFont val="Arial"/>
        <family val="2"/>
      </rPr>
      <t xml:space="preserve"> </t>
    </r>
    <r>
      <rPr>
        <b/>
        <u/>
        <sz val="9"/>
        <color theme="9" tint="-0.249977111117893"/>
        <rFont val="Arial"/>
        <family val="2"/>
      </rPr>
      <t>afectación reputaciona</t>
    </r>
    <r>
      <rPr>
        <b/>
        <sz val="9"/>
        <rFont val="Arial"/>
        <family val="2"/>
      </rPr>
      <t>l</t>
    </r>
    <r>
      <rPr>
        <sz val="9"/>
        <rFont val="Arial"/>
        <family val="2"/>
      </rPr>
      <t xml:space="preserve"> por </t>
    </r>
    <r>
      <rPr>
        <u/>
        <sz val="9"/>
        <color theme="9" tint="-0.249977111117893"/>
        <rFont val="Arial"/>
        <family val="2"/>
      </rPr>
      <t>Soborno Saliente</t>
    </r>
    <r>
      <rPr>
        <sz val="9"/>
        <rFont val="Arial"/>
        <family val="2"/>
      </rPr>
      <t xml:space="preserve"> en el</t>
    </r>
    <r>
      <rPr>
        <u/>
        <sz val="9"/>
        <color theme="9" tint="-0.249977111117893"/>
        <rFont val="Arial"/>
        <family val="2"/>
      </rPr>
      <t xml:space="preserve"> seguimiento a la agenda legislativa de la Entidad</t>
    </r>
    <r>
      <rPr>
        <sz val="9"/>
        <rFont val="Arial"/>
        <family val="2"/>
      </rPr>
      <t xml:space="preserve">, a </t>
    </r>
    <r>
      <rPr>
        <u/>
        <sz val="9"/>
        <color theme="9" tint="-0.249977111117893"/>
        <rFont val="Arial"/>
        <family val="2"/>
      </rPr>
      <t>causa del</t>
    </r>
    <r>
      <rPr>
        <sz val="9"/>
        <rFont val="Arial"/>
        <family val="2"/>
      </rPr>
      <t xml:space="preserve"> ofrecimiento indebido de incentivos o recompensas para que una persona actúe o se abstenga de actuar en favor de la entidad.</t>
    </r>
  </si>
  <si>
    <r>
      <t xml:space="preserve">* </t>
    </r>
    <r>
      <rPr>
        <u/>
        <sz val="9"/>
        <rFont val="Arial"/>
        <family val="2"/>
      </rPr>
      <t>Posibilidad de</t>
    </r>
    <r>
      <rPr>
        <sz val="9"/>
        <rFont val="Arial"/>
        <family val="2"/>
      </rPr>
      <t xml:space="preserve"> </t>
    </r>
    <r>
      <rPr>
        <b/>
        <u/>
        <sz val="9"/>
        <color theme="9" tint="-0.249977111117893"/>
        <rFont val="Arial"/>
        <family val="2"/>
      </rPr>
      <t>afectación reputacional</t>
    </r>
    <r>
      <rPr>
        <sz val="9"/>
        <rFont val="Arial"/>
        <family val="2"/>
      </rPr>
      <t xml:space="preserve"> por </t>
    </r>
    <r>
      <rPr>
        <u/>
        <sz val="9"/>
        <color theme="9" tint="-0.249977111117893"/>
        <rFont val="Arial"/>
        <family val="2"/>
      </rPr>
      <t>Soborno Entrante</t>
    </r>
    <r>
      <rPr>
        <sz val="9"/>
        <rFont val="Arial"/>
        <family val="2"/>
      </rPr>
      <t xml:space="preserve"> al </t>
    </r>
    <r>
      <rPr>
        <sz val="9"/>
        <color theme="9" tint="-0.249977111117893"/>
        <rFont val="Arial"/>
        <family val="2"/>
      </rPr>
      <t xml:space="preserve">aceptar o solicitar una ventaja indebida </t>
    </r>
    <r>
      <rPr>
        <sz val="9"/>
        <rFont val="Arial"/>
        <family val="2"/>
      </rPr>
      <t xml:space="preserve">en la designación de citas a favor de un tercero, </t>
    </r>
    <r>
      <rPr>
        <u/>
        <sz val="9"/>
        <color theme="9" tint="-0.249977111117893"/>
        <rFont val="Arial"/>
        <family val="2"/>
      </rPr>
      <t>a causa de</t>
    </r>
    <r>
      <rPr>
        <sz val="9"/>
        <rFont val="Arial"/>
        <family val="2"/>
      </rPr>
      <t xml:space="preserve"> la  manipulación indebida de sistema de información de asignación de citas. </t>
    </r>
  </si>
  <si>
    <r>
      <rPr>
        <u/>
        <sz val="9"/>
        <rFont val="Arial"/>
        <family val="2"/>
      </rPr>
      <t>* Posibilidad de</t>
    </r>
    <r>
      <rPr>
        <sz val="9"/>
        <rFont val="Arial"/>
        <family val="2"/>
      </rPr>
      <t xml:space="preserve"> </t>
    </r>
    <r>
      <rPr>
        <b/>
        <u/>
        <sz val="9"/>
        <color theme="9" tint="-0.249977111117893"/>
        <rFont val="Arial"/>
        <family val="2"/>
      </rPr>
      <t>afectación económica</t>
    </r>
    <r>
      <rPr>
        <sz val="9"/>
        <rFont val="Arial"/>
        <family val="2"/>
      </rPr>
      <t xml:space="preserve"> por</t>
    </r>
    <r>
      <rPr>
        <u/>
        <sz val="9"/>
        <color theme="9" tint="-0.249977111117893"/>
        <rFont val="Arial"/>
        <family val="2"/>
      </rPr>
      <t xml:space="preserve"> conflicto de interés no declarado y/o declarado</t>
    </r>
    <r>
      <rPr>
        <sz val="9"/>
        <rFont val="Arial"/>
        <family val="2"/>
      </rPr>
      <t xml:space="preserve">, pero no </t>
    </r>
    <r>
      <rPr>
        <sz val="9"/>
        <color theme="9" tint="-0.249977111117893"/>
        <rFont val="Arial"/>
        <family val="2"/>
      </rPr>
      <t>gestionado y/o declarado y no aceptad</t>
    </r>
    <r>
      <rPr>
        <sz val="9"/>
        <rFont val="Arial"/>
        <family val="2"/>
      </rPr>
      <t xml:space="preserve">o, </t>
    </r>
    <r>
      <rPr>
        <u/>
        <sz val="9"/>
        <color theme="9" tint="-0.249977111117893"/>
        <rFont val="Arial"/>
        <family val="2"/>
      </rPr>
      <t>a causa de</t>
    </r>
    <r>
      <rPr>
        <sz val="9"/>
        <rFont val="Arial"/>
        <family val="2"/>
      </rPr>
      <t xml:space="preserve"> decisiones en asuntos sobre los cuales la servidora o servidor público tiene un interés particular en desarrollo del comité de contratación. </t>
    </r>
  </si>
  <si>
    <r>
      <rPr>
        <u/>
        <sz val="9"/>
        <rFont val="Arial"/>
        <family val="2"/>
      </rPr>
      <t>- Posibilidad de</t>
    </r>
    <r>
      <rPr>
        <sz val="9"/>
        <rFont val="Arial"/>
        <family val="2"/>
      </rPr>
      <t xml:space="preserve"> </t>
    </r>
    <r>
      <rPr>
        <b/>
        <u/>
        <sz val="9"/>
        <color theme="9" tint="-0.249977111117893"/>
        <rFont val="Arial"/>
        <family val="2"/>
      </rPr>
      <t>afectación económica</t>
    </r>
    <r>
      <rPr>
        <u/>
        <sz val="9"/>
        <color theme="9" tint="-0.249977111117893"/>
        <rFont val="Arial"/>
        <family val="2"/>
      </rPr>
      <t xml:space="preserve"> </t>
    </r>
    <r>
      <rPr>
        <sz val="9"/>
        <rFont val="Arial"/>
        <family val="2"/>
      </rPr>
      <t xml:space="preserve">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sz val="9"/>
        <rFont val="Arial"/>
        <family val="2"/>
      </rPr>
      <t>,</t>
    </r>
    <r>
      <rPr>
        <u/>
        <sz val="9"/>
        <color theme="9"/>
        <rFont val="Arial"/>
        <family val="2"/>
      </rPr>
      <t xml:space="preserve"> a causa de</t>
    </r>
    <r>
      <rPr>
        <sz val="9"/>
        <rFont val="Arial"/>
        <family val="2"/>
      </rPr>
      <t xml:space="preserve"> fallas en las </t>
    </r>
    <r>
      <rPr>
        <u/>
        <sz val="9"/>
        <color theme="7"/>
        <rFont val="Arial"/>
        <family val="2"/>
      </rPr>
      <t>operaciones de pago de subsidios.</t>
    </r>
    <r>
      <rPr>
        <sz val="9"/>
        <color theme="7"/>
        <rFont val="Arial"/>
        <family val="2"/>
      </rPr>
      <t xml:space="preserve"> </t>
    </r>
  </si>
  <si>
    <r>
      <t xml:space="preserve">- </t>
    </r>
    <r>
      <rPr>
        <u/>
        <sz val="9"/>
        <rFont val="Arial"/>
        <family val="2"/>
      </rPr>
      <t>Posibilidad de</t>
    </r>
    <r>
      <rPr>
        <sz val="9"/>
        <rFont val="Arial"/>
        <family val="2"/>
      </rPr>
      <t xml:space="preserve"> </t>
    </r>
    <r>
      <rPr>
        <b/>
        <u/>
        <sz val="9"/>
        <color theme="7"/>
        <rFont val="Arial"/>
        <family val="2"/>
      </rPr>
      <t>contagio</t>
    </r>
    <r>
      <rPr>
        <sz val="9"/>
        <rFont val="Arial"/>
        <family val="2"/>
      </rPr>
      <t xml:space="preserve"> 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sz val="9"/>
        <rFont val="Arial"/>
        <family val="2"/>
      </rPr>
      <t>,</t>
    </r>
    <r>
      <rPr>
        <sz val="9"/>
        <color theme="9"/>
        <rFont val="Arial"/>
        <family val="2"/>
      </rPr>
      <t xml:space="preserve"> </t>
    </r>
    <r>
      <rPr>
        <u/>
        <sz val="9"/>
        <color theme="9"/>
        <rFont val="Arial"/>
        <family val="2"/>
      </rPr>
      <t>a causa de</t>
    </r>
    <r>
      <rPr>
        <u/>
        <sz val="9"/>
        <rFont val="Arial"/>
        <family val="2"/>
      </rPr>
      <t xml:space="preserve"> </t>
    </r>
    <r>
      <rPr>
        <sz val="9"/>
        <rFont val="Arial"/>
        <family val="2"/>
      </rPr>
      <t xml:space="preserve">fallas u omisiones en las </t>
    </r>
    <r>
      <rPr>
        <u/>
        <sz val="9"/>
        <color theme="7"/>
        <rFont val="Arial"/>
        <family val="2"/>
      </rPr>
      <t xml:space="preserve">operaciones de contratación directa. </t>
    </r>
  </si>
  <si>
    <r>
      <t xml:space="preserve">- </t>
    </r>
    <r>
      <rPr>
        <u/>
        <sz val="9"/>
        <rFont val="Arial"/>
        <family val="2"/>
      </rPr>
      <t xml:space="preserve">Posibilidad de </t>
    </r>
    <r>
      <rPr>
        <b/>
        <u/>
        <sz val="9"/>
        <color theme="7"/>
        <rFont val="Arial"/>
        <family val="2"/>
      </rPr>
      <t>afectación económica</t>
    </r>
    <r>
      <rPr>
        <sz val="9"/>
        <rFont val="Arial"/>
        <family val="2"/>
      </rPr>
      <t xml:space="preserve"> por </t>
    </r>
    <r>
      <rPr>
        <sz val="9"/>
        <color theme="7"/>
        <rFont val="Arial"/>
        <family val="2"/>
      </rPr>
      <t>usar la entidad para dar apariencia de legalidad a los activos provenientes de actividades delictivas, para canalizar recursos hacia la realización de actividades terroristas o la proliferación de armas de destrucción masiva,</t>
    </r>
    <r>
      <rPr>
        <u/>
        <sz val="9"/>
        <color theme="9"/>
        <rFont val="Arial"/>
        <family val="2"/>
      </rPr>
      <t xml:space="preserve"> a causa de </t>
    </r>
    <r>
      <rPr>
        <sz val="9"/>
        <rFont val="Arial"/>
        <family val="2"/>
      </rPr>
      <t xml:space="preserve">fallas u omisiones en las </t>
    </r>
    <r>
      <rPr>
        <u/>
        <sz val="9"/>
        <color theme="7"/>
        <rFont val="Arial"/>
        <family val="2"/>
      </rPr>
      <t>operaciones de recaudo.</t>
    </r>
    <r>
      <rPr>
        <sz val="9"/>
        <rFont val="Arial"/>
        <family val="2"/>
      </rPr>
      <t xml:space="preserve"> </t>
    </r>
  </si>
  <si>
    <t>Fuente.  Pag. 133-135. Guía para la Gestión Integral del Riesgo en Entidades Públicas DAFP Versión 7. 2025</t>
  </si>
  <si>
    <t>CRITERIOS PARA VALORACIÓN DEL IMPACTO Y PROBABILIDAD DEL RIESGO DE CORRUPCIÓN</t>
  </si>
  <si>
    <r>
      <t xml:space="preserve">Valoración de </t>
    </r>
    <r>
      <rPr>
        <b/>
        <u/>
        <sz val="9"/>
        <color theme="0"/>
        <rFont val="Arial"/>
        <family val="2"/>
      </rPr>
      <t>probabilidad</t>
    </r>
    <r>
      <rPr>
        <sz val="9"/>
        <color theme="0"/>
        <rFont val="Arial"/>
        <family val="2"/>
      </rPr>
      <t xml:space="preserve"> de ocurrencia del riesgo</t>
    </r>
  </si>
  <si>
    <t>Frecuencia de la actividad que conlleva el riesgo</t>
  </si>
  <si>
    <t>Se ejecuta como máximos 2 veces por año</t>
  </si>
  <si>
    <t>Se ejecuta de 3 a 24 veces por año</t>
  </si>
  <si>
    <t>Se ejecuta de 25 a 500 veces por año.</t>
  </si>
  <si>
    <t>Se ejecuta más de 500 veces al año y máximo 5000 veces por año.</t>
  </si>
  <si>
    <t>Se ejecuta más de 5000 veces por año</t>
  </si>
  <si>
    <t>Tabla 4 Criterios para definir el nivel de probabilidad. Guía para la Gestión Integral del Riesgo en Entidades Públicas DAFP Versión 7. 2025</t>
  </si>
  <si>
    <r>
      <t xml:space="preserve">Valoración de </t>
    </r>
    <r>
      <rPr>
        <b/>
        <u/>
        <sz val="9"/>
        <color theme="0"/>
        <rFont val="Arial"/>
        <family val="2"/>
      </rPr>
      <t>impacto</t>
    </r>
    <r>
      <rPr>
        <sz val="9"/>
        <color theme="0"/>
        <rFont val="Arial"/>
        <family val="2"/>
      </rPr>
      <t xml:space="preserve"> derivado de la materialización del riesgo</t>
    </r>
  </si>
  <si>
    <t>Afectación reputacional. El riesgo afecta la imagen de (…)</t>
  </si>
  <si>
    <t>Tabla 5 Criterios para definir el nivel de impacto. Guía para la Gestión Integral del Riesgo en Entidades Públicas DAFP Versión 7. 2025</t>
  </si>
  <si>
    <t>MAPA DE CALOR Y RIESGO INHERENTE</t>
  </si>
  <si>
    <t>VALORACIÓN</t>
  </si>
  <si>
    <t>MAPA DE CALOR</t>
  </si>
  <si>
    <t>Probabilidad de ocurrencia</t>
  </si>
  <si>
    <t>Figura 18 Matriz de calor (niveles de severidad del riesgo). Guía para la Gestión Integral del Riesgo en Entidades Públicas DAFP Versión 7. 2025</t>
  </si>
  <si>
    <t>CRITERIOS PARA TRATAMIENTO DE RIESGOS</t>
  </si>
  <si>
    <t>Cuando el nivel del riesgo está por debajo del apetito establecido por la alta dirección.</t>
  </si>
  <si>
    <t xml:space="preserve"> Implementar controles para reducir la probabilidad o el impacto.</t>
  </si>
  <si>
    <t>Cuando se decide eliminar el activo que es fuente del riesgo: por ejemplo, 
dar de baja un servidor.</t>
  </si>
  <si>
    <t xml:space="preserve">Compartir las consecuencias de la materialización del riesgo, por 
ejemplo, a través de la adquisición de una ciberpoliza </t>
  </si>
  <si>
    <t>DISEÑO Y EJECUCIÓN DE LOS CONTROLES</t>
  </si>
  <si>
    <t>Formalización del control</t>
  </si>
  <si>
    <t>Atributo</t>
  </si>
  <si>
    <t>Opciones</t>
  </si>
  <si>
    <t xml:space="preserve">Fuente documental de los controles, bien sea que su  definición esté en manuales, procedimientos, flujogramas o cualquier otro documento propio del proceso. </t>
  </si>
  <si>
    <t xml:space="preserve">Sistemas de información de apoyo a la ejecución del control </t>
  </si>
  <si>
    <t xml:space="preserve">Periodicidad con la cual se ejecuta una actividad de control debe ser adecuada para detectar o prevenir el riesgo en función de su nivel de exposición inherente. </t>
  </si>
  <si>
    <t>Siempre que se ejecuta la activididad</t>
  </si>
  <si>
    <t>Fuente. Figura 19 Estructura para la redacción de controles. Guía para la Gestión Integral del Riesgo en Entidades Públicas DAFP Versión 7. 2025</t>
  </si>
  <si>
    <t>Periódicamente (diario, mensual, bimestral, trimestral, semestral)</t>
  </si>
  <si>
    <t>Permite contar con una trazabilidad o evidencia en la ejecución del control.
Registro manual: El registro de las evidencias del control y la trazabilidad de ejecución del mismo, es realizado por un humano
Registro electrónico: El registro de las evidencias del control y la trazabilidad de ejecución del mismo es realizado automáticamente por un aplicativo</t>
  </si>
  <si>
    <t>Con registro manual</t>
  </si>
  <si>
    <t xml:space="preserve">Con registro electrónico </t>
  </si>
  <si>
    <t xml:space="preserve">Permite establecer cómo se ejecuta el control (fuentes de información  que sean confiables), así mismo qué acciones se toman en caso de desviaciones o  situaciones que se detecten. Puede darse a través de la comparación con  información (registros) interna, externa (extractos bancarios, confirmaciones de autenticidad de documentos, SECOP, SIIF, SIGEP, etc.) o mixta.  </t>
  </si>
  <si>
    <t>Fuente: Figura 19. Estructura para la redacción de controles. Guía para la Gestión Integral del Riesgo en Entidades Públicas DAFP Versión 7. 2025</t>
  </si>
  <si>
    <t>Tipologia de Controles</t>
  </si>
  <si>
    <t>Ejecución de Controles</t>
  </si>
  <si>
    <t>Forma</t>
  </si>
  <si>
    <r>
      <rPr>
        <sz val="9"/>
        <color theme="1"/>
        <rFont val="Arial"/>
        <family val="2"/>
      </rPr>
      <t xml:space="preserve">accionado en la </t>
    </r>
    <r>
      <rPr>
        <b/>
        <u/>
        <sz val="9"/>
        <color theme="1"/>
        <rFont val="Arial"/>
        <family val="2"/>
      </rPr>
      <t>entrada</t>
    </r>
    <r>
      <rPr>
        <sz val="9"/>
        <color theme="1"/>
        <rFont val="Arial"/>
        <family val="2"/>
      </rPr>
      <t xml:space="preserve"> del proceso y antes de que se realice la actividad originadora del riesgo, se busca establecer las condiciones que aseguren el resultado final esperado. </t>
    </r>
    <r>
      <rPr>
        <b/>
        <sz val="9"/>
        <color theme="1"/>
        <rFont val="Arial"/>
        <family val="2"/>
      </rPr>
      <t xml:space="preserve"> </t>
    </r>
  </si>
  <si>
    <t>Control manual</t>
  </si>
  <si>
    <t>Ejecutados por personas</t>
  </si>
  <si>
    <r>
      <t xml:space="preserve">accionado </t>
    </r>
    <r>
      <rPr>
        <b/>
        <u/>
        <sz val="9"/>
        <color theme="1"/>
        <rFont val="Arial"/>
        <family val="2"/>
      </rPr>
      <t>durante</t>
    </r>
    <r>
      <rPr>
        <sz val="9"/>
        <color theme="1"/>
        <rFont val="Arial"/>
        <family val="2"/>
      </rPr>
      <t xml:space="preserve"> la ejecución del proceso. Estos controles detectan el riesgo, pero generan reprocesos</t>
    </r>
  </si>
  <si>
    <t>Control automático</t>
  </si>
  <si>
    <t xml:space="preserve">Ejecutados por un sistema o software previamente programado o diseñado. </t>
  </si>
  <si>
    <r>
      <t>accionado en la</t>
    </r>
    <r>
      <rPr>
        <b/>
        <u/>
        <sz val="9"/>
        <color theme="1"/>
        <rFont val="Arial"/>
        <family val="2"/>
      </rPr>
      <t xml:space="preserve"> salida </t>
    </r>
    <r>
      <rPr>
        <sz val="9"/>
        <color theme="1"/>
        <rFont val="Arial"/>
        <family val="2"/>
      </rPr>
      <t>del proceso y después de que se materializa el riesgo, estos controles tienen costos implícitos. Se debe tener en cuenta que los controles que se contemplan en esta tipología usualmente tienen que ver con pólizas de seguro, copias de seguridad (backup), bancos de datos u otros mecanismos que permiten enfrentar el riesgo una vez materializado, los cuales se implementan de forma preventiva, es decir requieren de una serie de acciones que garanticen que se puedan hacer uso en el momento de la materialización pero no pueden clasificarse como preventivos, ya que sería una sobrevaloración de control que podría generar análisis errados en los niveles de severidad. En consecuencia, si bien estos controles requieren en su diseño que se apliquen actividades con un enfoque preventivo, al ser activados al momento de materialización del riesgo deben ser considerados como controles correctivos no preventivos.</t>
    </r>
  </si>
  <si>
    <t>Fuente: Pag. 66. Guía para la Gestión Integral del Riesgo en Entidades Públicas DAFP Versión 7. 2025</t>
  </si>
  <si>
    <t>Fuente: Figura 20 Cadena de valor del proceso y las tipologías de controles. Guía para la Gestión Integral del Riesgo en Entidades Públicas DAFP Versión 7. 2025</t>
  </si>
  <si>
    <t>VALORACIÓN DEL DISEÑO Y EJECUCIÓN DE LOS CONTROLES</t>
  </si>
  <si>
    <t>Fuente:Tabla 8. aplicación de controles para establecer el riesgo residual. Guía para la Gestión Integral del Riesgo en Entidades Públicas DAFP Versión 7. 2025</t>
  </si>
  <si>
    <t>CONTEXTO E IDENTIFICACIÓN DE RIESGOS</t>
  </si>
  <si>
    <t>Descripción Fuente Generadora</t>
  </si>
  <si>
    <t>RC1</t>
  </si>
  <si>
    <t>Legal, Reputacional, Operativa</t>
  </si>
  <si>
    <t>Fraude interno, Soborno entrante, Conflicto de Intereses</t>
  </si>
  <si>
    <t>RC2</t>
  </si>
  <si>
    <t>RC3</t>
  </si>
  <si>
    <t>RC4</t>
  </si>
  <si>
    <t>Fraude, interno, Soborno entrante, Conflicto de Intereses</t>
  </si>
  <si>
    <t>RC5</t>
  </si>
  <si>
    <t>Soborno entrante, Conflicto de Intereses, Corrupción</t>
  </si>
  <si>
    <t>RC6</t>
  </si>
  <si>
    <t>Soborno entrante, Corrupción</t>
  </si>
  <si>
    <t>RC7</t>
  </si>
  <si>
    <t>RC8</t>
  </si>
  <si>
    <t>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t>
  </si>
  <si>
    <t>RC9</t>
  </si>
  <si>
    <t>Legal, Reputacional, Económica</t>
  </si>
  <si>
    <t>Soborno entrante, Soborno saliente</t>
  </si>
  <si>
    <t>aceptar, solicitar u ofrecer una ventaje indebida de cualquier valor para la valoración, inscripción y calificación al Registro de Sujetos de Ordenamiento</t>
  </si>
  <si>
    <t>RC10</t>
  </si>
  <si>
    <t>errores, omisiones, informes inexactos o descripciones incorrectas durante la valoración, inscripción y calificación al Registro de sujetos de Ordenamiento</t>
  </si>
  <si>
    <t>RC11</t>
  </si>
  <si>
    <t>Legal, de Contagio, Económica</t>
  </si>
  <si>
    <t>aceptar y solicitar una ventaja indebida de cualquier valor para la toma de imágenes a través de equipos no tripulados Uas (Drones) para beneficio propio o de un tercero</t>
  </si>
  <si>
    <t>RC12</t>
  </si>
  <si>
    <t>Reputacional, Operativa, Legal, Económica</t>
  </si>
  <si>
    <t>Corrupción, Soborno entrante, Conflicto de Intereses</t>
  </si>
  <si>
    <t>Fallas en la atención oportuna y adecuada al ciudadano,  incompleta o con errores, generando inconformidad, retrasos en trámites y aumento en el número de quejas y reclamos.</t>
  </si>
  <si>
    <t>RC13</t>
  </si>
  <si>
    <t>Incumplimiento, tanto en los tiempos de respuesta, como con los estándares de calidad en la atención al ciudadano, al generar respuestas inapropiadas, inoportunas o deficientes a las PQRSFD.</t>
  </si>
  <si>
    <t>RC14</t>
  </si>
  <si>
    <t>RC15</t>
  </si>
  <si>
    <t>Fallas en la atención oportuna y adecuada al ciudadano,  incompleta o con errores, generando inconformidad, retrasos en trámites y un aumento en quejas y reclamos.</t>
  </si>
  <si>
    <t>RC16</t>
  </si>
  <si>
    <t>La posibilidad de incumplir tanto con los tiempos de respuesta como con los estándares de calidad en la atención al ciudadano, al generar respuestas inoportunas, inapropiadas o deficientes a las PQRSFD.</t>
  </si>
  <si>
    <t>RC17</t>
  </si>
  <si>
    <t>Legal, Reputacional, Económica, Operativa</t>
  </si>
  <si>
    <t>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t>
  </si>
  <si>
    <t>RC18</t>
  </si>
  <si>
    <t>La posibilidad de ocurrencia de hechos de concusión o cohecho en la atención a la ciudadanía en la UGT´S, PAT´S y cualquier ventanilla de atención al ciudadano</t>
  </si>
  <si>
    <t>RC19</t>
  </si>
  <si>
    <t>Legal, Reputacional</t>
  </si>
  <si>
    <t>RC20</t>
  </si>
  <si>
    <t>Soborno entrante, Fraude interno, Conflicto de Intereses</t>
  </si>
  <si>
    <t>concusión y/o prevaricato, en las actuaciones de algún profesional de la Dirección de Acceso a Tierras, a través de la manipulación y/u omisión de información durante la realización del avalúo comercial para la compra directa de un predio</t>
  </si>
  <si>
    <t>RC21</t>
  </si>
  <si>
    <t>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t>
  </si>
  <si>
    <t>RC22</t>
  </si>
  <si>
    <t>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t>
  </si>
  <si>
    <t>RC23</t>
  </si>
  <si>
    <t>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t>
  </si>
  <si>
    <t>RC24</t>
  </si>
  <si>
    <t>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t>
  </si>
  <si>
    <t>RC25</t>
  </si>
  <si>
    <t>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t>
  </si>
  <si>
    <t>RC26</t>
  </si>
  <si>
    <t>Reputacional, Legal, Operativa</t>
  </si>
  <si>
    <t>RC27</t>
  </si>
  <si>
    <t>RC28</t>
  </si>
  <si>
    <t>Fraude interno, Conflicto de Intereses, Corrupción</t>
  </si>
  <si>
    <t>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t>
  </si>
  <si>
    <t>RC29</t>
  </si>
  <si>
    <t>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t>
  </si>
  <si>
    <t>RC30</t>
  </si>
  <si>
    <t>Conflicto de Intereses, Corrupción, Soborno entrante</t>
  </si>
  <si>
    <t>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t>
  </si>
  <si>
    <t>RC31</t>
  </si>
  <si>
    <t>RC32</t>
  </si>
  <si>
    <t>RC33</t>
  </si>
  <si>
    <t>Fraude interno, Conflicto de Intereses</t>
  </si>
  <si>
    <t>omisión en el  trámite a las PQRSD puestas en conocimiento de la OIGT para favorecer a un tercero</t>
  </si>
  <si>
    <t>RC34</t>
  </si>
  <si>
    <t>Posibilidad de ocurrencia de prevaricato por la vinculación de personal sin cumplimiento de requisitos minimos exigidos en el manual de funciones</t>
  </si>
  <si>
    <t>RC35</t>
  </si>
  <si>
    <t>RC36</t>
  </si>
  <si>
    <t>RC37</t>
  </si>
  <si>
    <t>RC38</t>
  </si>
  <si>
    <t>RC39</t>
  </si>
  <si>
    <t>RC40</t>
  </si>
  <si>
    <t>RC41</t>
  </si>
  <si>
    <t>RC42</t>
  </si>
  <si>
    <t>RC43</t>
  </si>
  <si>
    <t>RC44</t>
  </si>
  <si>
    <t>RC45</t>
  </si>
  <si>
    <t>RC46</t>
  </si>
  <si>
    <t>RC47</t>
  </si>
  <si>
    <t>RC48</t>
  </si>
  <si>
    <t>RC49</t>
  </si>
  <si>
    <t>RC50</t>
  </si>
  <si>
    <t>RC51</t>
  </si>
  <si>
    <t>RC52</t>
  </si>
  <si>
    <t>RC53</t>
  </si>
  <si>
    <t>RC54</t>
  </si>
  <si>
    <t>RC55</t>
  </si>
  <si>
    <t>RC56</t>
  </si>
  <si>
    <t>RC57</t>
  </si>
  <si>
    <t>RC58</t>
  </si>
  <si>
    <t>RC59</t>
  </si>
  <si>
    <t>RC60</t>
  </si>
  <si>
    <t>RC61</t>
  </si>
  <si>
    <t>RC62</t>
  </si>
  <si>
    <t>RC63</t>
  </si>
  <si>
    <t>RC64</t>
  </si>
  <si>
    <t>RC65</t>
  </si>
  <si>
    <t>RC66</t>
  </si>
  <si>
    <t>RC67</t>
  </si>
  <si>
    <t>RC68</t>
  </si>
  <si>
    <t>RC69</t>
  </si>
  <si>
    <t>RC70</t>
  </si>
  <si>
    <t>RC71</t>
  </si>
  <si>
    <t>RC72</t>
  </si>
  <si>
    <t>RC73</t>
  </si>
  <si>
    <t>RC74</t>
  </si>
  <si>
    <t>RC75</t>
  </si>
  <si>
    <t>RC76</t>
  </si>
  <si>
    <t>RC77</t>
  </si>
  <si>
    <t>RC78</t>
  </si>
  <si>
    <t>RC79</t>
  </si>
  <si>
    <t>RC80</t>
  </si>
  <si>
    <t>RC81</t>
  </si>
  <si>
    <t>RC82</t>
  </si>
  <si>
    <t>RC83</t>
  </si>
  <si>
    <t>RC84</t>
  </si>
  <si>
    <t>RC85</t>
  </si>
  <si>
    <t>RC86</t>
  </si>
  <si>
    <t>RC87</t>
  </si>
  <si>
    <t>RC88</t>
  </si>
  <si>
    <t>RC89</t>
  </si>
  <si>
    <t>RC90</t>
  </si>
  <si>
    <t>RC91</t>
  </si>
  <si>
    <t>RC92</t>
  </si>
  <si>
    <t>RC93</t>
  </si>
  <si>
    <t>RC94</t>
  </si>
  <si>
    <t>RC95</t>
  </si>
  <si>
    <t>RC96</t>
  </si>
  <si>
    <t>RC97</t>
  </si>
  <si>
    <t>RC98</t>
  </si>
  <si>
    <t>RC99</t>
  </si>
  <si>
    <t>RC100</t>
  </si>
  <si>
    <t>RC101</t>
  </si>
  <si>
    <t>RC102</t>
  </si>
  <si>
    <t>RC103</t>
  </si>
  <si>
    <t>RC104</t>
  </si>
  <si>
    <t>RC105</t>
  </si>
  <si>
    <t>RC106</t>
  </si>
  <si>
    <t>RC107</t>
  </si>
  <si>
    <t>RC108</t>
  </si>
  <si>
    <t>RC109</t>
  </si>
  <si>
    <t>RC110</t>
  </si>
  <si>
    <t>RC111</t>
  </si>
  <si>
    <t>RC112</t>
  </si>
  <si>
    <t>RC113</t>
  </si>
  <si>
    <t>RC114</t>
  </si>
  <si>
    <t>RC115</t>
  </si>
  <si>
    <t>RC116</t>
  </si>
  <si>
    <t>RC117</t>
  </si>
  <si>
    <t>RC118</t>
  </si>
  <si>
    <t>RC119</t>
  </si>
  <si>
    <t>RC120</t>
  </si>
  <si>
    <t>RC121</t>
  </si>
  <si>
    <t>RC122</t>
  </si>
  <si>
    <t>RC123</t>
  </si>
  <si>
    <t>RC124</t>
  </si>
  <si>
    <t>RC125</t>
  </si>
  <si>
    <t>RC126</t>
  </si>
  <si>
    <t>RC127</t>
  </si>
  <si>
    <t>RC128</t>
  </si>
  <si>
    <t>RC129</t>
  </si>
  <si>
    <t>RC130</t>
  </si>
  <si>
    <t>RC131</t>
  </si>
  <si>
    <t>RC132</t>
  </si>
  <si>
    <t>RC133</t>
  </si>
  <si>
    <t>RC134</t>
  </si>
  <si>
    <t>RC135</t>
  </si>
  <si>
    <t>RC136</t>
  </si>
  <si>
    <t>RC137</t>
  </si>
  <si>
    <t>RC138</t>
  </si>
  <si>
    <t>RC139</t>
  </si>
  <si>
    <t>RC140</t>
  </si>
  <si>
    <t>RC141</t>
  </si>
  <si>
    <t>RC142</t>
  </si>
  <si>
    <t>RC143</t>
  </si>
  <si>
    <t>RC144</t>
  </si>
  <si>
    <t>RC145</t>
  </si>
  <si>
    <t>RC146</t>
  </si>
  <si>
    <t>RC147</t>
  </si>
  <si>
    <t>RC148</t>
  </si>
  <si>
    <t>RC149</t>
  </si>
  <si>
    <t>RC150</t>
  </si>
  <si>
    <t>RC151</t>
  </si>
  <si>
    <t>RC152</t>
  </si>
  <si>
    <t>RC153</t>
  </si>
  <si>
    <t>RC154</t>
  </si>
  <si>
    <t>RC155</t>
  </si>
  <si>
    <t>RC156</t>
  </si>
  <si>
    <t>RC157</t>
  </si>
  <si>
    <t>RC158</t>
  </si>
  <si>
    <t>RC159</t>
  </si>
  <si>
    <t>RC160</t>
  </si>
  <si>
    <t>VALORACIÓN DE RIESGOS</t>
  </si>
  <si>
    <t>Identificación del Riesgo</t>
  </si>
  <si>
    <t>Estimación de probabilidad inherente</t>
  </si>
  <si>
    <r>
      <t xml:space="preserve">Estimación de Impacto Inherente
</t>
    </r>
    <r>
      <rPr>
        <i/>
        <sz val="11"/>
        <color theme="0"/>
        <rFont val="Arial"/>
        <family val="2"/>
      </rPr>
      <t>Debe diligenciarse al menos una de las opciones (Económica o Reputacional)</t>
    </r>
  </si>
  <si>
    <t>Balance Riesgo Inherente</t>
  </si>
  <si>
    <t>Económico</t>
  </si>
  <si>
    <t>Resultado</t>
  </si>
  <si>
    <t>Porcentaje Económico</t>
  </si>
  <si>
    <t>Nivel de impacto Económico</t>
  </si>
  <si>
    <t>El riesgo afecta la imagen de:</t>
  </si>
  <si>
    <t>Porcentaje Reputacional</t>
  </si>
  <si>
    <t>Nivel de impacto Reputacional</t>
  </si>
  <si>
    <t>Porcentaje Impacto</t>
  </si>
  <si>
    <t>Mapa de Calor - Riesgo Inherente</t>
  </si>
  <si>
    <t>CONTROLES</t>
  </si>
  <si>
    <t>Riesgo Inherente</t>
  </si>
  <si>
    <t>Identificación del Riesgo x registro</t>
  </si>
  <si>
    <t>Riesgo Inherente (Por registro)</t>
  </si>
  <si>
    <t>Responsable del control (¿Quién?)</t>
  </si>
  <si>
    <t>Valoración por control</t>
  </si>
  <si>
    <t>Valoración Residual</t>
  </si>
  <si>
    <t>Id_Riesgo</t>
  </si>
  <si>
    <t>Descripción del riesgo</t>
  </si>
  <si>
    <t>Identificado en paso 1 y 2?</t>
  </si>
  <si>
    <t>Probabilidad (por registro)</t>
  </si>
  <si>
    <t>Impacto(por registro</t>
  </si>
  <si>
    <t>No. de Control</t>
  </si>
  <si>
    <r>
      <t xml:space="preserve">Actividad - Acción ¿Qué?
</t>
    </r>
    <r>
      <rPr>
        <b/>
        <i/>
        <sz val="10"/>
        <color theme="0"/>
        <rFont val="Arial"/>
        <family val="2"/>
      </rPr>
      <t>Inicia con verbo</t>
    </r>
  </si>
  <si>
    <t>Complemento
(Observaciones o desviaciones)</t>
  </si>
  <si>
    <t>Peso del control</t>
  </si>
  <si>
    <t>Valor del control</t>
  </si>
  <si>
    <t>Impacto residual</t>
  </si>
  <si>
    <t>Probabilidad residual Final</t>
  </si>
  <si>
    <t>Impacto Residual Final</t>
  </si>
  <si>
    <t>Valoración Probabilidad Residual</t>
  </si>
  <si>
    <t>Valoración Impacto Residual</t>
  </si>
  <si>
    <t>Verificar que el proyecto de acto administrativo que culmina el proceso agrario cumpla con los criterios técnicos y jurídicos que sustentan la decisión, antes de ser suscrito por parte de los funcionarios competentes de la subdirección de procesos agrarios y de seguridad jurídica</t>
  </si>
  <si>
    <t>con el fin de garantizar que la actuación administrativa concuerde con los elementos probatorios y documentos complementarios que hacen parte del expediente, de acuerdo con la normatividad vigente.</t>
  </si>
  <si>
    <t>Verificar que las actuaciones administrativas proyectadas sean suscritas por parte de los funcionarios competentes de la Subdirección de procesos agrarios y de seguridad jurídica</t>
  </si>
  <si>
    <t>con el objetivo de garantizar avances de acuerdo con la normatividad vigente.</t>
  </si>
  <si>
    <t>Verificar que el proyecto de acto administrativo que formaliza la propiedad privada rural, cumpla con los criterios técnicos y jurídicos que sustentan la decisión, antes de ser suscrito por parte de los funcionarios competentes</t>
  </si>
  <si>
    <t>con el fin de garantizar que la actuación administrativa concuerde con los elementos probatorios y documentos complementarios que hacen parte del expediente de acuerdo con la normatividad vigente.</t>
  </si>
  <si>
    <t>Verificar que las actuaciones administrativas proyectadas sean suscritas.</t>
  </si>
  <si>
    <t xml:space="preserve">Realizar espacios de socialización y articulación con la comunidades en la implementación de los POSPR en el marco de la  cultura de la veeduría  y  rendición de cuentas </t>
  </si>
  <si>
    <t>para presentar o socializar en los municipios programados a nivel institucional y/o comunitario la intervención en el marco de la implementación de POSPR,  incluyendo la difusión de mensajes claves anticorrupción fortaleciendo la vigilancia ciudadana.</t>
  </si>
  <si>
    <t xml:space="preserve">Validar la calidad de la información de los predios objeto de ordenamiento social de la propiedad </t>
  </si>
  <si>
    <t>para asegurar el adecuado levantamiento de la información física y jurídica de los predios levantados durante el barrido predial en las unidades de intervención en los municipios programados</t>
  </si>
  <si>
    <t>Controlar el acceso a la plataforma tecnológica</t>
  </si>
  <si>
    <t>mediante el reporte de usuarios creados en el Sistema Integrado de Tierras (SIT) y la asignación de roles a los profesionales cuyo objeto contractual esté relacionado con las actividades de valoración, inclusión y calificación en el RESO.</t>
  </si>
  <si>
    <t xml:space="preserve">Validar la información obtenida a partir de los cruces realizados sobre la consulta del ciudadano en diferentes fuentes externas, con el fin de incluirla en el RESO </t>
  </si>
  <si>
    <t>para aquellos solicitantes que no cumplen con los cruces de interoperabilidad del sistema orquestador. Para ello, se requiere una revisión detallada de las condiciones actuales, conforme a lo establecido en los artículos 4, 5 y 6 del Decreto Ley 902 de 2017.</t>
  </si>
  <si>
    <t xml:space="preserve">Validar las solicitudes de vuelo </t>
  </si>
  <si>
    <t>a través del plan de vuelo, verificando la altura solicitada, el área a sobrevolar, las restricciones aplicables, los pilotos asignados y los equipos correspondientes.</t>
  </si>
  <si>
    <t>Software vuelo</t>
  </si>
  <si>
    <t>Verificar que las áreas sobrevoladas coincidan con las áreas solicitadas,</t>
  </si>
  <si>
    <t>utilizando el registro del vuelo en el software específico del dron.</t>
  </si>
  <si>
    <t>Implementar jornadas permanentes de inducción y reinducción a los responsables de la atención a la ciudadanía sobre los servicios que ofrece la ANT, las nuevas normatividades y decisiones administrativas que tome la Entidad</t>
  </si>
  <si>
    <t>Analizando y verificando periódicamente las quejas y reclamos asociados a la atención con el fin de identificar fallas recurrentes y orientar acciones de mejora continua con los profesionales y técnicos asignados a estas actividades</t>
  </si>
  <si>
    <t>Realizar revisiones técnico-jurídicas y tiempos de respuesta a las contestaciones de las PQRSFD antes de su emisión</t>
  </si>
  <si>
    <t>implementando procesos de seguimiento permanente a la gestión y trámite de las PQRSFD, priorizando aquellas cuyo plazo legal de respuesta esté más próximo al vencimiento.</t>
  </si>
  <si>
    <t>Implementación y capacitación permanente del Protocolo  de Atención al Ciudadano y PQRSFD</t>
  </si>
  <si>
    <t>Realizando un análisis periódico de las quejas y reclamos asociados a la atención con el fin de identificar fallas recurrentes y orientar acciones de mejora continua con los profesionales y tenicos asigandos a estas actividades.</t>
  </si>
  <si>
    <t>Seguimiento, priorización y revisión técnica-jurídica de respuestas a las PQRSFD</t>
  </si>
  <si>
    <t>implementando un proceso de seguimiento permanente a la gestión y trámite, priorizando aquellas solicitudes cuyo plazo legal de respuesta sea más próximo al vencimiento.</t>
  </si>
  <si>
    <t>Controlar y realizar seguimiento al cumplimiento de las actividades del proceso Adminsitración de Tierras</t>
  </si>
  <si>
    <t>mediante el reporte de control y seguimiento al cumplimiento de las actividades por cada equipo de trabajo.</t>
  </si>
  <si>
    <t>Aplicacion de encuestas de satisfaccion a la ciudadania que es atendida diariamente en las distintas acciones adelantadas.</t>
  </si>
  <si>
    <t>Para realizar un informe de tabulación con la información obtenida en las encuestas</t>
  </si>
  <si>
    <t xml:space="preserve">Capacitar a funcionarios y contratistas que en sus obligaciones ejercen la atencion a la ciudadania. </t>
  </si>
  <si>
    <t>Elaboracion de encuestas y/o test para la evaluacion a los capacitados.</t>
  </si>
  <si>
    <t>Verificar la realización del control de calidad del avalúo, mediante el diligenciamiento de la forma ACCTI-F-144 Control de Calidad del Avalúo, para los procesos de compra de predios, a los cuales se les hizo avalúo.</t>
  </si>
  <si>
    <t>regresando el avalúo al responsable de la realización para que subsane o aclare la no conformidad</t>
  </si>
  <si>
    <t>Verificar que el ACCTI-F-144 Control de calidad del avalúo cumpla con los parámetros y criterios establecidos en el anexo técnico del avalúo, hasta que el avalúo esté conforme</t>
  </si>
  <si>
    <t>regresando el ACCTI-F-144 Control de calidad de avalúo al responsable de su realización para que subsane o calare la no conformidad</t>
  </si>
  <si>
    <t>Asegurar que la realización del análisis del predio objeto de materialización de un Subsidio, cumpla con  la verificación jurídica , técnica y ambiental, que corresponda al procedimiento,</t>
  </si>
  <si>
    <t>mediante la verificación de tres expedientes aleatorios al cumplimiento del registro de las formas, según el ACCTI-P-016 MATERIALIZACIÓN DEL SUBSIDIO - ADQUISICIÓN DEL PREDIO</t>
  </si>
  <si>
    <t>Verificar a través del Comité de Seguimiento de la SATZF, que la implementación del proyecto productivo objeto de materialización de un subsidio, cumpla con los requerimientos técnicos y financieros,</t>
  </si>
  <si>
    <t>mediante la verificación de tres expedientes aleatorios al cumplimiento del registro de las formas, según el ACCTI-P-017 MATERIALIZACIÓN DEL SUBSIDIO - PROYECTO PRODUCTIVO</t>
  </si>
  <si>
    <t xml:space="preserve">Validar la decisión del Acto Administrativo de Apertura, mediante la elaboración del Informe Técnico Jurídico, conforme al procedimiento ACCTI-P-020 PRROCEDIMIENTO UNICO EN MUNICIPIOS FOCALIZADOS, </t>
  </si>
  <si>
    <t>analizando la información recibida de la Subdirección de Sistemas de Información (valoración del sujeto) y de la Subdirección de Planeación Operativa (información técnico-jurídica del predio).</t>
  </si>
  <si>
    <t>Ratificar el Informe Tecnico Jurídico, conforme al  ACCTI-P-020 PROCEDIMIENTO ÚNICO EN MUNICIPIOS FOCALIZADOS.</t>
  </si>
  <si>
    <t>analizando los resultados del mismo ITJ y de la Audiencia Pública de Resultados para elaborar el Acto Administrativo de Cierre</t>
  </si>
  <si>
    <t xml:space="preserve">Reducir potenciales demoras que se puedan presentar en el desarrollo de la actuación administrativa de la Revocatoria Directa  </t>
  </si>
  <si>
    <t>mediante la revisión de los expedientes o actuaciones administrativas de revoatoria directa, diligenciando las listas de chequeo ACCTI-F-120-Lista de chequeo de revocatoria Ley 160/19994 ACCTI-F-121-Lista de chequeo de revocatoria Decreto Ley 902/2017 con registro actualizado en el ACCTI-F-097 Matriz de Revocatoria.</t>
  </si>
  <si>
    <t xml:space="preserve">Asegurar la comunicación a los intervinientes con relación al trámite de revocatoria directa, suministrando respuesta oportuna, </t>
  </si>
  <si>
    <t>empleando como herramienta el formato ACCTI-F-097 Matriz de Revocatoria Directa</t>
  </si>
  <si>
    <t xml:space="preserve">Asegurar la correcta ejecución del procedimiento de Reconocimiento de Derechos de Baldíos en Zonas no Focalizadas, suministrando respuesta oportuna, </t>
  </si>
  <si>
    <t>adoptando medidas encaminadas a la correcta elaboración del POSPR-F-015 Informe Téncico Jurídico.</t>
  </si>
  <si>
    <t xml:space="preserve">Asegurar la correcta ejecución del procedimiento Titulación de Bienes Fiscales Patrimoniales suministrando respuesta oportuna, </t>
  </si>
  <si>
    <t>empleando como herramienta la forma POSPR-F-015 Informe Técnico Jurídico</t>
  </si>
  <si>
    <t xml:space="preserve">Verificacion preliminar antes de aprobar o publicar cualquier politica/estrategia o plan de trasparencia, donde se realice una revision tecnico-juridica </t>
  </si>
  <si>
    <t xml:space="preserve">que examine la inclusion de controles y salvaguardas minimas, coherencia con lineamientos institucionales y normativos aplicables, y ausencia de vacios deliberados. </t>
  </si>
  <si>
    <t>Seguimiento periodico, trazable y verificable a la ejecucion del programa de transparencia institucional</t>
  </si>
  <si>
    <t xml:space="preserve">garantizando que los compromisos de transparencia se materialicen y no se desvirtuen para favorecer intereses particulares. </t>
  </si>
  <si>
    <t>Verificar la debida socializacion y/o comunicación de las observaciones, hallazgos o resultados del seguimiento efectuado por la OIGT a las dependencias competentes,</t>
  </si>
  <si>
    <t xml:space="preserve">permitiendo el adelantar las acciones pertinentes para la mejora de la gestion institucional y la toma de decisiones. </t>
  </si>
  <si>
    <t>Generar y presentar un informe con indicadores que contenga el listado de monitoreos y/o inspecciones adelantados por la OIGT</t>
  </si>
  <si>
    <t>el cual permita verificar el estado de ejecucion de las observaciones o recomendaciones presentadas por la dependencia.</t>
  </si>
  <si>
    <t>Establecer y aplicar, al inicio de cada inspección o de cada informe de seguimiento, un protocolo formal y jurídicamente sustentado para la identificación de interesados y la definición de roles, niveles y condiciones de acceso, uso, custodia y divulgación de la información gestionada.</t>
  </si>
  <si>
    <t>En desarrollo de dicho protocolo, exigir el diligenciamiento y suscripción del formato de autorización de acceso y compromiso de confidencialidad y no divulgación/no uso indebido de la información utilizada en el monitoreo, dejando trazabilidad de los accesos otorgados y de las responsabilidades asignadas</t>
  </si>
  <si>
    <t>SharePoint</t>
  </si>
  <si>
    <t>Establecer y mantener un repositorio institucional seguro y único para la gestión de información reservada, clasificada o de acceso restringido generada durante el proceso de inspección y/o seguimiento, garantizando su clasificación, custodia y trazabilidad. El repositorio deberá operar sobre herramientas institucionales autorizadas, con controles de acceso basados en roles (mínimo privilegio), autenticación reforzada y mecanismos de registro de auditoría, de manera que únicamente el personal expresamente habilitado pueda consultar, cargar, descargar o modificar documentos.</t>
  </si>
  <si>
    <t>Adicionalmente, toda comunicación y remisión de información asociada a la inspección se realizará exclusivamente a través de canales corporativos oficiales, asegurando trazabilidad, conservación de evidencias, control de destinatarios y protección frente a divulgación no autorizada.</t>
  </si>
  <si>
    <t>Realizar seguimiento e identificación de las PQRSD registradas en la entidad y asignadas a la OIGT que no se han tramitado,</t>
  </si>
  <si>
    <t xml:space="preserve">informando a los profesionales a cargo para que realicen el trámite correspondiente </t>
  </si>
  <si>
    <t>Verificar que los soportes presentados por el aspirante evidencien el cumplimiento de los requisitos exigidos por el empleo</t>
  </si>
  <si>
    <t xml:space="preserve">conforme a lo establecido en el Manual Especifico de Funciones y de Competencias Laborales </t>
  </si>
  <si>
    <t>Mapa de Calor - Riesgo Residual</t>
  </si>
  <si>
    <t>Plan de acción (Acciones adicionales)</t>
  </si>
  <si>
    <t>Calificación riesgo inherente</t>
  </si>
  <si>
    <t>Calificación riesgo residual</t>
  </si>
  <si>
    <t>Mecanismo de Planeación</t>
  </si>
  <si>
    <t>Acción complementaria</t>
  </si>
  <si>
    <t>Indicador</t>
  </si>
  <si>
    <t>Programador (No.)</t>
  </si>
  <si>
    <t>Diligenciadas etapas previas?</t>
  </si>
  <si>
    <t>Sigla Proceso</t>
  </si>
  <si>
    <t>% Probabilidad</t>
  </si>
  <si>
    <t>% Impacto</t>
  </si>
  <si>
    <t>% Probabilidad Residual</t>
  </si>
  <si>
    <t>% Impacto Residual</t>
  </si>
  <si>
    <t>Nivel de probabilidad Residual</t>
  </si>
  <si>
    <t>Nivel de impacto Residual</t>
  </si>
  <si>
    <t>Severidad Nivel de Riesgo Residual</t>
  </si>
  <si>
    <t xml:space="preserve">Determine el tratamiento a seguir 
</t>
  </si>
  <si>
    <t>Descripción de la Acción
(basado en el análisis de causas)</t>
  </si>
  <si>
    <t>Area responsable</t>
  </si>
  <si>
    <t>Responsable 
(Cargo)</t>
  </si>
  <si>
    <t>Meta (No.)</t>
  </si>
  <si>
    <t>Enero</t>
  </si>
  <si>
    <t>Febrero</t>
  </si>
  <si>
    <t>Marzo</t>
  </si>
  <si>
    <t>Abril</t>
  </si>
  <si>
    <t>Mayo</t>
  </si>
  <si>
    <t>Junio</t>
  </si>
  <si>
    <t>Julio</t>
  </si>
  <si>
    <t>Agosto</t>
  </si>
  <si>
    <t>Septiembre</t>
  </si>
  <si>
    <t>Octubre</t>
  </si>
  <si>
    <t>Noviembre</t>
  </si>
  <si>
    <t>Diciembre</t>
  </si>
  <si>
    <t>Riesgo activo?</t>
  </si>
  <si>
    <t>Matriz que relaciona los actos administrativos de procesos agrarios que, culminado el mes, llevan más de 15 días pendientes de suscripción por parte del funcionario competente y resumen de la misma</t>
  </si>
  <si>
    <t>Matriz que relaciona los actos administrativos de formailización de la propiedad privada rural que, culminado el mes, llevan más de 15 días pendientes de suscripción por parte del funcionario competente y resumen de la misma</t>
  </si>
  <si>
    <t>Socializar con el equipo de validación de la Subdirección de Planeación Operativa el procedimiento para verificar la información física y jurídica de los predios objeto de ordenamiento social de la propiedad, derivados del barrido predial</t>
  </si>
  <si>
    <t>Numero de socializaciones</t>
  </si>
  <si>
    <t>Realizar capacitaciones sobre el procedimiento de RESO, incluyendo las consecuencias que acarrea las modificaciones y/o divulgación de información para beneficio de un tercero para inclusión o no al Registro de Sujetos de Ordenamiento.</t>
  </si>
  <si>
    <t>Numero de capacitaciones</t>
  </si>
  <si>
    <t xml:space="preserve">Realizar capacitaciones sobre el procedimiento de solicitud de vuelo a los pilotos de drones, incluyendo las consecuencias que acarrea la alteración y/o no aprobación de los planes de vuelo para beneficio de un tercero </t>
  </si>
  <si>
    <t xml:space="preserve">Realizar análisis periódico de las quejas y reclamos, identificando las causas recurrentes y con base en ello definir jornadas de capacitación que incluya: Temática desarrollada, funcionarios capacitados, registros de asistencias
</t>
  </si>
  <si>
    <t>Informe de las quejas y reclamos analizadas, como del personal capacitado</t>
  </si>
  <si>
    <t>Creación de planes de trabajo que permitan establecer tiempos de respuesta y realizar revisión técnica y jurídica de las respuestas de las PQRSFD antes de su emisión.</t>
  </si>
  <si>
    <t>Informe de cumplimiento al plan de trabajo definido al cumplimiento de los tiempos de respuesta.</t>
  </si>
  <si>
    <t xml:space="preserve">Elaborar un informe de avance del cronograma de capacitación que integre las capacitaciones realizadas, el listado de funcionarios capacitados, los temas desarrollados y los registros de asistencia, así como el análisis periódico de las quejas y reclamos, identificando las causas recurrentes para orientar acciones de mejora.
</t>
  </si>
  <si>
    <t>Informe de capacitación del personal y análisis de quejas y reclamos.</t>
  </si>
  <si>
    <t>Planes de trabajo asignados a los equipos de  PQRSFD que incluya los tiempos de respuesta y   la revisión técnico–jurídica  antes de su emisión.</t>
  </si>
  <si>
    <t>Realizar capacitación sobre mecanismos de prevención frente al riesgo de corrupción.</t>
  </si>
  <si>
    <t>Soportes de la capacitación a los profesionales</t>
  </si>
  <si>
    <t>Seguimiento y tabulación de las encuestas realizadas, así como la evaluación y/o registro de las capacitaciones impartidas, con el fin de verificar su cumplimiento y alcance.</t>
  </si>
  <si>
    <t xml:space="preserve">Informes de seguimiento de las encuestas realizadas. </t>
  </si>
  <si>
    <t>Realizar capacitación sobre PTEP (MRC) y ACTI-P-010 Compra directa de predios, a los profesionales de compra directa de la DAT.</t>
  </si>
  <si>
    <t>Capacitar a los profesionales que implementen los procedimientos ACCTI-P-016 MATERIALIZACIÓN DEL SUBSIDIO - ADQUISICIÓN DEL PREDIO- ACCTI-P-017 MATERIALIZACIÓN DEL SUBSIDIO - APOYO PARA CUBRIR LOS REQUERIMIENTOS FINANCIEROS DE LA IMPLEMENTACIÓN DEL PROYECTO PRODUCTIVO.</t>
  </si>
  <si>
    <t>Capacitar a los profesionales de SATZF en el Procedimiento ACCTI-P-020 Procedimiento único en municipios focalizados.</t>
  </si>
  <si>
    <t xml:space="preserve">Capacitar a los profesionales de Revocatoria Directa de la SATDD sobre el procedimiento ACCTI-P-005 Revocatoria Directa del Acto de Adjudicación de Baldios a Persona Natural, ACCTI-P-014 Revocatoria de Titulación de Baldíos </t>
  </si>
  <si>
    <t>Capacitar a los profesionales de Reconocimiento de Derecho en Zonas no Focalizadas ACCTI-P-019.</t>
  </si>
  <si>
    <t>Capacitar a los colaboradores de Titulación Baldíos Persona Natural ACCTI-P-013 y ACCTI-P-015</t>
  </si>
  <si>
    <t>Realizar un plan de capacitación y socialización liderado por la OIGT sobre los lineamientos del PTEP, dirigido a contratistas y servidores de la dependencia, con el fin de estandarizar criterios, fortalecer competencias y asegurar la comprensión y aplicación uniforme de los requerimientos para la ejecución, seguimiento y reporte del Programa de Transparencia, incluyendo obligaciones, evidencias mínimas, tiempos y responsables para verificar su cumplimiento con la finalidad de permitir la continuidad de la informacion.</t>
  </si>
  <si>
    <t xml:space="preserve">Acta y/o listados de asistencia a capacitacion. </t>
  </si>
  <si>
    <t>Implementar un programa de capacitación obligatoria y periódica, liderado por la OIGT, sobre integridad, conflicto de intereses y gestión trazable de hallazgos, dirigido a contratistas y servidores que participan en la elaboración, consolidación o validación de informes y seguimientos, que incluya: lineamientos para el registro íntegro de observaciones (prohibición de alteración u omisión), estándares de documentación y evidencias, responsabilidades individuales, rutas de escalamiento y consecuencias disciplinarias/penales por uso inadecuado de la información.</t>
  </si>
  <si>
    <t>Implementar una capacitación obligatoria, previa al inicio de cada inspección y con refuerzos periódicos, sobre reserva legal, confidencialidad, cadena de custodia y seguridad de la información, dirigida a todo el personal (servidores y contratistas) con acceso a expedientes, evidencias o comunicaciones de la actuación.</t>
  </si>
  <si>
    <t>Informes de seguimiento al control de denuncias no tramitadas</t>
  </si>
  <si>
    <t>Realizar informes de verificación del trámite efectuado sobre las PQRSD detectadas como no tramitadas</t>
  </si>
  <si>
    <t>Revisión y aprobación de ficha técnica de cumplimiento de requisitos al momento de realizarse la vinculación del personal a la planta de personal de la ANT verificando los respectivos soportes allegados</t>
  </si>
  <si>
    <t>(Número de formatos de cumplimiento de requisitos mínimos revisados y aprobados / Número de funcionarios vinculados) x 100</t>
  </si>
  <si>
    <t>Ponderación de riesgos por proceso</t>
  </si>
  <si>
    <r>
      <t xml:space="preserve">1. Si en la sumatoria de los riesgos los Extremos representan mas o igual al 20% de los Riesgos, la calificación del Proceso será EXTREMO.
2. Si en la sumatoria de los riesgos Extermos y altos representan mas o igual al 30% de los Riesgos Calificados, y menos del 20% de los Riesgos Extremos la calificación del Proceso será ALTO.
3. Si en la sumatoria de los riesgos Extremos, altos y moderados representan mas o igual al  40% de los Riesgos Calificados, y menos del 30% de los Riesgos Extremos y Altos, y Menos del 20% de los Riesgos Extremos, la calificación del Proceso será MODERADO.
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i/>
        <sz val="10"/>
        <color theme="1"/>
        <rFont val="Aptos Narrow"/>
        <family val="2"/>
        <scheme val="minor"/>
      </rPr>
      <t>DAFP - Adapatado de Instituto de Auditores Internos COSO ERM Agosto 2014</t>
    </r>
  </si>
  <si>
    <t>Nota. Si la información No se encuentra plenamente diligenciada para cada riesgo, no se visualiza la valoración correspondiente</t>
  </si>
  <si>
    <t>Procesos</t>
  </si>
  <si>
    <t>∑ Riesgos por proceso</t>
  </si>
  <si>
    <t>Ponderación R- Inherente</t>
  </si>
  <si>
    <t>Ponderación R- Residual</t>
  </si>
  <si>
    <t>Riesgo Residual</t>
  </si>
  <si>
    <t>Ineherente</t>
  </si>
  <si>
    <t>Residual</t>
  </si>
  <si>
    <t>Código</t>
  </si>
  <si>
    <t>Responsable</t>
  </si>
  <si>
    <t>Activos</t>
  </si>
  <si>
    <t>% Extremo</t>
  </si>
  <si>
    <t>% Alto</t>
  </si>
  <si>
    <t>% Moderado</t>
  </si>
  <si>
    <t>% Bajo</t>
  </si>
  <si>
    <t>existencia de decisiones desviadas en el proceso agrario debido a intereses políticos, económicos</t>
  </si>
  <si>
    <t xml:space="preserve">existencia de retrasos u omisiones en la adopción de decisiones administrativas del proceso agrario, no atribuibles a causas técnicas o  procedimentales plenamente identificadas. </t>
  </si>
  <si>
    <t xml:space="preserve">existencia de decisiones desviadas en el proceso del procedimiento de formalización de la propiedad privada rural debido a intereses políticos, 
económicos. </t>
  </si>
  <si>
    <t>existencia de decisiones desviadas en materia de la formalización de la propiedad privada rural debido a intereses políticos, económicos.</t>
  </si>
  <si>
    <t>Realizar control, mediante el registro que permita verificar la revisión de los proyectos de actos administrativos que culminan el proceso agrario para garantizar que estos cumplan con los criterios técnicos y jurídicos que sustentan la decisión, antes de ser suscrito por parte de los funcionarios competentes de la Subdirección de procesos agrarios y de seguridad jurídica.</t>
  </si>
  <si>
    <t>Matriz de segumiento a la revisión de actos administrativos de cierre de procesos agrarios y resumen de la misma</t>
  </si>
  <si>
    <t>Realizar un reporte de los actos administrativos de procesos agrarios que, culminado el mes, llevan más de 15 días pendientes de suscripción por parte del funcionario competente de la Subdirección de procesos agrarios y de seguridad jurídica.</t>
  </si>
  <si>
    <t>Realizar control, mediante el registro que permita verificar la revisión de los proyectos de actos administrativos que formalizan la propiedad privada rural para garantizar que estos cumplan con los criterios técnicos y jurídicos que sustentan la decisión, antes de ser suscrito por parte de los funcionarios competentes.</t>
  </si>
  <si>
    <t>Matriz de segumiento a la revisión de actos administrativos de cierre de formalización de la propiedad privada y resumen de la misma</t>
  </si>
  <si>
    <t xml:space="preserve">Realizar un reporte de los actos administrativos de formalización de la propiedad privada rural que, culminado el mes, llevan más de 15 días pendientes de suscripción por parte del funcionario competente.  </t>
  </si>
  <si>
    <t>Se elimina el riesgo mediante memorando 202676000141013</t>
  </si>
  <si>
    <t>la no declaración, gestión y  priorización a las asignaciones o respuesta de PQRSD recibidas por buzón, a causa de debilidades en la trazabilidad, monitoreo y verificación del modelo de atención al usuario</t>
  </si>
  <si>
    <t>Conflicto de Intereses, Soborno entrante, Corrupción</t>
  </si>
  <si>
    <t>favorecimiento indebido mediante alteración, priorización selectiva o cierre injustificado de PQRSD radicadas en ORFEO, a causa de debilidades en la trazabilidad, monitoreo y control del sistema</t>
  </si>
  <si>
    <t>Conflicto de Intereses, Corrupción, Fraude interno</t>
  </si>
  <si>
    <t>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t>
  </si>
  <si>
    <t>Implementar jornadas de capacitación dirigidas al personal de la UGT, orientadas a fortalecer las competencias en la atención al usuario, conforme a los lineamientos establecidos en el Mapa de Riesgos de Corrupción, promoviendo prácticas transparentes, éticas y de calidad en el servicio.</t>
  </si>
  <si>
    <t>El responsable de las jornadas verificara la apropiación y aplicación de los contenidos mediante instrumentos de evaluación frente a lo socializado y registros de asistencia, adicionalmente realizara seguimiento a los casos frente a desviaciones, incumplimientos o quejas de usuarios frente a atenciones brindas por los contratistas de la UGT.</t>
  </si>
  <si>
    <t>Se elimina el control según memorando 202676000141013</t>
  </si>
  <si>
    <t>Realizar seguimiento periódico a las PQRS registradas en el buzón institucional de las UGT, garantizando su adecuada gestión, respuesta oportuna y trazabilidad, conforme a los lineamientos institucionales.</t>
  </si>
  <si>
    <t>El responsable del modelo de atención al usuario revisara semanalmente las PQRS recibidas en el buzón, valida radicación, asignación, tiempos de respuesta y eventuales reasignaciones, dejando evidencia en reporte de seguimiento; cuando identifique demoras injustificadas, inconsistencias o posibles situaciones de interés particular, informa al jefe inmediato para su gestión y trazabilidad</t>
  </si>
  <si>
    <t>Realizar seguimiento periódico a la matriz del estado de las PQRS registradas en el aplicativo ORFEO.</t>
  </si>
  <si>
    <t>El responsable de atención al usuario revisa semanalmente en ORFEO el estado de las PQRS radicadas, valida fechas de ingreso, asignación, vencimientos, respuestas y cierres, y consolida reporte de seguimiento; cuando advierte cierres injustificados, demoras o inconsistencias en la trazabilidad, remite alerta al jefe del proceso para la adopción de medidas correctivas</t>
  </si>
  <si>
    <t>Encuesta de satisfación que sera entregada a cada soicitante, la cual debera ser registrada en el buzón, relacionadas con la atención brindada por los contratistas, consolidando la información por tipo de observación, nivel de satisfacción y recurrencia.</t>
  </si>
  <si>
    <t xml:space="preserve">Diseñar y aplicar encuestas de satisfacción a la ciudadania que fue atendida por atención al usuario en la UGT Occidente </t>
  </si>
  <si>
    <t>Implementar un mecanismo de control de trazabilidad de los trámites misionales gestionados por las UGT, que permita registrar, monitorear y verificar cada etapa del proceso, incluyendo responsables, tiempos y decisiones, con el fin de prevenir desviaciones, garantizar la transparencia en la gestión y detectar oportunamente posibles favorecimientos indebidos.</t>
  </si>
  <si>
    <t>Presentar una matriz como mecanismo de control de los trámites misionales gestionados por las UGT, que permita registrar, monitorear y verificar cada etapa del proceso, incluyendo responsables, tiempos y decisiones</t>
  </si>
  <si>
    <t>Realizar informes periódicos de verificación del trámite de las PQRSD radicados por el aplicativo ORFEO, con el fin de revisar el cumplimiento de los términos, requisitos y etapas del procedimiento establecido, identificar solicitudes no tramitadas u oportunamente atendidas y adoptar las acciones necesarias para su gestión.</t>
  </si>
  <si>
    <t xml:space="preserve">Informe Periódico de Control al Trámite de PQRSD en ORFEO, con alertas en el cumplimiento de plazos y observaciones en los casos en los que no se haya respondido oportunamente. </t>
  </si>
  <si>
    <t>Corrupción, Conflicto de Intereses, Soborno entrante</t>
  </si>
  <si>
    <t>Inadecuada orientación en la respuesta a los requerimientos de los ciudadanos por desconocimiento de los procesos de la Entidad y normas aplicables.</t>
  </si>
  <si>
    <t>Incumplimiento en los tiempos de respuesta y en los estándares de calidad en la atención al ciudadano, evidenciado en la emisión de respuestas inapropiadas, inoportunas o deficientes frente a las PQRSDF.</t>
  </si>
  <si>
    <t xml:space="preserve">Realizar capacitaciones para la debida aplicación del protocolo de atención al ciudadano </t>
  </si>
  <si>
    <t>con los contratistas y funcionarios de la UGT Noroccidente que atienden a ciudadanos en las instalaciones de la ANT y fuera de esta en las distintas jornadas misionales e informativas programadas.</t>
  </si>
  <si>
    <t>Realizar seguimiento a las PQRSDF asignadas a la UGT Noroccidente para garantizar oportunidad y calidad en las respuestas a los ciudadanos</t>
  </si>
  <si>
    <t>con los profesionales responsables de la gestión.</t>
  </si>
  <si>
    <t>Realizar jornadas de capacitación de inducción y reinducción a los responsables de la atención a la ciudadanía sobre los servicios que ofrece la ANT, la normativa vigente y las decisiones administrativas adoptadas por la entidad, con el fin de fortalecer sus competencias, garantizar una atención oportuna, eficaz y de calidad, y asegurar la adecuada orientación a los ciudadanos en el marco de los procesos y procedimientos institucionales.</t>
  </si>
  <si>
    <t>Realizar mesas de trabajo con revisiones técnico-jurídicas y análisis de los tiempos de respuesta de las PQRSDF, como mecanismo de seguimiento a su gestión y trámite, priorizando aquellas cuyo plazo legal esté más próximo a su vencimiento.</t>
  </si>
  <si>
    <t>Informes de las capacitaciones y/o evaluaciones realizadas a los colaboradores de la ANT en la UGT Noroccidente, en los que se evidencie la ejecución de las jornadas, los temas abordados, la participación de los asistentes y los resultados obtenidos.</t>
  </si>
  <si>
    <t xml:space="preserve">Informe de las mesas de trabajo con las revisiones técnico-jurídicas y análisis de los tiempos de respuesta de las PQRSDF, como mecanismo de seguimiento a su gestión y trámite, priorizando aquellas cuyo plazo legal esté más próximo a su vencimiento. </t>
  </si>
  <si>
    <t>Funcionarios públicos o colaboradores de la ANT puedan recibir dádivas por agilizar, omitir o dilatar trámites o actuaciones administrativas, en orientación al ciudadano.</t>
  </si>
  <si>
    <t>Funcionarios públicos o colaboradores, puedan realizar acciones de manipulación de la información en la visita técnica, levantamientos topográficos amañados, estudios técnicos sesgados para beneficio de particulares.</t>
  </si>
  <si>
    <t>Funcionarios y colaboradores, no atender de manera oportuna un derecho de petición, solicitud de información, solicitud de documentos, dentro de los términos legales establecidos.</t>
  </si>
  <si>
    <t>Orientar de manera presencial a los usuarios en una frecuencia de dos veces al mes, sobre la gratuidad de los trámites que ofrece la ANT</t>
  </si>
  <si>
    <t>Los contratistas responsables de esta actividad, divulgarán la información a través de charlas informativas y material didáctico, donde el usuario encontrará, las líneas de atención, para denunciar posibles casos de corrupción.</t>
  </si>
  <si>
    <t xml:space="preserve">Implementar jornadas de capacitación presenciales y/o virtuales dirigidas a funcionarios y contratistas de la UGT Suroccidente, orientadas a la divulgación de los valores y principios institucionalesde la Agencia Nacional de Tierras, con enfasis en la prevención de conductas asociadas a soborno y corrupción en la atención al ciudadano. </t>
  </si>
  <si>
    <t xml:space="preserve">Los contratistas responsables, realizarán la divulgación de los valores y principios institucionales de la Agencia Nacional de Tierras mediante capacitaciones presenciales y/o virtuales, orientadas a fortalecer la integridad en la atención al ciudadano. La frecuencia de esta actividad sera de 1 vez al mes. </t>
  </si>
  <si>
    <t>Establecer controles de revisión de los procesos administrativos.</t>
  </si>
  <si>
    <t>Se pueden realizar auditorias mensuales de forma aleatoria a los tramites y contactando a los usuarios para validar la transparencia del proceso y detectar posibles irregularidades o presiones indebidas de parte de los funcionarios o contratistas de la UGT suroccidente.</t>
  </si>
  <si>
    <t>Realizar un muestreo aleatorio como control preventivo en la veficación de ITJ, ejecutados por los profesionales del componente jurídico y técnico.</t>
  </si>
  <si>
    <t xml:space="preserve">Implementar controles, que permitan la supervisión aleatoria y establecer protocolos de estandarización para la validación de expedientes creados en el SIGE, SIT, ORFEO u otra plataforma. </t>
  </si>
  <si>
    <t>Realizar auditorías aleatorias en campo de las visitas técnicas programadas en un período determinado</t>
  </si>
  <si>
    <t>contramuestreo aleatorio de las visitas técnicas ejecutadas, con el propósito de validar en campo, la veracidad, consistencia y calidad de la información registrada en los informes técnicos iniciales.</t>
  </si>
  <si>
    <t>Realizar seguimiento permanente, mediante la implementación de alertas y semáforos, mediante correo o notificaciones, que indiquen que la petición, solicitud de información o documentos, están por vencer, con el término de tres días calendario.</t>
  </si>
  <si>
    <t>Desde la UGT Suroccidente, realizar un seguimiento permanente, mediante el reporte semanal, utilizando el aplicativo ORFEO - Estadisticas por usuarios activos.</t>
  </si>
  <si>
    <t>Diseñar un tablero de control, que permita a los coordinadores de area, visualizar cada semana cuántos derechos de petición, solicitudes de información, solicitudes de documentos tienen pendientes, vencidos o por vencer.</t>
  </si>
  <si>
    <t>Desde la UGT Suroccidente, implementar este mecanismo de control preventivo.</t>
  </si>
  <si>
    <t>Realización de contramuestreo aleatorio de los procesos misionales, con el propósito de identificar, posibles acto de corrupción.</t>
  </si>
  <si>
    <t>Realizar un muestreo aleatorio de los ITJ, validados, de manera aleatoria, ante posibles actos de corrupción.</t>
  </si>
  <si>
    <t>Realizar un seguimiento permanente de las peticiones que se generan en la UGT, con el propósito de que se den respuesta en los términos establecidos en la norma.</t>
  </si>
  <si>
    <t>Matriz en excell de seguimiento</t>
  </si>
  <si>
    <t>Sistemas de información ANT</t>
  </si>
  <si>
    <t>Matriz en excell y Estadísticas ORFEO.</t>
  </si>
  <si>
    <t>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t>
  </si>
  <si>
    <t>No brindar respuesta oportuna a las PQRSD causadas por la debilidad en el seguimiento de las solicitudes interpuestas por la ciudadania ante la UGT Nororiente</t>
  </si>
  <si>
    <t>Capacitar a los servidores publicos o quienes ejerzan funciones en la atencion al ciudadano</t>
  </si>
  <si>
    <t>para garantizar la correcta atencion</t>
  </si>
  <si>
    <t>Diseñar una campaña publicitariade sencibilizacion a la ciudadania</t>
  </si>
  <si>
    <t>Revision y seguimiento de la matriz por medio de la cual se consolida y se distribuyen las PQRSD, de acuerdo a la competencia del tramite solicitado</t>
  </si>
  <si>
    <t>para garantizar la correcta aplicación de la ley 1755 de 2015</t>
  </si>
  <si>
    <t>Se solicitara a la comunidad el diligenciamiento en la encuentas a satisfaccion sobre la atencion brindada en la UGT Nororiente</t>
  </si>
  <si>
    <t>Realizar un informe de seguimiento a la matriz de consolidacion de PQRSD asignadas a la UGT Nororiente</t>
  </si>
  <si>
    <t xml:space="preserve">Aplicar la encuesta mediante el QR asignado por la ANT. Para ello se presentaran como evidencias las encuentas diligenciadas en la vigencia del plan de accion de acuerdo al programador </t>
  </si>
  <si>
    <t>La elaboracion de un informe sobre el cumplimiento de respuestas emitidas a la ciudadania que interpone PQRSD ante la UGT Nororiente</t>
  </si>
  <si>
    <t>Omisión en el trámite a las PQRSD puestas en conocimiento de la UGT para favorecer a un tercero</t>
  </si>
  <si>
    <t>Realizar la revisión periódica del buzón de sugerencias, quejas y reclamos dirigido a la atención al ciudadano, garantizando su revsión y asegurando que la información sea tramitada oprtunamente y acorde con los trámites adelantados por la ANT.</t>
  </si>
  <si>
    <t>Informando a los profesionales a cargo para que realicen la respectiva revision.</t>
  </si>
  <si>
    <t>Capacitar a los colaboradores y/o funcionarios de la Unidad de Gestión Territorial en el marco del cumplimiento de sus funciones públicas, con el objetivo de fortalecer de la correcta atención ciudadana y a la gestión del modelo de atención.</t>
  </si>
  <si>
    <t>Capacitaciones</t>
  </si>
  <si>
    <t>Económica, Reputacional, Legal</t>
  </si>
  <si>
    <t>Conflicto de Intereses, Fraude interno, Soborno entrante, Soborno saliente</t>
  </si>
  <si>
    <t>Corrupción, Soborno entrante</t>
  </si>
  <si>
    <t>Corrupción, Soborno entrante, Fraude interno, Soborno saliente</t>
  </si>
  <si>
    <t>Fraude interno, Soborno entrante, Soborno saliente, Corrupción</t>
  </si>
  <si>
    <t>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t>
  </si>
  <si>
    <t>la adquisición de predios para comunidades étnicas, mediante la utilización de avalúos inadecuados o manipulados por terceros, en beneficio de los intervinientes.</t>
  </si>
  <si>
    <t>la implementación de iniciativas comunitarias, que afecte la adecuada ejecución de los recursos y el logro de sus objetivos misionales.</t>
  </si>
  <si>
    <t>Socializar la politica de Transparencia y Ética Pública de la Entidad al igual que código de integridad, enfocado en la prevención de la materialización de posibles conflicto de interes.</t>
  </si>
  <si>
    <t>Fortaleciendo  la transparencia en los procedimientos  de formalización adelantados por la Subdirección de Asuntos Étnicos.</t>
  </si>
  <si>
    <t>Realizar Seguimiento Trimestral a los procedimientos de formalización y seguridad juridica de los actos cumplidores de meta</t>
  </si>
  <si>
    <t xml:space="preserve">de acuerdo a la gestión a realizar en el plan de atención Subdireccion de Asuntos étnicos. </t>
  </si>
  <si>
    <t>Efectuar la revisión y análisis del avalúo comercial y,</t>
  </si>
  <si>
    <t xml:space="preserve"> de acuerdo con el informe técnico, requerir la subsanación de inconsistencias como condición previa para la aprobación en la continuidad del proceso de adquisición. Por medio de Actas o Correo Electronico.</t>
  </si>
  <si>
    <t>Revisar y aprobar por Comité de iniciativas comunitarias, la solicitud de ajustes y formalización mediante acta</t>
  </si>
  <si>
    <t>A través del equipo de evaluación y formulación.</t>
  </si>
  <si>
    <t>Realizar Inducción y Reinducción a funcionarios y contratistas incluyendo las UGTS sobre los procesos, procedimientos de formalización de territorios étnicos, así como las consecuencias legales y penales por la dilación y/o priorización  a favor o en contra de comunidades étnicas.</t>
  </si>
  <si>
    <t>Implementar controles de verificación independiente y validación técnica de avalúos mediante listas de chequeo y revisión cruzada</t>
  </si>
  <si>
    <t>Implementar controles, seguimiento en territorio y validación de soportes en la ejecución de iniciativas comunitarias</t>
  </si>
  <si>
    <t>Diapositivas, Acta y/o listados de asistencia a capacitacion.</t>
  </si>
  <si>
    <t>Diligenciamiento de los Formatos del Control del Avaluo</t>
  </si>
  <si>
    <t>Diligenciamiento de la Ficha definitiva de la Iniciativa Comunitaria</t>
  </si>
  <si>
    <t>la elaboración de estudios previos y pliegos de condiciones, con direccionamiento de requisitos habilitantes o técnicos para favorecer a un proponente específico</t>
  </si>
  <si>
    <t>la elaboración de estudios de mercado con valores superiores a los reales, a causa de la manipulación de cotizaciones, referencias económicas o soportes comparativos</t>
  </si>
  <si>
    <t>la aprobación de adiciones, prórrogas u otras modificaciones contractuales sin sustento técnico, jurídico o financiero suficiente, para aumentar el valor del contrato o ampliar plazos</t>
  </si>
  <si>
    <t>la evaluación indebida, sesgada o manipulada de los criterios de selección  o habilitantes para favorecer a un proponente específico</t>
  </si>
  <si>
    <t xml:space="preserve">la aprobación, validación o certificación de informes, entregables o soportes sin verificación real del cumplimiento de las obligaciones contractuales, favoreciendo indebidamente al contratista o a un tercero.
</t>
  </si>
  <si>
    <t>El(los) profesional(es) del GITGC, revisa(n) técnica y jurídicamente que los estudios previos y el proyecto de pliego guarden coherencia con la necesidad identificada, el análisis del sector y la modalidad de selección, y que no contengan requisitos habilitantes, técnicos o financieros restrictivos o injustificados</t>
  </si>
  <si>
    <t>en caso de advertir inconsistencias, el(los) profesional(es) del GITGC deja(n) las observaciones en el documento para  que el (los) profesional(es) del área solicitante realicen los ajustes respectivos</t>
  </si>
  <si>
    <t xml:space="preserve">El abogado estructurador publica en SECOP II, de manera previa a la apertura del proceso, los estudios previos, el análisis del sector, el proyecto de pliego y demás soportes precontractuales, verificando su completitud y oportunidad; </t>
  </si>
  <si>
    <t>en caso de advertir ausencia de documentos o inconsistencias en la información publicada, corrige el cargue en la plataforma transaccional SECOP; lo anterior con la finalidad de que sea publico y transparente el proceso y se pueda facilitar el control social</t>
  </si>
  <si>
    <t>El profesional designado del GITGC, verifica el analisis del sector, antes de la culminación y envio al abogado estructurador del GITGC  y al área solicitante, la consistencia de las cotizaciones, referencias económicas y fuentes comparativas utilizadas, confrontándolas con soportes internos y externos confiables y la justificación del valor estimado</t>
  </si>
  <si>
    <t>cuando identifica valores atípicos, soportes insuficientes o inconsistencias en el análisis, realiza el
ajuste respectivo y envia el documento final para que continue el proceso contractual y posteriormente sea publicado para control social y transparencia en la información</t>
  </si>
  <si>
    <t>El estructurador del contrato del GITGC, revisa, antes de enviar a aprobación por parte del ordenador del gasto, toda solicitud de modificación contractual radicada por las áreas, verificando que cuente con sustento jurídico, técnico, financiero y de supervisión suficiente</t>
  </si>
  <si>
    <t>cuando identifica ausencia o insuficiencia de soportes, devuelve la solicitud para ajuste</t>
  </si>
  <si>
    <t>El responsable contractual
verifica  el cargue completo y oportuno en SECOP II de la solicitud, los soportes técnicos, jurídicos y financieros, así como de la minuta de modificación o enmienda</t>
  </si>
  <si>
    <t>cuando detecta omisiones o documentos incompletos, solicita su corrección antes del cierre del trámite y deja trazabilidad electrónica de la validación realizada.</t>
  </si>
  <si>
    <t>El ordenador del gasto designa mediante memorando el comité evaluador para cada proceso de selección</t>
  </si>
  <si>
    <t xml:space="preserve">sus integrantes verifican y registran de manera individual y consolidada la evaluación de requisitos habilitantes y factores de escogencia con base en los criterios definidos en el pliego, dejando evidencia en formatos y actas. </t>
  </si>
  <si>
    <t xml:space="preserve">Implementar, mediante lineamiento interno y parametrización en KLIC, la obligatoriedad del cargue de soportes y evidencias verificables para el 100% de los informes de supervisión de contratos CPS, de manera que el sistema no permita su radicación, validación o cierre cuando no se encuentren incorporados los documentos mínimos requeridos de acuerdo con cada una de las obligaciones contractuales. </t>
  </si>
  <si>
    <t>El supervisor deberá verificar el cargue completo previo a la aprobación del informe y dejar trazabilidad electrónica de dicha validación.</t>
  </si>
  <si>
    <t xml:space="preserve">Implementar, mediante directriz interna y regla operativa que en SECOP II, es  obligatorio el cargue de soportes y evidencias verificables para el 100% de los informes de supervisión de todos los  contratos independiente de su modalidad u objeto, estableciendo que no podrá validarse el trámite del informe mientras no reposen los documentos mínimos requeridos. </t>
  </si>
  <si>
    <t>El supervisor o responsable designado verificará el cumplimiento del requisito y dejará constancia en la plataforma cuando se presenten omisiones o inconsistencias, mediante el rechazo del pago cargado para que sea subsanadoo por el contratista</t>
  </si>
  <si>
    <t>Desarrollar una jornada de sensibilización y lineamiento interno dirigida a los servidores y contratistas que intervienen en la estructuración precontractual, sobre prohibición de direccionamiento de requisitos, deber de objetividad en la elaboración de estudios previos y pliegos, y riesgos asociados a restricción indebida de la competencia</t>
  </si>
  <si>
    <t>Implementar una jornada de fortalecimiento técnico y preventivo dirigida a quienes elaboran o validan estudios de mercado, sobre uso de fuentes confiables, comparación objetiva de cotizaciones, prevención de manipulación de referencias económicas y deber de trazabilidad del análisis del sector</t>
  </si>
  <si>
    <t>Desarrollar una jornada de sensibilización dirigida a los funcionarios que tienen actividades relacionadas con el proceso de contratación de la Entidad (esto es en las áreas solicitantes y en el GTIGC), sobre requisitos de procedencia, soporte técnico, jurídico y financiero de las modificaciones contractuales, así como sobre riesgos asociados a adiciones y prórrogas injustificadas</t>
  </si>
  <si>
    <t>Realizar una jornada de sensibilización dirigida a los integrantes de comités evaluadores y demás intervinientes de los procesos contractuales, sobre Imparcialidad, Objetividad y el Régimen de Restricción a la Competencia</t>
  </si>
  <si>
    <t>Realizar jornadas de fortalecimiento dirigidas a supervisores sobre deberes funcionales en materia de seguimiento contractual, cargue de soportes, verificación de evidencias y responsabilidades derivadas de la aprobación de informes sin respaldo suficiente, conforme al marco normativo y manuales internos aplicables.</t>
  </si>
  <si>
    <t>Piezas ilustrativas que propendan la sensibilización  sobre Imparcialidad, Objetividad y el Régimen de Restricción a la Competencia</t>
  </si>
  <si>
    <t>Jornada de fortalecimiento técnico y preventivo, atraves de piezas ilustrativas, sobre uso de fuentes confiables, comparación objetiva de cotizaciones, prevención de manipulación de referencias económicas y deber de trazabilidad del análisis del sector</t>
  </si>
  <si>
    <t>Piezas ilustrativas que propendan la sensibilización  sobre requisitos de procedencia, soporte técnico, jurídico y financiero de las modificaciones contractuales, así como sobre riesgos asociados a adiciones y prórrogas injustificadas</t>
  </si>
  <si>
    <t>Piezas ilustrativas que propendan la sensibilización  sobre Imparcialidad, Objetividad y el Régimen de Restricción a la Competencia.</t>
  </si>
  <si>
    <t>Capacitación virtual y/o pieza ilustrativa programada / Capacitación virtual y/o pieza ilustrativa realizada</t>
  </si>
  <si>
    <t>Reputacional, Legal, Económica</t>
  </si>
  <si>
    <t>Corrupción, Conflicto de Intereses</t>
  </si>
  <si>
    <t>uso indebido de los bienes devolutivos de la Agencia Nacional de Tierras con el fin de sacar provecho personal o privado sobre un bien publico</t>
  </si>
  <si>
    <t xml:space="preserve">ocurrencia de hechos de prevaricato por legalización, falsedad ideologica en el tramite de las cuentas de cobro generadas por los contratistas de la Agencia Nacional de Tierras, sin el cumplimiento de requisitos presupuestales y contables exigidos por la </t>
  </si>
  <si>
    <t xml:space="preserve">Revisión a las bases de datos de los bienes  de la entidad, contenidos en la herramienta de gestión Apoteosys (o la plataforma dispuesta), </t>
  </si>
  <si>
    <t>con el fin de verificar la existencia de estos y detectar posibles faltantes del inventario.</t>
  </si>
  <si>
    <t>de acuerdo al Reporte generado por el aplicativo KLIC</t>
  </si>
  <si>
    <t>Revisión de requisitos al 5% de los pagos realizados</t>
  </si>
  <si>
    <t xml:space="preserve">Socializar a los contratistas y personal responsable de trámites de pagos de la entidad </t>
  </si>
  <si>
    <t>sobre la documentación requerida para el trámite de cuentas</t>
  </si>
  <si>
    <t xml:space="preserve">Realizar el levantamiento del inventario de la Entidad a nivel nacional </t>
  </si>
  <si>
    <t>Reporte trimestral de Bienes actualizados en la herramienta Apoteosys</t>
  </si>
  <si>
    <t>Sensibilización al grupo de gestión financiera sobre la responsabilidad en la verificación del cumplimiento de requisitos para la gestión del pago</t>
  </si>
  <si>
    <t>Sensibilizar a servidores publicos sobre acciones realizadas correspondiente al pago de cuentas de cobro</t>
  </si>
  <si>
    <t>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t>
  </si>
  <si>
    <t>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t>
  </si>
  <si>
    <t>Realizar revisiones periódicas por parte de los líderes y/o revisores de los equipos internos de la Oficina Jurídica a las actuaciones relacionadas con la emisión de conceptos jurídicos, la gestión de cobro coactivo, la defensa técnica y los procesos disciplinarios, mediante la verificación de los requerimientos que dieron origen a las actuaciones y los documentos de los expedientes, con el fin de validar la adecuada aplicación de la normativa vigente y prevenir decisiones contrarias a derecho.</t>
  </si>
  <si>
    <t xml:space="preserve"> Los resultados de estas revisiones se consolidarán en informes de gestión, los cuales incluirán matrices de seguimiento por equipo y una muestra representativa de los documentos emitidos como soporte de la gestión realizada.</t>
  </si>
  <si>
    <t xml:space="preserve">Implementar la revisión jurídica obligatoria de segundo nivel sobre las actuaciones procesales y los conceptos emitidos por la Oficina Jurídica, mediante la validación por un segundo revisor o instancia técnica competente que verifique la coherencia con la normatividad vigente, la jurisprudencia aplicable y los lineamientos institucionales, con el fin de prevenir decisiones contrarias a derecho y garantizar la solidez de la defensa jurídica de la entidad. </t>
  </si>
  <si>
    <t>En caso de identificarse desviaciones, se deberá ajustar de manera inmediata la actuación procesal o el concepto emitido, mediante la reformulación de la defensa judicial (en acciones de tutela, procesos de restitución de tierras u otros), la emisión de conceptos aclaratorios o sustitutivos, o la adopción de medidas como la solicitud de revocatoria directa, con el fin de corregir oportunamente las actuaciones y mitigar riesgos jurídicos y disciplinarios. Los resultados de estas revisiones y ajustes deberán documentarse en informes y registros internos que aseguren la trazabilidad de las decisiones adoptadas, las acciones correctivas implementadas y los soportes correspondientes.</t>
  </si>
  <si>
    <t xml:space="preserve">Implementar la declaración y gestión obligatoria de conflictos de interés de manera previa a la asignación de casos en la Oficina Jurídica, mediante la verificación formal por parte de los servidores y contratistas de la inexistencia de intereses particulares que puedan afectar su imparcialidad, así como la revisión por parte del líder o responsable del equipo, con el fin de garantizar la transparencia, objetividad e independencia en la emisión de conceptos, la representación judicial y la defensa jurídica de la entidad. </t>
  </si>
  <si>
    <t>En caso de identificarse un posible conflicto de interés, se deberá proceder de manera inmediata a la reasignación del caso o a la adopción de las medidas de gestión correspondientes, dejando registro de la situación y de las decisiones adoptadas para asegurar la trazabilidad y prevenir riesgos de corrupción.</t>
  </si>
  <si>
    <t>Realizar seguimiento periódico por parte de los líderes y/o revisores de los equipos internos de la Oficina Jurídica a las actuaciones relacionadas con la emisión de conceptos jurídicos, la gestión de cobro coactivo, la defensa técnica y los procesos disciplinarios, mediante la verificación de los soportes documentales y la trazabilidad de las decisiones adoptadas, con el fin de identificar posibles irregularidades o situaciones que puedan derivar en la solicitud o recepción de beneficios indebidos.</t>
  </si>
  <si>
    <t>Los resultados de este seguimiento serán registrados en informes de gestión que incluyan matrices de seguimiento por equipo y una muestra representativa de los documentos revisados como evidencia de las actuaciones.</t>
  </si>
  <si>
    <t>Elaborar un informe de avance del cronograma de capacitación que integre las capacitaciones realizadas, el listado de funcionarios capacitados, los temas desarrollados y los registros de asistencia.</t>
  </si>
  <si>
    <t>Elaborar informes de gestión que consoliden el seguimiento a las actuaciones de la Oficina Jurídica, incluyendo la emisión de conceptos jurídicos, la gestión de cobro coactivo, la defensa técnica frente a demandas, acciones de tutela y demás requerimientos judiciales, así como los procesos disciplinarios, incorporando matrices de seguimiento por equipo y una muestra representativa de los documentos emitidos.</t>
  </si>
  <si>
    <t>Realizar seguimiento e identificación de las PQRSD registradas en la entidad y asignadas a la UGT que no se han tramitado</t>
  </si>
  <si>
    <t>Trafico de influencias de omision o alteracion de documentacion de información de determinadas actividades o procesos en una persona.  
Ocultar la información considerada pública para los usuarios. Incumplimiento de la Ley 1712 de 2014.</t>
  </si>
  <si>
    <t>Causas operativas, Legales, económicas por corrupción, soborno entrante, conflicto de intereses, incumplimiento, tanto en los tiempos de respuesta, como con los estándares de calidad en la atención al ciudadano, al generar respuestas inapropiadas, inoport</t>
  </si>
  <si>
    <t>Desarrollar planes de trabajo que permitan establecer tiempos de respuesta y realizar revisión técnica y jurídica de las respuestas de las PQRS.</t>
  </si>
  <si>
    <t>Seguimiento a las PQRS radicadas.</t>
  </si>
  <si>
    <t>Desarrollar una sensibilización sobre, resultados de las PQRS y conflicto de intereses a colaboradores y contratistas a las subdirecciones adscritas.</t>
  </si>
  <si>
    <t>Sociaizacion de los resultados de las PQRS y conflicto de intereses a colaboradores y contratistas a las subdirecciones adscritas.</t>
  </si>
  <si>
    <t>Desarrollar sensibilización sobre, resultados de las PQRS y conflicto de intereses a colaboradores y contratistas a las subdirecciones adscritas, resaltando las consecuencias de estas acciones en el servidor publico.</t>
  </si>
  <si>
    <t>Realizar la sociaizacion de los resultados de las PQRS y conflicto de intereses a colaboradores y contratistas a las subdirecciones adscritas.
Desarrollar acciones de seguimiento a las PQRS, analizando tiempos de respuestas, nuemero de peticiones, frecuen</t>
  </si>
  <si>
    <t>Medir el nivel de cumplimiento en los tiempos de respuesta y analizar las situaciones presentadas en la gestión mensual de casos o solicitudes.</t>
  </si>
  <si>
    <t>Medir el grado de cumplimiento de las acciones implementadas para garantizar la integridad documental, la transparencia en la información pública y la prevención de omisión, alteración u ocultamiento de información, conforme a la Ley 1712 de 2014.</t>
  </si>
  <si>
    <t>Fortalecimiento del seguimiento y control de la gestion de informacion y atencion al usuario mediante la consolidacion y el analisis de la informacion reportadad con base en la identificacion de causas asociadas a los incumplimientos y tiempos de respuest</t>
  </si>
  <si>
    <t>Implementacion de mecanismos de control, seguimiento y verificación sobre los procesos de gestión documental y publicación de información institucional, orientados a prevenir y detectar posibles casos de tráfico de influencias, omisión o alteración de doc</t>
  </si>
  <si>
    <t>Soborno entrante, Fraude interno, Corrupción</t>
  </si>
  <si>
    <t xml:space="preserve">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t>
  </si>
  <si>
    <t>realizar seguimientos trimestrales a “la divulgación de guías, la socialización de material en los puntos de atención y la atención de hallazgos con oportunidades de mejora continua”.</t>
  </si>
  <si>
    <t>Estas actividades estarán dirigidas a funcionarios y contratistas de PATS y UGT, y se enfocarán en el adecuado manejo de los aplicativos SIT, CRM y ORFEO, así como en la aplicación de los lineamientos institucionales de orientación al ciudadano. Se dejará registro de asistencia y evaluación de aprendizaje, y se implementarán acciones de refuerzo y seguimiento cuando se identifiquen inasistencias o resultados insuficientes.</t>
  </si>
  <si>
    <t>Diseñar, divulgar y socializar guías rápidas para el uso adecuado de los aplicativos institucionales SIT, CRM y ORFEO, así como para la correcta aplicación de los lineamientos institucionales de orientación al ciudadano en los PATS y UGT. Asimismo, implementar acciones de refuerzo y seguimiento cuando se identifiquen inasistencias, brechas de conocimiento o resultados insuficientes, con el fin de fortalecer el control operativo, prevenir prácticas inadecuadas y promover la transparencia y la mejora continua del proceso.</t>
  </si>
  <si>
    <t>Los seguimientos se realizarán mediante reuniones virtuales a través de la plataforma institucional Microsoft Teams y estarán dirigidos a los funcionarios y contratistas de los PATS y UGT de la Agencia Nacional de Tierras (ANT), con el fin de verificar el cumplimiento de las actividades definidas y fortalecer el control y la gestión del proceso.</t>
  </si>
  <si>
    <t>Reputacional, Legal</t>
  </si>
  <si>
    <t>Ocurrencia de hechos de concusión o cohecho en la atención a la ciudadanía en la UGT´S  y cualquier ventanilla de atención al ciudadano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</si>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</sst>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x14ac:knownFonts="1">
    <font>
      <sz val="11"/>
      <color theme="1"/>
      <name val="Aptos Narrow"/>
      <family val="2"/>
      <scheme val="minor"/>
    </font>
    <font>
      <b/>
      <sz val="11"/>
      <color theme="0"/>
      <name val="Aptos Narrow"/>
      <family val="2"/>
      <scheme val="minor"/>
    </font>
    <font>
      <b/>
      <sz val="11"/>
      <color theme="1"/>
      <name val="Aptos Narrow"/>
      <family val="2"/>
      <scheme val="minor"/>
    </font>
    <font>
      <i/>
      <sz val="10"/>
      <color theme="1"/>
      <name val="Aptos Narrow"/>
      <family val="2"/>
      <scheme val="minor"/>
    </font>
    <font>
      <sz val="10"/>
      <name val="Arial"/>
      <family val="2"/>
    </font>
    <font>
      <sz val="12"/>
      <name val="Times New Roman"/>
      <family val="1"/>
    </font>
    <font>
      <sz val="9"/>
      <color theme="1"/>
      <name val="Aptos Narrow"/>
      <family val="2"/>
      <scheme val="minor"/>
    </font>
    <font>
      <b/>
      <sz val="9"/>
      <color theme="1"/>
      <name val="Aptos Narrow"/>
      <family val="2"/>
      <scheme val="minor"/>
    </font>
    <font>
      <b/>
      <sz val="14"/>
      <color theme="1"/>
      <name val="Aptos Narrow"/>
      <family val="2"/>
      <scheme val="minor"/>
    </font>
    <font>
      <sz val="10"/>
      <color theme="1"/>
      <name val="Aptos Narrow"/>
      <family val="2"/>
      <scheme val="minor"/>
    </font>
    <font>
      <u/>
      <sz val="11"/>
      <color theme="10"/>
      <name val="Aptos Narrow"/>
      <family val="2"/>
      <scheme val="minor"/>
    </font>
    <font>
      <u/>
      <sz val="11"/>
      <color theme="1"/>
      <name val="Aptos Narrow"/>
      <family val="2"/>
      <scheme val="minor"/>
    </font>
    <font>
      <sz val="8"/>
      <name val="Aptos Narrow"/>
      <family val="2"/>
      <scheme val="minor"/>
    </font>
    <font>
      <sz val="8"/>
      <color theme="1"/>
      <name val="Aptos Narrow"/>
      <family val="2"/>
      <scheme val="minor"/>
    </font>
    <font>
      <sz val="10"/>
      <color theme="1"/>
      <name val="Arial"/>
      <family val="2"/>
    </font>
    <font>
      <sz val="14"/>
      <color theme="1"/>
      <name val="Aptos Narrow"/>
      <family val="2"/>
      <scheme val="minor"/>
    </font>
    <font>
      <b/>
      <sz val="10"/>
      <name val="Arial"/>
      <family val="2"/>
    </font>
    <font>
      <b/>
      <sz val="10"/>
      <color rgb="FF000000"/>
      <name val="Arial"/>
      <family val="2"/>
    </font>
    <font>
      <sz val="10"/>
      <color rgb="FF000000"/>
      <name val="Arial"/>
      <family val="2"/>
    </font>
    <font>
      <b/>
      <sz val="18"/>
      <color theme="1"/>
      <name val="Aptos Narrow"/>
      <family val="2"/>
      <scheme val="minor"/>
    </font>
    <font>
      <sz val="16"/>
      <color theme="1"/>
      <name val="Aptos Narrow"/>
      <family val="2"/>
      <scheme val="minor"/>
    </font>
    <font>
      <sz val="12"/>
      <color theme="1"/>
      <name val="Arial"/>
      <family val="2"/>
    </font>
    <font>
      <sz val="11"/>
      <color theme="1"/>
      <name val="Aptos Narrow"/>
      <family val="2"/>
      <scheme val="minor"/>
    </font>
    <font>
      <sz val="11"/>
      <color theme="1"/>
      <name val="Aptos Narrow"/>
      <family val="2"/>
    </font>
    <font>
      <sz val="11"/>
      <color theme="0" tint="-0.499984740745262"/>
      <name val="Aptos Narrow"/>
      <family val="2"/>
      <scheme val="minor"/>
    </font>
    <font>
      <b/>
      <sz val="11"/>
      <color theme="0"/>
      <name val="Aptos Narrow"/>
      <family val="2"/>
    </font>
    <font>
      <b/>
      <i/>
      <sz val="9"/>
      <color theme="1"/>
      <name val="Aptos Narrow"/>
      <family val="2"/>
      <scheme val="minor"/>
    </font>
    <font>
      <sz val="9"/>
      <name val="Arial"/>
      <family val="2"/>
    </font>
    <font>
      <i/>
      <sz val="9"/>
      <name val="Arial"/>
      <family val="2"/>
    </font>
    <font>
      <b/>
      <sz val="9"/>
      <color theme="9" tint="-0.249977111117893"/>
      <name val="Arial"/>
      <family val="2"/>
    </font>
    <font>
      <sz val="9"/>
      <color theme="1"/>
      <name val="Arial"/>
      <family val="2"/>
    </font>
    <font>
      <b/>
      <sz val="9"/>
      <color theme="1"/>
      <name val="Arial"/>
      <family val="2"/>
    </font>
    <font>
      <b/>
      <sz val="9"/>
      <color theme="0"/>
      <name val="Arial"/>
      <family val="2"/>
    </font>
    <font>
      <u/>
      <sz val="9"/>
      <color theme="10"/>
      <name val="Arial"/>
      <family val="2"/>
    </font>
    <font>
      <u/>
      <sz val="9"/>
      <name val="Arial"/>
      <family val="2"/>
    </font>
    <font>
      <b/>
      <u/>
      <sz val="9"/>
      <color theme="9" tint="-0.249977111117893"/>
      <name val="Arial"/>
      <family val="2"/>
    </font>
    <font>
      <b/>
      <u/>
      <sz val="9"/>
      <name val="Arial"/>
      <family val="2"/>
    </font>
    <font>
      <b/>
      <sz val="9"/>
      <name val="Arial"/>
      <family val="2"/>
    </font>
    <font>
      <b/>
      <sz val="9"/>
      <color theme="6"/>
      <name val="Arial"/>
      <family val="2"/>
    </font>
    <font>
      <b/>
      <u/>
      <sz val="9"/>
      <color theme="1"/>
      <name val="Arial"/>
      <family val="2"/>
    </font>
    <font>
      <u/>
      <sz val="9"/>
      <color theme="1"/>
      <name val="Arial"/>
      <family val="2"/>
    </font>
    <font>
      <sz val="9"/>
      <color theme="6"/>
      <name val="Arial"/>
      <family val="2"/>
    </font>
    <font>
      <sz val="9"/>
      <color theme="3" tint="0.249977111117893"/>
      <name val="Arial"/>
      <family val="2"/>
    </font>
    <font>
      <sz val="9"/>
      <color rgb="FFFF0000"/>
      <name val="Arial"/>
      <family val="2"/>
    </font>
    <font>
      <b/>
      <u/>
      <sz val="9"/>
      <color rgb="FFFF0000"/>
      <name val="Arial"/>
      <family val="2"/>
    </font>
    <font>
      <b/>
      <sz val="12"/>
      <color theme="1"/>
      <name val="Arial"/>
      <family val="2"/>
    </font>
    <font>
      <sz val="11"/>
      <color theme="1"/>
      <name val="Arial"/>
      <family val="2"/>
    </font>
    <font>
      <b/>
      <sz val="14"/>
      <color theme="1"/>
      <name val="Arial"/>
      <family val="2"/>
    </font>
    <font>
      <b/>
      <sz val="11"/>
      <color theme="1"/>
      <name val="Arial"/>
      <family val="2"/>
    </font>
    <font>
      <sz val="14"/>
      <color theme="1"/>
      <name val="Arial"/>
      <family val="2"/>
    </font>
    <font>
      <b/>
      <sz val="11"/>
      <color theme="0"/>
      <name val="Arial"/>
      <family val="2"/>
    </font>
    <font>
      <b/>
      <sz val="10"/>
      <color theme="0"/>
      <name val="Arial"/>
      <family val="2"/>
    </font>
    <font>
      <b/>
      <sz val="10"/>
      <color theme="1"/>
      <name val="Arial"/>
      <family val="2"/>
    </font>
    <font>
      <sz val="9"/>
      <color theme="9" tint="-0.249977111117893"/>
      <name val="Arial"/>
      <family val="2"/>
    </font>
    <font>
      <b/>
      <sz val="18"/>
      <color theme="1"/>
      <name val="Arial"/>
      <family val="2"/>
    </font>
    <font>
      <sz val="9"/>
      <color theme="8" tint="-0.249977111117893"/>
      <name val="Arial"/>
      <family val="2"/>
    </font>
    <font>
      <sz val="9"/>
      <color rgb="FF000000"/>
      <name val="Arial"/>
      <family val="2"/>
    </font>
    <font>
      <sz val="9"/>
      <color theme="0"/>
      <name val="Arial"/>
      <family val="2"/>
    </font>
    <font>
      <b/>
      <u/>
      <sz val="9"/>
      <color rgb="FF000000"/>
      <name val="Arial"/>
      <family val="2"/>
    </font>
    <font>
      <b/>
      <sz val="9"/>
      <color rgb="FF000000"/>
      <name val="Arial"/>
      <family val="2"/>
    </font>
    <font>
      <sz val="9"/>
      <color theme="3"/>
      <name val="Arial"/>
      <family val="2"/>
    </font>
    <font>
      <u/>
      <sz val="9"/>
      <color theme="9" tint="-0.249977111117893"/>
      <name val="Arial"/>
      <family val="2"/>
    </font>
    <font>
      <sz val="9"/>
      <color theme="7"/>
      <name val="Arial"/>
      <family val="2"/>
    </font>
    <font>
      <u/>
      <sz val="9"/>
      <color theme="9"/>
      <name val="Arial"/>
      <family val="2"/>
    </font>
    <font>
      <u/>
      <sz val="9"/>
      <color theme="7"/>
      <name val="Arial"/>
      <family val="2"/>
    </font>
    <font>
      <b/>
      <u/>
      <sz val="9"/>
      <color theme="7"/>
      <name val="Arial"/>
      <family val="2"/>
    </font>
    <font>
      <sz val="9"/>
      <color theme="9"/>
      <name val="Arial"/>
      <family val="2"/>
    </font>
    <font>
      <b/>
      <u/>
      <sz val="9"/>
      <color theme="0"/>
      <name val="Arial"/>
      <family val="2"/>
    </font>
    <font>
      <sz val="9"/>
      <color theme="1" tint="0.499984740745262"/>
      <name val="Arial"/>
      <family val="2"/>
    </font>
    <font>
      <b/>
      <sz val="14"/>
      <color theme="0"/>
      <name val="Arial"/>
      <family val="2"/>
    </font>
    <font>
      <i/>
      <sz val="11"/>
      <color theme="0"/>
      <name val="Arial"/>
      <family val="2"/>
    </font>
    <font>
      <sz val="14"/>
      <color theme="0"/>
      <name val="Arial"/>
      <family val="2"/>
    </font>
    <font>
      <sz val="16"/>
      <color theme="1"/>
      <name val="Arial"/>
      <family val="2"/>
    </font>
    <font>
      <b/>
      <sz val="12"/>
      <color theme="0"/>
      <name val="Arial"/>
      <family val="2"/>
    </font>
    <font>
      <b/>
      <sz val="11"/>
      <name val="Arial"/>
      <family val="2"/>
    </font>
    <font>
      <b/>
      <i/>
      <sz val="10"/>
      <color theme="0"/>
      <name val="Arial"/>
      <family val="2"/>
    </font>
    <font>
      <b/>
      <sz val="10"/>
      <color theme="1"/>
      <name val="Aptos Narrow"/>
      <family val="2"/>
      <scheme val="minor"/>
    </font>
    <font>
      <i/>
      <sz val="9"/>
      <color theme="1"/>
      <name val="Arial"/>
      <family val="2"/>
    </font>
    <font>
      <b/>
      <i/>
      <sz val="9"/>
      <color theme="1"/>
      <name val="Arial"/>
      <family val="2"/>
    </font>
    <font>
      <sz val="11"/>
      <name val="Aptos Narrow"/>
      <family val="2"/>
      <scheme val="minor"/>
    </font>
  </fonts>
  <fills count="2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1B15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FF"/>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FF6600"/>
        <bgColor indexed="64"/>
      </patternFill>
    </fill>
    <fill>
      <patternFill patternType="solid">
        <fgColor rgb="FFFFFF66"/>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ADDB7B"/>
        <bgColor indexed="64"/>
      </patternFill>
    </fill>
    <fill>
      <patternFill patternType="solid">
        <fgColor rgb="FFFFFC66"/>
        <bgColor indexed="64"/>
      </patternFill>
    </fill>
    <fill>
      <patternFill patternType="solid">
        <fgColor rgb="FFFF2500"/>
        <bgColor indexed="64"/>
      </patternFill>
    </fill>
    <fill>
      <patternFill patternType="solid">
        <fgColor theme="6" tint="0.39997558519241921"/>
        <bgColor indexed="64"/>
      </patternFill>
    </fill>
  </fills>
  <borders count="148">
    <border>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34998626667073579"/>
      </right>
      <top/>
      <bottom/>
      <diagonal/>
    </border>
    <border>
      <left/>
      <right/>
      <top/>
      <bottom style="thin">
        <color indexed="64"/>
      </bottom>
      <diagonal/>
    </border>
    <border>
      <left style="medium">
        <color theme="0" tint="-0.34998626667073579"/>
      </left>
      <right/>
      <top style="thin">
        <color indexed="64"/>
      </top>
      <bottom/>
      <diagonal/>
    </border>
    <border>
      <left/>
      <right/>
      <top style="thin">
        <color auto="1"/>
      </top>
      <bottom/>
      <diagonal/>
    </border>
    <border>
      <left/>
      <right style="medium">
        <color theme="0" tint="-0.34998626667073579"/>
      </right>
      <top style="thin">
        <color indexed="64"/>
      </top>
      <bottom/>
      <diagonal/>
    </border>
    <border>
      <left style="medium">
        <color theme="0" tint="-0.34998626667073579"/>
      </left>
      <right/>
      <top style="thin">
        <color indexed="64"/>
      </top>
      <bottom style="thin">
        <color indexed="64"/>
      </bottom>
      <diagonal/>
    </border>
    <border>
      <left/>
      <right/>
      <top style="thin">
        <color indexed="64"/>
      </top>
      <bottom style="thin">
        <color indexed="64"/>
      </bottom>
      <diagonal/>
    </border>
    <border>
      <left/>
      <right style="medium">
        <color theme="0" tint="-0.34998626667073579"/>
      </right>
      <top style="thin">
        <color indexed="64"/>
      </top>
      <bottom style="thin">
        <color indexed="64"/>
      </bottom>
      <diagonal/>
    </border>
    <border>
      <left style="medium">
        <color theme="0" tint="-0.3499862666707357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34998626667073579"/>
      </right>
      <top style="thin">
        <color indexed="64"/>
      </top>
      <bottom style="thin">
        <color indexed="64"/>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top style="thin">
        <color theme="0" tint="-0.34998626667073579"/>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thin">
        <color auto="1"/>
      </right>
      <top style="medium">
        <color theme="0" tint="-0.499984740745262"/>
      </top>
      <bottom style="thin">
        <color auto="1"/>
      </bottom>
      <diagonal/>
    </border>
    <border>
      <left style="thin">
        <color auto="1"/>
      </left>
      <right/>
      <top style="medium">
        <color theme="0" tint="-0.499984740745262"/>
      </top>
      <bottom style="thin">
        <color auto="1"/>
      </bottom>
      <diagonal/>
    </border>
    <border>
      <left/>
      <right/>
      <top style="medium">
        <color theme="0" tint="-0.499984740745262"/>
      </top>
      <bottom/>
      <diagonal/>
    </border>
    <border>
      <left style="medium">
        <color theme="0" tint="-0.499984740745262"/>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auto="1"/>
      </right>
      <top style="thin">
        <color auto="1"/>
      </top>
      <bottom style="thin">
        <color theme="0" tint="-0.499984740745262"/>
      </bottom>
      <diagonal/>
    </border>
    <border>
      <left style="thin">
        <color auto="1"/>
      </left>
      <right/>
      <top style="thin">
        <color auto="1"/>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medium">
        <color theme="0" tint="-0.499984740745262"/>
      </left>
      <right/>
      <top/>
      <bottom/>
      <diagonal/>
    </border>
    <border>
      <left style="thin">
        <color theme="0"/>
      </left>
      <right style="thin">
        <color theme="0"/>
      </right>
      <top style="thin">
        <color theme="0"/>
      </top>
      <bottom style="thin">
        <color theme="0"/>
      </bottom>
      <diagonal/>
    </border>
    <border>
      <left style="medium">
        <color theme="0" tint="-0.499984740745262"/>
      </left>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theme="0" tint="-4.9989318521683403E-2"/>
      </right>
      <top/>
      <bottom style="thin">
        <color theme="0" tint="-0.499984740745262"/>
      </bottom>
      <diagonal/>
    </border>
    <border>
      <left style="thin">
        <color theme="0" tint="-4.9989318521683403E-2"/>
      </left>
      <right style="thin">
        <color theme="0" tint="-4.9989318521683403E-2"/>
      </right>
      <top/>
      <bottom style="thin">
        <color theme="0" tint="-0.499984740745262"/>
      </bottom>
      <diagonal/>
    </border>
    <border>
      <left style="thin">
        <color theme="0" tint="-4.9989318521683403E-2"/>
      </left>
      <right/>
      <top/>
      <bottom style="thin">
        <color theme="0" tint="-0.499984740745262"/>
      </bottom>
      <diagonal/>
    </border>
    <border>
      <left/>
      <right/>
      <top style="thin">
        <color theme="4" tint="0.39997558519241921"/>
      </top>
      <bottom style="thin">
        <color theme="0" tint="-0.499984740745262"/>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tint="-4.9989318521683403E-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right style="thin">
        <color theme="0"/>
      </right>
      <top/>
      <bottom/>
      <diagonal/>
    </border>
    <border>
      <left/>
      <right/>
      <top/>
      <bottom style="thin">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left>
      <right/>
      <top style="thin">
        <color theme="0" tint="-0.499984740745262"/>
      </top>
      <bottom/>
      <diagonal/>
    </border>
    <border>
      <left style="thin">
        <color theme="0"/>
      </left>
      <right/>
      <top/>
      <bottom style="thin">
        <color theme="0" tint="-0.499984740745262"/>
      </bottom>
      <diagonal/>
    </border>
    <border>
      <left style="thin">
        <color theme="0"/>
      </left>
      <right style="thin">
        <color theme="0"/>
      </right>
      <top style="thin">
        <color theme="0" tint="-0.499984740745262"/>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indexed="64"/>
      </left>
      <right/>
      <top style="thin">
        <color indexed="64"/>
      </top>
      <bottom style="medium">
        <color indexed="64"/>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medium">
        <color theme="1" tint="0.34998626667073579"/>
      </left>
      <right style="thin">
        <color indexed="64"/>
      </right>
      <top style="medium">
        <color theme="1" tint="0.34998626667073579"/>
      </top>
      <bottom style="medium">
        <color theme="1" tint="0.34998626667073579"/>
      </bottom>
      <diagonal/>
    </border>
    <border>
      <left style="thin">
        <color indexed="64"/>
      </left>
      <right style="thin">
        <color indexed="64"/>
      </right>
      <top style="medium">
        <color theme="1" tint="0.34998626667073579"/>
      </top>
      <bottom style="medium">
        <color theme="1" tint="0.34998626667073579"/>
      </bottom>
      <diagonal/>
    </border>
    <border>
      <left style="thin">
        <color indexed="64"/>
      </left>
      <right style="medium">
        <color theme="1" tint="0.34998626667073579"/>
      </right>
      <top style="medium">
        <color theme="1" tint="0.34998626667073579"/>
      </top>
      <bottom style="medium">
        <color theme="1" tint="0.34998626667073579"/>
      </bottom>
      <diagonal/>
    </border>
    <border>
      <left style="medium">
        <color theme="1" tint="0.34998626667073579"/>
      </left>
      <right style="thin">
        <color theme="1" tint="0.34998626667073579"/>
      </right>
      <top style="medium">
        <color theme="1" tint="0.34998626667073579"/>
      </top>
      <bottom style="thin">
        <color indexed="64"/>
      </bottom>
      <diagonal/>
    </border>
    <border>
      <left style="thin">
        <color theme="1" tint="0.34998626667073579"/>
      </left>
      <right style="thin">
        <color theme="1" tint="0.34998626667073579"/>
      </right>
      <top style="medium">
        <color theme="1" tint="0.34998626667073579"/>
      </top>
      <bottom style="thin">
        <color indexed="64"/>
      </bottom>
      <diagonal/>
    </border>
    <border>
      <left style="thin">
        <color theme="1" tint="0.34998626667073579"/>
      </left>
      <right style="medium">
        <color theme="1" tint="0.34998626667073579"/>
      </right>
      <top style="medium">
        <color theme="1" tint="0.34998626667073579"/>
      </top>
      <bottom style="thin">
        <color indexed="64"/>
      </bottom>
      <diagonal/>
    </border>
    <border>
      <left style="thin">
        <color theme="0"/>
      </left>
      <right style="thin">
        <color theme="0"/>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bottom style="thin">
        <color theme="0"/>
      </bottom>
      <diagonal/>
    </border>
    <border>
      <left style="thin">
        <color theme="0"/>
      </left>
      <right style="thin">
        <color theme="0"/>
      </right>
      <top style="thin">
        <color theme="0" tint="-0.499984740745262"/>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50"/>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top style="thin">
        <color theme="0"/>
      </top>
      <bottom/>
      <diagonal/>
    </border>
    <border>
      <left style="thin">
        <color theme="0" tint="-0.249977111117893"/>
      </left>
      <right/>
      <top/>
      <bottom/>
      <diagonal/>
    </border>
    <border>
      <left style="thin">
        <color theme="0"/>
      </left>
      <right/>
      <top style="thin">
        <color theme="0"/>
      </top>
      <bottom style="thin">
        <color theme="0" tint="-0.499984740745262"/>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34998626667073579"/>
      </left>
      <right style="medium">
        <color theme="0" tint="-0.34998626667073579"/>
      </right>
      <top/>
      <bottom/>
      <diagonal/>
    </border>
    <border>
      <left style="thin">
        <color theme="0" tint="-0.34998626667073579"/>
      </left>
      <right/>
      <top style="thin">
        <color theme="0" tint="-0.34998626667073579"/>
      </top>
      <bottom/>
      <diagonal/>
    </border>
    <border>
      <left style="medium">
        <color theme="0" tint="-0.34998626667073579"/>
      </left>
      <right/>
      <top/>
      <bottom style="thin">
        <color theme="0" tint="-0.34998626667073579"/>
      </bottom>
      <diagonal/>
    </border>
    <border>
      <left/>
      <right style="medium">
        <color theme="0" tint="-0.34998626667073579"/>
      </right>
      <top/>
      <bottom style="thin">
        <color theme="0" tint="-0.34998626667073579"/>
      </bottom>
      <diagonal/>
    </border>
    <border>
      <left style="medium">
        <color theme="0" tint="-0.34998626667073579"/>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left>
      <right style="thin">
        <color theme="0" tint="-0.34998626667073579"/>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left>
      <right style="thin">
        <color theme="0" tint="-0.34998626667073579"/>
      </right>
      <top style="thin">
        <color theme="0"/>
      </top>
      <bottom style="thin">
        <color theme="0"/>
      </bottom>
      <diagonal/>
    </border>
    <border>
      <left style="thin">
        <color theme="0"/>
      </left>
      <right/>
      <top style="thin">
        <color theme="0" tint="-0.34998626667073579"/>
      </top>
      <bottom style="thin">
        <color theme="0"/>
      </bottom>
      <diagonal/>
    </border>
    <border>
      <left/>
      <right/>
      <top style="thin">
        <color theme="0" tint="-0.34998626667073579"/>
      </top>
      <bottom style="thin">
        <color theme="0"/>
      </bottom>
      <diagonal/>
    </border>
    <border>
      <left/>
      <right style="thin">
        <color theme="0"/>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style="thin">
        <color theme="0"/>
      </right>
      <top style="thin">
        <color theme="0"/>
      </top>
      <bottom style="thin">
        <color theme="0" tint="-0.499984740745262"/>
      </bottom>
      <diagonal/>
    </border>
    <border>
      <left style="medium">
        <color theme="0" tint="-0.34998626667073579"/>
      </left>
      <right/>
      <top style="medium">
        <color theme="0" tint="-0.34998626667073579"/>
      </top>
      <bottom/>
      <diagonal/>
    </border>
    <border>
      <left style="thin">
        <color theme="0" tint="-0.499984740745262"/>
      </left>
      <right style="thin">
        <color theme="0"/>
      </right>
      <top style="thin">
        <color theme="0"/>
      </top>
      <bottom/>
      <diagonal/>
    </border>
    <border>
      <left style="thin">
        <color theme="0"/>
      </left>
      <right style="thin">
        <color theme="0" tint="-0.499984740745262"/>
      </right>
      <top style="thin">
        <color theme="0"/>
      </top>
      <bottom/>
      <diagonal/>
    </border>
    <border>
      <left/>
      <right style="thick">
        <color theme="0" tint="-0.499984740745262"/>
      </right>
      <top/>
      <bottom/>
      <diagonal/>
    </border>
  </borders>
  <cellStyleXfs count="6">
    <xf numFmtId="0" fontId="0" fillId="0" borderId="0"/>
    <xf numFmtId="0" fontId="4" fillId="0" borderId="0"/>
    <xf numFmtId="0" fontId="4" fillId="0" borderId="0"/>
    <xf numFmtId="0" fontId="5" fillId="0" borderId="0"/>
    <xf numFmtId="0" fontId="10" fillId="0" borderId="0" applyNumberFormat="0" applyFill="0" applyBorder="0" applyAlignment="0" applyProtection="0"/>
    <xf numFmtId="9" fontId="22" fillId="0" borderId="0" applyFont="0" applyFill="0" applyBorder="0" applyAlignment="0" applyProtection="0"/>
  </cellStyleXfs>
  <cellXfs count="852">
    <xf numFmtId="0" fontId="0" fillId="0" borderId="0" xfId="0"/>
    <xf numFmtId="0" fontId="0" fillId="2" borderId="0" xfId="0" applyFill="1"/>
    <xf numFmtId="0" fontId="6" fillId="0" borderId="0" xfId="0" applyFont="1" applyAlignment="1">
      <alignment wrapText="1"/>
    </xf>
    <xf numFmtId="0" fontId="0" fillId="2" borderId="0" xfId="0" applyFill="1" applyAlignment="1">
      <alignment vertical="center"/>
    </xf>
    <xf numFmtId="0" fontId="0" fillId="0" borderId="9" xfId="0" applyBorder="1" applyAlignment="1">
      <alignment vertical="top" wrapText="1"/>
    </xf>
    <xf numFmtId="0" fontId="0" fillId="0" borderId="9" xfId="0" applyBorder="1" applyAlignment="1">
      <alignment vertical="top"/>
    </xf>
    <xf numFmtId="0" fontId="0" fillId="0" borderId="9" xfId="0" applyBorder="1" applyAlignment="1" applyProtection="1">
      <alignment vertical="top" wrapText="1"/>
      <protection locked="0"/>
    </xf>
    <xf numFmtId="0" fontId="11" fillId="0" borderId="9" xfId="4" applyFont="1" applyBorder="1" applyAlignment="1">
      <alignment vertical="top" wrapText="1"/>
    </xf>
    <xf numFmtId="0" fontId="11" fillId="0" borderId="9" xfId="4" applyFont="1" applyFill="1" applyBorder="1" applyAlignment="1">
      <alignment vertical="top" wrapText="1"/>
    </xf>
    <xf numFmtId="0" fontId="0" fillId="0" borderId="32" xfId="0" applyBorder="1" applyAlignment="1">
      <alignment vertical="top" wrapText="1"/>
    </xf>
    <xf numFmtId="0" fontId="0" fillId="0" borderId="32" xfId="0" applyBorder="1" applyAlignment="1">
      <alignment vertical="top"/>
    </xf>
    <xf numFmtId="0" fontId="1" fillId="5" borderId="34" xfId="0" applyFont="1" applyFill="1" applyBorder="1" applyAlignment="1">
      <alignment wrapText="1"/>
    </xf>
    <xf numFmtId="0" fontId="1" fillId="5" borderId="35" xfId="0" applyFont="1" applyFill="1" applyBorder="1" applyAlignment="1">
      <alignment wrapText="1"/>
    </xf>
    <xf numFmtId="0" fontId="1" fillId="5" borderId="36" xfId="0" applyFont="1" applyFill="1" applyBorder="1" applyAlignment="1">
      <alignment wrapText="1"/>
    </xf>
    <xf numFmtId="0" fontId="0" fillId="0" borderId="37" xfId="0" applyBorder="1" applyAlignment="1">
      <alignment vertical="top" wrapText="1"/>
    </xf>
    <xf numFmtId="0" fontId="0" fillId="0" borderId="38" xfId="0" applyBorder="1" applyAlignment="1">
      <alignment vertical="top" wrapText="1"/>
    </xf>
    <xf numFmtId="0" fontId="0" fillId="0" borderId="38" xfId="0" applyBorder="1" applyAlignment="1" applyProtection="1">
      <alignment vertical="top" wrapText="1"/>
      <protection locked="0"/>
    </xf>
    <xf numFmtId="0" fontId="11" fillId="0" borderId="38" xfId="4" applyFont="1" applyBorder="1" applyAlignment="1">
      <alignment vertical="top" wrapText="1"/>
    </xf>
    <xf numFmtId="0" fontId="1" fillId="5" borderId="9" xfId="0" applyFont="1" applyFill="1" applyBorder="1" applyAlignment="1">
      <alignment vertical="center" wrapText="1"/>
    </xf>
    <xf numFmtId="0" fontId="1" fillId="5" borderId="35" xfId="0" applyFont="1" applyFill="1" applyBorder="1" applyAlignment="1">
      <alignment horizontal="center" vertical="center" wrapText="1"/>
    </xf>
    <xf numFmtId="0" fontId="13" fillId="0" borderId="33" xfId="0" applyFont="1" applyBorder="1" applyAlignment="1">
      <alignment vertical="top" wrapText="1"/>
    </xf>
    <xf numFmtId="0" fontId="13" fillId="0" borderId="39" xfId="0" applyFont="1" applyBorder="1" applyAlignment="1">
      <alignment vertical="top" wrapText="1"/>
    </xf>
    <xf numFmtId="0" fontId="0" fillId="0" borderId="0" xfId="0" applyAlignment="1">
      <alignment vertical="top"/>
    </xf>
    <xf numFmtId="0" fontId="14" fillId="0" borderId="33" xfId="0" applyFont="1" applyBorder="1" applyAlignment="1">
      <alignment vertical="top" wrapText="1"/>
    </xf>
    <xf numFmtId="0" fontId="1" fillId="5" borderId="34" xfId="0" applyFont="1" applyFill="1" applyBorder="1" applyAlignment="1">
      <alignment vertical="center" wrapText="1"/>
    </xf>
    <xf numFmtId="0" fontId="1" fillId="5" borderId="36" xfId="0" applyFont="1" applyFill="1" applyBorder="1" applyAlignment="1">
      <alignment vertical="center" wrapText="1"/>
    </xf>
    <xf numFmtId="0" fontId="0" fillId="0" borderId="37" xfId="0" applyBorder="1" applyAlignment="1">
      <alignment vertical="top"/>
    </xf>
    <xf numFmtId="0" fontId="14" fillId="0" borderId="39" xfId="0" applyFont="1" applyBorder="1" applyAlignment="1">
      <alignment vertical="top" wrapText="1"/>
    </xf>
    <xf numFmtId="0" fontId="1" fillId="5" borderId="0" xfId="0" applyFont="1" applyFill="1" applyAlignment="1">
      <alignment vertical="center" wrapText="1"/>
    </xf>
    <xf numFmtId="0" fontId="14" fillId="0" borderId="0" xfId="0" applyFont="1" applyAlignment="1">
      <alignment vertical="top" wrapText="1"/>
    </xf>
    <xf numFmtId="0" fontId="1" fillId="5" borderId="35" xfId="0" applyFont="1" applyFill="1" applyBorder="1" applyAlignment="1">
      <alignment vertical="center" wrapText="1"/>
    </xf>
    <xf numFmtId="0" fontId="0" fillId="0" borderId="42" xfId="0" applyBorder="1"/>
    <xf numFmtId="0" fontId="0" fillId="0" borderId="42" xfId="0" applyBorder="1" applyAlignment="1">
      <alignment vertical="top"/>
    </xf>
    <xf numFmtId="0" fontId="0" fillId="0" borderId="40" xfId="0" applyBorder="1"/>
    <xf numFmtId="0" fontId="1" fillId="5" borderId="41" xfId="0" applyFont="1" applyFill="1" applyBorder="1" applyAlignment="1">
      <alignment vertical="center" wrapText="1"/>
    </xf>
    <xf numFmtId="0" fontId="0" fillId="0" borderId="0" xfId="0" applyProtection="1">
      <protection hidden="1"/>
    </xf>
    <xf numFmtId="0" fontId="0" fillId="0" borderId="0" xfId="0" applyAlignment="1" applyProtection="1">
      <alignment horizontal="center" vertical="center"/>
      <protection hidden="1"/>
    </xf>
    <xf numFmtId="0" fontId="2" fillId="0" borderId="0" xfId="0" applyFont="1" applyAlignment="1" applyProtection="1">
      <alignment vertical="center"/>
      <protection hidden="1"/>
    </xf>
    <xf numFmtId="0" fontId="0" fillId="0" borderId="0" xfId="0" applyAlignment="1" applyProtection="1">
      <alignment vertical="top"/>
      <protection hidden="1"/>
    </xf>
    <xf numFmtId="0" fontId="0" fillId="0" borderId="0" xfId="0" applyAlignment="1" applyProtection="1">
      <alignment wrapText="1"/>
      <protection hidden="1"/>
    </xf>
    <xf numFmtId="0" fontId="2" fillId="2" borderId="0" xfId="0" applyFont="1" applyFill="1" applyAlignment="1" applyProtection="1">
      <alignment vertical="center"/>
      <protection hidden="1"/>
    </xf>
    <xf numFmtId="0" fontId="0" fillId="0" borderId="0" xfId="0" applyAlignment="1" applyProtection="1">
      <alignment horizontal="center"/>
      <protection hidden="1"/>
    </xf>
    <xf numFmtId="0" fontId="0" fillId="0" borderId="41" xfId="0" applyBorder="1" applyAlignment="1">
      <alignment vertical="top"/>
    </xf>
    <xf numFmtId="0" fontId="0" fillId="0" borderId="40" xfId="0" applyBorder="1" applyAlignment="1">
      <alignment vertical="top"/>
    </xf>
    <xf numFmtId="0" fontId="1" fillId="4" borderId="41" xfId="0" applyFont="1" applyFill="1" applyBorder="1" applyAlignment="1" applyProtection="1">
      <alignment vertical="center" wrapText="1"/>
      <protection hidden="1"/>
    </xf>
    <xf numFmtId="9" fontId="0" fillId="0" borderId="41" xfId="0" applyNumberFormat="1" applyBorder="1" applyAlignment="1">
      <alignment vertical="top"/>
    </xf>
    <xf numFmtId="9" fontId="0" fillId="0" borderId="42" xfId="0" applyNumberFormat="1" applyBorder="1" applyAlignment="1">
      <alignment vertical="top"/>
    </xf>
    <xf numFmtId="9" fontId="0" fillId="0" borderId="40" xfId="0" applyNumberFormat="1" applyBorder="1" applyAlignment="1">
      <alignment vertical="top"/>
    </xf>
    <xf numFmtId="9" fontId="0" fillId="0" borderId="70" xfId="0" applyNumberFormat="1" applyBorder="1" applyAlignment="1">
      <alignment vertical="top"/>
    </xf>
    <xf numFmtId="0" fontId="1" fillId="4" borderId="36" xfId="0" applyFont="1" applyFill="1" applyBorder="1" applyAlignment="1">
      <alignment vertical="center" wrapText="1"/>
    </xf>
    <xf numFmtId="0" fontId="1" fillId="4" borderId="41" xfId="0" applyFont="1" applyFill="1" applyBorder="1" applyAlignment="1">
      <alignment vertical="center" wrapText="1"/>
    </xf>
    <xf numFmtId="0" fontId="1" fillId="4" borderId="34" xfId="0" applyFont="1" applyFill="1" applyBorder="1" applyAlignment="1">
      <alignment vertical="center" wrapText="1"/>
    </xf>
    <xf numFmtId="0" fontId="0" fillId="0" borderId="0" xfId="0" applyAlignment="1">
      <alignment vertical="top" wrapText="1"/>
    </xf>
    <xf numFmtId="0" fontId="1" fillId="4" borderId="35" xfId="0" applyFont="1" applyFill="1" applyBorder="1" applyAlignment="1">
      <alignment vertical="center" wrapText="1"/>
    </xf>
    <xf numFmtId="0" fontId="2" fillId="2" borderId="0" xfId="0" applyFont="1" applyFill="1" applyAlignment="1" applyProtection="1">
      <alignment vertical="center" wrapText="1"/>
      <protection hidden="1"/>
    </xf>
    <xf numFmtId="0" fontId="2" fillId="2" borderId="92" xfId="0" applyFont="1" applyFill="1" applyBorder="1" applyAlignment="1" applyProtection="1">
      <alignment horizontal="right" vertical="center"/>
      <protection hidden="1"/>
    </xf>
    <xf numFmtId="1" fontId="2" fillId="2" borderId="92" xfId="0" applyNumberFormat="1" applyFont="1" applyFill="1" applyBorder="1" applyAlignment="1" applyProtection="1">
      <alignment horizontal="center" vertical="center"/>
      <protection hidden="1"/>
    </xf>
    <xf numFmtId="0" fontId="0" fillId="2" borderId="0" xfId="0" applyFill="1" applyProtection="1">
      <protection hidden="1"/>
    </xf>
    <xf numFmtId="0" fontId="2" fillId="2" borderId="0" xfId="0" applyFont="1" applyFill="1" applyProtection="1">
      <protection hidden="1"/>
    </xf>
    <xf numFmtId="0" fontId="4" fillId="2" borderId="0" xfId="1" applyFill="1" applyAlignment="1" applyProtection="1">
      <alignment vertical="center" wrapText="1"/>
      <protection hidden="1"/>
    </xf>
    <xf numFmtId="0" fontId="4" fillId="2" borderId="18" xfId="1" applyFill="1" applyBorder="1" applyAlignment="1" applyProtection="1">
      <alignment vertical="center" wrapText="1"/>
      <protection hidden="1"/>
    </xf>
    <xf numFmtId="0" fontId="16" fillId="2" borderId="18" xfId="1" applyFont="1" applyFill="1" applyBorder="1" applyAlignment="1" applyProtection="1">
      <alignment vertical="center" wrapText="1"/>
      <protection hidden="1"/>
    </xf>
    <xf numFmtId="0" fontId="17" fillId="2" borderId="47" xfId="0" applyFont="1" applyFill="1" applyBorder="1" applyAlignment="1" applyProtection="1">
      <alignment horizontal="center" vertical="center" wrapText="1" readingOrder="1"/>
      <protection hidden="1"/>
    </xf>
    <xf numFmtId="0" fontId="18" fillId="15" borderId="26" xfId="0" applyFont="1" applyFill="1" applyBorder="1" applyAlignment="1" applyProtection="1">
      <alignment horizontal="center" vertical="center" wrapText="1" readingOrder="1"/>
      <protection hidden="1"/>
    </xf>
    <xf numFmtId="0" fontId="4" fillId="13" borderId="66" xfId="0" applyFont="1" applyFill="1" applyBorder="1" applyAlignment="1" applyProtection="1">
      <alignment horizontal="center" vertical="center" wrapText="1" readingOrder="1"/>
      <protection hidden="1"/>
    </xf>
    <xf numFmtId="0" fontId="18" fillId="16" borderId="26" xfId="0" applyFont="1" applyFill="1" applyBorder="1" applyAlignment="1" applyProtection="1">
      <alignment horizontal="center" vertical="center" wrapText="1" readingOrder="1"/>
      <protection hidden="1"/>
    </xf>
    <xf numFmtId="0" fontId="18" fillId="10" borderId="26" xfId="0" applyFont="1" applyFill="1" applyBorder="1" applyAlignment="1" applyProtection="1">
      <alignment horizontal="center" vertical="center" wrapText="1" readingOrder="1"/>
      <protection hidden="1"/>
    </xf>
    <xf numFmtId="0" fontId="18" fillId="10" borderId="87" xfId="0" applyFont="1" applyFill="1" applyBorder="1" applyAlignment="1" applyProtection="1">
      <alignment horizontal="center" vertical="center" wrapText="1" readingOrder="1"/>
      <protection hidden="1"/>
    </xf>
    <xf numFmtId="0" fontId="18" fillId="16" borderId="87" xfId="0" applyFont="1" applyFill="1" applyBorder="1" applyAlignment="1" applyProtection="1">
      <alignment horizontal="center" vertical="center" wrapText="1" readingOrder="1"/>
      <protection hidden="1"/>
    </xf>
    <xf numFmtId="0" fontId="18" fillId="15" borderId="87" xfId="0" applyFont="1" applyFill="1" applyBorder="1" applyAlignment="1" applyProtection="1">
      <alignment horizontal="center" vertical="center" wrapText="1" readingOrder="1"/>
      <protection hidden="1"/>
    </xf>
    <xf numFmtId="0" fontId="4" fillId="13" borderId="88" xfId="0" applyFont="1" applyFill="1" applyBorder="1" applyAlignment="1" applyProtection="1">
      <alignment horizontal="center" vertical="center" wrapText="1" readingOrder="1"/>
      <protection hidden="1"/>
    </xf>
    <xf numFmtId="0" fontId="17" fillId="2" borderId="90" xfId="0" applyFont="1" applyFill="1" applyBorder="1" applyAlignment="1" applyProtection="1">
      <alignment horizontal="center" vertical="center" wrapText="1" readingOrder="1"/>
      <protection hidden="1"/>
    </xf>
    <xf numFmtId="0" fontId="17" fillId="2" borderId="96" xfId="0" applyFont="1" applyFill="1" applyBorder="1" applyAlignment="1" applyProtection="1">
      <alignment horizontal="center" vertical="center" wrapText="1" readingOrder="1"/>
      <protection hidden="1"/>
    </xf>
    <xf numFmtId="0" fontId="17" fillId="2" borderId="97" xfId="0" applyFont="1" applyFill="1" applyBorder="1" applyAlignment="1" applyProtection="1">
      <alignment horizontal="center" vertical="center" wrapText="1" readingOrder="1"/>
      <protection hidden="1"/>
    </xf>
    <xf numFmtId="0" fontId="17" fillId="2" borderId="98" xfId="0" applyFont="1" applyFill="1" applyBorder="1" applyAlignment="1" applyProtection="1">
      <alignment horizontal="center" vertical="center" wrapText="1" readingOrder="1"/>
      <protection hidden="1"/>
    </xf>
    <xf numFmtId="0" fontId="6" fillId="17" borderId="26" xfId="0" applyFont="1" applyFill="1" applyBorder="1" applyAlignment="1">
      <alignment horizontal="left" vertical="top" wrapText="1"/>
    </xf>
    <xf numFmtId="0" fontId="6" fillId="18" borderId="26" xfId="0" applyFont="1" applyFill="1" applyBorder="1" applyAlignment="1">
      <alignment horizontal="left" vertical="top" wrapText="1"/>
    </xf>
    <xf numFmtId="0" fontId="1" fillId="4" borderId="9" xfId="0" applyFont="1" applyFill="1" applyBorder="1" applyAlignment="1">
      <alignment vertical="center" wrapText="1"/>
    </xf>
    <xf numFmtId="0" fontId="1" fillId="4" borderId="26" xfId="0" applyFont="1" applyFill="1" applyBorder="1" applyAlignment="1">
      <alignment vertical="center" wrapText="1"/>
    </xf>
    <xf numFmtId="0" fontId="0" fillId="0" borderId="26" xfId="0" applyBorder="1" applyAlignment="1">
      <alignment vertical="top"/>
    </xf>
    <xf numFmtId="0" fontId="0" fillId="0" borderId="26" xfId="0" applyBorder="1"/>
    <xf numFmtId="0" fontId="6" fillId="0" borderId="26" xfId="0" applyFont="1" applyBorder="1" applyAlignment="1">
      <alignment vertical="top" wrapText="1"/>
    </xf>
    <xf numFmtId="0" fontId="6" fillId="0" borderId="26" xfId="0" applyFont="1" applyBorder="1" applyAlignment="1">
      <alignment wrapText="1"/>
    </xf>
    <xf numFmtId="0" fontId="0" fillId="0" borderId="26" xfId="0" applyBorder="1" applyAlignment="1">
      <alignment vertical="top" wrapText="1"/>
    </xf>
    <xf numFmtId="0" fontId="0" fillId="0" borderId="26" xfId="0" applyBorder="1" applyAlignment="1">
      <alignment wrapText="1"/>
    </xf>
    <xf numFmtId="0" fontId="0" fillId="0" borderId="0" xfId="0" applyAlignment="1">
      <alignment wrapText="1"/>
    </xf>
    <xf numFmtId="0" fontId="2" fillId="2" borderId="0" xfId="0" applyFont="1" applyFill="1"/>
    <xf numFmtId="9" fontId="0" fillId="0" borderId="0" xfId="0" applyNumberFormat="1" applyAlignment="1">
      <alignment vertical="top"/>
    </xf>
    <xf numFmtId="0" fontId="1" fillId="4" borderId="54" xfId="0" applyFont="1" applyFill="1" applyBorder="1" applyAlignment="1">
      <alignment vertical="center" wrapText="1"/>
    </xf>
    <xf numFmtId="0" fontId="6" fillId="0" borderId="0" xfId="0" applyFont="1" applyAlignment="1">
      <alignment horizontal="left" vertical="top" wrapText="1"/>
    </xf>
    <xf numFmtId="0" fontId="1" fillId="4" borderId="0" xfId="0" applyFont="1" applyFill="1" applyAlignment="1">
      <alignment vertical="center" wrapText="1"/>
    </xf>
    <xf numFmtId="0" fontId="0" fillId="0" borderId="72" xfId="0" applyBorder="1" applyAlignment="1">
      <alignment vertical="top"/>
    </xf>
    <xf numFmtId="9" fontId="0" fillId="0" borderId="73" xfId="0" applyNumberFormat="1" applyBorder="1" applyAlignment="1">
      <alignment vertical="top"/>
    </xf>
    <xf numFmtId="0" fontId="1" fillId="4" borderId="71" xfId="0" applyFont="1" applyFill="1" applyBorder="1" applyAlignment="1">
      <alignment vertical="center" wrapText="1"/>
    </xf>
    <xf numFmtId="0" fontId="1" fillId="4" borderId="79" xfId="0" applyFont="1" applyFill="1" applyBorder="1" applyAlignment="1">
      <alignment vertical="center" wrapText="1"/>
    </xf>
    <xf numFmtId="0" fontId="0" fillId="0" borderId="107" xfId="0" applyBorder="1" applyAlignment="1">
      <alignment vertical="top"/>
    </xf>
    <xf numFmtId="9" fontId="0" fillId="0" borderId="109" xfId="0" applyNumberFormat="1" applyBorder="1" applyAlignment="1">
      <alignment vertical="top"/>
    </xf>
    <xf numFmtId="0" fontId="1" fillId="4" borderId="105" xfId="0" applyFont="1" applyFill="1" applyBorder="1" applyAlignment="1">
      <alignment vertical="center" wrapText="1"/>
    </xf>
    <xf numFmtId="0" fontId="0" fillId="0" borderId="0" xfId="0" applyAlignment="1" applyProtection="1">
      <alignment vertical="center"/>
      <protection hidden="1"/>
    </xf>
    <xf numFmtId="0" fontId="1" fillId="4" borderId="111" xfId="0" applyFont="1" applyFill="1" applyBorder="1" applyAlignment="1">
      <alignment vertical="center" wrapText="1"/>
    </xf>
    <xf numFmtId="0" fontId="21" fillId="19" borderId="111" xfId="0" applyFont="1" applyFill="1" applyBorder="1" applyAlignment="1">
      <alignment horizontal="center" vertical="center" wrapText="1"/>
    </xf>
    <xf numFmtId="9" fontId="21" fillId="0" borderId="111" xfId="0" applyNumberFormat="1" applyFont="1" applyBorder="1" applyAlignment="1">
      <alignment horizontal="center" vertical="center" wrapText="1"/>
    </xf>
    <xf numFmtId="0" fontId="21" fillId="5" borderId="111" xfId="0" applyFont="1" applyFill="1" applyBorder="1" applyAlignment="1">
      <alignment horizontal="center" vertical="center" wrapText="1"/>
    </xf>
    <xf numFmtId="0" fontId="21" fillId="20" borderId="111" xfId="0" applyFont="1" applyFill="1" applyBorder="1" applyAlignment="1">
      <alignment horizontal="center" vertical="center" wrapText="1"/>
    </xf>
    <xf numFmtId="0" fontId="21" fillId="12" borderId="111" xfId="0" applyFont="1" applyFill="1" applyBorder="1" applyAlignment="1">
      <alignment horizontal="center" vertical="center" wrapText="1"/>
    </xf>
    <xf numFmtId="0" fontId="21" fillId="21" borderId="111" xfId="0" applyFont="1" applyFill="1" applyBorder="1" applyAlignment="1">
      <alignment horizontal="center" vertical="center" wrapText="1"/>
    </xf>
    <xf numFmtId="0" fontId="21" fillId="0" borderId="111" xfId="0" applyFont="1" applyBorder="1" applyAlignment="1">
      <alignment horizontal="center" vertical="center" wrapText="1"/>
    </xf>
    <xf numFmtId="0" fontId="0" fillId="0" borderId="111" xfId="0" applyBorder="1" applyProtection="1">
      <protection hidden="1"/>
    </xf>
    <xf numFmtId="0" fontId="0" fillId="2" borderId="112" xfId="0" applyFill="1" applyBorder="1" applyProtection="1">
      <protection hidden="1"/>
    </xf>
    <xf numFmtId="0" fontId="1" fillId="4" borderId="124" xfId="0" applyFont="1" applyFill="1" applyBorder="1" applyAlignment="1">
      <alignment vertical="center" wrapText="1"/>
    </xf>
    <xf numFmtId="0" fontId="1" fillId="4" borderId="54" xfId="0" applyFont="1" applyFill="1" applyBorder="1" applyAlignment="1" applyProtection="1">
      <alignment vertical="center"/>
      <protection hidden="1"/>
    </xf>
    <xf numFmtId="0" fontId="0" fillId="0" borderId="54" xfId="0" applyBorder="1" applyAlignment="1">
      <alignment vertical="top"/>
    </xf>
    <xf numFmtId="0" fontId="6" fillId="2" borderId="9" xfId="0" applyFont="1" applyFill="1" applyBorder="1" applyAlignment="1">
      <alignment horizontal="left" vertical="top" wrapText="1"/>
    </xf>
    <xf numFmtId="0" fontId="19" fillId="0" borderId="0" xfId="0" applyFont="1" applyAlignment="1" applyProtection="1">
      <alignment vertical="center"/>
      <protection hidden="1"/>
    </xf>
    <xf numFmtId="0" fontId="25" fillId="4" borderId="54" xfId="0" applyFont="1" applyFill="1" applyBorder="1" applyAlignment="1" applyProtection="1">
      <alignment vertical="center"/>
      <protection hidden="1"/>
    </xf>
    <xf numFmtId="0" fontId="6" fillId="2" borderId="0" xfId="0" applyFont="1" applyFill="1" applyAlignment="1">
      <alignment vertical="top" wrapText="1"/>
    </xf>
    <xf numFmtId="0" fontId="6" fillId="2" borderId="9" xfId="0" applyFont="1" applyFill="1" applyBorder="1" applyAlignment="1">
      <alignment vertical="top" wrapText="1"/>
    </xf>
    <xf numFmtId="0" fontId="24" fillId="0" borderId="0" xfId="0" applyFont="1" applyAlignment="1" applyProtection="1">
      <alignment horizontal="center" vertical="center"/>
      <protection hidden="1"/>
    </xf>
    <xf numFmtId="9" fontId="24" fillId="0" borderId="0" xfId="5" applyFont="1" applyFill="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Alignment="1" applyProtection="1">
      <alignment horizontal="left" vertical="top"/>
      <protection hidden="1"/>
    </xf>
    <xf numFmtId="0" fontId="26" fillId="0" borderId="0" xfId="0" applyFont="1" applyAlignment="1" applyProtection="1">
      <alignment horizontal="left" vertical="top"/>
      <protection hidden="1"/>
    </xf>
    <xf numFmtId="0" fontId="6" fillId="0" borderId="0" xfId="0" applyFont="1" applyAlignment="1" applyProtection="1">
      <alignment vertical="top" wrapText="1"/>
      <protection hidden="1"/>
    </xf>
    <xf numFmtId="0" fontId="2" fillId="0" borderId="0" xfId="0" applyFont="1" applyProtection="1">
      <protection hidden="1"/>
    </xf>
    <xf numFmtId="0" fontId="1" fillId="4" borderId="126" xfId="0" applyFont="1" applyFill="1" applyBorder="1" applyAlignment="1">
      <alignment vertical="center" wrapText="1"/>
    </xf>
    <xf numFmtId="0" fontId="4" fillId="13" borderId="9" xfId="0" applyFont="1" applyFill="1" applyBorder="1" applyAlignment="1">
      <alignment horizontal="center" vertical="center" wrapText="1" readingOrder="1"/>
    </xf>
    <xf numFmtId="0" fontId="4" fillId="2" borderId="9" xfId="1" applyFill="1" applyBorder="1" applyAlignment="1">
      <alignment vertical="center" wrapText="1"/>
    </xf>
    <xf numFmtId="0" fontId="14" fillId="2" borderId="9" xfId="1" applyFont="1" applyFill="1" applyBorder="1" applyAlignment="1">
      <alignment horizontal="left" vertical="center"/>
    </xf>
    <xf numFmtId="0" fontId="18" fillId="15" borderId="9" xfId="0" applyFont="1" applyFill="1" applyBorder="1" applyAlignment="1">
      <alignment horizontal="center" vertical="center" wrapText="1" readingOrder="1"/>
    </xf>
    <xf numFmtId="0" fontId="18" fillId="16" borderId="9" xfId="0" applyFont="1" applyFill="1" applyBorder="1" applyAlignment="1">
      <alignment horizontal="center" vertical="center" wrapText="1" readingOrder="1"/>
    </xf>
    <xf numFmtId="0" fontId="18" fillId="10" borderId="9" xfId="0" applyFont="1" applyFill="1" applyBorder="1" applyAlignment="1">
      <alignment horizontal="center" vertical="center" wrapText="1" readingOrder="1"/>
    </xf>
    <xf numFmtId="0" fontId="0" fillId="0" borderId="9" xfId="0" applyBorder="1" applyAlignment="1">
      <alignment vertical="center"/>
    </xf>
    <xf numFmtId="0" fontId="14" fillId="2" borderId="9" xfId="1" applyFont="1" applyFill="1" applyBorder="1" applyAlignment="1">
      <alignment vertical="center" wrapText="1"/>
    </xf>
    <xf numFmtId="0" fontId="1" fillId="4" borderId="127" xfId="0" applyFont="1" applyFill="1" applyBorder="1" applyAlignment="1">
      <alignment vertical="center" wrapText="1"/>
    </xf>
    <xf numFmtId="0" fontId="19" fillId="2" borderId="0" xfId="0" applyFont="1" applyFill="1" applyAlignment="1" applyProtection="1">
      <alignment vertical="center"/>
      <protection hidden="1"/>
    </xf>
    <xf numFmtId="0" fontId="4" fillId="13" borderId="54" xfId="0" applyFont="1" applyFill="1" applyBorder="1" applyAlignment="1" applyProtection="1">
      <alignment horizontal="center" vertical="center" wrapText="1" readingOrder="1"/>
      <protection hidden="1"/>
    </xf>
    <xf numFmtId="0" fontId="18" fillId="15" borderId="54" xfId="0" applyFont="1" applyFill="1" applyBorder="1" applyAlignment="1" applyProtection="1">
      <alignment horizontal="center" vertical="center" wrapText="1" readingOrder="1"/>
      <protection hidden="1"/>
    </xf>
    <xf numFmtId="0" fontId="18" fillId="16" borderId="54" xfId="0" applyFont="1" applyFill="1" applyBorder="1" applyAlignment="1" applyProtection="1">
      <alignment horizontal="center" vertical="center" wrapText="1" readingOrder="1"/>
      <protection hidden="1"/>
    </xf>
    <xf numFmtId="0" fontId="18" fillId="10" borderId="54" xfId="0" applyFont="1" applyFill="1" applyBorder="1" applyAlignment="1" applyProtection="1">
      <alignment horizontal="center" vertical="center" wrapText="1" readingOrder="1"/>
      <protection hidden="1"/>
    </xf>
    <xf numFmtId="0" fontId="18" fillId="0" borderId="54" xfId="0" applyFont="1" applyBorder="1" applyAlignment="1" applyProtection="1">
      <alignment horizontal="center" vertical="center" wrapText="1" readingOrder="1"/>
      <protection hidden="1"/>
    </xf>
    <xf numFmtId="0" fontId="1" fillId="4" borderId="137" xfId="0" applyFont="1" applyFill="1" applyBorder="1" applyAlignment="1" applyProtection="1">
      <alignment vertical="center"/>
      <protection hidden="1"/>
    </xf>
    <xf numFmtId="0" fontId="19" fillId="2" borderId="0" xfId="0" applyFont="1" applyFill="1" applyAlignment="1" applyProtection="1">
      <alignment vertical="top"/>
      <protection hidden="1"/>
    </xf>
    <xf numFmtId="0" fontId="0" fillId="6" borderId="0" xfId="0" applyFill="1" applyProtection="1">
      <protection hidden="1"/>
    </xf>
    <xf numFmtId="0" fontId="9" fillId="0" borderId="9" xfId="0" applyFont="1" applyBorder="1" applyAlignment="1" applyProtection="1">
      <alignment horizontal="left" vertical="top" wrapText="1"/>
      <protection hidden="1"/>
    </xf>
    <xf numFmtId="15" fontId="2" fillId="0" borderId="118" xfId="0" applyNumberFormat="1" applyFont="1" applyBorder="1" applyProtection="1">
      <protection hidden="1"/>
    </xf>
    <xf numFmtId="1" fontId="2" fillId="0" borderId="115" xfId="0" applyNumberFormat="1" applyFont="1" applyBorder="1" applyProtection="1">
      <protection hidden="1"/>
    </xf>
    <xf numFmtId="0" fontId="30" fillId="2" borderId="144" xfId="0" applyFont="1" applyFill="1" applyBorder="1" applyAlignment="1">
      <alignment wrapText="1"/>
    </xf>
    <xf numFmtId="0" fontId="30" fillId="2" borderId="0" xfId="0" applyFont="1" applyFill="1" applyAlignment="1">
      <alignment wrapText="1"/>
    </xf>
    <xf numFmtId="0" fontId="30" fillId="2" borderId="12" xfId="0" applyFont="1" applyFill="1" applyBorder="1" applyAlignment="1">
      <alignment wrapText="1"/>
    </xf>
    <xf numFmtId="0" fontId="30" fillId="2" borderId="0" xfId="0" applyFont="1" applyFill="1" applyAlignment="1">
      <alignment horizontal="left" vertical="center" wrapText="1"/>
    </xf>
    <xf numFmtId="0" fontId="30" fillId="2" borderId="0" xfId="1" applyFont="1" applyFill="1" applyAlignment="1">
      <alignment horizontal="center" vertical="center" wrapText="1"/>
    </xf>
    <xf numFmtId="0" fontId="30" fillId="2" borderId="17" xfId="1" applyFont="1" applyFill="1" applyBorder="1" applyAlignment="1">
      <alignment horizontal="center" vertical="center" wrapText="1"/>
    </xf>
    <xf numFmtId="0" fontId="30" fillId="2" borderId="29" xfId="1" applyFont="1" applyFill="1" applyBorder="1" applyAlignment="1">
      <alignment horizontal="center" vertical="center" wrapText="1"/>
    </xf>
    <xf numFmtId="0" fontId="30" fillId="2" borderId="30" xfId="1" applyFont="1" applyFill="1" applyBorder="1" applyAlignment="1">
      <alignment horizontal="center" vertical="center" wrapText="1"/>
    </xf>
    <xf numFmtId="0" fontId="27" fillId="2" borderId="12" xfId="2" applyFont="1" applyFill="1" applyBorder="1" applyAlignment="1">
      <alignment wrapText="1"/>
    </xf>
    <xf numFmtId="0" fontId="27" fillId="2" borderId="0" xfId="2" applyFont="1" applyFill="1" applyAlignment="1">
      <alignment horizontal="left" vertical="center" wrapText="1"/>
    </xf>
    <xf numFmtId="0" fontId="27" fillId="2" borderId="0" xfId="2" applyFont="1" applyFill="1" applyAlignment="1">
      <alignment wrapText="1"/>
    </xf>
    <xf numFmtId="0" fontId="27" fillId="2" borderId="17" xfId="2" applyFont="1" applyFill="1" applyBorder="1" applyAlignment="1">
      <alignment wrapText="1"/>
    </xf>
    <xf numFmtId="0" fontId="30" fillId="0" borderId="0" xfId="0" applyFont="1"/>
    <xf numFmtId="0" fontId="36" fillId="2" borderId="12" xfId="2" quotePrefix="1" applyFont="1" applyFill="1" applyBorder="1" applyAlignment="1">
      <alignment horizontal="left" vertical="top" wrapText="1"/>
    </xf>
    <xf numFmtId="0" fontId="27" fillId="2" borderId="12" xfId="2" quotePrefix="1" applyFont="1" applyFill="1" applyBorder="1" applyAlignment="1">
      <alignment horizontal="left" vertical="top" wrapText="1"/>
    </xf>
    <xf numFmtId="0" fontId="27" fillId="2" borderId="0" xfId="2" quotePrefix="1" applyFont="1" applyFill="1" applyAlignment="1">
      <alignment horizontal="left" vertical="top" wrapText="1"/>
    </xf>
    <xf numFmtId="0" fontId="27" fillId="2" borderId="17" xfId="2" quotePrefix="1" applyFont="1" applyFill="1" applyBorder="1" applyAlignment="1">
      <alignment horizontal="left" vertical="top" wrapText="1"/>
    </xf>
    <xf numFmtId="0" fontId="27" fillId="2" borderId="12" xfId="2" quotePrefix="1" applyFont="1" applyFill="1" applyBorder="1" applyAlignment="1">
      <alignment horizontal="justify" vertical="center" wrapText="1"/>
    </xf>
    <xf numFmtId="0" fontId="27" fillId="2" borderId="0" xfId="2" quotePrefix="1" applyFont="1" applyFill="1" applyAlignment="1">
      <alignment horizontal="left" vertical="center" wrapText="1"/>
    </xf>
    <xf numFmtId="0" fontId="27" fillId="2" borderId="0" xfId="2" quotePrefix="1" applyFont="1" applyFill="1" applyAlignment="1">
      <alignment horizontal="justify" vertical="center" wrapText="1"/>
    </xf>
    <xf numFmtId="0" fontId="27" fillId="2" borderId="17" xfId="2" quotePrefix="1" applyFont="1" applyFill="1" applyBorder="1" applyAlignment="1">
      <alignment horizontal="justify" vertical="center" wrapText="1"/>
    </xf>
    <xf numFmtId="0" fontId="30" fillId="0" borderId="0" xfId="0" applyFont="1" applyAlignment="1">
      <alignment wrapText="1"/>
    </xf>
    <xf numFmtId="0" fontId="36" fillId="2" borderId="28" xfId="2" quotePrefix="1" applyFont="1" applyFill="1" applyBorder="1" applyAlignment="1">
      <alignment horizontal="left" vertical="top" wrapText="1"/>
    </xf>
    <xf numFmtId="0" fontId="36" fillId="2" borderId="29" xfId="2" quotePrefix="1" applyFont="1" applyFill="1" applyBorder="1" applyAlignment="1">
      <alignment horizontal="left" vertical="center" wrapText="1"/>
    </xf>
    <xf numFmtId="0" fontId="36" fillId="2" borderId="29" xfId="2" quotePrefix="1" applyFont="1" applyFill="1" applyBorder="1" applyAlignment="1">
      <alignment horizontal="left" vertical="top" wrapText="1"/>
    </xf>
    <xf numFmtId="0" fontId="36" fillId="2" borderId="30" xfId="2" quotePrefix="1" applyFont="1" applyFill="1" applyBorder="1" applyAlignment="1">
      <alignment horizontal="left" vertical="top" wrapText="1"/>
    </xf>
    <xf numFmtId="0" fontId="36" fillId="2" borderId="0" xfId="2" quotePrefix="1" applyFont="1" applyFill="1" applyAlignment="1">
      <alignment horizontal="left" vertical="top" wrapText="1"/>
    </xf>
    <xf numFmtId="0" fontId="36" fillId="2" borderId="17" xfId="2" quotePrefix="1" applyFont="1" applyFill="1" applyBorder="1" applyAlignment="1">
      <alignment horizontal="left" vertical="top" wrapText="1"/>
    </xf>
    <xf numFmtId="0" fontId="36" fillId="2" borderId="19" xfId="2" quotePrefix="1" applyFont="1" applyFill="1" applyBorder="1" applyAlignment="1">
      <alignment horizontal="left" vertical="top" wrapText="1"/>
    </xf>
    <xf numFmtId="0" fontId="36" fillId="2" borderId="20" xfId="2" quotePrefix="1" applyFont="1" applyFill="1" applyBorder="1" applyAlignment="1">
      <alignment horizontal="left" vertical="top" wrapText="1"/>
    </xf>
    <xf numFmtId="0" fontId="36" fillId="2" borderId="21" xfId="2" quotePrefix="1" applyFont="1" applyFill="1" applyBorder="1" applyAlignment="1">
      <alignment horizontal="left" vertical="top" wrapText="1"/>
    </xf>
    <xf numFmtId="0" fontId="36" fillId="2" borderId="0" xfId="2" quotePrefix="1" applyFont="1" applyFill="1" applyAlignment="1">
      <alignment horizontal="left" vertical="center" wrapText="1"/>
    </xf>
    <xf numFmtId="0" fontId="37" fillId="2" borderId="0" xfId="3" applyFont="1" applyFill="1" applyAlignment="1">
      <alignment horizontal="left" vertical="center" wrapText="1" readingOrder="1"/>
    </xf>
    <xf numFmtId="0" fontId="27" fillId="2" borderId="0" xfId="2" applyFont="1" applyFill="1" applyAlignment="1">
      <alignment horizontal="justify" vertical="center" wrapText="1"/>
    </xf>
    <xf numFmtId="0" fontId="36" fillId="2" borderId="12" xfId="2" quotePrefix="1" applyFont="1" applyFill="1" applyBorder="1" applyAlignment="1">
      <alignment vertical="top" wrapText="1"/>
    </xf>
    <xf numFmtId="0" fontId="36" fillId="2" borderId="0" xfId="2" quotePrefix="1" applyFont="1" applyFill="1" applyAlignment="1">
      <alignment vertical="top" wrapText="1"/>
    </xf>
    <xf numFmtId="0" fontId="36" fillId="2" borderId="17" xfId="2" quotePrefix="1" applyFont="1" applyFill="1" applyBorder="1" applyAlignment="1">
      <alignment vertical="top" wrapText="1"/>
    </xf>
    <xf numFmtId="0" fontId="43" fillId="0" borderId="17" xfId="2" quotePrefix="1" applyFont="1" applyBorder="1" applyAlignment="1">
      <alignment vertical="top" wrapText="1"/>
    </xf>
    <xf numFmtId="0" fontId="44" fillId="0" borderId="17" xfId="2" quotePrefix="1" applyFont="1" applyBorder="1" applyAlignment="1">
      <alignment vertical="top" wrapText="1"/>
    </xf>
    <xf numFmtId="0" fontId="44" fillId="2" borderId="17" xfId="2" quotePrefix="1" applyFont="1" applyFill="1" applyBorder="1" applyAlignment="1">
      <alignment horizontal="left" vertical="top" wrapText="1"/>
    </xf>
    <xf numFmtId="0" fontId="36" fillId="0" borderId="128" xfId="2" quotePrefix="1" applyFont="1" applyBorder="1" applyAlignment="1">
      <alignment vertical="top" wrapText="1"/>
    </xf>
    <xf numFmtId="0" fontId="36" fillId="0" borderId="17" xfId="2" quotePrefix="1" applyFont="1" applyBorder="1" applyAlignment="1">
      <alignment horizontal="center" vertical="top" wrapText="1"/>
    </xf>
    <xf numFmtId="0" fontId="36" fillId="2" borderId="20" xfId="2" quotePrefix="1" applyFont="1" applyFill="1" applyBorder="1" applyAlignment="1">
      <alignment horizontal="left" vertical="center" wrapText="1"/>
    </xf>
    <xf numFmtId="0" fontId="27" fillId="0" borderId="0" xfId="3" applyFont="1" applyAlignment="1">
      <alignment vertical="top" wrapText="1"/>
    </xf>
    <xf numFmtId="0" fontId="36" fillId="2" borderId="132" xfId="2" quotePrefix="1" applyFont="1" applyFill="1" applyBorder="1" applyAlignment="1">
      <alignment horizontal="left" vertical="top" wrapText="1"/>
    </xf>
    <xf numFmtId="0" fontId="27" fillId="0" borderId="31" xfId="3" applyFont="1" applyBorder="1" applyAlignment="1">
      <alignment vertical="top" wrapText="1"/>
    </xf>
    <xf numFmtId="0" fontId="36" fillId="2" borderId="133" xfId="2" quotePrefix="1" applyFont="1" applyFill="1" applyBorder="1" applyAlignment="1">
      <alignment horizontal="left" vertical="top" wrapText="1"/>
    </xf>
    <xf numFmtId="0" fontId="37" fillId="2" borderId="12" xfId="2" quotePrefix="1" applyFont="1" applyFill="1" applyBorder="1" applyAlignment="1">
      <alignment horizontal="left" vertical="top" wrapText="1"/>
    </xf>
    <xf numFmtId="0" fontId="27" fillId="2" borderId="28" xfId="2" applyFont="1" applyFill="1" applyBorder="1" applyAlignment="1">
      <alignment wrapText="1"/>
    </xf>
    <xf numFmtId="0" fontId="27" fillId="2" borderId="29" xfId="2" applyFont="1" applyFill="1" applyBorder="1" applyAlignment="1">
      <alignment horizontal="left" vertical="center" wrapText="1"/>
    </xf>
    <xf numFmtId="0" fontId="27" fillId="2" borderId="29" xfId="2" applyFont="1" applyFill="1" applyBorder="1" applyAlignment="1">
      <alignment wrapText="1"/>
    </xf>
    <xf numFmtId="0" fontId="27" fillId="2" borderId="30" xfId="2" applyFont="1" applyFill="1" applyBorder="1" applyAlignment="1">
      <alignment wrapText="1"/>
    </xf>
    <xf numFmtId="0" fontId="30" fillId="2" borderId="0" xfId="0" applyFont="1" applyFill="1" applyAlignment="1">
      <alignment horizontal="center" wrapText="1"/>
    </xf>
    <xf numFmtId="0" fontId="46" fillId="0" borderId="0" xfId="0" applyFont="1" applyProtection="1">
      <protection hidden="1"/>
    </xf>
    <xf numFmtId="0" fontId="47" fillId="2" borderId="0" xfId="0" applyFont="1" applyFill="1" applyAlignment="1" applyProtection="1">
      <alignment vertical="center"/>
      <protection hidden="1"/>
    </xf>
    <xf numFmtId="0" fontId="48"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8" fillId="2" borderId="0" xfId="0" applyFont="1" applyFill="1" applyAlignment="1" applyProtection="1">
      <alignment horizontal="right" vertical="center" wrapText="1"/>
      <protection hidden="1"/>
    </xf>
    <xf numFmtId="0" fontId="49" fillId="2" borderId="0" xfId="0" applyFont="1" applyFill="1" applyAlignment="1" applyProtection="1">
      <alignment horizontal="center" vertical="center"/>
      <protection hidden="1"/>
    </xf>
    <xf numFmtId="0" fontId="48" fillId="2" borderId="0" xfId="0" applyFont="1" applyFill="1" applyAlignment="1" applyProtection="1">
      <alignment vertical="center"/>
      <protection hidden="1"/>
    </xf>
    <xf numFmtId="0" fontId="46" fillId="2" borderId="0" xfId="0" applyFont="1" applyFill="1" applyAlignment="1" applyProtection="1">
      <alignment vertical="center"/>
      <protection hidden="1"/>
    </xf>
    <xf numFmtId="0" fontId="50" fillId="4" borderId="67" xfId="0" applyFont="1" applyFill="1" applyBorder="1" applyAlignment="1" applyProtection="1">
      <alignment vertical="center"/>
      <protection hidden="1"/>
    </xf>
    <xf numFmtId="0" fontId="50" fillId="4" borderId="68" xfId="0" applyFont="1" applyFill="1" applyBorder="1" applyAlignment="1" applyProtection="1">
      <alignment horizontal="center" vertical="center" wrapText="1"/>
      <protection hidden="1"/>
    </xf>
    <xf numFmtId="0" fontId="50" fillId="4" borderId="68" xfId="0" applyFont="1" applyFill="1" applyBorder="1" applyAlignment="1" applyProtection="1">
      <alignment horizontal="center" vertical="center"/>
      <protection hidden="1"/>
    </xf>
    <xf numFmtId="0" fontId="50" fillId="4" borderId="69" xfId="0" applyFont="1" applyFill="1" applyBorder="1" applyAlignment="1" applyProtection="1">
      <alignment horizontal="center" vertical="center"/>
      <protection hidden="1"/>
    </xf>
    <xf numFmtId="0" fontId="48" fillId="0" borderId="0" xfId="0" applyFont="1" applyAlignment="1" applyProtection="1">
      <alignment vertical="center"/>
      <protection hidden="1"/>
    </xf>
    <xf numFmtId="0" fontId="46" fillId="0" borderId="0" xfId="0" applyFont="1" applyAlignment="1" applyProtection="1">
      <alignment vertical="top"/>
      <protection hidden="1"/>
    </xf>
    <xf numFmtId="0" fontId="46" fillId="0" borderId="0" xfId="0" applyFont="1" applyAlignment="1" applyProtection="1">
      <alignment wrapText="1"/>
      <protection hidden="1"/>
    </xf>
    <xf numFmtId="0" fontId="14" fillId="2" borderId="0" xfId="0" applyFont="1" applyFill="1" applyProtection="1">
      <protection hidden="1"/>
    </xf>
    <xf numFmtId="0" fontId="14" fillId="0" borderId="0" xfId="0" applyFont="1" applyProtection="1">
      <protection hidden="1"/>
    </xf>
    <xf numFmtId="0" fontId="14" fillId="0" borderId="0" xfId="0" applyFont="1" applyAlignment="1" applyProtection="1">
      <alignment wrapText="1"/>
      <protection hidden="1"/>
    </xf>
    <xf numFmtId="0" fontId="27" fillId="0" borderId="0" xfId="1" applyFont="1" applyAlignment="1">
      <alignment horizontal="center" vertical="center" wrapText="1"/>
    </xf>
    <xf numFmtId="0" fontId="43" fillId="0" borderId="0" xfId="0" applyFont="1"/>
    <xf numFmtId="0" fontId="55" fillId="0" borderId="0" xfId="0" applyFont="1"/>
    <xf numFmtId="0" fontId="30" fillId="0" borderId="52" xfId="0" applyFont="1" applyBorder="1"/>
    <xf numFmtId="0" fontId="27" fillId="2" borderId="0" xfId="0" applyFont="1" applyFill="1" applyAlignment="1">
      <alignment horizontal="center" vertical="center"/>
    </xf>
    <xf numFmtId="0" fontId="32" fillId="2" borderId="0" xfId="1" applyFont="1" applyFill="1" applyAlignment="1">
      <alignment vertical="center" wrapText="1"/>
    </xf>
    <xf numFmtId="0" fontId="32" fillId="2" borderId="0" xfId="1" applyFont="1" applyFill="1" applyAlignment="1">
      <alignment horizontal="left" vertical="center" wrapText="1"/>
    </xf>
    <xf numFmtId="0" fontId="27" fillId="2" borderId="0" xfId="1" applyFont="1" applyFill="1" applyAlignment="1">
      <alignment horizontal="center" vertical="center" wrapText="1"/>
    </xf>
    <xf numFmtId="0" fontId="27" fillId="2" borderId="52" xfId="1" applyFont="1" applyFill="1" applyBorder="1" applyAlignment="1">
      <alignment horizontal="center" vertical="center" wrapText="1"/>
    </xf>
    <xf numFmtId="0" fontId="36" fillId="2" borderId="53" xfId="0" applyFont="1" applyFill="1" applyBorder="1" applyAlignment="1">
      <alignment horizontal="center" vertical="center"/>
    </xf>
    <xf numFmtId="0" fontId="36" fillId="2" borderId="0" xfId="0" applyFont="1" applyFill="1" applyAlignment="1">
      <alignment horizontal="center" vertical="center"/>
    </xf>
    <xf numFmtId="0" fontId="31" fillId="2" borderId="0" xfId="1" applyFont="1" applyFill="1" applyAlignment="1">
      <alignment horizontal="right" vertical="center" wrapText="1"/>
    </xf>
    <xf numFmtId="0" fontId="30" fillId="2" borderId="0" xfId="0" applyFont="1" applyFill="1"/>
    <xf numFmtId="9" fontId="56" fillId="2" borderId="0" xfId="0" applyNumberFormat="1" applyFont="1" applyFill="1" applyAlignment="1">
      <alignment horizontal="left" vertical="top" wrapText="1"/>
    </xf>
    <xf numFmtId="0" fontId="27" fillId="2" borderId="53" xfId="0" applyFont="1" applyFill="1" applyBorder="1" applyAlignment="1">
      <alignment horizontal="center" vertical="center"/>
    </xf>
    <xf numFmtId="0" fontId="30" fillId="0" borderId="0" xfId="1" applyFont="1" applyAlignment="1">
      <alignment horizontal="center" vertical="center" wrapText="1"/>
    </xf>
    <xf numFmtId="0" fontId="30" fillId="2" borderId="0" xfId="1" applyFont="1" applyFill="1" applyAlignment="1">
      <alignment horizontal="left" vertical="center" wrapText="1"/>
    </xf>
    <xf numFmtId="0" fontId="30" fillId="9" borderId="0" xfId="1" applyFont="1" applyFill="1" applyAlignment="1">
      <alignment horizontal="left" vertical="top" wrapText="1"/>
    </xf>
    <xf numFmtId="9" fontId="56" fillId="2" borderId="0" xfId="0" applyNumberFormat="1" applyFont="1" applyFill="1" applyAlignment="1">
      <alignment horizontal="center" vertical="top" wrapText="1"/>
    </xf>
    <xf numFmtId="0" fontId="36" fillId="2" borderId="52" xfId="0" applyFont="1" applyFill="1" applyBorder="1" applyAlignment="1">
      <alignment horizontal="center" vertical="center"/>
    </xf>
    <xf numFmtId="0" fontId="37" fillId="2" borderId="0" xfId="0" applyFont="1" applyFill="1" applyAlignment="1">
      <alignment horizontal="left" vertical="center"/>
    </xf>
    <xf numFmtId="0" fontId="30" fillId="0" borderId="0" xfId="0" applyFont="1" applyAlignment="1">
      <alignment horizontal="center" vertical="center" wrapText="1"/>
    </xf>
    <xf numFmtId="0" fontId="30" fillId="0" borderId="0" xfId="0" applyFont="1" applyAlignment="1">
      <alignment vertical="center" wrapText="1"/>
    </xf>
    <xf numFmtId="9" fontId="56" fillId="3" borderId="9" xfId="0" quotePrefix="1" applyNumberFormat="1" applyFont="1" applyFill="1" applyBorder="1" applyAlignment="1">
      <alignment horizontal="center" vertical="center" wrapText="1"/>
    </xf>
    <xf numFmtId="0" fontId="30" fillId="10" borderId="9" xfId="0" applyFont="1" applyFill="1" applyBorder="1" applyAlignment="1">
      <alignment horizontal="center" vertical="center" wrapText="1"/>
    </xf>
    <xf numFmtId="9" fontId="56" fillId="3" borderId="9" xfId="0" applyNumberFormat="1" applyFont="1" applyFill="1" applyBorder="1" applyAlignment="1">
      <alignment horizontal="center" vertical="center" wrapText="1"/>
    </xf>
    <xf numFmtId="0" fontId="30" fillId="4" borderId="9" xfId="0" applyFont="1" applyFill="1" applyBorder="1" applyAlignment="1">
      <alignment horizontal="center" vertical="center" wrapText="1"/>
    </xf>
    <xf numFmtId="0" fontId="30" fillId="11" borderId="9" xfId="0" applyFont="1" applyFill="1" applyBorder="1" applyAlignment="1">
      <alignment horizontal="center" vertical="center" wrapText="1"/>
    </xf>
    <xf numFmtId="0" fontId="30" fillId="12" borderId="9" xfId="0" applyFont="1" applyFill="1" applyBorder="1" applyAlignment="1">
      <alignment horizontal="center" vertical="center" wrapText="1"/>
    </xf>
    <xf numFmtId="0" fontId="30" fillId="13" borderId="9" xfId="0" applyFont="1" applyFill="1" applyBorder="1" applyAlignment="1">
      <alignment horizontal="center" vertical="center" wrapText="1"/>
    </xf>
    <xf numFmtId="0" fontId="30" fillId="2" borderId="53" xfId="0" applyFont="1" applyFill="1" applyBorder="1"/>
    <xf numFmtId="0" fontId="30" fillId="2" borderId="52" xfId="0" applyFont="1" applyFill="1" applyBorder="1"/>
    <xf numFmtId="0" fontId="30" fillId="0" borderId="9" xfId="0" applyFont="1" applyBorder="1"/>
    <xf numFmtId="9" fontId="30" fillId="3" borderId="9" xfId="0" applyNumberFormat="1" applyFont="1" applyFill="1" applyBorder="1" applyAlignment="1">
      <alignment horizontal="center" vertical="center"/>
    </xf>
    <xf numFmtId="0" fontId="30" fillId="3" borderId="9" xfId="0" applyFont="1" applyFill="1" applyBorder="1" applyAlignment="1">
      <alignment horizontal="center" vertical="center"/>
    </xf>
    <xf numFmtId="0" fontId="30" fillId="12" borderId="9" xfId="0" applyFont="1" applyFill="1" applyBorder="1"/>
    <xf numFmtId="0" fontId="30" fillId="13" borderId="9" xfId="0" applyFont="1" applyFill="1" applyBorder="1"/>
    <xf numFmtId="0" fontId="30" fillId="3" borderId="35" xfId="0" applyFont="1" applyFill="1" applyBorder="1" applyAlignment="1">
      <alignment horizontal="left" vertical="center"/>
    </xf>
    <xf numFmtId="0" fontId="57" fillId="13" borderId="35" xfId="0" applyFont="1" applyFill="1" applyBorder="1" applyAlignment="1">
      <alignment horizontal="center" vertical="center"/>
    </xf>
    <xf numFmtId="0" fontId="30" fillId="14" borderId="9" xfId="0" applyFont="1" applyFill="1" applyBorder="1"/>
    <xf numFmtId="0" fontId="30" fillId="4" borderId="9" xfId="0" applyFont="1" applyFill="1" applyBorder="1"/>
    <xf numFmtId="0" fontId="30" fillId="3" borderId="35" xfId="0" applyFont="1" applyFill="1" applyBorder="1" applyAlignment="1">
      <alignment horizontal="center" vertical="center"/>
    </xf>
    <xf numFmtId="0" fontId="57" fillId="12" borderId="9" xfId="0" applyFont="1" applyFill="1" applyBorder="1" applyAlignment="1">
      <alignment horizontal="center"/>
    </xf>
    <xf numFmtId="0" fontId="68" fillId="14" borderId="9" xfId="0" applyFont="1" applyFill="1" applyBorder="1" applyAlignment="1">
      <alignment horizontal="center"/>
    </xf>
    <xf numFmtId="0" fontId="30" fillId="4" borderId="9" xfId="0" applyFont="1" applyFill="1" applyBorder="1" applyAlignment="1">
      <alignment horizontal="center"/>
    </xf>
    <xf numFmtId="0" fontId="31" fillId="2" borderId="0" xfId="0" applyFont="1" applyFill="1" applyAlignment="1">
      <alignment horizontal="center" vertical="center"/>
    </xf>
    <xf numFmtId="0" fontId="30" fillId="2" borderId="0" xfId="0" applyFont="1" applyFill="1" applyAlignment="1">
      <alignment horizontal="center" vertical="center"/>
    </xf>
    <xf numFmtId="0" fontId="32" fillId="4" borderId="9" xfId="0" applyFont="1" applyFill="1" applyBorder="1" applyAlignment="1">
      <alignment horizontal="center" vertical="center" wrapText="1"/>
    </xf>
    <xf numFmtId="0" fontId="30" fillId="0" borderId="9" xfId="0" applyFont="1" applyBorder="1" applyAlignment="1">
      <alignment horizontal="left" vertical="center" wrapText="1"/>
    </xf>
    <xf numFmtId="0" fontId="30" fillId="2" borderId="0" xfId="0" applyFont="1" applyFill="1" applyAlignment="1">
      <alignment horizontal="center"/>
    </xf>
    <xf numFmtId="0" fontId="32" fillId="4" borderId="110" xfId="0" applyFont="1" applyFill="1" applyBorder="1" applyAlignment="1">
      <alignment horizontal="center" vertical="center" wrapText="1"/>
    </xf>
    <xf numFmtId="0" fontId="32" fillId="4" borderId="110" xfId="0" applyFont="1" applyFill="1" applyBorder="1" applyAlignment="1">
      <alignment vertical="center"/>
    </xf>
    <xf numFmtId="0" fontId="30" fillId="2" borderId="110" xfId="0" applyFont="1" applyFill="1" applyBorder="1" applyAlignment="1">
      <alignment vertical="center" wrapText="1"/>
    </xf>
    <xf numFmtId="0" fontId="30" fillId="2" borderId="0" xfId="0" applyFont="1" applyFill="1" applyAlignment="1">
      <alignment vertical="center" wrapText="1"/>
    </xf>
    <xf numFmtId="0" fontId="57" fillId="4" borderId="110" xfId="0" applyFont="1" applyFill="1" applyBorder="1" applyAlignment="1">
      <alignment vertical="center" wrapText="1"/>
    </xf>
    <xf numFmtId="0" fontId="30" fillId="2" borderId="110" xfId="0" applyFont="1" applyFill="1" applyBorder="1" applyAlignment="1">
      <alignment vertical="center"/>
    </xf>
    <xf numFmtId="9" fontId="56" fillId="2" borderId="0" xfId="0" applyNumberFormat="1" applyFont="1" applyFill="1" applyAlignment="1">
      <alignment vertical="top" wrapText="1"/>
    </xf>
    <xf numFmtId="0" fontId="30" fillId="2" borderId="62" xfId="0" applyFont="1" applyFill="1" applyBorder="1"/>
    <xf numFmtId="0" fontId="30" fillId="2" borderId="63" xfId="0" applyFont="1" applyFill="1" applyBorder="1"/>
    <xf numFmtId="0" fontId="30" fillId="2" borderId="64" xfId="0" applyFont="1" applyFill="1" applyBorder="1"/>
    <xf numFmtId="0" fontId="52"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52" fillId="2" borderId="0" xfId="0" applyFont="1" applyFill="1" applyAlignment="1" applyProtection="1">
      <alignment horizontal="right" vertical="center" wrapText="1"/>
      <protection hidden="1"/>
    </xf>
    <xf numFmtId="0" fontId="52" fillId="2" borderId="41" xfId="0" applyFont="1" applyFill="1" applyBorder="1" applyAlignment="1" applyProtection="1">
      <alignment horizontal="right" vertical="center" wrapText="1"/>
      <protection hidden="1"/>
    </xf>
    <xf numFmtId="0" fontId="52" fillId="2" borderId="40" xfId="0" applyFont="1" applyFill="1" applyBorder="1" applyAlignment="1" applyProtection="1">
      <alignment horizontal="right" vertical="center"/>
      <protection hidden="1"/>
    </xf>
    <xf numFmtId="0" fontId="14" fillId="2" borderId="0" xfId="0" applyFont="1" applyFill="1" applyAlignment="1" applyProtection="1">
      <alignment horizontal="center" vertical="center"/>
      <protection hidden="1"/>
    </xf>
    <xf numFmtId="0" fontId="52" fillId="2" borderId="0" xfId="0" applyFont="1" applyFill="1" applyAlignment="1" applyProtection="1">
      <alignment horizontal="right" vertical="center"/>
      <protection hidden="1"/>
    </xf>
    <xf numFmtId="0" fontId="52" fillId="2" borderId="41" xfId="0" applyFont="1" applyFill="1" applyBorder="1" applyAlignment="1" applyProtection="1">
      <alignment vertical="center"/>
      <protection hidden="1"/>
    </xf>
    <xf numFmtId="0" fontId="14" fillId="2" borderId="41" xfId="0" applyFont="1" applyFill="1" applyBorder="1" applyAlignment="1" applyProtection="1">
      <alignment vertical="center"/>
      <protection hidden="1"/>
    </xf>
    <xf numFmtId="0" fontId="51" fillId="4" borderId="68" xfId="0" applyFont="1" applyFill="1" applyBorder="1" applyAlignment="1" applyProtection="1">
      <alignment vertical="center"/>
      <protection hidden="1"/>
    </xf>
    <xf numFmtId="0" fontId="51" fillId="4" borderId="68" xfId="0" applyFont="1" applyFill="1" applyBorder="1" applyAlignment="1" applyProtection="1">
      <alignment horizontal="center" vertical="center" wrapText="1"/>
      <protection hidden="1"/>
    </xf>
    <xf numFmtId="0" fontId="52" fillId="0" borderId="0" xfId="0" applyFont="1" applyAlignment="1" applyProtection="1">
      <alignment vertical="center"/>
      <protection hidden="1"/>
    </xf>
    <xf numFmtId="0" fontId="14" fillId="2" borderId="9" xfId="0" applyFont="1" applyFill="1" applyBorder="1" applyAlignment="1" applyProtection="1">
      <alignment vertical="top"/>
      <protection hidden="1"/>
    </xf>
    <xf numFmtId="0" fontId="14" fillId="2" borderId="9" xfId="0" applyFont="1" applyFill="1" applyBorder="1" applyAlignment="1" applyProtection="1">
      <alignment vertical="top" wrapText="1"/>
      <protection hidden="1"/>
    </xf>
    <xf numFmtId="0" fontId="14" fillId="2" borderId="33"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0" borderId="0" xfId="0" applyFont="1" applyAlignment="1" applyProtection="1">
      <alignment vertical="top"/>
      <protection hidden="1"/>
    </xf>
    <xf numFmtId="0" fontId="14" fillId="6" borderId="32" xfId="0" applyFont="1" applyFill="1" applyBorder="1" applyAlignment="1" applyProtection="1">
      <alignment vertical="top" wrapText="1"/>
      <protection locked="0"/>
    </xf>
    <xf numFmtId="0" fontId="14" fillId="6" borderId="9" xfId="0" applyFont="1" applyFill="1" applyBorder="1" applyAlignment="1" applyProtection="1">
      <alignment vertical="top"/>
      <protection locked="0"/>
    </xf>
    <xf numFmtId="0" fontId="14" fillId="6" borderId="9" xfId="0" applyFont="1" applyFill="1" applyBorder="1" applyAlignment="1" applyProtection="1">
      <alignment vertical="top" wrapText="1"/>
      <protection locked="0"/>
    </xf>
    <xf numFmtId="0" fontId="14" fillId="6" borderId="33" xfId="0" applyFont="1" applyFill="1" applyBorder="1" applyAlignment="1" applyProtection="1">
      <alignment vertical="top" wrapText="1"/>
      <protection locked="0"/>
    </xf>
    <xf numFmtId="0" fontId="14" fillId="6" borderId="37" xfId="0" applyFont="1" applyFill="1" applyBorder="1" applyAlignment="1" applyProtection="1">
      <alignment vertical="top" wrapText="1"/>
      <protection locked="0"/>
    </xf>
    <xf numFmtId="0" fontId="14" fillId="2" borderId="38" xfId="0" applyFont="1" applyFill="1" applyBorder="1" applyAlignment="1" applyProtection="1">
      <alignment vertical="top"/>
      <protection hidden="1"/>
    </xf>
    <xf numFmtId="0" fontId="14" fillId="6" borderId="38" xfId="0" applyFont="1" applyFill="1" applyBorder="1" applyAlignment="1" applyProtection="1">
      <alignment vertical="top"/>
      <protection locked="0"/>
    </xf>
    <xf numFmtId="0" fontId="14" fillId="2" borderId="38" xfId="0" applyFont="1" applyFill="1" applyBorder="1" applyAlignment="1" applyProtection="1">
      <alignment vertical="top" wrapText="1"/>
      <protection hidden="1"/>
    </xf>
    <xf numFmtId="0" fontId="14" fillId="6" borderId="38" xfId="0" applyFont="1" applyFill="1" applyBorder="1" applyAlignment="1" applyProtection="1">
      <alignment vertical="top" wrapText="1"/>
      <protection locked="0"/>
    </xf>
    <xf numFmtId="0" fontId="14" fillId="6" borderId="39" xfId="0" applyFont="1" applyFill="1" applyBorder="1" applyAlignment="1" applyProtection="1">
      <alignment vertical="top" wrapText="1"/>
      <protection locked="0"/>
    </xf>
    <xf numFmtId="0" fontId="14" fillId="2" borderId="39"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50" fillId="4" borderId="69" xfId="0" applyFont="1" applyFill="1" applyBorder="1" applyAlignment="1" applyProtection="1">
      <alignment horizontal="center" vertical="center" wrapText="1"/>
      <protection hidden="1"/>
    </xf>
    <xf numFmtId="0" fontId="47" fillId="2" borderId="0" xfId="0" applyFont="1" applyFill="1" applyProtection="1">
      <protection hidden="1"/>
    </xf>
    <xf numFmtId="0" fontId="49" fillId="2" borderId="0" xfId="0" applyFont="1" applyFill="1" applyAlignment="1" applyProtection="1">
      <alignment vertical="top"/>
      <protection hidden="1"/>
    </xf>
    <xf numFmtId="0" fontId="49" fillId="2" borderId="0" xfId="0" applyFont="1" applyFill="1" applyAlignment="1" applyProtection="1">
      <alignment horizontal="center" vertical="top"/>
      <protection hidden="1"/>
    </xf>
    <xf numFmtId="0" fontId="51" fillId="4" borderId="83" xfId="0" applyFont="1" applyFill="1" applyBorder="1" applyAlignment="1" applyProtection="1">
      <alignment vertical="center" wrapText="1"/>
      <protection hidden="1"/>
    </xf>
    <xf numFmtId="0" fontId="14" fillId="2" borderId="9" xfId="0" applyFont="1" applyFill="1" applyBorder="1" applyAlignment="1" applyProtection="1">
      <alignment vertical="top"/>
      <protection hidden="1"/>
      <extLst>
        <ext xmlns:xfpb="http://schemas.microsoft.com/office/spreadsheetml/2022/featurepropertybag" uri="{C7286773-470A-42A8-94C5-96B5CB345126}">
          <xfpb:xfComplement i="0"/>
        </ext>
      </extLst>
    </xf>
    <xf numFmtId="9" fontId="14" fillId="2" borderId="9" xfId="0" applyNumberFormat="1" applyFont="1" applyFill="1" applyBorder="1" applyAlignment="1" applyProtection="1">
      <alignment horizontal="center" vertical="top" wrapText="1"/>
      <protection hidden="1"/>
    </xf>
    <xf numFmtId="0" fontId="14" fillId="2" borderId="9" xfId="0" applyFont="1" applyFill="1" applyBorder="1" applyAlignment="1" applyProtection="1">
      <alignment horizontal="center" vertical="top" wrapText="1"/>
      <protection hidden="1"/>
    </xf>
    <xf numFmtId="9" fontId="14" fillId="2" borderId="9" xfId="0" applyNumberFormat="1" applyFont="1" applyFill="1" applyBorder="1" applyAlignment="1" applyProtection="1">
      <alignment horizontal="center" vertical="top"/>
      <protection hidden="1"/>
    </xf>
    <xf numFmtId="0" fontId="14" fillId="2" borderId="9" xfId="0" applyFont="1" applyFill="1" applyBorder="1" applyAlignment="1" applyProtection="1">
      <alignment horizontal="center" vertical="top"/>
      <protection hidden="1"/>
    </xf>
    <xf numFmtId="0" fontId="14" fillId="6" borderId="9" xfId="0" applyFont="1" applyFill="1" applyBorder="1" applyAlignment="1" applyProtection="1">
      <alignment horizontal="left" vertical="top" wrapText="1"/>
      <protection locked="0"/>
    </xf>
    <xf numFmtId="0" fontId="46" fillId="2" borderId="9"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2" borderId="38" xfId="0" applyFont="1" applyFill="1" applyBorder="1" applyAlignment="1" applyProtection="1">
      <alignment vertical="top"/>
      <protection hidden="1"/>
      <extLst>
        <ext xmlns:xfpb="http://schemas.microsoft.com/office/spreadsheetml/2022/featurepropertybag" uri="{C7286773-470A-42A8-94C5-96B5CB345126}">
          <xfpb:xfComplement i="0"/>
        </ext>
      </extLst>
    </xf>
    <xf numFmtId="9" fontId="14" fillId="2" borderId="38" xfId="0" applyNumberFormat="1" applyFont="1" applyFill="1" applyBorder="1" applyAlignment="1" applyProtection="1">
      <alignment horizontal="center" vertical="top"/>
      <protection hidden="1"/>
    </xf>
    <xf numFmtId="0" fontId="14" fillId="2" borderId="38" xfId="0" applyFont="1" applyFill="1" applyBorder="1" applyAlignment="1" applyProtection="1">
      <alignment horizontal="center" vertical="top"/>
      <protection hidden="1"/>
    </xf>
    <xf numFmtId="0" fontId="14" fillId="6" borderId="38" xfId="0" applyFont="1" applyFill="1" applyBorder="1" applyAlignment="1" applyProtection="1">
      <alignment horizontal="left" vertical="top" wrapText="1"/>
      <protection locked="0"/>
    </xf>
    <xf numFmtId="9" fontId="14" fillId="2" borderId="38" xfId="0" applyNumberFormat="1" applyFont="1" applyFill="1" applyBorder="1" applyAlignment="1" applyProtection="1">
      <alignment horizontal="center" vertical="top" wrapText="1"/>
      <protection hidden="1"/>
    </xf>
    <xf numFmtId="0" fontId="14" fillId="2" borderId="38" xfId="0" applyFont="1" applyFill="1" applyBorder="1" applyAlignment="1" applyProtection="1">
      <alignment horizontal="center" vertical="top" wrapText="1"/>
      <protection hidden="1"/>
    </xf>
    <xf numFmtId="0" fontId="46" fillId="2" borderId="38"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46" fillId="0" borderId="0" xfId="0" applyFont="1" applyAlignment="1" applyProtection="1">
      <alignment vertical="top" wrapText="1"/>
      <protection hidden="1"/>
    </xf>
    <xf numFmtId="0" fontId="48" fillId="2" borderId="0" xfId="0" applyFont="1" applyFill="1" applyAlignment="1" applyProtection="1">
      <alignment horizontal="left" vertical="center" wrapText="1"/>
      <protection hidden="1"/>
    </xf>
    <xf numFmtId="0" fontId="48" fillId="2" borderId="0" xfId="0" applyFont="1" applyFill="1" applyAlignment="1" applyProtection="1">
      <alignment horizontal="left" vertical="top" wrapText="1"/>
      <protection hidden="1"/>
    </xf>
    <xf numFmtId="0" fontId="48" fillId="2" borderId="0" xfId="0" applyFont="1" applyFill="1" applyAlignment="1" applyProtection="1">
      <alignment horizontal="center" vertical="center" wrapText="1"/>
      <protection hidden="1"/>
    </xf>
    <xf numFmtId="9" fontId="14" fillId="2" borderId="9" xfId="0" applyNumberFormat="1" applyFont="1" applyFill="1" applyBorder="1" applyAlignment="1" applyProtection="1">
      <alignment vertical="top" wrapText="1"/>
      <protection hidden="1"/>
    </xf>
    <xf numFmtId="0" fontId="14" fillId="2" borderId="9" xfId="0" applyFont="1" applyFill="1" applyBorder="1" applyAlignment="1" applyProtection="1">
      <alignment horizontal="left" vertical="top" wrapText="1"/>
      <protection hidden="1"/>
    </xf>
    <xf numFmtId="0" fontId="46" fillId="0" borderId="0" xfId="0" applyFont="1" applyAlignment="1" applyProtection="1">
      <alignment horizontal="center"/>
      <protection hidden="1"/>
    </xf>
    <xf numFmtId="0" fontId="46" fillId="0" borderId="0" xfId="0" applyFont="1" applyAlignment="1" applyProtection="1">
      <alignment horizontal="left"/>
      <protection hidden="1"/>
    </xf>
    <xf numFmtId="0" fontId="46" fillId="0" borderId="0" xfId="0" applyFont="1" applyAlignment="1" applyProtection="1">
      <alignment horizontal="left" vertical="top"/>
      <protection hidden="1"/>
    </xf>
    <xf numFmtId="9" fontId="46" fillId="0" borderId="0" xfId="0" applyNumberFormat="1" applyFont="1" applyAlignment="1" applyProtection="1">
      <alignment vertical="top" wrapText="1"/>
      <protection hidden="1"/>
    </xf>
    <xf numFmtId="0" fontId="46" fillId="0" borderId="0" xfId="0" applyFont="1" applyAlignment="1" applyProtection="1">
      <alignment horizontal="left" vertical="top" wrapText="1"/>
      <protection hidden="1"/>
    </xf>
    <xf numFmtId="0" fontId="46" fillId="0" borderId="0" xfId="0" applyFont="1" applyAlignment="1" applyProtection="1">
      <alignment horizontal="center" vertical="top"/>
      <protection hidden="1"/>
    </xf>
    <xf numFmtId="0" fontId="51" fillId="4" borderId="75" xfId="0" applyFont="1" applyFill="1" applyBorder="1" applyAlignment="1" applyProtection="1">
      <alignment horizontal="center" vertical="center" textRotation="90" wrapText="1"/>
      <protection hidden="1"/>
    </xf>
    <xf numFmtId="0" fontId="14" fillId="2" borderId="35" xfId="0" applyFont="1" applyFill="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14" fillId="6" borderId="35" xfId="0" applyFont="1" applyFill="1" applyBorder="1" applyAlignment="1" applyProtection="1">
      <alignment horizontal="left" vertical="top" wrapText="1"/>
      <protection locked="0"/>
    </xf>
    <xf numFmtId="0" fontId="14" fillId="6" borderId="9" xfId="0" applyFont="1" applyFill="1" applyBorder="1" applyAlignment="1" applyProtection="1">
      <alignment horizontal="center" vertical="top" wrapText="1"/>
      <protection locked="0"/>
    </xf>
    <xf numFmtId="1" fontId="14" fillId="6" borderId="9" xfId="0" applyNumberFormat="1" applyFont="1" applyFill="1" applyBorder="1" applyAlignment="1" applyProtection="1">
      <alignment horizontal="center" vertical="top" wrapText="1"/>
      <protection locked="0"/>
    </xf>
    <xf numFmtId="0" fontId="14" fillId="2" borderId="38" xfId="0" applyFont="1" applyFill="1" applyBorder="1" applyAlignment="1" applyProtection="1">
      <alignment horizontal="left" vertical="top" wrapText="1"/>
      <protection hidden="1"/>
    </xf>
    <xf numFmtId="0" fontId="14" fillId="6" borderId="38" xfId="0" applyFont="1" applyFill="1" applyBorder="1" applyAlignment="1" applyProtection="1">
      <alignment horizontal="center" vertical="top" wrapText="1"/>
      <protection locked="0"/>
    </xf>
    <xf numFmtId="1" fontId="14" fillId="6" borderId="38" xfId="0" applyNumberFormat="1" applyFont="1" applyFill="1" applyBorder="1" applyAlignment="1" applyProtection="1">
      <alignment horizontal="center" vertical="top" wrapText="1"/>
      <protection locked="0"/>
    </xf>
    <xf numFmtId="0" fontId="52" fillId="2" borderId="0" xfId="0" applyFont="1" applyFill="1" applyProtection="1">
      <protection hidden="1"/>
    </xf>
    <xf numFmtId="0" fontId="52" fillId="2" borderId="0" xfId="0" applyFont="1" applyFill="1" applyAlignment="1" applyProtection="1">
      <alignment horizontal="left" vertical="top"/>
      <protection hidden="1"/>
    </xf>
    <xf numFmtId="0" fontId="14" fillId="0" borderId="0" xfId="0" applyFont="1" applyAlignment="1" applyProtection="1">
      <alignment horizontal="left" vertical="top"/>
      <protection hidden="1"/>
    </xf>
    <xf numFmtId="0" fontId="14" fillId="0" borderId="0" xfId="0" applyFont="1" applyAlignment="1" applyProtection="1">
      <alignment horizontal="left"/>
      <protection hidden="1"/>
    </xf>
    <xf numFmtId="0" fontId="14" fillId="0" borderId="0" xfId="0" applyFont="1" applyAlignment="1" applyProtection="1">
      <alignment horizontal="left" vertical="top" wrapText="1"/>
      <protection hidden="1"/>
    </xf>
    <xf numFmtId="0" fontId="14" fillId="0" borderId="0" xfId="0" applyFont="1" applyAlignment="1" applyProtection="1">
      <alignment horizontal="center" vertical="top"/>
      <protection hidden="1"/>
    </xf>
    <xf numFmtId="0" fontId="52" fillId="2" borderId="0" xfId="0" applyFont="1" applyFill="1" applyAlignment="1" applyProtection="1">
      <alignment horizontal="center" vertical="top" wrapText="1"/>
      <protection hidden="1"/>
    </xf>
    <xf numFmtId="15" fontId="52" fillId="2" borderId="0" xfId="0" applyNumberFormat="1" applyFont="1" applyFill="1" applyAlignment="1" applyProtection="1">
      <alignment vertical="center"/>
      <protection hidden="1"/>
    </xf>
    <xf numFmtId="15" fontId="52" fillId="2" borderId="118" xfId="0" applyNumberFormat="1" applyFont="1" applyFill="1" applyBorder="1" applyAlignment="1" applyProtection="1">
      <alignment horizontal="right" vertical="center"/>
      <protection hidden="1"/>
    </xf>
    <xf numFmtId="15" fontId="14" fillId="0" borderId="118" xfId="0" applyNumberFormat="1" applyFont="1" applyBorder="1" applyProtection="1">
      <protection hidden="1"/>
    </xf>
    <xf numFmtId="0" fontId="14" fillId="2" borderId="0" xfId="0" applyFont="1" applyFill="1" applyAlignment="1" applyProtection="1">
      <alignment horizontal="left" vertical="top"/>
      <protection hidden="1"/>
    </xf>
    <xf numFmtId="1" fontId="52" fillId="2" borderId="115" xfId="0" applyNumberFormat="1" applyFont="1" applyFill="1" applyBorder="1" applyAlignment="1" applyProtection="1">
      <alignment horizontal="right" vertical="center"/>
      <protection hidden="1"/>
    </xf>
    <xf numFmtId="1" fontId="14" fillId="0" borderId="115" xfId="0" applyNumberFormat="1" applyFont="1" applyBorder="1" applyProtection="1">
      <protection hidden="1"/>
    </xf>
    <xf numFmtId="0" fontId="51" fillId="2" borderId="0" xfId="0" applyFont="1" applyFill="1" applyAlignment="1" applyProtection="1">
      <alignment vertical="center"/>
      <protection hidden="1"/>
    </xf>
    <xf numFmtId="0" fontId="51" fillId="2" borderId="0" xfId="0" applyFont="1" applyFill="1" applyAlignment="1" applyProtection="1">
      <alignment horizontal="left" vertical="top"/>
      <protection hidden="1"/>
    </xf>
    <xf numFmtId="0" fontId="51" fillId="0" borderId="0" xfId="0" applyFont="1" applyAlignment="1" applyProtection="1">
      <alignment vertical="center"/>
      <protection hidden="1"/>
    </xf>
    <xf numFmtId="0" fontId="51" fillId="0" borderId="0" xfId="0" applyFont="1" applyAlignment="1" applyProtection="1">
      <alignment horizontal="left" vertical="top"/>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left" vertical="top" wrapText="1"/>
      <protection hidden="1"/>
    </xf>
    <xf numFmtId="0" fontId="51" fillId="0" borderId="0" xfId="0" applyFont="1" applyAlignment="1" applyProtection="1">
      <alignment horizontal="center" vertical="top"/>
      <protection hidden="1"/>
    </xf>
    <xf numFmtId="0" fontId="14" fillId="2" borderId="0" xfId="0" applyFont="1" applyFill="1" applyAlignment="1" applyProtection="1">
      <alignment vertical="top"/>
      <protection hidden="1"/>
    </xf>
    <xf numFmtId="0" fontId="51" fillId="4" borderId="143" xfId="0" applyFont="1" applyFill="1" applyBorder="1" applyAlignment="1" applyProtection="1">
      <alignment horizontal="center" vertical="center" wrapText="1"/>
      <protection hidden="1"/>
    </xf>
    <xf numFmtId="0" fontId="51" fillId="4" borderId="75" xfId="0" applyFont="1" applyFill="1" applyBorder="1" applyAlignment="1" applyProtection="1">
      <alignment horizontal="center" vertical="center" wrapText="1"/>
      <protection hidden="1"/>
    </xf>
    <xf numFmtId="0" fontId="51" fillId="12" borderId="75" xfId="0" applyFont="1" applyFill="1" applyBorder="1" applyAlignment="1" applyProtection="1">
      <alignment horizontal="center" vertical="center" wrapText="1"/>
      <protection hidden="1"/>
    </xf>
    <xf numFmtId="0" fontId="51" fillId="4" borderId="125" xfId="0" applyFont="1" applyFill="1" applyBorder="1" applyAlignment="1" applyProtection="1">
      <alignment horizontal="center" vertical="center" wrapText="1"/>
      <protection hidden="1"/>
    </xf>
    <xf numFmtId="0" fontId="51" fillId="4" borderId="99" xfId="1" applyFont="1" applyFill="1" applyBorder="1" applyAlignment="1" applyProtection="1">
      <alignment horizontal="center" vertical="center" wrapText="1"/>
      <protection hidden="1"/>
    </xf>
    <xf numFmtId="0" fontId="51" fillId="4" borderId="99" xfId="1" applyFont="1" applyFill="1" applyBorder="1" applyAlignment="1" applyProtection="1">
      <alignment horizontal="center" textRotation="90" wrapText="1"/>
      <protection hidden="1"/>
    </xf>
    <xf numFmtId="0" fontId="51" fillId="4" borderId="76" xfId="1" applyFont="1" applyFill="1" applyBorder="1" applyAlignment="1" applyProtection="1">
      <alignment horizontal="center" textRotation="90" wrapText="1"/>
      <protection hidden="1"/>
    </xf>
    <xf numFmtId="0" fontId="51" fillId="4" borderId="108" xfId="1" applyFont="1" applyFill="1" applyBorder="1" applyAlignment="1" applyProtection="1">
      <alignment horizontal="center" textRotation="90" wrapText="1"/>
      <protection hidden="1"/>
    </xf>
    <xf numFmtId="0" fontId="51" fillId="4" borderId="117" xfId="1" applyFont="1" applyFill="1" applyBorder="1" applyAlignment="1" applyProtection="1">
      <alignment horizontal="center" vertical="top" wrapText="1"/>
      <protection hidden="1"/>
    </xf>
    <xf numFmtId="0" fontId="51" fillId="4" borderId="74" xfId="0" applyFont="1" applyFill="1" applyBorder="1" applyAlignment="1" applyProtection="1">
      <alignment horizontal="center" vertical="center" wrapText="1"/>
      <protection hidden="1"/>
    </xf>
    <xf numFmtId="0" fontId="51" fillId="4" borderId="75" xfId="0" applyFont="1" applyFill="1" applyBorder="1" applyAlignment="1" applyProtection="1">
      <alignment vertical="center" wrapText="1"/>
      <protection hidden="1"/>
    </xf>
    <xf numFmtId="0" fontId="51" fillId="4" borderId="85" xfId="0" applyFont="1" applyFill="1" applyBorder="1" applyAlignment="1" applyProtection="1">
      <alignment horizontal="center" vertical="center" wrapText="1"/>
      <protection hidden="1"/>
    </xf>
    <xf numFmtId="0" fontId="74" fillId="2" borderId="0" xfId="0" applyFont="1" applyFill="1" applyAlignment="1" applyProtection="1">
      <alignment vertical="center"/>
      <protection hidden="1"/>
    </xf>
    <xf numFmtId="0" fontId="74" fillId="2" borderId="77" xfId="0" applyFont="1" applyFill="1" applyBorder="1" applyAlignment="1" applyProtection="1">
      <alignment vertical="center"/>
      <protection hidden="1"/>
    </xf>
    <xf numFmtId="0" fontId="51" fillId="4" borderId="108" xfId="0" applyFont="1" applyFill="1" applyBorder="1" applyAlignment="1" applyProtection="1">
      <alignment horizontal="center" vertical="center" wrapText="1"/>
      <protection hidden="1"/>
    </xf>
    <xf numFmtId="0" fontId="51" fillId="12" borderId="108" xfId="0" applyFont="1" applyFill="1" applyBorder="1" applyAlignment="1" applyProtection="1">
      <alignment horizontal="center" vertical="center" wrapText="1"/>
      <protection hidden="1"/>
    </xf>
    <xf numFmtId="0" fontId="51" fillId="4" borderId="99" xfId="0" applyFont="1" applyFill="1" applyBorder="1" applyAlignment="1" applyProtection="1">
      <alignment horizontal="center" vertical="center" wrapText="1"/>
      <protection hidden="1"/>
    </xf>
    <xf numFmtId="0" fontId="51" fillId="22" borderId="109" xfId="0" applyFont="1" applyFill="1" applyBorder="1" applyAlignment="1" applyProtection="1">
      <alignment horizontal="center" vertical="center" wrapText="1"/>
      <protection hidden="1"/>
    </xf>
    <xf numFmtId="0" fontId="51" fillId="22" borderId="109" xfId="0" applyFont="1" applyFill="1" applyBorder="1" applyAlignment="1" applyProtection="1">
      <alignment vertical="center" wrapText="1"/>
      <protection hidden="1"/>
    </xf>
    <xf numFmtId="0" fontId="51" fillId="4" borderId="109" xfId="0" applyFont="1" applyFill="1" applyBorder="1" applyAlignment="1" applyProtection="1">
      <alignment vertical="center" wrapText="1"/>
      <protection hidden="1"/>
    </xf>
    <xf numFmtId="0" fontId="51" fillId="4" borderId="109" xfId="0" applyFont="1" applyFill="1" applyBorder="1" applyAlignment="1" applyProtection="1">
      <alignment horizontal="center" vertical="center" wrapText="1"/>
      <protection hidden="1"/>
    </xf>
    <xf numFmtId="0" fontId="51" fillId="12" borderId="109" xfId="0" applyFont="1" applyFill="1" applyBorder="1" applyAlignment="1" applyProtection="1">
      <alignment horizontal="center" vertical="center" wrapText="1"/>
      <protection hidden="1"/>
    </xf>
    <xf numFmtId="0" fontId="30" fillId="2" borderId="0" xfId="0" applyFont="1" applyFill="1" applyProtection="1">
      <protection hidden="1"/>
    </xf>
    <xf numFmtId="0" fontId="30" fillId="0" borderId="0" xfId="0" applyFont="1" applyProtection="1">
      <protection hidden="1"/>
    </xf>
    <xf numFmtId="0" fontId="30" fillId="0" borderId="0" xfId="0" applyFont="1" applyAlignment="1" applyProtection="1">
      <alignment wrapText="1"/>
      <protection hidden="1"/>
    </xf>
    <xf numFmtId="0" fontId="57" fillId="4" borderId="108" xfId="0" applyFont="1" applyFill="1" applyBorder="1" applyAlignment="1" applyProtection="1">
      <alignment horizontal="center"/>
      <protection hidden="1"/>
    </xf>
    <xf numFmtId="0" fontId="57" fillId="4" borderId="146" xfId="0" applyFont="1" applyFill="1" applyBorder="1" applyAlignment="1" applyProtection="1">
      <alignment horizontal="center"/>
      <protection hidden="1"/>
    </xf>
    <xf numFmtId="0" fontId="30" fillId="2" borderId="9" xfId="0" applyFont="1" applyFill="1" applyBorder="1" applyAlignment="1" applyProtection="1">
      <alignment horizontal="center" vertical="center" wrapText="1"/>
      <protection hidden="1"/>
    </xf>
    <xf numFmtId="0" fontId="33" fillId="2" borderId="9" xfId="4" applyFont="1" applyFill="1" applyBorder="1" applyAlignment="1" applyProtection="1">
      <alignment horizontal="center" vertical="center"/>
      <protection hidden="1"/>
    </xf>
    <xf numFmtId="0" fontId="34" fillId="2" borderId="0" xfId="4" applyFont="1" applyFill="1" applyAlignment="1" applyProtection="1">
      <protection hidden="1"/>
    </xf>
    <xf numFmtId="0" fontId="77" fillId="2" borderId="0" xfId="0" applyFont="1" applyFill="1" applyAlignment="1" applyProtection="1">
      <alignment vertical="center" wrapText="1"/>
      <protection hidden="1"/>
    </xf>
    <xf numFmtId="0" fontId="46" fillId="2" borderId="0" xfId="0" applyFont="1" applyFill="1" applyAlignment="1" applyProtection="1">
      <alignment wrapText="1"/>
      <protection hidden="1"/>
    </xf>
    <xf numFmtId="0" fontId="54" fillId="2" borderId="0" xfId="0" applyFont="1" applyFill="1" applyAlignment="1" applyProtection="1">
      <alignment wrapText="1"/>
      <protection hidden="1"/>
    </xf>
    <xf numFmtId="0" fontId="54" fillId="2" borderId="0" xfId="0" applyFont="1" applyFill="1" applyAlignment="1" applyProtection="1">
      <alignment horizontal="left" vertical="top" wrapText="1"/>
      <protection hidden="1"/>
    </xf>
    <xf numFmtId="0" fontId="54" fillId="2" borderId="0" xfId="0" applyFont="1" applyFill="1" applyAlignment="1" applyProtection="1">
      <alignment horizontal="left" vertical="center" wrapText="1"/>
      <protection hidden="1"/>
    </xf>
    <xf numFmtId="0" fontId="54" fillId="2" borderId="0" xfId="0" applyFont="1" applyFill="1" applyAlignment="1" applyProtection="1">
      <alignment horizontal="center" vertical="center" wrapText="1"/>
      <protection hidden="1"/>
    </xf>
    <xf numFmtId="0" fontId="47" fillId="2" borderId="0" xfId="0" applyFont="1" applyFill="1" applyAlignment="1" applyProtection="1">
      <alignment vertical="center" wrapText="1"/>
      <protection hidden="1"/>
    </xf>
    <xf numFmtId="15" fontId="48" fillId="2" borderId="0" xfId="0" applyNumberFormat="1" applyFont="1" applyFill="1" applyAlignment="1" applyProtection="1">
      <alignment vertical="center" wrapText="1"/>
      <protection hidden="1"/>
    </xf>
    <xf numFmtId="15" fontId="48" fillId="2" borderId="118" xfId="0" applyNumberFormat="1" applyFont="1" applyFill="1" applyBorder="1" applyAlignment="1" applyProtection="1">
      <alignment horizontal="left" vertical="center" wrapText="1"/>
      <protection hidden="1"/>
    </xf>
    <xf numFmtId="1" fontId="48" fillId="2" borderId="115" xfId="0" applyNumberFormat="1" applyFont="1" applyFill="1" applyBorder="1" applyAlignment="1" applyProtection="1">
      <alignment horizontal="left" vertical="center" wrapText="1"/>
      <protection hidden="1"/>
    </xf>
    <xf numFmtId="0" fontId="49" fillId="2" borderId="0" xfId="0" applyFont="1" applyFill="1" applyAlignment="1" applyProtection="1">
      <alignment horizontal="left" vertical="top" wrapText="1"/>
      <protection hidden="1"/>
    </xf>
    <xf numFmtId="0" fontId="46" fillId="0" borderId="0" xfId="0" applyFont="1" applyAlignment="1" applyProtection="1">
      <alignment vertical="center" wrapText="1"/>
      <protection hidden="1"/>
    </xf>
    <xf numFmtId="0" fontId="49" fillId="2" borderId="0" xfId="0" applyFont="1" applyFill="1" applyAlignment="1" applyProtection="1">
      <alignment vertical="top" wrapText="1"/>
      <protection hidden="1"/>
    </xf>
    <xf numFmtId="0" fontId="49" fillId="2" borderId="0" xfId="0" applyFont="1" applyFill="1" applyAlignment="1" applyProtection="1">
      <alignment horizontal="center" vertical="center" wrapText="1"/>
      <protection hidden="1"/>
    </xf>
    <xf numFmtId="0" fontId="49" fillId="2" borderId="0" xfId="0" applyFont="1" applyFill="1" applyAlignment="1" applyProtection="1">
      <alignment horizontal="left" vertical="center" wrapText="1"/>
      <protection hidden="1"/>
    </xf>
    <xf numFmtId="0" fontId="48" fillId="2" borderId="0" xfId="0" applyFont="1" applyFill="1" applyAlignment="1" applyProtection="1">
      <alignment vertical="center" wrapText="1"/>
      <protection hidden="1"/>
    </xf>
    <xf numFmtId="0" fontId="46" fillId="2" borderId="0" xfId="0" applyFont="1" applyFill="1" applyAlignment="1" applyProtection="1">
      <alignment vertical="center" wrapText="1"/>
      <protection hidden="1"/>
    </xf>
    <xf numFmtId="0" fontId="51" fillId="4" borderId="107" xfId="0" applyFont="1" applyFill="1" applyBorder="1" applyAlignment="1" applyProtection="1">
      <alignment horizontal="center" vertical="center" wrapText="1"/>
      <protection hidden="1"/>
    </xf>
    <xf numFmtId="0" fontId="52" fillId="0" borderId="0" xfId="0" applyFont="1" applyAlignment="1" applyProtection="1">
      <alignment vertical="center" wrapText="1"/>
      <protection hidden="1"/>
    </xf>
    <xf numFmtId="0" fontId="76" fillId="0" borderId="0" xfId="0" applyFont="1" applyAlignment="1" applyProtection="1">
      <alignment vertical="center" wrapText="1"/>
      <protection hidden="1"/>
    </xf>
    <xf numFmtId="0" fontId="14" fillId="2" borderId="9" xfId="0" applyFont="1" applyFill="1" applyBorder="1" applyAlignment="1" applyProtection="1">
      <alignment vertical="top" wrapText="1"/>
      <protection hidden="1"/>
      <extLst>
        <ext xmlns:xfpb="http://schemas.microsoft.com/office/spreadsheetml/2022/featurepropertybag" uri="{C7286773-470A-42A8-94C5-96B5CB345126}">
          <xfpb:xfComplement i="0"/>
        </ext>
      </extLst>
    </xf>
    <xf numFmtId="0" fontId="46" fillId="2" borderId="9" xfId="0" applyFont="1" applyFill="1" applyBorder="1" applyAlignment="1" applyProtection="1">
      <alignment horizontal="center" vertical="center" wrapText="1"/>
      <protection hidden="1"/>
      <extLst>
        <ext xmlns:xfpb="http://schemas.microsoft.com/office/spreadsheetml/2022/featurepropertybag" uri="{C7286773-470A-42A8-94C5-96B5CB345126}">
          <xfpb:xfComplement i="0"/>
        </ext>
      </extLst>
    </xf>
    <xf numFmtId="0" fontId="0" fillId="0" borderId="0" xfId="0" applyAlignment="1" applyProtection="1">
      <alignment vertical="top" wrapText="1"/>
      <protection hidden="1"/>
    </xf>
    <xf numFmtId="0" fontId="0" fillId="0" borderId="0" xfId="0" applyAlignment="1" applyProtection="1">
      <alignment horizontal="center" wrapText="1"/>
      <protection hidden="1"/>
    </xf>
    <xf numFmtId="0" fontId="0" fillId="0" borderId="0" xfId="0" applyAlignment="1" applyProtection="1">
      <alignment horizontal="left" wrapText="1"/>
      <protection hidden="1"/>
    </xf>
    <xf numFmtId="0" fontId="0" fillId="0" borderId="0" xfId="0" applyAlignment="1" applyProtection="1">
      <alignment horizontal="left" vertical="top" wrapText="1"/>
      <protection hidden="1"/>
    </xf>
    <xf numFmtId="0" fontId="0" fillId="0" borderId="0" xfId="0" applyAlignment="1" applyProtection="1">
      <alignment vertical="center" wrapText="1"/>
      <protection hidden="1"/>
    </xf>
    <xf numFmtId="0" fontId="14" fillId="6" borderId="9" xfId="0" applyFont="1" applyFill="1" applyBorder="1" applyAlignment="1" applyProtection="1">
      <alignment vertical="top" wrapText="1"/>
      <protection locked="0" hidden="1"/>
    </xf>
    <xf numFmtId="0" fontId="14" fillId="6" borderId="9" xfId="0" applyFont="1" applyFill="1" applyBorder="1" applyAlignment="1" applyProtection="1">
      <alignment horizontal="left" vertical="top" wrapText="1"/>
      <protection locked="0" hidden="1"/>
    </xf>
    <xf numFmtId="0" fontId="14" fillId="0" borderId="9" xfId="0" applyFont="1" applyBorder="1" applyAlignment="1" applyProtection="1">
      <alignment vertical="top" wrapText="1"/>
      <protection hidden="1"/>
    </xf>
    <xf numFmtId="15" fontId="14" fillId="0" borderId="0" xfId="0" applyNumberFormat="1" applyFont="1" applyProtection="1">
      <protection hidden="1"/>
    </xf>
    <xf numFmtId="1" fontId="14" fillId="0" borderId="0" xfId="0" applyNumberFormat="1" applyFont="1" applyProtection="1">
      <protection hidden="1"/>
    </xf>
    <xf numFmtId="0" fontId="14" fillId="4" borderId="0" xfId="0" applyFont="1" applyFill="1" applyAlignment="1" applyProtection="1">
      <alignment horizontal="center"/>
      <protection hidden="1"/>
    </xf>
    <xf numFmtId="0" fontId="51" fillId="4" borderId="0" xfId="1" applyFont="1" applyFill="1" applyAlignment="1" applyProtection="1">
      <alignment horizontal="center" vertical="top" wrapText="1"/>
      <protection hidden="1"/>
    </xf>
    <xf numFmtId="0" fontId="14" fillId="6" borderId="35" xfId="0" applyFont="1" applyFill="1" applyBorder="1" applyAlignment="1" applyProtection="1">
      <alignment horizontal="center" vertical="top" wrapText="1"/>
      <protection hidden="1"/>
    </xf>
    <xf numFmtId="0" fontId="14" fillId="14" borderId="9" xfId="0" applyFont="1" applyFill="1" applyBorder="1" applyAlignment="1" applyProtection="1">
      <alignment vertical="top"/>
      <protection hidden="1"/>
    </xf>
    <xf numFmtId="0" fontId="14" fillId="14" borderId="9" xfId="0" applyFont="1" applyFill="1" applyBorder="1" applyAlignment="1" applyProtection="1">
      <alignment vertical="top" wrapText="1"/>
      <protection hidden="1"/>
    </xf>
    <xf numFmtId="0" fontId="14" fillId="14" borderId="9" xfId="0" applyFont="1" applyFill="1" applyBorder="1" applyAlignment="1" applyProtection="1">
      <alignment vertical="top" wrapText="1"/>
      <protection locked="0"/>
    </xf>
    <xf numFmtId="9" fontId="14" fillId="14" borderId="9" xfId="0" applyNumberFormat="1" applyFont="1" applyFill="1" applyBorder="1" applyAlignment="1" applyProtection="1">
      <alignment horizontal="center" vertical="top" wrapText="1"/>
      <protection hidden="1"/>
    </xf>
    <xf numFmtId="0" fontId="14" fillId="14" borderId="9" xfId="0" applyFont="1" applyFill="1" applyBorder="1" applyAlignment="1" applyProtection="1">
      <alignment horizontal="center" vertical="top" wrapText="1"/>
      <protection hidden="1"/>
    </xf>
    <xf numFmtId="0" fontId="14" fillId="14" borderId="9" xfId="0" applyFont="1" applyFill="1" applyBorder="1" applyAlignment="1" applyProtection="1">
      <alignment horizontal="left" vertical="top" wrapText="1"/>
      <protection hidden="1"/>
    </xf>
    <xf numFmtId="0" fontId="14" fillId="14" borderId="9" xfId="0" applyFont="1" applyFill="1" applyBorder="1" applyAlignment="1" applyProtection="1">
      <alignment horizontal="left" vertical="top" wrapText="1"/>
      <protection locked="0"/>
    </xf>
    <xf numFmtId="0" fontId="14" fillId="13" borderId="9" xfId="0" applyFont="1" applyFill="1" applyBorder="1" applyAlignment="1" applyProtection="1">
      <alignment vertical="top"/>
      <protection hidden="1"/>
    </xf>
    <xf numFmtId="0" fontId="14" fillId="13" borderId="32" xfId="0" applyFont="1" applyFill="1" applyBorder="1" applyAlignment="1" applyProtection="1">
      <alignment vertical="top" wrapText="1"/>
      <protection locked="0"/>
    </xf>
    <xf numFmtId="0" fontId="14" fillId="13" borderId="9" xfId="0" applyFont="1" applyFill="1" applyBorder="1" applyAlignment="1" applyProtection="1">
      <alignment vertical="top"/>
      <protection locked="0"/>
    </xf>
    <xf numFmtId="0" fontId="14" fillId="13" borderId="9" xfId="0" applyFont="1" applyFill="1" applyBorder="1" applyAlignment="1" applyProtection="1">
      <alignment vertical="top" wrapText="1"/>
      <protection hidden="1"/>
    </xf>
    <xf numFmtId="0" fontId="14" fillId="13" borderId="9" xfId="0" applyFont="1" applyFill="1" applyBorder="1" applyAlignment="1" applyProtection="1">
      <alignment vertical="top" wrapText="1"/>
      <protection locked="0"/>
    </xf>
    <xf numFmtId="0" fontId="14" fillId="13" borderId="33" xfId="0" applyFont="1" applyFill="1" applyBorder="1" applyAlignment="1" applyProtection="1">
      <alignment vertical="top" wrapText="1"/>
      <protection locked="0"/>
    </xf>
    <xf numFmtId="0" fontId="14" fillId="13" borderId="33"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13" borderId="9" xfId="0" applyFont="1" applyFill="1" applyBorder="1" applyAlignment="1" applyProtection="1">
      <alignment vertical="top"/>
      <protection hidden="1"/>
      <extLst>
        <ext xmlns:xfpb="http://schemas.microsoft.com/office/spreadsheetml/2022/featurepropertybag" uri="{C7286773-470A-42A8-94C5-96B5CB345126}">
          <xfpb:xfComplement i="0"/>
        </ext>
      </extLst>
    </xf>
    <xf numFmtId="9" fontId="14" fillId="13" borderId="9" xfId="0" applyNumberFormat="1" applyFont="1" applyFill="1" applyBorder="1" applyAlignment="1" applyProtection="1">
      <alignment horizontal="center" vertical="top" wrapText="1"/>
      <protection hidden="1"/>
    </xf>
    <xf numFmtId="0" fontId="14" fillId="13" borderId="9" xfId="0" applyFont="1" applyFill="1" applyBorder="1" applyAlignment="1" applyProtection="1">
      <alignment horizontal="center" vertical="top" wrapText="1"/>
      <protection hidden="1"/>
    </xf>
    <xf numFmtId="9" fontId="14" fillId="13" borderId="9" xfId="0" applyNumberFormat="1" applyFont="1" applyFill="1" applyBorder="1" applyAlignment="1" applyProtection="1">
      <alignment horizontal="center" vertical="top"/>
      <protection hidden="1"/>
    </xf>
    <xf numFmtId="0" fontId="14" fillId="13" borderId="9" xfId="0" applyFont="1" applyFill="1" applyBorder="1" applyAlignment="1" applyProtection="1">
      <alignment horizontal="center" vertical="top"/>
      <protection hidden="1"/>
    </xf>
    <xf numFmtId="0" fontId="14" fillId="13" borderId="9" xfId="0" applyFont="1" applyFill="1" applyBorder="1" applyAlignment="1" applyProtection="1">
      <alignment horizontal="left" vertical="top" wrapText="1"/>
      <protection locked="0"/>
    </xf>
    <xf numFmtId="0" fontId="46" fillId="13" borderId="9" xfId="0" applyFont="1" applyFill="1" applyBorder="1" applyAlignment="1" applyProtection="1">
      <alignment horizontal="center" vertical="center"/>
      <protection hidden="1"/>
      <extLst>
        <ext xmlns:xfpb="http://schemas.microsoft.com/office/spreadsheetml/2022/featurepropertybag" uri="{C7286773-470A-42A8-94C5-96B5CB345126}">
          <xfpb:xfComplement i="0"/>
        </ext>
      </extLst>
    </xf>
    <xf numFmtId="0" fontId="14" fillId="14" borderId="9" xfId="0" applyFont="1" applyFill="1" applyBorder="1" applyAlignment="1" applyProtection="1">
      <alignment vertical="top" wrapText="1"/>
      <protection hidden="1"/>
      <extLst>
        <ext xmlns:xfpb="http://schemas.microsoft.com/office/spreadsheetml/2022/featurepropertybag" uri="{C7286773-470A-42A8-94C5-96B5CB345126}">
          <xfpb:xfComplement i="0"/>
        </ext>
      </extLst>
    </xf>
    <xf numFmtId="9" fontId="14" fillId="14" borderId="9" xfId="0" applyNumberFormat="1" applyFont="1" applyFill="1" applyBorder="1" applyAlignment="1" applyProtection="1">
      <alignment vertical="top" wrapText="1"/>
      <protection hidden="1"/>
    </xf>
    <xf numFmtId="0" fontId="46" fillId="14" borderId="9" xfId="0" applyFont="1" applyFill="1" applyBorder="1" applyAlignment="1" applyProtection="1">
      <alignment horizontal="center" vertical="center" wrapText="1"/>
      <protection hidden="1"/>
      <extLst>
        <ext xmlns:xfpb="http://schemas.microsoft.com/office/spreadsheetml/2022/featurepropertybag" uri="{C7286773-470A-42A8-94C5-96B5CB345126}">
          <xfpb:xfComplement i="0"/>
        </ext>
      </extLst>
    </xf>
    <xf numFmtId="0" fontId="46" fillId="14" borderId="0" xfId="0" applyFont="1" applyFill="1" applyAlignment="1" applyProtection="1">
      <alignment wrapText="1"/>
      <protection hidden="1"/>
    </xf>
    <xf numFmtId="0" fontId="14" fillId="13" borderId="9" xfId="0" applyFont="1" applyFill="1" applyBorder="1" applyAlignment="1" applyProtection="1">
      <alignment vertical="top" wrapText="1"/>
      <protection hidden="1"/>
      <extLst>
        <ext xmlns:xfpb="http://schemas.microsoft.com/office/spreadsheetml/2022/featurepropertybag" uri="{C7286773-470A-42A8-94C5-96B5CB345126}">
          <xfpb:xfComplement i="0"/>
        </ext>
      </extLst>
    </xf>
    <xf numFmtId="9" fontId="14" fillId="13" borderId="9" xfId="0" applyNumberFormat="1" applyFont="1" applyFill="1" applyBorder="1" applyAlignment="1" applyProtection="1">
      <alignment vertical="top" wrapText="1"/>
      <protection hidden="1"/>
    </xf>
    <xf numFmtId="0" fontId="14" fillId="13" borderId="9" xfId="0" applyFont="1" applyFill="1" applyBorder="1" applyAlignment="1" applyProtection="1">
      <alignment horizontal="left" vertical="top" wrapText="1"/>
      <protection hidden="1"/>
    </xf>
    <xf numFmtId="0" fontId="46" fillId="13" borderId="9" xfId="0" applyFont="1" applyFill="1" applyBorder="1" applyAlignment="1" applyProtection="1">
      <alignment horizontal="center" vertical="center" wrapText="1"/>
      <protection hidden="1"/>
      <extLst>
        <ext xmlns:xfpb="http://schemas.microsoft.com/office/spreadsheetml/2022/featurepropertybag" uri="{C7286773-470A-42A8-94C5-96B5CB345126}">
          <xfpb:xfComplement i="0"/>
        </ext>
      </extLst>
    </xf>
    <xf numFmtId="0" fontId="46" fillId="13" borderId="0" xfId="0" applyFont="1" applyFill="1" applyAlignment="1" applyProtection="1">
      <alignment wrapText="1"/>
      <protection hidden="1"/>
    </xf>
    <xf numFmtId="0" fontId="14" fillId="13" borderId="35" xfId="0" applyFont="1" applyFill="1" applyBorder="1" applyAlignment="1" applyProtection="1">
      <alignment horizontal="left" vertical="top" wrapText="1"/>
      <protection locked="0"/>
    </xf>
    <xf numFmtId="0" fontId="14" fillId="13" borderId="9" xfId="0" applyFont="1" applyFill="1" applyBorder="1" applyAlignment="1" applyProtection="1">
      <alignment horizontal="center" vertical="top" wrapText="1"/>
      <protection locked="0"/>
    </xf>
    <xf numFmtId="1" fontId="14" fillId="13" borderId="9" xfId="0" applyNumberFormat="1" applyFont="1" applyFill="1" applyBorder="1" applyAlignment="1" applyProtection="1">
      <alignment horizontal="center" vertical="top" wrapText="1"/>
      <protection locked="0"/>
    </xf>
    <xf numFmtId="0" fontId="14" fillId="13" borderId="35" xfId="0" applyFont="1" applyFill="1" applyBorder="1" applyAlignment="1" applyProtection="1">
      <alignment horizontal="center" vertical="top" wrapText="1"/>
      <protection hidden="1"/>
    </xf>
    <xf numFmtId="0" fontId="14" fillId="13" borderId="35" xfId="0" applyFont="1" applyFill="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46" fillId="14" borderId="0" xfId="0" applyFont="1" applyFill="1" applyProtection="1">
      <protection hidden="1"/>
    </xf>
    <xf numFmtId="0" fontId="0" fillId="6" borderId="9" xfId="0" applyFill="1" applyBorder="1" applyAlignment="1" applyProtection="1">
      <alignment vertical="top" wrapText="1"/>
      <protection locked="0"/>
    </xf>
    <xf numFmtId="0" fontId="79" fillId="6" borderId="0" xfId="0" applyFont="1" applyFill="1" applyAlignment="1">
      <alignment horizontal="left" vertical="center" wrapText="1"/>
    </xf>
    <xf numFmtId="0" fontId="14" fillId="2" borderId="35" xfId="0" applyFont="1" applyFill="1" applyBorder="1" applyAlignment="1" applyProtection="1">
      <alignment horizontal="left" vertical="top" wrapText="1"/>
      <protection hidden="1"/>
    </xf>
    <xf numFmtId="0" fontId="14" fillId="2" borderId="35" xfId="0" applyFont="1" applyFill="1" applyBorder="1" applyAlignment="1" applyProtection="1">
      <alignment horizontal="left" vertical="top" wrapText="1"/>
      <protection locked="0" hidden="1"/>
    </xf>
    <xf numFmtId="0" fontId="14" fillId="2" borderId="35" xfId="0" applyFont="1" applyFill="1" applyBorder="1" applyAlignment="1" applyProtection="1">
      <alignment horizontal="center" vertical="top" wrapText="1"/>
      <protection locked="0" hidden="1"/>
    </xf>
    <xf numFmtId="1" fontId="14" fillId="2" borderId="35" xfId="0" applyNumberFormat="1" applyFont="1" applyFill="1" applyBorder="1" applyAlignment="1" applyProtection="1">
      <alignment horizontal="center" vertical="top" wrapText="1"/>
      <protection locked="0" hidden="1"/>
    </xf>
    <xf numFmtId="0" fontId="14" fillId="2" borderId="35" xfId="0" applyFont="1" applyFill="1" applyBorder="1" applyAlignment="1" applyProtection="1">
      <alignment horizontal="center" vertical="top" wrapText="1"/>
      <protection hidden="1"/>
    </xf>
    <xf numFmtId="0" fontId="14" fillId="2" borderId="35"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9" xfId="0" applyFont="1" applyFill="1" applyBorder="1" applyAlignment="1" applyProtection="1">
      <alignment horizontal="center" vertical="top" wrapText="1"/>
      <protection locked="0"/>
    </xf>
    <xf numFmtId="1" fontId="14" fillId="2" borderId="9" xfId="0" applyNumberFormat="1" applyFont="1" applyFill="1" applyBorder="1" applyAlignment="1" applyProtection="1">
      <alignment horizontal="center" vertical="top" wrapText="1"/>
      <protection locked="0"/>
    </xf>
    <xf numFmtId="0" fontId="46" fillId="2" borderId="0" xfId="0" applyFont="1" applyFill="1" applyProtection="1">
      <protection hidden="1"/>
    </xf>
    <xf numFmtId="9" fontId="14" fillId="2" borderId="9" xfId="5" applyFont="1" applyFill="1" applyBorder="1" applyAlignment="1" applyProtection="1">
      <alignment horizontal="center" vertical="top" wrapText="1"/>
      <protection locked="0"/>
    </xf>
    <xf numFmtId="0" fontId="14" fillId="2" borderId="9" xfId="0" applyFont="1" applyFill="1" applyBorder="1" applyAlignment="1" applyProtection="1">
      <alignment horizontal="center" vertical="center" wrapText="1"/>
      <protection locked="0"/>
    </xf>
    <xf numFmtId="0" fontId="14" fillId="6" borderId="9" xfId="0" applyFont="1" applyFill="1" applyBorder="1" applyAlignment="1" applyProtection="1">
      <alignment vertical="top" wrapText="1"/>
      <protection hidden="1"/>
    </xf>
    <xf numFmtId="0" fontId="14" fillId="6" borderId="9" xfId="0" applyFont="1" applyFill="1" applyBorder="1" applyAlignment="1" applyProtection="1">
      <alignment vertical="top"/>
      <protection hidden="1"/>
    </xf>
    <xf numFmtId="0" fontId="14" fillId="6" borderId="32" xfId="0" applyFont="1" applyFill="1" applyBorder="1" applyAlignment="1" applyProtection="1">
      <alignment vertical="top" wrapText="1"/>
      <protection locked="0" hidden="1"/>
    </xf>
    <xf numFmtId="0" fontId="14" fillId="6" borderId="9" xfId="0" applyFont="1" applyFill="1" applyBorder="1" applyAlignment="1" applyProtection="1">
      <alignment vertical="top"/>
      <protection locked="0" hidden="1"/>
    </xf>
    <xf numFmtId="0" fontId="14" fillId="6" borderId="33" xfId="0" applyFont="1" applyFill="1" applyBorder="1" applyAlignment="1" applyProtection="1">
      <alignment vertical="top" wrapText="1"/>
      <protection locked="0" hidden="1"/>
    </xf>
    <xf numFmtId="9" fontId="14" fillId="6" borderId="9" xfId="0" applyNumberFormat="1" applyFont="1" applyFill="1" applyBorder="1" applyAlignment="1" applyProtection="1">
      <alignment vertical="top" wrapText="1"/>
      <protection hidden="1"/>
    </xf>
    <xf numFmtId="0" fontId="52" fillId="6" borderId="40"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protection locked="0"/>
    </xf>
    <xf numFmtId="0" fontId="46" fillId="2" borderId="0" xfId="0" applyFont="1" applyFill="1" applyAlignment="1" applyProtection="1">
      <alignment horizontal="left" vertical="top"/>
      <protection hidden="1"/>
    </xf>
    <xf numFmtId="0" fontId="48" fillId="2" borderId="0" xfId="0" applyFont="1" applyFill="1" applyAlignment="1" applyProtection="1">
      <alignment horizontal="left"/>
      <protection hidden="1"/>
    </xf>
    <xf numFmtId="0" fontId="52" fillId="2" borderId="0" xfId="0" applyFont="1" applyFill="1" applyAlignment="1" applyProtection="1">
      <alignment horizontal="right" vertical="center" wrapText="1"/>
      <protection hidden="1"/>
    </xf>
    <xf numFmtId="0" fontId="52" fillId="2" borderId="41" xfId="0" applyFont="1" applyFill="1" applyBorder="1" applyAlignment="1" applyProtection="1">
      <alignment horizontal="right" vertical="center" wrapText="1"/>
      <protection hidden="1"/>
    </xf>
    <xf numFmtId="15" fontId="52" fillId="6" borderId="0" xfId="0" applyNumberFormat="1" applyFont="1" applyFill="1" applyAlignment="1" applyProtection="1">
      <alignment horizontal="center" vertical="center"/>
      <protection locked="0"/>
    </xf>
    <xf numFmtId="0" fontId="52" fillId="6" borderId="41" xfId="0" applyFont="1" applyFill="1" applyBorder="1" applyAlignment="1" applyProtection="1">
      <alignment horizontal="center" vertical="center"/>
      <protection locked="0"/>
    </xf>
    <xf numFmtId="0" fontId="52" fillId="2" borderId="40" xfId="0" applyFont="1" applyFill="1" applyBorder="1" applyAlignment="1" applyProtection="1">
      <alignment horizontal="right" vertical="center"/>
      <protection hidden="1"/>
    </xf>
    <xf numFmtId="0" fontId="52" fillId="2" borderId="0" xfId="0" applyFont="1" applyFill="1" applyAlignment="1" applyProtection="1">
      <alignment horizontal="right" vertical="center"/>
      <protection hidden="1"/>
    </xf>
    <xf numFmtId="0" fontId="57" fillId="4" borderId="145" xfId="0" applyFont="1" applyFill="1" applyBorder="1" applyAlignment="1" applyProtection="1">
      <alignment horizontal="center"/>
      <protection hidden="1"/>
    </xf>
    <xf numFmtId="0" fontId="57" fillId="4" borderId="108" xfId="0" applyFont="1" applyFill="1" applyBorder="1" applyAlignment="1" applyProtection="1">
      <alignment horizontal="center"/>
      <protection hidden="1"/>
    </xf>
    <xf numFmtId="0" fontId="30" fillId="2" borderId="9" xfId="0" applyFont="1" applyFill="1" applyBorder="1" applyAlignment="1" applyProtection="1">
      <alignment horizontal="left" vertical="center" wrapText="1"/>
      <protection hidden="1"/>
    </xf>
    <xf numFmtId="0" fontId="31" fillId="2" borderId="0" xfId="0" applyFont="1" applyFill="1" applyAlignment="1" applyProtection="1">
      <alignment horizontal="center"/>
      <protection hidden="1"/>
    </xf>
    <xf numFmtId="0" fontId="30" fillId="2" borderId="0" xfId="0" applyFont="1" applyFill="1" applyAlignment="1" applyProtection="1">
      <alignment horizontal="left" vertical="center" wrapText="1"/>
      <protection hidden="1"/>
    </xf>
    <xf numFmtId="0" fontId="30" fillId="3" borderId="1" xfId="0" applyFont="1" applyFill="1" applyBorder="1" applyAlignment="1" applyProtection="1">
      <alignment horizontal="left" vertical="center" wrapText="1" indent="1"/>
      <protection hidden="1"/>
    </xf>
    <xf numFmtId="0" fontId="30" fillId="3" borderId="2" xfId="0" applyFont="1" applyFill="1" applyBorder="1" applyAlignment="1" applyProtection="1">
      <alignment horizontal="left" vertical="center" wrapText="1" indent="1"/>
      <protection hidden="1"/>
    </xf>
    <xf numFmtId="0" fontId="30" fillId="3" borderId="3" xfId="0" applyFont="1" applyFill="1" applyBorder="1" applyAlignment="1" applyProtection="1">
      <alignment horizontal="left" vertical="center" wrapText="1" indent="1"/>
      <protection hidden="1"/>
    </xf>
    <xf numFmtId="0" fontId="30" fillId="3" borderId="4" xfId="0" applyFont="1" applyFill="1" applyBorder="1" applyAlignment="1" applyProtection="1">
      <alignment horizontal="left" vertical="center" wrapText="1" indent="1"/>
      <protection hidden="1"/>
    </xf>
    <xf numFmtId="0" fontId="30" fillId="3" borderId="0" xfId="0" applyFont="1" applyFill="1" applyAlignment="1" applyProtection="1">
      <alignment horizontal="left" vertical="center" wrapText="1" indent="1"/>
      <protection hidden="1"/>
    </xf>
    <xf numFmtId="0" fontId="30" fillId="3" borderId="5" xfId="0" applyFont="1" applyFill="1" applyBorder="1" applyAlignment="1" applyProtection="1">
      <alignment horizontal="left" vertical="center" wrapText="1" indent="1"/>
      <protection hidden="1"/>
    </xf>
    <xf numFmtId="0" fontId="30" fillId="3" borderId="6" xfId="0" applyFont="1" applyFill="1" applyBorder="1" applyAlignment="1" applyProtection="1">
      <alignment horizontal="left" vertical="center" wrapText="1" indent="1"/>
      <protection hidden="1"/>
    </xf>
    <xf numFmtId="0" fontId="30" fillId="3" borderId="7" xfId="0" applyFont="1" applyFill="1" applyBorder="1" applyAlignment="1" applyProtection="1">
      <alignment horizontal="left" vertical="center" wrapText="1" indent="1"/>
      <protection hidden="1"/>
    </xf>
    <xf numFmtId="0" fontId="30" fillId="3" borderId="8" xfId="0" applyFont="1" applyFill="1" applyBorder="1" applyAlignment="1" applyProtection="1">
      <alignment horizontal="left" vertical="center" wrapText="1" indent="1"/>
      <protection hidden="1"/>
    </xf>
    <xf numFmtId="0" fontId="57" fillId="4" borderId="105" xfId="0" applyFont="1" applyFill="1" applyBorder="1" applyAlignment="1" applyProtection="1">
      <alignment horizontal="center"/>
      <protection hidden="1"/>
    </xf>
    <xf numFmtId="0" fontId="57" fillId="4" borderId="79" xfId="0" applyFont="1" applyFill="1" applyBorder="1" applyAlignment="1" applyProtection="1">
      <alignment horizontal="center"/>
      <protection hidden="1"/>
    </xf>
    <xf numFmtId="0" fontId="57" fillId="4" borderId="71" xfId="0" applyFont="1" applyFill="1" applyBorder="1" applyAlignment="1" applyProtection="1">
      <alignment horizontal="center"/>
      <protection hidden="1"/>
    </xf>
    <xf numFmtId="0" fontId="33" fillId="2" borderId="0" xfId="4" applyFont="1" applyFill="1" applyAlignment="1" applyProtection="1">
      <protection hidden="1"/>
    </xf>
    <xf numFmtId="0" fontId="77" fillId="2" borderId="0" xfId="0" applyFont="1" applyFill="1" applyAlignment="1" applyProtection="1">
      <alignment vertical="center" wrapText="1"/>
      <protection hidden="1"/>
    </xf>
    <xf numFmtId="0" fontId="19" fillId="2" borderId="0" xfId="0" applyFont="1" applyFill="1" applyAlignment="1">
      <alignment horizontal="left"/>
    </xf>
    <xf numFmtId="0" fontId="0" fillId="2" borderId="0" xfId="0" applyFill="1" applyAlignment="1">
      <alignment horizontal="left" vertical="top"/>
    </xf>
    <xf numFmtId="0" fontId="0" fillId="0" borderId="18" xfId="0" applyBorder="1" applyAlignment="1">
      <alignment horizontal="left" vertical="center"/>
    </xf>
    <xf numFmtId="0" fontId="0" fillId="0" borderId="0" xfId="0" applyAlignment="1">
      <alignment horizontal="left" wrapText="1"/>
    </xf>
    <xf numFmtId="0" fontId="0" fillId="0" borderId="0" xfId="0" applyAlignment="1">
      <alignment horizontal="left" vertical="top" wrapText="1"/>
    </xf>
    <xf numFmtId="0" fontId="1" fillId="4" borderId="100" xfId="0" applyFont="1" applyFill="1" applyBorder="1" applyAlignment="1">
      <alignment horizontal="center" vertical="center" wrapText="1"/>
    </xf>
    <xf numFmtId="0" fontId="1" fillId="4" borderId="101" xfId="0" applyFont="1" applyFill="1" applyBorder="1" applyAlignment="1">
      <alignment horizontal="center" vertical="center" wrapText="1"/>
    </xf>
    <xf numFmtId="0" fontId="6" fillId="0" borderId="0" xfId="0" applyFont="1" applyAlignment="1">
      <alignment horizontal="left" vertical="top" wrapText="1"/>
    </xf>
    <xf numFmtId="0" fontId="6" fillId="0" borderId="111" xfId="0" applyFont="1" applyBorder="1" applyAlignment="1">
      <alignment horizontal="center" vertical="top" wrapText="1"/>
    </xf>
    <xf numFmtId="0" fontId="27" fillId="2" borderId="12" xfId="2" applyFont="1" applyFill="1" applyBorder="1" applyAlignment="1">
      <alignment horizontal="left" wrapText="1"/>
    </xf>
    <xf numFmtId="0" fontId="27" fillId="2" borderId="0" xfId="2" applyFont="1" applyFill="1" applyAlignment="1">
      <alignment horizontal="left" wrapText="1"/>
    </xf>
    <xf numFmtId="0" fontId="27" fillId="2" borderId="17" xfId="2" applyFont="1" applyFill="1" applyBorder="1" applyAlignment="1">
      <alignment horizontal="left" wrapText="1"/>
    </xf>
    <xf numFmtId="0" fontId="37" fillId="0" borderId="113" xfId="0" applyFont="1" applyBorder="1" applyAlignment="1">
      <alignment horizontal="left" vertical="center" wrapText="1"/>
    </xf>
    <xf numFmtId="0" fontId="37" fillId="0" borderId="114" xfId="0" applyFont="1" applyBorder="1" applyAlignment="1">
      <alignment horizontal="left" vertical="center" wrapText="1"/>
    </xf>
    <xf numFmtId="0" fontId="27" fillId="0" borderId="113" xfId="2" applyFont="1" applyBorder="1" applyAlignment="1">
      <alignment horizontal="left" vertical="top" wrapText="1"/>
    </xf>
    <xf numFmtId="0" fontId="27" fillId="0" borderId="115" xfId="2" applyFont="1" applyBorder="1" applyAlignment="1">
      <alignment horizontal="left" vertical="top" wrapText="1"/>
    </xf>
    <xf numFmtId="0" fontId="27" fillId="0" borderId="114" xfId="2" applyFont="1" applyBorder="1" applyAlignment="1">
      <alignment horizontal="left" vertical="top" wrapText="1"/>
    </xf>
    <xf numFmtId="0" fontId="27" fillId="0" borderId="0" xfId="3" applyFont="1" applyAlignment="1">
      <alignment horizontal="left" vertical="top" wrapText="1"/>
    </xf>
    <xf numFmtId="0" fontId="30" fillId="2" borderId="0" xfId="0" applyFont="1" applyFill="1" applyAlignment="1">
      <alignment horizontal="left" vertical="top" wrapText="1"/>
    </xf>
    <xf numFmtId="0" fontId="30" fillId="3" borderId="13" xfId="2" applyFont="1" applyFill="1" applyBorder="1" applyAlignment="1">
      <alignment horizontal="justify" vertical="center" wrapText="1"/>
    </xf>
    <xf numFmtId="0" fontId="31" fillId="3"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113" xfId="0" applyFont="1" applyFill="1" applyBorder="1" applyAlignment="1">
      <alignment horizontal="left" vertical="center" wrapText="1"/>
    </xf>
    <xf numFmtId="0" fontId="37" fillId="2" borderId="114" xfId="0" applyFont="1" applyFill="1" applyBorder="1" applyAlignment="1">
      <alignment horizontal="left" vertical="center" wrapText="1"/>
    </xf>
    <xf numFmtId="0" fontId="30" fillId="0" borderId="113" xfId="2" applyFont="1" applyBorder="1" applyAlignment="1">
      <alignment horizontal="left" vertical="top" wrapText="1"/>
    </xf>
    <xf numFmtId="0" fontId="30" fillId="0" borderId="115" xfId="2" applyFont="1" applyBorder="1" applyAlignment="1">
      <alignment horizontal="left" vertical="top" wrapText="1"/>
    </xf>
    <xf numFmtId="0" fontId="30" fillId="0" borderId="114" xfId="2" applyFont="1" applyBorder="1" applyAlignment="1">
      <alignment horizontal="left" vertical="top" wrapText="1"/>
    </xf>
    <xf numFmtId="0" fontId="37" fillId="2" borderId="13" xfId="0" applyFont="1" applyFill="1" applyBorder="1" applyAlignment="1">
      <alignment horizontal="left" vertical="center" wrapText="1"/>
    </xf>
    <xf numFmtId="0" fontId="27" fillId="2" borderId="13" xfId="2" applyFont="1" applyFill="1" applyBorder="1" applyAlignment="1">
      <alignment horizontal="justify" vertical="top" wrapText="1"/>
    </xf>
    <xf numFmtId="0" fontId="32" fillId="22" borderId="13" xfId="0" applyFont="1" applyFill="1" applyBorder="1" applyAlignment="1">
      <alignment horizontal="left" vertical="center" wrapText="1"/>
    </xf>
    <xf numFmtId="0" fontId="30" fillId="0" borderId="13" xfId="2" applyFont="1" applyBorder="1" applyAlignment="1">
      <alignment horizontal="justify" vertical="center" wrapText="1"/>
    </xf>
    <xf numFmtId="0" fontId="30" fillId="3" borderId="13" xfId="2" applyFont="1" applyFill="1" applyBorder="1" applyAlignment="1">
      <alignment horizontal="left" vertical="top" wrapText="1"/>
    </xf>
    <xf numFmtId="0" fontId="27" fillId="2" borderId="12" xfId="2" quotePrefix="1" applyFont="1" applyFill="1" applyBorder="1" applyAlignment="1">
      <alignment horizontal="left" vertical="top" wrapText="1"/>
    </xf>
    <xf numFmtId="0" fontId="27" fillId="2" borderId="0" xfId="2" quotePrefix="1" applyFont="1" applyFill="1" applyAlignment="1">
      <alignment horizontal="left" vertical="top" wrapText="1"/>
    </xf>
    <xf numFmtId="0" fontId="27" fillId="2" borderId="17" xfId="2" quotePrefix="1" applyFont="1" applyFill="1" applyBorder="1" applyAlignment="1">
      <alignment horizontal="left" vertical="top" wrapText="1"/>
    </xf>
    <xf numFmtId="0" fontId="32" fillId="5" borderId="14" xfId="2" applyFont="1" applyFill="1" applyBorder="1" applyAlignment="1">
      <alignment horizontal="center" vertical="center" wrapText="1"/>
    </xf>
    <xf numFmtId="0" fontId="32" fillId="5" borderId="15" xfId="2" applyFont="1" applyFill="1" applyBorder="1" applyAlignment="1">
      <alignment horizontal="center" vertical="center" wrapText="1"/>
    </xf>
    <xf numFmtId="0" fontId="32" fillId="5" borderId="16" xfId="2" applyFont="1" applyFill="1" applyBorder="1" applyAlignment="1">
      <alignment horizontal="center" vertical="center" wrapText="1"/>
    </xf>
    <xf numFmtId="0" fontId="30" fillId="2" borderId="144" xfId="0" applyFont="1" applyFill="1" applyBorder="1" applyAlignment="1">
      <alignment horizontal="left" vertical="top" wrapText="1"/>
    </xf>
    <xf numFmtId="0" fontId="30" fillId="2" borderId="10" xfId="0" applyFont="1" applyFill="1" applyBorder="1" applyAlignment="1">
      <alignment horizontal="left" vertical="top" wrapText="1"/>
    </xf>
    <xf numFmtId="0" fontId="30" fillId="2" borderId="11" xfId="0" applyFont="1" applyFill="1" applyBorder="1" applyAlignment="1">
      <alignment horizontal="left" vertical="top" wrapText="1"/>
    </xf>
    <xf numFmtId="0" fontId="30" fillId="2" borderId="12" xfId="0" applyFont="1" applyFill="1" applyBorder="1" applyAlignment="1">
      <alignment horizontal="center" wrapText="1"/>
    </xf>
    <xf numFmtId="0" fontId="30" fillId="2" borderId="0" xfId="0" applyFont="1" applyFill="1" applyAlignment="1">
      <alignment horizontal="center" wrapText="1"/>
    </xf>
    <xf numFmtId="0" fontId="30" fillId="2" borderId="17" xfId="0" applyFont="1" applyFill="1" applyBorder="1" applyAlignment="1">
      <alignment horizontal="center" wrapText="1"/>
    </xf>
    <xf numFmtId="0" fontId="30" fillId="2" borderId="12" xfId="0" applyFont="1" applyFill="1" applyBorder="1" applyAlignment="1">
      <alignment horizontal="left" vertical="center" wrapText="1"/>
    </xf>
    <xf numFmtId="0" fontId="30" fillId="2" borderId="0" xfId="0" applyFont="1" applyFill="1" applyAlignment="1">
      <alignment horizontal="left" vertical="center" wrapText="1"/>
    </xf>
    <xf numFmtId="0" fontId="30" fillId="2" borderId="28" xfId="0" applyFont="1" applyFill="1" applyBorder="1" applyAlignment="1">
      <alignment horizontal="left" vertical="top" wrapText="1"/>
    </xf>
    <xf numFmtId="0" fontId="30" fillId="2" borderId="29" xfId="0" applyFont="1" applyFill="1" applyBorder="1" applyAlignment="1">
      <alignment horizontal="left" vertical="top" wrapText="1"/>
    </xf>
    <xf numFmtId="0" fontId="31" fillId="2" borderId="113" xfId="0" applyFont="1" applyFill="1" applyBorder="1" applyAlignment="1">
      <alignment horizontal="left" vertical="center" wrapText="1"/>
    </xf>
    <xf numFmtId="0" fontId="31" fillId="2" borderId="114" xfId="0" applyFont="1" applyFill="1" applyBorder="1" applyAlignment="1">
      <alignment horizontal="left" vertical="center" wrapText="1"/>
    </xf>
    <xf numFmtId="0" fontId="30" fillId="2" borderId="113" xfId="2" applyFont="1" applyFill="1" applyBorder="1" applyAlignment="1">
      <alignment horizontal="left" vertical="top" wrapText="1"/>
    </xf>
    <xf numFmtId="0" fontId="30" fillId="2" borderId="115" xfId="2" applyFont="1" applyFill="1" applyBorder="1" applyAlignment="1">
      <alignment horizontal="left" vertical="top" wrapText="1"/>
    </xf>
    <xf numFmtId="0" fontId="30" fillId="2" borderId="114" xfId="2" applyFont="1" applyFill="1" applyBorder="1" applyAlignment="1">
      <alignment horizontal="left" vertical="top" wrapText="1"/>
    </xf>
    <xf numFmtId="0" fontId="36" fillId="2" borderId="0" xfId="2" quotePrefix="1" applyFont="1" applyFill="1" applyAlignment="1">
      <alignment horizontal="left" vertical="center" wrapText="1"/>
    </xf>
    <xf numFmtId="0" fontId="27" fillId="2" borderId="13" xfId="2" applyFont="1" applyFill="1" applyBorder="1" applyAlignment="1">
      <alignment horizontal="justify" vertical="center" wrapText="1"/>
    </xf>
    <xf numFmtId="0" fontId="27" fillId="3" borderId="13" xfId="2" applyFont="1" applyFill="1" applyBorder="1" applyAlignment="1">
      <alignment horizontal="justify" vertical="top" wrapText="1"/>
    </xf>
    <xf numFmtId="0" fontId="30" fillId="3" borderId="13" xfId="2" applyFont="1" applyFill="1" applyBorder="1" applyAlignment="1">
      <alignment horizontal="justify" vertical="top" wrapText="1"/>
    </xf>
    <xf numFmtId="0" fontId="37" fillId="2" borderId="13" xfId="3" applyFont="1" applyFill="1" applyBorder="1" applyAlignment="1">
      <alignment horizontal="left" vertical="center" wrapText="1" readingOrder="1"/>
    </xf>
    <xf numFmtId="0" fontId="27" fillId="0" borderId="12" xfId="2" quotePrefix="1" applyFont="1" applyBorder="1" applyAlignment="1">
      <alignment horizontal="left" vertical="top" wrapText="1" indent="1" readingOrder="1"/>
    </xf>
    <xf numFmtId="0" fontId="27" fillId="0" borderId="0" xfId="2" quotePrefix="1" applyFont="1" applyAlignment="1">
      <alignment horizontal="left" vertical="top" wrapText="1" indent="1" readingOrder="1"/>
    </xf>
    <xf numFmtId="0" fontId="27" fillId="0" borderId="17" xfId="2" quotePrefix="1" applyFont="1" applyBorder="1" applyAlignment="1">
      <alignment horizontal="left" vertical="top" wrapText="1" indent="1" readingOrder="1"/>
    </xf>
    <xf numFmtId="0" fontId="36" fillId="2" borderId="12" xfId="2" quotePrefix="1" applyFont="1" applyFill="1" applyBorder="1" applyAlignment="1">
      <alignment horizontal="left" vertical="top" wrapText="1"/>
    </xf>
    <xf numFmtId="0" fontId="37" fillId="2" borderId="0" xfId="2" quotePrefix="1" applyFont="1" applyFill="1" applyAlignment="1">
      <alignment horizontal="left" vertical="top" wrapText="1"/>
    </xf>
    <xf numFmtId="0" fontId="37" fillId="2" borderId="17" xfId="2" quotePrefix="1" applyFont="1" applyFill="1" applyBorder="1" applyAlignment="1">
      <alignment horizontal="left" vertical="top" wrapText="1"/>
    </xf>
    <xf numFmtId="0" fontId="27" fillId="2" borderId="12" xfId="2" quotePrefix="1" applyFont="1" applyFill="1" applyBorder="1" applyAlignment="1">
      <alignment horizontal="left" vertical="top" wrapText="1" indent="1"/>
    </xf>
    <xf numFmtId="0" fontId="27" fillId="2" borderId="0" xfId="2" quotePrefix="1" applyFont="1" applyFill="1" applyAlignment="1">
      <alignment horizontal="left" vertical="top" wrapText="1" indent="1"/>
    </xf>
    <xf numFmtId="0" fontId="27" fillId="2" borderId="17" xfId="2" quotePrefix="1" applyFont="1" applyFill="1" applyBorder="1" applyAlignment="1">
      <alignment horizontal="left" vertical="top" wrapText="1" indent="1"/>
    </xf>
    <xf numFmtId="0" fontId="37" fillId="6" borderId="12" xfId="2" quotePrefix="1" applyFont="1" applyFill="1" applyBorder="1" applyAlignment="1">
      <alignment horizontal="left" vertical="top" wrapText="1"/>
    </xf>
    <xf numFmtId="0" fontId="37" fillId="6" borderId="0" xfId="2" quotePrefix="1" applyFont="1" applyFill="1" applyAlignment="1">
      <alignment horizontal="left" vertical="top" wrapText="1"/>
    </xf>
    <xf numFmtId="0" fontId="37" fillId="6" borderId="17" xfId="2" quotePrefix="1" applyFont="1" applyFill="1" applyBorder="1" applyAlignment="1">
      <alignment horizontal="left" vertical="top" wrapText="1"/>
    </xf>
    <xf numFmtId="0" fontId="32" fillId="5" borderId="13" xfId="3" applyFont="1" applyFill="1" applyBorder="1" applyAlignment="1">
      <alignment horizontal="left" vertical="center" wrapText="1"/>
    </xf>
    <xf numFmtId="0" fontId="27" fillId="0" borderId="12" xfId="2" quotePrefix="1" applyFont="1" applyBorder="1" applyAlignment="1">
      <alignment horizontal="center" vertical="top" wrapText="1"/>
    </xf>
    <xf numFmtId="0" fontId="27" fillId="0" borderId="0" xfId="2" quotePrefix="1" applyFont="1" applyAlignment="1">
      <alignment horizontal="center" vertical="top" wrapText="1"/>
    </xf>
    <xf numFmtId="0" fontId="27" fillId="0" borderId="17" xfId="2" quotePrefix="1" applyFont="1" applyBorder="1" applyAlignment="1">
      <alignment horizontal="center" vertical="top" wrapText="1"/>
    </xf>
    <xf numFmtId="0" fontId="36" fillId="2" borderId="130" xfId="2" quotePrefix="1" applyFont="1" applyFill="1" applyBorder="1" applyAlignment="1">
      <alignment horizontal="left" vertical="top" wrapText="1"/>
    </xf>
    <xf numFmtId="0" fontId="36" fillId="2" borderId="118" xfId="2" quotePrefix="1" applyFont="1" applyFill="1" applyBorder="1" applyAlignment="1">
      <alignment horizontal="left" vertical="top" wrapText="1"/>
    </xf>
    <xf numFmtId="0" fontId="36" fillId="2" borderId="131" xfId="2" quotePrefix="1" applyFont="1" applyFill="1" applyBorder="1" applyAlignment="1">
      <alignment horizontal="left" vertical="top" wrapText="1"/>
    </xf>
    <xf numFmtId="0" fontId="34" fillId="2" borderId="12" xfId="2" quotePrefix="1" applyFont="1" applyFill="1" applyBorder="1" applyAlignment="1">
      <alignment horizontal="left" vertical="top" wrapText="1"/>
    </xf>
    <xf numFmtId="0" fontId="34" fillId="2" borderId="0" xfId="2" quotePrefix="1" applyFont="1" applyFill="1" applyAlignment="1">
      <alignment horizontal="left" vertical="top" wrapText="1"/>
    </xf>
    <xf numFmtId="0" fontId="34" fillId="2" borderId="17" xfId="2" quotePrefix="1" applyFont="1" applyFill="1" applyBorder="1" applyAlignment="1">
      <alignment horizontal="left" vertical="top" wrapText="1"/>
    </xf>
    <xf numFmtId="0" fontId="36" fillId="2" borderId="0" xfId="2" quotePrefix="1" applyFont="1" applyFill="1" applyAlignment="1">
      <alignment horizontal="left" vertical="top" wrapText="1"/>
    </xf>
    <xf numFmtId="0" fontId="36" fillId="2" borderId="17" xfId="2" quotePrefix="1" applyFont="1" applyFill="1" applyBorder="1" applyAlignment="1">
      <alignment horizontal="left" vertical="top" wrapText="1"/>
    </xf>
    <xf numFmtId="0" fontId="36" fillId="2" borderId="19" xfId="2" quotePrefix="1" applyFont="1" applyFill="1" applyBorder="1" applyAlignment="1">
      <alignment horizontal="left" vertical="top" wrapText="1"/>
    </xf>
    <xf numFmtId="0" fontId="36" fillId="2" borderId="20" xfId="2" quotePrefix="1" applyFont="1" applyFill="1" applyBorder="1" applyAlignment="1">
      <alignment horizontal="left" vertical="top" wrapText="1"/>
    </xf>
    <xf numFmtId="0" fontId="36" fillId="2" borderId="21" xfId="2" quotePrefix="1" applyFont="1" applyFill="1" applyBorder="1" applyAlignment="1">
      <alignment horizontal="left" vertical="top" wrapText="1"/>
    </xf>
    <xf numFmtId="0" fontId="27" fillId="0" borderId="12" xfId="2" quotePrefix="1" applyFont="1" applyBorder="1" applyAlignment="1">
      <alignment horizontal="left" vertical="top" wrapText="1"/>
    </xf>
    <xf numFmtId="0" fontId="27" fillId="0" borderId="0" xfId="2" quotePrefix="1" applyFont="1" applyAlignment="1">
      <alignment horizontal="left" vertical="top" wrapText="1"/>
    </xf>
    <xf numFmtId="0" fontId="27" fillId="0" borderId="17" xfId="2" quotePrefix="1" applyFont="1" applyBorder="1" applyAlignment="1">
      <alignment horizontal="left" vertical="top" wrapText="1"/>
    </xf>
    <xf numFmtId="0" fontId="32" fillId="5" borderId="13" xfId="2" applyFont="1" applyFill="1" applyBorder="1" applyAlignment="1">
      <alignment horizontal="left" vertical="center" wrapText="1"/>
    </xf>
    <xf numFmtId="0" fontId="27" fillId="2" borderId="13" xfId="2" applyFont="1" applyFill="1" applyBorder="1" applyAlignment="1">
      <alignment horizontal="left" vertical="top" wrapText="1"/>
    </xf>
    <xf numFmtId="0" fontId="37" fillId="3" borderId="13" xfId="3" applyFont="1" applyFill="1" applyBorder="1" applyAlignment="1">
      <alignment horizontal="left" vertical="center" wrapText="1" readingOrder="1"/>
    </xf>
    <xf numFmtId="0" fontId="37" fillId="3" borderId="13" xfId="0" applyFont="1" applyFill="1" applyBorder="1" applyAlignment="1">
      <alignment horizontal="left" vertical="center" wrapText="1"/>
    </xf>
    <xf numFmtId="0" fontId="27" fillId="0" borderId="113" xfId="2" applyFont="1" applyBorder="1" applyAlignment="1">
      <alignment horizontal="left" vertical="center" wrapText="1"/>
    </xf>
    <xf numFmtId="0" fontId="27" fillId="0" borderId="115" xfId="2" applyFont="1" applyBorder="1" applyAlignment="1">
      <alignment horizontal="left" vertical="center" wrapText="1"/>
    </xf>
    <xf numFmtId="0" fontId="27" fillId="0" borderId="114" xfId="2" applyFont="1" applyBorder="1" applyAlignment="1">
      <alignment horizontal="left" vertical="center" wrapText="1"/>
    </xf>
    <xf numFmtId="0" fontId="27" fillId="0" borderId="13" xfId="2" applyFont="1" applyBorder="1" applyAlignment="1">
      <alignment horizontal="justify" vertical="center" wrapText="1"/>
    </xf>
    <xf numFmtId="0" fontId="36" fillId="2" borderId="22" xfId="2" quotePrefix="1" applyFont="1" applyFill="1" applyBorder="1" applyAlignment="1">
      <alignment horizontal="left" vertical="top" wrapText="1"/>
    </xf>
    <xf numFmtId="0" fontId="36" fillId="2" borderId="23" xfId="2" quotePrefix="1" applyFont="1" applyFill="1" applyBorder="1" applyAlignment="1">
      <alignment horizontal="left" vertical="top" wrapText="1"/>
    </xf>
    <xf numFmtId="0" fontId="36" fillId="2" borderId="24" xfId="2" quotePrefix="1" applyFont="1" applyFill="1" applyBorder="1" applyAlignment="1">
      <alignment horizontal="left" vertical="top" wrapText="1"/>
    </xf>
    <xf numFmtId="0" fontId="32" fillId="5" borderId="13" xfId="2" applyFont="1" applyFill="1" applyBorder="1" applyAlignment="1">
      <alignment horizontal="center" vertical="center" wrapText="1"/>
    </xf>
    <xf numFmtId="0" fontId="30" fillId="2" borderId="13" xfId="2" applyFont="1" applyFill="1" applyBorder="1" applyAlignment="1">
      <alignment horizontal="justify" vertical="top" wrapText="1"/>
    </xf>
    <xf numFmtId="0" fontId="21" fillId="0" borderId="29" xfId="1" applyFont="1" applyBorder="1" applyAlignment="1">
      <alignment horizontal="center" vertical="center" wrapText="1"/>
    </xf>
    <xf numFmtId="0" fontId="21" fillId="0" borderId="30" xfId="1" applyFont="1" applyBorder="1" applyAlignment="1">
      <alignment horizontal="center" vertical="center" wrapText="1"/>
    </xf>
    <xf numFmtId="0" fontId="45" fillId="0" borderId="10" xfId="1" applyFont="1" applyBorder="1" applyAlignment="1">
      <alignment horizontal="center" vertical="center" wrapText="1"/>
    </xf>
    <xf numFmtId="0" fontId="45" fillId="0" borderId="11" xfId="1" applyFont="1" applyBorder="1" applyAlignment="1">
      <alignment horizontal="center" vertical="center" wrapText="1"/>
    </xf>
    <xf numFmtId="0" fontId="45" fillId="0" borderId="0" xfId="1" applyFont="1" applyAlignment="1">
      <alignment horizontal="center" vertical="center" wrapText="1"/>
    </xf>
    <xf numFmtId="0" fontId="45" fillId="0" borderId="17" xfId="1" applyFont="1" applyBorder="1" applyAlignment="1">
      <alignment horizontal="center" vertical="center" wrapText="1"/>
    </xf>
    <xf numFmtId="0" fontId="33" fillId="0" borderId="12" xfId="4" quotePrefix="1" applyFont="1" applyBorder="1" applyAlignment="1">
      <alignment horizontal="left" vertical="center" wrapText="1"/>
    </xf>
    <xf numFmtId="0" fontId="33" fillId="0" borderId="0" xfId="4" quotePrefix="1" applyFont="1" applyAlignment="1">
      <alignment horizontal="left" vertical="center" wrapText="1"/>
    </xf>
    <xf numFmtId="0" fontId="33" fillId="0" borderId="17" xfId="4" quotePrefix="1" applyFont="1" applyBorder="1" applyAlignment="1">
      <alignment horizontal="left" vertical="center" wrapText="1"/>
    </xf>
    <xf numFmtId="0" fontId="34" fillId="2" borderId="19" xfId="2" quotePrefix="1" applyFont="1" applyFill="1" applyBorder="1" applyAlignment="1">
      <alignment horizontal="left" vertical="top" wrapText="1"/>
    </xf>
    <xf numFmtId="0" fontId="34" fillId="2" borderId="20" xfId="2" quotePrefix="1" applyFont="1" applyFill="1" applyBorder="1" applyAlignment="1">
      <alignment horizontal="left" vertical="top" wrapText="1"/>
    </xf>
    <xf numFmtId="0" fontId="34" fillId="2" borderId="21" xfId="2" quotePrefix="1" applyFont="1" applyFill="1" applyBorder="1" applyAlignment="1">
      <alignment horizontal="left" vertical="top" wrapText="1"/>
    </xf>
    <xf numFmtId="0" fontId="37" fillId="3" borderId="113" xfId="0" applyFont="1" applyFill="1" applyBorder="1" applyAlignment="1">
      <alignment horizontal="left" vertical="center" wrapText="1"/>
    </xf>
    <xf numFmtId="0" fontId="37" fillId="3" borderId="114" xfId="0" applyFont="1" applyFill="1" applyBorder="1" applyAlignment="1">
      <alignment horizontal="left" vertical="center" wrapText="1"/>
    </xf>
    <xf numFmtId="0" fontId="36" fillId="2" borderId="25" xfId="2" quotePrefix="1" applyFont="1" applyFill="1" applyBorder="1" applyAlignment="1">
      <alignment horizontal="left" vertical="top" wrapText="1"/>
    </xf>
    <xf numFmtId="0" fontId="36" fillId="2" borderId="26" xfId="2" quotePrefix="1" applyFont="1" applyFill="1" applyBorder="1" applyAlignment="1">
      <alignment horizontal="left" vertical="top" wrapText="1"/>
    </xf>
    <xf numFmtId="0" fontId="36" fillId="2" borderId="27" xfId="2" quotePrefix="1" applyFont="1" applyFill="1" applyBorder="1" applyAlignment="1">
      <alignment horizontal="left" vertical="top" wrapText="1"/>
    </xf>
    <xf numFmtId="0" fontId="32" fillId="5" borderId="13" xfId="2" applyFont="1" applyFill="1" applyBorder="1" applyAlignment="1">
      <alignment horizontal="center" vertical="top" wrapText="1"/>
    </xf>
    <xf numFmtId="0" fontId="30" fillId="0" borderId="113" xfId="2" applyFont="1" applyBorder="1" applyAlignment="1">
      <alignment horizontal="left" vertical="center" wrapText="1"/>
    </xf>
    <xf numFmtId="0" fontId="30" fillId="0" borderId="115" xfId="2" applyFont="1" applyBorder="1" applyAlignment="1">
      <alignment horizontal="left" vertical="center" wrapText="1"/>
    </xf>
    <xf numFmtId="0" fontId="30" fillId="0" borderId="114" xfId="2" applyFont="1" applyBorder="1" applyAlignment="1">
      <alignment horizontal="left" vertical="center" wrapText="1"/>
    </xf>
    <xf numFmtId="0" fontId="30" fillId="2" borderId="53" xfId="0" applyFont="1" applyFill="1" applyBorder="1" applyAlignment="1">
      <alignment horizontal="left"/>
    </xf>
    <xf numFmtId="0" fontId="30" fillId="2" borderId="0" xfId="0" applyFont="1" applyFill="1" applyAlignment="1">
      <alignment horizontal="left"/>
    </xf>
    <xf numFmtId="0" fontId="32" fillId="4" borderId="55" xfId="0" applyFont="1" applyFill="1" applyBorder="1" applyAlignment="1">
      <alignment horizontal="center" vertical="center"/>
    </xf>
    <xf numFmtId="0" fontId="32" fillId="4" borderId="41" xfId="0" applyFont="1" applyFill="1" applyBorder="1" applyAlignment="1">
      <alignment horizontal="center" vertical="center"/>
    </xf>
    <xf numFmtId="0" fontId="32" fillId="4" borderId="51" xfId="0" applyFont="1" applyFill="1" applyBorder="1" applyAlignment="1">
      <alignment horizontal="center" vertical="center"/>
    </xf>
    <xf numFmtId="0" fontId="30" fillId="2" borderId="40" xfId="0" applyFont="1" applyFill="1" applyBorder="1" applyAlignment="1">
      <alignment horizontal="left" vertical="center"/>
    </xf>
    <xf numFmtId="0" fontId="27" fillId="0" borderId="43" xfId="0" applyFont="1" applyBorder="1" applyAlignment="1">
      <alignment horizontal="center" vertical="center"/>
    </xf>
    <xf numFmtId="0" fontId="27" fillId="0" borderId="44" xfId="0" applyFont="1" applyBorder="1" applyAlignment="1">
      <alignment horizontal="center" vertical="center"/>
    </xf>
    <xf numFmtId="0" fontId="27" fillId="0" borderId="46" xfId="0" applyFont="1" applyBorder="1" applyAlignment="1">
      <alignment horizontal="center" vertical="center"/>
    </xf>
    <xf numFmtId="0" fontId="27" fillId="0" borderId="47" xfId="0" applyFont="1" applyBorder="1" applyAlignment="1">
      <alignment horizontal="center" vertical="center"/>
    </xf>
    <xf numFmtId="0" fontId="27" fillId="0" borderId="49" xfId="0" applyFont="1" applyBorder="1" applyAlignment="1">
      <alignment horizontal="center" vertical="center"/>
    </xf>
    <xf numFmtId="0" fontId="27" fillId="0" borderId="50" xfId="0" applyFont="1" applyBorder="1" applyAlignment="1">
      <alignment horizontal="center" vertical="center"/>
    </xf>
    <xf numFmtId="0" fontId="30" fillId="3" borderId="54" xfId="1" applyFont="1" applyFill="1" applyBorder="1" applyAlignment="1">
      <alignment horizontal="left" vertical="center" wrapText="1"/>
    </xf>
    <xf numFmtId="0" fontId="30" fillId="3" borderId="54" xfId="0" applyFont="1" applyFill="1" applyBorder="1" applyAlignment="1">
      <alignment vertical="center" wrapText="1"/>
    </xf>
    <xf numFmtId="0" fontId="30" fillId="0" borderId="54" xfId="0" applyFont="1" applyBorder="1" applyAlignment="1">
      <alignment vertical="top" wrapText="1"/>
    </xf>
    <xf numFmtId="9" fontId="56" fillId="2" borderId="0" xfId="0" applyNumberFormat="1" applyFont="1" applyFill="1" applyAlignment="1">
      <alignment horizontal="left" vertical="top" wrapText="1"/>
    </xf>
    <xf numFmtId="0" fontId="31" fillId="0" borderId="54" xfId="0" applyFont="1" applyBorder="1" applyAlignment="1">
      <alignment vertical="top" wrapText="1"/>
    </xf>
    <xf numFmtId="0" fontId="36" fillId="2" borderId="53" xfId="0" applyFont="1" applyFill="1" applyBorder="1" applyAlignment="1">
      <alignment horizontal="center" vertical="center"/>
    </xf>
    <xf numFmtId="0" fontId="36" fillId="2" borderId="0" xfId="0" applyFont="1" applyFill="1" applyAlignment="1">
      <alignment horizontal="center" vertical="center"/>
    </xf>
    <xf numFmtId="0" fontId="36" fillId="2" borderId="147" xfId="0" applyFont="1" applyFill="1" applyBorder="1" applyAlignment="1">
      <alignment horizontal="center" vertical="center"/>
    </xf>
    <xf numFmtId="0" fontId="32" fillId="4" borderId="32" xfId="0" applyFont="1" applyFill="1" applyBorder="1" applyAlignment="1">
      <alignment horizontal="center" vertical="center"/>
    </xf>
    <xf numFmtId="0" fontId="32" fillId="4" borderId="9" xfId="0" applyFont="1" applyFill="1" applyBorder="1" applyAlignment="1">
      <alignment horizontal="center" vertical="center"/>
    </xf>
    <xf numFmtId="0" fontId="32" fillId="4" borderId="48" xfId="0" applyFont="1" applyFill="1" applyBorder="1" applyAlignment="1">
      <alignment horizontal="center" vertical="center"/>
    </xf>
    <xf numFmtId="0" fontId="52" fillId="0" borderId="45" xfId="1" applyFont="1" applyBorder="1" applyAlignment="1">
      <alignment horizontal="center" vertical="center" wrapText="1"/>
    </xf>
    <xf numFmtId="0" fontId="52" fillId="0" borderId="60" xfId="1" applyFont="1" applyBorder="1" applyAlignment="1">
      <alignment horizontal="center" vertical="center" wrapText="1"/>
    </xf>
    <xf numFmtId="0" fontId="52" fillId="0" borderId="0" xfId="1" applyFont="1" applyAlignment="1">
      <alignment horizontal="center" vertical="center" wrapText="1"/>
    </xf>
    <xf numFmtId="0" fontId="52" fillId="0" borderId="52" xfId="1" applyFont="1" applyBorder="1" applyAlignment="1">
      <alignment horizontal="center" vertical="center" wrapText="1"/>
    </xf>
    <xf numFmtId="0" fontId="52" fillId="0" borderId="41" xfId="1" applyFont="1" applyBorder="1" applyAlignment="1">
      <alignment horizontal="center" vertical="center" wrapText="1"/>
    </xf>
    <xf numFmtId="0" fontId="52" fillId="0" borderId="51" xfId="1" applyFont="1" applyBorder="1" applyAlignment="1">
      <alignment horizontal="center" vertical="center" wrapText="1"/>
    </xf>
    <xf numFmtId="0" fontId="31" fillId="2" borderId="76" xfId="1" applyFont="1" applyFill="1" applyBorder="1" applyAlignment="1">
      <alignment horizontal="right" vertical="center" wrapText="1"/>
    </xf>
    <xf numFmtId="0" fontId="30" fillId="9" borderId="13" xfId="0" applyFont="1" applyFill="1" applyBorder="1" applyAlignment="1">
      <alignment horizontal="left" vertical="top"/>
    </xf>
    <xf numFmtId="0" fontId="30" fillId="9" borderId="13" xfId="0" applyFont="1" applyFill="1" applyBorder="1" applyAlignment="1">
      <alignment horizontal="left" vertical="top" wrapText="1"/>
    </xf>
    <xf numFmtId="0" fontId="30" fillId="2" borderId="13" xfId="0" applyFont="1" applyFill="1" applyBorder="1" applyAlignment="1">
      <alignment horizontal="left" vertical="top"/>
    </xf>
    <xf numFmtId="9" fontId="56" fillId="2" borderId="31" xfId="0" applyNumberFormat="1" applyFont="1" applyFill="1" applyBorder="1" applyAlignment="1">
      <alignment horizontal="left" vertical="top" wrapText="1"/>
    </xf>
    <xf numFmtId="0" fontId="30" fillId="2" borderId="0" xfId="1" applyFont="1" applyFill="1" applyAlignment="1">
      <alignment horizontal="left" vertical="center" wrapText="1"/>
    </xf>
    <xf numFmtId="9" fontId="56" fillId="2" borderId="13" xfId="0" applyNumberFormat="1" applyFont="1" applyFill="1" applyBorder="1" applyAlignment="1">
      <alignment horizontal="left" vertical="top" wrapText="1"/>
    </xf>
    <xf numFmtId="9" fontId="56" fillId="2" borderId="113" xfId="0" applyNumberFormat="1" applyFont="1" applyFill="1" applyBorder="1" applyAlignment="1">
      <alignment horizontal="left" vertical="top" wrapText="1"/>
    </xf>
    <xf numFmtId="9" fontId="30" fillId="7" borderId="13" xfId="0" applyNumberFormat="1" applyFont="1" applyFill="1" applyBorder="1" applyAlignment="1">
      <alignment horizontal="left" vertical="top" wrapText="1"/>
    </xf>
    <xf numFmtId="9" fontId="30" fillId="7" borderId="113" xfId="0" applyNumberFormat="1" applyFont="1" applyFill="1" applyBorder="1" applyAlignment="1">
      <alignment horizontal="left" vertical="top" wrapText="1"/>
    </xf>
    <xf numFmtId="9" fontId="57" fillId="4" borderId="13" xfId="0" applyNumberFormat="1" applyFont="1" applyFill="1" applyBorder="1" applyAlignment="1">
      <alignment horizontal="left" vertical="top" wrapText="1"/>
    </xf>
    <xf numFmtId="9" fontId="57" fillId="0" borderId="0" xfId="0" applyNumberFormat="1" applyFont="1" applyAlignment="1">
      <alignment horizontal="center" vertical="center" wrapText="1"/>
    </xf>
    <xf numFmtId="9" fontId="56" fillId="2" borderId="31" xfId="0" applyNumberFormat="1" applyFont="1" applyFill="1" applyBorder="1" applyAlignment="1">
      <alignment horizontal="left" vertical="center" wrapText="1"/>
    </xf>
    <xf numFmtId="9" fontId="56" fillId="2" borderId="116" xfId="0" applyNumberFormat="1" applyFont="1" applyFill="1" applyBorder="1" applyAlignment="1">
      <alignment horizontal="left" vertical="center" wrapText="1"/>
    </xf>
    <xf numFmtId="9" fontId="56" fillId="2" borderId="0" xfId="0" applyNumberFormat="1" applyFont="1" applyFill="1" applyAlignment="1">
      <alignment horizontal="left" vertical="center" wrapText="1"/>
    </xf>
    <xf numFmtId="9" fontId="56" fillId="2" borderId="117" xfId="0" applyNumberFormat="1" applyFont="1" applyFill="1" applyBorder="1" applyAlignment="1">
      <alignment horizontal="left" vertical="center" wrapText="1"/>
    </xf>
    <xf numFmtId="9" fontId="56" fillId="2" borderId="118" xfId="0" applyNumberFormat="1" applyFont="1" applyFill="1" applyBorder="1" applyAlignment="1">
      <alignment horizontal="left" vertical="center" wrapText="1"/>
    </xf>
    <xf numFmtId="9" fontId="56" fillId="2" borderId="119" xfId="0" applyNumberFormat="1" applyFont="1" applyFill="1" applyBorder="1" applyAlignment="1">
      <alignment horizontal="left" vertical="center" wrapText="1"/>
    </xf>
    <xf numFmtId="9" fontId="57" fillId="4" borderId="113" xfId="0" applyNumberFormat="1" applyFont="1" applyFill="1" applyBorder="1" applyAlignment="1">
      <alignment horizontal="center" vertical="center" wrapText="1"/>
    </xf>
    <xf numFmtId="9" fontId="57" fillId="4" borderId="115" xfId="0" applyNumberFormat="1" applyFont="1" applyFill="1" applyBorder="1" applyAlignment="1">
      <alignment horizontal="center" vertical="center" wrapText="1"/>
    </xf>
    <xf numFmtId="9" fontId="57" fillId="4" borderId="114" xfId="0" applyNumberFormat="1" applyFont="1" applyFill="1" applyBorder="1" applyAlignment="1">
      <alignment horizontal="center" vertical="center" wrapText="1"/>
    </xf>
    <xf numFmtId="9" fontId="56" fillId="2" borderId="120" xfId="0" applyNumberFormat="1" applyFont="1" applyFill="1" applyBorder="1" applyAlignment="1">
      <alignment horizontal="left" vertical="center" wrapText="1"/>
    </xf>
    <xf numFmtId="9" fontId="56" fillId="2" borderId="121" xfId="0" applyNumberFormat="1" applyFont="1" applyFill="1" applyBorder="1" applyAlignment="1">
      <alignment horizontal="left" vertical="center" wrapText="1"/>
    </xf>
    <xf numFmtId="9" fontId="56" fillId="2" borderId="122" xfId="0" applyNumberFormat="1" applyFont="1" applyFill="1" applyBorder="1" applyAlignment="1">
      <alignment horizontal="left" vertical="center" wrapText="1"/>
    </xf>
    <xf numFmtId="0" fontId="57" fillId="4" borderId="13" xfId="0" applyFont="1" applyFill="1" applyBorder="1" applyAlignment="1">
      <alignment horizontal="center" vertical="center"/>
    </xf>
    <xf numFmtId="0" fontId="30" fillId="8" borderId="13" xfId="0" applyFont="1" applyFill="1" applyBorder="1" applyAlignment="1">
      <alignment horizontal="center"/>
    </xf>
    <xf numFmtId="0" fontId="30" fillId="9" borderId="13" xfId="1" applyFont="1" applyFill="1" applyBorder="1" applyAlignment="1">
      <alignment horizontal="left" vertical="top" wrapText="1"/>
    </xf>
    <xf numFmtId="0" fontId="30" fillId="9" borderId="0" xfId="1" applyFont="1" applyFill="1" applyAlignment="1">
      <alignment horizontal="left" vertical="top" wrapText="1"/>
    </xf>
    <xf numFmtId="0" fontId="27" fillId="2" borderId="0" xfId="0" applyFont="1" applyFill="1" applyAlignment="1">
      <alignment horizontal="left" vertical="top" wrapText="1"/>
    </xf>
    <xf numFmtId="0" fontId="57" fillId="4" borderId="9" xfId="0" applyFont="1" applyFill="1" applyBorder="1" applyAlignment="1">
      <alignment horizontal="center"/>
    </xf>
    <xf numFmtId="0" fontId="31" fillId="7" borderId="33" xfId="0" applyFont="1" applyFill="1" applyBorder="1" applyAlignment="1">
      <alignment horizontal="center" vertical="center" wrapText="1"/>
    </xf>
    <xf numFmtId="0" fontId="31" fillId="7" borderId="32" xfId="0" applyFont="1" applyFill="1" applyBorder="1" applyAlignment="1">
      <alignment horizontal="center" vertical="center" wrapText="1"/>
    </xf>
    <xf numFmtId="0" fontId="31" fillId="7" borderId="9" xfId="0" applyFont="1" applyFill="1" applyBorder="1" applyAlignment="1">
      <alignment horizontal="center" vertical="center" wrapText="1"/>
    </xf>
    <xf numFmtId="0" fontId="56" fillId="3" borderId="9" xfId="0" applyFont="1" applyFill="1" applyBorder="1" applyAlignment="1">
      <alignment vertical="center" wrapText="1"/>
    </xf>
    <xf numFmtId="0" fontId="27" fillId="2" borderId="0" xfId="0" quotePrefix="1" applyFont="1" applyFill="1" applyAlignment="1">
      <alignment horizontal="left" vertical="top" wrapText="1"/>
    </xf>
    <xf numFmtId="0" fontId="31" fillId="7" borderId="9" xfId="0" applyFont="1" applyFill="1" applyBorder="1" applyAlignment="1">
      <alignment vertical="center" wrapText="1"/>
    </xf>
    <xf numFmtId="0" fontId="31" fillId="7" borderId="9" xfId="1" applyFont="1" applyFill="1" applyBorder="1" applyAlignment="1">
      <alignment vertical="center" wrapText="1"/>
    </xf>
    <xf numFmtId="0" fontId="30" fillId="2" borderId="9" xfId="1" applyFont="1" applyFill="1" applyBorder="1" applyAlignment="1">
      <alignment vertical="center" wrapText="1"/>
    </xf>
    <xf numFmtId="0" fontId="30" fillId="2" borderId="9" xfId="1" applyFont="1" applyFill="1" applyBorder="1" applyAlignment="1">
      <alignment vertical="top"/>
    </xf>
    <xf numFmtId="0" fontId="30" fillId="2" borderId="9" xfId="1" applyFont="1" applyFill="1" applyBorder="1" applyAlignment="1">
      <alignment vertical="top" wrapText="1"/>
    </xf>
    <xf numFmtId="0" fontId="27" fillId="2" borderId="40" xfId="0" applyFont="1" applyFill="1" applyBorder="1" applyAlignment="1">
      <alignment horizontal="left" vertical="center"/>
    </xf>
    <xf numFmtId="0" fontId="32" fillId="4" borderId="56" xfId="0" applyFont="1" applyFill="1" applyBorder="1" applyAlignment="1">
      <alignment horizontal="center" vertical="center"/>
    </xf>
    <xf numFmtId="0" fontId="32" fillId="4" borderId="57" xfId="0" applyFont="1" applyFill="1" applyBorder="1" applyAlignment="1">
      <alignment horizontal="center" vertical="center"/>
    </xf>
    <xf numFmtId="0" fontId="32" fillId="4" borderId="58" xfId="0" applyFont="1" applyFill="1" applyBorder="1" applyAlignment="1">
      <alignment horizontal="center" vertical="center"/>
    </xf>
    <xf numFmtId="0" fontId="30" fillId="2" borderId="59" xfId="0" applyFont="1" applyFill="1" applyBorder="1" applyAlignment="1">
      <alignment horizontal="left" vertical="center" wrapText="1"/>
    </xf>
    <xf numFmtId="0" fontId="30" fillId="2" borderId="45" xfId="0" applyFont="1" applyFill="1" applyBorder="1" applyAlignment="1">
      <alignment horizontal="left" vertical="center" wrapText="1"/>
    </xf>
    <xf numFmtId="0" fontId="30" fillId="2" borderId="60" xfId="0" applyFont="1" applyFill="1" applyBorder="1" applyAlignment="1">
      <alignment horizontal="left" vertical="center" wrapText="1"/>
    </xf>
    <xf numFmtId="0" fontId="32" fillId="4" borderId="38" xfId="0" applyFont="1" applyFill="1" applyBorder="1" applyAlignment="1">
      <alignment horizontal="center"/>
    </xf>
    <xf numFmtId="0" fontId="32" fillId="4" borderId="9" xfId="0" applyFont="1" applyFill="1" applyBorder="1" applyAlignment="1">
      <alignment horizontal="center"/>
    </xf>
    <xf numFmtId="0" fontId="57" fillId="4" borderId="61" xfId="0" applyFont="1" applyFill="1" applyBorder="1" applyAlignment="1">
      <alignment horizontal="right" vertical="center" textRotation="90" wrapText="1"/>
    </xf>
    <xf numFmtId="0" fontId="57" fillId="4" borderId="33" xfId="0" applyFont="1" applyFill="1" applyBorder="1" applyAlignment="1">
      <alignment horizontal="center" vertical="center"/>
    </xf>
    <xf numFmtId="0" fontId="57" fillId="4" borderId="42" xfId="0" applyFont="1" applyFill="1" applyBorder="1" applyAlignment="1">
      <alignment horizontal="center" vertical="center"/>
    </xf>
    <xf numFmtId="0" fontId="57" fillId="4" borderId="32" xfId="0" applyFont="1" applyFill="1" applyBorder="1" applyAlignment="1">
      <alignment horizontal="center" vertical="center"/>
    </xf>
    <xf numFmtId="0" fontId="30" fillId="0" borderId="9" xfId="0" applyFont="1" applyBorder="1" applyAlignment="1">
      <alignment horizontal="left" vertical="center" wrapText="1"/>
    </xf>
    <xf numFmtId="0" fontId="32" fillId="4" borderId="102" xfId="0" applyFont="1" applyFill="1" applyBorder="1" applyAlignment="1">
      <alignment horizontal="center" vertical="center"/>
    </xf>
    <xf numFmtId="0" fontId="32" fillId="4" borderId="103" xfId="0" applyFont="1" applyFill="1" applyBorder="1" applyAlignment="1">
      <alignment horizontal="center" vertical="center"/>
    </xf>
    <xf numFmtId="0" fontId="32" fillId="4" borderId="104" xfId="0" applyFont="1" applyFill="1" applyBorder="1" applyAlignment="1">
      <alignment horizontal="center" vertical="center"/>
    </xf>
    <xf numFmtId="0" fontId="30" fillId="2" borderId="110" xfId="0" applyFont="1" applyFill="1" applyBorder="1" applyAlignment="1">
      <alignment horizontal="center" vertical="center" wrapText="1"/>
    </xf>
    <xf numFmtId="0" fontId="30" fillId="2" borderId="110" xfId="0" applyFont="1" applyFill="1" applyBorder="1" applyAlignment="1">
      <alignment horizontal="left" vertical="center" wrapText="1"/>
    </xf>
    <xf numFmtId="0" fontId="30" fillId="2" borderId="110" xfId="0" applyFont="1" applyFill="1" applyBorder="1" applyAlignment="1">
      <alignment vertical="center" wrapText="1"/>
    </xf>
    <xf numFmtId="0" fontId="30" fillId="0" borderId="110" xfId="0" applyFont="1" applyBorder="1" applyAlignment="1">
      <alignment horizontal="left" vertical="center" wrapText="1"/>
    </xf>
    <xf numFmtId="9" fontId="32" fillId="4" borderId="110" xfId="0" applyNumberFormat="1" applyFont="1" applyFill="1" applyBorder="1" applyAlignment="1">
      <alignment horizontal="center" vertical="center" wrapText="1"/>
    </xf>
    <xf numFmtId="0" fontId="30" fillId="0" borderId="110" xfId="0" applyFont="1" applyBorder="1" applyAlignment="1">
      <alignment horizontal="center" vertical="center"/>
    </xf>
    <xf numFmtId="0" fontId="32" fillId="4" borderId="110" xfId="0" applyFont="1" applyFill="1" applyBorder="1" applyAlignment="1">
      <alignment horizontal="center" vertical="center" wrapText="1"/>
    </xf>
    <xf numFmtId="0" fontId="30" fillId="2" borderId="110" xfId="0" applyFont="1" applyFill="1" applyBorder="1" applyAlignment="1">
      <alignment horizontal="left" vertical="center"/>
    </xf>
    <xf numFmtId="0" fontId="31" fillId="2" borderId="110" xfId="0" applyFont="1" applyFill="1" applyBorder="1" applyAlignment="1">
      <alignment horizontal="left" vertical="top" wrapText="1"/>
    </xf>
    <xf numFmtId="0" fontId="30" fillId="2" borderId="110" xfId="0" applyFont="1" applyFill="1" applyBorder="1" applyAlignment="1">
      <alignment horizontal="left" vertical="top" wrapText="1"/>
    </xf>
    <xf numFmtId="0" fontId="57" fillId="4" borderId="110" xfId="0" applyFont="1" applyFill="1" applyBorder="1" applyAlignment="1">
      <alignment horizontal="center"/>
    </xf>
    <xf numFmtId="0" fontId="30" fillId="2" borderId="2" xfId="0" applyFont="1" applyFill="1" applyBorder="1" applyAlignment="1">
      <alignment horizontal="left" wrapText="1"/>
    </xf>
    <xf numFmtId="0" fontId="57" fillId="4" borderId="110" xfId="0" applyFont="1" applyFill="1" applyBorder="1" applyAlignment="1">
      <alignment vertical="center" wrapText="1"/>
    </xf>
    <xf numFmtId="0" fontId="30" fillId="2" borderId="2" xfId="0" applyFont="1" applyFill="1" applyBorder="1" applyAlignment="1">
      <alignment horizontal="left" vertical="top" wrapText="1"/>
    </xf>
    <xf numFmtId="0" fontId="32" fillId="4" borderId="110" xfId="0" applyFont="1" applyFill="1" applyBorder="1" applyAlignment="1">
      <alignment horizontal="left" vertical="center"/>
    </xf>
    <xf numFmtId="0" fontId="32" fillId="4" borderId="9" xfId="0" applyFont="1" applyFill="1" applyBorder="1" applyAlignment="1">
      <alignment horizontal="center" vertical="center" wrapText="1"/>
    </xf>
    <xf numFmtId="0" fontId="32" fillId="4" borderId="110" xfId="0" applyFont="1" applyFill="1" applyBorder="1" applyAlignment="1">
      <alignment vertical="center"/>
    </xf>
    <xf numFmtId="0" fontId="48" fillId="2" borderId="0" xfId="0" applyFont="1" applyFill="1" applyAlignment="1" applyProtection="1">
      <alignment horizontal="right" vertical="center" wrapText="1"/>
      <protection hidden="1"/>
    </xf>
    <xf numFmtId="0" fontId="48" fillId="2" borderId="0" xfId="0" applyFont="1" applyFill="1" applyAlignment="1" applyProtection="1">
      <alignment horizontal="right" vertical="center"/>
      <protection hidden="1"/>
    </xf>
    <xf numFmtId="0" fontId="54" fillId="2" borderId="0" xfId="0" applyFont="1" applyFill="1" applyAlignment="1" applyProtection="1">
      <alignment horizontal="left" vertical="center" indent="4"/>
      <protection hidden="1"/>
    </xf>
    <xf numFmtId="0" fontId="49" fillId="2" borderId="0" xfId="0" applyFont="1" applyFill="1" applyAlignment="1" applyProtection="1">
      <alignment horizontal="left" vertical="top" indent="4"/>
      <protection hidden="1"/>
    </xf>
    <xf numFmtId="15" fontId="48" fillId="2" borderId="118" xfId="0" applyNumberFormat="1" applyFont="1" applyFill="1" applyBorder="1" applyAlignment="1" applyProtection="1">
      <alignment horizontal="center" vertical="center"/>
      <protection hidden="1"/>
    </xf>
    <xf numFmtId="15" fontId="48" fillId="2" borderId="115" xfId="0" applyNumberFormat="1" applyFont="1" applyFill="1" applyBorder="1" applyAlignment="1" applyProtection="1">
      <alignment horizontal="center" vertical="center"/>
      <protection hidden="1"/>
    </xf>
    <xf numFmtId="0" fontId="47" fillId="2" borderId="115" xfId="0" applyFont="1" applyFill="1" applyBorder="1" applyAlignment="1" applyProtection="1">
      <alignment horizontal="center" vertical="center"/>
      <protection hidden="1"/>
    </xf>
    <xf numFmtId="0" fontId="51" fillId="4" borderId="83" xfId="0" applyFont="1" applyFill="1" applyBorder="1" applyAlignment="1" applyProtection="1">
      <alignment horizontal="center" vertical="center" wrapText="1"/>
      <protection hidden="1"/>
    </xf>
    <xf numFmtId="0" fontId="51" fillId="4" borderId="40" xfId="0" applyFont="1" applyFill="1" applyBorder="1" applyAlignment="1" applyProtection="1">
      <alignment horizontal="center" vertical="center" wrapText="1"/>
      <protection hidden="1"/>
    </xf>
    <xf numFmtId="0" fontId="51" fillId="4" borderId="84" xfId="0" applyFont="1" applyFill="1" applyBorder="1" applyAlignment="1" applyProtection="1">
      <alignment horizontal="center" vertical="center" wrapText="1"/>
      <protection hidden="1"/>
    </xf>
    <xf numFmtId="0" fontId="51" fillId="4" borderId="41" xfId="0" applyFont="1" applyFill="1" applyBorder="1" applyAlignment="1" applyProtection="1">
      <alignment horizontal="center" vertical="center" wrapText="1"/>
      <protection hidden="1"/>
    </xf>
    <xf numFmtId="0" fontId="71" fillId="4" borderId="73" xfId="0" applyFont="1" applyFill="1" applyBorder="1" applyAlignment="1" applyProtection="1">
      <alignment horizontal="center" vertical="center"/>
      <protection hidden="1"/>
    </xf>
    <xf numFmtId="0" fontId="71" fillId="4" borderId="89" xfId="0" applyFont="1" applyFill="1" applyBorder="1" applyAlignment="1" applyProtection="1">
      <alignment horizontal="center" vertical="center"/>
      <protection hidden="1"/>
    </xf>
    <xf numFmtId="0" fontId="71" fillId="4" borderId="72" xfId="0" applyFont="1" applyFill="1" applyBorder="1" applyAlignment="1" applyProtection="1">
      <alignment horizontal="center" vertical="center"/>
      <protection hidden="1"/>
    </xf>
    <xf numFmtId="0" fontId="50" fillId="4" borderId="73" xfId="0" applyFont="1" applyFill="1" applyBorder="1" applyAlignment="1" applyProtection="1">
      <alignment horizontal="center" vertical="center"/>
      <protection hidden="1"/>
    </xf>
    <xf numFmtId="0" fontId="50" fillId="4" borderId="72" xfId="0" applyFont="1" applyFill="1" applyBorder="1" applyAlignment="1" applyProtection="1">
      <alignment horizontal="center" vertical="center"/>
      <protection hidden="1"/>
    </xf>
    <xf numFmtId="0" fontId="69" fillId="4" borderId="0" xfId="0" applyFont="1" applyFill="1" applyAlignment="1" applyProtection="1">
      <alignment horizontal="center" vertical="center"/>
      <protection hidden="1"/>
    </xf>
    <xf numFmtId="0" fontId="69" fillId="4" borderId="76" xfId="0" applyFont="1" applyFill="1" applyBorder="1" applyAlignment="1" applyProtection="1">
      <alignment horizontal="center" vertical="center"/>
      <protection hidden="1"/>
    </xf>
    <xf numFmtId="0" fontId="69" fillId="4" borderId="77" xfId="0" applyFont="1" applyFill="1" applyBorder="1" applyAlignment="1" applyProtection="1">
      <alignment horizontal="center" vertical="center"/>
      <protection hidden="1"/>
    </xf>
    <xf numFmtId="0" fontId="69" fillId="4" borderId="71" xfId="0" applyFont="1" applyFill="1" applyBorder="1" applyAlignment="1" applyProtection="1">
      <alignment horizontal="center" vertical="center"/>
      <protection hidden="1"/>
    </xf>
    <xf numFmtId="0" fontId="69" fillId="4" borderId="78" xfId="0" applyFont="1" applyFill="1" applyBorder="1" applyAlignment="1" applyProtection="1">
      <alignment horizontal="center" vertical="center"/>
      <protection hidden="1"/>
    </xf>
    <xf numFmtId="0" fontId="69" fillId="4" borderId="79" xfId="0" applyFont="1" applyFill="1" applyBorder="1" applyAlignment="1" applyProtection="1">
      <alignment horizontal="center" vertical="center"/>
      <protection hidden="1"/>
    </xf>
    <xf numFmtId="0" fontId="69" fillId="4" borderId="80" xfId="0" applyFont="1" applyFill="1" applyBorder="1" applyAlignment="1" applyProtection="1">
      <alignment horizontal="center" vertical="center" wrapText="1"/>
      <protection hidden="1"/>
    </xf>
    <xf numFmtId="0" fontId="69" fillId="4" borderId="81" xfId="0" applyFont="1" applyFill="1" applyBorder="1" applyAlignment="1" applyProtection="1">
      <alignment horizontal="center" vertical="center"/>
      <protection hidden="1"/>
    </xf>
    <xf numFmtId="0" fontId="69" fillId="4" borderId="82" xfId="0" applyFont="1" applyFill="1" applyBorder="1" applyAlignment="1" applyProtection="1">
      <alignment horizontal="center" vertical="center"/>
      <protection hidden="1"/>
    </xf>
    <xf numFmtId="0" fontId="16" fillId="2" borderId="65" xfId="1" applyFont="1" applyFill="1" applyBorder="1" applyAlignment="1" applyProtection="1">
      <alignment horizontal="center" vertical="center" textRotation="90" wrapText="1"/>
      <protection hidden="1"/>
    </xf>
    <xf numFmtId="0" fontId="16" fillId="2" borderId="86" xfId="1" applyFont="1" applyFill="1" applyBorder="1" applyAlignment="1" applyProtection="1">
      <alignment horizontal="center" vertical="center" textRotation="90" wrapText="1"/>
      <protection hidden="1"/>
    </xf>
    <xf numFmtId="15" fontId="2" fillId="2" borderId="91" xfId="0" applyNumberFormat="1" applyFont="1" applyFill="1" applyBorder="1" applyAlignment="1" applyProtection="1">
      <alignment horizontal="center" vertical="center"/>
      <protection hidden="1"/>
    </xf>
    <xf numFmtId="15" fontId="2" fillId="2" borderId="92"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7" fillId="2" borderId="91" xfId="0" applyFont="1" applyFill="1" applyBorder="1" applyAlignment="1" applyProtection="1">
      <alignment horizontal="center" vertical="center" wrapText="1"/>
      <protection hidden="1"/>
    </xf>
    <xf numFmtId="0" fontId="7" fillId="2" borderId="92" xfId="0" applyFont="1" applyFill="1" applyBorder="1" applyAlignment="1" applyProtection="1">
      <alignment horizontal="center" vertical="center" wrapText="1"/>
      <protection hidden="1"/>
    </xf>
    <xf numFmtId="0" fontId="16" fillId="2" borderId="93" xfId="1" applyFont="1" applyFill="1" applyBorder="1" applyAlignment="1" applyProtection="1">
      <alignment horizontal="center" vertical="center" wrapText="1"/>
      <protection hidden="1"/>
    </xf>
    <xf numFmtId="0" fontId="16" fillId="2" borderId="94" xfId="1" applyFont="1" applyFill="1" applyBorder="1" applyAlignment="1" applyProtection="1">
      <alignment horizontal="center" vertical="center" wrapText="1"/>
      <protection hidden="1"/>
    </xf>
    <xf numFmtId="0" fontId="16" fillId="2" borderId="95" xfId="1" applyFont="1" applyFill="1" applyBorder="1" applyAlignment="1" applyProtection="1">
      <alignment horizontal="center" vertical="center" wrapText="1"/>
      <protection hidden="1"/>
    </xf>
    <xf numFmtId="0" fontId="54" fillId="2" borderId="0" xfId="0" applyFont="1" applyFill="1" applyAlignment="1" applyProtection="1">
      <alignment horizontal="center" wrapText="1"/>
      <protection hidden="1"/>
    </xf>
    <xf numFmtId="0" fontId="46" fillId="0" borderId="9" xfId="0" applyFont="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50" fillId="4" borderId="0" xfId="0" applyFont="1" applyFill="1" applyAlignment="1" applyProtection="1">
      <alignment horizontal="center" vertical="center" wrapText="1"/>
      <protection hidden="1"/>
    </xf>
    <xf numFmtId="0" fontId="48" fillId="2" borderId="118" xfId="0" applyFont="1" applyFill="1" applyBorder="1" applyAlignment="1" applyProtection="1">
      <alignment horizontal="center" wrapText="1"/>
      <protection hidden="1"/>
    </xf>
    <xf numFmtId="0" fontId="48" fillId="2" borderId="115" xfId="0" applyFont="1" applyFill="1" applyBorder="1" applyAlignment="1" applyProtection="1">
      <alignment horizontal="center" wrapText="1"/>
      <protection hidden="1"/>
    </xf>
    <xf numFmtId="0" fontId="48" fillId="2" borderId="115" xfId="0" applyFont="1" applyFill="1" applyBorder="1" applyAlignment="1" applyProtection="1">
      <alignment horizontal="center" vertical="center" wrapText="1"/>
      <protection hidden="1"/>
    </xf>
    <xf numFmtId="0" fontId="49" fillId="2" borderId="0" xfId="0" applyFont="1" applyFill="1" applyAlignment="1" applyProtection="1">
      <alignment horizontal="center" vertical="top" wrapText="1"/>
      <protection hidden="1"/>
    </xf>
    <xf numFmtId="0" fontId="46" fillId="13" borderId="9" xfId="0" applyFont="1" applyFill="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46" fillId="0" borderId="9" xfId="0" applyFont="1" applyBorder="1" applyAlignment="1" applyProtection="1">
      <alignment horizontal="center" vertical="top" wrapText="1"/>
      <protection hidden="1"/>
    </xf>
    <xf numFmtId="0" fontId="46" fillId="0" borderId="9" xfId="0" applyFont="1" applyBorder="1" applyAlignment="1" applyProtection="1">
      <alignment horizontal="left" vertical="top" wrapText="1"/>
      <protection hidden="1"/>
    </xf>
    <xf numFmtId="0" fontId="46" fillId="2" borderId="9" xfId="0" applyFont="1" applyFill="1" applyBorder="1" applyAlignment="1" applyProtection="1">
      <alignment horizontal="center" vertical="top" wrapText="1"/>
      <protection hidden="1"/>
      <extLst>
        <ext xmlns:xfpb="http://schemas.microsoft.com/office/spreadsheetml/2022/featurepropertybag" uri="{C7286773-470A-42A8-94C5-96B5CB345126}">
          <xfpb:xfComplement i="0"/>
        </ext>
      </extLst>
    </xf>
    <xf numFmtId="0" fontId="46" fillId="13" borderId="9" xfId="0" applyFont="1" applyFill="1" applyBorder="1" applyAlignment="1" applyProtection="1">
      <alignment horizontal="center" vertical="center" wrapText="1"/>
      <protection hidden="1"/>
      <extLst>
        <ext xmlns:xfpb="http://schemas.microsoft.com/office/spreadsheetml/2022/featurepropertybag" uri="{C7286773-470A-42A8-94C5-96B5CB345126}">
          <xfpb:xfComplement i="0"/>
        </ext>
      </extLst>
    </xf>
    <xf numFmtId="0" fontId="46" fillId="13" borderId="9" xfId="0" applyFont="1" applyFill="1" applyBorder="1" applyAlignment="1" applyProtection="1">
      <alignment horizontal="center" vertical="top" wrapText="1"/>
      <protection hidden="1"/>
    </xf>
    <xf numFmtId="0" fontId="46" fillId="13" borderId="9" xfId="0" applyFont="1" applyFill="1" applyBorder="1" applyAlignment="1" applyProtection="1">
      <alignment horizontal="left" vertical="top" wrapText="1"/>
      <protection hidden="1"/>
    </xf>
    <xf numFmtId="0" fontId="46" fillId="2" borderId="9" xfId="0" applyFont="1" applyFill="1" applyBorder="1" applyAlignment="1" applyProtection="1">
      <alignment horizontal="center" vertical="top" wrapText="1"/>
      <protection hidden="1"/>
    </xf>
    <xf numFmtId="0" fontId="46" fillId="2" borderId="9" xfId="0" applyFont="1" applyFill="1" applyBorder="1" applyAlignment="1" applyProtection="1">
      <alignment horizontal="left" vertical="top" wrapText="1"/>
      <protection hidden="1"/>
    </xf>
    <xf numFmtId="0" fontId="47" fillId="6" borderId="0" xfId="0" applyFont="1" applyFill="1" applyAlignment="1" applyProtection="1">
      <alignment horizontal="center" vertical="center" wrapText="1"/>
      <protection hidden="1"/>
    </xf>
    <xf numFmtId="0" fontId="69" fillId="4" borderId="79" xfId="0" applyFont="1" applyFill="1" applyBorder="1" applyAlignment="1" applyProtection="1">
      <alignment horizontal="center" vertical="center" wrapText="1"/>
      <protection hidden="1"/>
    </xf>
    <xf numFmtId="0" fontId="69" fillId="4" borderId="77" xfId="0" applyFont="1" applyFill="1" applyBorder="1" applyAlignment="1" applyProtection="1">
      <alignment horizontal="center" vertical="center" wrapText="1"/>
      <protection hidden="1"/>
    </xf>
    <xf numFmtId="0" fontId="69" fillId="4" borderId="78" xfId="0" applyFont="1" applyFill="1" applyBorder="1" applyAlignment="1" applyProtection="1">
      <alignment horizontal="center" vertical="center" wrapText="1"/>
      <protection hidden="1"/>
    </xf>
    <xf numFmtId="0" fontId="69" fillId="4" borderId="0" xfId="0" applyFont="1" applyFill="1" applyAlignment="1" applyProtection="1">
      <alignment horizontal="center" vertical="center" wrapText="1"/>
      <protection hidden="1"/>
    </xf>
    <xf numFmtId="0" fontId="69" fillId="4" borderId="76" xfId="0" applyFont="1" applyFill="1" applyBorder="1" applyAlignment="1" applyProtection="1">
      <alignment horizontal="center" vertical="center" wrapText="1"/>
      <protection hidden="1"/>
    </xf>
    <xf numFmtId="0" fontId="73" fillId="4" borderId="106" xfId="0" applyFont="1" applyFill="1" applyBorder="1" applyAlignment="1" applyProtection="1">
      <alignment horizontal="center" vertical="center" wrapText="1"/>
      <protection hidden="1"/>
    </xf>
    <xf numFmtId="0" fontId="73" fillId="4" borderId="80" xfId="0" applyFont="1" applyFill="1" applyBorder="1" applyAlignment="1" applyProtection="1">
      <alignment horizontal="center" vertical="center" wrapText="1"/>
      <protection hidden="1"/>
    </xf>
    <xf numFmtId="0" fontId="69" fillId="12" borderId="78" xfId="0" applyFont="1" applyFill="1" applyBorder="1" applyAlignment="1" applyProtection="1">
      <alignment horizontal="center" vertical="center" wrapText="1"/>
      <protection hidden="1"/>
    </xf>
    <xf numFmtId="0" fontId="69" fillId="12" borderId="76" xfId="0" applyFont="1" applyFill="1" applyBorder="1" applyAlignment="1" applyProtection="1">
      <alignment horizontal="center" vertical="center" wrapText="1"/>
      <protection hidden="1"/>
    </xf>
    <xf numFmtId="9" fontId="46" fillId="0" borderId="9" xfId="0" applyNumberFormat="1" applyFont="1" applyBorder="1" applyAlignment="1" applyProtection="1">
      <alignment horizontal="center" vertical="top" wrapText="1"/>
      <protection hidden="1"/>
    </xf>
    <xf numFmtId="0" fontId="69" fillId="12" borderId="54" xfId="0" applyFont="1" applyFill="1" applyBorder="1" applyAlignment="1" applyProtection="1">
      <alignment horizontal="center" vertical="center" wrapText="1"/>
      <protection hidden="1"/>
    </xf>
    <xf numFmtId="9" fontId="46" fillId="13" borderId="9" xfId="0" applyNumberFormat="1" applyFont="1" applyFill="1" applyBorder="1" applyAlignment="1" applyProtection="1">
      <alignment horizontal="center" vertical="top" wrapText="1"/>
      <protection hidden="1"/>
    </xf>
    <xf numFmtId="9" fontId="46" fillId="2" borderId="9" xfId="0" applyNumberFormat="1" applyFont="1" applyFill="1" applyBorder="1" applyAlignment="1" applyProtection="1">
      <alignment horizontal="center" vertical="top" wrapText="1"/>
      <protection hidden="1"/>
    </xf>
    <xf numFmtId="0" fontId="72" fillId="2" borderId="0" xfId="0" applyFont="1" applyFill="1" applyAlignment="1" applyProtection="1">
      <alignment horizontal="center" wrapText="1"/>
      <protection hidden="1"/>
    </xf>
    <xf numFmtId="0" fontId="19" fillId="2" borderId="0" xfId="0" applyFont="1" applyFill="1" applyAlignment="1" applyProtection="1">
      <alignment horizontal="center"/>
      <protection hidden="1"/>
    </xf>
    <xf numFmtId="0" fontId="7" fillId="2" borderId="91" xfId="0" applyFont="1" applyFill="1" applyBorder="1" applyAlignment="1" applyProtection="1">
      <alignment horizontal="right" vertical="center" wrapText="1"/>
      <protection hidden="1"/>
    </xf>
    <xf numFmtId="0" fontId="7" fillId="2" borderId="92" xfId="0" applyFont="1" applyFill="1" applyBorder="1" applyAlignment="1" applyProtection="1">
      <alignment horizontal="right" vertical="center" wrapText="1"/>
      <protection hidden="1"/>
    </xf>
    <xf numFmtId="0" fontId="20" fillId="2" borderId="0" xfId="0" applyFont="1" applyFill="1" applyAlignment="1" applyProtection="1">
      <alignment horizontal="center" vertical="top"/>
      <protection hidden="1"/>
    </xf>
    <xf numFmtId="0" fontId="2" fillId="2" borderId="0" xfId="0" applyFont="1" applyFill="1" applyAlignment="1" applyProtection="1">
      <alignment horizontal="right" vertical="center"/>
      <protection hidden="1"/>
    </xf>
    <xf numFmtId="0" fontId="7" fillId="2" borderId="0" xfId="0" applyFont="1" applyFill="1" applyAlignment="1" applyProtection="1">
      <alignment horizontal="center" vertical="center" wrapText="1"/>
      <protection hidden="1"/>
    </xf>
    <xf numFmtId="0" fontId="8" fillId="2" borderId="0" xfId="0" applyFont="1" applyFill="1" applyAlignment="1" applyProtection="1">
      <alignment horizontal="center"/>
      <protection hidden="1"/>
    </xf>
    <xf numFmtId="0" fontId="19" fillId="2" borderId="0" xfId="0" applyFont="1" applyFill="1" applyAlignment="1" applyProtection="1">
      <alignment horizontal="center" vertical="top"/>
      <protection hidden="1"/>
    </xf>
    <xf numFmtId="15" fontId="52" fillId="2" borderId="118" xfId="0" applyNumberFormat="1" applyFont="1" applyFill="1" applyBorder="1" applyAlignment="1" applyProtection="1">
      <alignment horizontal="right" vertical="center"/>
      <protection hidden="1"/>
    </xf>
    <xf numFmtId="1" fontId="52" fillId="2" borderId="115" xfId="0" applyNumberFormat="1" applyFont="1" applyFill="1" applyBorder="1" applyAlignment="1" applyProtection="1">
      <alignment horizontal="right" vertical="center"/>
      <protection hidden="1"/>
    </xf>
    <xf numFmtId="0" fontId="51" fillId="4" borderId="129" xfId="0" applyFont="1" applyFill="1" applyBorder="1" applyAlignment="1" applyProtection="1">
      <alignment horizontal="center" vertical="center"/>
      <protection hidden="1"/>
    </xf>
    <xf numFmtId="0" fontId="51" fillId="4" borderId="31" xfId="0" applyFont="1" applyFill="1" applyBorder="1" applyAlignment="1" applyProtection="1">
      <alignment horizontal="center" vertical="center"/>
      <protection hidden="1"/>
    </xf>
    <xf numFmtId="0" fontId="14" fillId="4" borderId="116" xfId="0" applyFont="1" applyFill="1" applyBorder="1" applyAlignment="1" applyProtection="1">
      <alignment horizontal="center"/>
      <protection hidden="1"/>
    </xf>
    <xf numFmtId="0" fontId="14" fillId="4" borderId="117" xfId="0" applyFont="1" applyFill="1" applyBorder="1" applyAlignment="1" applyProtection="1">
      <alignment horizontal="center"/>
      <protection hidden="1"/>
    </xf>
    <xf numFmtId="0" fontId="51" fillId="4" borderId="79" xfId="0" applyFont="1" applyFill="1" applyBorder="1" applyAlignment="1" applyProtection="1">
      <alignment horizontal="center" vertical="center"/>
      <protection hidden="1"/>
    </xf>
    <xf numFmtId="0" fontId="51" fillId="4" borderId="71" xfId="0" applyFont="1" applyFill="1" applyBorder="1" applyAlignment="1" applyProtection="1">
      <alignment horizontal="center" vertical="center"/>
      <protection hidden="1"/>
    </xf>
    <xf numFmtId="0" fontId="51" fillId="4" borderId="77" xfId="0" applyFont="1" applyFill="1" applyBorder="1" applyAlignment="1" applyProtection="1">
      <alignment horizontal="center" vertical="center"/>
      <protection hidden="1"/>
    </xf>
    <xf numFmtId="0" fontId="51" fillId="4" borderId="73" xfId="0" applyFont="1" applyFill="1" applyBorder="1" applyAlignment="1" applyProtection="1">
      <alignment horizontal="center" vertical="center"/>
      <protection hidden="1"/>
    </xf>
    <xf numFmtId="0" fontId="51" fillId="4" borderId="89" xfId="0" applyFont="1" applyFill="1" applyBorder="1" applyAlignment="1" applyProtection="1">
      <alignment horizontal="center" vertical="center"/>
      <protection hidden="1"/>
    </xf>
    <xf numFmtId="0" fontId="51" fillId="4" borderId="72" xfId="0" applyFont="1" applyFill="1" applyBorder="1" applyAlignment="1" applyProtection="1">
      <alignment horizontal="center" vertical="center"/>
      <protection hidden="1"/>
    </xf>
    <xf numFmtId="0" fontId="51" fillId="4" borderId="142" xfId="0" applyFont="1" applyFill="1" applyBorder="1" applyAlignment="1" applyProtection="1">
      <alignment horizontal="center" vertical="center"/>
      <protection hidden="1"/>
    </xf>
    <xf numFmtId="0" fontId="51" fillId="2" borderId="109" xfId="0" applyFont="1" applyFill="1" applyBorder="1" applyAlignment="1" applyProtection="1">
      <alignment horizontal="center" vertical="top"/>
      <protection hidden="1"/>
    </xf>
    <xf numFmtId="0" fontId="51" fillId="2" borderId="123" xfId="0" applyFont="1" applyFill="1" applyBorder="1" applyAlignment="1" applyProtection="1">
      <alignment horizontal="center" vertical="top"/>
      <protection hidden="1"/>
    </xf>
    <xf numFmtId="0" fontId="51" fillId="2" borderId="107" xfId="0" applyFont="1" applyFill="1" applyBorder="1" applyAlignment="1" applyProtection="1">
      <alignment horizontal="center" vertical="top"/>
      <protection hidden="1"/>
    </xf>
    <xf numFmtId="0" fontId="51" fillId="2" borderId="79" xfId="0" applyFont="1" applyFill="1" applyBorder="1" applyAlignment="1" applyProtection="1">
      <alignment horizontal="center" vertical="top"/>
      <protection hidden="1"/>
    </xf>
    <xf numFmtId="0" fontId="51" fillId="2" borderId="77" xfId="0" applyFont="1" applyFill="1" applyBorder="1" applyAlignment="1" applyProtection="1">
      <alignment horizontal="center" vertical="top"/>
      <protection hidden="1"/>
    </xf>
    <xf numFmtId="0" fontId="51" fillId="2" borderId="71" xfId="0" applyFont="1" applyFill="1" applyBorder="1" applyAlignment="1" applyProtection="1">
      <alignment horizontal="center" vertical="top"/>
      <protection hidden="1"/>
    </xf>
    <xf numFmtId="0" fontId="51" fillId="4" borderId="139" xfId="0" applyFont="1" applyFill="1" applyBorder="1" applyAlignment="1" applyProtection="1">
      <alignment horizontal="center" vertical="center"/>
      <protection hidden="1"/>
    </xf>
    <xf numFmtId="0" fontId="51" fillId="4" borderId="140" xfId="0" applyFont="1" applyFill="1" applyBorder="1" applyAlignment="1" applyProtection="1">
      <alignment horizontal="center" vertical="center"/>
      <protection hidden="1"/>
    </xf>
    <xf numFmtId="0" fontId="51" fillId="4" borderId="141" xfId="0" applyFont="1" applyFill="1" applyBorder="1" applyAlignment="1" applyProtection="1">
      <alignment horizontal="center" vertical="center"/>
      <protection hidden="1"/>
    </xf>
    <xf numFmtId="0" fontId="74" fillId="2" borderId="0" xfId="0" applyFont="1" applyFill="1" applyAlignment="1" applyProtection="1">
      <alignment horizontal="center" vertical="center"/>
      <protection hidden="1"/>
    </xf>
    <xf numFmtId="0" fontId="74" fillId="2" borderId="77" xfId="0" applyFont="1" applyFill="1" applyBorder="1" applyAlignment="1" applyProtection="1">
      <alignment horizontal="center" vertical="center"/>
      <protection hidden="1"/>
    </xf>
    <xf numFmtId="0" fontId="19" fillId="0" borderId="0" xfId="0" applyFont="1" applyAlignment="1" applyProtection="1">
      <alignment horizontal="center" vertical="center"/>
      <protection hidden="1"/>
    </xf>
    <xf numFmtId="0" fontId="1" fillId="12" borderId="135" xfId="0" applyFont="1" applyFill="1" applyBorder="1" applyAlignment="1" applyProtection="1">
      <alignment horizontal="center" vertical="center"/>
      <protection hidden="1"/>
    </xf>
    <xf numFmtId="0" fontId="1" fillId="12" borderId="54" xfId="0" applyFont="1" applyFill="1" applyBorder="1" applyAlignment="1" applyProtection="1">
      <alignment horizontal="center" vertical="center"/>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 fillId="0" borderId="0" xfId="0" applyFont="1" applyAlignment="1" applyProtection="1">
      <alignment horizontal="right"/>
      <protection hidden="1"/>
    </xf>
    <xf numFmtId="0" fontId="1" fillId="4" borderId="54" xfId="0" applyFont="1" applyFill="1" applyBorder="1" applyAlignment="1" applyProtection="1">
      <alignment horizontal="center" vertical="center"/>
      <protection hidden="1"/>
    </xf>
    <xf numFmtId="0" fontId="25" fillId="4" borderId="135" xfId="0" applyFont="1" applyFill="1" applyBorder="1" applyAlignment="1" applyProtection="1">
      <alignment horizontal="center" vertical="center"/>
      <protection hidden="1"/>
    </xf>
    <xf numFmtId="0" fontId="1" fillId="4" borderId="134" xfId="0" applyFont="1" applyFill="1" applyBorder="1" applyAlignment="1" applyProtection="1">
      <alignment horizontal="center" vertical="center"/>
      <protection hidden="1"/>
    </xf>
    <xf numFmtId="0" fontId="1" fillId="4" borderId="135" xfId="0" applyFont="1" applyFill="1" applyBorder="1" applyAlignment="1" applyProtection="1">
      <alignment horizontal="center" vertical="center"/>
      <protection hidden="1"/>
    </xf>
    <xf numFmtId="0" fontId="1" fillId="4" borderId="137" xfId="0" applyFont="1" applyFill="1" applyBorder="1" applyAlignment="1" applyProtection="1">
      <alignment horizontal="center" vertical="center"/>
      <protection hidden="1"/>
    </xf>
    <xf numFmtId="0" fontId="1" fillId="4" borderId="136" xfId="0" applyFont="1" applyFill="1" applyBorder="1" applyAlignment="1" applyProtection="1">
      <alignment horizontal="center" vertical="center"/>
      <protection hidden="1"/>
    </xf>
    <xf numFmtId="0" fontId="1" fillId="4" borderId="138" xfId="0" applyFont="1" applyFill="1" applyBorder="1" applyAlignment="1" applyProtection="1">
      <alignment horizontal="center" vertical="center"/>
      <protection hidden="1"/>
    </xf>
  </cellXfs>
  <cellStyles count="6">
    <cellStyle name="Hipervínculo" xfId="4" builtinId="8"/>
    <cellStyle name="Normal" xfId="0" builtinId="0"/>
    <cellStyle name="Normal - Style1 2" xfId="2" xr:uid="{C9C1C0BB-EFC9-43CD-BE9B-13DFAC2A4790}"/>
    <cellStyle name="Normal 2" xfId="1" xr:uid="{E498A84A-42A9-43D8-BA35-0A505D8EE506}"/>
    <cellStyle name="Normal 2 2" xfId="3" xr:uid="{21F6129D-5C03-42B4-BA2D-9223DB495A3F}"/>
    <cellStyle name="Porcentaje" xfId="5" builtinId="5"/>
  </cellStyles>
  <dxfs count="182">
    <dxf>
      <fill>
        <patternFill>
          <bgColor rgb="FFFF0000"/>
        </patternFill>
      </fill>
    </dxf>
    <dxf>
      <fill>
        <patternFill>
          <bgColor rgb="FFFF6600"/>
        </patternFill>
      </fill>
    </dxf>
    <dxf>
      <fill>
        <patternFill>
          <bgColor rgb="FFFFFF66"/>
        </patternFill>
      </fill>
    </dxf>
    <dxf>
      <fill>
        <patternFill>
          <bgColor rgb="FF92D050"/>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0"/>
        </ext>
      </extLst>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rgb="FF808080"/>
        </bottom>
      </border>
    </dxf>
    <dxf>
      <font>
        <strike val="0"/>
        <outline val="0"/>
        <shadow val="0"/>
        <u val="none"/>
        <vertAlign val="baseline"/>
        <name val="Arial"/>
        <family val="2"/>
        <scheme val="none"/>
      </font>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fill>
        <patternFill>
          <bgColor rgb="FFFF0000"/>
        </patternFill>
      </fill>
    </dxf>
    <dxf>
      <fill>
        <patternFill>
          <bgColor rgb="FFFF6600"/>
        </patternFill>
      </fill>
    </dxf>
    <dxf>
      <fill>
        <patternFill>
          <bgColor rgb="FFFFF660"/>
        </patternFill>
      </fill>
    </dxf>
    <dxf>
      <fill>
        <patternFill>
          <bgColor rgb="FF92D050"/>
        </patternFill>
      </fill>
    </dxf>
    <dxf>
      <font>
        <strike val="0"/>
        <outline val="0"/>
        <shadow val="0"/>
        <u val="none"/>
        <vertAlign val="baseline"/>
        <name val="Arial"/>
        <family val="2"/>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rgb="FF808080"/>
        </bottom>
      </border>
    </dxf>
    <dxf>
      <font>
        <strike val="0"/>
        <outline val="0"/>
        <shadow val="0"/>
        <u val="none"/>
        <vertAlign val="baseline"/>
        <name val="Arial"/>
        <family val="2"/>
        <scheme val="none"/>
      </font>
      <alignment textRotation="0" wrapText="1" indent="0" justifyLastLine="0" shrinkToFit="0" readingOrder="0"/>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font>
        <strike val="0"/>
        <outline val="0"/>
        <shadow val="0"/>
        <u val="none"/>
        <vertAlign val="baseline"/>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left"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none">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border outline="0">
        <bottom style="thin">
          <color theme="0" tint="-0.499984740745262"/>
        </bottom>
      </border>
    </dxf>
    <dxf>
      <font>
        <strike val="0"/>
        <outline val="0"/>
        <shadow val="0"/>
        <u val="none"/>
        <vertAlign val="baseline"/>
        <name val="Arial"/>
        <family val="2"/>
        <scheme val="none"/>
      </font>
      <protection locked="1" hidden="1"/>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left>
        <right style="thin">
          <color theme="0"/>
        </right>
        <top/>
        <bottom/>
      </border>
      <protection locked="1" hidden="1"/>
    </dxf>
    <dxf>
      <alignment horizontal="general" vertical="top"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ill>
        <patternFill patternType="solid">
          <fgColor indexed="64"/>
          <bgColor theme="0"/>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ill>
        <patternFill patternType="solid">
          <fgColor indexed="64"/>
          <bgColor theme="0"/>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style="thin">
          <color theme="0" tint="-0.499984740745262"/>
        </vertical>
        <horizontal style="thin">
          <color theme="0" tint="-0.499984740745262"/>
        </horizontal>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tint="-0.249977111117893"/>
        </left>
        <right style="thin">
          <color theme="0" tint="-0.249977111117893"/>
        </right>
        <top/>
        <bottom/>
      </border>
    </dxf>
    <dxf>
      <numFmt numFmtId="13" formatCode="0%"/>
      <alignment horizontal="general" vertical="top" textRotation="0" wrapText="0" indent="0" justifyLastLine="0" shrinkToFit="0" readingOrder="0"/>
    </dxf>
    <dxf>
      <alignment horizontal="general" vertical="top" textRotation="0" wrapText="0" indent="0" justifyLastLine="0" shrinkToFit="0" readingOrder="0"/>
    </dxf>
    <dxf>
      <numFmt numFmtId="13" formatCode="0%"/>
      <alignment horizontal="general" vertical="top" textRotation="0" wrapText="0" indent="0" justifyLastLine="0" shrinkToFit="0" readingOrder="0"/>
    </dxf>
    <dxf>
      <numFmt numFmtId="13" formatCode="0%"/>
      <alignment horizontal="general" vertical="top" textRotation="0" wrapText="0" indent="0" justifyLastLine="0" shrinkToFit="0" readingOrder="0"/>
      <border diagonalUp="0" diagonalDown="0">
        <left style="thin">
          <color theme="0"/>
        </left>
        <right/>
        <top style="thin">
          <color theme="0"/>
        </top>
        <bottom style="thin">
          <color theme="0"/>
        </bottom>
        <vertical/>
        <horizontal/>
      </border>
    </dxf>
    <dxf>
      <alignment horizontal="general" vertical="top"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top style="thin">
          <color theme="0" tint="-0.499984740745262"/>
        </top>
      </border>
    </dxf>
    <dxf>
      <font>
        <b val="0"/>
        <i val="0"/>
        <strike val="0"/>
        <condense val="0"/>
        <extend val="0"/>
        <outline val="0"/>
        <shadow val="0"/>
        <u val="none"/>
        <vertAlign val="baseline"/>
        <sz val="11"/>
        <color theme="1"/>
        <name val="Aptos Narrow"/>
        <family val="2"/>
        <scheme val="minor"/>
      </font>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13" formatCode="0%"/>
      <fill>
        <patternFill patternType="none">
          <fgColor indexed="64"/>
          <bgColor indexed="65"/>
        </patternFill>
      </fill>
      <alignment horizontal="general" vertical="top" textRotation="0" wrapText="0" indent="0" justifyLastLine="0" shrinkToFit="0" readingOrder="0"/>
      <border diagonalUp="0" diagonalDown="0" outline="0">
        <left/>
        <right/>
        <top style="thin">
          <color theme="4" tint="0.39997558519241921"/>
        </top>
        <bottom style="thin">
          <color theme="0" tint="-0.499984740745262"/>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general" vertical="top" textRotation="0" wrapText="0" indent="0" justifyLastLine="0" shrinkToFit="0" readingOrder="0"/>
    </dxf>
    <dxf>
      <border outline="0">
        <top style="thin">
          <color theme="0" tint="-0.499984740745262"/>
        </top>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numFmt numFmtId="13" formatCode="0%"/>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0B050"/>
        </patternFill>
      </fill>
      <alignment horizontal="general" vertical="center" textRotation="0" wrapText="1" indent="0" justifyLastLine="0" shrinkToFit="0" readingOrder="0"/>
      <protection locked="1" hidden="1"/>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
        <color theme="1"/>
        <name val="Aptos Narrow"/>
        <family val="2"/>
        <scheme val="minor"/>
      </font>
      <alignment horizontal="general" vertical="top" textRotation="0" indent="0" justifyLastLine="0" shrinkToFit="0" readingOrder="0"/>
    </dxf>
    <dxf>
      <border outline="0">
        <top style="thin">
          <color theme="0" tint="-0.499984740745262"/>
        </top>
      </border>
    </dxf>
    <dxf>
      <font>
        <b val="0"/>
        <i val="0"/>
        <strike val="0"/>
        <condense val="0"/>
        <extend val="0"/>
        <outline val="0"/>
        <shadow val="0"/>
        <u val="none"/>
        <vertAlign val="baseline"/>
        <sz val="11"/>
        <color theme="1"/>
        <name val="Aptos Narrow"/>
        <family val="2"/>
        <scheme val="minor"/>
      </font>
      <alignment horizontal="general" vertical="top" textRotation="0" indent="0" justifyLastLine="0" shrinkToFit="0" readingOrder="0"/>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Aptos Narrow"/>
        <family val="2"/>
        <scheme val="minor"/>
      </font>
      <alignment horizontal="general" vertical="top"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ertAlign val="baseline"/>
        <sz val="11"/>
        <color theme="1"/>
        <name val="Aptos Narrow"/>
        <family val="2"/>
        <scheme val="minor"/>
      </font>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1"/>
        <color theme="1"/>
        <name val="Aptos Narrow"/>
        <family val="2"/>
        <scheme val="minor"/>
      </font>
      <alignment horizontal="general"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Aptos Narrow"/>
        <family val="2"/>
        <scheme val="minor"/>
      </font>
      <alignment horizontal="general" vertical="top"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1"/>
        <color theme="1"/>
        <name val="Aptos Narrow"/>
        <family val="2"/>
        <scheme val="minor"/>
      </font>
      <alignment horizontal="general" vertical="top"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border outline="0">
        <bottom style="thin">
          <color theme="0" tint="-0.499984740745262"/>
        </bottom>
      </border>
    </dxf>
    <dxf>
      <font>
        <b/>
        <i val="0"/>
        <strike val="0"/>
        <condense val="0"/>
        <extend val="0"/>
        <outline val="0"/>
        <shadow val="0"/>
        <u val="none"/>
        <vertAlign val="baseline"/>
        <sz val="11"/>
        <color theme="0"/>
        <name val="Aptos Narrow"/>
        <family val="2"/>
        <scheme val="minor"/>
      </font>
      <fill>
        <patternFill patternType="solid">
          <fgColor indexed="64"/>
          <bgColor rgb="FF01B150"/>
        </patternFill>
      </fill>
      <alignment horizontal="general" vertical="bottom" textRotation="0" wrapText="1" indent="0" justifyLastLine="0" shrinkToFit="0" readingOrder="0"/>
      <border diagonalUp="0" diagonalDown="0" outline="0">
        <left style="thin">
          <color theme="0" tint="-0.499984740745262"/>
        </left>
        <right style="thin">
          <color theme="0" tint="-0.499984740745262"/>
        </right>
        <top/>
        <bottom/>
      </border>
    </dxf>
    <dxf>
      <font>
        <strike val="0"/>
        <outline val="0"/>
        <shadow val="0"/>
        <u val="none"/>
        <vertAlign val="baseline"/>
        <sz val="10"/>
        <color theme="1"/>
        <name val="Arial"/>
        <family val="2"/>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right/>
        <top style="thin">
          <color theme="0" tint="-0.499984740745262"/>
        </top>
        <bottom style="thin">
          <color theme="0" tint="-0.499984740745262"/>
        </bottom>
      </border>
      <protection locked="1" hidden="1"/>
      <extLst>
        <ext xmlns:xfpb="http://schemas.microsoft.com/office/spreadsheetml/2022/featurepropertybag" uri="{0417FA29-78FA-4A13-93AC-8FF0FAFDF519}">
          <xfpb:DXFComplement i="1"/>
        </ext>
      </extLst>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theme="9" tint="0.79998168889431442"/>
        </patternFill>
      </fill>
      <alignment horizontal="general" vertical="top"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top style="thin">
          <color theme="0" tint="-0.499984740745262"/>
        </top>
      </border>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0"/>
        <color theme="1"/>
        <name val="Arial"/>
        <family val="2"/>
        <scheme val="none"/>
      </font>
      <protection locked="1" hidden="1"/>
    </dxf>
    <dxf>
      <border outline="0">
        <bottom style="thin">
          <color theme="0" tint="-0.499984740745262"/>
        </bottom>
      </border>
    </dxf>
    <dxf>
      <font>
        <b/>
        <i val="0"/>
        <strike val="0"/>
        <condense val="0"/>
        <extend val="0"/>
        <outline val="0"/>
        <shadow val="0"/>
        <u val="none"/>
        <vertAlign val="baseline"/>
        <sz val="10"/>
        <color theme="0"/>
        <name val="Arial"/>
        <family val="2"/>
        <scheme val="none"/>
      </font>
      <fill>
        <patternFill patternType="solid">
          <fgColor indexed="64"/>
          <bgColor rgb="FF00B050"/>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bottom/>
      </border>
      <protection locked="1" hidden="1"/>
    </dxf>
  </dxfs>
  <tableStyles count="0" defaultTableStyle="TableStyleMedium2" defaultPivotStyle="PivotStyleLight16"/>
  <colors>
    <mruColors>
      <color rgb="FF92D050"/>
      <color rgb="FFFF0000"/>
      <color rgb="FF215C98"/>
      <color rgb="FFFFF660"/>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06/relationships/rdRichValueTypes" Target="richData/rdRichValueTyp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8_RIESGOS POR PROCESO'!A1"/><Relationship Id="rId3" Type="http://schemas.openxmlformats.org/officeDocument/2006/relationships/hyperlink" Target="#'3_MAPA DE CALOR - INHERENTE'!A1"/><Relationship Id="rId7" Type="http://schemas.openxmlformats.org/officeDocument/2006/relationships/hyperlink" Target="#'7_MAPA DE RIESGOS'!A1"/><Relationship Id="rId2" Type="http://schemas.openxmlformats.org/officeDocument/2006/relationships/hyperlink" Target="#'2_RIESGO INHERENTE'!A1"/><Relationship Id="rId1" Type="http://schemas.openxmlformats.org/officeDocument/2006/relationships/hyperlink" Target="#'1_IDENTIFICACI&#211;N'!A1"/><Relationship Id="rId6" Type="http://schemas.openxmlformats.org/officeDocument/2006/relationships/hyperlink" Target="#'6_MC INHERENTE VS RESIDUAL'!A1"/><Relationship Id="rId5" Type="http://schemas.openxmlformats.org/officeDocument/2006/relationships/hyperlink" Target="#'5_MAPA DE CALOR - RESIDUAL'!A1"/><Relationship Id="rId10" Type="http://schemas.openxmlformats.org/officeDocument/2006/relationships/image" Target="../media/image2.png"/><Relationship Id="rId4" Type="http://schemas.openxmlformats.org/officeDocument/2006/relationships/hyperlink" Target="#'4_CONTROLES'!A1"/><Relationship Id="rId9"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INICIO!A1"/><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2</xdr:col>
      <xdr:colOff>114300</xdr:colOff>
      <xdr:row>8</xdr:row>
      <xdr:rowOff>142875</xdr:rowOff>
    </xdr:from>
    <xdr:to>
      <xdr:col>4</xdr:col>
      <xdr:colOff>210300</xdr:colOff>
      <xdr:row>10</xdr:row>
      <xdr:rowOff>41475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54DE581D-2D0D-ACC6-7446-C2757807C586}"/>
            </a:ext>
          </a:extLst>
        </xdr:cNvPr>
        <xdr:cNvSpPr/>
      </xdr:nvSpPr>
      <xdr:spPr>
        <a:xfrm>
          <a:off x="1143000" y="1885950"/>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IDENTIFICACIÓN</a:t>
          </a:r>
        </a:p>
      </xdr:txBody>
    </xdr:sp>
    <xdr:clientData/>
  </xdr:twoCellAnchor>
  <xdr:twoCellAnchor>
    <xdr:from>
      <xdr:col>2</xdr:col>
      <xdr:colOff>114300</xdr:colOff>
      <xdr:row>10</xdr:row>
      <xdr:rowOff>52387</xdr:rowOff>
    </xdr:from>
    <xdr:to>
      <xdr:col>4</xdr:col>
      <xdr:colOff>210300</xdr:colOff>
      <xdr:row>12</xdr:row>
      <xdr:rowOff>103387</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06F53A30-0ADA-4C2C-BA55-6F14808575B0}"/>
            </a:ext>
          </a:extLst>
        </xdr:cNvPr>
        <xdr:cNvSpPr/>
      </xdr:nvSpPr>
      <xdr:spPr>
        <a:xfrm>
          <a:off x="1143000" y="2328862"/>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RIESGO INHERENTE</a:t>
          </a:r>
        </a:p>
      </xdr:txBody>
    </xdr:sp>
    <xdr:clientData/>
  </xdr:twoCellAnchor>
  <xdr:twoCellAnchor>
    <xdr:from>
      <xdr:col>5</xdr:col>
      <xdr:colOff>133350</xdr:colOff>
      <xdr:row>8</xdr:row>
      <xdr:rowOff>152399</xdr:rowOff>
    </xdr:from>
    <xdr:to>
      <xdr:col>7</xdr:col>
      <xdr:colOff>229350</xdr:colOff>
      <xdr:row>10</xdr:row>
      <xdr:rowOff>55761</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23345F05-481E-4107-A34E-83349ACF6930}"/>
            </a:ext>
          </a:extLst>
        </xdr:cNvPr>
        <xdr:cNvSpPr/>
      </xdr:nvSpPr>
      <xdr:spPr>
        <a:xfrm>
          <a:off x="3714750" y="1828799"/>
          <a:ext cx="1734300" cy="427237"/>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 INHERENTE</a:t>
          </a:r>
        </a:p>
      </xdr:txBody>
    </xdr:sp>
    <xdr:clientData/>
  </xdr:twoCellAnchor>
  <xdr:twoCellAnchor>
    <xdr:from>
      <xdr:col>2</xdr:col>
      <xdr:colOff>114300</xdr:colOff>
      <xdr:row>12</xdr:row>
      <xdr:rowOff>114299</xdr:rowOff>
    </xdr:from>
    <xdr:to>
      <xdr:col>4</xdr:col>
      <xdr:colOff>210300</xdr:colOff>
      <xdr:row>14</xdr:row>
      <xdr:rowOff>165299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A14281DC-206E-4FA3-B986-19DD2873663B}"/>
            </a:ext>
          </a:extLst>
        </xdr:cNvPr>
        <xdr:cNvSpPr/>
      </xdr:nvSpPr>
      <xdr:spPr>
        <a:xfrm>
          <a:off x="1143000" y="2771774"/>
          <a:ext cx="1620000" cy="432000"/>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CONTROLES</a:t>
          </a:r>
        </a:p>
      </xdr:txBody>
    </xdr:sp>
    <xdr:clientData/>
  </xdr:twoCellAnchor>
  <xdr:twoCellAnchor>
    <xdr:from>
      <xdr:col>5</xdr:col>
      <xdr:colOff>133350</xdr:colOff>
      <xdr:row>10</xdr:row>
      <xdr:rowOff>66673</xdr:rowOff>
    </xdr:from>
    <xdr:to>
      <xdr:col>7</xdr:col>
      <xdr:colOff>229350</xdr:colOff>
      <xdr:row>12</xdr:row>
      <xdr:rowOff>112911</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8C4F9912-1A19-47FD-9E49-836D0DEFCF33}"/>
            </a:ext>
          </a:extLst>
        </xdr:cNvPr>
        <xdr:cNvSpPr/>
      </xdr:nvSpPr>
      <xdr:spPr>
        <a:xfrm>
          <a:off x="3714750" y="2266948"/>
          <a:ext cx="1734300" cy="408188"/>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-RESIDUAL</a:t>
          </a:r>
        </a:p>
      </xdr:txBody>
    </xdr:sp>
    <xdr:clientData/>
  </xdr:twoCellAnchor>
  <xdr:twoCellAnchor>
    <xdr:from>
      <xdr:col>5</xdr:col>
      <xdr:colOff>133350</xdr:colOff>
      <xdr:row>12</xdr:row>
      <xdr:rowOff>123823</xdr:rowOff>
    </xdr:from>
    <xdr:to>
      <xdr:col>7</xdr:col>
      <xdr:colOff>229350</xdr:colOff>
      <xdr:row>14</xdr:row>
      <xdr:rowOff>170060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C06E645D-02FA-4133-9E6E-9C411BEBA751}"/>
            </a:ext>
          </a:extLst>
        </xdr:cNvPr>
        <xdr:cNvSpPr/>
      </xdr:nvSpPr>
      <xdr:spPr>
        <a:xfrm>
          <a:off x="3714750" y="2686048"/>
          <a:ext cx="1734300" cy="408187"/>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CALOR- INHERENTE VS RESIDUAL</a:t>
          </a:r>
        </a:p>
      </xdr:txBody>
    </xdr:sp>
    <xdr:clientData/>
  </xdr:twoCellAnchor>
  <xdr:twoCellAnchor>
    <xdr:from>
      <xdr:col>2</xdr:col>
      <xdr:colOff>114300</xdr:colOff>
      <xdr:row>14</xdr:row>
      <xdr:rowOff>180973</xdr:rowOff>
    </xdr:from>
    <xdr:to>
      <xdr:col>4</xdr:col>
      <xdr:colOff>210300</xdr:colOff>
      <xdr:row>17</xdr:row>
      <xdr:rowOff>36711</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E934EE41-1D16-4A03-9943-B2D1F4A3B608}"/>
            </a:ext>
          </a:extLst>
        </xdr:cNvPr>
        <xdr:cNvSpPr/>
      </xdr:nvSpPr>
      <xdr:spPr>
        <a:xfrm>
          <a:off x="1219200" y="3105148"/>
          <a:ext cx="1734300" cy="398663"/>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MAPA DE RIESGOS</a:t>
          </a:r>
        </a:p>
      </xdr:txBody>
    </xdr:sp>
    <xdr:clientData/>
  </xdr:twoCellAnchor>
  <xdr:twoCellAnchor>
    <xdr:from>
      <xdr:col>5</xdr:col>
      <xdr:colOff>133350</xdr:colOff>
      <xdr:row>14</xdr:row>
      <xdr:rowOff>180973</xdr:rowOff>
    </xdr:from>
    <xdr:to>
      <xdr:col>7</xdr:col>
      <xdr:colOff>229350</xdr:colOff>
      <xdr:row>17</xdr:row>
      <xdr:rowOff>55760</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42FBC9DF-72FB-4DA2-9250-8D6F9BEED992}"/>
            </a:ext>
          </a:extLst>
        </xdr:cNvPr>
        <xdr:cNvSpPr/>
      </xdr:nvSpPr>
      <xdr:spPr>
        <a:xfrm>
          <a:off x="3714750" y="3105148"/>
          <a:ext cx="1734300" cy="417712"/>
        </a:xfrm>
        <a:prstGeom prst="roundRect">
          <a:avLst/>
        </a:prstGeom>
        <a:solidFill>
          <a:srgbClr val="00B050"/>
        </a:solidFill>
        <a:ln>
          <a:solidFill>
            <a:schemeClr val="bg1">
              <a:lumMod val="9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tIns="0" rIns="108000" bIns="0" rtlCol="0" anchor="ctr"/>
        <a:lstStyle/>
        <a:p>
          <a:pPr algn="l"/>
          <a:r>
            <a:rPr lang="es-CO" sz="1100"/>
            <a:t>RIESGOS POR PROCESO</a:t>
          </a:r>
        </a:p>
      </xdr:txBody>
    </xdr:sp>
    <xdr:clientData/>
  </xdr:twoCellAnchor>
  <xdr:twoCellAnchor editAs="oneCell">
    <xdr:from>
      <xdr:col>3</xdr:col>
      <xdr:colOff>123825</xdr:colOff>
      <xdr:row>0</xdr:row>
      <xdr:rowOff>171450</xdr:rowOff>
    </xdr:from>
    <xdr:to>
      <xdr:col>5</xdr:col>
      <xdr:colOff>590550</xdr:colOff>
      <xdr:row>5</xdr:row>
      <xdr:rowOff>75241</xdr:rowOff>
    </xdr:to>
    <xdr:pic>
      <xdr:nvPicPr>
        <xdr:cNvPr id="12" name="Imagen 11">
          <a:hlinkClick xmlns:r="http://schemas.openxmlformats.org/officeDocument/2006/relationships" r:id="rId9"/>
          <a:extLst>
            <a:ext uri="{FF2B5EF4-FFF2-40B4-BE49-F238E27FC236}">
              <a16:creationId xmlns:a16="http://schemas.microsoft.com/office/drawing/2014/main" id="{925D5C31-9DAB-6420-1924-AAFD4AE7DE5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14525" y="171450"/>
          <a:ext cx="2009775" cy="722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63501</xdr:colOff>
      <xdr:row>0</xdr:row>
      <xdr:rowOff>127000</xdr:rowOff>
    </xdr:from>
    <xdr:to>
      <xdr:col>3</xdr:col>
      <xdr:colOff>496359</xdr:colOff>
      <xdr:row>3</xdr:row>
      <xdr:rowOff>87941</xdr:rowOff>
    </xdr:to>
    <xdr:pic>
      <xdr:nvPicPr>
        <xdr:cNvPr id="4" name="Imagen 3">
          <a:hlinkClick xmlns:r="http://schemas.openxmlformats.org/officeDocument/2006/relationships" r:id="rId1"/>
          <a:extLst>
            <a:ext uri="{FF2B5EF4-FFF2-40B4-BE49-F238E27FC236}">
              <a16:creationId xmlns:a16="http://schemas.microsoft.com/office/drawing/2014/main" id="{A05EB2B9-52BC-4C85-8B7B-79BF6108E4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1" y="127000"/>
          <a:ext cx="2009775" cy="7229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40967</xdr:rowOff>
    </xdr:from>
    <xdr:to>
      <xdr:col>3</xdr:col>
      <xdr:colOff>153683</xdr:colOff>
      <xdr:row>2</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6DA31D9B-370C-4665-BD65-0D7DE10F4D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40967"/>
          <a:ext cx="1668158" cy="56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92179</xdr:colOff>
      <xdr:row>0</xdr:row>
      <xdr:rowOff>102419</xdr:rowOff>
    </xdr:from>
    <xdr:to>
      <xdr:col>1</xdr:col>
      <xdr:colOff>1285005</xdr:colOff>
      <xdr:row>2</xdr:row>
      <xdr:rowOff>152128</xdr:rowOff>
    </xdr:to>
    <xdr:pic>
      <xdr:nvPicPr>
        <xdr:cNvPr id="4" name="Imagen 3">
          <a:hlinkClick xmlns:r="http://schemas.openxmlformats.org/officeDocument/2006/relationships" r:id="rId1"/>
          <a:extLst>
            <a:ext uri="{FF2B5EF4-FFF2-40B4-BE49-F238E27FC236}">
              <a16:creationId xmlns:a16="http://schemas.microsoft.com/office/drawing/2014/main" id="{3282AA07-C1CB-4B30-8EA9-FE5D4635DB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79" y="102419"/>
          <a:ext cx="1833306" cy="659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85725</xdr:rowOff>
    </xdr:from>
    <xdr:to>
      <xdr:col>1</xdr:col>
      <xdr:colOff>1323975</xdr:colOff>
      <xdr:row>2</xdr:row>
      <xdr:rowOff>27616</xdr:rowOff>
    </xdr:to>
    <xdr:pic>
      <xdr:nvPicPr>
        <xdr:cNvPr id="4" name="Imagen 3">
          <a:hlinkClick xmlns:r="http://schemas.openxmlformats.org/officeDocument/2006/relationships" r:id="rId1"/>
          <a:extLst>
            <a:ext uri="{FF2B5EF4-FFF2-40B4-BE49-F238E27FC236}">
              <a16:creationId xmlns:a16="http://schemas.microsoft.com/office/drawing/2014/main" id="{66971CCB-1D49-4EA4-9BB1-7E0BB9C6B9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85725"/>
          <a:ext cx="2009775" cy="722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1</xdr:row>
      <xdr:rowOff>85725</xdr:rowOff>
    </xdr:from>
    <xdr:to>
      <xdr:col>1</xdr:col>
      <xdr:colOff>1571625</xdr:colOff>
      <xdr:row>3</xdr:row>
      <xdr:rowOff>266460</xdr:rowOff>
    </xdr:to>
    <xdr:pic>
      <xdr:nvPicPr>
        <xdr:cNvPr id="5" name="Imagen 4">
          <a:hlinkClick xmlns:r="http://schemas.openxmlformats.org/officeDocument/2006/relationships" r:id="rId1"/>
          <a:extLst>
            <a:ext uri="{FF2B5EF4-FFF2-40B4-BE49-F238E27FC236}">
              <a16:creationId xmlns:a16="http://schemas.microsoft.com/office/drawing/2014/main" id="{3E3F44E2-0D18-4D51-A57F-DE340C1A40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200025"/>
          <a:ext cx="1495425" cy="537923"/>
        </a:xfrm>
        <a:prstGeom prst="rect">
          <a:avLst/>
        </a:prstGeom>
      </xdr:spPr>
    </xdr:pic>
    <xdr:clientData/>
  </xdr:twoCellAnchor>
  <xdr:twoCellAnchor editAs="oneCell">
    <xdr:from>
      <xdr:col>6</xdr:col>
      <xdr:colOff>457200</xdr:colOff>
      <xdr:row>6</xdr:row>
      <xdr:rowOff>175839</xdr:rowOff>
    </xdr:from>
    <xdr:to>
      <xdr:col>7</xdr:col>
      <xdr:colOff>1133475</xdr:colOff>
      <xdr:row>9</xdr:row>
      <xdr:rowOff>1697259</xdr:rowOff>
    </xdr:to>
    <xdr:pic>
      <xdr:nvPicPr>
        <xdr:cNvPr id="4" name="Imagen 3">
          <a:extLst>
            <a:ext uri="{FF2B5EF4-FFF2-40B4-BE49-F238E27FC236}">
              <a16:creationId xmlns:a16="http://schemas.microsoft.com/office/drawing/2014/main" id="{47DE13CF-4E7F-8414-5240-88198EB49B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01125" y="1414089"/>
          <a:ext cx="2419350" cy="29215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841375</xdr:colOff>
      <xdr:row>149</xdr:row>
      <xdr:rowOff>146050</xdr:rowOff>
    </xdr:from>
    <xdr:to>
      <xdr:col>13</xdr:col>
      <xdr:colOff>630237</xdr:colOff>
      <xdr:row>154</xdr:row>
      <xdr:rowOff>123371</xdr:rowOff>
    </xdr:to>
    <xdr:pic>
      <xdr:nvPicPr>
        <xdr:cNvPr id="3" name="Imagen 2">
          <a:extLst>
            <a:ext uri="{FF2B5EF4-FFF2-40B4-BE49-F238E27FC236}">
              <a16:creationId xmlns:a16="http://schemas.microsoft.com/office/drawing/2014/main" id="{4B62EC14-9927-4B9A-BA9A-BFB7DA214FFF}"/>
            </a:ext>
            <a:ext uri="{147F2762-F138-4A5C-976F-8EAC2B608ADB}">
              <a16:predDERef xmlns:a16="http://schemas.microsoft.com/office/drawing/2014/main" pred="{FDA69424-1E2C-4539-AC9F-0F1607273F4C}"/>
            </a:ext>
          </a:extLst>
        </xdr:cNvPr>
        <xdr:cNvPicPr>
          <a:picLocks noChangeAspect="1"/>
        </xdr:cNvPicPr>
      </xdr:nvPicPr>
      <xdr:blipFill>
        <a:blip xmlns:r="http://schemas.openxmlformats.org/officeDocument/2006/relationships" r:embed="rId1"/>
        <a:stretch>
          <a:fillRect/>
        </a:stretch>
      </xdr:blipFill>
      <xdr:spPr>
        <a:xfrm>
          <a:off x="12245975" y="58464450"/>
          <a:ext cx="2324100" cy="961571"/>
        </a:xfrm>
        <a:prstGeom prst="rect">
          <a:avLst/>
        </a:prstGeom>
      </xdr:spPr>
    </xdr:pic>
    <xdr:clientData/>
  </xdr:twoCellAnchor>
  <xdr:twoCellAnchor editAs="oneCell">
    <xdr:from>
      <xdr:col>1</xdr:col>
      <xdr:colOff>512536</xdr:colOff>
      <xdr:row>7</xdr:row>
      <xdr:rowOff>213179</xdr:rowOff>
    </xdr:from>
    <xdr:to>
      <xdr:col>5</xdr:col>
      <xdr:colOff>847515</xdr:colOff>
      <xdr:row>14</xdr:row>
      <xdr:rowOff>181429</xdr:rowOff>
    </xdr:to>
    <xdr:pic>
      <xdr:nvPicPr>
        <xdr:cNvPr id="6" name="Imagen 5">
          <a:extLst>
            <a:ext uri="{FF2B5EF4-FFF2-40B4-BE49-F238E27FC236}">
              <a16:creationId xmlns:a16="http://schemas.microsoft.com/office/drawing/2014/main" id="{6C781928-F84E-4F62-9AFD-A5342B8E4629}"/>
            </a:ext>
          </a:extLst>
        </xdr:cNvPr>
        <xdr:cNvPicPr>
          <a:picLocks noChangeAspect="1"/>
        </xdr:cNvPicPr>
      </xdr:nvPicPr>
      <xdr:blipFill>
        <a:blip xmlns:r="http://schemas.openxmlformats.org/officeDocument/2006/relationships" r:embed="rId2"/>
        <a:stretch>
          <a:fillRect/>
        </a:stretch>
      </xdr:blipFill>
      <xdr:spPr>
        <a:xfrm>
          <a:off x="675822" y="2267858"/>
          <a:ext cx="4834181" cy="2295071"/>
        </a:xfrm>
        <a:prstGeom prst="rect">
          <a:avLst/>
        </a:prstGeom>
      </xdr:spPr>
    </xdr:pic>
    <xdr:clientData/>
  </xdr:twoCellAnchor>
  <xdr:twoCellAnchor editAs="oneCell">
    <xdr:from>
      <xdr:col>2</xdr:col>
      <xdr:colOff>22678</xdr:colOff>
      <xdr:row>115</xdr:row>
      <xdr:rowOff>147412</xdr:rowOff>
    </xdr:from>
    <xdr:to>
      <xdr:col>6</xdr:col>
      <xdr:colOff>963838</xdr:colOff>
      <xdr:row>124</xdr:row>
      <xdr:rowOff>351292</xdr:rowOff>
    </xdr:to>
    <xdr:pic>
      <xdr:nvPicPr>
        <xdr:cNvPr id="4" name="Imagen 3">
          <a:extLst>
            <a:ext uri="{FF2B5EF4-FFF2-40B4-BE49-F238E27FC236}">
              <a16:creationId xmlns:a16="http://schemas.microsoft.com/office/drawing/2014/main" id="{BFFAC3EC-398B-4AA5-8423-7E344E6C7ABF}"/>
            </a:ext>
          </a:extLst>
        </xdr:cNvPr>
        <xdr:cNvPicPr>
          <a:picLocks noChangeAspect="1"/>
        </xdr:cNvPicPr>
      </xdr:nvPicPr>
      <xdr:blipFill rotWithShape="1">
        <a:blip xmlns:r="http://schemas.openxmlformats.org/officeDocument/2006/relationships" r:embed="rId3"/>
        <a:srcRect t="7482" b="12467"/>
        <a:stretch>
          <a:fillRect/>
        </a:stretch>
      </xdr:blipFill>
      <xdr:spPr>
        <a:xfrm>
          <a:off x="952499" y="35934198"/>
          <a:ext cx="5953125" cy="3639911"/>
        </a:xfrm>
        <a:prstGeom prst="rect">
          <a:avLst/>
        </a:prstGeom>
      </xdr:spPr>
    </xdr:pic>
    <xdr:clientData/>
  </xdr:twoCellAnchor>
  <xdr:twoCellAnchor editAs="oneCell">
    <xdr:from>
      <xdr:col>5</xdr:col>
      <xdr:colOff>495300</xdr:colOff>
      <xdr:row>136</xdr:row>
      <xdr:rowOff>139700</xdr:rowOff>
    </xdr:from>
    <xdr:to>
      <xdr:col>9</xdr:col>
      <xdr:colOff>229586</xdr:colOff>
      <xdr:row>146</xdr:row>
      <xdr:rowOff>67717</xdr:rowOff>
    </xdr:to>
    <xdr:pic>
      <xdr:nvPicPr>
        <xdr:cNvPr id="5" name="Imagen 4">
          <a:extLst>
            <a:ext uri="{FF2B5EF4-FFF2-40B4-BE49-F238E27FC236}">
              <a16:creationId xmlns:a16="http://schemas.microsoft.com/office/drawing/2014/main" id="{6D6F86E6-506A-488C-A69B-083D21E7A6D4}"/>
            </a:ext>
          </a:extLst>
        </xdr:cNvPr>
        <xdr:cNvPicPr>
          <a:picLocks noChangeAspect="1"/>
        </xdr:cNvPicPr>
      </xdr:nvPicPr>
      <xdr:blipFill rotWithShape="1">
        <a:blip xmlns:r="http://schemas.openxmlformats.org/officeDocument/2006/relationships" r:embed="rId4"/>
        <a:srcRect t="8235"/>
        <a:stretch>
          <a:fillRect/>
        </a:stretch>
      </xdr:blipFill>
      <xdr:spPr>
        <a:xfrm>
          <a:off x="5181600" y="45427900"/>
          <a:ext cx="4809524" cy="4246017"/>
        </a:xfrm>
        <a:prstGeom prst="rect">
          <a:avLst/>
        </a:prstGeom>
      </xdr:spPr>
    </xdr:pic>
    <xdr:clientData/>
  </xdr:twoCellAnchor>
  <xdr:twoCellAnchor editAs="oneCell">
    <xdr:from>
      <xdr:col>1</xdr:col>
      <xdr:colOff>112059</xdr:colOff>
      <xdr:row>0</xdr:row>
      <xdr:rowOff>196104</xdr:rowOff>
    </xdr:from>
    <xdr:to>
      <xdr:col>2</xdr:col>
      <xdr:colOff>1132913</xdr:colOff>
      <xdr:row>3</xdr:row>
      <xdr:rowOff>1</xdr:rowOff>
    </xdr:to>
    <xdr:pic>
      <xdr:nvPicPr>
        <xdr:cNvPr id="9" name="Imagen 8">
          <a:hlinkClick xmlns:r="http://schemas.openxmlformats.org/officeDocument/2006/relationships" r:id="rId5"/>
          <a:extLst>
            <a:ext uri="{FF2B5EF4-FFF2-40B4-BE49-F238E27FC236}">
              <a16:creationId xmlns:a16="http://schemas.microsoft.com/office/drawing/2014/main" id="{78A46245-B579-486E-A7E0-5F64222CDEC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0147" y="196104"/>
          <a:ext cx="1791259" cy="6443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163872</xdr:colOff>
      <xdr:row>1</xdr:row>
      <xdr:rowOff>219023</xdr:rowOff>
    </xdr:from>
    <xdr:to>
      <xdr:col>0</xdr:col>
      <xdr:colOff>1541053</xdr:colOff>
      <xdr:row>5</xdr:row>
      <xdr:rowOff>40316</xdr:rowOff>
    </xdr:to>
    <xdr:pic>
      <xdr:nvPicPr>
        <xdr:cNvPr id="3" name="Imagen 2">
          <a:hlinkClick xmlns:r="http://schemas.openxmlformats.org/officeDocument/2006/relationships" r:id="rId1"/>
          <a:extLst>
            <a:ext uri="{FF2B5EF4-FFF2-40B4-BE49-F238E27FC236}">
              <a16:creationId xmlns:a16="http://schemas.microsoft.com/office/drawing/2014/main" id="{83011357-553F-4862-B273-6F3E56704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872" y="219023"/>
          <a:ext cx="1372419" cy="493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40969</xdr:colOff>
      <xdr:row>1</xdr:row>
      <xdr:rowOff>10242</xdr:rowOff>
    </xdr:from>
    <xdr:to>
      <xdr:col>2</xdr:col>
      <xdr:colOff>199665</xdr:colOff>
      <xdr:row>4</xdr:row>
      <xdr:rowOff>26488</xdr:rowOff>
    </xdr:to>
    <xdr:pic>
      <xdr:nvPicPr>
        <xdr:cNvPr id="4" name="Imagen 3">
          <a:hlinkClick xmlns:r="http://schemas.openxmlformats.org/officeDocument/2006/relationships" r:id="rId1"/>
          <a:extLst>
            <a:ext uri="{FF2B5EF4-FFF2-40B4-BE49-F238E27FC236}">
              <a16:creationId xmlns:a16="http://schemas.microsoft.com/office/drawing/2014/main" id="{1DB7B18A-4135-47DD-8BA7-093DFA97DB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69" y="153629"/>
          <a:ext cx="1582684" cy="5693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133350</xdr:colOff>
      <xdr:row>0</xdr:row>
      <xdr:rowOff>157608</xdr:rowOff>
    </xdr:from>
    <xdr:to>
      <xdr:col>3</xdr:col>
      <xdr:colOff>133350</xdr:colOff>
      <xdr:row>2</xdr:row>
      <xdr:rowOff>341941</xdr:rowOff>
    </xdr:to>
    <xdr:pic>
      <xdr:nvPicPr>
        <xdr:cNvPr id="4" name="Imagen 3">
          <a:hlinkClick xmlns:r="http://schemas.openxmlformats.org/officeDocument/2006/relationships" r:id="rId1"/>
          <a:extLst>
            <a:ext uri="{FF2B5EF4-FFF2-40B4-BE49-F238E27FC236}">
              <a16:creationId xmlns:a16="http://schemas.microsoft.com/office/drawing/2014/main" id="{B2E96A2F-4EA6-4FBA-9538-8990FEB3BC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157608"/>
          <a:ext cx="1571625" cy="565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194598</xdr:colOff>
      <xdr:row>0</xdr:row>
      <xdr:rowOff>102420</xdr:rowOff>
    </xdr:from>
    <xdr:to>
      <xdr:col>1</xdr:col>
      <xdr:colOff>1113248</xdr:colOff>
      <xdr:row>2</xdr:row>
      <xdr:rowOff>210845</xdr:rowOff>
    </xdr:to>
    <xdr:pic>
      <xdr:nvPicPr>
        <xdr:cNvPr id="4" name="Imagen 3">
          <a:hlinkClick xmlns:r="http://schemas.openxmlformats.org/officeDocument/2006/relationships" r:id="rId1"/>
          <a:extLst>
            <a:ext uri="{FF2B5EF4-FFF2-40B4-BE49-F238E27FC236}">
              <a16:creationId xmlns:a16="http://schemas.microsoft.com/office/drawing/2014/main" id="{D1DE3A3F-6A70-4A1B-9097-3B537E2A94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598" y="102420"/>
          <a:ext cx="2009775" cy="7229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3</xdr:col>
      <xdr:colOff>419100</xdr:colOff>
      <xdr:row>3</xdr:row>
      <xdr:rowOff>75241</xdr:rowOff>
    </xdr:to>
    <xdr:pic>
      <xdr:nvPicPr>
        <xdr:cNvPr id="4" name="Imagen 3">
          <a:hlinkClick xmlns:r="http://schemas.openxmlformats.org/officeDocument/2006/relationships" r:id="rId1"/>
          <a:extLst>
            <a:ext uri="{FF2B5EF4-FFF2-40B4-BE49-F238E27FC236}">
              <a16:creationId xmlns:a16="http://schemas.microsoft.com/office/drawing/2014/main" id="{7A7C01E3-CB4D-41E4-A121-068A581312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114300"/>
          <a:ext cx="1809750" cy="7229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P\Desktop\Valecita\Matriz%20de%20Riesgos%202026\Mapa%20de%20Riesgos%20ANT%202026_Formulaci&#243;n%20V1.0.xlsm" TargetMode="External"/><Relationship Id="rId1" Type="http://schemas.openxmlformats.org/officeDocument/2006/relationships/externalLinkPath" Target="https://agenciadetierras.sharepoint.com/Users/HP/Desktop/Valecita/Matriz%20de%20Riesgos%202026/Mapa%20de%20Riesgos%20ANT%202026_Formulaci&#243;n%20V1.0.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P\Desktop\Valecita\Matriz%20de%20Riesgos%202026\Formulaci&#243;n%20MRC%202026_V1.0.xlsm" TargetMode="External"/><Relationship Id="rId1" Type="http://schemas.openxmlformats.org/officeDocument/2006/relationships/externalLinkPath" Target="https://agenciadetierras.sharepoint.com/Users/HP/Desktop/Valecita/Matriz%20de%20Riesgos%202026/Formulaci&#243;n%20MRC%202026_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1 FORMULA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Mapa de Riesgos ANT 2026_Formul"/>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_CALOR Previo"/>
      <sheetName val="0_CALOR"/>
      <sheetName val="1_IDENTIFICACIÓN"/>
      <sheetName val="Configuración"/>
      <sheetName val="1 - POLÍTICA"/>
      <sheetName val="2 - CONTEXTO"/>
      <sheetName val="3-IDENTIFICACIÓN DEL RIESGO"/>
      <sheetName val="4-VALORACIÓN DEL RIESGO"/>
      <sheetName val="5-CONTROLES"/>
      <sheetName val="6-MAPA DE RIESGOS CORRUPCION"/>
      <sheetName val="Anexo 1 modificacion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bag type="XFControls"/>
  <bag type="XFComplement">
    <bagId k="XFControls">4</bagId>
  </bag>
  <bag type="DXFComplements" extRef="DXFComplementsMapperExtRef">
    <a k="MappedFeaturePropertyBags">
      <bagId>5</bagId>
      <bagId>2</bagId>
    </a>
  </bag>
</FeaturePropertyBag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78BB59CA-17A7-4FBC-B3ED-2EDB3FDEA844}">
    <nsvFilter filterId="{484768A2-5AA4-4A5D-A7C4-75CA1F538883}" ref="A11:AJ171" tableId="14"/>
  </namedSheetView>
</namedSheetView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C4D59E-10B0-43EF-AE28-F079F4E7FC13}" name="Tabla1" displayName="Tabla1" ref="A5:E21" totalsRowShown="0" headerRowDxfId="164" headerRowBorderDxfId="163" tableBorderDxfId="162" totalsRowBorderDxfId="161">
  <autoFilter ref="A5:E21" xr:uid="{36C4D59E-10B0-43EF-AE28-F079F4E7FC13}"/>
  <tableColumns count="5">
    <tableColumn id="1" xr3:uid="{62F57F78-9BF9-4D06-8881-5873A9510708}" name="SIGLA" dataDxfId="160"/>
    <tableColumn id="2" xr3:uid="{9FEA35CB-1BA7-4819-BE1D-535B73F2C1E5}" name="DENOMINACIÓN_PROCESOS" dataDxfId="159"/>
    <tableColumn id="3" xr3:uid="{C2233596-B60B-4080-BF55-D859A45ECB1D}" name="OBJETIVO" dataDxfId="158"/>
    <tableColumn id="4" xr3:uid="{5ABD90DE-47C2-4D20-B173-7693C4C7B365}" name="Enlace" dataDxfId="157"/>
    <tableColumn id="5" xr3:uid="{3A23804F-C8DC-4DC9-BF0C-9BC61816C121}" name="Responsable de coordinación (Actividades del proceso)" dataDxfId="15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C7CD65-53BE-4229-A034-9E1CC491F65D}" name="Tabla15" displayName="Tabla15" ref="BM5:BQ9" totalsRowShown="0" headerRowDxfId="104">
  <autoFilter ref="BM5:BQ9" xr:uid="{0CC7CD65-53BE-4229-A034-9E1CC491F65D}"/>
  <tableColumns count="5">
    <tableColumn id="1" xr3:uid="{F96B0FE5-D922-4F03-9E3E-5621EA4DE435}" name="Niveles de riesgo" dataDxfId="103"/>
    <tableColumn id="2" xr3:uid="{79D0DFF3-6631-4779-B476-73AACD0926C2}" name="Tratamiento" dataDxfId="102"/>
    <tableColumn id="3" xr3:uid="{67AC9588-19A8-4E4D-8D14-A6B9E390FE6E}" name="¿Requiere Plan de Acción?" dataDxfId="101"/>
    <tableColumn id="4" xr3:uid="{2D26ADF7-EA0D-46BD-8938-5252A21BDB82}" name="Reducir_mitigar_Transferir_Evitar" dataDxfId="100"/>
    <tableColumn id="5" xr3:uid="{027903A8-BEDD-4643-8915-4D3E4D47E55F}" name="Colorimentria" dataDxfId="9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90CD41A-A9D5-4FA7-8DFC-546DB2491101}" name="Tabla6" displayName="Tabla6" ref="A11:L171" totalsRowShown="0" headerRowDxfId="181" dataDxfId="179" headerRowBorderDxfId="180" tableBorderDxfId="178" totalsRowBorderDxfId="177">
  <autoFilter ref="A11:L171" xr:uid="{D90CD41A-A9D5-4FA7-8DFC-546DB2491101}"/>
  <tableColumns count="12">
    <tableColumn id="1" xr3:uid="{1CCA541D-139E-4A29-BDE3-4D2314BA8042}" name="Proceso" dataDxfId="176"/>
    <tableColumn id="2" xr3:uid="{D4D4CD5A-C465-44A4-90FC-FDB8A23C6BE6}" name="Sigla" dataDxfId="175">
      <calculatedColumnFormula>_xlfn.XLOOKUP(A12,Tabla1[DENOMINACIÓN_PROCESOS],Tabla1[SIGLA],"",1)</calculatedColumnFormula>
    </tableColumn>
    <tableColumn id="3" xr3:uid="{FFB7C268-E711-4264-BF59-E7176E66A0D6}" name="Id Riesgo" dataDxfId="174"/>
    <tableColumn id="4" xr3:uid="{D945155D-9F73-490F-A242-D1F6D4379667}" name="Amenaza de Integridad Pública" dataDxfId="173"/>
    <tableColumn id="5" xr3:uid="{0BD49E3B-D2A6-4650-928B-04275DAE5AD4}" name="Fuente Generadora" dataDxfId="172">
      <calculatedColumnFormula array="1">_xlfn.XLOOKUP(D12,Tipo_de_riesgo_de_Integridad_Pública,Tabla3[Factor de riesgo],"",1)</calculatedColumnFormula>
    </tableColumn>
    <tableColumn id="6" xr3:uid="{ED2B8BD2-343D-42F8-BF6F-9EE275A0324C}" name="Descripción Fuente Generadora" dataDxfId="171">
      <calculatedColumnFormula>IFERROR(VLOOKUP(E12,Tabla3[[Factor de riesgo]:[Descripción]],2,FALSE),"")</calculatedColumnFormula>
    </tableColumn>
    <tableColumn id="7" xr3:uid="{C6352EFF-1E50-4D10-99DC-DA489816D5CC}" name="¿Qué? _x000a_IMPACTO_x000a_Posibilidad de afectación (…)" dataDxfId="170"/>
    <tableColumn id="8" xr3:uid="{FE4F95BE-91CD-42BF-9E97-265A70E51E44}" name="¿Cómo?_x000a_CAUSA INMEDIATA " dataDxfId="169"/>
    <tableColumn id="9" xr3:uid="{0CD57C00-F3B7-426D-A969-96F1A89235B8}" name="¿Por qué?_x000a_CAUSA RAÍZ - Actividad (R. Corrupción) / Operación (LA FT y FP)" dataDxfId="168"/>
    <tableColumn id="10" xr3:uid="{86D47554-6A1D-4ED4-B8F7-DC1CE432BBF8}" name="DESCRIPCIÓN DEL RIESGO" dataDxfId="167">
      <calculatedColumnFormula>IF(COUNTIF(G12:I12,"&lt;&gt;"&amp;"")=3,CONCATENATE("Posibilidad de afectación ",G12, " por ",H12," debido a "&amp;I12),"")</calculatedColumnFormula>
    </tableColumn>
    <tableColumn id="12" xr3:uid="{9A3B4702-F591-42BB-AED2-934C12A358C3}" name="Estado" dataDxfId="166"/>
    <tableColumn id="11" xr3:uid="{50EEE5D2-D6CE-4B6F-BF20-364822428F17}" name="Registro diligenciado" dataDxfId="165">
      <calculatedColumnFormula>IF(COUNTIF(A12:K12,"&lt;&gt;"&amp;"")=11,TRUE, FALSE)</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84768A2-5AA4-4A5D-A7C4-75CA1F538883}" name="Tabla13" displayName="Tabla13" ref="A12:P172" totalsRowShown="0" headerRowDxfId="98" dataDxfId="97" tableBorderDxfId="96">
  <autoFilter ref="A12:P172" xr:uid="{484768A2-5AA4-4A5D-A7C4-75CA1F538883}"/>
  <tableColumns count="16">
    <tableColumn id="1" xr3:uid="{B13AC871-3565-465F-B747-5D036C06CB3B}" name="Id Riesgo" dataDxfId="95"/>
    <tableColumn id="2" xr3:uid="{151ABB33-18DF-4DA9-AD75-822B0A34A2B4}" name="Identificado en paso 1?" dataDxfId="94">
      <calculatedColumnFormula>_xlfn.XLOOKUP(A13,Tabla6[Id Riesgo],Tabla6[Registro diligenciado],FALSE,1)</calculatedColumnFormula>
    </tableColumn>
    <tableColumn id="3" xr3:uid="{68879C21-B1E4-437D-8746-31B22F9F70D3}" name="Riesgo" dataDxfId="93">
      <calculatedColumnFormula>IF(B13,_xlfn.XLOOKUP(A13,Tabla6[Id Riesgo],Tabla6[DESCRIPCIÓN DEL RIESGO],FALSE,1),"")</calculatedColumnFormula>
    </tableColumn>
    <tableColumn id="4" xr3:uid="{8B666F8F-1739-49B4-8B5C-EF99427FF18D}" name="No. veces que realiza la actividad al año" dataDxfId="92"/>
    <tableColumn id="5" xr3:uid="{65EBE78C-39EF-470F-ACB9-6A2631656538}" name="Probabilidad" dataDxfId="91">
      <calculatedColumnFormula>_xlfn.XLOOKUP(D13,Tabla8[No. veces que realiza la actividad al año],Tabla8[Probabilidad],"",1)</calculatedColumnFormula>
    </tableColumn>
    <tableColumn id="6" xr3:uid="{19706173-5643-43E7-B40B-B2A5A3128680}" name="Nivel de probabilidad" dataDxfId="90">
      <calculatedColumnFormula>_xlfn.XLOOKUP(D13,Tabla8[No. veces que realiza la actividad al año],Tabla8[Nivel de probabilidad],"",1)</calculatedColumnFormula>
    </tableColumn>
    <tableColumn id="7" xr3:uid="{6B6B096F-66B0-4830-AD24-7CE15616DB7E}" name="Afectación económica" dataDxfId="89"/>
    <tableColumn id="8" xr3:uid="{27C4E573-A744-4BB5-8188-2E96C4EC8C1C}" name="Porcentaje Económico" dataDxfId="88">
      <calculatedColumnFormula>_xlfn.XLOOKUP(G13,Tabla9[Afectación económica],Tabla9[Porcentaje],"",1)</calculatedColumnFormula>
    </tableColumn>
    <tableColumn id="9" xr3:uid="{62066C39-9DC3-4D9A-AC23-0732A3C52ACC}" name="Nivel de impacto Económico" dataDxfId="87">
      <calculatedColumnFormula>_xlfn.XLOOKUP(G13,Tabla9[Afectación económica],Tabla9[Nivel de impacto],"",1)</calculatedColumnFormula>
    </tableColumn>
    <tableColumn id="10" xr3:uid="{51D51224-3B52-4ABF-A834-67D8B93B3713}" name="El riesgo afecta la imagen de:" dataDxfId="86"/>
    <tableColumn id="11" xr3:uid="{D519201C-5626-4738-B202-DFA28ABA3B73}" name="Porcentaje Reputacional" dataDxfId="85">
      <calculatedColumnFormula>_xlfn.XLOOKUP(J13,Tabla9[Reputacional],Tabla9[Porcentaje],"",1)</calculatedColumnFormula>
    </tableColumn>
    <tableColumn id="12" xr3:uid="{0EDE99E0-909F-418E-AD46-BCD755AE81A2}" name="Nivel de impacto Reputacional" dataDxfId="84">
      <calculatedColumnFormula>_xlfn.XLOOKUP(J13,Tabla9[Reputacional],Tabla9[Nivel de impacto],"",1)</calculatedColumnFormula>
    </tableColumn>
    <tableColumn id="13" xr3:uid="{CC66AAEB-10A4-4CC1-9EAA-D52A76925536}" name="Porcentaje Impacto" dataDxfId="83">
      <calculatedColumnFormula>IF(OR(H13&lt;&gt;"",K13&lt;&gt;""),MAX(H13,K13),"")</calculatedColumnFormula>
    </tableColumn>
    <tableColumn id="14" xr3:uid="{472CDD13-E0C4-4496-9B7A-C62E968EA22D}" name="Nivel de impacto" dataDxfId="82">
      <calculatedColumnFormula>_xlfn.XLOOKUP(M13,Tabla9[Porcentaje],Tabla9[Nivel de impacto],"",1)</calculatedColumnFormula>
    </tableColumn>
    <tableColumn id="15" xr3:uid="{C7243539-758B-4FE7-947A-591EB63DF997}" name="Severidad Nivel de Riesgo Inherente" dataDxfId="81">
      <calculatedColumnFormula>IF(P13,_xlfn.XLOOKUP(CONCATENATE("P",F13,"I",N13),Tabla10[Llave],Tabla10[Severidad],"",1),"")</calculatedColumnFormula>
    </tableColumn>
    <tableColumn id="16" xr3:uid="{F9D0E023-AA3B-4482-8E0D-D57C434008E8}" name="Registro diligenciado" dataDxfId="80">
      <calculatedColumnFormula>IF(AND(B13=TRUE,D13&lt;&gt;"",OR(G13&lt;&gt;"",J13&lt;&gt;"")),TRUE, FALSE)</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82104E6-4CED-4FA1-9BC9-3ED2D1CAEF9E}" name="Tabla135" displayName="Tabla135" ref="F11:AH1791" totalsRowShown="0" headerRowDxfId="79" dataDxfId="78" tableBorderDxfId="77">
  <autoFilter ref="F11:AH1791" xr:uid="{484768A2-5AA4-4A5D-A7C4-75CA1F538883}"/>
  <tableColumns count="29">
    <tableColumn id="1" xr3:uid="{85B36E0B-3BD5-4701-ABC4-6FD6B6B7814F}" name="Id Riesgo" dataDxfId="76"/>
    <tableColumn id="2" xr3:uid="{468A81FD-FB90-42E3-A2E5-A491990A2949}" name="Identificado en paso 1 y 2?" dataDxfId="75">
      <calculatedColumnFormula>_xlfn.XLOOKUP(F12,Tabla13[Id Riesgo],Tabla13[Registro diligenciado],FALSE,1)</calculatedColumnFormula>
    </tableColumn>
    <tableColumn id="3" xr3:uid="{102B0D38-0523-4C33-9F8A-58534AC45281}" name="Riesgo" dataDxfId="74">
      <calculatedColumnFormula>IF(G12,_xlfn.XLOOKUP(F12,Tabla6[Id Riesgo],Tabla6[DESCRIPCIÓN DEL RIESGO],FALSE,1),"")</calculatedColumnFormula>
    </tableColumn>
    <tableColumn id="35" xr3:uid="{34D67DAB-BCA3-4C47-9B32-E2FC4ADC2E4C}" name="Probabilidad (por registro)" dataDxfId="73">
      <calculatedColumnFormula>_xlfn.XLOOKUP(Tabla135[[#This Row],[Id Riesgo]],Tabla13[Id Riesgo],Tabla13[Probabilidad])</calculatedColumnFormula>
    </tableColumn>
    <tableColumn id="36" xr3:uid="{CCE409D6-C0CF-4C9A-9858-2EC9ED28C200}" name="Impacto(por registro" dataDxfId="72">
      <calculatedColumnFormula>_xlfn.XLOOKUP(Tabla135[[#This Row],[Id Riesgo]],Tabla13[Id Riesgo],Tabla13[Porcentaje Impacto],"",1)</calculatedColumnFormula>
    </tableColumn>
    <tableColumn id="6" xr3:uid="{96FCE70B-B732-4341-BA93-AE29DC5F3807}" name="No. de Control" dataDxfId="71"/>
    <tableColumn id="4" xr3:uid="{3C93E3F6-538D-4DA8-95AE-459C1A7F229E}" name="Área" dataDxfId="70"/>
    <tableColumn id="14" xr3:uid="{DC31BE8D-4D2A-446D-8B81-658F6AA8441B}" name="Cargo" dataDxfId="69"/>
    <tableColumn id="7" xr3:uid="{FF5F8EFC-6ABD-4071-9095-3EA125048506}" name="Aplicativo" dataDxfId="68"/>
    <tableColumn id="8" xr3:uid="{6DA91128-F818-4A7C-898D-7BD3096F456C}" name="Actividad - Acción ¿Qué?_x000a_Inicia con verbo" dataDxfId="67"/>
    <tableColumn id="33" xr3:uid="{10DBB8C1-5E74-45DF-A303-677A3CF8A4BB}" name="Complemento_x000a_(Observaciones o desviaciones)" dataDxfId="66"/>
    <tableColumn id="34" xr3:uid="{985531C4-61E2-4B82-ABDE-4BC6BA575358}" name="Descripción del control" dataDxfId="65">
      <calculatedColumnFormula>_xlfn.TEXTJOIN(" ",TRUE,Tabla135[[#This Row],[Actividad - Acción ¿Qué?
Inicia con verbo]],Tabla135[[#This Row],[Complemento
(Observaciones o desviaciones)]])</calculatedColumnFormula>
    </tableColumn>
    <tableColumn id="25" xr3:uid="{B4E64098-B353-44F0-8F9A-39D7199486B7}" name="Tipo de control" dataDxfId="64"/>
    <tableColumn id="28" xr3:uid="{B9EDC5B5-E0B0-4E3F-8D43-BB9D8340DB93}" name="Peso del control" dataDxfId="63">
      <calculatedColumnFormula>_xlfn.XLOOKUP(Tabla135[[#This Row],[Tipo de control]],Tabla7[Tipo de control],Tabla7[Peso],"",1)</calculatedColumnFormula>
    </tableColumn>
    <tableColumn id="27" xr3:uid="{9379C55B-F792-460E-8257-A1DC1BAF7BF7}" name="Desplazamiento en la Matriz" dataDxfId="62">
      <calculatedColumnFormula>_xlfn.XLOOKUP(Tabla135[[#This Row],[Tipo de control]],Tabla7[Tipo de control],Tabla7[Afectación matriz],"",1)</calculatedColumnFormula>
    </tableColumn>
    <tableColumn id="31" xr3:uid="{2202C6D9-024E-4A0E-A147-30DB53B0C640}" name="Implementación" dataDxfId="61"/>
    <tableColumn id="32" xr3:uid="{DD4B8DA0-8656-45BC-A348-4E58DA16F012}" name="Peso de la implementación" dataDxfId="60">
      <calculatedColumnFormula>_xlfn.XLOOKUP(Tabla135[[#This Row],[Implementación]],Tabla11[Implementación],Tabla11[Peso],"",1)</calculatedColumnFormula>
    </tableColumn>
    <tableColumn id="11" xr3:uid="{6187069D-9E1B-44B2-A1D0-A1DD714323A3}" name="Documentación" dataDxfId="59"/>
    <tableColumn id="10" xr3:uid="{8974AA1C-1141-4ACC-97C1-7E8B16093F52}" name="Frecuencia" dataDxfId="58"/>
    <tableColumn id="12" xr3:uid="{DDAAB5B7-E989-4077-8CD9-E451B3E3746F}" name="Trazabilidad" dataDxfId="57"/>
    <tableColumn id="18" xr3:uid="{BE93AF13-338B-4B5B-BB58-24F5802378EA}" name="Ejecución" dataDxfId="56"/>
    <tableColumn id="15" xr3:uid="{E26DC35C-1B47-4D6B-A68E-F30D9B99064C}" name="Valor del control" dataDxfId="55">
      <calculatedColumnFormula>IFERROR(Tabla135[[#This Row],[Peso del control]]+Tabla135[[#This Row],[Peso de la implementación]],"")</calculatedColumnFormula>
    </tableColumn>
    <tableColumn id="23" xr3:uid="{33ABA2AB-9131-448F-96E5-42C0DA7F9400}" name="Probabilidad residual" dataDxfId="54">
      <calculatedColumnFormula array="1">IFERROR(IF(Tabla135[[#This Row],[Registro diligenciado]]=TRUE,_xlfn.IFS(AND(Tabla135[[#This Row],[No. de Control]]=1,Tabla135[[#This Row],[Desplazamiento en la Matriz]]="Probabilidad"),D12-(D12*Tabla135[[#This Row],[Valor del control]]),AND(Tabla135[[#This Row],[No. de Control]]&gt;1,Tabla135[[#This Row],[Desplazamiento en la Matriz]]="Probabilidad"),AB11-(AB11*Tabla135[[#This Row],[Valor del control]]),AND(Tabla135[[#This Row],[No. de Control]]=1,Tabla135[[#This Row],[Desplazamiento en la Matriz]]="Impacto"),D12,AND(Tabla135[[#This Row],[No. de Control]]&gt;1,Tabla135[[#This Row],[Desplazamiento en la Matriz]]="Impacto"),AB11),""),"")</calculatedColumnFormula>
    </tableColumn>
    <tableColumn id="24" xr3:uid="{B4EE8A4B-5DA4-48D5-983F-E3232F5D5DBB}" name="Impacto residual" dataDxfId="53">
      <calculatedColumnFormula array="1">IFERROR(IF(Tabla135[[#This Row],[Registro diligenciado]]=TRUE,_xlfn.IFS(AND(Tabla135[[#This Row],[No. de Control]]=1,Tabla135[[#This Row],[Desplazamiento en la Matriz]]="Impacto"),E12-(E12*Tabla135[[#This Row],[Valor del control]]),AND(Tabla135[[#This Row],[No. de Control]]&gt;1,Tabla135[[#This Row],[Desplazamiento en la Matriz]]="Impacto"),AC11-(AC11*Tabla135[[#This Row],[Valor del control]]),AND(Tabla135[[#This Row],[No. de Control]]=1,Tabla135[[#This Row],[Desplazamiento en la Matriz]]="Probabilidad"),E12,AND(Tabla135[[#This Row],[No. de Control]]&gt;1,Tabla135[[#This Row],[Desplazamiento en la Matriz]]="Probabilidad"),AC11),""),"")</calculatedColumnFormula>
    </tableColumn>
    <tableColumn id="37" xr3:uid="{5FB3B007-A0A8-4D49-A516-4C475C1F6A33}" name="Probabilidad residual Final" dataDxfId="52">
      <calculatedColumnFormula>IFERROR(_xlfn.MINIFS(Tabla135[Probabilidad residual],Tabla135[Id Riesgo],Tabla135[[#This Row],[Id Riesgo]]),"")</calculatedColumnFormula>
    </tableColumn>
    <tableColumn id="38" xr3:uid="{6F2EF998-E4BE-477F-8A6F-AB4552DE1B92}" name="Impacto Residual Final" dataDxfId="51">
      <calculatedColumnFormula>IFERROR(_xlfn.MINIFS(Tabla135[Impacto residual],Tabla135[Id Riesgo],Tabla135[[#This Row],[Id Riesgo]]),"")</calculatedColumnFormula>
    </tableColumn>
    <tableColumn id="39" xr3:uid="{6FF14AE3-1B37-4637-B731-0B57179D9AAA}" name="Valoración Probabilidad Residual" dataDxfId="50">
      <calculatedColumnFormula array="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calculatedColumnFormula>
    </tableColumn>
    <tableColumn id="40" xr3:uid="{FD6A632A-C485-4454-954D-B21554A3C518}" name="Valoración Impacto Residual" dataDxfId="49">
      <calculatedColumnFormula array="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calculatedColumnFormula>
    </tableColumn>
    <tableColumn id="16" xr3:uid="{33FBE490-DA36-4F3F-9947-E35D45471EA1}" name="Registro diligenciado" dataDxfId="48">
      <calculatedColumnFormula>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8B70B7-3FB0-445B-A9E8-27322C47658E}" name="Tabla1315" displayName="Tabla1315" ref="A11:AJ171" totalsRowShown="0" headerRowDxfId="43" dataDxfId="42" tableBorderDxfId="41">
  <autoFilter ref="A11:AJ171" xr:uid="{484768A2-5AA4-4A5D-A7C4-75CA1F538883}"/>
  <tableColumns count="36">
    <tableColumn id="1" xr3:uid="{E9F630C8-F98F-49F6-A1D9-34D13302460A}" name="Id Riesgo" dataDxfId="40"/>
    <tableColumn id="2" xr3:uid="{767ECCAF-8E19-4314-80D3-2C4485D6AE9D}" name="Diligenciadas etapas previas?" dataDxfId="39">
      <calculatedColumnFormula>IF(COUNTIFS(Tabla135[Id Riesgo],Tabla1315[[#This Row],[Id Riesgo]],Tabla135[Registro diligenciado],TRUE)&gt;0,TRUE,FALSE)</calculatedColumnFormula>
    </tableColumn>
    <tableColumn id="48" xr3:uid="{7AA51255-7D23-4F06-A05C-9BC164F0E11A}" name="Sigla Proceso" dataDxfId="38">
      <calculatedColumnFormula>IF(B12,_xlfn.XLOOKUP(A12,Tabla6[Id Riesgo],Tabla6[Sigla],FALSE,1),"")</calculatedColumnFormula>
    </tableColumn>
    <tableColumn id="3" xr3:uid="{6A6F68B9-6A59-446F-B0A3-F71C03FA7476}" name="Riesgo" dataDxfId="37">
      <calculatedColumnFormula>IF(B12,_xlfn.XLOOKUP(A12,Tabla6[Id Riesgo],Tabla6[DESCRIPCIÓN DEL RIESGO],FALSE,1),"")</calculatedColumnFormula>
    </tableColumn>
    <tableColumn id="5" xr3:uid="{3A11309F-63B9-4006-8DA6-7B35EB1F31AF}" name="% Probabilidad" dataDxfId="36">
      <calculatedColumnFormula>IF(Tabla1315[[#This Row],[Diligenciadas etapas previas?]],_xlfn.XLOOKUP(Tabla1315[[#This Row],[Id Riesgo]],Tabla13[Id Riesgo],Tabla13[Probabilidad],"",1),"")</calculatedColumnFormula>
    </tableColumn>
    <tableColumn id="4" xr3:uid="{8A116ECB-0CCD-478C-9DBA-4C920D00C940}" name="% Impacto" dataDxfId="35">
      <calculatedColumnFormula>IF(Tabla1315[[#This Row],[Diligenciadas etapas previas?]],_xlfn.XLOOKUP(Tabla1315[[#This Row],[Id Riesgo]],Tabla13[Id Riesgo],Tabla13[Porcentaje Impacto],"",1),"")</calculatedColumnFormula>
    </tableColumn>
    <tableColumn id="6" xr3:uid="{2D26E89C-CF61-4AF7-91C8-0ECF5B3AD8A3}" name="Nivel de probabilidad" dataDxfId="34">
      <calculatedColumnFormula>IF(Tabla1315[[#This Row],[Diligenciadas etapas previas?]],_xlfn.XLOOKUP(Tabla1315[[#This Row],[Id Riesgo]],Tabla13[Id Riesgo],Tabla13[Nivel de probabilidad],"",1),"")</calculatedColumnFormula>
    </tableColumn>
    <tableColumn id="14" xr3:uid="{5A03F3CA-4B92-46AA-AF71-5C3D63F6EFFB}" name="Nivel de impacto" dataDxfId="33">
      <calculatedColumnFormula>IF(Tabla1315[[#This Row],[Diligenciadas etapas previas?]],_xlfn.XLOOKUP(Tabla1315[[#This Row],[Id Riesgo]],Tabla13[Id Riesgo],Tabla13[Nivel de impacto],"",1),"")</calculatedColumnFormula>
    </tableColumn>
    <tableColumn id="11" xr3:uid="{36505B10-A454-4363-839D-5072C66DE12D}" name="Severidad Nivel de Riesgo Inherente" dataDxfId="32">
      <calculatedColumnFormula>IF(Tabla1315[[#This Row],[Diligenciadas etapas previas?]],_xlfn.XLOOKUP(Tabla1315[[#This Row],[Id Riesgo]],Tabla13[Id Riesgo],Tabla13[Severidad Nivel de Riesgo Inherente],"",1),"")</calculatedColumnFormula>
    </tableColumn>
    <tableColumn id="7" xr3:uid="{B870A7D1-357F-47AC-BA19-4B9DDEFE4DE9}" name="% Probabilidad Residual" dataDxfId="31">
      <calculatedColumnFormula>IF(Tabla1315[[#This Row],[Diligenciadas etapas previas?]],_xlfn.XLOOKUP(Tabla1315[[#This Row],[Id Riesgo]],'4_CONTROLES'!$A$12:$A$1611,'4_CONTROLES'!$AJ$12:$AJ$1611,"",1),"")</calculatedColumnFormula>
    </tableColumn>
    <tableColumn id="8" xr3:uid="{F6C4CBA9-EDC6-46AB-B2E7-C0F26F8A2124}" name="% Impacto Residual" dataDxfId="30">
      <calculatedColumnFormula>IF(Tabla1315[[#This Row],[Diligenciadas etapas previas?]],_xlfn.XLOOKUP(Tabla1315[[#This Row],[Id Riesgo]],'4_CONTROLES'!$A$12:$A$1611,'4_CONTROLES'!$AK$12:$AK$1611,"",1),"")</calculatedColumnFormula>
    </tableColumn>
    <tableColumn id="9" xr3:uid="{D0E7723B-8420-480F-BEE5-07CF41E69DFA}" name="Nivel de probabilidad Residual" dataDxfId="29">
      <calculatedColumnFormula>IF(Tabla1315[[#This Row],[Diligenciadas etapas previas?]],_xlfn.XLOOKUP(Tabla1315[[#This Row],[Id Riesgo]],'4_CONTROLES'!$A$12:$A$1611,'4_CONTROLES'!$AL$12:$AL$1611,"",1),"")</calculatedColumnFormula>
    </tableColumn>
    <tableColumn id="10" xr3:uid="{967E0A1A-4AB3-4C98-BC3B-796BD9BABE4E}" name="Nivel de impacto Residual" dataDxfId="28">
      <calculatedColumnFormula>IF(Tabla1315[[#This Row],[Diligenciadas etapas previas?]],_xlfn.XLOOKUP(Tabla1315[[#This Row],[Id Riesgo]],'4_CONTROLES'!$A$12:$A$1611,'4_CONTROLES'!$AM$12:$AM$1611,"",1),"")</calculatedColumnFormula>
    </tableColumn>
    <tableColumn id="12" xr3:uid="{3E61F68F-7D39-4F90-9E2A-89FF85FBEFE9}" name="Severidad Nivel de Riesgo Residual" dataDxfId="27">
      <calculatedColumnFormula>IF(Tabla1315[[#This Row],[Diligenciadas etapas previas?]]=TRUE,_xlfn.XLOOKUP(CONCATENATE("P",Tabla1315[[#This Row],[Nivel de probabilidad Residual]],"I",Tabla1315[[#This Row],[Nivel de impacto Residual]]),Tabla10[Llave],Tabla10[Severidad],"",1),"")</calculatedColumnFormula>
    </tableColumn>
    <tableColumn id="13" xr3:uid="{43DBA5AC-06ED-45C6-B26E-4B8D7FCC78AF}" name="¿Requiere Plan de Acción?" dataDxfId="26">
      <calculatedColumnFormula>_xlfn.XLOOKUP(Tabla1315[[#This Row],[Severidad Nivel de Riesgo Residual]],CONFIGURACIÓN!$BM$6:$BM$9,CONFIGURACIÓN!$BO$6:$BO$9,"",0)</calculatedColumnFormula>
    </tableColumn>
    <tableColumn id="15" xr3:uid="{D069A4DC-5D52-421F-B7E7-E7F9E0C0E348}" name="Tratamiento" dataDxfId="25">
      <calculatedColumnFormula>_xlfn.XLOOKUP(Tabla1315[[#This Row],[Severidad Nivel de Riesgo Residual]],CONFIGURACIÓN!$BM$6:$BM$9,CONFIGURACIÓN!$BP$6:$BP$9,"",0)</calculatedColumnFormula>
    </tableColumn>
    <tableColumn id="17" xr3:uid="{B6E85EF3-7F7D-4439-B2D3-27A5D6EBE6D5}" name="Determine el tratamiento a seguir _x000a_" dataDxfId="24"/>
    <tableColumn id="19" xr3:uid="{9391138F-A84C-47CA-908E-8E6A982F8134}" name="Descripción de la Acción_x000a_(basado en el análisis de causas)" dataDxfId="23"/>
    <tableColumn id="36" xr3:uid="{3C977FE2-A565-43D0-9D56-D4360AF2AB95}" name="Area responsable" dataDxfId="22"/>
    <tableColumn id="20" xr3:uid="{62F3DF53-D72F-4557-9316-017C7CA45694}" name="Responsable _x000a_(Cargo)" dataDxfId="21"/>
    <tableColumn id="37" xr3:uid="{B99143B8-181B-44F0-BB57-AF354C8B2FE0}" name="Descripción" dataDxfId="20"/>
    <tableColumn id="47" xr3:uid="{41B6C2ED-0064-463E-AC04-92FD87C0446B}" name="Meta (No.)" dataDxfId="19"/>
    <tableColumn id="38" xr3:uid="{C45E1723-765B-4AB4-BE79-97CA82969D73}" name="Enero" dataDxfId="18"/>
    <tableColumn id="39" xr3:uid="{0763B7F0-8D62-4B87-8F22-BD58FE865616}" name="Febrero" dataDxfId="17"/>
    <tableColumn id="21" xr3:uid="{9E079911-235D-46EB-ABB7-C76DA3901438}" name="Marzo" dataDxfId="16"/>
    <tableColumn id="22" xr3:uid="{486AD1CD-F69D-4334-AE7C-1216E5011508}" name="Abril" dataDxfId="15"/>
    <tableColumn id="40" xr3:uid="{89F79E50-B865-4151-A9E1-45D65A9FF5F4}" name="Mayo" dataDxfId="14"/>
    <tableColumn id="41" xr3:uid="{1B30D6D2-0B34-46C6-A97F-B19F05974B8F}" name="Junio" dataDxfId="13"/>
    <tableColumn id="42" xr3:uid="{0C276E7B-E4D9-4B24-B35F-6AC4A08D6BDD}" name="Julio" dataDxfId="12"/>
    <tableColumn id="43" xr3:uid="{9EFC7E9A-D2B7-4A31-8685-5855277D2D56}" name="Agosto" dataDxfId="11"/>
    <tableColumn id="44" xr3:uid="{8A365B4C-945A-459E-95FB-4319C550F37D}" name="Septiembre" dataDxfId="10"/>
    <tableColumn id="45" xr3:uid="{C4304795-C551-4E1A-9BDF-E861471C98CE}" name="Octubre" dataDxfId="9"/>
    <tableColumn id="46" xr3:uid="{1165A6C5-5F6B-40F3-AC20-3206A25EC4E7}" name="Noviembre" dataDxfId="8"/>
    <tableColumn id="16" xr3:uid="{B6CA0CAE-234D-4E8E-8C79-658E980A10FC}" name="Diciembre" dataDxfId="7"/>
    <tableColumn id="28" xr3:uid="{3361E0A5-0591-48E9-A98D-4DCFC6E18421}" name="Estado" dataDxfId="6"/>
    <tableColumn id="23" xr3:uid="{06438B1F-1015-4A38-9ADF-F368A09CAAFF}" name="Riesgo activo?" dataDxfId="5">
      <calculatedColumnFormula>IF(_xlfn.XLOOKUP(Tabla1315[[#This Row],[Id Riesgo]],Tabla6[Id Riesgo],Tabla6[Estado],"",0)=0,"",_xlfn.XLOOKUP(Tabla1315[[#This Row],[Id Riesgo]],Tabla6[Id Riesgo],Tabla6[Estado],"",0))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C9563C-8052-46C3-9752-C70ACED64772}" name="Tabla2" displayName="Tabla2" ref="G5:G8" totalsRowShown="0" headerRowDxfId="155" dataDxfId="153" headerRowBorderDxfId="154" tableBorderDxfId="152">
  <autoFilter ref="G5:G8" xr:uid="{21C9563C-8052-46C3-9752-C70ACED64772}"/>
  <tableColumns count="1">
    <tableColumn id="1" xr3:uid="{CD074C7F-7954-43D2-B063-67AAAE140DEE}" name="Vigencia" dataDxfId="15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416FC5-0DCF-4C94-8320-735DF4D03027}" name="Tabla3" displayName="Tabla3" ref="I5:K7" totalsRowShown="0" headerRowDxfId="150" headerRowBorderDxfId="149" tableBorderDxfId="148" totalsRowBorderDxfId="147">
  <autoFilter ref="I5:K7" xr:uid="{48416FC5-0DCF-4C94-8320-735DF4D03027}"/>
  <tableColumns count="3">
    <tableColumn id="1" xr3:uid="{DF454E67-15F2-4613-B478-75291CE3D0EA}" name="Amenaza a la Integridad Pública" dataDxfId="146"/>
    <tableColumn id="2" xr3:uid="{360B9AB5-4312-4F1F-ACE1-DB365B7B50EC}" name="Factor de riesgo" dataDxfId="145"/>
    <tableColumn id="3" xr3:uid="{82AA77C8-AF25-4FA9-8534-5D57E40271FD}" name="Descripción" dataDxfId="14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27A9CB-E886-4E9D-BF82-C52A10EDC381}" name="Tabla5" displayName="Tabla5" ref="R5:R11" totalsRowShown="0" headerRowDxfId="143" dataDxfId="141" headerRowBorderDxfId="142" tableBorderDxfId="140" totalsRowBorderDxfId="139">
  <autoFilter ref="R5:R11" xr:uid="{C327A9CB-E886-4E9D-BF82-C52A10EDC381}"/>
  <tableColumns count="1">
    <tableColumn id="1" xr3:uid="{F07A4946-EE31-4ADA-BC5F-C5D26BCB9C42}" name="Posibilidad de afectación ¿Qué?" dataDxfId="13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921800-7AA5-4E15-812E-08C2BDBE1FC5}" name="Tabla8" displayName="Tabla8" ref="T5:V10" totalsRowShown="0" headerRowDxfId="137" dataDxfId="135" headerRowBorderDxfId="136" tableBorderDxfId="134" totalsRowBorderDxfId="133">
  <autoFilter ref="T5:V10" xr:uid="{CA921800-7AA5-4E15-812E-08C2BDBE1FC5}"/>
  <tableColumns count="3">
    <tableColumn id="1" xr3:uid="{BF252796-7D14-4811-B7F7-C8038568EFD2}" name="No. veces que realiza la actividad al año" dataDxfId="132"/>
    <tableColumn id="2" xr3:uid="{F8CD057F-D870-4657-8B15-E801E16B75F0}" name="Probabilidad" dataDxfId="131"/>
    <tableColumn id="3" xr3:uid="{AE75A390-932E-4C57-B947-44F5BBBB7D93}" name="Nivel de probabilidad" dataDxfId="13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51A5D1-13A5-452E-9557-35F05A04FC33}" name="Tabla9" displayName="Tabla9" ref="X5:AA10" totalsRowShown="0" headerRowDxfId="129" headerRowBorderDxfId="128" tableBorderDxfId="127">
  <autoFilter ref="X5:AA10" xr:uid="{EC51A5D1-13A5-452E-9557-35F05A04FC33}"/>
  <tableColumns count="4">
    <tableColumn id="1" xr3:uid="{7C352A22-1417-469E-9311-6B41701D6F5E}" name="Afectación económica" dataDxfId="126"/>
    <tableColumn id="4" xr3:uid="{E274AF9C-E98E-4792-9669-5AAFBF8D5517}" name="Reputacional" dataDxfId="125"/>
    <tableColumn id="2" xr3:uid="{5785947F-2994-4879-97D9-04A08975F4D7}" name="Porcentaje" dataDxfId="124"/>
    <tableColumn id="3" xr3:uid="{5B69E918-8D93-4CD6-9AFA-4CED92F0C6D7}" name="Nivel de impacto" dataDxfId="1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5749A1-44A8-4B13-BDE5-1402D6BB5769}" name="Tabla10" displayName="Tabla10" ref="AC5:AG30" totalsRowShown="0" headerRowDxfId="122" dataDxfId="120" headerRowBorderDxfId="121" tableBorderDxfId="119">
  <autoFilter ref="AC5:AG30" xr:uid="{5F5749A1-44A8-4B13-BDE5-1402D6BB5769}"/>
  <tableColumns count="5">
    <tableColumn id="1" xr3:uid="{CBCFE85A-90F3-48F9-81D5-3CE6FD52D21A}" name="Llave" dataDxfId="118">
      <calculatedColumnFormula>CONCATENATE("P",AD6,"I",AE6)</calculatedColumnFormula>
    </tableColumn>
    <tableColumn id="2" xr3:uid="{4F37B445-F189-40E3-8101-B4B6B870000D}" name="Probabilidad" dataDxfId="117"/>
    <tableColumn id="3" xr3:uid="{C43F7A4F-C090-42A7-AA23-C4BC027B406A}" name="Impacto" dataDxfId="116"/>
    <tableColumn id="4" xr3:uid="{4AF1EB77-7A84-4D12-8EAC-8896FC546988}" name="Severidad" dataDxfId="115"/>
    <tableColumn id="5" xr3:uid="{EF88987F-7A88-4126-A2B4-3D842A2252E2}" name="Cuadrante" dataDxfId="11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A79B990-4DC2-4712-B8EA-8283F23649FF}" name="Tabla7" displayName="Tabla7" ref="AX5:AZ8" totalsRowShown="0" headerRowDxfId="113" headerRowBorderDxfId="112" tableBorderDxfId="111" totalsRowBorderDxfId="110">
  <autoFilter ref="AX5:AZ8" xr:uid="{0A79B990-4DC2-4712-B8EA-8283F23649FF}"/>
  <tableColumns count="3">
    <tableColumn id="1" xr3:uid="{90026275-5380-4CFC-A23A-DF32278305AB}" name="Tipo de control" dataDxfId="109"/>
    <tableColumn id="2" xr3:uid="{896B6E4A-E468-4E8E-AA7D-482E78B86A41}" name="Peso" dataDxfId="108"/>
    <tableColumn id="3" xr3:uid="{7F5DD9CD-00FC-43F3-AD35-9D59242E330A}" name="Afectación matriz" dataDxfId="10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4B5C89C-40F0-4537-80C4-E8406D58125E}" name="Tabla11" displayName="Tabla11" ref="BB5:BC7" totalsRowShown="0">
  <autoFilter ref="BB5:BC7" xr:uid="{D4B5C89C-40F0-4537-80C4-E8406D58125E}"/>
  <tableColumns count="2">
    <tableColumn id="1" xr3:uid="{62DE748D-BAD8-46E0-AE68-E1ABC56D7239}" name="Implementación" dataDxfId="106"/>
    <tableColumn id="2" xr3:uid="{5F46CFB5-15D0-4D47-88FD-6DF9CFEFF8BD}" name="Peso" dataDxfId="10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microsoft.com/office/2019/04/relationships/namedSheetView" Target="../namedSheetViews/namedSheetView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nt.gov.co/sites/default/files/2024-06/documentos/archivos/APJUR-Caracterizacion-PROCESO-APOYO-JURIDICO.pdf" TargetMode="External"/><Relationship Id="rId13" Type="http://schemas.openxmlformats.org/officeDocument/2006/relationships/hyperlink" Target="https://www.ant.gov.co/transparencia-y-acceso-a-la-informacion-publica/informacion-de-la-entidad/procedimientos-que-se-siguen-para-tomar-decisiones/proceso-misional-gestion-de-la-informacion" TargetMode="External"/><Relationship Id="rId18" Type="http://schemas.openxmlformats.org/officeDocument/2006/relationships/table" Target="../tables/table1.xml"/><Relationship Id="rId26" Type="http://schemas.openxmlformats.org/officeDocument/2006/relationships/table" Target="../tables/table9.xml"/><Relationship Id="rId3" Type="http://schemas.openxmlformats.org/officeDocument/2006/relationships/hyperlink" Target="https://www.ant.gov.co/sites/default/files/2024-06/documentos/archivos/INTI-Caracterizacion-PROCESO-INTELIGENCIA-DE-LA-INFORMACION-V-4.pdf" TargetMode="External"/><Relationship Id="rId21" Type="http://schemas.openxmlformats.org/officeDocument/2006/relationships/table" Target="../tables/table4.xml"/><Relationship Id="rId7" Type="http://schemas.openxmlformats.org/officeDocument/2006/relationships/hyperlink" Target="https://www.ant.gov.co/sites/default/files/2024-06/documentos/archivos/ADQBS-Caracterizacion-PROCESO.-ADQUISICION-DE-BIENES-Y-SERVICIOS.pdf" TargetMode="External"/><Relationship Id="rId12" Type="http://schemas.openxmlformats.org/officeDocument/2006/relationships/hyperlink" Target="https://www.ant.gov.co/sites/default/files/2024-07/documentos/archivos/evimp-caracterizacion-evaluacion-del-impacto-del-ordenamiento-social-de-la-propiedad-rural.pdf" TargetMode="External"/><Relationship Id="rId17" Type="http://schemas.openxmlformats.org/officeDocument/2006/relationships/drawing" Target="../drawings/drawing2.xml"/><Relationship Id="rId25" Type="http://schemas.openxmlformats.org/officeDocument/2006/relationships/table" Target="../tables/table8.xml"/><Relationship Id="rId2" Type="http://schemas.openxmlformats.org/officeDocument/2006/relationships/hyperlink" Target="https://www.ant.gov.co/sites/default/files/2024-06/documentos/archivos/COGGI-Caracterizacion.-COMUNICACION-Y-GESTION-CON-GRUPOS-DE-INTERES.pdf" TargetMode="External"/><Relationship Id="rId16" Type="http://schemas.openxmlformats.org/officeDocument/2006/relationships/hyperlink" Target="https://www.ant.gov.co/transparencia-y-acceso-a-la-informacion-publica/informacion-de-la-entidad/procedimientos-que-se-siguen-para-tomar-decisiones/proceso-misional-gestion-modelo-de-atencion" TargetMode="External"/><Relationship Id="rId20" Type="http://schemas.openxmlformats.org/officeDocument/2006/relationships/table" Target="../tables/table3.xml"/><Relationship Id="rId1" Type="http://schemas.openxmlformats.org/officeDocument/2006/relationships/hyperlink" Target="https://www.ant.gov.co/sites/default/files/2024-06/documentos/archivos/DEST-Caracterizacion-DIRECCIONAMIENTO-ESTRATEGICO.pdf" TargetMode="External"/><Relationship Id="rId6" Type="http://schemas.openxmlformats.org/officeDocument/2006/relationships/hyperlink" Target="https://www.ant.gov.co/sites/default/files/2024-06/documentos/archivos/ADMBS-Caracterizacion-PROCESO-ADMINISTRACION-DE-BIENES-Y-SERVICIOS.pdf" TargetMode="External"/><Relationship Id="rId11" Type="http://schemas.openxmlformats.org/officeDocument/2006/relationships/hyperlink" Target="https://www.ant.gov.co/sites/default/files/2024-06/documentos/archivos/ADMTI-Caracterizacion-PROCESO-ADMINISTRACION-DE-TIERRAS.pdf" TargetMode="External"/><Relationship Id="rId24" Type="http://schemas.openxmlformats.org/officeDocument/2006/relationships/table" Target="../tables/table7.xml"/><Relationship Id="rId5" Type="http://schemas.openxmlformats.org/officeDocument/2006/relationships/hyperlink" Target="https://www.ant.gov.co/sites/default/files/2024-06/documentos/archivos/GEFIN-Caracterizacion-PROCESO-GESTION-FINANCIERA.pdf" TargetMode="External"/><Relationship Id="rId15" Type="http://schemas.openxmlformats.org/officeDocument/2006/relationships/hyperlink" Target="https://www.ant.gov.co/transparencia-y-acceso-a-la-informacion-publica/informacion-de-la-entidad/procedimientos-que-se-siguen-para-tomar-decisiones/proceso-misional-seguridad-juridica-sobre-la-titularidad-de-la-tierra" TargetMode="External"/><Relationship Id="rId23" Type="http://schemas.openxmlformats.org/officeDocument/2006/relationships/table" Target="../tables/table6.xml"/><Relationship Id="rId10" Type="http://schemas.openxmlformats.org/officeDocument/2006/relationships/hyperlink" Target="https://www.ant.gov.co/sites/default/files/2024-10/documentos/archivos/accti-caracterizacion-acceso-a-la-propiedad-de-la-tierra-y-los-territorios-v2-2.pdf" TargetMode="External"/><Relationship Id="rId19" Type="http://schemas.openxmlformats.org/officeDocument/2006/relationships/table" Target="../tables/table2.xml"/><Relationship Id="rId4" Type="http://schemas.openxmlformats.org/officeDocument/2006/relationships/hyperlink" Target="https://www.ant.gov.co/sites/default/files/2024-06/documentos/archivos/SEYM-Caracterizacion-PROCESO.-SEGUIMIENTO-EVALUACION-Y-MEJORA.pdf" TargetMode="External"/><Relationship Id="rId9" Type="http://schemas.openxmlformats.org/officeDocument/2006/relationships/hyperlink" Target="https://www.ant.gov.co/sites/default/files/2024-06/documentos/archivos/GTHU-Caracterizacion-GESTION_DEL_TALENTO_HUMANO.pdf" TargetMode="External"/><Relationship Id="rId14" Type="http://schemas.openxmlformats.org/officeDocument/2006/relationships/hyperlink" Target="https://www.ant.gov.co/sites/default/files/2024-06/documentos/archivos/POSPR-Caracterizacion-PLANIFICACION-DEL-ORDENAMIENTO-SOCIAL-DE-LA-PROPIEDAD-RURAL-V4.pdf" TargetMode="External"/><Relationship Id="rId22" Type="http://schemas.openxmlformats.org/officeDocument/2006/relationships/table" Target="../tables/table5.xml"/><Relationship Id="rId27"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funcionpublica.gov.co/documents/d/guest/2025-09-11_guia_gestion_integral_riesgo_v7?download=tru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B917C-8E12-489E-ADEB-A965600F3A1E}">
  <sheetPr codeName="Hoja2"/>
  <dimension ref="A1:L43"/>
  <sheetViews>
    <sheetView showGridLines="0" showRowColHeaders="0" zoomScaleNormal="100" workbookViewId="0">
      <selection activeCell="A5" sqref="A5"/>
      <extLst>
        <ext xmlns:xlsdti="http://schemas.microsoft.com/office/spreadsheetml/2023/showDataTypeIcons" uri="{77bfe23e-c014-4d31-8a63-9c772dbf06b6}">
          <xlsdti:showDataTypeIcons visible="0"/>
        </ext>
      </extLst>
    </sheetView>
  </sheetViews>
  <sheetFormatPr baseColWidth="10" defaultColWidth="0" defaultRowHeight="11.6" zeroHeight="1" x14ac:dyDescent="0.3"/>
  <cols>
    <col min="1" max="1" width="4" style="387" customWidth="1"/>
    <col min="2" max="4" width="11.3828125" style="387" customWidth="1"/>
    <col min="5" max="5" width="11.69140625" style="387" customWidth="1"/>
    <col min="6" max="9" width="11.3828125" style="387" customWidth="1"/>
    <col min="10" max="10" width="2.84375" style="387" customWidth="1"/>
    <col min="11" max="11" width="5.3046875" style="387" hidden="1" customWidth="1"/>
    <col min="12" max="12" width="58.84375" style="387" hidden="1" customWidth="1"/>
    <col min="13" max="16384" width="11.3828125" style="387" hidden="1"/>
  </cols>
  <sheetData>
    <row r="1" spans="1:12" x14ac:dyDescent="0.3">
      <c r="A1" s="386"/>
      <c r="B1" s="386"/>
      <c r="C1" s="386"/>
      <c r="D1" s="386"/>
      <c r="E1" s="386"/>
      <c r="F1" s="386"/>
      <c r="G1" s="386"/>
      <c r="H1" s="386"/>
      <c r="I1" s="386"/>
      <c r="J1" s="386"/>
    </row>
    <row r="2" spans="1:12" x14ac:dyDescent="0.3">
      <c r="A2" s="386"/>
      <c r="B2" s="386"/>
      <c r="C2" s="386"/>
      <c r="D2" s="386"/>
      <c r="E2" s="386"/>
      <c r="F2" s="386"/>
      <c r="G2" s="386"/>
      <c r="H2" s="386"/>
      <c r="I2" s="386"/>
      <c r="J2" s="386"/>
    </row>
    <row r="3" spans="1:12" x14ac:dyDescent="0.3">
      <c r="A3" s="386"/>
      <c r="B3" s="386"/>
      <c r="C3" s="386"/>
      <c r="D3" s="386"/>
      <c r="E3" s="386"/>
      <c r="F3" s="386"/>
      <c r="G3" s="386"/>
      <c r="H3" s="386"/>
      <c r="I3" s="386"/>
      <c r="J3" s="386"/>
    </row>
    <row r="4" spans="1:12" x14ac:dyDescent="0.3">
      <c r="A4" s="386"/>
      <c r="B4" s="386"/>
      <c r="C4" s="386"/>
      <c r="D4" s="386"/>
      <c r="E4" s="386"/>
      <c r="F4" s="386"/>
      <c r="G4" s="386"/>
      <c r="H4" s="386"/>
      <c r="I4" s="386"/>
      <c r="J4" s="386"/>
    </row>
    <row r="5" spans="1:12" x14ac:dyDescent="0.3">
      <c r="A5" s="386"/>
      <c r="B5" s="386"/>
      <c r="C5" s="386"/>
      <c r="D5" s="386"/>
      <c r="E5" s="386"/>
      <c r="F5" s="386"/>
      <c r="G5" s="386"/>
      <c r="H5" s="386"/>
      <c r="I5" s="386"/>
      <c r="J5" s="386"/>
    </row>
    <row r="6" spans="1:12" x14ac:dyDescent="0.3">
      <c r="A6" s="386"/>
      <c r="B6" s="386"/>
      <c r="C6" s="386"/>
      <c r="D6" s="386"/>
      <c r="E6" s="386"/>
      <c r="F6" s="386"/>
      <c r="G6" s="386"/>
      <c r="H6" s="386"/>
      <c r="I6" s="386"/>
      <c r="J6" s="386"/>
    </row>
    <row r="7" spans="1:12" x14ac:dyDescent="0.3">
      <c r="A7" s="386"/>
      <c r="B7" s="498" t="s">
        <v>0</v>
      </c>
      <c r="C7" s="498"/>
      <c r="D7" s="498"/>
      <c r="E7" s="498"/>
      <c r="F7" s="498"/>
      <c r="G7" s="498"/>
      <c r="H7" s="498"/>
      <c r="I7" s="498"/>
      <c r="J7" s="386"/>
    </row>
    <row r="8" spans="1:12" ht="32.25" customHeight="1" x14ac:dyDescent="0.3">
      <c r="A8" s="386"/>
      <c r="B8" s="499" t="s">
        <v>1</v>
      </c>
      <c r="C8" s="499"/>
      <c r="D8" s="499"/>
      <c r="E8" s="499"/>
      <c r="F8" s="499"/>
      <c r="G8" s="499"/>
      <c r="H8" s="499"/>
      <c r="I8" s="499"/>
      <c r="J8" s="386"/>
      <c r="L8" s="388"/>
    </row>
    <row r="9" spans="1:12" x14ac:dyDescent="0.3">
      <c r="A9" s="386"/>
      <c r="B9" s="386"/>
      <c r="C9" s="386"/>
      <c r="D9" s="386"/>
      <c r="E9" s="386"/>
      <c r="F9" s="386"/>
      <c r="G9" s="386"/>
      <c r="H9" s="386"/>
      <c r="I9" s="386"/>
      <c r="J9" s="386"/>
      <c r="L9" s="388"/>
    </row>
    <row r="10" spans="1:12" ht="27" customHeight="1" x14ac:dyDescent="0.3">
      <c r="A10" s="386"/>
      <c r="B10" s="386"/>
      <c r="C10" s="386"/>
      <c r="D10" s="386"/>
      <c r="E10" s="386"/>
      <c r="F10" s="386"/>
      <c r="G10" s="386"/>
      <c r="H10" s="386"/>
      <c r="I10" s="386"/>
      <c r="J10" s="386"/>
      <c r="L10" s="388"/>
    </row>
    <row r="11" spans="1:12" x14ac:dyDescent="0.3">
      <c r="A11" s="386"/>
      <c r="B11" s="386"/>
      <c r="C11" s="386"/>
      <c r="D11" s="386"/>
      <c r="E11" s="386"/>
      <c r="F11" s="386"/>
      <c r="G11" s="386"/>
      <c r="H11" s="386"/>
      <c r="I11" s="386"/>
      <c r="J11" s="386"/>
      <c r="L11" s="388"/>
    </row>
    <row r="12" spans="1:12" x14ac:dyDescent="0.3">
      <c r="A12" s="386"/>
      <c r="B12" s="386"/>
      <c r="C12" s="386"/>
      <c r="D12" s="386"/>
      <c r="E12" s="386"/>
      <c r="F12" s="386"/>
      <c r="G12" s="386"/>
      <c r="H12" s="386"/>
      <c r="I12" s="386"/>
      <c r="J12" s="386"/>
      <c r="L12" s="388"/>
    </row>
    <row r="13" spans="1:12" x14ac:dyDescent="0.3">
      <c r="A13" s="386"/>
      <c r="B13" s="386"/>
      <c r="C13" s="386"/>
      <c r="D13" s="386"/>
      <c r="E13" s="386"/>
      <c r="F13" s="386"/>
      <c r="G13" s="386"/>
      <c r="H13" s="386"/>
      <c r="I13" s="386"/>
      <c r="J13" s="386"/>
      <c r="L13" s="388"/>
    </row>
    <row r="14" spans="1:12" x14ac:dyDescent="0.3">
      <c r="A14" s="386"/>
      <c r="B14" s="386"/>
      <c r="C14" s="386"/>
      <c r="D14" s="386"/>
      <c r="E14" s="386"/>
      <c r="F14" s="386"/>
      <c r="G14" s="386"/>
      <c r="H14" s="386"/>
      <c r="I14" s="386"/>
      <c r="J14" s="386"/>
    </row>
    <row r="15" spans="1:12" x14ac:dyDescent="0.3">
      <c r="A15" s="386"/>
      <c r="B15" s="386"/>
      <c r="C15" s="386"/>
      <c r="D15" s="386"/>
      <c r="E15" s="386"/>
      <c r="F15" s="386"/>
      <c r="G15" s="386"/>
      <c r="H15" s="386"/>
      <c r="I15" s="386"/>
      <c r="J15" s="386"/>
    </row>
    <row r="16" spans="1:12" x14ac:dyDescent="0.3">
      <c r="A16" s="386"/>
      <c r="B16" s="386"/>
      <c r="C16" s="386"/>
      <c r="D16" s="386"/>
      <c r="E16" s="386"/>
      <c r="F16" s="386"/>
      <c r="G16" s="386"/>
      <c r="H16" s="386"/>
      <c r="I16" s="386"/>
      <c r="J16" s="386"/>
    </row>
    <row r="17" spans="1:10" x14ac:dyDescent="0.3">
      <c r="A17" s="386"/>
      <c r="B17" s="386"/>
      <c r="C17" s="386"/>
      <c r="D17" s="386"/>
      <c r="E17" s="386"/>
      <c r="F17" s="386"/>
      <c r="G17" s="386"/>
      <c r="H17" s="386"/>
      <c r="I17" s="386"/>
      <c r="J17" s="386"/>
    </row>
    <row r="18" spans="1:10" x14ac:dyDescent="0.3">
      <c r="A18" s="386"/>
      <c r="B18" s="386"/>
      <c r="C18" s="386"/>
      <c r="D18" s="386"/>
      <c r="E18" s="386"/>
      <c r="F18" s="386"/>
      <c r="G18" s="386"/>
      <c r="H18" s="386"/>
      <c r="I18" s="386"/>
      <c r="J18" s="386"/>
    </row>
    <row r="19" spans="1:10" hidden="1" x14ac:dyDescent="0.3">
      <c r="A19" s="386"/>
      <c r="B19" s="386"/>
      <c r="C19" s="386"/>
      <c r="D19" s="386"/>
      <c r="E19" s="386"/>
      <c r="F19" s="386"/>
      <c r="G19" s="386"/>
      <c r="H19" s="386"/>
      <c r="I19" s="386"/>
      <c r="J19" s="386"/>
    </row>
    <row r="20" spans="1:10" hidden="1" x14ac:dyDescent="0.3">
      <c r="A20" s="386"/>
      <c r="B20" s="386"/>
      <c r="C20" s="386"/>
      <c r="D20" s="386"/>
      <c r="E20" s="386"/>
      <c r="F20" s="386"/>
      <c r="G20" s="386"/>
      <c r="H20" s="386"/>
      <c r="I20" s="386"/>
      <c r="J20" s="386"/>
    </row>
    <row r="21" spans="1:10" ht="6" customHeight="1" x14ac:dyDescent="0.3">
      <c r="A21" s="386"/>
      <c r="B21" s="386"/>
      <c r="C21" s="386"/>
      <c r="D21" s="386"/>
      <c r="E21" s="386"/>
      <c r="F21" s="386"/>
      <c r="G21" s="386"/>
      <c r="H21" s="386"/>
      <c r="I21" s="386"/>
      <c r="J21" s="386"/>
    </row>
    <row r="22" spans="1:10" x14ac:dyDescent="0.3">
      <c r="A22" s="386"/>
      <c r="B22" s="500" t="s">
        <v>2</v>
      </c>
      <c r="C22" s="501"/>
      <c r="D22" s="501"/>
      <c r="E22" s="501"/>
      <c r="F22" s="501"/>
      <c r="G22" s="501"/>
      <c r="H22" s="501"/>
      <c r="I22" s="502"/>
      <c r="J22" s="386"/>
    </row>
    <row r="23" spans="1:10" x14ac:dyDescent="0.3">
      <c r="A23" s="386"/>
      <c r="B23" s="503"/>
      <c r="C23" s="504"/>
      <c r="D23" s="504"/>
      <c r="E23" s="504"/>
      <c r="F23" s="504"/>
      <c r="G23" s="504"/>
      <c r="H23" s="504"/>
      <c r="I23" s="505"/>
      <c r="J23" s="386"/>
    </row>
    <row r="24" spans="1:10" x14ac:dyDescent="0.3">
      <c r="A24" s="386"/>
      <c r="B24" s="503"/>
      <c r="C24" s="504"/>
      <c r="D24" s="504"/>
      <c r="E24" s="504"/>
      <c r="F24" s="504"/>
      <c r="G24" s="504"/>
      <c r="H24" s="504"/>
      <c r="I24" s="505"/>
      <c r="J24" s="386"/>
    </row>
    <row r="25" spans="1:10" x14ac:dyDescent="0.3">
      <c r="A25" s="386"/>
      <c r="B25" s="503"/>
      <c r="C25" s="504"/>
      <c r="D25" s="504"/>
      <c r="E25" s="504"/>
      <c r="F25" s="504"/>
      <c r="G25" s="504"/>
      <c r="H25" s="504"/>
      <c r="I25" s="505"/>
      <c r="J25" s="386"/>
    </row>
    <row r="26" spans="1:10" ht="16.5" customHeight="1" x14ac:dyDescent="0.3">
      <c r="A26" s="386"/>
      <c r="B26" s="503"/>
      <c r="C26" s="504"/>
      <c r="D26" s="504"/>
      <c r="E26" s="504"/>
      <c r="F26" s="504"/>
      <c r="G26" s="504"/>
      <c r="H26" s="504"/>
      <c r="I26" s="505"/>
      <c r="J26" s="386"/>
    </row>
    <row r="27" spans="1:10" ht="46.5" customHeight="1" x14ac:dyDescent="0.3">
      <c r="A27" s="386"/>
      <c r="B27" s="506"/>
      <c r="C27" s="507"/>
      <c r="D27" s="507"/>
      <c r="E27" s="507"/>
      <c r="F27" s="507"/>
      <c r="G27" s="507"/>
      <c r="H27" s="507"/>
      <c r="I27" s="508"/>
      <c r="J27" s="386"/>
    </row>
    <row r="28" spans="1:10" ht="5.9" customHeight="1" x14ac:dyDescent="0.3">
      <c r="A28" s="386"/>
      <c r="B28" s="386"/>
      <c r="C28" s="386"/>
      <c r="D28" s="386"/>
      <c r="E28" s="386"/>
      <c r="F28" s="386"/>
      <c r="G28" s="386"/>
      <c r="H28" s="386"/>
      <c r="I28" s="386"/>
      <c r="J28" s="386"/>
    </row>
    <row r="29" spans="1:10" ht="5.9" customHeight="1" x14ac:dyDescent="0.3">
      <c r="A29" s="386"/>
      <c r="B29" s="386"/>
      <c r="C29" s="386"/>
      <c r="D29" s="386"/>
      <c r="E29" s="386"/>
      <c r="F29" s="386"/>
      <c r="G29" s="386"/>
      <c r="H29" s="386"/>
      <c r="I29" s="386"/>
      <c r="J29" s="386"/>
    </row>
    <row r="30" spans="1:10" x14ac:dyDescent="0.3">
      <c r="A30" s="386"/>
      <c r="B30" s="498" t="s">
        <v>3</v>
      </c>
      <c r="C30" s="498"/>
      <c r="D30" s="498"/>
      <c r="E30" s="498"/>
      <c r="F30" s="498"/>
      <c r="G30" s="498"/>
      <c r="H30" s="498"/>
      <c r="I30" s="498"/>
      <c r="J30" s="386"/>
    </row>
    <row r="31" spans="1:10" x14ac:dyDescent="0.3">
      <c r="A31" s="386"/>
      <c r="B31" s="511" t="s">
        <v>4</v>
      </c>
      <c r="C31" s="509"/>
      <c r="D31" s="509"/>
      <c r="E31" s="509"/>
      <c r="F31" s="509" t="s">
        <v>5</v>
      </c>
      <c r="G31" s="509"/>
      <c r="H31" s="509"/>
      <c r="I31" s="510"/>
      <c r="J31" s="386"/>
    </row>
    <row r="32" spans="1:10" x14ac:dyDescent="0.3">
      <c r="A32" s="386"/>
      <c r="B32" s="495" t="s">
        <v>6</v>
      </c>
      <c r="C32" s="496"/>
      <c r="D32" s="496"/>
      <c r="E32" s="389" t="s">
        <v>7</v>
      </c>
      <c r="F32" s="496" t="s">
        <v>6</v>
      </c>
      <c r="G32" s="496"/>
      <c r="H32" s="496"/>
      <c r="I32" s="390" t="s">
        <v>7</v>
      </c>
      <c r="J32" s="386"/>
    </row>
    <row r="33" spans="1:10" ht="36" customHeight="1" x14ac:dyDescent="0.3">
      <c r="A33" s="386"/>
      <c r="B33" s="497" t="s">
        <v>8</v>
      </c>
      <c r="C33" s="497"/>
      <c r="D33" s="497"/>
      <c r="E33" s="391" t="s">
        <v>9</v>
      </c>
      <c r="F33" s="497" t="s">
        <v>10</v>
      </c>
      <c r="G33" s="497"/>
      <c r="H33" s="497"/>
      <c r="I33" s="392" t="str">
        <f>HYPERLINK("https://www.funcionpublica.gov.co/documents/d/guest/2025-09-11_guia_gestion_integral_riesgo_v7?download=true","Ver")</f>
        <v>Ver</v>
      </c>
      <c r="J33" s="386"/>
    </row>
    <row r="34" spans="1:10" ht="29.25" customHeight="1" x14ac:dyDescent="0.3">
      <c r="A34" s="386"/>
      <c r="B34" s="497" t="s">
        <v>11</v>
      </c>
      <c r="C34" s="497"/>
      <c r="D34" s="497"/>
      <c r="E34" s="392" t="str">
        <f>HYPERLINK("https://www.ant.gov.co/sites/default/files/2024-06/documentos/archivos/DEST-Politica-001-ADMINISTRACION_DEL_RIESGO_V2.pdf","Ver")</f>
        <v>Ver</v>
      </c>
      <c r="F34" s="497" t="s">
        <v>12</v>
      </c>
      <c r="G34" s="497"/>
      <c r="H34" s="497"/>
      <c r="I34" s="392" t="str">
        <f>HYPERLINK("https://www.youtube.com/watch?v=16IRHc1qKuY","Ver")</f>
        <v>Ver</v>
      </c>
      <c r="J34" s="386"/>
    </row>
    <row r="35" spans="1:10" ht="22.5" customHeight="1" x14ac:dyDescent="0.3">
      <c r="A35" s="386"/>
      <c r="B35" s="497" t="s">
        <v>13</v>
      </c>
      <c r="C35" s="497"/>
      <c r="D35" s="497"/>
      <c r="E35" s="392" t="str">
        <f>HYPERLINK("https://www.ant.gov.co/sites/default/files/2025-08/documentos/archivos/mrc_2025_v2-web.xlsx", "Ver")</f>
        <v>Ver</v>
      </c>
      <c r="F35" s="497" t="s">
        <v>14</v>
      </c>
      <c r="G35" s="497"/>
      <c r="H35" s="497"/>
      <c r="I35" s="392" t="str">
        <f>HYPERLINK("https://www.funcionpublica.gov.co/documents/d/guest/anexo_2_glosario_guia_gestion_integral_riesgos","Ver")</f>
        <v>Ver</v>
      </c>
      <c r="J35" s="386"/>
    </row>
    <row r="36" spans="1:10" ht="22.5" customHeight="1" x14ac:dyDescent="0.3">
      <c r="A36" s="386"/>
      <c r="F36" s="386"/>
    </row>
    <row r="37" spans="1:10" x14ac:dyDescent="0.3">
      <c r="A37" s="386"/>
      <c r="B37" s="386"/>
      <c r="C37" s="386"/>
      <c r="D37" s="386"/>
      <c r="E37" s="386"/>
      <c r="F37" s="386"/>
      <c r="G37" s="386"/>
      <c r="H37" s="386"/>
      <c r="I37" s="386"/>
      <c r="J37" s="386"/>
    </row>
    <row r="38" spans="1:10" x14ac:dyDescent="0.3">
      <c r="B38" s="512" t="s">
        <v>15</v>
      </c>
      <c r="C38" s="512"/>
      <c r="D38" s="512"/>
      <c r="E38" s="512"/>
      <c r="F38" s="512"/>
      <c r="G38" s="512"/>
      <c r="H38" s="512"/>
      <c r="I38" s="512"/>
      <c r="J38" s="393"/>
    </row>
    <row r="39" spans="1:10" x14ac:dyDescent="0.3">
      <c r="B39" s="512" t="s">
        <v>16</v>
      </c>
      <c r="C39" s="512"/>
      <c r="D39" s="512"/>
      <c r="E39" s="512"/>
      <c r="F39" s="512"/>
      <c r="G39" s="512"/>
      <c r="H39" s="512"/>
      <c r="I39" s="512"/>
      <c r="J39" s="386"/>
    </row>
    <row r="40" spans="1:10" ht="23.25" customHeight="1" x14ac:dyDescent="0.3">
      <c r="B40" s="513" t="s">
        <v>17</v>
      </c>
      <c r="C40" s="513"/>
      <c r="D40" s="513"/>
      <c r="E40" s="513"/>
      <c r="F40" s="513"/>
      <c r="G40" s="513"/>
      <c r="H40" s="513"/>
      <c r="I40" s="513"/>
      <c r="J40" s="394"/>
    </row>
    <row r="41" spans="1:10" x14ac:dyDescent="0.3"/>
    <row r="42" spans="1:10" x14ac:dyDescent="0.3"/>
    <row r="43" spans="1:10" x14ac:dyDescent="0.3"/>
  </sheetData>
  <sheetProtection algorithmName="SHA-512" hashValue="bv3iyHYKsF9dlvMEt7WFTzqaa+2GT6Vr02RjwufmUIbAeenmtOpsSPZY/+VEzpIPmMfoCkr/305hgfodm7z4vw==" saltValue="27lJnOPR/GuhmQ3iuOYizA==" spinCount="100000" sheet="1" objects="1" scenarios="1"/>
  <mergeCells count="17">
    <mergeCell ref="B38:I38"/>
    <mergeCell ref="B39:I39"/>
    <mergeCell ref="B40:I40"/>
    <mergeCell ref="B34:D34"/>
    <mergeCell ref="F34:H34"/>
    <mergeCell ref="B7:I7"/>
    <mergeCell ref="B8:I8"/>
    <mergeCell ref="B22:I27"/>
    <mergeCell ref="F31:I31"/>
    <mergeCell ref="B31:E31"/>
    <mergeCell ref="B30:I30"/>
    <mergeCell ref="B32:D32"/>
    <mergeCell ref="F32:H32"/>
    <mergeCell ref="B35:D35"/>
    <mergeCell ref="F35:H35"/>
    <mergeCell ref="B33:D33"/>
    <mergeCell ref="F33:H33"/>
  </mergeCells>
  <hyperlinks>
    <hyperlink ref="B38:I38" location="'0_INSTRUCCIONES'!A1" display="Para consultar las instrucciones para uso del presente instrumento de clic aquí" xr:uid="{0993AC5C-BDCB-4C89-BAA6-5466060BC656}"/>
    <hyperlink ref="B39:I39" location="'0_AYUDAS'!A1" display="Para consultar las ayudas de diligenciamiento del presente instrumento de clic aquí" xr:uid="{F56D152F-541C-4D6F-A1D0-C90B369AC7C0}"/>
  </hyperlinks>
  <printOptions horizontalCentered="1"/>
  <pageMargins left="0.23622047244094491" right="0.23622047244094491" top="0.74803149606299213" bottom="0.74803149606299213" header="0.31496062992125984" footer="0.31496062992125984"/>
  <pageSetup paperSize="186" orientation="portrait" r:id="rId1"/>
  <headerFooter>
    <oddFooter>&amp;L&amp;F&amp;R&amp;A</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1A59-1935-43F5-8E02-A806EBF31721}">
  <sheetPr codeName="Hoja8">
    <pageSetUpPr fitToPage="1"/>
  </sheetPr>
  <dimension ref="A1:S17"/>
  <sheetViews>
    <sheetView showGridLines="0" showRowColHeaders="0" zoomScale="90" zoomScaleNormal="90" workbookViewId="0">
      <selection activeCell="P9" sqref="P9"/>
      <extLst>
        <ext xmlns:xlsdti="http://schemas.microsoft.com/office/spreadsheetml/2023/showDataTypeIcons" uri="{77bfe23e-c014-4d31-8a63-9c772dbf06b6}">
          <xlsdti:showDataTypeIcons visible="0"/>
        </ext>
      </extLst>
    </sheetView>
  </sheetViews>
  <sheetFormatPr baseColWidth="10" defaultColWidth="0" defaultRowHeight="15" customHeight="1" zeroHeight="1" x14ac:dyDescent="0.4"/>
  <cols>
    <col min="1" max="1" width="4.3046875" style="35" customWidth="1"/>
    <col min="2" max="2" width="5.69140625" style="35" bestFit="1" customWidth="1"/>
    <col min="3" max="3" width="13.53515625" style="35" customWidth="1"/>
    <col min="4" max="7" width="17.53515625" style="35" customWidth="1"/>
    <col min="8" max="8" width="18" style="35" customWidth="1"/>
    <col min="9" max="11" width="4.15234375" style="35" customWidth="1"/>
    <col min="12" max="12" width="11.3828125" style="35" customWidth="1"/>
    <col min="13" max="17" width="14.3828125" style="35" customWidth="1"/>
    <col min="18" max="18" width="4.53515625" style="35" customWidth="1"/>
    <col min="19" max="16384" width="11.3828125" style="35" hidden="1"/>
  </cols>
  <sheetData>
    <row r="1" spans="1:19" ht="15" customHeight="1" x14ac:dyDescent="0.4">
      <c r="A1" s="57"/>
      <c r="B1" s="57"/>
      <c r="C1" s="57"/>
      <c r="D1" s="134"/>
      <c r="E1" s="134"/>
      <c r="F1" s="134"/>
      <c r="G1" s="134"/>
      <c r="H1" s="134"/>
      <c r="I1" s="134"/>
      <c r="J1" s="134"/>
      <c r="K1" s="134"/>
      <c r="L1" s="134"/>
      <c r="M1" s="134"/>
      <c r="N1" s="134"/>
      <c r="O1" s="811" t="str">
        <f>'1_IDENTIFICACIÓN'!J4</f>
        <v>Fecha de elaboración o actualización:</v>
      </c>
      <c r="P1" s="811"/>
      <c r="Q1" s="766">
        <f>'1_IDENTIFICACIÓN'!L4</f>
        <v>46136</v>
      </c>
      <c r="R1" s="57"/>
    </row>
    <row r="2" spans="1:19" ht="15" customHeight="1" x14ac:dyDescent="0.4">
      <c r="A2" s="57"/>
      <c r="B2" s="57"/>
      <c r="C2" s="57"/>
      <c r="D2" s="134"/>
      <c r="E2" s="141"/>
      <c r="F2" s="813" t="str">
        <f>INICIO!B7</f>
        <v xml:space="preserve">MAPA DE RIESGOS DE CORRUPCIÓN </v>
      </c>
      <c r="G2" s="813"/>
      <c r="H2" s="813"/>
      <c r="I2" s="813"/>
      <c r="J2" s="813"/>
      <c r="K2" s="813"/>
      <c r="L2" s="813"/>
      <c r="M2" s="813"/>
      <c r="N2" s="813"/>
      <c r="O2" s="811"/>
      <c r="P2" s="811"/>
      <c r="Q2" s="767"/>
      <c r="R2" s="57"/>
    </row>
    <row r="3" spans="1:19" ht="30" customHeight="1" x14ac:dyDescent="0.4">
      <c r="A3" s="57"/>
      <c r="B3" s="57"/>
      <c r="C3" s="57"/>
      <c r="D3" s="134"/>
      <c r="E3" s="141"/>
      <c r="F3" s="813"/>
      <c r="G3" s="813"/>
      <c r="H3" s="813"/>
      <c r="I3" s="813"/>
      <c r="J3" s="813"/>
      <c r="K3" s="813"/>
      <c r="L3" s="813"/>
      <c r="M3" s="813"/>
      <c r="N3" s="813"/>
      <c r="O3" s="810" t="str">
        <f>'1_IDENTIFICACIÓN'!J6</f>
        <v>Vigencia:</v>
      </c>
      <c r="P3" s="810"/>
      <c r="Q3" s="56">
        <f>'1_IDENTIFICACIÓN'!L6</f>
        <v>2026</v>
      </c>
      <c r="R3" s="57"/>
    </row>
    <row r="4" spans="1:19" ht="15" customHeight="1" x14ac:dyDescent="0.5">
      <c r="A4" s="812" t="s">
        <v>765</v>
      </c>
      <c r="B4" s="812"/>
      <c r="C4" s="812"/>
      <c r="D4" s="812"/>
      <c r="E4" s="812"/>
      <c r="F4" s="812"/>
      <c r="G4" s="812"/>
      <c r="H4" s="812"/>
      <c r="I4" s="57"/>
      <c r="J4" s="108"/>
      <c r="K4" s="57"/>
      <c r="L4" s="812" t="s">
        <v>859</v>
      </c>
      <c r="M4" s="812"/>
      <c r="N4" s="812"/>
      <c r="O4" s="812"/>
      <c r="P4" s="812"/>
      <c r="Q4" s="812"/>
      <c r="R4" s="57"/>
      <c r="S4" s="57"/>
    </row>
    <row r="5" spans="1:19" thickBot="1" x14ac:dyDescent="0.45">
      <c r="A5" s="57"/>
      <c r="B5" s="57"/>
      <c r="C5" s="57"/>
      <c r="D5" s="57"/>
      <c r="E5" s="57"/>
      <c r="F5" s="57"/>
      <c r="G5" s="57"/>
      <c r="H5" s="57"/>
      <c r="I5" s="57"/>
      <c r="J5" s="108"/>
      <c r="K5" s="57"/>
      <c r="L5" s="57"/>
      <c r="M5" s="57"/>
      <c r="N5" s="57"/>
      <c r="O5" s="57"/>
      <c r="P5" s="57"/>
      <c r="Q5" s="57"/>
    </row>
    <row r="6" spans="1:19" thickBot="1" x14ac:dyDescent="0.45">
      <c r="A6" s="57"/>
      <c r="B6" s="59"/>
      <c r="C6" s="59"/>
      <c r="D6" s="772" t="s">
        <v>50</v>
      </c>
      <c r="E6" s="773"/>
      <c r="F6" s="773"/>
      <c r="G6" s="773"/>
      <c r="H6" s="774"/>
      <c r="I6" s="57"/>
      <c r="J6" s="108"/>
      <c r="K6" s="57"/>
      <c r="L6" s="59"/>
      <c r="M6" s="772" t="s">
        <v>50</v>
      </c>
      <c r="N6" s="773"/>
      <c r="O6" s="773"/>
      <c r="P6" s="773"/>
      <c r="Q6" s="774"/>
      <c r="R6" s="57"/>
    </row>
    <row r="7" spans="1:19"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c r="J7" s="108"/>
      <c r="K7" s="57"/>
      <c r="L7" s="61"/>
      <c r="M7" s="72" t="str">
        <f>CONFIGURACIÓN!$AA$6</f>
        <v>Leve</v>
      </c>
      <c r="N7" s="73" t="str">
        <f>CONFIGURACIÓN!$AA$7</f>
        <v>Menor</v>
      </c>
      <c r="O7" s="73" t="str">
        <f>CONFIGURACIÓN!$AA$8</f>
        <v>Moderado</v>
      </c>
      <c r="P7" s="73" t="str">
        <f>CONFIGURACIÓN!$AA$9</f>
        <v>Mayor</v>
      </c>
      <c r="Q7" s="74" t="str">
        <f>CONFIGURACIÓN!$AA$10</f>
        <v>Castastrófico</v>
      </c>
      <c r="R7" s="57"/>
    </row>
    <row r="8" spans="1:19" ht="49.5" customHeight="1" x14ac:dyDescent="0.4">
      <c r="A8" s="57"/>
      <c r="B8" s="764" t="s">
        <v>43</v>
      </c>
      <c r="C8" s="62" t="str">
        <f>CONFIGURACIÓN!$V$10</f>
        <v>Muy alta</v>
      </c>
      <c r="D8" s="63" t="str" cm="1">
        <f t="array" ref="D8">_xlfn.TEXTJOIN(",",TRUE,_xlfn._xlws.FILTER(Tabla13[Id Riesgo],(Tabla13[Registro diligenciado]=TRUE)*(Tabla13[Nivel de probabilidad]=$C8)*(Tabla13[Nivel de impacto]=D$7),""))</f>
        <v/>
      </c>
      <c r="E8" s="63" t="str" cm="1">
        <f t="array" ref="E8">_xlfn.TEXTJOIN(",",TRUE,_xlfn._xlws.FILTER(Tabla13[Id Riesgo],(Tabla13[Registro diligenciado]=TRUE)*(Tabla13[Nivel de probabilidad]=$C8)*(Tabla13[Nivel de impacto]=E$7),""))</f>
        <v/>
      </c>
      <c r="F8" s="63" t="str" cm="1">
        <f t="array" ref="F8">_xlfn.TEXTJOIN(",",TRUE,_xlfn._xlws.FILTER(Tabla13[Id Riesgo],(Tabla13[Registro diligenciado]=TRUE)*(Tabla13[Nivel de probabilidad]=$C8)*(Tabla13[Nivel de impacto]=F$7),""))</f>
        <v>RC9,RC10</v>
      </c>
      <c r="G8" s="63" t="str" cm="1">
        <f t="array" ref="G8">_xlfn.TEXTJOIN(",",TRUE,_xlfn._xlws.FILTER(Tabla13[Id Riesgo],(Tabla13[Registro diligenciado]=TRUE)*(Tabla13[Nivel de probabilidad]=$C8)*(Tabla13[Nivel de impacto]=G$7),""))</f>
        <v/>
      </c>
      <c r="H8" s="64" t="str" cm="1">
        <f t="array" ref="H8">_xlfn.TEXTJOIN(",",TRUE,_xlfn._xlws.FILTER(Tabla13[Id Riesgo],(Tabla13[Registro diligenciado]=TRUE)*(Tabla13[Nivel de probabilidad]=$C8)*(Tabla13[Nivel de impacto]=H$7),""))</f>
        <v>RC53</v>
      </c>
      <c r="I8" s="57"/>
      <c r="J8" s="108"/>
      <c r="K8" s="764" t="s">
        <v>43</v>
      </c>
      <c r="L8" s="62" t="str">
        <f>CONFIGURACIÓN!$V$10</f>
        <v>Muy alta</v>
      </c>
      <c r="M8" s="63" t="str" cm="1">
        <f t="array" ref="M8">_xlfn.TEXTJOIN(",",TRUE,_xlfn.UNIQUE(_xlfn._xlws.FILTER(Tabla135[Id Riesgo],(Tabla135[Registro diligenciado]=TRUE)*(Tabla135[Valoración Probabilidad Residual]=$C8)*(Tabla135[Valoración Impacto Residual]=M$7),"")))</f>
        <v/>
      </c>
      <c r="N8" s="63" t="str" cm="1">
        <f t="array" ref="N8">_xlfn.TEXTJOIN(",",TRUE,_xlfn.UNIQUE(_xlfn._xlws.FILTER(Tabla135[Id Riesgo],(Tabla135[Registro diligenciado]=TRUE)*(Tabla135[Valoración Probabilidad Residual]=$C8)*(Tabla135[Valoración Impacto Residual]=N$7),"")))</f>
        <v/>
      </c>
      <c r="O8" s="63" t="str" cm="1">
        <f t="array" ref="O8">_xlfn.TEXTJOIN(",",TRUE,_xlfn.UNIQUE(_xlfn._xlws.FILTER(Tabla135[Id Riesgo],(Tabla135[Registro diligenciado]=TRUE)*(Tabla135[Valoración Probabilidad Residual]=$C8)*(Tabla135[Valoración Impacto Residual]=O$7),"")))</f>
        <v/>
      </c>
      <c r="P8" s="63" t="str" cm="1">
        <f t="array" ref="P8">_xlfn.TEXTJOIN(",",TRUE,_xlfn.UNIQUE(_xlfn._xlws.FILTER(Tabla135[Id Riesgo],(Tabla135[Registro diligenciado]=TRUE)*(Tabla135[Valoración Probabilidad Residual]=$C8)*(Tabla135[Valoración Impacto Residual]=P$7),"")))</f>
        <v/>
      </c>
      <c r="Q8" s="64" t="str" cm="1">
        <f t="array" ref="Q8">_xlfn.TEXTJOIN(",",TRUE,_xlfn.UNIQUE(_xlfn._xlws.FILTER(Tabla135[Id Riesgo],(Tabla135[Registro diligenciado]=TRUE)*(Tabla135[Valoración Probabilidad Residual]=$C8)*(Tabla135[Valoración Impacto Residual]=Q$7),"")))</f>
        <v/>
      </c>
      <c r="R8" s="57"/>
    </row>
    <row r="9" spans="1:19" ht="49.5" customHeight="1" x14ac:dyDescent="0.4">
      <c r="A9" s="57"/>
      <c r="B9" s="764"/>
      <c r="C9" s="62" t="str">
        <f>CONFIGURACIÓN!$V$9</f>
        <v>Alta</v>
      </c>
      <c r="D9" s="65" t="str" cm="1">
        <f t="array" ref="D9">_xlfn.TEXTJOIN(",",TRUE,_xlfn._xlws.FILTER(Tabla13[Id Riesgo],(Tabla13[Registro diligenciado]=TRUE)*(Tabla13[Nivel de probabilidad]=$C9)*(Tabla13[Nivel de impacto]=D$7),""))</f>
        <v/>
      </c>
      <c r="E9" s="65" t="str" cm="1">
        <f t="array" ref="E9">_xlfn.TEXTJOIN(",",TRUE,_xlfn._xlws.FILTER(Tabla13[Id Riesgo],(Tabla13[Registro diligenciado]=TRUE)*(Tabla13[Nivel de probabilidad]=$C9)*(Tabla13[Nivel de impacto]=E$7),""))</f>
        <v/>
      </c>
      <c r="F9" s="63" t="str" cm="1">
        <f t="array" ref="F9">_xlfn.TEXTJOIN(",",TRUE,_xlfn._xlws.FILTER(Tabla13[Id Riesgo],(Tabla13[Registro diligenciado]=TRUE)*(Tabla13[Nivel de probabilidad]=$C9)*(Tabla13[Nivel de impacto]=F$7),""))</f>
        <v>RC59</v>
      </c>
      <c r="G9" s="63" t="str" cm="1">
        <f t="array" ref="G9">_xlfn.TEXTJOIN(",",TRUE,_xlfn._xlws.FILTER(Tabla13[Id Riesgo],(Tabla13[Registro diligenciado]=TRUE)*(Tabla13[Nivel de probabilidad]=$C9)*(Tabla13[Nivel de impacto]=G$7),""))</f>
        <v>RC18,RC32,RC43,RC44,RC60</v>
      </c>
      <c r="H9" s="64" t="str" cm="1">
        <f t="array" ref="H9">_xlfn.TEXTJOIN(",",TRUE,_xlfn._xlws.FILTER(Tabla13[Id Riesgo],(Tabla13[Registro diligenciado]=TRUE)*(Tabla13[Nivel de probabilidad]=$C9)*(Tabla13[Nivel de impacto]=H$7),""))</f>
        <v>RC1,RC2,RC3,RC4,RC12,RC13,RC15,RC16,RC33,RC38,RC39,RC45</v>
      </c>
      <c r="I9" s="57"/>
      <c r="J9" s="108"/>
      <c r="K9" s="764"/>
      <c r="L9" s="62" t="str">
        <f>CONFIGURACIÓN!$V$9</f>
        <v>Alta</v>
      </c>
      <c r="M9" s="65" t="str" cm="1">
        <f t="array" ref="M9">_xlfn.TEXTJOIN(",",TRUE,_xlfn.UNIQUE(_xlfn._xlws.FILTER(Tabla135[Id Riesgo],(Tabla135[Registro diligenciado]=TRUE)*(Tabla135[Valoración Probabilidad Residual]=$C9)*(Tabla135[Valoración Impacto Residual]=M$7),"")))</f>
        <v/>
      </c>
      <c r="N9" s="65" t="str" cm="1">
        <f t="array" ref="N9">_xlfn.TEXTJOIN(",",TRUE,_xlfn.UNIQUE(_xlfn._xlws.FILTER(Tabla135[Id Riesgo],(Tabla135[Registro diligenciado]=TRUE)*(Tabla135[Valoración Probabilidad Residual]=$C9)*(Tabla135[Valoración Impacto Residual]=N$7),"")))</f>
        <v/>
      </c>
      <c r="O9" s="63" t="str" cm="1">
        <f t="array" ref="O9">_xlfn.TEXTJOIN(",",TRUE,_xlfn.UNIQUE(_xlfn._xlws.FILTER(Tabla135[Id Riesgo],(Tabla135[Registro diligenciado]=TRUE)*(Tabla135[Valoración Probabilidad Residual]=$C9)*(Tabla135[Valoración Impacto Residual]=O$7),"")))</f>
        <v>RC10,RC60</v>
      </c>
      <c r="P9" s="63" t="str" cm="1">
        <f t="array" ref="P9">_xlfn.TEXTJOIN(",",TRUE,_xlfn.UNIQUE(_xlfn._xlws.FILTER(Tabla135[Id Riesgo],(Tabla135[Registro diligenciado]=TRUE)*(Tabla135[Valoración Probabilidad Residual]=$C9)*(Tabla135[Valoración Impacto Residual]=P$7),"")))</f>
        <v>RC45</v>
      </c>
      <c r="Q9" s="64" t="str" cm="1">
        <f t="array" ref="Q9">_xlfn.TEXTJOIN(",",TRUE,_xlfn.UNIQUE(_xlfn._xlws.FILTER(Tabla135[Id Riesgo],(Tabla135[Registro diligenciado]=TRUE)*(Tabla135[Valoración Probabilidad Residual]=$C9)*(Tabla135[Valoración Impacto Residual]=Q$7),"")))</f>
        <v/>
      </c>
      <c r="R9" s="57"/>
    </row>
    <row r="10" spans="1:19" ht="49.5" customHeight="1" x14ac:dyDescent="0.4">
      <c r="A10" s="57"/>
      <c r="B10" s="764"/>
      <c r="C10" s="62" t="str">
        <f>CONFIGURACIÓN!$V$8</f>
        <v>Media</v>
      </c>
      <c r="D10" s="65" t="str" cm="1">
        <f t="array" ref="D10">_xlfn.TEXTJOIN(",",TRUE,_xlfn._xlws.FILTER(Tabla13[Id Riesgo],(Tabla13[Registro diligenciado]=TRUE)*(Tabla13[Nivel de probabilidad]=$C10)*(Tabla13[Nivel de impacto]=D$7),""))</f>
        <v/>
      </c>
      <c r="E10" s="65" t="str" cm="1">
        <f t="array" ref="E10">_xlfn.TEXTJOIN(",",TRUE,_xlfn._xlws.FILTER(Tabla13[Id Riesgo],(Tabla13[Registro diligenciado]=TRUE)*(Tabla13[Nivel de probabilidad]=$C10)*(Tabla13[Nivel de impacto]=E$7),""))</f>
        <v/>
      </c>
      <c r="F10" s="65" t="str" cm="1">
        <f t="array" ref="F10">_xlfn.TEXTJOIN(",",TRUE,_xlfn._xlws.FILTER(Tabla13[Id Riesgo],(Tabla13[Registro diligenciado]=TRUE)*(Tabla13[Nivel de probabilidad]=$C10)*(Tabla13[Nivel de impacto]=F$7),""))</f>
        <v>RC11,RC23</v>
      </c>
      <c r="G10" s="63" t="str" cm="1">
        <f t="array" ref="G10">_xlfn.TEXTJOIN(",",TRUE,_xlfn._xlws.FILTER(Tabla13[Id Riesgo],(Tabla13[Registro diligenciado]=TRUE)*(Tabla13[Nivel de probabilidad]=$C10)*(Tabla13[Nivel de impacto]=G$7),""))</f>
        <v>RC8,RC14,RC22,RC24,RC25,RC26,RC34</v>
      </c>
      <c r="H10" s="64" t="str" cm="1">
        <f t="array" ref="H10">_xlfn.TEXTJOIN(",",TRUE,_xlfn._xlws.FILTER(Tabla13[Id Riesgo],(Tabla13[Registro diligenciado]=TRUE)*(Tabla13[Nivel de probabilidad]=$C10)*(Tabla13[Nivel de impacto]=H$7),""))</f>
        <v>RC17,RC20,RC42,RC49,RC50,RC52,RC54,RC55,RC56,RC58,RC61</v>
      </c>
      <c r="I10" s="57"/>
      <c r="J10" s="108"/>
      <c r="K10" s="764"/>
      <c r="L10" s="62" t="str">
        <f>CONFIGURACIÓN!$V$8</f>
        <v>Media</v>
      </c>
      <c r="M10" s="65" t="str" cm="1">
        <f t="array" ref="M10">_xlfn.TEXTJOIN(",",TRUE,_xlfn.UNIQUE(_xlfn._xlws.FILTER(Tabla135[Id Riesgo],(Tabla135[Registro diligenciado]=TRUE)*(Tabla135[Valoración Probabilidad Residual]=$C10)*(Tabla135[Valoración Impacto Residual]=M$7),"")))</f>
        <v/>
      </c>
      <c r="N10" s="65" t="str" cm="1">
        <f t="array" ref="N10">_xlfn.TEXTJOIN(",",TRUE,_xlfn.UNIQUE(_xlfn._xlws.FILTER(Tabla135[Id Riesgo],(Tabla135[Registro diligenciado]=TRUE)*(Tabla135[Valoración Probabilidad Residual]=$C10)*(Tabla135[Valoración Impacto Residual]=N$7),"")))</f>
        <v/>
      </c>
      <c r="O10" s="65" t="str" cm="1">
        <f t="array" ref="O10">_xlfn.TEXTJOIN(",",TRUE,_xlfn.UNIQUE(_xlfn._xlws.FILTER(Tabla135[Id Riesgo],(Tabla135[Registro diligenciado]=TRUE)*(Tabla135[Valoración Probabilidad Residual]=$C10)*(Tabla135[Valoración Impacto Residual]=O$7),"")))</f>
        <v>RC59</v>
      </c>
      <c r="P10" s="63" t="str" cm="1">
        <f t="array" ref="P10">_xlfn.TEXTJOIN(",",TRUE,_xlfn.UNIQUE(_xlfn._xlws.FILTER(Tabla135[Id Riesgo],(Tabla135[Registro diligenciado]=TRUE)*(Tabla135[Valoración Probabilidad Residual]=$C10)*(Tabla135[Valoración Impacto Residual]=P$7),"")))</f>
        <v>RC24,RC25,RC44,RC61</v>
      </c>
      <c r="Q10" s="64" t="str" cm="1">
        <f t="array" ref="Q10">_xlfn.TEXTJOIN(",",TRUE,_xlfn.UNIQUE(_xlfn._xlws.FILTER(Tabla135[Id Riesgo],(Tabla135[Registro diligenciado]=TRUE)*(Tabla135[Valoración Probabilidad Residual]=$C10)*(Tabla135[Valoración Impacto Residual]=Q$7),"")))</f>
        <v>RC1,RC2,RC3,RC4,RC12,RC13,RC15,RC16,RC17,RC33,RC38,RC39,RC50,RC54,RC58</v>
      </c>
      <c r="R10" s="57"/>
    </row>
    <row r="11" spans="1:19" ht="49.5" customHeight="1" x14ac:dyDescent="0.4">
      <c r="A11" s="57"/>
      <c r="B11" s="764"/>
      <c r="C11" s="62" t="str">
        <f>CONFIGURACIÓN!$V$7</f>
        <v>Baja</v>
      </c>
      <c r="D11" s="66" t="str" cm="1">
        <f t="array" ref="D11">_xlfn.TEXTJOIN(",",TRUE,_xlfn._xlws.FILTER(Tabla13[Id Riesgo],(Tabla13[Registro diligenciado]=TRUE)*(Tabla13[Nivel de probabilidad]=$C11)*(Tabla13[Nivel de impacto]=D$7),""))</f>
        <v/>
      </c>
      <c r="E11" s="65" t="str" cm="1">
        <f t="array" ref="E11">_xlfn.TEXTJOIN(",",TRUE,_xlfn._xlws.FILTER(Tabla13[Id Riesgo],(Tabla13[Registro diligenciado]=TRUE)*(Tabla13[Nivel de probabilidad]=$C11)*(Tabla13[Nivel de impacto]=E$7),""))</f>
        <v/>
      </c>
      <c r="F11" s="65" t="str" cm="1">
        <f t="array" ref="F11">_xlfn.TEXTJOIN(",",TRUE,_xlfn._xlws.FILTER(Tabla13[Id Riesgo],(Tabla13[Registro diligenciado]=TRUE)*(Tabla13[Nivel de probabilidad]=$C11)*(Tabla13[Nivel de impacto]=F$7),""))</f>
        <v>RC40</v>
      </c>
      <c r="G11" s="63" t="str" cm="1">
        <f t="array" ref="G11">_xlfn.TEXTJOIN(",",TRUE,_xlfn._xlws.FILTER(Tabla13[Id Riesgo],(Tabla13[Registro diligenciado]=TRUE)*(Tabla13[Nivel de probabilidad]=$C11)*(Tabla13[Nivel de impacto]=G$7),""))</f>
        <v>RC21</v>
      </c>
      <c r="H11" s="64" t="str" cm="1">
        <f t="array" ref="H11">_xlfn.TEXTJOIN(",",TRUE,_xlfn._xlws.FILTER(Tabla13[Id Riesgo],(Tabla13[Registro diligenciado]=TRUE)*(Tabla13[Nivel de probabilidad]=$C11)*(Tabla13[Nivel de impacto]=H$7),""))</f>
        <v>RC29,RC30,RC41,RC46,RC47,RC48,RC51,RC57</v>
      </c>
      <c r="I11" s="57"/>
      <c r="J11" s="108"/>
      <c r="K11" s="764"/>
      <c r="L11" s="62" t="str">
        <f>CONFIGURACIÓN!$V$7</f>
        <v>Baja</v>
      </c>
      <c r="M11" s="66" t="str" cm="1">
        <f t="array" ref="M11">_xlfn.TEXTJOIN(",",TRUE,_xlfn.UNIQUE(_xlfn._xlws.FILTER(Tabla135[Id Riesgo],(Tabla135[Registro diligenciado]=TRUE)*(Tabla135[Valoración Probabilidad Residual]=$C11)*(Tabla135[Valoración Impacto Residual]=M$7),"")))</f>
        <v/>
      </c>
      <c r="N11" s="65" t="str" cm="1">
        <f t="array" ref="N11">_xlfn.TEXTJOIN(",",TRUE,_xlfn.UNIQUE(_xlfn._xlws.FILTER(Tabla135[Id Riesgo],(Tabla135[Registro diligenciado]=TRUE)*(Tabla135[Valoración Probabilidad Residual]=$C11)*(Tabla135[Valoración Impacto Residual]=N$7),"")))</f>
        <v>RC11</v>
      </c>
      <c r="O11" s="65" t="str" cm="1">
        <f t="array" ref="O11">_xlfn.TEXTJOIN(",",TRUE,_xlfn.UNIQUE(_xlfn._xlws.FILTER(Tabla135[Id Riesgo],(Tabla135[Registro diligenciado]=TRUE)*(Tabla135[Valoración Probabilidad Residual]=$C11)*(Tabla135[Valoración Impacto Residual]=O$7),"")))</f>
        <v>RC9,RC23</v>
      </c>
      <c r="P11" s="63" t="str" cm="1">
        <f t="array" ref="P11">_xlfn.TEXTJOIN(",",TRUE,_xlfn.UNIQUE(_xlfn._xlws.FILTER(Tabla135[Id Riesgo],(Tabla135[Registro diligenciado]=TRUE)*(Tabla135[Valoración Probabilidad Residual]=$C11)*(Tabla135[Valoración Impacto Residual]=P$7),"")))</f>
        <v>RC8,RC14,RC18,RC22,RC26,RC32,RC34,RC43,RC46,RC56</v>
      </c>
      <c r="Q11" s="64" t="str" cm="1">
        <f t="array" ref="Q11">_xlfn.TEXTJOIN(",",TRUE,_xlfn.UNIQUE(_xlfn._xlws.FILTER(Tabla135[Id Riesgo],(Tabla135[Registro diligenciado]=TRUE)*(Tabla135[Valoración Probabilidad Residual]=$C11)*(Tabla135[Valoración Impacto Residual]=Q$7),"")))</f>
        <v>RC20,RC42,RC47,RC48,RC49,RC52,RC53,RC55</v>
      </c>
      <c r="R11" s="57"/>
    </row>
    <row r="12" spans="1:19" ht="49.5" customHeight="1" thickBot="1" x14ac:dyDescent="0.45">
      <c r="A12" s="57"/>
      <c r="B12" s="765"/>
      <c r="C12" s="71" t="str">
        <f>CONFIGURACIÓN!$V$6</f>
        <v>Muy baja</v>
      </c>
      <c r="D12" s="67" t="str" cm="1">
        <f t="array" ref="D12">_xlfn.TEXTJOIN(",",TRUE,_xlfn._xlws.FILTER(Tabla13[Id Riesgo],(Tabla13[Registro diligenciado]=TRUE)*(Tabla13[Nivel de probabilidad]=$C12)*(Tabla13[Nivel de impacto]=D$7),""))</f>
        <v/>
      </c>
      <c r="E12" s="67" t="str" cm="1">
        <f t="array" ref="E12">_xlfn.TEXTJOIN(",",TRUE,_xlfn._xlws.FILTER(Tabla13[Id Riesgo],(Tabla13[Registro diligenciado]=TRUE)*(Tabla13[Nivel de probabilidad]=$C12)*(Tabla13[Nivel de impacto]=E$7),""))</f>
        <v/>
      </c>
      <c r="F12" s="68" t="str" cm="1">
        <f t="array" ref="F12">_xlfn.TEXTJOIN(",",TRUE,_xlfn._xlws.FILTER(Tabla13[Id Riesgo],(Tabla13[Registro diligenciado]=TRUE)*(Tabla13[Nivel de probabilidad]=$C12)*(Tabla13[Nivel de impacto]=F$7),""))</f>
        <v/>
      </c>
      <c r="G12" s="69" t="str" cm="1">
        <f t="array" ref="G12">_xlfn.TEXTJOIN(",",TRUE,_xlfn._xlws.FILTER(Tabla13[Id Riesgo],(Tabla13[Registro diligenciado]=TRUE)*(Tabla13[Nivel de probabilidad]=$C12)*(Tabla13[Nivel de impacto]=G$7),""))</f>
        <v/>
      </c>
      <c r="H12" s="70" t="str" cm="1">
        <f t="array" ref="H12">_xlfn.TEXTJOIN(",",TRUE,_xlfn._xlws.FILTER(Tabla13[Id Riesgo],(Tabla13[Registro diligenciado]=TRUE)*(Tabla13[Nivel de probabilidad]=$C12)*(Tabla13[Nivel de impacto]=H$7),""))</f>
        <v>RC28</v>
      </c>
      <c r="I12" s="57"/>
      <c r="J12" s="108"/>
      <c r="K12" s="765"/>
      <c r="L12" s="71" t="str">
        <f>CONFIGURACIÓN!$V$6</f>
        <v>Muy baja</v>
      </c>
      <c r="M12" s="67" t="str" cm="1">
        <f t="array" ref="M12">_xlfn.TEXTJOIN(",",TRUE,_xlfn.UNIQUE(_xlfn._xlws.FILTER(Tabla135[Id Riesgo],(Tabla135[Registro diligenciado]=TRUE)*(Tabla135[Valoración Probabilidad Residual]=$C12)*(Tabla135[Valoración Impacto Residual]=M$7),"")))</f>
        <v/>
      </c>
      <c r="N12" s="67" t="str" cm="1">
        <f t="array" ref="N12">_xlfn.TEXTJOIN(",",TRUE,_xlfn.UNIQUE(_xlfn._xlws.FILTER(Tabla135[Id Riesgo],(Tabla135[Registro diligenciado]=TRUE)*(Tabla135[Valoración Probabilidad Residual]=$C12)*(Tabla135[Valoración Impacto Residual]=N$7),"")))</f>
        <v/>
      </c>
      <c r="O12" s="68" t="str" cm="1">
        <f t="array" ref="O12">_xlfn.TEXTJOIN(",",TRUE,_xlfn.UNIQUE(_xlfn._xlws.FILTER(Tabla135[Id Riesgo],(Tabla135[Registro diligenciado]=TRUE)*(Tabla135[Valoración Probabilidad Residual]=$C12)*(Tabla135[Valoración Impacto Residual]=O$7),"")))</f>
        <v>RC40</v>
      </c>
      <c r="P12" s="69" t="str" cm="1">
        <f t="array" ref="P12">_xlfn.TEXTJOIN(",",TRUE,_xlfn.UNIQUE(_xlfn._xlws.FILTER(Tabla135[Id Riesgo],(Tabla135[Registro diligenciado]=TRUE)*(Tabla135[Valoración Probabilidad Residual]=$C12)*(Tabla135[Valoración Impacto Residual]=P$7),"")))</f>
        <v>RC21,RC57</v>
      </c>
      <c r="Q12" s="70" t="str" cm="1">
        <f t="array" ref="Q12">_xlfn.TEXTJOIN(",",TRUE,_xlfn.UNIQUE(_xlfn._xlws.FILTER(Tabla135[Id Riesgo],(Tabla135[Registro diligenciado]=TRUE)*(Tabla135[Valoración Probabilidad Residual]=$C12)*(Tabla135[Valoración Impacto Residual]=Q$7),"")))</f>
        <v>RC28,RC29,RC30,RC41,RC51</v>
      </c>
      <c r="R12" s="57"/>
    </row>
    <row r="13" spans="1:19" ht="14.6" x14ac:dyDescent="0.4">
      <c r="A13" s="57"/>
      <c r="B13" s="57"/>
      <c r="C13" s="57"/>
      <c r="D13" s="57"/>
      <c r="E13" s="57"/>
      <c r="F13" s="57"/>
      <c r="G13" s="57"/>
      <c r="H13" s="57"/>
      <c r="I13" s="57"/>
      <c r="J13" s="108"/>
      <c r="K13" s="57"/>
      <c r="L13" s="57"/>
      <c r="M13" s="57"/>
      <c r="N13" s="57"/>
      <c r="O13" s="57"/>
      <c r="P13" s="57"/>
      <c r="Q13" s="57"/>
      <c r="R13" s="57"/>
    </row>
    <row r="14" spans="1:19" ht="14.6" x14ac:dyDescent="0.4">
      <c r="A14" s="57"/>
      <c r="B14" s="57"/>
      <c r="C14" s="57"/>
      <c r="D14" s="57"/>
      <c r="E14" s="57"/>
      <c r="F14" s="57"/>
      <c r="G14" s="57"/>
      <c r="H14" s="57"/>
      <c r="I14" s="57"/>
      <c r="J14" s="57"/>
      <c r="K14" s="57"/>
      <c r="L14" s="57"/>
      <c r="M14" s="57"/>
      <c r="N14" s="57"/>
      <c r="O14" s="57"/>
      <c r="P14" s="57"/>
      <c r="Q14" s="57"/>
    </row>
    <row r="17" ht="14.6" hidden="1" x14ac:dyDescent="0.4"/>
  </sheetData>
  <sheetProtection algorithmName="SHA-512" hashValue="U5NoslUN+zwG7B0i7c4Isr0lwciEZLEoBgrxLYy19HwHtlA0pw6PgAMtQaE2QURZiEh4Ub+HFDm3EuvKocXkuw==" saltValue="QgjvBlKmFjDNOELjkLIkSA==" spinCount="100000" sheet="1" objects="1" scenarios="1"/>
  <mergeCells count="10">
    <mergeCell ref="B8:B12"/>
    <mergeCell ref="K8:K12"/>
    <mergeCell ref="M6:Q6"/>
    <mergeCell ref="O3:P3"/>
    <mergeCell ref="O1:P2"/>
    <mergeCell ref="A4:H4"/>
    <mergeCell ref="L4:Q4"/>
    <mergeCell ref="Q1:Q2"/>
    <mergeCell ref="D6:H6"/>
    <mergeCell ref="F2:N3"/>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4F5C-7FF6-44C7-AF97-0F93A4F368BA}">
  <sheetPr codeName="Hoja9">
    <pageSetUpPr fitToPage="1"/>
  </sheetPr>
  <dimension ref="A1:AJ173"/>
  <sheetViews>
    <sheetView showGridLines="0" zoomScale="80" zoomScaleNormal="80" workbookViewId="0">
      <pane xSplit="4" ySplit="11" topLeftCell="N12" activePane="bottomRight" state="frozenSplit"/>
      <selection pane="topRight" activeCell="V1" sqref="V1"/>
      <selection pane="bottomLeft" activeCell="R14" sqref="R14"/>
      <selection pane="bottomRight" activeCell="R12" sqref="R12"/>
    </sheetView>
  </sheetViews>
  <sheetFormatPr baseColWidth="10" defaultColWidth="0" defaultRowHeight="0" customHeight="1" zeroHeight="1" x14ac:dyDescent="0.35"/>
  <cols>
    <col min="1" max="1" width="7" style="199" customWidth="1"/>
    <col min="2" max="2" width="14.3046875" style="199" customWidth="1"/>
    <col min="3" max="3" width="8" style="199" hidden="1" customWidth="1"/>
    <col min="4" max="4" width="37.3046875" style="199" customWidth="1"/>
    <col min="5" max="5" width="5.84375" style="213" customWidth="1"/>
    <col min="6" max="6" width="6.15234375" style="213" customWidth="1"/>
    <col min="7" max="7" width="14" style="329" customWidth="1"/>
    <col min="8" max="9" width="13.3046875" style="199" customWidth="1"/>
    <col min="10" max="10" width="8" style="199" customWidth="1"/>
    <col min="11" max="11" width="7.84375" style="199" customWidth="1"/>
    <col min="12" max="13" width="13.3046875" style="199" customWidth="1"/>
    <col min="14" max="14" width="18.53515625" style="199" customWidth="1"/>
    <col min="15" max="15" width="11.53515625" style="199" customWidth="1"/>
    <col min="16" max="16" width="18.53515625" style="331" customWidth="1"/>
    <col min="17" max="17" width="20.53515625" style="199" customWidth="1"/>
    <col min="18" max="18" width="42" style="331" customWidth="1"/>
    <col min="19" max="19" width="24.53515625" style="331" customWidth="1"/>
    <col min="20" max="20" width="22.15234375" style="330" customWidth="1"/>
    <col min="21" max="21" width="32.3828125" style="333" customWidth="1"/>
    <col min="22" max="22" width="7.3046875" style="334" customWidth="1"/>
    <col min="23" max="32" width="4.15234375" style="334" customWidth="1"/>
    <col min="33" max="34" width="4.15234375" style="199" customWidth="1"/>
    <col min="35" max="36" width="11.3828125" style="199" customWidth="1"/>
    <col min="37" max="37" width="11.3828125" style="199" hidden="1" customWidth="1"/>
    <col min="38" max="16384" width="11.3828125" style="199" hidden="1"/>
  </cols>
  <sheetData>
    <row r="1" spans="1:36" s="215" customFormat="1" ht="24" customHeight="1" x14ac:dyDescent="0.3">
      <c r="A1" s="214"/>
      <c r="B1" s="343"/>
      <c r="C1" s="343"/>
      <c r="D1" s="836" t="str">
        <f>INICIO!B7</f>
        <v xml:space="preserve">MAPA DE RIESGOS DE CORRUPCIÓN </v>
      </c>
      <c r="F1" s="376"/>
      <c r="G1" s="376"/>
      <c r="H1" s="376"/>
      <c r="I1" s="376"/>
      <c r="J1" s="376"/>
      <c r="K1" s="376"/>
      <c r="L1" s="376"/>
      <c r="M1" s="376"/>
      <c r="N1" s="376"/>
      <c r="O1" s="277"/>
      <c r="P1" s="344"/>
      <c r="R1" s="345"/>
      <c r="S1" s="345"/>
      <c r="T1" s="346"/>
      <c r="U1" s="347"/>
      <c r="V1" s="348"/>
      <c r="W1" s="348"/>
      <c r="X1" s="348"/>
      <c r="Y1" s="348"/>
      <c r="Z1" s="348"/>
      <c r="AA1" s="348"/>
      <c r="AB1" s="348"/>
      <c r="AC1" s="348"/>
      <c r="AD1" s="348"/>
      <c r="AE1" s="348"/>
      <c r="AF1" s="349"/>
      <c r="AG1" s="350"/>
      <c r="AH1" s="350"/>
    </row>
    <row r="2" spans="1:36" s="215" customFormat="1" ht="24" customHeight="1" x14ac:dyDescent="0.3">
      <c r="A2" s="343"/>
      <c r="B2" s="343"/>
      <c r="C2" s="343"/>
      <c r="D2" s="836"/>
      <c r="E2" s="376"/>
      <c r="F2" s="376"/>
      <c r="G2" s="376"/>
      <c r="H2" s="376"/>
      <c r="I2" s="376"/>
      <c r="J2" s="376"/>
      <c r="K2" s="376"/>
      <c r="L2" s="376"/>
      <c r="M2" s="376"/>
      <c r="N2" s="376"/>
      <c r="O2" s="277"/>
      <c r="P2" s="344"/>
      <c r="R2" s="345"/>
      <c r="S2" s="345"/>
      <c r="T2" s="346"/>
      <c r="U2" s="347"/>
      <c r="V2" s="348"/>
      <c r="W2" s="348"/>
      <c r="X2" s="348"/>
      <c r="Y2" s="348"/>
      <c r="Z2" s="814" t="str">
        <f>'1_IDENTIFICACIÓN'!J4</f>
        <v>Fecha de elaboración o actualización:</v>
      </c>
      <c r="AA2" s="814"/>
      <c r="AB2" s="814"/>
      <c r="AC2" s="814"/>
      <c r="AD2" s="814"/>
      <c r="AE2" s="814"/>
      <c r="AF2" s="814"/>
      <c r="AG2" s="814"/>
      <c r="AH2" s="351"/>
      <c r="AI2" s="352">
        <f>'1_IDENTIFICACIÓN'!L4</f>
        <v>46136</v>
      </c>
      <c r="AJ2" s="424"/>
    </row>
    <row r="3" spans="1:36" s="215" customFormat="1" ht="24" customHeight="1" x14ac:dyDescent="0.3">
      <c r="A3" s="343"/>
      <c r="B3" s="343"/>
      <c r="C3" s="343"/>
      <c r="D3" s="837"/>
      <c r="E3" s="377"/>
      <c r="F3" s="377"/>
      <c r="G3" s="377"/>
      <c r="H3" s="377"/>
      <c r="I3" s="377"/>
      <c r="J3" s="377"/>
      <c r="K3" s="377"/>
      <c r="L3" s="377"/>
      <c r="M3" s="377"/>
      <c r="N3" s="377"/>
      <c r="O3" s="277"/>
      <c r="P3" s="353"/>
      <c r="R3" s="345"/>
      <c r="S3" s="345"/>
      <c r="T3" s="346"/>
      <c r="U3" s="347"/>
      <c r="V3" s="348"/>
      <c r="W3" s="348"/>
      <c r="X3" s="348"/>
      <c r="Y3" s="348"/>
      <c r="Z3" s="815" t="str">
        <f>'1_IDENTIFICACIÓN'!J6</f>
        <v>Vigencia:</v>
      </c>
      <c r="AA3" s="815"/>
      <c r="AB3" s="815"/>
      <c r="AC3" s="815"/>
      <c r="AD3" s="815"/>
      <c r="AE3" s="815"/>
      <c r="AF3" s="815"/>
      <c r="AG3" s="815"/>
      <c r="AH3" s="354"/>
      <c r="AI3" s="355">
        <f>'1_IDENTIFICACIÓN'!L6</f>
        <v>2026</v>
      </c>
      <c r="AJ3" s="425"/>
    </row>
    <row r="4" spans="1:36" s="215" customFormat="1" ht="12.45" hidden="1" x14ac:dyDescent="0.3">
      <c r="A4" s="827"/>
      <c r="B4" s="828"/>
      <c r="C4" s="828"/>
      <c r="D4" s="828"/>
      <c r="E4" s="828"/>
      <c r="F4" s="828"/>
      <c r="G4" s="828"/>
      <c r="H4" s="828"/>
      <c r="I4" s="828"/>
      <c r="J4" s="828"/>
      <c r="K4" s="828"/>
      <c r="L4" s="828"/>
      <c r="M4" s="828"/>
      <c r="N4" s="829"/>
      <c r="O4" s="356"/>
      <c r="P4" s="357"/>
      <c r="Q4" s="358"/>
      <c r="R4" s="359"/>
      <c r="S4" s="359"/>
      <c r="T4" s="360"/>
      <c r="U4" s="361"/>
      <c r="V4" s="362"/>
      <c r="W4" s="362"/>
      <c r="X4" s="362"/>
      <c r="Y4" s="362"/>
      <c r="Z4" s="362"/>
      <c r="AA4" s="362"/>
      <c r="AB4" s="362"/>
      <c r="AC4" s="362"/>
      <c r="AD4" s="362"/>
      <c r="AE4" s="362"/>
      <c r="AF4" s="362"/>
      <c r="AG4" s="358"/>
      <c r="AH4" s="358"/>
    </row>
    <row r="5" spans="1:36" s="215" customFormat="1" ht="12.45" hidden="1" x14ac:dyDescent="0.3">
      <c r="A5" s="830"/>
      <c r="B5" s="831"/>
      <c r="C5" s="831"/>
      <c r="D5" s="831"/>
      <c r="E5" s="831"/>
      <c r="F5" s="831"/>
      <c r="G5" s="831"/>
      <c r="H5" s="831"/>
      <c r="I5" s="831"/>
      <c r="J5" s="831"/>
      <c r="K5" s="831"/>
      <c r="L5" s="831"/>
      <c r="M5" s="831"/>
      <c r="N5" s="832"/>
      <c r="O5" s="356"/>
      <c r="P5" s="357"/>
      <c r="Q5" s="358"/>
      <c r="R5" s="359"/>
      <c r="S5" s="359"/>
      <c r="T5" s="360"/>
      <c r="U5" s="361"/>
      <c r="V5" s="362"/>
      <c r="W5" s="362"/>
      <c r="X5" s="362"/>
      <c r="Y5" s="362"/>
      <c r="Z5" s="362"/>
      <c r="AA5" s="362"/>
      <c r="AB5" s="362"/>
      <c r="AC5" s="362"/>
      <c r="AD5" s="362"/>
      <c r="AE5" s="362"/>
      <c r="AF5" s="362"/>
      <c r="AG5" s="358"/>
      <c r="AH5" s="358"/>
    </row>
    <row r="6" spans="1:36" s="215" customFormat="1" ht="12.45" hidden="1" x14ac:dyDescent="0.3">
      <c r="A6" s="363"/>
      <c r="B6" s="363"/>
      <c r="C6" s="363"/>
      <c r="D6" s="363"/>
      <c r="E6" s="363"/>
      <c r="F6" s="363"/>
      <c r="G6" s="363"/>
      <c r="H6" s="277"/>
      <c r="I6" s="283"/>
      <c r="J6" s="283"/>
      <c r="K6" s="283"/>
      <c r="L6" s="283"/>
      <c r="M6" s="283"/>
      <c r="N6" s="283"/>
      <c r="O6" s="356"/>
      <c r="P6" s="357"/>
      <c r="Q6" s="358"/>
      <c r="R6" s="359"/>
      <c r="S6" s="359"/>
      <c r="T6" s="360"/>
      <c r="U6" s="361"/>
      <c r="V6" s="362"/>
      <c r="W6" s="362"/>
      <c r="X6" s="362"/>
      <c r="Y6" s="362"/>
      <c r="Z6" s="362"/>
      <c r="AA6" s="362"/>
      <c r="AB6" s="362"/>
      <c r="AC6" s="362"/>
      <c r="AD6" s="362"/>
      <c r="AE6" s="362"/>
      <c r="AF6" s="362"/>
      <c r="AG6" s="358"/>
      <c r="AH6" s="358"/>
    </row>
    <row r="7" spans="1:36" s="215" customFormat="1" ht="12.45" hidden="1" x14ac:dyDescent="0.3">
      <c r="A7" s="363"/>
      <c r="B7" s="363"/>
      <c r="C7" s="363"/>
      <c r="D7" s="363"/>
      <c r="E7" s="363"/>
      <c r="F7" s="363"/>
      <c r="G7" s="363"/>
      <c r="H7" s="277"/>
      <c r="I7" s="283"/>
      <c r="J7" s="283"/>
      <c r="K7" s="283"/>
      <c r="L7" s="283"/>
      <c r="M7" s="283"/>
      <c r="N7" s="283"/>
      <c r="O7" s="356"/>
      <c r="P7" s="357"/>
      <c r="Q7" s="358"/>
      <c r="R7" s="359"/>
      <c r="S7" s="359"/>
      <c r="T7" s="360"/>
      <c r="U7" s="361"/>
      <c r="V7" s="362"/>
      <c r="W7" s="362"/>
      <c r="X7" s="362"/>
      <c r="Y7" s="362"/>
      <c r="Z7" s="362"/>
      <c r="AA7" s="362"/>
      <c r="AB7" s="362"/>
      <c r="AC7" s="362"/>
      <c r="AD7" s="362"/>
      <c r="AE7" s="362"/>
      <c r="AF7" s="362"/>
      <c r="AG7" s="358"/>
      <c r="AH7" s="358"/>
    </row>
    <row r="8" spans="1:36" s="215" customFormat="1" ht="12.75" customHeight="1" x14ac:dyDescent="0.3">
      <c r="A8" s="363"/>
      <c r="B8" s="363"/>
      <c r="C8" s="363"/>
      <c r="D8" s="363"/>
      <c r="E8" s="363"/>
      <c r="F8" s="363"/>
      <c r="G8" s="363"/>
      <c r="H8" s="277"/>
      <c r="I8" s="283"/>
      <c r="J8" s="283"/>
      <c r="K8" s="283"/>
      <c r="L8" s="283"/>
      <c r="M8" s="283"/>
      <c r="N8" s="283"/>
      <c r="O8" s="356"/>
      <c r="P8" s="357"/>
      <c r="Q8" s="358"/>
      <c r="R8" s="359"/>
      <c r="S8" s="359"/>
      <c r="T8" s="360"/>
      <c r="U8" s="361"/>
      <c r="V8" s="362"/>
      <c r="W8" s="362"/>
      <c r="X8" s="362"/>
      <c r="Y8" s="362"/>
      <c r="Z8" s="362"/>
      <c r="AA8" s="362"/>
      <c r="AB8" s="362"/>
      <c r="AC8" s="362"/>
      <c r="AD8" s="362"/>
      <c r="AE8" s="362"/>
      <c r="AF8" s="362"/>
      <c r="AG8" s="358"/>
      <c r="AH8" s="358"/>
    </row>
    <row r="9" spans="1:36" s="215" customFormat="1" ht="20.25" customHeight="1" x14ac:dyDescent="0.3">
      <c r="A9" s="816" t="s">
        <v>552</v>
      </c>
      <c r="B9" s="817"/>
      <c r="C9" s="817"/>
      <c r="D9" s="817"/>
      <c r="E9" s="817"/>
      <c r="F9" s="817"/>
      <c r="G9" s="817"/>
      <c r="H9" s="817"/>
      <c r="I9" s="817"/>
      <c r="J9" s="817"/>
      <c r="K9" s="817"/>
      <c r="L9" s="817"/>
      <c r="M9" s="817"/>
      <c r="N9" s="817"/>
      <c r="O9" s="833" t="s">
        <v>860</v>
      </c>
      <c r="P9" s="834"/>
      <c r="Q9" s="834"/>
      <c r="R9" s="834"/>
      <c r="S9" s="834"/>
      <c r="T9" s="834"/>
      <c r="U9" s="834"/>
      <c r="V9" s="834"/>
      <c r="W9" s="834"/>
      <c r="X9" s="834"/>
      <c r="Y9" s="834"/>
      <c r="Z9" s="834"/>
      <c r="AA9" s="834"/>
      <c r="AB9" s="834"/>
      <c r="AC9" s="834"/>
      <c r="AD9" s="834"/>
      <c r="AE9" s="834"/>
      <c r="AF9" s="834"/>
      <c r="AG9" s="834"/>
      <c r="AH9" s="835"/>
      <c r="AI9" s="818"/>
      <c r="AJ9" s="426"/>
    </row>
    <row r="10" spans="1:36" s="215" customFormat="1" ht="32.25" customHeight="1" x14ac:dyDescent="0.3">
      <c r="A10" s="826" t="s">
        <v>753</v>
      </c>
      <c r="B10" s="824"/>
      <c r="C10" s="824"/>
      <c r="D10" s="825"/>
      <c r="E10" s="823" t="s">
        <v>861</v>
      </c>
      <c r="F10" s="824"/>
      <c r="G10" s="824"/>
      <c r="H10" s="824"/>
      <c r="I10" s="825"/>
      <c r="J10" s="823" t="s">
        <v>862</v>
      </c>
      <c r="K10" s="824"/>
      <c r="L10" s="824"/>
      <c r="M10" s="824"/>
      <c r="N10" s="825"/>
      <c r="O10" s="820" t="s">
        <v>863</v>
      </c>
      <c r="P10" s="822"/>
      <c r="Q10" s="822"/>
      <c r="R10" s="820" t="s">
        <v>864</v>
      </c>
      <c r="S10" s="822"/>
      <c r="T10" s="821"/>
      <c r="U10" s="820" t="s">
        <v>865</v>
      </c>
      <c r="V10" s="821"/>
      <c r="W10" s="820" t="s">
        <v>866</v>
      </c>
      <c r="X10" s="822"/>
      <c r="Y10" s="822"/>
      <c r="Z10" s="822"/>
      <c r="AA10" s="822"/>
      <c r="AB10" s="822"/>
      <c r="AC10" s="822"/>
      <c r="AD10" s="822"/>
      <c r="AE10" s="822"/>
      <c r="AF10" s="822"/>
      <c r="AG10" s="822"/>
      <c r="AH10" s="821"/>
      <c r="AI10" s="819"/>
      <c r="AJ10" s="426"/>
    </row>
    <row r="11" spans="1:36" s="288" customFormat="1" ht="75.45" x14ac:dyDescent="0.4">
      <c r="A11" s="364" t="s">
        <v>344</v>
      </c>
      <c r="B11" s="365" t="s">
        <v>867</v>
      </c>
      <c r="C11" s="366" t="s">
        <v>868</v>
      </c>
      <c r="D11" s="365" t="s">
        <v>370</v>
      </c>
      <c r="E11" s="335" t="s">
        <v>869</v>
      </c>
      <c r="F11" s="335" t="s">
        <v>870</v>
      </c>
      <c r="G11" s="365" t="s">
        <v>44</v>
      </c>
      <c r="H11" s="365" t="s">
        <v>48</v>
      </c>
      <c r="I11" s="365" t="s">
        <v>377</v>
      </c>
      <c r="J11" s="335" t="s">
        <v>871</v>
      </c>
      <c r="K11" s="335" t="s">
        <v>872</v>
      </c>
      <c r="L11" s="365" t="s">
        <v>873</v>
      </c>
      <c r="M11" s="365" t="s">
        <v>874</v>
      </c>
      <c r="N11" s="367" t="s">
        <v>875</v>
      </c>
      <c r="O11" s="368" t="s">
        <v>69</v>
      </c>
      <c r="P11" s="368" t="s">
        <v>68</v>
      </c>
      <c r="Q11" s="368" t="s">
        <v>876</v>
      </c>
      <c r="R11" s="368" t="s">
        <v>877</v>
      </c>
      <c r="S11" s="368" t="s">
        <v>878</v>
      </c>
      <c r="T11" s="368" t="s">
        <v>879</v>
      </c>
      <c r="U11" s="368" t="s">
        <v>37</v>
      </c>
      <c r="V11" s="368" t="s">
        <v>880</v>
      </c>
      <c r="W11" s="369" t="s">
        <v>881</v>
      </c>
      <c r="X11" s="369" t="s">
        <v>882</v>
      </c>
      <c r="Y11" s="369" t="s">
        <v>883</v>
      </c>
      <c r="Z11" s="369" t="s">
        <v>884</v>
      </c>
      <c r="AA11" s="370" t="s">
        <v>885</v>
      </c>
      <c r="AB11" s="370" t="s">
        <v>886</v>
      </c>
      <c r="AC11" s="370" t="s">
        <v>887</v>
      </c>
      <c r="AD11" s="370" t="s">
        <v>888</v>
      </c>
      <c r="AE11" s="370" t="s">
        <v>889</v>
      </c>
      <c r="AF11" s="370" t="s">
        <v>890</v>
      </c>
      <c r="AG11" s="370" t="s">
        <v>891</v>
      </c>
      <c r="AH11" s="371" t="s">
        <v>892</v>
      </c>
      <c r="AI11" s="372" t="s">
        <v>360</v>
      </c>
      <c r="AJ11" s="427" t="s">
        <v>893</v>
      </c>
    </row>
    <row r="12" spans="1:36" s="212" customFormat="1" ht="119.25" customHeight="1" x14ac:dyDescent="0.4">
      <c r="A12" s="289" t="s">
        <v>554</v>
      </c>
      <c r="B12" s="309" t="b">
        <f>IF(COUNTIFS(Tabla135[Id Riesgo],Tabla1315[[#This Row],[Id Riesgo]],Tabla135[Registro diligenciado],TRUE)&gt;0,TRUE,FALSE)</f>
        <v>1</v>
      </c>
      <c r="C12" s="289" t="str">
        <f>IF(B12,_xlfn.XLOOKUP(A12,Tabla6[Id Riesgo],Tabla6[Sigla],FALSE,1),"")</f>
        <v>SEJUT</v>
      </c>
      <c r="D12" s="290" t="str">
        <f>IF(B12,_xlfn.XLOOKUP(A12,Tabla6[Id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E12" s="432">
        <f>IF(Tabla1315[[#This Row],[Diligenciadas etapas previas?]],_xlfn.XLOOKUP(Tabla1315[[#This Row],[Id Riesgo]],Tabla13[Id Riesgo],Tabla13[Probabilidad],"",1),"")</f>
        <v>0.8</v>
      </c>
      <c r="F12" s="432">
        <f>IF(Tabla1315[[#This Row],[Diligenciadas etapas previas?]],_xlfn.XLOOKUP(Tabla1315[[#This Row],[Id Riesgo]],Tabla13[Id Riesgo],Tabla13[Porcentaje Impacto],"",1),"")</f>
        <v>1</v>
      </c>
      <c r="G12" s="433" t="str">
        <f>IF(Tabla1315[[#This Row],[Diligenciadas etapas previas?]],_xlfn.XLOOKUP(Tabla1315[[#This Row],[Id Riesgo]],Tabla13[Id Riesgo],Tabla13[Nivel de probabilidad],"",1),"")</f>
        <v>Alta</v>
      </c>
      <c r="H12" s="433" t="str">
        <f>IF(Tabla1315[[#This Row],[Diligenciadas etapas previas?]],_xlfn.XLOOKUP(Tabla1315[[#This Row],[Id Riesgo]],Tabla13[Id Riesgo],Tabla13[Nivel de impacto],"",1),"")</f>
        <v>Castastrófico</v>
      </c>
      <c r="I12" s="433" t="str">
        <f>IF(Tabla1315[[#This Row],[Diligenciadas etapas previas?]],_xlfn.XLOOKUP(Tabla1315[[#This Row],[Id Riesgo]],Tabla13[Id Riesgo],Tabla13[Severidad Nivel de Riesgo Inherente],"",1),"")</f>
        <v>Extremo</v>
      </c>
      <c r="J12" s="432">
        <f>IF(Tabla1315[[#This Row],[Diligenciadas etapas previas?]],_xlfn.XLOOKUP(Tabla1315[[#This Row],[Id Riesgo]],'4_CONTROLES'!$A$12:$A$1611,'4_CONTROLES'!$AJ$12:$AJ$1611,"",1),"")</f>
        <v>0.48</v>
      </c>
      <c r="K12" s="432">
        <f>IF(Tabla1315[[#This Row],[Diligenciadas etapas previas?]],_xlfn.XLOOKUP(Tabla1315[[#This Row],[Id Riesgo]],'4_CONTROLES'!$A$12:$A$1611,'4_CONTROLES'!$AK$12:$AK$1611,"",1),"")</f>
        <v>1</v>
      </c>
      <c r="L12" s="433" t="str">
        <f>IF(Tabla1315[[#This Row],[Diligenciadas etapas previas?]],_xlfn.XLOOKUP(Tabla1315[[#This Row],[Id Riesgo]],'4_CONTROLES'!$A$12:$A$1611,'4_CONTROLES'!$AL$12:$AL$1611,"",1),"")</f>
        <v>Media</v>
      </c>
      <c r="M12" s="433" t="str">
        <f>IF(Tabla1315[[#This Row],[Diligenciadas etapas previas?]],_xlfn.XLOOKUP(Tabla1315[[#This Row],[Id Riesgo]],'4_CONTROLES'!$A$12:$A$1611,'4_CONTROLES'!$AM$12:$AM$1611,"",1),"")</f>
        <v>Castastrófico</v>
      </c>
      <c r="N12" s="433" t="str">
        <f>IF(Tabla1315[[#This Row],[Diligenciadas etapas previas?]]=TRUE,_xlfn.XLOOKUP(CONCATENATE("P",Tabla1315[[#This Row],[Nivel de probabilidad Residual]],"I",Tabla1315[[#This Row],[Nivel de impacto Residual]]),Tabla10[Llave],Tabla10[Severidad],"",1),"")</f>
        <v>Extremo</v>
      </c>
      <c r="O12" s="336" t="b">
        <f>_xlfn.XLOOKUP(Tabla1315[[#This Row],[Severidad Nivel de Riesgo Residual]],CONFIGURACIÓN!$BM$6:$BM$9,CONFIGURACIÓN!$BO$6:$BO$9,"",0)</f>
        <v>1</v>
      </c>
      <c r="P12" s="467" t="str">
        <f>_xlfn.XLOOKUP(Tabla1315[[#This Row],[Severidad Nivel de Riesgo Residual]],CONFIGURACIÓN!$BM$6:$BM$9,CONFIGURACIÓN!$BP$6:$BP$9,"",0)</f>
        <v>Reducir_Mitigar</v>
      </c>
      <c r="Q12" s="468" t="s">
        <v>168</v>
      </c>
      <c r="R12" s="468" t="s">
        <v>947</v>
      </c>
      <c r="S12" s="468" t="s">
        <v>180</v>
      </c>
      <c r="T12" s="468" t="s">
        <v>128</v>
      </c>
      <c r="U12" s="468" t="s">
        <v>948</v>
      </c>
      <c r="V12" s="469">
        <v>7</v>
      </c>
      <c r="W12" s="470"/>
      <c r="X12" s="470"/>
      <c r="Y12" s="470"/>
      <c r="Z12" s="470"/>
      <c r="AA12" s="470">
        <v>1</v>
      </c>
      <c r="AB12" s="470">
        <v>1</v>
      </c>
      <c r="AC12" s="470">
        <v>1</v>
      </c>
      <c r="AD12" s="470">
        <v>1</v>
      </c>
      <c r="AE12" s="470">
        <v>1</v>
      </c>
      <c r="AF12" s="470">
        <v>1</v>
      </c>
      <c r="AG12" s="470">
        <v>1</v>
      </c>
      <c r="AH12" s="470"/>
      <c r="AI12" s="469" t="s">
        <v>107</v>
      </c>
      <c r="AJ12" s="471" t="str">
        <f>IF(_xlfn.XLOOKUP(Tabla1315[[#This Row],[Id Riesgo]],Tabla6[Id Riesgo],Tabla6[Estado],"",0)=0,"",_xlfn.XLOOKUP(Tabla1315[[#This Row],[Id Riesgo]],Tabla6[Id Riesgo],Tabla6[Estado],"",0))</f>
        <v>Activo</v>
      </c>
    </row>
    <row r="13" spans="1:36" ht="99.45" x14ac:dyDescent="0.35">
      <c r="A13" s="289" t="s">
        <v>557</v>
      </c>
      <c r="B13" s="309" t="b">
        <f>IF(COUNTIFS(Tabla135[Id Riesgo],Tabla1315[[#This Row],[Id Riesgo]],Tabla135[Registro diligenciado],TRUE)&gt;0,TRUE,FALSE)</f>
        <v>1</v>
      </c>
      <c r="C13" s="289" t="str">
        <f>IF(B13,_xlfn.XLOOKUP(A13,Tabla6[Id Riesgo],Tabla6[Sigla],FALSE,1),"")</f>
        <v>SEJUT</v>
      </c>
      <c r="D13" s="290" t="str">
        <f>IF(B13,_xlfn.XLOOKUP(A13,Tabla6[Id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E13" s="432">
        <f>IF(Tabla1315[[#This Row],[Diligenciadas etapas previas?]],_xlfn.XLOOKUP(Tabla1315[[#This Row],[Id Riesgo]],Tabla13[Id Riesgo],Tabla13[Probabilidad],"",1),"")</f>
        <v>0.8</v>
      </c>
      <c r="F13" s="432">
        <f>IF(Tabla1315[[#This Row],[Diligenciadas etapas previas?]],_xlfn.XLOOKUP(Tabla1315[[#This Row],[Id Riesgo]],Tabla13[Id Riesgo],Tabla13[Porcentaje Impacto],"",1),"")</f>
        <v>1</v>
      </c>
      <c r="G13" s="433" t="str">
        <f>IF(Tabla1315[[#This Row],[Diligenciadas etapas previas?]],_xlfn.XLOOKUP(Tabla1315[[#This Row],[Id Riesgo]],Tabla13[Id Riesgo],Tabla13[Nivel de probabilidad],"",1),"")</f>
        <v>Alta</v>
      </c>
      <c r="H13" s="433" t="str">
        <f>IF(Tabla1315[[#This Row],[Diligenciadas etapas previas?]],_xlfn.XLOOKUP(Tabla1315[[#This Row],[Id Riesgo]],Tabla13[Id Riesgo],Tabla13[Nivel de impacto],"",1),"")</f>
        <v>Castastrófico</v>
      </c>
      <c r="I13" s="433" t="str">
        <f>IF(Tabla1315[[#This Row],[Diligenciadas etapas previas?]],_xlfn.XLOOKUP(Tabla1315[[#This Row],[Id Riesgo]],Tabla13[Id Riesgo],Tabla13[Severidad Nivel de Riesgo Inherente],"",1),"")</f>
        <v>Extremo</v>
      </c>
      <c r="J13" s="432">
        <f>IF(Tabla1315[[#This Row],[Diligenciadas etapas previas?]],_xlfn.XLOOKUP(Tabla1315[[#This Row],[Id Riesgo]],'4_CONTROLES'!$A$12:$A$1611,'4_CONTROLES'!$AJ$12:$AJ$1611,"",1),"")</f>
        <v>0.56000000000000005</v>
      </c>
      <c r="K13" s="432">
        <f>IF(Tabla1315[[#This Row],[Diligenciadas etapas previas?]],_xlfn.XLOOKUP(Tabla1315[[#This Row],[Id Riesgo]],'4_CONTROLES'!$A$12:$A$1611,'4_CONTROLES'!$AK$12:$AK$1611,"",1),"")</f>
        <v>1</v>
      </c>
      <c r="L13" s="433" t="str">
        <f>IF(Tabla1315[[#This Row],[Diligenciadas etapas previas?]],_xlfn.XLOOKUP(Tabla1315[[#This Row],[Id Riesgo]],'4_CONTROLES'!$A$12:$A$1611,'4_CONTROLES'!$AL$12:$AL$1611,"",1),"")</f>
        <v>Media</v>
      </c>
      <c r="M13" s="433" t="str">
        <f>IF(Tabla1315[[#This Row],[Diligenciadas etapas previas?]],_xlfn.XLOOKUP(Tabla1315[[#This Row],[Id Riesgo]],'4_CONTROLES'!$A$12:$A$1611,'4_CONTROLES'!$AM$12:$AM$1611,"",1),"")</f>
        <v>Castastrófico</v>
      </c>
      <c r="N13" s="433" t="str">
        <f>IF(Tabla1315[[#This Row],[Diligenciadas etapas previas?]]=TRUE,_xlfn.XLOOKUP(CONCATENATE("P",Tabla1315[[#This Row],[Nivel de probabilidad Residual]],"I",Tabla1315[[#This Row],[Nivel de impacto Residual]]),Tabla10[Llave],Tabla10[Severidad],"",1),"")</f>
        <v>Extremo</v>
      </c>
      <c r="O13" s="336" t="b">
        <f>_xlfn.XLOOKUP(Tabla1315[[#This Row],[Severidad Nivel de Riesgo Residual]],CONFIGURACIÓN!$BM$6:$BM$9,CONFIGURACIÓN!$BO$6:$BO$9,"",0)</f>
        <v>1</v>
      </c>
      <c r="P13" s="328" t="str">
        <f>_xlfn.XLOOKUP(Tabla1315[[#This Row],[Severidad Nivel de Riesgo Residual]],CONFIGURACIÓN!$BM$6:$BM$9,CONFIGURACIÓN!$BP$6:$BP$9,"",0)</f>
        <v>Reducir_Mitigar</v>
      </c>
      <c r="Q13" s="472" t="s">
        <v>108</v>
      </c>
      <c r="R13" s="473" t="s">
        <v>949</v>
      </c>
      <c r="S13" s="472" t="s">
        <v>180</v>
      </c>
      <c r="T13" s="472" t="s">
        <v>128</v>
      </c>
      <c r="U13" s="473" t="s">
        <v>894</v>
      </c>
      <c r="V13" s="474">
        <v>7</v>
      </c>
      <c r="W13" s="475"/>
      <c r="X13" s="475"/>
      <c r="Y13" s="475"/>
      <c r="Z13" s="475"/>
      <c r="AA13" s="475">
        <v>1</v>
      </c>
      <c r="AB13" s="475">
        <v>1</v>
      </c>
      <c r="AC13" s="475">
        <v>1</v>
      </c>
      <c r="AD13" s="475">
        <v>1</v>
      </c>
      <c r="AE13" s="475">
        <v>1</v>
      </c>
      <c r="AF13" s="475">
        <v>1</v>
      </c>
      <c r="AG13" s="475">
        <v>1</v>
      </c>
      <c r="AH13" s="475"/>
      <c r="AI13" s="474" t="s">
        <v>107</v>
      </c>
      <c r="AJ13" s="471" t="str">
        <f>IF(_xlfn.XLOOKUP(Tabla1315[[#This Row],[Id Riesgo]],Tabla6[Id Riesgo],Tabla6[Estado],"",0)=0,"",_xlfn.XLOOKUP(Tabla1315[[#This Row],[Id Riesgo]],Tabla6[Id Riesgo],Tabla6[Estado],"",0))</f>
        <v>Activo</v>
      </c>
    </row>
    <row r="14" spans="1:36" ht="99.45" x14ac:dyDescent="0.35">
      <c r="A14" s="289" t="s">
        <v>558</v>
      </c>
      <c r="B14" s="309" t="b">
        <f>IF(COUNTIFS(Tabla135[Id Riesgo],Tabla1315[[#This Row],[Id Riesgo]],Tabla135[Registro diligenciado],TRUE)&gt;0,TRUE,FALSE)</f>
        <v>1</v>
      </c>
      <c r="C14" s="289" t="str">
        <f>IF(B14,_xlfn.XLOOKUP(A14,Tabla6[Id Riesgo],Tabla6[Sigla],FALSE,1),"")</f>
        <v>SEJUT</v>
      </c>
      <c r="D14" s="290" t="str">
        <f>IF(B14,_xlfn.XLOOKUP(A14,Tabla6[Id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E14" s="432">
        <f>IF(Tabla1315[[#This Row],[Diligenciadas etapas previas?]],_xlfn.XLOOKUP(Tabla1315[[#This Row],[Id Riesgo]],Tabla13[Id Riesgo],Tabla13[Probabilidad],"",1),"")</f>
        <v>0.8</v>
      </c>
      <c r="F14" s="432">
        <f>IF(Tabla1315[[#This Row],[Diligenciadas etapas previas?]],_xlfn.XLOOKUP(Tabla1315[[#This Row],[Id Riesgo]],Tabla13[Id Riesgo],Tabla13[Porcentaje Impacto],"",1),"")</f>
        <v>1</v>
      </c>
      <c r="G14" s="433" t="str">
        <f>IF(Tabla1315[[#This Row],[Diligenciadas etapas previas?]],_xlfn.XLOOKUP(Tabla1315[[#This Row],[Id Riesgo]],Tabla13[Id Riesgo],Tabla13[Nivel de probabilidad],"",1),"")</f>
        <v>Alta</v>
      </c>
      <c r="H14" s="433" t="str">
        <f>IF(Tabla1315[[#This Row],[Diligenciadas etapas previas?]],_xlfn.XLOOKUP(Tabla1315[[#This Row],[Id Riesgo]],Tabla13[Id Riesgo],Tabla13[Nivel de impacto],"",1),"")</f>
        <v>Castastrófico</v>
      </c>
      <c r="I14" s="433" t="str">
        <f>IF(Tabla1315[[#This Row],[Diligenciadas etapas previas?]],_xlfn.XLOOKUP(Tabla1315[[#This Row],[Id Riesgo]],Tabla13[Id Riesgo],Tabla13[Severidad Nivel de Riesgo Inherente],"",1),"")</f>
        <v>Extremo</v>
      </c>
      <c r="J14" s="432">
        <f>IF(Tabla1315[[#This Row],[Diligenciadas etapas previas?]],_xlfn.XLOOKUP(Tabla1315[[#This Row],[Id Riesgo]],'4_CONTROLES'!$A$12:$A$1611,'4_CONTROLES'!$AJ$12:$AJ$1611,"",1),"")</f>
        <v>0.48</v>
      </c>
      <c r="K14" s="432">
        <f>IF(Tabla1315[[#This Row],[Diligenciadas etapas previas?]],_xlfn.XLOOKUP(Tabla1315[[#This Row],[Id Riesgo]],'4_CONTROLES'!$A$12:$A$1611,'4_CONTROLES'!$AK$12:$AK$1611,"",1),"")</f>
        <v>1</v>
      </c>
      <c r="L14" s="433" t="str">
        <f>IF(Tabla1315[[#This Row],[Diligenciadas etapas previas?]],_xlfn.XLOOKUP(Tabla1315[[#This Row],[Id Riesgo]],'4_CONTROLES'!$A$12:$A$1611,'4_CONTROLES'!$AL$12:$AL$1611,"",1),"")</f>
        <v>Media</v>
      </c>
      <c r="M14" s="433" t="str">
        <f>IF(Tabla1315[[#This Row],[Diligenciadas etapas previas?]],_xlfn.XLOOKUP(Tabla1315[[#This Row],[Id Riesgo]],'4_CONTROLES'!$A$12:$A$1611,'4_CONTROLES'!$AM$12:$AM$1611,"",1),"")</f>
        <v>Castastrófico</v>
      </c>
      <c r="N14" s="433" t="str">
        <f>IF(Tabla1315[[#This Row],[Diligenciadas etapas previas?]]=TRUE,_xlfn.XLOOKUP(CONCATENATE("P",Tabla1315[[#This Row],[Nivel de probabilidad Residual]],"I",Tabla1315[[#This Row],[Nivel de impacto Residual]]),Tabla10[Llave],Tabla10[Severidad],"",1),"")</f>
        <v>Extremo</v>
      </c>
      <c r="O14" s="336" t="b">
        <f>_xlfn.XLOOKUP(Tabla1315[[#This Row],[Severidad Nivel de Riesgo Residual]],CONFIGURACIÓN!$BM$6:$BM$9,CONFIGURACIÓN!$BO$6:$BO$9,"",0)</f>
        <v>1</v>
      </c>
      <c r="P14" s="328" t="str">
        <f>_xlfn.XLOOKUP(Tabla1315[[#This Row],[Severidad Nivel de Riesgo Residual]],CONFIGURACIÓN!$BM$6:$BM$9,CONFIGURACIÓN!$BP$6:$BP$9,"",0)</f>
        <v>Reducir_Mitigar</v>
      </c>
      <c r="Q14" s="472" t="s">
        <v>168</v>
      </c>
      <c r="R14" s="473" t="s">
        <v>950</v>
      </c>
      <c r="S14" s="472" t="s">
        <v>180</v>
      </c>
      <c r="T14" s="472" t="s">
        <v>128</v>
      </c>
      <c r="U14" s="473" t="s">
        <v>951</v>
      </c>
      <c r="V14" s="474">
        <v>7</v>
      </c>
      <c r="W14" s="475"/>
      <c r="X14" s="475"/>
      <c r="Y14" s="475"/>
      <c r="Z14" s="475"/>
      <c r="AA14" s="475">
        <v>1</v>
      </c>
      <c r="AB14" s="475">
        <v>1</v>
      </c>
      <c r="AC14" s="475">
        <v>1</v>
      </c>
      <c r="AD14" s="475">
        <v>1</v>
      </c>
      <c r="AE14" s="475">
        <v>1</v>
      </c>
      <c r="AF14" s="475">
        <v>1</v>
      </c>
      <c r="AG14" s="475">
        <v>1</v>
      </c>
      <c r="AH14" s="475"/>
      <c r="AI14" s="474" t="s">
        <v>107</v>
      </c>
      <c r="AJ14" s="471" t="str">
        <f>IF(_xlfn.XLOOKUP(Tabla1315[[#This Row],[Id Riesgo]],Tabla6[Id Riesgo],Tabla6[Estado],"",0)=0,"",_xlfn.XLOOKUP(Tabla1315[[#This Row],[Id Riesgo]],Tabla6[Id Riesgo],Tabla6[Estado],"",0))</f>
        <v>Activo</v>
      </c>
    </row>
    <row r="15" spans="1:36" ht="87" x14ac:dyDescent="0.35">
      <c r="A15" s="289" t="s">
        <v>559</v>
      </c>
      <c r="B15" s="309" t="b">
        <f>IF(COUNTIFS(Tabla135[Id Riesgo],Tabla1315[[#This Row],[Id Riesgo]],Tabla135[Registro diligenciado],TRUE)&gt;0,TRUE,FALSE)</f>
        <v>1</v>
      </c>
      <c r="C15" s="289" t="str">
        <f>IF(B15,_xlfn.XLOOKUP(A15,Tabla6[Id Riesgo],Tabla6[Sigla],FALSE,1),"")</f>
        <v>SEJUT</v>
      </c>
      <c r="D15" s="290" t="str">
        <f>IF(B15,_xlfn.XLOOKUP(A15,Tabla6[Id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E15" s="432">
        <f>IF(Tabla1315[[#This Row],[Diligenciadas etapas previas?]],_xlfn.XLOOKUP(Tabla1315[[#This Row],[Id Riesgo]],Tabla13[Id Riesgo],Tabla13[Probabilidad],"",1),"")</f>
        <v>0.8</v>
      </c>
      <c r="F15" s="432">
        <f>IF(Tabla1315[[#This Row],[Diligenciadas etapas previas?]],_xlfn.XLOOKUP(Tabla1315[[#This Row],[Id Riesgo]],Tabla13[Id Riesgo],Tabla13[Porcentaje Impacto],"",1),"")</f>
        <v>1</v>
      </c>
      <c r="G15" s="433" t="str">
        <f>IF(Tabla1315[[#This Row],[Diligenciadas etapas previas?]],_xlfn.XLOOKUP(Tabla1315[[#This Row],[Id Riesgo]],Tabla13[Id Riesgo],Tabla13[Nivel de probabilidad],"",1),"")</f>
        <v>Alta</v>
      </c>
      <c r="H15" s="433" t="str">
        <f>IF(Tabla1315[[#This Row],[Diligenciadas etapas previas?]],_xlfn.XLOOKUP(Tabla1315[[#This Row],[Id Riesgo]],Tabla13[Id Riesgo],Tabla13[Nivel de impacto],"",1),"")</f>
        <v>Castastrófico</v>
      </c>
      <c r="I15" s="433" t="str">
        <f>IF(Tabla1315[[#This Row],[Diligenciadas etapas previas?]],_xlfn.XLOOKUP(Tabla1315[[#This Row],[Id Riesgo]],Tabla13[Id Riesgo],Tabla13[Severidad Nivel de Riesgo Inherente],"",1),"")</f>
        <v>Extremo</v>
      </c>
      <c r="J15" s="432">
        <f>IF(Tabla1315[[#This Row],[Diligenciadas etapas previas?]],_xlfn.XLOOKUP(Tabla1315[[#This Row],[Id Riesgo]],'4_CONTROLES'!$A$12:$A$1611,'4_CONTROLES'!$AJ$12:$AJ$1611,"",1),"")</f>
        <v>0.56000000000000005</v>
      </c>
      <c r="K15" s="432">
        <f>IF(Tabla1315[[#This Row],[Diligenciadas etapas previas?]],_xlfn.XLOOKUP(Tabla1315[[#This Row],[Id Riesgo]],'4_CONTROLES'!$A$12:$A$1611,'4_CONTROLES'!$AK$12:$AK$1611,"",1),"")</f>
        <v>1</v>
      </c>
      <c r="L15" s="433" t="str">
        <f>IF(Tabla1315[[#This Row],[Diligenciadas etapas previas?]],_xlfn.XLOOKUP(Tabla1315[[#This Row],[Id Riesgo]],'4_CONTROLES'!$A$12:$A$1611,'4_CONTROLES'!$AL$12:$AL$1611,"",1),"")</f>
        <v>Media</v>
      </c>
      <c r="M15" s="433" t="str">
        <f>IF(Tabla1315[[#This Row],[Diligenciadas etapas previas?]],_xlfn.XLOOKUP(Tabla1315[[#This Row],[Id Riesgo]],'4_CONTROLES'!$A$12:$A$1611,'4_CONTROLES'!$AM$12:$AM$1611,"",1),"")</f>
        <v>Castastrófico</v>
      </c>
      <c r="N15" s="433" t="str">
        <f>IF(Tabla1315[[#This Row],[Diligenciadas etapas previas?]]=TRUE,_xlfn.XLOOKUP(CONCATENATE("P",Tabla1315[[#This Row],[Nivel de probabilidad Residual]],"I",Tabla1315[[#This Row],[Nivel de impacto Residual]]),Tabla10[Llave],Tabla10[Severidad],"",1),"")</f>
        <v>Extremo</v>
      </c>
      <c r="O15" s="336" t="b">
        <f>_xlfn.XLOOKUP(Tabla1315[[#This Row],[Severidad Nivel de Riesgo Residual]],CONFIGURACIÓN!$BM$6:$BM$9,CONFIGURACIÓN!$BO$6:$BO$9,"",0)</f>
        <v>1</v>
      </c>
      <c r="P15" s="328" t="str">
        <f>_xlfn.XLOOKUP(Tabla1315[[#This Row],[Severidad Nivel de Riesgo Residual]],CONFIGURACIÓN!$BM$6:$BM$9,CONFIGURACIÓN!$BP$6:$BP$9,"",0)</f>
        <v>Reducir_Mitigar</v>
      </c>
      <c r="Q15" s="472" t="s">
        <v>108</v>
      </c>
      <c r="R15" s="473" t="s">
        <v>952</v>
      </c>
      <c r="S15" s="472" t="s">
        <v>180</v>
      </c>
      <c r="T15" s="472" t="s">
        <v>128</v>
      </c>
      <c r="U15" s="473" t="s">
        <v>895</v>
      </c>
      <c r="V15" s="474">
        <v>7</v>
      </c>
      <c r="W15" s="475"/>
      <c r="X15" s="475"/>
      <c r="Y15" s="475"/>
      <c r="Z15" s="475"/>
      <c r="AA15" s="475">
        <v>1</v>
      </c>
      <c r="AB15" s="475">
        <v>1</v>
      </c>
      <c r="AC15" s="475">
        <v>1</v>
      </c>
      <c r="AD15" s="475">
        <v>1</v>
      </c>
      <c r="AE15" s="475">
        <v>1</v>
      </c>
      <c r="AF15" s="475">
        <v>1</v>
      </c>
      <c r="AG15" s="475">
        <v>1</v>
      </c>
      <c r="AH15" s="475"/>
      <c r="AI15" s="474" t="s">
        <v>107</v>
      </c>
      <c r="AJ15" s="471" t="str">
        <f>IF(_xlfn.XLOOKUP(Tabla1315[[#This Row],[Id Riesgo]],Tabla6[Id Riesgo],Tabla6[Estado],"",0)=0,"",_xlfn.XLOOKUP(Tabla1315[[#This Row],[Id Riesgo]],Tabla6[Id Riesgo],Tabla6[Estado],"",0))</f>
        <v>Activo</v>
      </c>
    </row>
    <row r="16" spans="1:36" ht="24.9" x14ac:dyDescent="0.35">
      <c r="A16" s="436" t="s">
        <v>561</v>
      </c>
      <c r="B16" s="443" t="b">
        <f>IF(COUNTIFS(Tabla135[Id Riesgo],Tabla1315[[#This Row],[Id Riesgo]],Tabla135[Registro diligenciado],TRUE)&gt;0,TRUE,FALSE)</f>
        <v>0</v>
      </c>
      <c r="C16" s="436" t="str">
        <f>IF(B16,_xlfn.XLOOKUP(A16,Tabla6[Id Riesgo],Tabla6[Sigla],FALSE,1),"")</f>
        <v/>
      </c>
      <c r="D16" s="439" t="str">
        <f>IF(B16,_xlfn.XLOOKUP(A16,Tabla6[Id Riesgo],Tabla6[DESCRIPCIÓN DEL RIESGO],FALSE,1),"")</f>
        <v/>
      </c>
      <c r="E16" s="444" t="str">
        <f>IF(Tabla1315[[#This Row],[Diligenciadas etapas previas?]],_xlfn.XLOOKUP(Tabla1315[[#This Row],[Id Riesgo]],Tabla13[Id Riesgo],Tabla13[Probabilidad],"",1),"")</f>
        <v/>
      </c>
      <c r="F16" s="444" t="str">
        <f>IF(Tabla1315[[#This Row],[Diligenciadas etapas previas?]],_xlfn.XLOOKUP(Tabla1315[[#This Row],[Id Riesgo]],Tabla13[Id Riesgo],Tabla13[Porcentaje Impacto],"",1),"")</f>
        <v/>
      </c>
      <c r="G16" s="445" t="str">
        <f>IF(Tabla1315[[#This Row],[Diligenciadas etapas previas?]],_xlfn.XLOOKUP(Tabla1315[[#This Row],[Id Riesgo]],Tabla13[Id Riesgo],Tabla13[Nivel de probabilidad],"",1),"")</f>
        <v/>
      </c>
      <c r="H16" s="445" t="str">
        <f>IF(Tabla1315[[#This Row],[Diligenciadas etapas previas?]],_xlfn.XLOOKUP(Tabla1315[[#This Row],[Id Riesgo]],Tabla13[Id Riesgo],Tabla13[Nivel de impacto],"",1),"")</f>
        <v/>
      </c>
      <c r="I16" s="445" t="str">
        <f>IF(Tabla1315[[#This Row],[Diligenciadas etapas previas?]],_xlfn.XLOOKUP(Tabla1315[[#This Row],[Id Riesgo]],Tabla13[Id Riesgo],Tabla13[Severidad Nivel de Riesgo Inherente],"",1),"")</f>
        <v/>
      </c>
      <c r="J16" s="444" t="str">
        <f>IF(Tabla1315[[#This Row],[Diligenciadas etapas previas?]],_xlfn.XLOOKUP(Tabla1315[[#This Row],[Id Riesgo]],'4_CONTROLES'!$A$12:$A$1611,'4_CONTROLES'!$AJ$12:$AJ$1611,"",1),"")</f>
        <v/>
      </c>
      <c r="K16" s="444" t="str">
        <f>IF(Tabla1315[[#This Row],[Diligenciadas etapas previas?]],_xlfn.XLOOKUP(Tabla1315[[#This Row],[Id Riesgo]],'4_CONTROLES'!$A$12:$A$1611,'4_CONTROLES'!$AK$12:$AK$1611,"",1),"")</f>
        <v/>
      </c>
      <c r="L16" s="445" t="str">
        <f>IF(Tabla1315[[#This Row],[Diligenciadas etapas previas?]],_xlfn.XLOOKUP(Tabla1315[[#This Row],[Id Riesgo]],'4_CONTROLES'!$A$12:$A$1611,'4_CONTROLES'!$AL$12:$AL$1611,"",1),"")</f>
        <v/>
      </c>
      <c r="M16" s="445" t="str">
        <f>IF(Tabla1315[[#This Row],[Diligenciadas etapas previas?]],_xlfn.XLOOKUP(Tabla1315[[#This Row],[Id Riesgo]],'4_CONTROLES'!$A$12:$A$1611,'4_CONTROLES'!$AM$12:$AM$1611,"",1),"")</f>
        <v/>
      </c>
      <c r="N16" s="445" t="str">
        <f>IF(Tabla1315[[#This Row],[Diligenciadas etapas previas?]]=TRUE,_xlfn.XLOOKUP(CONCATENATE("P",Tabla1315[[#This Row],[Nivel de probabilidad Residual]],"I",Tabla1315[[#This Row],[Nivel de impacto Residual]]),Tabla10[Llave],Tabla10[Severidad],"",1),"")</f>
        <v/>
      </c>
      <c r="O16" s="463" t="str">
        <f>_xlfn.XLOOKUP(Tabla1315[[#This Row],[Severidad Nivel de Riesgo Residual]],CONFIGURACIÓN!$BM$6:$BM$9,CONFIGURACIÓN!$BO$6:$BO$9,"",0)</f>
        <v/>
      </c>
      <c r="P16" s="456" t="str">
        <f>_xlfn.XLOOKUP(Tabla1315[[#This Row],[Severidad Nivel de Riesgo Residual]],CONFIGURACIÓN!$BM$6:$BM$9,CONFIGURACIÓN!$BP$6:$BP$9,"",0)</f>
        <v/>
      </c>
      <c r="Q16" s="459"/>
      <c r="R16" s="448" t="s">
        <v>953</v>
      </c>
      <c r="S16" s="459"/>
      <c r="T16" s="459"/>
      <c r="U16" s="448" t="s">
        <v>953</v>
      </c>
      <c r="V16" s="460"/>
      <c r="W16" s="461"/>
      <c r="X16" s="461"/>
      <c r="Y16" s="461"/>
      <c r="Z16" s="461"/>
      <c r="AA16" s="461"/>
      <c r="AB16" s="461"/>
      <c r="AC16" s="461"/>
      <c r="AD16" s="461"/>
      <c r="AE16" s="461"/>
      <c r="AF16" s="461"/>
      <c r="AG16" s="461"/>
      <c r="AH16" s="461"/>
      <c r="AI16" s="460" t="s">
        <v>167</v>
      </c>
      <c r="AJ16" s="462" t="str">
        <f>IF(_xlfn.XLOOKUP(Tabla1315[[#This Row],[Id Riesgo]],Tabla6[Id Riesgo],Tabla6[Estado],"",0)=0,"",_xlfn.XLOOKUP(Tabla1315[[#This Row],[Id Riesgo]],Tabla6[Id Riesgo],Tabla6[Estado],"",0))</f>
        <v>Inactivo</v>
      </c>
    </row>
    <row r="17" spans="1:36" ht="24.9" x14ac:dyDescent="0.35">
      <c r="A17" s="436" t="s">
        <v>563</v>
      </c>
      <c r="B17" s="443" t="b">
        <f>IF(COUNTIFS(Tabla135[Id Riesgo],Tabla1315[[#This Row],[Id Riesgo]],Tabla135[Registro diligenciado],TRUE)&gt;0,TRUE,FALSE)</f>
        <v>0</v>
      </c>
      <c r="C17" s="436" t="str">
        <f>IF(B17,_xlfn.XLOOKUP(A17,Tabla6[Id Riesgo],Tabla6[Sigla],FALSE,1),"")</f>
        <v/>
      </c>
      <c r="D17" s="439" t="str">
        <f>IF(B17,_xlfn.XLOOKUP(A17,Tabla6[Id Riesgo],Tabla6[DESCRIPCIÓN DEL RIESGO],FALSE,1),"")</f>
        <v/>
      </c>
      <c r="E17" s="444" t="str">
        <f>IF(Tabla1315[[#This Row],[Diligenciadas etapas previas?]],_xlfn.XLOOKUP(Tabla1315[[#This Row],[Id Riesgo]],Tabla13[Id Riesgo],Tabla13[Probabilidad],"",1),"")</f>
        <v/>
      </c>
      <c r="F17" s="444" t="str">
        <f>IF(Tabla1315[[#This Row],[Diligenciadas etapas previas?]],_xlfn.XLOOKUP(Tabla1315[[#This Row],[Id Riesgo]],Tabla13[Id Riesgo],Tabla13[Porcentaje Impacto],"",1),"")</f>
        <v/>
      </c>
      <c r="G17" s="445" t="str">
        <f>IF(Tabla1315[[#This Row],[Diligenciadas etapas previas?]],_xlfn.XLOOKUP(Tabla1315[[#This Row],[Id Riesgo]],Tabla13[Id Riesgo],Tabla13[Nivel de probabilidad],"",1),"")</f>
        <v/>
      </c>
      <c r="H17" s="445" t="str">
        <f>IF(Tabla1315[[#This Row],[Diligenciadas etapas previas?]],_xlfn.XLOOKUP(Tabla1315[[#This Row],[Id Riesgo]],Tabla13[Id Riesgo],Tabla13[Nivel de impacto],"",1),"")</f>
        <v/>
      </c>
      <c r="I17" s="445" t="str">
        <f>IF(Tabla1315[[#This Row],[Diligenciadas etapas previas?]],_xlfn.XLOOKUP(Tabla1315[[#This Row],[Id Riesgo]],Tabla13[Id Riesgo],Tabla13[Severidad Nivel de Riesgo Inherente],"",1),"")</f>
        <v/>
      </c>
      <c r="J17" s="444" t="str">
        <f>IF(Tabla1315[[#This Row],[Diligenciadas etapas previas?]],_xlfn.XLOOKUP(Tabla1315[[#This Row],[Id Riesgo]],'4_CONTROLES'!$A$12:$A$1611,'4_CONTROLES'!$AJ$12:$AJ$1611,"",1),"")</f>
        <v/>
      </c>
      <c r="K17" s="444" t="str">
        <f>IF(Tabla1315[[#This Row],[Diligenciadas etapas previas?]],_xlfn.XLOOKUP(Tabla1315[[#This Row],[Id Riesgo]],'4_CONTROLES'!$A$12:$A$1611,'4_CONTROLES'!$AK$12:$AK$1611,"",1),"")</f>
        <v/>
      </c>
      <c r="L17" s="445" t="str">
        <f>IF(Tabla1315[[#This Row],[Diligenciadas etapas previas?]],_xlfn.XLOOKUP(Tabla1315[[#This Row],[Id Riesgo]],'4_CONTROLES'!$A$12:$A$1611,'4_CONTROLES'!$AL$12:$AL$1611,"",1),"")</f>
        <v/>
      </c>
      <c r="M17" s="445" t="str">
        <f>IF(Tabla1315[[#This Row],[Diligenciadas etapas previas?]],_xlfn.XLOOKUP(Tabla1315[[#This Row],[Id Riesgo]],'4_CONTROLES'!$A$12:$A$1611,'4_CONTROLES'!$AM$12:$AM$1611,"",1),"")</f>
        <v/>
      </c>
      <c r="N17" s="445" t="str">
        <f>IF(Tabla1315[[#This Row],[Diligenciadas etapas previas?]]=TRUE,_xlfn.XLOOKUP(CONCATENATE("P",Tabla1315[[#This Row],[Nivel de probabilidad Residual]],"I",Tabla1315[[#This Row],[Nivel de impacto Residual]]),Tabla10[Llave],Tabla10[Severidad],"",1),"")</f>
        <v/>
      </c>
      <c r="O17" s="463" t="str">
        <f>_xlfn.XLOOKUP(Tabla1315[[#This Row],[Severidad Nivel de Riesgo Residual]],CONFIGURACIÓN!$BM$6:$BM$9,CONFIGURACIÓN!$BO$6:$BO$9,"",0)</f>
        <v/>
      </c>
      <c r="P17" s="456" t="str">
        <f>_xlfn.XLOOKUP(Tabla1315[[#This Row],[Severidad Nivel de Riesgo Residual]],CONFIGURACIÓN!$BM$6:$BM$9,CONFIGURACIÓN!$BP$6:$BP$9,"",0)</f>
        <v/>
      </c>
      <c r="Q17" s="459"/>
      <c r="R17" s="448" t="s">
        <v>953</v>
      </c>
      <c r="S17" s="459"/>
      <c r="T17" s="459"/>
      <c r="U17" s="448" t="s">
        <v>953</v>
      </c>
      <c r="V17" s="460"/>
      <c r="W17" s="461"/>
      <c r="X17" s="461"/>
      <c r="Y17" s="461"/>
      <c r="Z17" s="461"/>
      <c r="AA17" s="461"/>
      <c r="AB17" s="461"/>
      <c r="AC17" s="461"/>
      <c r="AD17" s="461"/>
      <c r="AE17" s="461"/>
      <c r="AF17" s="461"/>
      <c r="AG17" s="461"/>
      <c r="AH17" s="461"/>
      <c r="AI17" s="460" t="s">
        <v>167</v>
      </c>
      <c r="AJ17" s="462" t="str">
        <f>IF(_xlfn.XLOOKUP(Tabla1315[[#This Row],[Id Riesgo]],Tabla6[Id Riesgo],Tabla6[Estado],"",0)=0,"",_xlfn.XLOOKUP(Tabla1315[[#This Row],[Id Riesgo]],Tabla6[Id Riesgo],Tabla6[Estado],"",0))</f>
        <v>Inactivo</v>
      </c>
    </row>
    <row r="18" spans="1:36" ht="24.9" x14ac:dyDescent="0.35">
      <c r="A18" s="436" t="s">
        <v>565</v>
      </c>
      <c r="B18" s="443" t="b">
        <f>IF(COUNTIFS(Tabla135[Id Riesgo],Tabla1315[[#This Row],[Id Riesgo]],Tabla135[Registro diligenciado],TRUE)&gt;0,TRUE,FALSE)</f>
        <v>0</v>
      </c>
      <c r="C18" s="436" t="str">
        <f>IF(B18,_xlfn.XLOOKUP(A18,Tabla6[Id Riesgo],Tabla6[Sigla],FALSE,1),"")</f>
        <v/>
      </c>
      <c r="D18" s="439" t="str">
        <f>IF(B18,_xlfn.XLOOKUP(A18,Tabla6[Id Riesgo],Tabla6[DESCRIPCIÓN DEL RIESGO],FALSE,1),"")</f>
        <v/>
      </c>
      <c r="E18" s="444" t="str">
        <f>IF(Tabla1315[[#This Row],[Diligenciadas etapas previas?]],_xlfn.XLOOKUP(Tabla1315[[#This Row],[Id Riesgo]],Tabla13[Id Riesgo],Tabla13[Probabilidad],"",1),"")</f>
        <v/>
      </c>
      <c r="F18" s="444" t="str">
        <f>IF(Tabla1315[[#This Row],[Diligenciadas etapas previas?]],_xlfn.XLOOKUP(Tabla1315[[#This Row],[Id Riesgo]],Tabla13[Id Riesgo],Tabla13[Porcentaje Impacto],"",1),"")</f>
        <v/>
      </c>
      <c r="G18" s="445" t="str">
        <f>IF(Tabla1315[[#This Row],[Diligenciadas etapas previas?]],_xlfn.XLOOKUP(Tabla1315[[#This Row],[Id Riesgo]],Tabla13[Id Riesgo],Tabla13[Nivel de probabilidad],"",1),"")</f>
        <v/>
      </c>
      <c r="H18" s="445" t="str">
        <f>IF(Tabla1315[[#This Row],[Diligenciadas etapas previas?]],_xlfn.XLOOKUP(Tabla1315[[#This Row],[Id Riesgo]],Tabla13[Id Riesgo],Tabla13[Nivel de impacto],"",1),"")</f>
        <v/>
      </c>
      <c r="I18" s="445" t="str">
        <f>IF(Tabla1315[[#This Row],[Diligenciadas etapas previas?]],_xlfn.XLOOKUP(Tabla1315[[#This Row],[Id Riesgo]],Tabla13[Id Riesgo],Tabla13[Severidad Nivel de Riesgo Inherente],"",1),"")</f>
        <v/>
      </c>
      <c r="J18" s="444" t="str">
        <f>IF(Tabla1315[[#This Row],[Diligenciadas etapas previas?]],_xlfn.XLOOKUP(Tabla1315[[#This Row],[Id Riesgo]],'4_CONTROLES'!$A$12:$A$1611,'4_CONTROLES'!$AJ$12:$AJ$1611,"",1),"")</f>
        <v/>
      </c>
      <c r="K18" s="444" t="str">
        <f>IF(Tabla1315[[#This Row],[Diligenciadas etapas previas?]],_xlfn.XLOOKUP(Tabla1315[[#This Row],[Id Riesgo]],'4_CONTROLES'!$A$12:$A$1611,'4_CONTROLES'!$AK$12:$AK$1611,"",1),"")</f>
        <v/>
      </c>
      <c r="L18" s="445" t="str">
        <f>IF(Tabla1315[[#This Row],[Diligenciadas etapas previas?]],_xlfn.XLOOKUP(Tabla1315[[#This Row],[Id Riesgo]],'4_CONTROLES'!$A$12:$A$1611,'4_CONTROLES'!$AL$12:$AL$1611,"",1),"")</f>
        <v/>
      </c>
      <c r="M18" s="445" t="str">
        <f>IF(Tabla1315[[#This Row],[Diligenciadas etapas previas?]],_xlfn.XLOOKUP(Tabla1315[[#This Row],[Id Riesgo]],'4_CONTROLES'!$A$12:$A$1611,'4_CONTROLES'!$AM$12:$AM$1611,"",1),"")</f>
        <v/>
      </c>
      <c r="N18" s="445" t="str">
        <f>IF(Tabla1315[[#This Row],[Diligenciadas etapas previas?]]=TRUE,_xlfn.XLOOKUP(CONCATENATE("P",Tabla1315[[#This Row],[Nivel de probabilidad Residual]],"I",Tabla1315[[#This Row],[Nivel de impacto Residual]]),Tabla10[Llave],Tabla10[Severidad],"",1),"")</f>
        <v/>
      </c>
      <c r="O18" s="463" t="str">
        <f>_xlfn.XLOOKUP(Tabla1315[[#This Row],[Severidad Nivel de Riesgo Residual]],CONFIGURACIÓN!$BM$6:$BM$9,CONFIGURACIÓN!$BO$6:$BO$9,"",0)</f>
        <v/>
      </c>
      <c r="P18" s="456" t="str">
        <f>_xlfn.XLOOKUP(Tabla1315[[#This Row],[Severidad Nivel de Riesgo Residual]],CONFIGURACIÓN!$BM$6:$BM$9,CONFIGURACIÓN!$BP$6:$BP$9,"",0)</f>
        <v/>
      </c>
      <c r="Q18" s="459"/>
      <c r="R18" s="448" t="s">
        <v>953</v>
      </c>
      <c r="S18" s="459"/>
      <c r="T18" s="459"/>
      <c r="U18" s="448" t="s">
        <v>953</v>
      </c>
      <c r="V18" s="460"/>
      <c r="W18" s="461"/>
      <c r="X18" s="461"/>
      <c r="Y18" s="461"/>
      <c r="Z18" s="461"/>
      <c r="AA18" s="461"/>
      <c r="AB18" s="461"/>
      <c r="AC18" s="461"/>
      <c r="AD18" s="461"/>
      <c r="AE18" s="461"/>
      <c r="AF18" s="461"/>
      <c r="AG18" s="461"/>
      <c r="AH18" s="461"/>
      <c r="AI18" s="460" t="s">
        <v>167</v>
      </c>
      <c r="AJ18" s="462" t="str">
        <f>IF(_xlfn.XLOOKUP(Tabla1315[[#This Row],[Id Riesgo]],Tabla6[Id Riesgo],Tabla6[Estado],"",0)=0,"",_xlfn.XLOOKUP(Tabla1315[[#This Row],[Id Riesgo]],Tabla6[Id Riesgo],Tabla6[Estado],"",0))</f>
        <v>Inactivo</v>
      </c>
    </row>
    <row r="19" spans="1:36" s="476" customFormat="1" ht="111.9" x14ac:dyDescent="0.35">
      <c r="A19" s="289" t="s">
        <v>566</v>
      </c>
      <c r="B19" s="309" t="b">
        <f>IF(COUNTIFS(Tabla135[Id Riesgo],Tabla1315[[#This Row],[Id Riesgo]],Tabla135[Registro diligenciado],TRUE)&gt;0,TRUE,FALSE)</f>
        <v>1</v>
      </c>
      <c r="C19" s="289" t="str">
        <f>IF(B19,_xlfn.XLOOKUP(A19,Tabla6[Id Riesgo],Tabla6[Sigla],FALSE,1),"")</f>
        <v>POSPR</v>
      </c>
      <c r="D19" s="290" t="str">
        <f>IF(B19,_xlfn.XLOOKUP(A19,Tabla6[Id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E19" s="310">
        <f>IF(Tabla1315[[#This Row],[Diligenciadas etapas previas?]],_xlfn.XLOOKUP(Tabla1315[[#This Row],[Id Riesgo]],Tabla13[Id Riesgo],Tabla13[Probabilidad],"",1),"")</f>
        <v>0.6</v>
      </c>
      <c r="F19" s="310">
        <f>IF(Tabla1315[[#This Row],[Diligenciadas etapas previas?]],_xlfn.XLOOKUP(Tabla1315[[#This Row],[Id Riesgo]],Tabla13[Id Riesgo],Tabla13[Porcentaje Impacto],"",1),"")</f>
        <v>0.8</v>
      </c>
      <c r="G19" s="311" t="str">
        <f>IF(Tabla1315[[#This Row],[Diligenciadas etapas previas?]],_xlfn.XLOOKUP(Tabla1315[[#This Row],[Id Riesgo]],Tabla13[Id Riesgo],Tabla13[Nivel de probabilidad],"",1),"")</f>
        <v>Media</v>
      </c>
      <c r="H19" s="311" t="str">
        <f>IF(Tabla1315[[#This Row],[Diligenciadas etapas previas?]],_xlfn.XLOOKUP(Tabla1315[[#This Row],[Id Riesgo]],Tabla13[Id Riesgo],Tabla13[Nivel de impacto],"",1),"")</f>
        <v>Mayor</v>
      </c>
      <c r="I19" s="311" t="str">
        <f>IF(Tabla1315[[#This Row],[Diligenciadas etapas previas?]],_xlfn.XLOOKUP(Tabla1315[[#This Row],[Id Riesgo]],Tabla13[Id Riesgo],Tabla13[Severidad Nivel de Riesgo Inherente],"",1),"")</f>
        <v>Alto</v>
      </c>
      <c r="J19" s="310">
        <f>IF(Tabla1315[[#This Row],[Diligenciadas etapas previas?]],_xlfn.XLOOKUP(Tabla1315[[#This Row],[Id Riesgo]],'4_CONTROLES'!$A$12:$A$1611,'4_CONTROLES'!$AJ$12:$AJ$1611,"",1),"")</f>
        <v>0.216</v>
      </c>
      <c r="K19" s="310">
        <f>IF(Tabla1315[[#This Row],[Diligenciadas etapas previas?]],_xlfn.XLOOKUP(Tabla1315[[#This Row],[Id Riesgo]],'4_CONTROLES'!$A$12:$A$1611,'4_CONTROLES'!$AK$12:$AK$1611,"",1),"")</f>
        <v>0.8</v>
      </c>
      <c r="L19" s="311" t="str">
        <f>IF(Tabla1315[[#This Row],[Diligenciadas etapas previas?]],_xlfn.XLOOKUP(Tabla1315[[#This Row],[Id Riesgo]],'4_CONTROLES'!$A$12:$A$1611,'4_CONTROLES'!$AL$12:$AL$1611,"",1),"")</f>
        <v>Baja</v>
      </c>
      <c r="M19" s="311" t="str">
        <f>IF(Tabla1315[[#This Row],[Diligenciadas etapas previas?]],_xlfn.XLOOKUP(Tabla1315[[#This Row],[Id Riesgo]],'4_CONTROLES'!$A$12:$A$1611,'4_CONTROLES'!$AM$12:$AM$1611,"",1),"")</f>
        <v>Mayor</v>
      </c>
      <c r="N19" s="311" t="str">
        <f>IF(Tabla1315[[#This Row],[Diligenciadas etapas previas?]]=TRUE,_xlfn.XLOOKUP(CONCATENATE("P",Tabla1315[[#This Row],[Nivel de probabilidad Residual]],"I",Tabla1315[[#This Row],[Nivel de impacto Residual]]),Tabla10[Llave],Tabla10[Severidad],"",1),"")</f>
        <v>Alto</v>
      </c>
      <c r="O19" s="336" t="b">
        <f>_xlfn.XLOOKUP(Tabla1315[[#This Row],[Severidad Nivel de Riesgo Residual]],CONFIGURACIÓN!$BM$6:$BM$9,CONFIGURACIÓN!$BO$6:$BO$9,"",0)</f>
        <v>1</v>
      </c>
      <c r="P19" s="328" t="str">
        <f>_xlfn.XLOOKUP(Tabla1315[[#This Row],[Severidad Nivel de Riesgo Residual]],CONFIGURACIÓN!$BM$6:$BM$9,CONFIGURACIÓN!$BP$6:$BP$9,"",0)</f>
        <v>Reducir_Compartir</v>
      </c>
      <c r="Q19" s="472" t="s">
        <v>108</v>
      </c>
      <c r="R19" s="473" t="s">
        <v>896</v>
      </c>
      <c r="S19" s="472" t="s">
        <v>286</v>
      </c>
      <c r="T19" s="472" t="s">
        <v>236</v>
      </c>
      <c r="U19" s="473" t="s">
        <v>897</v>
      </c>
      <c r="V19" s="474">
        <v>4</v>
      </c>
      <c r="W19" s="475"/>
      <c r="X19" s="475"/>
      <c r="Y19" s="475"/>
      <c r="Z19" s="475">
        <v>1</v>
      </c>
      <c r="AA19" s="475"/>
      <c r="AB19" s="475"/>
      <c r="AC19" s="475">
        <v>1</v>
      </c>
      <c r="AD19" s="475"/>
      <c r="AE19" s="475"/>
      <c r="AF19" s="475">
        <v>1</v>
      </c>
      <c r="AG19" s="475"/>
      <c r="AH19" s="475">
        <v>1</v>
      </c>
      <c r="AI19" s="474" t="s">
        <v>140</v>
      </c>
      <c r="AJ19" s="471" t="str">
        <f>IF(_xlfn.XLOOKUP(Tabla1315[[#This Row],[Id Riesgo]],Tabla6[Id Riesgo],Tabla6[Estado],"",0)=0,"",_xlfn.XLOOKUP(Tabla1315[[#This Row],[Id Riesgo]],Tabla6[Id Riesgo],Tabla6[Estado],"",0))</f>
        <v>Activo</v>
      </c>
    </row>
    <row r="20" spans="1:36" s="476" customFormat="1" ht="74.599999999999994" x14ac:dyDescent="0.35">
      <c r="A20" s="289" t="s">
        <v>568</v>
      </c>
      <c r="B20" s="309" t="b">
        <f>IF(COUNTIFS(Tabla135[Id Riesgo],Tabla1315[[#This Row],[Id Riesgo]],Tabla135[Registro diligenciado],TRUE)&gt;0,TRUE,FALSE)</f>
        <v>1</v>
      </c>
      <c r="C20" s="289" t="str">
        <f>IF(B20,_xlfn.XLOOKUP(A20,Tabla6[Id Riesgo],Tabla6[Sigla],FALSE,1),"")</f>
        <v>POSPR</v>
      </c>
      <c r="D20" s="290" t="str">
        <f>IF(B20,_xlfn.XLOOKUP(A20,Tabla6[Id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E20" s="310">
        <f>IF(Tabla1315[[#This Row],[Diligenciadas etapas previas?]],_xlfn.XLOOKUP(Tabla1315[[#This Row],[Id Riesgo]],Tabla13[Id Riesgo],Tabla13[Probabilidad],"",1),"")</f>
        <v>1</v>
      </c>
      <c r="F20" s="310">
        <f>IF(Tabla1315[[#This Row],[Diligenciadas etapas previas?]],_xlfn.XLOOKUP(Tabla1315[[#This Row],[Id Riesgo]],Tabla13[Id Riesgo],Tabla13[Porcentaje Impacto],"",1),"")</f>
        <v>0.6</v>
      </c>
      <c r="G20" s="311" t="str">
        <f>IF(Tabla1315[[#This Row],[Diligenciadas etapas previas?]],_xlfn.XLOOKUP(Tabla1315[[#This Row],[Id Riesgo]],Tabla13[Id Riesgo],Tabla13[Nivel de probabilidad],"",1),"")</f>
        <v>Muy alta</v>
      </c>
      <c r="H20" s="311" t="str">
        <f>IF(Tabla1315[[#This Row],[Diligenciadas etapas previas?]],_xlfn.XLOOKUP(Tabla1315[[#This Row],[Id Riesgo]],Tabla13[Id Riesgo],Tabla13[Nivel de impacto],"",1),"")</f>
        <v>Moderado</v>
      </c>
      <c r="I20" s="311" t="str">
        <f>IF(Tabla1315[[#This Row],[Diligenciadas etapas previas?]],_xlfn.XLOOKUP(Tabla1315[[#This Row],[Id Riesgo]],Tabla13[Id Riesgo],Tabla13[Severidad Nivel de Riesgo Inherente],"",1),"")</f>
        <v>Alto</v>
      </c>
      <c r="J20" s="310">
        <f>IF(Tabla1315[[#This Row],[Diligenciadas etapas previas?]],_xlfn.XLOOKUP(Tabla1315[[#This Row],[Id Riesgo]],'4_CONTROLES'!$A$12:$A$1611,'4_CONTROLES'!$AJ$12:$AJ$1611,"",1),"")</f>
        <v>0.35</v>
      </c>
      <c r="K20" s="310">
        <f>IF(Tabla1315[[#This Row],[Diligenciadas etapas previas?]],_xlfn.XLOOKUP(Tabla1315[[#This Row],[Id Riesgo]],'4_CONTROLES'!$A$12:$A$1611,'4_CONTROLES'!$AK$12:$AK$1611,"",1),"")</f>
        <v>0.6</v>
      </c>
      <c r="L20" s="311" t="str">
        <f>IF(Tabla1315[[#This Row],[Diligenciadas etapas previas?]],_xlfn.XLOOKUP(Tabla1315[[#This Row],[Id Riesgo]],'4_CONTROLES'!$A$12:$A$1611,'4_CONTROLES'!$AL$12:$AL$1611,"",1),"")</f>
        <v>Baja</v>
      </c>
      <c r="M20" s="311" t="str">
        <f>IF(Tabla1315[[#This Row],[Diligenciadas etapas previas?]],_xlfn.XLOOKUP(Tabla1315[[#This Row],[Id Riesgo]],'4_CONTROLES'!$A$12:$A$1611,'4_CONTROLES'!$AM$12:$AM$1611,"",1),"")</f>
        <v>Moderado</v>
      </c>
      <c r="N20" s="311" t="str">
        <f>IF(Tabla1315[[#This Row],[Diligenciadas etapas previas?]]=TRUE,_xlfn.XLOOKUP(CONCATENATE("P",Tabla1315[[#This Row],[Nivel de probabilidad Residual]],"I",Tabla1315[[#This Row],[Nivel de impacto Residual]]),Tabla10[Llave],Tabla10[Severidad],"",1),"")</f>
        <v>Moderado</v>
      </c>
      <c r="O20" s="336" t="b">
        <f>_xlfn.XLOOKUP(Tabla1315[[#This Row],[Severidad Nivel de Riesgo Residual]],CONFIGURACIÓN!$BM$6:$BM$9,CONFIGURACIÓN!$BO$6:$BO$9,"",0)</f>
        <v>1</v>
      </c>
      <c r="P20" s="328" t="str">
        <f>_xlfn.XLOOKUP(Tabla1315[[#This Row],[Severidad Nivel de Riesgo Residual]],CONFIGURACIÓN!$BM$6:$BM$9,CONFIGURACIÓN!$BP$6:$BP$9,"",0)</f>
        <v>Evitar</v>
      </c>
      <c r="Q20" s="472" t="s">
        <v>108</v>
      </c>
      <c r="R20" s="473" t="s">
        <v>898</v>
      </c>
      <c r="S20" s="472" t="s">
        <v>295</v>
      </c>
      <c r="T20" s="472" t="s">
        <v>236</v>
      </c>
      <c r="U20" s="473" t="s">
        <v>899</v>
      </c>
      <c r="V20" s="474">
        <v>4</v>
      </c>
      <c r="W20" s="475"/>
      <c r="X20" s="475"/>
      <c r="Y20" s="475"/>
      <c r="Z20" s="475">
        <v>1</v>
      </c>
      <c r="AA20" s="475"/>
      <c r="AB20" s="475"/>
      <c r="AC20" s="475">
        <v>1</v>
      </c>
      <c r="AD20" s="475"/>
      <c r="AE20" s="475"/>
      <c r="AF20" s="475">
        <v>1</v>
      </c>
      <c r="AG20" s="475"/>
      <c r="AH20" s="475">
        <v>1</v>
      </c>
      <c r="AI20" s="474" t="s">
        <v>140</v>
      </c>
      <c r="AJ20" s="471" t="str">
        <f>IF(_xlfn.XLOOKUP(Tabla1315[[#This Row],[Id Riesgo]],Tabla6[Id Riesgo],Tabla6[Estado],"",0)=0,"",_xlfn.XLOOKUP(Tabla1315[[#This Row],[Id Riesgo]],Tabla6[Id Riesgo],Tabla6[Estado],"",0))</f>
        <v>Activo</v>
      </c>
    </row>
    <row r="21" spans="1:36" s="476" customFormat="1" ht="74.599999999999994" x14ac:dyDescent="0.35">
      <c r="A21" s="289" t="s">
        <v>572</v>
      </c>
      <c r="B21" s="309" t="b">
        <f>IF(COUNTIFS(Tabla135[Id Riesgo],Tabla1315[[#This Row],[Id Riesgo]],Tabla135[Registro diligenciado],TRUE)&gt;0,TRUE,FALSE)</f>
        <v>1</v>
      </c>
      <c r="C21" s="289" t="str">
        <f>IF(B21,_xlfn.XLOOKUP(A21,Tabla6[Id Riesgo],Tabla6[Sigla],FALSE,1),"")</f>
        <v>POSPR</v>
      </c>
      <c r="D21" s="290" t="str">
        <f>IF(B21,_xlfn.XLOOKUP(A21,Tabla6[Id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E21" s="310">
        <f>IF(Tabla1315[[#This Row],[Diligenciadas etapas previas?]],_xlfn.XLOOKUP(Tabla1315[[#This Row],[Id Riesgo]],Tabla13[Id Riesgo],Tabla13[Probabilidad],"",1),"")</f>
        <v>1</v>
      </c>
      <c r="F21" s="310">
        <f>IF(Tabla1315[[#This Row],[Diligenciadas etapas previas?]],_xlfn.XLOOKUP(Tabla1315[[#This Row],[Id Riesgo]],Tabla13[Id Riesgo],Tabla13[Porcentaje Impacto],"",1),"")</f>
        <v>0.6</v>
      </c>
      <c r="G21" s="311" t="str">
        <f>IF(Tabla1315[[#This Row],[Diligenciadas etapas previas?]],_xlfn.XLOOKUP(Tabla1315[[#This Row],[Id Riesgo]],Tabla13[Id Riesgo],Tabla13[Nivel de probabilidad],"",1),"")</f>
        <v>Muy alta</v>
      </c>
      <c r="H21" s="311" t="str">
        <f>IF(Tabla1315[[#This Row],[Diligenciadas etapas previas?]],_xlfn.XLOOKUP(Tabla1315[[#This Row],[Id Riesgo]],Tabla13[Id Riesgo],Tabla13[Nivel de impacto],"",1),"")</f>
        <v>Moderado</v>
      </c>
      <c r="I21" s="311" t="str">
        <f>IF(Tabla1315[[#This Row],[Diligenciadas etapas previas?]],_xlfn.XLOOKUP(Tabla1315[[#This Row],[Id Riesgo]],Tabla13[Id Riesgo],Tabla13[Severidad Nivel de Riesgo Inherente],"",1),"")</f>
        <v>Alto</v>
      </c>
      <c r="J21" s="310">
        <f>IF(Tabla1315[[#This Row],[Diligenciadas etapas previas?]],_xlfn.XLOOKUP(Tabla1315[[#This Row],[Id Riesgo]],'4_CONTROLES'!$A$12:$A$1611,'4_CONTROLES'!$AJ$12:$AJ$1611,"",1),"")</f>
        <v>0.7</v>
      </c>
      <c r="K21" s="310">
        <f>IF(Tabla1315[[#This Row],[Diligenciadas etapas previas?]],_xlfn.XLOOKUP(Tabla1315[[#This Row],[Id Riesgo]],'4_CONTROLES'!$A$12:$A$1611,'4_CONTROLES'!$AK$12:$AK$1611,"",1),"")</f>
        <v>0.6</v>
      </c>
      <c r="L21" s="311" t="str">
        <f>IF(Tabla1315[[#This Row],[Diligenciadas etapas previas?]],_xlfn.XLOOKUP(Tabla1315[[#This Row],[Id Riesgo]],'4_CONTROLES'!$A$12:$A$1611,'4_CONTROLES'!$AL$12:$AL$1611,"",1),"")</f>
        <v>Alta</v>
      </c>
      <c r="M21" s="311" t="str">
        <f>IF(Tabla1315[[#This Row],[Diligenciadas etapas previas?]],_xlfn.XLOOKUP(Tabla1315[[#This Row],[Id Riesgo]],'4_CONTROLES'!$A$12:$A$1611,'4_CONTROLES'!$AM$12:$AM$1611,"",1),"")</f>
        <v>Moderado</v>
      </c>
      <c r="N21" s="311" t="str">
        <f>IF(Tabla1315[[#This Row],[Diligenciadas etapas previas?]]=TRUE,_xlfn.XLOOKUP(CONCATENATE("P",Tabla1315[[#This Row],[Nivel de probabilidad Residual]],"I",Tabla1315[[#This Row],[Nivel de impacto Residual]]),Tabla10[Llave],Tabla10[Severidad],"",1),"")</f>
        <v>Alto</v>
      </c>
      <c r="O21" s="336" t="b">
        <f>_xlfn.XLOOKUP(Tabla1315[[#This Row],[Severidad Nivel de Riesgo Residual]],CONFIGURACIÓN!$BM$6:$BM$9,CONFIGURACIÓN!$BO$6:$BO$9,"",0)</f>
        <v>1</v>
      </c>
      <c r="P21" s="328" t="str">
        <f>_xlfn.XLOOKUP(Tabla1315[[#This Row],[Severidad Nivel de Riesgo Residual]],CONFIGURACIÓN!$BM$6:$BM$9,CONFIGURACIÓN!$BP$6:$BP$9,"",0)</f>
        <v>Reducir_Compartir</v>
      </c>
      <c r="Q21" s="472" t="s">
        <v>108</v>
      </c>
      <c r="R21" s="473" t="s">
        <v>898</v>
      </c>
      <c r="S21" s="472" t="s">
        <v>295</v>
      </c>
      <c r="T21" s="472" t="s">
        <v>236</v>
      </c>
      <c r="U21" s="473" t="s">
        <v>899</v>
      </c>
      <c r="V21" s="474">
        <v>4</v>
      </c>
      <c r="W21" s="475"/>
      <c r="X21" s="475"/>
      <c r="Y21" s="475"/>
      <c r="Z21" s="475">
        <v>1</v>
      </c>
      <c r="AA21" s="475"/>
      <c r="AB21" s="475"/>
      <c r="AC21" s="475">
        <v>1</v>
      </c>
      <c r="AD21" s="475"/>
      <c r="AE21" s="475"/>
      <c r="AF21" s="475">
        <v>1</v>
      </c>
      <c r="AG21" s="475"/>
      <c r="AH21" s="475">
        <v>1</v>
      </c>
      <c r="AI21" s="474" t="s">
        <v>140</v>
      </c>
      <c r="AJ21" s="471" t="str">
        <f>IF(_xlfn.XLOOKUP(Tabla1315[[#This Row],[Id Riesgo]],Tabla6[Id Riesgo],Tabla6[Estado],"",0)=0,"",_xlfn.XLOOKUP(Tabla1315[[#This Row],[Id Riesgo]],Tabla6[Id Riesgo],Tabla6[Estado],"",0))</f>
        <v>Activo</v>
      </c>
    </row>
    <row r="22" spans="1:36" s="476" customFormat="1" ht="87" x14ac:dyDescent="0.35">
      <c r="A22" s="289" t="s">
        <v>574</v>
      </c>
      <c r="B22" s="309" t="b">
        <f>IF(COUNTIFS(Tabla135[Id Riesgo],Tabla1315[[#This Row],[Id Riesgo]],Tabla135[Registro diligenciado],TRUE)&gt;0,TRUE,FALSE)</f>
        <v>1</v>
      </c>
      <c r="C22" s="289" t="str">
        <f>IF(B22,_xlfn.XLOOKUP(A22,Tabla6[Id Riesgo],Tabla6[Sigla],FALSE,1),"")</f>
        <v>POSPR</v>
      </c>
      <c r="D22" s="290" t="str">
        <f>IF(B22,_xlfn.XLOOKUP(A22,Tabla6[Id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E22" s="310">
        <f>IF(Tabla1315[[#This Row],[Diligenciadas etapas previas?]],_xlfn.XLOOKUP(Tabla1315[[#This Row],[Id Riesgo]],Tabla13[Id Riesgo],Tabla13[Probabilidad],"",1),"")</f>
        <v>0.6</v>
      </c>
      <c r="F22" s="310">
        <f>IF(Tabla1315[[#This Row],[Diligenciadas etapas previas?]],_xlfn.XLOOKUP(Tabla1315[[#This Row],[Id Riesgo]],Tabla13[Id Riesgo],Tabla13[Porcentaje Impacto],"",1),"")</f>
        <v>0.6</v>
      </c>
      <c r="G22" s="311" t="str">
        <f>IF(Tabla1315[[#This Row],[Diligenciadas etapas previas?]],_xlfn.XLOOKUP(Tabla1315[[#This Row],[Id Riesgo]],Tabla13[Id Riesgo],Tabla13[Nivel de probabilidad],"",1),"")</f>
        <v>Media</v>
      </c>
      <c r="H22" s="311" t="str">
        <f>IF(Tabla1315[[#This Row],[Diligenciadas etapas previas?]],_xlfn.XLOOKUP(Tabla1315[[#This Row],[Id Riesgo]],Tabla13[Id Riesgo],Tabla13[Nivel de impacto],"",1),"")</f>
        <v>Moderado</v>
      </c>
      <c r="I22" s="311" t="str">
        <f>IF(Tabla1315[[#This Row],[Diligenciadas etapas previas?]],_xlfn.XLOOKUP(Tabla1315[[#This Row],[Id Riesgo]],Tabla13[Id Riesgo],Tabla13[Severidad Nivel de Riesgo Inherente],"",1),"")</f>
        <v>Moderado</v>
      </c>
      <c r="J22" s="310">
        <f>IF(Tabla1315[[#This Row],[Diligenciadas etapas previas?]],_xlfn.XLOOKUP(Tabla1315[[#This Row],[Id Riesgo]],'4_CONTROLES'!$A$12:$A$1611,'4_CONTROLES'!$AJ$12:$AJ$1611,"",1),"")</f>
        <v>0.36</v>
      </c>
      <c r="K22" s="310">
        <f>IF(Tabla1315[[#This Row],[Diligenciadas etapas previas?]],_xlfn.XLOOKUP(Tabla1315[[#This Row],[Id Riesgo]],'4_CONTROLES'!$A$12:$A$1611,'4_CONTROLES'!$AK$12:$AK$1611,"",1),"")</f>
        <v>0.39</v>
      </c>
      <c r="L22" s="311" t="str">
        <f>IF(Tabla1315[[#This Row],[Diligenciadas etapas previas?]],_xlfn.XLOOKUP(Tabla1315[[#This Row],[Id Riesgo]],'4_CONTROLES'!$A$12:$A$1611,'4_CONTROLES'!$AL$12:$AL$1611,"",1),"")</f>
        <v>Baja</v>
      </c>
      <c r="M22" s="311" t="str">
        <f>IF(Tabla1315[[#This Row],[Diligenciadas etapas previas?]],_xlfn.XLOOKUP(Tabla1315[[#This Row],[Id Riesgo]],'4_CONTROLES'!$A$12:$A$1611,'4_CONTROLES'!$AM$12:$AM$1611,"",1),"")</f>
        <v>Menor</v>
      </c>
      <c r="N22" s="311" t="str">
        <f>IF(Tabla1315[[#This Row],[Diligenciadas etapas previas?]]=TRUE,_xlfn.XLOOKUP(CONCATENATE("P",Tabla1315[[#This Row],[Nivel de probabilidad Residual]],"I",Tabla1315[[#This Row],[Nivel de impacto Residual]]),Tabla10[Llave],Tabla10[Severidad],"",1),"")</f>
        <v>Bajo</v>
      </c>
      <c r="O22" s="336" t="b">
        <f>_xlfn.XLOOKUP(Tabla1315[[#This Row],[Severidad Nivel de Riesgo Residual]],CONFIGURACIÓN!$BM$6:$BM$9,CONFIGURACIÓN!$BO$6:$BO$9,"",0)</f>
        <v>0</v>
      </c>
      <c r="P22" s="328" t="str">
        <f>_xlfn.XLOOKUP(Tabla1315[[#This Row],[Severidad Nivel de Riesgo Residual]],CONFIGURACIÓN!$BM$6:$BM$9,CONFIGURACIÓN!$BP$6:$BP$9,"",0)</f>
        <v>No Aplica</v>
      </c>
      <c r="Q22" s="472" t="s">
        <v>108</v>
      </c>
      <c r="R22" s="473" t="s">
        <v>900</v>
      </c>
      <c r="S22" s="472" t="s">
        <v>157</v>
      </c>
      <c r="T22" s="472" t="s">
        <v>128</v>
      </c>
      <c r="U22" s="473" t="s">
        <v>899</v>
      </c>
      <c r="V22" s="474">
        <v>3</v>
      </c>
      <c r="W22" s="475"/>
      <c r="X22" s="475"/>
      <c r="Y22" s="475">
        <v>1</v>
      </c>
      <c r="Z22" s="475"/>
      <c r="AA22" s="475"/>
      <c r="AB22" s="475"/>
      <c r="AC22" s="475"/>
      <c r="AD22" s="475">
        <v>1</v>
      </c>
      <c r="AE22" s="475"/>
      <c r="AF22" s="475"/>
      <c r="AG22" s="475"/>
      <c r="AH22" s="475">
        <v>1</v>
      </c>
      <c r="AI22" s="474" t="s">
        <v>107</v>
      </c>
      <c r="AJ22" s="471" t="str">
        <f>IF(_xlfn.XLOOKUP(Tabla1315[[#This Row],[Id Riesgo]],Tabla6[Id Riesgo],Tabla6[Estado],"",0)=0,"",_xlfn.XLOOKUP(Tabla1315[[#This Row],[Id Riesgo]],Tabla6[Id Riesgo],Tabla6[Estado],"",0))</f>
        <v>Activo</v>
      </c>
    </row>
    <row r="23" spans="1:36" s="476" customFormat="1" ht="111.9" x14ac:dyDescent="0.35">
      <c r="A23" s="289" t="s">
        <v>577</v>
      </c>
      <c r="B23" s="309" t="b">
        <f>IF(COUNTIFS(Tabla135[Id Riesgo],Tabla1315[[#This Row],[Id Riesgo]],Tabla135[Registro diligenciado],TRUE)&gt;0,TRUE,FALSE)</f>
        <v>1</v>
      </c>
      <c r="C23" s="289" t="str">
        <f>IF(B23,_xlfn.XLOOKUP(A23,Tabla6[Id Riesgo],Tabla6[Sigla],FALSE,1),"")</f>
        <v>GEMA</v>
      </c>
      <c r="D23" s="290" t="str">
        <f>IF(B23,_xlfn.XLOOKUP(A23,Tabla6[Id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E23" s="310">
        <f>IF(Tabla1315[[#This Row],[Diligenciadas etapas previas?]],_xlfn.XLOOKUP(Tabla1315[[#This Row],[Id Riesgo]],Tabla13[Id Riesgo],Tabla13[Probabilidad],"",1),"")</f>
        <v>0.8</v>
      </c>
      <c r="F23" s="310">
        <f>IF(Tabla1315[[#This Row],[Diligenciadas etapas previas?]],_xlfn.XLOOKUP(Tabla1315[[#This Row],[Id Riesgo]],Tabla13[Id Riesgo],Tabla13[Porcentaje Impacto],"",1),"")</f>
        <v>1</v>
      </c>
      <c r="G23" s="311" t="str">
        <f>IF(Tabla1315[[#This Row],[Diligenciadas etapas previas?]],_xlfn.XLOOKUP(Tabla1315[[#This Row],[Id Riesgo]],Tabla13[Id Riesgo],Tabla13[Nivel de probabilidad],"",1),"")</f>
        <v>Alta</v>
      </c>
      <c r="H23" s="311" t="str">
        <f>IF(Tabla1315[[#This Row],[Diligenciadas etapas previas?]],_xlfn.XLOOKUP(Tabla1315[[#This Row],[Id Riesgo]],Tabla13[Id Riesgo],Tabla13[Nivel de impacto],"",1),"")</f>
        <v>Castastrófico</v>
      </c>
      <c r="I23" s="311" t="str">
        <f>IF(Tabla1315[[#This Row],[Diligenciadas etapas previas?]],_xlfn.XLOOKUP(Tabla1315[[#This Row],[Id Riesgo]],Tabla13[Id Riesgo],Tabla13[Severidad Nivel de Riesgo Inherente],"",1),"")</f>
        <v>Extremo</v>
      </c>
      <c r="J23" s="310">
        <f>IF(Tabla1315[[#This Row],[Diligenciadas etapas previas?]],_xlfn.XLOOKUP(Tabla1315[[#This Row],[Id Riesgo]],'4_CONTROLES'!$A$12:$A$1611,'4_CONTROLES'!$AJ$12:$AJ$1611,"",1),"")</f>
        <v>0.48</v>
      </c>
      <c r="K23" s="310">
        <f>IF(Tabla1315[[#This Row],[Diligenciadas etapas previas?]],_xlfn.XLOOKUP(Tabla1315[[#This Row],[Id Riesgo]],'4_CONTROLES'!$A$12:$A$1611,'4_CONTROLES'!$AK$12:$AK$1611,"",1),"")</f>
        <v>1</v>
      </c>
      <c r="L23" s="311" t="str">
        <f>IF(Tabla1315[[#This Row],[Diligenciadas etapas previas?]],_xlfn.XLOOKUP(Tabla1315[[#This Row],[Id Riesgo]],'4_CONTROLES'!$A$12:$A$1611,'4_CONTROLES'!$AL$12:$AL$1611,"",1),"")</f>
        <v>Media</v>
      </c>
      <c r="M23" s="311" t="str">
        <f>IF(Tabla1315[[#This Row],[Diligenciadas etapas previas?]],_xlfn.XLOOKUP(Tabla1315[[#This Row],[Id Riesgo]],'4_CONTROLES'!$A$12:$A$1611,'4_CONTROLES'!$AM$12:$AM$1611,"",1),"")</f>
        <v>Castastrófico</v>
      </c>
      <c r="N23" s="311" t="str">
        <f>IF(Tabla1315[[#This Row],[Diligenciadas etapas previas?]]=TRUE,_xlfn.XLOOKUP(CONCATENATE("P",Tabla1315[[#This Row],[Nivel de probabilidad Residual]],"I",Tabla1315[[#This Row],[Nivel de impacto Residual]]),Tabla10[Llave],Tabla10[Severidad],"",1),"")</f>
        <v>Extremo</v>
      </c>
      <c r="O23" s="336" t="b">
        <f>_xlfn.XLOOKUP(Tabla1315[[#This Row],[Severidad Nivel de Riesgo Residual]],CONFIGURACIÓN!$BM$6:$BM$9,CONFIGURACIÓN!$BO$6:$BO$9,"",0)</f>
        <v>1</v>
      </c>
      <c r="P23" s="328" t="str">
        <f>_xlfn.XLOOKUP(Tabla1315[[#This Row],[Severidad Nivel de Riesgo Residual]],CONFIGURACIÓN!$BM$6:$BM$9,CONFIGURACIÓN!$BP$6:$BP$9,"",0)</f>
        <v>Reducir_Mitigar</v>
      </c>
      <c r="Q23" s="472" t="s">
        <v>108</v>
      </c>
      <c r="R23" s="473" t="s">
        <v>901</v>
      </c>
      <c r="S23" s="472" t="s">
        <v>309</v>
      </c>
      <c r="T23" s="472" t="s">
        <v>211</v>
      </c>
      <c r="U23" s="473" t="s">
        <v>902</v>
      </c>
      <c r="V23" s="474">
        <v>4</v>
      </c>
      <c r="W23" s="475"/>
      <c r="X23" s="475"/>
      <c r="Y23" s="475">
        <v>1</v>
      </c>
      <c r="Z23" s="475"/>
      <c r="AA23" s="475"/>
      <c r="AB23" s="475">
        <v>1</v>
      </c>
      <c r="AC23" s="475"/>
      <c r="AD23" s="475"/>
      <c r="AE23" s="475">
        <v>1</v>
      </c>
      <c r="AF23" s="475"/>
      <c r="AG23" s="475"/>
      <c r="AH23" s="475">
        <v>1</v>
      </c>
      <c r="AI23" s="474" t="s">
        <v>107</v>
      </c>
      <c r="AJ23" s="471" t="str">
        <f>IF(_xlfn.XLOOKUP(Tabla1315[[#This Row],[Id Riesgo]],Tabla6[Id Riesgo],Tabla6[Estado],"",0)=0,"",_xlfn.XLOOKUP(Tabla1315[[#This Row],[Id Riesgo]],Tabla6[Id Riesgo],Tabla6[Estado],"",0))</f>
        <v>Activo</v>
      </c>
    </row>
    <row r="24" spans="1:36" s="476" customFormat="1" ht="99.45" x14ac:dyDescent="0.35">
      <c r="A24" s="289" t="s">
        <v>581</v>
      </c>
      <c r="B24" s="309" t="b">
        <f>IF(COUNTIFS(Tabla135[Id Riesgo],Tabla1315[[#This Row],[Id Riesgo]],Tabla135[Registro diligenciado],TRUE)&gt;0,TRUE,FALSE)</f>
        <v>1</v>
      </c>
      <c r="C24" s="289" t="str">
        <f>IF(B24,_xlfn.XLOOKUP(A24,Tabla6[Id Riesgo],Tabla6[Sigla],FALSE,1),"")</f>
        <v>GEMA</v>
      </c>
      <c r="D24" s="290" t="str">
        <f>IF(B24,_xlfn.XLOOKUP(A24,Tabla6[Id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E24" s="310">
        <f>IF(Tabla1315[[#This Row],[Diligenciadas etapas previas?]],_xlfn.XLOOKUP(Tabla1315[[#This Row],[Id Riesgo]],Tabla13[Id Riesgo],Tabla13[Probabilidad],"",1),"")</f>
        <v>0.8</v>
      </c>
      <c r="F24" s="310">
        <f>IF(Tabla1315[[#This Row],[Diligenciadas etapas previas?]],_xlfn.XLOOKUP(Tabla1315[[#This Row],[Id Riesgo]],Tabla13[Id Riesgo],Tabla13[Porcentaje Impacto],"",1),"")</f>
        <v>1</v>
      </c>
      <c r="G24" s="311" t="str">
        <f>IF(Tabla1315[[#This Row],[Diligenciadas etapas previas?]],_xlfn.XLOOKUP(Tabla1315[[#This Row],[Id Riesgo]],Tabla13[Id Riesgo],Tabla13[Nivel de probabilidad],"",1),"")</f>
        <v>Alta</v>
      </c>
      <c r="H24" s="311" t="str">
        <f>IF(Tabla1315[[#This Row],[Diligenciadas etapas previas?]],_xlfn.XLOOKUP(Tabla1315[[#This Row],[Id Riesgo]],Tabla13[Id Riesgo],Tabla13[Nivel de impacto],"",1),"")</f>
        <v>Castastrófico</v>
      </c>
      <c r="I24" s="311" t="str">
        <f>IF(Tabla1315[[#This Row],[Diligenciadas etapas previas?]],_xlfn.XLOOKUP(Tabla1315[[#This Row],[Id Riesgo]],Tabla13[Id Riesgo],Tabla13[Severidad Nivel de Riesgo Inherente],"",1),"")</f>
        <v>Extremo</v>
      </c>
      <c r="J24" s="310">
        <f>IF(Tabla1315[[#This Row],[Diligenciadas etapas previas?]],_xlfn.XLOOKUP(Tabla1315[[#This Row],[Id Riesgo]],'4_CONTROLES'!$A$12:$A$1611,'4_CONTROLES'!$AJ$12:$AJ$1611,"",1),"")</f>
        <v>0.48</v>
      </c>
      <c r="K24" s="310">
        <f>IF(Tabla1315[[#This Row],[Diligenciadas etapas previas?]],_xlfn.XLOOKUP(Tabla1315[[#This Row],[Id Riesgo]],'4_CONTROLES'!$A$12:$A$1611,'4_CONTROLES'!$AK$12:$AK$1611,"",1),"")</f>
        <v>1</v>
      </c>
      <c r="L24" s="311" t="str">
        <f>IF(Tabla1315[[#This Row],[Diligenciadas etapas previas?]],_xlfn.XLOOKUP(Tabla1315[[#This Row],[Id Riesgo]],'4_CONTROLES'!$A$12:$A$1611,'4_CONTROLES'!$AL$12:$AL$1611,"",1),"")</f>
        <v>Media</v>
      </c>
      <c r="M24" s="311" t="str">
        <f>IF(Tabla1315[[#This Row],[Diligenciadas etapas previas?]],_xlfn.XLOOKUP(Tabla1315[[#This Row],[Id Riesgo]],'4_CONTROLES'!$A$12:$A$1611,'4_CONTROLES'!$AM$12:$AM$1611,"",1),"")</f>
        <v>Castastrófico</v>
      </c>
      <c r="N24" s="311" t="str">
        <f>IF(Tabla1315[[#This Row],[Diligenciadas etapas previas?]]=TRUE,_xlfn.XLOOKUP(CONCATENATE("P",Tabla1315[[#This Row],[Nivel de probabilidad Residual]],"I",Tabla1315[[#This Row],[Nivel de impacto Residual]]),Tabla10[Llave],Tabla10[Severidad],"",1),"")</f>
        <v>Extremo</v>
      </c>
      <c r="O24" s="336" t="b">
        <f>_xlfn.XLOOKUP(Tabla1315[[#This Row],[Severidad Nivel de Riesgo Residual]],CONFIGURACIÓN!$BM$6:$BM$9,CONFIGURACIÓN!$BO$6:$BO$9,"",0)</f>
        <v>1</v>
      </c>
      <c r="P24" s="328" t="str">
        <f>_xlfn.XLOOKUP(Tabla1315[[#This Row],[Severidad Nivel de Riesgo Residual]],CONFIGURACIÓN!$BM$6:$BM$9,CONFIGURACIÓN!$BP$6:$BP$9,"",0)</f>
        <v>Reducir_Mitigar</v>
      </c>
      <c r="Q24" s="472" t="s">
        <v>108</v>
      </c>
      <c r="R24" s="473" t="s">
        <v>903</v>
      </c>
      <c r="S24" s="472" t="s">
        <v>309</v>
      </c>
      <c r="T24" s="472" t="s">
        <v>211</v>
      </c>
      <c r="U24" s="473" t="s">
        <v>904</v>
      </c>
      <c r="V24" s="474">
        <v>4</v>
      </c>
      <c r="W24" s="475"/>
      <c r="X24" s="475"/>
      <c r="Y24" s="475">
        <v>1</v>
      </c>
      <c r="Z24" s="475"/>
      <c r="AA24" s="475"/>
      <c r="AB24" s="475">
        <v>1</v>
      </c>
      <c r="AC24" s="475"/>
      <c r="AD24" s="475"/>
      <c r="AE24" s="475">
        <v>1</v>
      </c>
      <c r="AF24" s="475"/>
      <c r="AG24" s="475"/>
      <c r="AH24" s="475">
        <v>1</v>
      </c>
      <c r="AI24" s="474" t="s">
        <v>107</v>
      </c>
      <c r="AJ24" s="471" t="str">
        <f>IF(_xlfn.XLOOKUP(Tabla1315[[#This Row],[Id Riesgo]],Tabla6[Id Riesgo],Tabla6[Estado],"",0)=0,"",_xlfn.XLOOKUP(Tabla1315[[#This Row],[Id Riesgo]],Tabla6[Id Riesgo],Tabla6[Estado],"",0))</f>
        <v>Activo</v>
      </c>
    </row>
    <row r="25" spans="1:36" s="476" customFormat="1" ht="87" x14ac:dyDescent="0.35">
      <c r="A25" s="289" t="s">
        <v>583</v>
      </c>
      <c r="B25" s="309" t="b">
        <f>IF(COUNTIFS(Tabla135[Id Riesgo],Tabla1315[[#This Row],[Id Riesgo]],Tabla135[Registro diligenciado],TRUE)&gt;0,TRUE,FALSE)</f>
        <v>1</v>
      </c>
      <c r="C25" s="289" t="str">
        <f>IF(B25,_xlfn.XLOOKUP(A25,Tabla6[Id Riesgo],Tabla6[Sigla],FALSE,1),"")</f>
        <v>GEMA</v>
      </c>
      <c r="D25" s="290" t="str">
        <f>IF(B25,_xlfn.XLOOKUP(A25,Tabla6[Id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E25" s="432">
        <f>IF(Tabla1315[[#This Row],[Diligenciadas etapas previas?]],_xlfn.XLOOKUP(Tabla1315[[#This Row],[Id Riesgo]],Tabla13[Id Riesgo],Tabla13[Probabilidad],"",1),"")</f>
        <v>0.6</v>
      </c>
      <c r="F25" s="432">
        <f>IF(Tabla1315[[#This Row],[Diligenciadas etapas previas?]],_xlfn.XLOOKUP(Tabla1315[[#This Row],[Id Riesgo]],Tabla13[Id Riesgo],Tabla13[Porcentaje Impacto],"",1),"")</f>
        <v>0.8</v>
      </c>
      <c r="G25" s="433" t="str">
        <f>IF(Tabla1315[[#This Row],[Diligenciadas etapas previas?]],_xlfn.XLOOKUP(Tabla1315[[#This Row],[Id Riesgo]],Tabla13[Id Riesgo],Tabla13[Nivel de probabilidad],"",1),"")</f>
        <v>Media</v>
      </c>
      <c r="H25" s="433" t="str">
        <f>IF(Tabla1315[[#This Row],[Diligenciadas etapas previas?]],_xlfn.XLOOKUP(Tabla1315[[#This Row],[Id Riesgo]],Tabla13[Id Riesgo],Tabla13[Nivel de impacto],"",1),"")</f>
        <v>Mayor</v>
      </c>
      <c r="I25" s="433" t="str">
        <f>IF(Tabla1315[[#This Row],[Diligenciadas etapas previas?]],_xlfn.XLOOKUP(Tabla1315[[#This Row],[Id Riesgo]],Tabla13[Id Riesgo],Tabla13[Severidad Nivel de Riesgo Inherente],"",1),"")</f>
        <v>Alto</v>
      </c>
      <c r="J25" s="432">
        <f>IF(Tabla1315[[#This Row],[Diligenciadas etapas previas?]],_xlfn.XLOOKUP(Tabla1315[[#This Row],[Id Riesgo]],'4_CONTROLES'!$A$12:$A$1611,'4_CONTROLES'!$AJ$12:$AJ$1611,"",1),"")</f>
        <v>0.36</v>
      </c>
      <c r="K25" s="432">
        <f>IF(Tabla1315[[#This Row],[Diligenciadas etapas previas?]],_xlfn.XLOOKUP(Tabla1315[[#This Row],[Id Riesgo]],'4_CONTROLES'!$A$12:$A$1611,'4_CONTROLES'!$AK$12:$AK$1611,"",1),"")</f>
        <v>0.8</v>
      </c>
      <c r="L25" s="433" t="str">
        <f>IF(Tabla1315[[#This Row],[Diligenciadas etapas previas?]],_xlfn.XLOOKUP(Tabla1315[[#This Row],[Id Riesgo]],'4_CONTROLES'!$A$12:$A$1611,'4_CONTROLES'!$AL$12:$AL$1611,"",1),"")</f>
        <v>Baja</v>
      </c>
      <c r="M25" s="433" t="str">
        <f>IF(Tabla1315[[#This Row],[Diligenciadas etapas previas?]],_xlfn.XLOOKUP(Tabla1315[[#This Row],[Id Riesgo]],'4_CONTROLES'!$A$12:$A$1611,'4_CONTROLES'!$AM$12:$AM$1611,"",1),"")</f>
        <v>Mayor</v>
      </c>
      <c r="N25" s="433" t="str">
        <f>IF(Tabla1315[[#This Row],[Diligenciadas etapas previas?]]=TRUE,_xlfn.XLOOKUP(CONCATENATE("P",Tabla1315[[#This Row],[Nivel de probabilidad Residual]],"I",Tabla1315[[#This Row],[Nivel de impacto Residual]]),Tabla10[Llave],Tabla10[Severidad],"",1),"")</f>
        <v>Alto</v>
      </c>
      <c r="O25" s="336" t="b">
        <f>_xlfn.XLOOKUP(Tabla1315[[#This Row],[Severidad Nivel de Riesgo Residual]],CONFIGURACIÓN!$BM$6:$BM$9,CONFIGURACIÓN!$BO$6:$BO$9,"",0)</f>
        <v>1</v>
      </c>
      <c r="P25" s="328" t="str">
        <f>_xlfn.XLOOKUP(Tabla1315[[#This Row],[Severidad Nivel de Riesgo Residual]],CONFIGURACIÓN!$BM$6:$BM$9,CONFIGURACIÓN!$BP$6:$BP$9,"",0)</f>
        <v>Reducir_Compartir</v>
      </c>
      <c r="Q25" s="472" t="s">
        <v>108</v>
      </c>
      <c r="R25" s="473" t="s">
        <v>966</v>
      </c>
      <c r="S25" s="472" t="s">
        <v>312</v>
      </c>
      <c r="T25" s="472" t="s">
        <v>128</v>
      </c>
      <c r="U25" s="473" t="s">
        <v>967</v>
      </c>
      <c r="V25" s="474">
        <v>7</v>
      </c>
      <c r="W25" s="475"/>
      <c r="X25" s="475"/>
      <c r="Y25" s="475"/>
      <c r="Z25" s="475"/>
      <c r="AA25" s="475">
        <v>1</v>
      </c>
      <c r="AB25" s="475">
        <v>1</v>
      </c>
      <c r="AC25" s="475">
        <v>1</v>
      </c>
      <c r="AD25" s="475">
        <v>1</v>
      </c>
      <c r="AE25" s="475">
        <v>1</v>
      </c>
      <c r="AF25" s="475">
        <v>1</v>
      </c>
      <c r="AG25" s="475">
        <v>1</v>
      </c>
      <c r="AH25" s="475"/>
      <c r="AI25" s="474" t="s">
        <v>107</v>
      </c>
      <c r="AJ25" s="471" t="str">
        <f>IF(_xlfn.XLOOKUP(Tabla1315[[#This Row],[Id Riesgo]],Tabla6[Id Riesgo],Tabla6[Estado],"",0)=0,"",_xlfn.XLOOKUP(Tabla1315[[#This Row],[Id Riesgo]],Tabla6[Id Riesgo],Tabla6[Estado],"",0))</f>
        <v>Activo</v>
      </c>
    </row>
    <row r="26" spans="1:36" s="476" customFormat="1" ht="136.75" x14ac:dyDescent="0.35">
      <c r="A26" s="289" t="s">
        <v>584</v>
      </c>
      <c r="B26" s="309" t="b">
        <f>IF(COUNTIFS(Tabla135[Id Riesgo],Tabla1315[[#This Row],[Id Riesgo]],Tabla135[Registro diligenciado],TRUE)&gt;0,TRUE,FALSE)</f>
        <v>1</v>
      </c>
      <c r="C26" s="289" t="str">
        <f>IF(B26,_xlfn.XLOOKUP(A26,Tabla6[Id Riesgo],Tabla6[Sigla],FALSE,1),"")</f>
        <v>GEMA</v>
      </c>
      <c r="D26" s="290" t="str">
        <f>IF(B26,_xlfn.XLOOKUP(A26,Tabla6[Id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E26" s="310">
        <f>IF(Tabla1315[[#This Row],[Diligenciadas etapas previas?]],_xlfn.XLOOKUP(Tabla1315[[#This Row],[Id Riesgo]],Tabla13[Id Riesgo],Tabla13[Probabilidad],"",1),"")</f>
        <v>0.8</v>
      </c>
      <c r="F26" s="310">
        <f>IF(Tabla1315[[#This Row],[Diligenciadas etapas previas?]],_xlfn.XLOOKUP(Tabla1315[[#This Row],[Id Riesgo]],Tabla13[Id Riesgo],Tabla13[Porcentaje Impacto],"",1),"")</f>
        <v>1</v>
      </c>
      <c r="G26" s="311" t="str">
        <f>IF(Tabla1315[[#This Row],[Diligenciadas etapas previas?]],_xlfn.XLOOKUP(Tabla1315[[#This Row],[Id Riesgo]],Tabla13[Id Riesgo],Tabla13[Nivel de probabilidad],"",1),"")</f>
        <v>Alta</v>
      </c>
      <c r="H26" s="311" t="str">
        <f>IF(Tabla1315[[#This Row],[Diligenciadas etapas previas?]],_xlfn.XLOOKUP(Tabla1315[[#This Row],[Id Riesgo]],Tabla13[Id Riesgo],Tabla13[Nivel de impacto],"",1),"")</f>
        <v>Castastrófico</v>
      </c>
      <c r="I26" s="311" t="str">
        <f>IF(Tabla1315[[#This Row],[Diligenciadas etapas previas?]],_xlfn.XLOOKUP(Tabla1315[[#This Row],[Id Riesgo]],Tabla13[Id Riesgo],Tabla13[Severidad Nivel de Riesgo Inherente],"",1),"")</f>
        <v>Extremo</v>
      </c>
      <c r="J26" s="310">
        <f>IF(Tabla1315[[#This Row],[Diligenciadas etapas previas?]],_xlfn.XLOOKUP(Tabla1315[[#This Row],[Id Riesgo]],'4_CONTROLES'!$A$12:$A$1611,'4_CONTROLES'!$AJ$12:$AJ$1611,"",1),"")</f>
        <v>0.48</v>
      </c>
      <c r="K26" s="310">
        <f>IF(Tabla1315[[#This Row],[Diligenciadas etapas previas?]],_xlfn.XLOOKUP(Tabla1315[[#This Row],[Id Riesgo]],'4_CONTROLES'!$A$12:$A$1611,'4_CONTROLES'!$AK$12:$AK$1611,"",1),"")</f>
        <v>1</v>
      </c>
      <c r="L26" s="311" t="str">
        <f>IF(Tabla1315[[#This Row],[Diligenciadas etapas previas?]],_xlfn.XLOOKUP(Tabla1315[[#This Row],[Id Riesgo]],'4_CONTROLES'!$A$12:$A$1611,'4_CONTROLES'!$AL$12:$AL$1611,"",1),"")</f>
        <v>Media</v>
      </c>
      <c r="M26" s="311" t="str">
        <f>IF(Tabla1315[[#This Row],[Diligenciadas etapas previas?]],_xlfn.XLOOKUP(Tabla1315[[#This Row],[Id Riesgo]],'4_CONTROLES'!$A$12:$A$1611,'4_CONTROLES'!$AM$12:$AM$1611,"",1),"")</f>
        <v>Castastrófico</v>
      </c>
      <c r="N26" s="311" t="str">
        <f>IF(Tabla1315[[#This Row],[Diligenciadas etapas previas?]]=TRUE,_xlfn.XLOOKUP(CONCATENATE("P",Tabla1315[[#This Row],[Nivel de probabilidad Residual]],"I",Tabla1315[[#This Row],[Nivel de impacto Residual]]),Tabla10[Llave],Tabla10[Severidad],"",1),"")</f>
        <v>Extremo</v>
      </c>
      <c r="O26" s="336" t="b">
        <f>_xlfn.XLOOKUP(Tabla1315[[#This Row],[Severidad Nivel de Riesgo Residual]],CONFIGURACIÓN!$BM$6:$BM$9,CONFIGURACIÓN!$BO$6:$BO$9,"",0)</f>
        <v>1</v>
      </c>
      <c r="P26" s="328" t="str">
        <f>_xlfn.XLOOKUP(Tabla1315[[#This Row],[Severidad Nivel de Riesgo Residual]],CONFIGURACIÓN!$BM$6:$BM$9,CONFIGURACIÓN!$BP$6:$BP$9,"",0)</f>
        <v>Reducir_Mitigar</v>
      </c>
      <c r="Q26" s="472" t="s">
        <v>108</v>
      </c>
      <c r="R26" s="473" t="s">
        <v>905</v>
      </c>
      <c r="S26" s="472" t="s">
        <v>314</v>
      </c>
      <c r="T26" s="472" t="s">
        <v>245</v>
      </c>
      <c r="U26" s="473" t="s">
        <v>906</v>
      </c>
      <c r="V26" s="474">
        <v>4</v>
      </c>
      <c r="W26" s="475"/>
      <c r="X26" s="475"/>
      <c r="Y26" s="475">
        <v>1</v>
      </c>
      <c r="Z26" s="475"/>
      <c r="AA26" s="475"/>
      <c r="AB26" s="475">
        <v>1</v>
      </c>
      <c r="AC26" s="475"/>
      <c r="AD26" s="475"/>
      <c r="AE26" s="475">
        <v>1</v>
      </c>
      <c r="AF26" s="475"/>
      <c r="AG26" s="475"/>
      <c r="AH26" s="475">
        <v>1</v>
      </c>
      <c r="AI26" s="474" t="s">
        <v>107</v>
      </c>
      <c r="AJ26" s="471" t="str">
        <f>IF(_xlfn.XLOOKUP(Tabla1315[[#This Row],[Id Riesgo]],Tabla6[Id Riesgo],Tabla6[Estado],"",0)=0,"",_xlfn.XLOOKUP(Tabla1315[[#This Row],[Id Riesgo]],Tabla6[Id Riesgo],Tabla6[Estado],"",0))</f>
        <v>Activo</v>
      </c>
    </row>
    <row r="27" spans="1:36" s="476" customFormat="1" ht="99.45" x14ac:dyDescent="0.35">
      <c r="A27" s="289" t="s">
        <v>586</v>
      </c>
      <c r="B27" s="309" t="b">
        <f>IF(COUNTIFS(Tabla135[Id Riesgo],Tabla1315[[#This Row],[Id Riesgo]],Tabla135[Registro diligenciado],TRUE)&gt;0,TRUE,FALSE)</f>
        <v>1</v>
      </c>
      <c r="C27" s="289" t="str">
        <f>IF(B27,_xlfn.XLOOKUP(A27,Tabla6[Id Riesgo],Tabla6[Sigla],FALSE,1),"")</f>
        <v>GEMA</v>
      </c>
      <c r="D27" s="290" t="str">
        <f>IF(B27,_xlfn.XLOOKUP(A27,Tabla6[Id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E27" s="310">
        <f>IF(Tabla1315[[#This Row],[Diligenciadas etapas previas?]],_xlfn.XLOOKUP(Tabla1315[[#This Row],[Id Riesgo]],Tabla13[Id Riesgo],Tabla13[Probabilidad],"",1),"")</f>
        <v>0.8</v>
      </c>
      <c r="F27" s="310">
        <f>IF(Tabla1315[[#This Row],[Diligenciadas etapas previas?]],_xlfn.XLOOKUP(Tabla1315[[#This Row],[Id Riesgo]],Tabla13[Id Riesgo],Tabla13[Porcentaje Impacto],"",1),"")</f>
        <v>1</v>
      </c>
      <c r="G27" s="311" t="str">
        <f>IF(Tabla1315[[#This Row],[Diligenciadas etapas previas?]],_xlfn.XLOOKUP(Tabla1315[[#This Row],[Id Riesgo]],Tabla13[Id Riesgo],Tabla13[Nivel de probabilidad],"",1),"")</f>
        <v>Alta</v>
      </c>
      <c r="H27" s="311" t="str">
        <f>IF(Tabla1315[[#This Row],[Diligenciadas etapas previas?]],_xlfn.XLOOKUP(Tabla1315[[#This Row],[Id Riesgo]],Tabla13[Id Riesgo],Tabla13[Nivel de impacto],"",1),"")</f>
        <v>Castastrófico</v>
      </c>
      <c r="I27" s="311" t="str">
        <f>IF(Tabla1315[[#This Row],[Diligenciadas etapas previas?]],_xlfn.XLOOKUP(Tabla1315[[#This Row],[Id Riesgo]],Tabla13[Id Riesgo],Tabla13[Severidad Nivel de Riesgo Inherente],"",1),"")</f>
        <v>Extremo</v>
      </c>
      <c r="J27" s="310">
        <f>IF(Tabla1315[[#This Row],[Diligenciadas etapas previas?]],_xlfn.XLOOKUP(Tabla1315[[#This Row],[Id Riesgo]],'4_CONTROLES'!$A$12:$A$1611,'4_CONTROLES'!$AJ$12:$AJ$1611,"",1),"")</f>
        <v>0.56000000000000005</v>
      </c>
      <c r="K27" s="310">
        <f>IF(Tabla1315[[#This Row],[Diligenciadas etapas previas?]],_xlfn.XLOOKUP(Tabla1315[[#This Row],[Id Riesgo]],'4_CONTROLES'!$A$12:$A$1611,'4_CONTROLES'!$AK$12:$AK$1611,"",1),"")</f>
        <v>1</v>
      </c>
      <c r="L27" s="311" t="str">
        <f>IF(Tabla1315[[#This Row],[Diligenciadas etapas previas?]],_xlfn.XLOOKUP(Tabla1315[[#This Row],[Id Riesgo]],'4_CONTROLES'!$A$12:$A$1611,'4_CONTROLES'!$AL$12:$AL$1611,"",1),"")</f>
        <v>Media</v>
      </c>
      <c r="M27" s="311" t="str">
        <f>IF(Tabla1315[[#This Row],[Diligenciadas etapas previas?]],_xlfn.XLOOKUP(Tabla1315[[#This Row],[Id Riesgo]],'4_CONTROLES'!$A$12:$A$1611,'4_CONTROLES'!$AM$12:$AM$1611,"",1),"")</f>
        <v>Castastrófico</v>
      </c>
      <c r="N27" s="311" t="str">
        <f>IF(Tabla1315[[#This Row],[Diligenciadas etapas previas?]]=TRUE,_xlfn.XLOOKUP(CONCATENATE("P",Tabla1315[[#This Row],[Nivel de probabilidad Residual]],"I",Tabla1315[[#This Row],[Nivel de impacto Residual]]),Tabla10[Llave],Tabla10[Severidad],"",1),"")</f>
        <v>Extremo</v>
      </c>
      <c r="O27" s="336" t="b">
        <f>_xlfn.XLOOKUP(Tabla1315[[#This Row],[Severidad Nivel de Riesgo Residual]],CONFIGURACIÓN!$BM$6:$BM$9,CONFIGURACIÓN!$BO$6:$BO$9,"",0)</f>
        <v>1</v>
      </c>
      <c r="P27" s="328" t="str">
        <f>_xlfn.XLOOKUP(Tabla1315[[#This Row],[Severidad Nivel de Riesgo Residual]],CONFIGURACIÓN!$BM$6:$BM$9,CONFIGURACIÓN!$BP$6:$BP$9,"",0)</f>
        <v>Reducir_Mitigar</v>
      </c>
      <c r="Q27" s="472" t="s">
        <v>108</v>
      </c>
      <c r="R27" s="473" t="s">
        <v>907</v>
      </c>
      <c r="S27" s="472" t="s">
        <v>314</v>
      </c>
      <c r="T27" s="472" t="s">
        <v>245</v>
      </c>
      <c r="U27" s="473" t="s">
        <v>904</v>
      </c>
      <c r="V27" s="474">
        <v>4</v>
      </c>
      <c r="W27" s="475"/>
      <c r="X27" s="475"/>
      <c r="Y27" s="475">
        <v>1</v>
      </c>
      <c r="Z27" s="475"/>
      <c r="AA27" s="475"/>
      <c r="AB27" s="475">
        <v>1</v>
      </c>
      <c r="AC27" s="475"/>
      <c r="AD27" s="475"/>
      <c r="AE27" s="475">
        <v>1</v>
      </c>
      <c r="AF27" s="475"/>
      <c r="AG27" s="475"/>
      <c r="AH27" s="475">
        <v>1</v>
      </c>
      <c r="AI27" s="474" t="s">
        <v>107</v>
      </c>
      <c r="AJ27" s="471" t="str">
        <f>IF(_xlfn.XLOOKUP(Tabla1315[[#This Row],[Id Riesgo]],Tabla6[Id Riesgo],Tabla6[Estado],"",0)=0,"",_xlfn.XLOOKUP(Tabla1315[[#This Row],[Id Riesgo]],Tabla6[Id Riesgo],Tabla6[Estado],"",0))</f>
        <v>Activo</v>
      </c>
    </row>
    <row r="28" spans="1:36" s="476" customFormat="1" ht="149.15" x14ac:dyDescent="0.35">
      <c r="A28" s="289" t="s">
        <v>588</v>
      </c>
      <c r="B28" s="309" t="b">
        <f>IF(COUNTIFS(Tabla135[Id Riesgo],Tabla1315[[#This Row],[Id Riesgo]],Tabla135[Registro diligenciado],TRUE)&gt;0,TRUE,FALSE)</f>
        <v>1</v>
      </c>
      <c r="C28" s="289" t="str">
        <f>IF(B28,_xlfn.XLOOKUP(A28,Tabla6[Id Riesgo],Tabla6[Sigla],FALSE,1),"")</f>
        <v>ADMTI</v>
      </c>
      <c r="D28" s="290" t="str">
        <f>IF(B28,_xlfn.XLOOKUP(A28,Tabla6[Id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E28" s="310">
        <f>IF(Tabla1315[[#This Row],[Diligenciadas etapas previas?]],_xlfn.XLOOKUP(Tabla1315[[#This Row],[Id Riesgo]],Tabla13[Id Riesgo],Tabla13[Probabilidad],"",1),"")</f>
        <v>0.6</v>
      </c>
      <c r="F28" s="310">
        <f>IF(Tabla1315[[#This Row],[Diligenciadas etapas previas?]],_xlfn.XLOOKUP(Tabla1315[[#This Row],[Id Riesgo]],Tabla13[Id Riesgo],Tabla13[Porcentaje Impacto],"",1),"")</f>
        <v>1</v>
      </c>
      <c r="G28" s="311" t="str">
        <f>IF(Tabla1315[[#This Row],[Diligenciadas etapas previas?]],_xlfn.XLOOKUP(Tabla1315[[#This Row],[Id Riesgo]],Tabla13[Id Riesgo],Tabla13[Nivel de probabilidad],"",1),"")</f>
        <v>Media</v>
      </c>
      <c r="H28" s="311" t="str">
        <f>IF(Tabla1315[[#This Row],[Diligenciadas etapas previas?]],_xlfn.XLOOKUP(Tabla1315[[#This Row],[Id Riesgo]],Tabla13[Id Riesgo],Tabla13[Nivel de impacto],"",1),"")</f>
        <v>Castastrófico</v>
      </c>
      <c r="I28" s="311" t="str">
        <f>IF(Tabla1315[[#This Row],[Diligenciadas etapas previas?]],_xlfn.XLOOKUP(Tabla1315[[#This Row],[Id Riesgo]],Tabla13[Id Riesgo],Tabla13[Severidad Nivel de Riesgo Inherente],"",1),"")</f>
        <v>Extremo</v>
      </c>
      <c r="J28" s="310">
        <f>IF(Tabla1315[[#This Row],[Diligenciadas etapas previas?]],_xlfn.XLOOKUP(Tabla1315[[#This Row],[Id Riesgo]],'4_CONTROLES'!$A$12:$A$1611,'4_CONTROLES'!$AJ$12:$AJ$1611,"",1),"")</f>
        <v>0.42</v>
      </c>
      <c r="K28" s="310">
        <f>IF(Tabla1315[[#This Row],[Diligenciadas etapas previas?]],_xlfn.XLOOKUP(Tabla1315[[#This Row],[Id Riesgo]],'4_CONTROLES'!$A$12:$A$1611,'4_CONTROLES'!$AK$12:$AK$1611,"",1),"")</f>
        <v>1</v>
      </c>
      <c r="L28" s="311" t="str">
        <f>IF(Tabla1315[[#This Row],[Diligenciadas etapas previas?]],_xlfn.XLOOKUP(Tabla1315[[#This Row],[Id Riesgo]],'4_CONTROLES'!$A$12:$A$1611,'4_CONTROLES'!$AL$12:$AL$1611,"",1),"")</f>
        <v>Media</v>
      </c>
      <c r="M28" s="311" t="str">
        <f>IF(Tabla1315[[#This Row],[Diligenciadas etapas previas?]],_xlfn.XLOOKUP(Tabla1315[[#This Row],[Id Riesgo]],'4_CONTROLES'!$A$12:$A$1611,'4_CONTROLES'!$AM$12:$AM$1611,"",1),"")</f>
        <v>Castastrófico</v>
      </c>
      <c r="N28" s="311" t="str">
        <f>IF(Tabla1315[[#This Row],[Diligenciadas etapas previas?]]=TRUE,_xlfn.XLOOKUP(CONCATENATE("P",Tabla1315[[#This Row],[Nivel de probabilidad Residual]],"I",Tabla1315[[#This Row],[Nivel de impacto Residual]]),Tabla10[Llave],Tabla10[Severidad],"",1),"")</f>
        <v>Extremo</v>
      </c>
      <c r="O28" s="336" t="b">
        <f>_xlfn.XLOOKUP(Tabla1315[[#This Row],[Severidad Nivel de Riesgo Residual]],CONFIGURACIÓN!$BM$6:$BM$9,CONFIGURACIÓN!$BO$6:$BO$9,"",0)</f>
        <v>1</v>
      </c>
      <c r="P28" s="328" t="str">
        <f>_xlfn.XLOOKUP(Tabla1315[[#This Row],[Severidad Nivel de Riesgo Residual]],CONFIGURACIÓN!$BM$6:$BM$9,CONFIGURACIÓN!$BP$6:$BP$9,"",0)</f>
        <v>Reducir_Mitigar</v>
      </c>
      <c r="Q28" s="472" t="s">
        <v>168</v>
      </c>
      <c r="R28" s="473" t="s">
        <v>908</v>
      </c>
      <c r="S28" s="472" t="s">
        <v>272</v>
      </c>
      <c r="T28" s="472" t="s">
        <v>128</v>
      </c>
      <c r="U28" s="473" t="s">
        <v>909</v>
      </c>
      <c r="V28" s="477">
        <v>0.9</v>
      </c>
      <c r="W28" s="475"/>
      <c r="X28" s="475"/>
      <c r="Y28" s="475"/>
      <c r="Z28" s="475"/>
      <c r="AA28" s="475">
        <v>1</v>
      </c>
      <c r="AB28" s="475"/>
      <c r="AC28" s="475"/>
      <c r="AD28" s="475"/>
      <c r="AE28" s="475"/>
      <c r="AF28" s="475"/>
      <c r="AG28" s="475">
        <v>1</v>
      </c>
      <c r="AH28" s="475"/>
      <c r="AI28" s="474" t="s">
        <v>107</v>
      </c>
      <c r="AJ28" s="471" t="str">
        <f>IF(_xlfn.XLOOKUP(Tabla1315[[#This Row],[Id Riesgo]],Tabla6[Id Riesgo],Tabla6[Estado],"",0)=0,"",_xlfn.XLOOKUP(Tabla1315[[#This Row],[Id Riesgo]],Tabla6[Id Riesgo],Tabla6[Estado],"",0))</f>
        <v>Activo</v>
      </c>
    </row>
    <row r="29" spans="1:36" s="476" customFormat="1" ht="74.599999999999994" x14ac:dyDescent="0.35">
      <c r="A29" s="289" t="s">
        <v>591</v>
      </c>
      <c r="B29" s="309" t="b">
        <f>IF(COUNTIFS(Tabla135[Id Riesgo],Tabla1315[[#This Row],[Id Riesgo]],Tabla135[Registro diligenciado],TRUE)&gt;0,TRUE,FALSE)</f>
        <v>1</v>
      </c>
      <c r="C29" s="289" t="str">
        <f>IF(B29,_xlfn.XLOOKUP(A29,Tabla6[Id Riesgo],Tabla6[Sigla],FALSE,1),"")</f>
        <v>ADMTI</v>
      </c>
      <c r="D29" s="290" t="str">
        <f>IF(B29,_xlfn.XLOOKUP(A29,Tabla6[Id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E29" s="310">
        <f>IF(Tabla1315[[#This Row],[Diligenciadas etapas previas?]],_xlfn.XLOOKUP(Tabla1315[[#This Row],[Id Riesgo]],Tabla13[Id Riesgo],Tabla13[Probabilidad],"",1),"")</f>
        <v>0.8</v>
      </c>
      <c r="F29" s="310">
        <f>IF(Tabla1315[[#This Row],[Diligenciadas etapas previas?]],_xlfn.XLOOKUP(Tabla1315[[#This Row],[Id Riesgo]],Tabla13[Id Riesgo],Tabla13[Porcentaje Impacto],"",1),"")</f>
        <v>0.8</v>
      </c>
      <c r="G29" s="311" t="str">
        <f>IF(Tabla1315[[#This Row],[Diligenciadas etapas previas?]],_xlfn.XLOOKUP(Tabla1315[[#This Row],[Id Riesgo]],Tabla13[Id Riesgo],Tabla13[Nivel de probabilidad],"",1),"")</f>
        <v>Alta</v>
      </c>
      <c r="H29" s="311" t="str">
        <f>IF(Tabla1315[[#This Row],[Diligenciadas etapas previas?]],_xlfn.XLOOKUP(Tabla1315[[#This Row],[Id Riesgo]],Tabla13[Id Riesgo],Tabla13[Nivel de impacto],"",1),"")</f>
        <v>Mayor</v>
      </c>
      <c r="I29" s="311" t="str">
        <f>IF(Tabla1315[[#This Row],[Diligenciadas etapas previas?]],_xlfn.XLOOKUP(Tabla1315[[#This Row],[Id Riesgo]],Tabla13[Id Riesgo],Tabla13[Severidad Nivel de Riesgo Inherente],"",1),"")</f>
        <v>Alto</v>
      </c>
      <c r="J29" s="310">
        <f>IF(Tabla1315[[#This Row],[Diligenciadas etapas previas?]],_xlfn.XLOOKUP(Tabla1315[[#This Row],[Id Riesgo]],'4_CONTROLES'!$A$12:$A$1611,'4_CONTROLES'!$AJ$12:$AJ$1611,"",1),"")</f>
        <v>0.28799999999999998</v>
      </c>
      <c r="K29" s="310">
        <f>IF(Tabla1315[[#This Row],[Diligenciadas etapas previas?]],_xlfn.XLOOKUP(Tabla1315[[#This Row],[Id Riesgo]],'4_CONTROLES'!$A$12:$A$1611,'4_CONTROLES'!$AK$12:$AK$1611,"",1),"")</f>
        <v>0.8</v>
      </c>
      <c r="L29" s="311" t="str">
        <f>IF(Tabla1315[[#This Row],[Diligenciadas etapas previas?]],_xlfn.XLOOKUP(Tabla1315[[#This Row],[Id Riesgo]],'4_CONTROLES'!$A$12:$A$1611,'4_CONTROLES'!$AL$12:$AL$1611,"",1),"")</f>
        <v>Baja</v>
      </c>
      <c r="M29" s="311" t="str">
        <f>IF(Tabla1315[[#This Row],[Diligenciadas etapas previas?]],_xlfn.XLOOKUP(Tabla1315[[#This Row],[Id Riesgo]],'4_CONTROLES'!$A$12:$A$1611,'4_CONTROLES'!$AM$12:$AM$1611,"",1),"")</f>
        <v>Mayor</v>
      </c>
      <c r="N29" s="311" t="str">
        <f>IF(Tabla1315[[#This Row],[Diligenciadas etapas previas?]]=TRUE,_xlfn.XLOOKUP(CONCATENATE("P",Tabla1315[[#This Row],[Nivel de probabilidad Residual]],"I",Tabla1315[[#This Row],[Nivel de impacto Residual]]),Tabla10[Llave],Tabla10[Severidad],"",1),"")</f>
        <v>Alto</v>
      </c>
      <c r="O29" s="336" t="b">
        <f>_xlfn.XLOOKUP(Tabla1315[[#This Row],[Severidad Nivel de Riesgo Residual]],CONFIGURACIÓN!$BM$6:$BM$9,CONFIGURACIÓN!$BO$6:$BO$9,"",0)</f>
        <v>1</v>
      </c>
      <c r="P29" s="328" t="str">
        <f>_xlfn.XLOOKUP(Tabla1315[[#This Row],[Severidad Nivel de Riesgo Residual]],CONFIGURACIÓN!$BM$6:$BM$9,CONFIGURACIÓN!$BP$6:$BP$9,"",0)</f>
        <v>Reducir_Compartir</v>
      </c>
      <c r="Q29" s="472" t="s">
        <v>168</v>
      </c>
      <c r="R29" s="473" t="s">
        <v>910</v>
      </c>
      <c r="S29" s="472" t="s">
        <v>307</v>
      </c>
      <c r="T29" s="472" t="s">
        <v>201</v>
      </c>
      <c r="U29" s="473" t="s">
        <v>911</v>
      </c>
      <c r="V29" s="474">
        <v>3</v>
      </c>
      <c r="W29" s="475"/>
      <c r="X29" s="475"/>
      <c r="Y29" s="475"/>
      <c r="Z29" s="475">
        <v>1</v>
      </c>
      <c r="AA29" s="475"/>
      <c r="AB29" s="475"/>
      <c r="AC29" s="475"/>
      <c r="AD29" s="475">
        <v>1</v>
      </c>
      <c r="AE29" s="475"/>
      <c r="AF29" s="475"/>
      <c r="AG29" s="475"/>
      <c r="AH29" s="475">
        <v>1</v>
      </c>
      <c r="AI29" s="474" t="s">
        <v>107</v>
      </c>
      <c r="AJ29" s="471" t="str">
        <f>IF(_xlfn.XLOOKUP(Tabla1315[[#This Row],[Id Riesgo]],Tabla6[Id Riesgo],Tabla6[Estado],"",0)=0,"",_xlfn.XLOOKUP(Tabla1315[[#This Row],[Id Riesgo]],Tabla6[Id Riesgo],Tabla6[Estado],"",0))</f>
        <v>Activo</v>
      </c>
    </row>
    <row r="30" spans="1:36" ht="32.25" customHeight="1" x14ac:dyDescent="0.35">
      <c r="A30" s="436" t="s">
        <v>593</v>
      </c>
      <c r="B30" s="443" t="b">
        <f>IF(COUNTIFS(Tabla135[Id Riesgo],Tabla1315[[#This Row],[Id Riesgo]],Tabla135[Registro diligenciado],TRUE)&gt;0,TRUE,FALSE)</f>
        <v>0</v>
      </c>
      <c r="C30" s="436" t="str">
        <f>IF(B30,_xlfn.XLOOKUP(A30,Tabla6[Id Riesgo],Tabla6[Sigla],FALSE,1),"")</f>
        <v/>
      </c>
      <c r="D30" s="439" t="str">
        <f>IF(B30,_xlfn.XLOOKUP(A30,Tabla6[Id Riesgo],Tabla6[DESCRIPCIÓN DEL RIESGO],FALSE,1),"")</f>
        <v/>
      </c>
      <c r="E30" s="444" t="str">
        <f>IF(Tabla1315[[#This Row],[Diligenciadas etapas previas?]],_xlfn.XLOOKUP(Tabla1315[[#This Row],[Id Riesgo]],Tabla13[Id Riesgo],Tabla13[Probabilidad],"",1),"")</f>
        <v/>
      </c>
      <c r="F30" s="444" t="str">
        <f>IF(Tabla1315[[#This Row],[Diligenciadas etapas previas?]],_xlfn.XLOOKUP(Tabla1315[[#This Row],[Id Riesgo]],Tabla13[Id Riesgo],Tabla13[Porcentaje Impacto],"",1),"")</f>
        <v/>
      </c>
      <c r="G30" s="445" t="str">
        <f>IF(Tabla1315[[#This Row],[Diligenciadas etapas previas?]],_xlfn.XLOOKUP(Tabla1315[[#This Row],[Id Riesgo]],Tabla13[Id Riesgo],Tabla13[Nivel de probabilidad],"",1),"")</f>
        <v/>
      </c>
      <c r="H30" s="445" t="str">
        <f>IF(Tabla1315[[#This Row],[Diligenciadas etapas previas?]],_xlfn.XLOOKUP(Tabla1315[[#This Row],[Id Riesgo]],Tabla13[Id Riesgo],Tabla13[Nivel de impacto],"",1),"")</f>
        <v/>
      </c>
      <c r="I30" s="445" t="str">
        <f>IF(Tabla1315[[#This Row],[Diligenciadas etapas previas?]],_xlfn.XLOOKUP(Tabla1315[[#This Row],[Id Riesgo]],Tabla13[Id Riesgo],Tabla13[Severidad Nivel de Riesgo Inherente],"",1),"")</f>
        <v/>
      </c>
      <c r="J30" s="444" t="str">
        <f>IF(Tabla1315[[#This Row],[Diligenciadas etapas previas?]],_xlfn.XLOOKUP(Tabla1315[[#This Row],[Id Riesgo]],'4_CONTROLES'!$A$12:$A$1611,'4_CONTROLES'!$AJ$12:$AJ$1611,"",1),"")</f>
        <v/>
      </c>
      <c r="K30" s="444" t="str">
        <f>IF(Tabla1315[[#This Row],[Diligenciadas etapas previas?]],_xlfn.XLOOKUP(Tabla1315[[#This Row],[Id Riesgo]],'4_CONTROLES'!$A$12:$A$1611,'4_CONTROLES'!$AK$12:$AK$1611,"",1),"")</f>
        <v/>
      </c>
      <c r="L30" s="445" t="str">
        <f>IF(Tabla1315[[#This Row],[Diligenciadas etapas previas?]],_xlfn.XLOOKUP(Tabla1315[[#This Row],[Id Riesgo]],'4_CONTROLES'!$A$12:$A$1611,'4_CONTROLES'!$AL$12:$AL$1611,"",1),"")</f>
        <v/>
      </c>
      <c r="M30" s="445" t="str">
        <f>IF(Tabla1315[[#This Row],[Diligenciadas etapas previas?]],_xlfn.XLOOKUP(Tabla1315[[#This Row],[Id Riesgo]],'4_CONTROLES'!$A$12:$A$1611,'4_CONTROLES'!$AM$12:$AM$1611,"",1),"")</f>
        <v/>
      </c>
      <c r="N30" s="445" t="str">
        <f>IF(Tabla1315[[#This Row],[Diligenciadas etapas previas?]]=TRUE,_xlfn.XLOOKUP(CONCATENATE("P",Tabla1315[[#This Row],[Nivel de probabilidad Residual]],"I",Tabla1315[[#This Row],[Nivel de impacto Residual]]),Tabla10[Llave],Tabla10[Severidad],"",1),"")</f>
        <v/>
      </c>
      <c r="O30" s="463" t="str">
        <f>_xlfn.XLOOKUP(Tabla1315[[#This Row],[Severidad Nivel de Riesgo Residual]],CONFIGURACIÓN!$BM$6:$BM$9,CONFIGURACIÓN!$BO$6:$BO$9,"",0)</f>
        <v/>
      </c>
      <c r="P30" s="456" t="str">
        <f>_xlfn.XLOOKUP(Tabla1315[[#This Row],[Severidad Nivel de Riesgo Residual]],CONFIGURACIÓN!$BM$6:$BM$9,CONFIGURACIÓN!$BP$6:$BP$9,"",0)</f>
        <v/>
      </c>
      <c r="Q30" s="459"/>
      <c r="R30" s="448" t="s">
        <v>953</v>
      </c>
      <c r="S30" s="459"/>
      <c r="T30" s="459"/>
      <c r="U30" s="448" t="s">
        <v>953</v>
      </c>
      <c r="V30" s="460"/>
      <c r="W30" s="461"/>
      <c r="X30" s="461"/>
      <c r="Y30" s="461"/>
      <c r="Z30" s="461"/>
      <c r="AA30" s="461"/>
      <c r="AB30" s="461"/>
      <c r="AC30" s="461"/>
      <c r="AD30" s="461"/>
      <c r="AE30" s="461"/>
      <c r="AF30" s="461"/>
      <c r="AG30" s="461"/>
      <c r="AH30" s="461"/>
      <c r="AI30" s="460" t="s">
        <v>167</v>
      </c>
      <c r="AJ30" s="462" t="str">
        <f>IF(_xlfn.XLOOKUP(Tabla1315[[#This Row],[Id Riesgo]],Tabla6[Id Riesgo],Tabla6[Estado],"",0)=0,"",_xlfn.XLOOKUP(Tabla1315[[#This Row],[Id Riesgo]],Tabla6[Id Riesgo],Tabla6[Estado],"",0))</f>
        <v>Inactivo</v>
      </c>
    </row>
    <row r="31" spans="1:36" ht="111.9" x14ac:dyDescent="0.35">
      <c r="A31" s="289" t="s">
        <v>595</v>
      </c>
      <c r="B31" s="309" t="b">
        <f>IF(COUNTIFS(Tabla135[Id Riesgo],Tabla1315[[#This Row],[Id Riesgo]],Tabla135[Registro diligenciado],TRUE)&gt;0,TRUE,FALSE)</f>
        <v>1</v>
      </c>
      <c r="C31" s="289" t="str">
        <f>IF(B31,_xlfn.XLOOKUP(A31,Tabla6[Id Riesgo],Tabla6[Sigla],FALSE,1),"")</f>
        <v>ACCTI</v>
      </c>
      <c r="D31" s="290" t="str">
        <f>IF(B31,_xlfn.XLOOKUP(A31,Tabla6[Id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E31" s="310">
        <f>IF(Tabla1315[[#This Row],[Diligenciadas etapas previas?]],_xlfn.XLOOKUP(Tabla1315[[#This Row],[Id Riesgo]],Tabla13[Id Riesgo],Tabla13[Probabilidad],"",1),"")</f>
        <v>0.6</v>
      </c>
      <c r="F31" s="310">
        <f>IF(Tabla1315[[#This Row],[Diligenciadas etapas previas?]],_xlfn.XLOOKUP(Tabla1315[[#This Row],[Id Riesgo]],Tabla13[Id Riesgo],Tabla13[Porcentaje Impacto],"",1),"")</f>
        <v>1</v>
      </c>
      <c r="G31" s="311" t="str">
        <f>IF(Tabla1315[[#This Row],[Diligenciadas etapas previas?]],_xlfn.XLOOKUP(Tabla1315[[#This Row],[Id Riesgo]],Tabla13[Id Riesgo],Tabla13[Nivel de probabilidad],"",1),"")</f>
        <v>Media</v>
      </c>
      <c r="H31" s="311" t="str">
        <f>IF(Tabla1315[[#This Row],[Diligenciadas etapas previas?]],_xlfn.XLOOKUP(Tabla1315[[#This Row],[Id Riesgo]],Tabla13[Id Riesgo],Tabla13[Nivel de impacto],"",1),"")</f>
        <v>Castastrófico</v>
      </c>
      <c r="I31" s="311" t="str">
        <f>IF(Tabla1315[[#This Row],[Diligenciadas etapas previas?]],_xlfn.XLOOKUP(Tabla1315[[#This Row],[Id Riesgo]],Tabla13[Id Riesgo],Tabla13[Severidad Nivel de Riesgo Inherente],"",1),"")</f>
        <v>Extremo</v>
      </c>
      <c r="J31" s="310">
        <f>IF(Tabla1315[[#This Row],[Diligenciadas etapas previas?]],_xlfn.XLOOKUP(Tabla1315[[#This Row],[Id Riesgo]],'4_CONTROLES'!$A$12:$A$1611,'4_CONTROLES'!$AJ$12:$AJ$1611,"",1),"")</f>
        <v>0.216</v>
      </c>
      <c r="K31" s="310">
        <f>IF(Tabla1315[[#This Row],[Diligenciadas etapas previas?]],_xlfn.XLOOKUP(Tabla1315[[#This Row],[Id Riesgo]],'4_CONTROLES'!$A$12:$A$1611,'4_CONTROLES'!$AK$12:$AK$1611,"",1),"")</f>
        <v>1</v>
      </c>
      <c r="L31" s="311" t="str">
        <f>IF(Tabla1315[[#This Row],[Diligenciadas etapas previas?]],_xlfn.XLOOKUP(Tabla1315[[#This Row],[Id Riesgo]],'4_CONTROLES'!$A$12:$A$1611,'4_CONTROLES'!$AL$12:$AL$1611,"",1),"")</f>
        <v>Baja</v>
      </c>
      <c r="M31" s="311" t="str">
        <f>IF(Tabla1315[[#This Row],[Diligenciadas etapas previas?]],_xlfn.XLOOKUP(Tabla1315[[#This Row],[Id Riesgo]],'4_CONTROLES'!$A$12:$A$1611,'4_CONTROLES'!$AM$12:$AM$1611,"",1),"")</f>
        <v>Castastrófico</v>
      </c>
      <c r="N31" s="311" t="str">
        <f>IF(Tabla1315[[#This Row],[Diligenciadas etapas previas?]]=TRUE,_xlfn.XLOOKUP(CONCATENATE("P",Tabla1315[[#This Row],[Nivel de probabilidad Residual]],"I",Tabla1315[[#This Row],[Nivel de impacto Residual]]),Tabla10[Llave],Tabla10[Severidad],"",1),"")</f>
        <v>Extremo</v>
      </c>
      <c r="O31" s="336" t="b">
        <f>_xlfn.XLOOKUP(Tabla1315[[#This Row],[Severidad Nivel de Riesgo Residual]],CONFIGURACIÓN!$BM$6:$BM$9,CONFIGURACIÓN!$BO$6:$BO$9,"",0)</f>
        <v>1</v>
      </c>
      <c r="P31" s="328" t="str">
        <f>_xlfn.XLOOKUP(Tabla1315[[#This Row],[Severidad Nivel de Riesgo Residual]],CONFIGURACIÓN!$BM$6:$BM$9,CONFIGURACIÓN!$BP$6:$BP$9,"",0)</f>
        <v>Reducir_Mitigar</v>
      </c>
      <c r="Q31" s="472" t="s">
        <v>168</v>
      </c>
      <c r="R31" s="473" t="s">
        <v>912</v>
      </c>
      <c r="S31" s="472" t="s">
        <v>94</v>
      </c>
      <c r="T31" s="472" t="s">
        <v>128</v>
      </c>
      <c r="U31" s="473" t="s">
        <v>909</v>
      </c>
      <c r="V31" s="477">
        <v>0.8</v>
      </c>
      <c r="W31" s="475"/>
      <c r="X31" s="475"/>
      <c r="Y31" s="475">
        <v>1</v>
      </c>
      <c r="Z31" s="475"/>
      <c r="AA31" s="475"/>
      <c r="AB31" s="475"/>
      <c r="AC31" s="475"/>
      <c r="AD31" s="475"/>
      <c r="AE31" s="475"/>
      <c r="AF31" s="475"/>
      <c r="AG31" s="475"/>
      <c r="AH31" s="475"/>
      <c r="AI31" s="474" t="s">
        <v>107</v>
      </c>
      <c r="AJ31" s="471" t="str">
        <f>IF(_xlfn.XLOOKUP(Tabla1315[[#This Row],[Id Riesgo]],Tabla6[Id Riesgo],Tabla6[Estado],"",0)=0,"",_xlfn.XLOOKUP(Tabla1315[[#This Row],[Id Riesgo]],Tabla6[Id Riesgo],Tabla6[Estado],"",0))</f>
        <v>Activo</v>
      </c>
    </row>
    <row r="32" spans="1:36" ht="149.15" x14ac:dyDescent="0.35">
      <c r="A32" s="289" t="s">
        <v>598</v>
      </c>
      <c r="B32" s="309" t="b">
        <f>IF(COUNTIFS(Tabla135[Id Riesgo],Tabla1315[[#This Row],[Id Riesgo]],Tabla135[Registro diligenciado],TRUE)&gt;0,TRUE,FALSE)</f>
        <v>1</v>
      </c>
      <c r="C32" s="289" t="str">
        <f>IF(B32,_xlfn.XLOOKUP(A32,Tabla6[Id Riesgo],Tabla6[Sigla],FALSE,1),"")</f>
        <v>ACCTI</v>
      </c>
      <c r="D32" s="290" t="str">
        <f>IF(B32,_xlfn.XLOOKUP(A32,Tabla6[Id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E32" s="310">
        <f>IF(Tabla1315[[#This Row],[Diligenciadas etapas previas?]],_xlfn.XLOOKUP(Tabla1315[[#This Row],[Id Riesgo]],Tabla13[Id Riesgo],Tabla13[Probabilidad],"",1),"")</f>
        <v>0.4</v>
      </c>
      <c r="F32" s="310">
        <f>IF(Tabla1315[[#This Row],[Diligenciadas etapas previas?]],_xlfn.XLOOKUP(Tabla1315[[#This Row],[Id Riesgo]],Tabla13[Id Riesgo],Tabla13[Porcentaje Impacto],"",1),"")</f>
        <v>0.8</v>
      </c>
      <c r="G32" s="311" t="str">
        <f>IF(Tabla1315[[#This Row],[Diligenciadas etapas previas?]],_xlfn.XLOOKUP(Tabla1315[[#This Row],[Id Riesgo]],Tabla13[Id Riesgo],Tabla13[Nivel de probabilidad],"",1),"")</f>
        <v>Baja</v>
      </c>
      <c r="H32" s="311" t="str">
        <f>IF(Tabla1315[[#This Row],[Diligenciadas etapas previas?]],_xlfn.XLOOKUP(Tabla1315[[#This Row],[Id Riesgo]],Tabla13[Id Riesgo],Tabla13[Nivel de impacto],"",1),"")</f>
        <v>Mayor</v>
      </c>
      <c r="I32" s="311" t="str">
        <f>IF(Tabla1315[[#This Row],[Diligenciadas etapas previas?]],_xlfn.XLOOKUP(Tabla1315[[#This Row],[Id Riesgo]],Tabla13[Id Riesgo],Tabla13[Severidad Nivel de Riesgo Inherente],"",1),"")</f>
        <v>Alto</v>
      </c>
      <c r="J32" s="310">
        <f>IF(Tabla1315[[#This Row],[Diligenciadas etapas previas?]],_xlfn.XLOOKUP(Tabla1315[[#This Row],[Id Riesgo]],'4_CONTROLES'!$A$12:$A$1611,'4_CONTROLES'!$AJ$12:$AJ$1611,"",1),"")</f>
        <v>0.14399999999999999</v>
      </c>
      <c r="K32" s="310">
        <f>IF(Tabla1315[[#This Row],[Diligenciadas etapas previas?]],_xlfn.XLOOKUP(Tabla1315[[#This Row],[Id Riesgo]],'4_CONTROLES'!$A$12:$A$1611,'4_CONTROLES'!$AK$12:$AK$1611,"",1),"")</f>
        <v>0.8</v>
      </c>
      <c r="L32" s="311" t="str">
        <f>IF(Tabla1315[[#This Row],[Diligenciadas etapas previas?]],_xlfn.XLOOKUP(Tabla1315[[#This Row],[Id Riesgo]],'4_CONTROLES'!$A$12:$A$1611,'4_CONTROLES'!$AL$12:$AL$1611,"",1),"")</f>
        <v>Muy baja</v>
      </c>
      <c r="M32" s="311" t="str">
        <f>IF(Tabla1315[[#This Row],[Diligenciadas etapas previas?]],_xlfn.XLOOKUP(Tabla1315[[#This Row],[Id Riesgo]],'4_CONTROLES'!$A$12:$A$1611,'4_CONTROLES'!$AM$12:$AM$1611,"",1),"")</f>
        <v>Mayor</v>
      </c>
      <c r="N32" s="311" t="str">
        <f>IF(Tabla1315[[#This Row],[Diligenciadas etapas previas?]]=TRUE,_xlfn.XLOOKUP(CONCATENATE("P",Tabla1315[[#This Row],[Nivel de probabilidad Residual]],"I",Tabla1315[[#This Row],[Nivel de impacto Residual]]),Tabla10[Llave],Tabla10[Severidad],"",1),"")</f>
        <v>Alto</v>
      </c>
      <c r="O32" s="336" t="b">
        <f>_xlfn.XLOOKUP(Tabla1315[[#This Row],[Severidad Nivel de Riesgo Residual]],CONFIGURACIÓN!$BM$6:$BM$9,CONFIGURACIÓN!$BO$6:$BO$9,"",0)</f>
        <v>1</v>
      </c>
      <c r="P32" s="328" t="str">
        <f>_xlfn.XLOOKUP(Tabla1315[[#This Row],[Severidad Nivel de Riesgo Residual]],CONFIGURACIÓN!$BM$6:$BM$9,CONFIGURACIÓN!$BP$6:$BP$9,"",0)</f>
        <v>Reducir_Compartir</v>
      </c>
      <c r="Q32" s="472" t="s">
        <v>168</v>
      </c>
      <c r="R32" s="473" t="s">
        <v>913</v>
      </c>
      <c r="S32" s="472" t="s">
        <v>265</v>
      </c>
      <c r="T32" s="472" t="s">
        <v>128</v>
      </c>
      <c r="U32" s="473" t="s">
        <v>909</v>
      </c>
      <c r="V32" s="477">
        <v>0.7</v>
      </c>
      <c r="W32" s="475"/>
      <c r="X32" s="475"/>
      <c r="Y32" s="475">
        <v>1</v>
      </c>
      <c r="Z32" s="475"/>
      <c r="AA32" s="475"/>
      <c r="AB32" s="475"/>
      <c r="AC32" s="475"/>
      <c r="AD32" s="475">
        <v>1</v>
      </c>
      <c r="AE32" s="475"/>
      <c r="AF32" s="475"/>
      <c r="AG32" s="475"/>
      <c r="AH32" s="475"/>
      <c r="AI32" s="474" t="s">
        <v>107</v>
      </c>
      <c r="AJ32" s="471" t="str">
        <f>IF(_xlfn.XLOOKUP(Tabla1315[[#This Row],[Id Riesgo]],Tabla6[Id Riesgo],Tabla6[Estado],"",0)=0,"",_xlfn.XLOOKUP(Tabla1315[[#This Row],[Id Riesgo]],Tabla6[Id Riesgo],Tabla6[Estado],"",0))</f>
        <v>Activo</v>
      </c>
    </row>
    <row r="33" spans="1:36" ht="149.15" x14ac:dyDescent="0.35">
      <c r="A33" s="289" t="s">
        <v>600</v>
      </c>
      <c r="B33" s="309" t="b">
        <f>IF(COUNTIFS(Tabla135[Id Riesgo],Tabla1315[[#This Row],[Id Riesgo]],Tabla135[Registro diligenciado],TRUE)&gt;0,TRUE,FALSE)</f>
        <v>1</v>
      </c>
      <c r="C33" s="289" t="str">
        <f>IF(B33,_xlfn.XLOOKUP(A33,Tabla6[Id Riesgo],Tabla6[Sigla],FALSE,1),"")</f>
        <v>ACCTI</v>
      </c>
      <c r="D33" s="290" t="str">
        <f>IF(B33,_xlfn.XLOOKUP(A33,Tabla6[Id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E33" s="310">
        <f>IF(Tabla1315[[#This Row],[Diligenciadas etapas previas?]],_xlfn.XLOOKUP(Tabla1315[[#This Row],[Id Riesgo]],Tabla13[Id Riesgo],Tabla13[Probabilidad],"",1),"")</f>
        <v>0.6</v>
      </c>
      <c r="F33" s="310">
        <f>IF(Tabla1315[[#This Row],[Diligenciadas etapas previas?]],_xlfn.XLOOKUP(Tabla1315[[#This Row],[Id Riesgo]],Tabla13[Id Riesgo],Tabla13[Porcentaje Impacto],"",1),"")</f>
        <v>0.8</v>
      </c>
      <c r="G33" s="311" t="str">
        <f>IF(Tabla1315[[#This Row],[Diligenciadas etapas previas?]],_xlfn.XLOOKUP(Tabla1315[[#This Row],[Id Riesgo]],Tabla13[Id Riesgo],Tabla13[Nivel de probabilidad],"",1),"")</f>
        <v>Media</v>
      </c>
      <c r="H33" s="311" t="str">
        <f>IF(Tabla1315[[#This Row],[Diligenciadas etapas previas?]],_xlfn.XLOOKUP(Tabla1315[[#This Row],[Id Riesgo]],Tabla13[Id Riesgo],Tabla13[Nivel de impacto],"",1),"")</f>
        <v>Mayor</v>
      </c>
      <c r="I33" s="311" t="str">
        <f>IF(Tabla1315[[#This Row],[Diligenciadas etapas previas?]],_xlfn.XLOOKUP(Tabla1315[[#This Row],[Id Riesgo]],Tabla13[Id Riesgo],Tabla13[Severidad Nivel de Riesgo Inherente],"",1),"")</f>
        <v>Alto</v>
      </c>
      <c r="J33" s="310">
        <f>IF(Tabla1315[[#This Row],[Diligenciadas etapas previas?]],_xlfn.XLOOKUP(Tabla1315[[#This Row],[Id Riesgo]],'4_CONTROLES'!$A$12:$A$1611,'4_CONTROLES'!$AJ$12:$AJ$1611,"",1),"")</f>
        <v>0.29399999999999998</v>
      </c>
      <c r="K33" s="310">
        <f>IF(Tabla1315[[#This Row],[Diligenciadas etapas previas?]],_xlfn.XLOOKUP(Tabla1315[[#This Row],[Id Riesgo]],'4_CONTROLES'!$A$12:$A$1611,'4_CONTROLES'!$AK$12:$AK$1611,"",1),"")</f>
        <v>0.8</v>
      </c>
      <c r="L33" s="311" t="str">
        <f>IF(Tabla1315[[#This Row],[Diligenciadas etapas previas?]],_xlfn.XLOOKUP(Tabla1315[[#This Row],[Id Riesgo]],'4_CONTROLES'!$A$12:$A$1611,'4_CONTROLES'!$AL$12:$AL$1611,"",1),"")</f>
        <v>Baja</v>
      </c>
      <c r="M33" s="311" t="str">
        <f>IF(Tabla1315[[#This Row],[Diligenciadas etapas previas?]],_xlfn.XLOOKUP(Tabla1315[[#This Row],[Id Riesgo]],'4_CONTROLES'!$A$12:$A$1611,'4_CONTROLES'!$AM$12:$AM$1611,"",1),"")</f>
        <v>Mayor</v>
      </c>
      <c r="N33" s="311" t="str">
        <f>IF(Tabla1315[[#This Row],[Diligenciadas etapas previas?]]=TRUE,_xlfn.XLOOKUP(CONCATENATE("P",Tabla1315[[#This Row],[Nivel de probabilidad Residual]],"I",Tabla1315[[#This Row],[Nivel de impacto Residual]]),Tabla10[Llave],Tabla10[Severidad],"",1),"")</f>
        <v>Alto</v>
      </c>
      <c r="O33" s="336" t="b">
        <f>_xlfn.XLOOKUP(Tabla1315[[#This Row],[Severidad Nivel de Riesgo Residual]],CONFIGURACIÓN!$BM$6:$BM$9,CONFIGURACIÓN!$BO$6:$BO$9,"",0)</f>
        <v>1</v>
      </c>
      <c r="P33" s="328" t="str">
        <f>_xlfn.XLOOKUP(Tabla1315[[#This Row],[Severidad Nivel de Riesgo Residual]],CONFIGURACIÓN!$BM$6:$BM$9,CONFIGURACIÓN!$BP$6:$BP$9,"",0)</f>
        <v>Reducir_Compartir</v>
      </c>
      <c r="Q33" s="472" t="s">
        <v>168</v>
      </c>
      <c r="R33" s="473" t="s">
        <v>914</v>
      </c>
      <c r="S33" s="472" t="s">
        <v>265</v>
      </c>
      <c r="T33" s="472" t="s">
        <v>95</v>
      </c>
      <c r="U33" s="473" t="s">
        <v>909</v>
      </c>
      <c r="V33" s="477">
        <v>0.7</v>
      </c>
      <c r="W33" s="475"/>
      <c r="X33" s="475"/>
      <c r="Y33" s="475">
        <v>1</v>
      </c>
      <c r="Z33" s="475"/>
      <c r="AA33" s="475"/>
      <c r="AB33" s="475"/>
      <c r="AC33" s="475"/>
      <c r="AD33" s="475"/>
      <c r="AE33" s="475"/>
      <c r="AF33" s="475">
        <v>1</v>
      </c>
      <c r="AG33" s="475"/>
      <c r="AH33" s="475"/>
      <c r="AI33" s="474" t="s">
        <v>107</v>
      </c>
      <c r="AJ33" s="471" t="str">
        <f>IF(_xlfn.XLOOKUP(Tabla1315[[#This Row],[Id Riesgo]],Tabla6[Id Riesgo],Tabla6[Estado],"",0)=0,"",_xlfn.XLOOKUP(Tabla1315[[#This Row],[Id Riesgo]],Tabla6[Id Riesgo],Tabla6[Estado],"",0))</f>
        <v>Activo</v>
      </c>
    </row>
    <row r="34" spans="1:36" ht="161.6" x14ac:dyDescent="0.35">
      <c r="A34" s="289" t="s">
        <v>602</v>
      </c>
      <c r="B34" s="309" t="b">
        <f>IF(COUNTIFS(Tabla135[Id Riesgo],Tabla1315[[#This Row],[Id Riesgo]],Tabla135[Registro diligenciado],TRUE)&gt;0,TRUE,FALSE)</f>
        <v>1</v>
      </c>
      <c r="C34" s="289" t="str">
        <f>IF(B34,_xlfn.XLOOKUP(A34,Tabla6[Id Riesgo],Tabla6[Sigla],FALSE,1),"")</f>
        <v>ACCTI</v>
      </c>
      <c r="D34" s="290" t="str">
        <f>IF(B34,_xlfn.XLOOKUP(A34,Tabla6[Id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E34" s="310">
        <f>IF(Tabla1315[[#This Row],[Diligenciadas etapas previas?]],_xlfn.XLOOKUP(Tabla1315[[#This Row],[Id Riesgo]],Tabla13[Id Riesgo],Tabla13[Probabilidad],"",1),"")</f>
        <v>0.6</v>
      </c>
      <c r="F34" s="310">
        <f>IF(Tabla1315[[#This Row],[Diligenciadas etapas previas?]],_xlfn.XLOOKUP(Tabla1315[[#This Row],[Id Riesgo]],Tabla13[Id Riesgo],Tabla13[Porcentaje Impacto],"",1),"")</f>
        <v>0.6</v>
      </c>
      <c r="G34" s="311" t="str">
        <f>IF(Tabla1315[[#This Row],[Diligenciadas etapas previas?]],_xlfn.XLOOKUP(Tabla1315[[#This Row],[Id Riesgo]],Tabla13[Id Riesgo],Tabla13[Nivel de probabilidad],"",1),"")</f>
        <v>Media</v>
      </c>
      <c r="H34" s="311" t="str">
        <f>IF(Tabla1315[[#This Row],[Diligenciadas etapas previas?]],_xlfn.XLOOKUP(Tabla1315[[#This Row],[Id Riesgo]],Tabla13[Id Riesgo],Tabla13[Nivel de impacto],"",1),"")</f>
        <v>Moderado</v>
      </c>
      <c r="I34" s="311" t="str">
        <f>IF(Tabla1315[[#This Row],[Diligenciadas etapas previas?]],_xlfn.XLOOKUP(Tabla1315[[#This Row],[Id Riesgo]],Tabla13[Id Riesgo],Tabla13[Severidad Nivel de Riesgo Inherente],"",1),"")</f>
        <v>Moderado</v>
      </c>
      <c r="J34" s="310">
        <f>IF(Tabla1315[[#This Row],[Diligenciadas etapas previas?]],_xlfn.XLOOKUP(Tabla1315[[#This Row],[Id Riesgo]],'4_CONTROLES'!$A$12:$A$1611,'4_CONTROLES'!$AJ$12:$AJ$1611,"",1),"")</f>
        <v>0.216</v>
      </c>
      <c r="K34" s="310">
        <f>IF(Tabla1315[[#This Row],[Diligenciadas etapas previas?]],_xlfn.XLOOKUP(Tabla1315[[#This Row],[Id Riesgo]],'4_CONTROLES'!$A$12:$A$1611,'4_CONTROLES'!$AK$12:$AK$1611,"",1),"")</f>
        <v>0.6</v>
      </c>
      <c r="L34" s="311" t="str">
        <f>IF(Tabla1315[[#This Row],[Diligenciadas etapas previas?]],_xlfn.XLOOKUP(Tabla1315[[#This Row],[Id Riesgo]],'4_CONTROLES'!$A$12:$A$1611,'4_CONTROLES'!$AL$12:$AL$1611,"",1),"")</f>
        <v>Baja</v>
      </c>
      <c r="M34" s="311" t="str">
        <f>IF(Tabla1315[[#This Row],[Diligenciadas etapas previas?]],_xlfn.XLOOKUP(Tabla1315[[#This Row],[Id Riesgo]],'4_CONTROLES'!$A$12:$A$1611,'4_CONTROLES'!$AM$12:$AM$1611,"",1),"")</f>
        <v>Moderado</v>
      </c>
      <c r="N34" s="311" t="str">
        <f>IF(Tabla1315[[#This Row],[Diligenciadas etapas previas?]]=TRUE,_xlfn.XLOOKUP(CONCATENATE("P",Tabla1315[[#This Row],[Nivel de probabilidad Residual]],"I",Tabla1315[[#This Row],[Nivel de impacto Residual]]),Tabla10[Llave],Tabla10[Severidad],"",1),"")</f>
        <v>Moderado</v>
      </c>
      <c r="O34" s="336" t="b">
        <f>_xlfn.XLOOKUP(Tabla1315[[#This Row],[Severidad Nivel de Riesgo Residual]],CONFIGURACIÓN!$BM$6:$BM$9,CONFIGURACIÓN!$BO$6:$BO$9,"",0)</f>
        <v>1</v>
      </c>
      <c r="P34" s="328" t="str">
        <f>_xlfn.XLOOKUP(Tabla1315[[#This Row],[Severidad Nivel de Riesgo Residual]],CONFIGURACIÓN!$BM$6:$BM$9,CONFIGURACIÓN!$BP$6:$BP$9,"",0)</f>
        <v>Evitar</v>
      </c>
      <c r="Q34" s="472" t="s">
        <v>168</v>
      </c>
      <c r="R34" s="473" t="s">
        <v>915</v>
      </c>
      <c r="S34" s="472" t="s">
        <v>259</v>
      </c>
      <c r="T34" s="472" t="s">
        <v>128</v>
      </c>
      <c r="U34" s="473" t="s">
        <v>909</v>
      </c>
      <c r="V34" s="477">
        <v>0.9</v>
      </c>
      <c r="W34" s="475"/>
      <c r="X34" s="475"/>
      <c r="Y34" s="475">
        <v>1</v>
      </c>
      <c r="Z34" s="475"/>
      <c r="AA34" s="475"/>
      <c r="AB34" s="475"/>
      <c r="AC34" s="475">
        <v>1</v>
      </c>
      <c r="AD34" s="475"/>
      <c r="AE34" s="475"/>
      <c r="AF34" s="475">
        <v>1</v>
      </c>
      <c r="AG34" s="475"/>
      <c r="AH34" s="475"/>
      <c r="AI34" s="474" t="s">
        <v>107</v>
      </c>
      <c r="AJ34" s="471" t="str">
        <f>IF(_xlfn.XLOOKUP(Tabla1315[[#This Row],[Id Riesgo]],Tabla6[Id Riesgo],Tabla6[Estado],"",0)=0,"",_xlfn.XLOOKUP(Tabla1315[[#This Row],[Id Riesgo]],Tabla6[Id Riesgo],Tabla6[Estado],"",0))</f>
        <v>Activo</v>
      </c>
    </row>
    <row r="35" spans="1:36" ht="149.15" x14ac:dyDescent="0.35">
      <c r="A35" s="289" t="s">
        <v>604</v>
      </c>
      <c r="B35" s="309" t="b">
        <f>IF(COUNTIFS(Tabla135[Id Riesgo],Tabla1315[[#This Row],[Id Riesgo]],Tabla135[Registro diligenciado],TRUE)&gt;0,TRUE,FALSE)</f>
        <v>1</v>
      </c>
      <c r="C35" s="289" t="str">
        <f>IF(B35,_xlfn.XLOOKUP(A35,Tabla6[Id Riesgo],Tabla6[Sigla],FALSE,1),"")</f>
        <v>ACCTI</v>
      </c>
      <c r="D35" s="290" t="str">
        <f>IF(B35,_xlfn.XLOOKUP(A35,Tabla6[Id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E35" s="310">
        <f>IF(Tabla1315[[#This Row],[Diligenciadas etapas previas?]],_xlfn.XLOOKUP(Tabla1315[[#This Row],[Id Riesgo]],Tabla13[Id Riesgo],Tabla13[Probabilidad],"",1),"")</f>
        <v>0.6</v>
      </c>
      <c r="F35" s="310">
        <f>IF(Tabla1315[[#This Row],[Diligenciadas etapas previas?]],_xlfn.XLOOKUP(Tabla1315[[#This Row],[Id Riesgo]],Tabla13[Id Riesgo],Tabla13[Porcentaje Impacto],"",1),"")</f>
        <v>0.8</v>
      </c>
      <c r="G35" s="311" t="str">
        <f>IF(Tabla1315[[#This Row],[Diligenciadas etapas previas?]],_xlfn.XLOOKUP(Tabla1315[[#This Row],[Id Riesgo]],Tabla13[Id Riesgo],Tabla13[Nivel de probabilidad],"",1),"")</f>
        <v>Media</v>
      </c>
      <c r="H35" s="311" t="str">
        <f>IF(Tabla1315[[#This Row],[Diligenciadas etapas previas?]],_xlfn.XLOOKUP(Tabla1315[[#This Row],[Id Riesgo]],Tabla13[Id Riesgo],Tabla13[Nivel de impacto],"",1),"")</f>
        <v>Mayor</v>
      </c>
      <c r="I35" s="311" t="str">
        <f>IF(Tabla1315[[#This Row],[Diligenciadas etapas previas?]],_xlfn.XLOOKUP(Tabla1315[[#This Row],[Id Riesgo]],Tabla13[Id Riesgo],Tabla13[Severidad Nivel de Riesgo Inherente],"",1),"")</f>
        <v>Alto</v>
      </c>
      <c r="J35" s="310">
        <f>IF(Tabla1315[[#This Row],[Diligenciadas etapas previas?]],_xlfn.XLOOKUP(Tabla1315[[#This Row],[Id Riesgo]],'4_CONTROLES'!$A$12:$A$1611,'4_CONTROLES'!$AJ$12:$AJ$1611,"",1),"")</f>
        <v>0.42</v>
      </c>
      <c r="K35" s="310">
        <f>IF(Tabla1315[[#This Row],[Diligenciadas etapas previas?]],_xlfn.XLOOKUP(Tabla1315[[#This Row],[Id Riesgo]],'4_CONTROLES'!$A$12:$A$1611,'4_CONTROLES'!$AK$12:$AK$1611,"",1),"")</f>
        <v>0.8</v>
      </c>
      <c r="L35" s="311" t="str">
        <f>IF(Tabla1315[[#This Row],[Diligenciadas etapas previas?]],_xlfn.XLOOKUP(Tabla1315[[#This Row],[Id Riesgo]],'4_CONTROLES'!$A$12:$A$1611,'4_CONTROLES'!$AL$12:$AL$1611,"",1),"")</f>
        <v>Media</v>
      </c>
      <c r="M35" s="311" t="str">
        <f>IF(Tabla1315[[#This Row],[Diligenciadas etapas previas?]],_xlfn.XLOOKUP(Tabla1315[[#This Row],[Id Riesgo]],'4_CONTROLES'!$A$12:$A$1611,'4_CONTROLES'!$AM$12:$AM$1611,"",1),"")</f>
        <v>Mayor</v>
      </c>
      <c r="N35" s="311" t="str">
        <f>IF(Tabla1315[[#This Row],[Diligenciadas etapas previas?]]=TRUE,_xlfn.XLOOKUP(CONCATENATE("P",Tabla1315[[#This Row],[Nivel de probabilidad Residual]],"I",Tabla1315[[#This Row],[Nivel de impacto Residual]]),Tabla10[Llave],Tabla10[Severidad],"",1),"")</f>
        <v>Alto</v>
      </c>
      <c r="O35" s="336" t="b">
        <f>_xlfn.XLOOKUP(Tabla1315[[#This Row],[Severidad Nivel de Riesgo Residual]],CONFIGURACIÓN!$BM$6:$BM$9,CONFIGURACIÓN!$BO$6:$BO$9,"",0)</f>
        <v>1</v>
      </c>
      <c r="P35" s="328" t="str">
        <f>_xlfn.XLOOKUP(Tabla1315[[#This Row],[Severidad Nivel de Riesgo Residual]],CONFIGURACIÓN!$BM$6:$BM$9,CONFIGURACIÓN!$BP$6:$BP$9,"",0)</f>
        <v>Reducir_Compartir</v>
      </c>
      <c r="Q35" s="472" t="s">
        <v>168</v>
      </c>
      <c r="R35" s="473" t="s">
        <v>916</v>
      </c>
      <c r="S35" s="472" t="s">
        <v>259</v>
      </c>
      <c r="T35" s="472" t="s">
        <v>95</v>
      </c>
      <c r="U35" s="473" t="s">
        <v>909</v>
      </c>
      <c r="V35" s="477">
        <v>0.9</v>
      </c>
      <c r="W35" s="475"/>
      <c r="X35" s="475"/>
      <c r="Y35" s="475">
        <v>1</v>
      </c>
      <c r="Z35" s="475"/>
      <c r="AA35" s="475"/>
      <c r="AB35" s="475"/>
      <c r="AC35" s="475">
        <v>1</v>
      </c>
      <c r="AD35" s="475"/>
      <c r="AE35" s="475"/>
      <c r="AF35" s="475">
        <v>1</v>
      </c>
      <c r="AG35" s="475"/>
      <c r="AH35" s="475"/>
      <c r="AI35" s="474" t="s">
        <v>107</v>
      </c>
      <c r="AJ35" s="471" t="str">
        <f>IF(_xlfn.XLOOKUP(Tabla1315[[#This Row],[Id Riesgo]],Tabla6[Id Riesgo],Tabla6[Estado],"",0)=0,"",_xlfn.XLOOKUP(Tabla1315[[#This Row],[Id Riesgo]],Tabla6[Id Riesgo],Tabla6[Estado],"",0))</f>
        <v>Activo</v>
      </c>
    </row>
    <row r="36" spans="1:36" ht="136.75" x14ac:dyDescent="0.35">
      <c r="A36" s="289" t="s">
        <v>606</v>
      </c>
      <c r="B36" s="309" t="b">
        <f>IF(COUNTIFS(Tabla135[Id Riesgo],Tabla1315[[#This Row],[Id Riesgo]],Tabla135[Registro diligenciado],TRUE)&gt;0,TRUE,FALSE)</f>
        <v>1</v>
      </c>
      <c r="C36" s="289" t="str">
        <f>IF(B36,_xlfn.XLOOKUP(A36,Tabla6[Id Riesgo],Tabla6[Sigla],FALSE,1),"")</f>
        <v>ACCTI</v>
      </c>
      <c r="D36" s="290" t="str">
        <f>IF(B36,_xlfn.XLOOKUP(A36,Tabla6[Id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E36" s="310">
        <f>IF(Tabla1315[[#This Row],[Diligenciadas etapas previas?]],_xlfn.XLOOKUP(Tabla1315[[#This Row],[Id Riesgo]],Tabla13[Id Riesgo],Tabla13[Probabilidad],"",1),"")</f>
        <v>0.6</v>
      </c>
      <c r="F36" s="310">
        <f>IF(Tabla1315[[#This Row],[Diligenciadas etapas previas?]],_xlfn.XLOOKUP(Tabla1315[[#This Row],[Id Riesgo]],Tabla13[Id Riesgo],Tabla13[Porcentaje Impacto],"",1),"")</f>
        <v>0.8</v>
      </c>
      <c r="G36" s="311" t="str">
        <f>IF(Tabla1315[[#This Row],[Diligenciadas etapas previas?]],_xlfn.XLOOKUP(Tabla1315[[#This Row],[Id Riesgo]],Tabla13[Id Riesgo],Tabla13[Nivel de probabilidad],"",1),"")</f>
        <v>Media</v>
      </c>
      <c r="H36" s="311" t="str">
        <f>IF(Tabla1315[[#This Row],[Diligenciadas etapas previas?]],_xlfn.XLOOKUP(Tabla1315[[#This Row],[Id Riesgo]],Tabla13[Id Riesgo],Tabla13[Nivel de impacto],"",1),"")</f>
        <v>Mayor</v>
      </c>
      <c r="I36" s="311" t="str">
        <f>IF(Tabla1315[[#This Row],[Diligenciadas etapas previas?]],_xlfn.XLOOKUP(Tabla1315[[#This Row],[Id Riesgo]],Tabla13[Id Riesgo],Tabla13[Severidad Nivel de Riesgo Inherente],"",1),"")</f>
        <v>Alto</v>
      </c>
      <c r="J36" s="310">
        <f>IF(Tabla1315[[#This Row],[Diligenciadas etapas previas?]],_xlfn.XLOOKUP(Tabla1315[[#This Row],[Id Riesgo]],'4_CONTROLES'!$A$12:$A$1611,'4_CONTROLES'!$AJ$12:$AJ$1611,"",1),"")</f>
        <v>0.42</v>
      </c>
      <c r="K36" s="310">
        <f>IF(Tabla1315[[#This Row],[Diligenciadas etapas previas?]],_xlfn.XLOOKUP(Tabla1315[[#This Row],[Id Riesgo]],'4_CONTROLES'!$A$12:$A$1611,'4_CONTROLES'!$AK$12:$AK$1611,"",1),"")</f>
        <v>0.8</v>
      </c>
      <c r="L36" s="311" t="str">
        <f>IF(Tabla1315[[#This Row],[Diligenciadas etapas previas?]],_xlfn.XLOOKUP(Tabla1315[[#This Row],[Id Riesgo]],'4_CONTROLES'!$A$12:$A$1611,'4_CONTROLES'!$AL$12:$AL$1611,"",1),"")</f>
        <v>Media</v>
      </c>
      <c r="M36" s="311" t="str">
        <f>IF(Tabla1315[[#This Row],[Diligenciadas etapas previas?]],_xlfn.XLOOKUP(Tabla1315[[#This Row],[Id Riesgo]],'4_CONTROLES'!$A$12:$A$1611,'4_CONTROLES'!$AM$12:$AM$1611,"",1),"")</f>
        <v>Mayor</v>
      </c>
      <c r="N36" s="311" t="str">
        <f>IF(Tabla1315[[#This Row],[Diligenciadas etapas previas?]]=TRUE,_xlfn.XLOOKUP(CONCATENATE("P",Tabla1315[[#This Row],[Nivel de probabilidad Residual]],"I",Tabla1315[[#This Row],[Nivel de impacto Residual]]),Tabla10[Llave],Tabla10[Severidad],"",1),"")</f>
        <v>Alto</v>
      </c>
      <c r="O36" s="336" t="b">
        <f>_xlfn.XLOOKUP(Tabla1315[[#This Row],[Severidad Nivel de Riesgo Residual]],CONFIGURACIÓN!$BM$6:$BM$9,CONFIGURACIÓN!$BO$6:$BO$9,"",0)</f>
        <v>1</v>
      </c>
      <c r="P36" s="328" t="str">
        <f>_xlfn.XLOOKUP(Tabla1315[[#This Row],[Severidad Nivel de Riesgo Residual]],CONFIGURACIÓN!$BM$6:$BM$9,CONFIGURACIÓN!$BP$6:$BP$9,"",0)</f>
        <v>Reducir_Compartir</v>
      </c>
      <c r="Q36" s="472" t="s">
        <v>168</v>
      </c>
      <c r="R36" s="473" t="s">
        <v>917</v>
      </c>
      <c r="S36" s="472" t="s">
        <v>259</v>
      </c>
      <c r="T36" s="472" t="s">
        <v>128</v>
      </c>
      <c r="U36" s="473" t="s">
        <v>909</v>
      </c>
      <c r="V36" s="477">
        <v>0.9</v>
      </c>
      <c r="W36" s="475"/>
      <c r="X36" s="475"/>
      <c r="Y36" s="475">
        <v>1</v>
      </c>
      <c r="Z36" s="475"/>
      <c r="AA36" s="475"/>
      <c r="AB36" s="475"/>
      <c r="AC36" s="475">
        <v>1</v>
      </c>
      <c r="AD36" s="475"/>
      <c r="AE36" s="475"/>
      <c r="AF36" s="475">
        <v>1</v>
      </c>
      <c r="AG36" s="475"/>
      <c r="AH36" s="475"/>
      <c r="AI36" s="474" t="s">
        <v>107</v>
      </c>
      <c r="AJ36" s="471" t="str">
        <f>IF(_xlfn.XLOOKUP(Tabla1315[[#This Row],[Id Riesgo]],Tabla6[Id Riesgo],Tabla6[Estado],"",0)=0,"",_xlfn.XLOOKUP(Tabla1315[[#This Row],[Id Riesgo]],Tabla6[Id Riesgo],Tabla6[Estado],"",0))</f>
        <v>Activo</v>
      </c>
    </row>
    <row r="37" spans="1:36" ht="216.75" customHeight="1" x14ac:dyDescent="0.35">
      <c r="A37" s="289" t="s">
        <v>608</v>
      </c>
      <c r="B37" s="309" t="b">
        <f>IF(COUNTIFS(Tabla135[Id Riesgo],Tabla1315[[#This Row],[Id Riesgo]],Tabla135[Registro diligenciado],TRUE)&gt;0,TRUE,FALSE)</f>
        <v>1</v>
      </c>
      <c r="C37" s="289" t="str">
        <f>IF(B37,_xlfn.XLOOKUP(A37,Tabla6[Id Riesgo],Tabla6[Sigla],FALSE,1),"")</f>
        <v>ACCTI</v>
      </c>
      <c r="D37" s="290" t="str">
        <f>IF(B37,_xlfn.XLOOKUP(A37,Tabla6[Id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E37" s="432">
        <f>IF(Tabla1315[[#This Row],[Diligenciadas etapas previas?]],_xlfn.XLOOKUP(Tabla1315[[#This Row],[Id Riesgo]],Tabla13[Id Riesgo],Tabla13[Probabilidad],"",1),"")</f>
        <v>0.6</v>
      </c>
      <c r="F37" s="432">
        <f>IF(Tabla1315[[#This Row],[Diligenciadas etapas previas?]],_xlfn.XLOOKUP(Tabla1315[[#This Row],[Id Riesgo]],Tabla13[Id Riesgo],Tabla13[Porcentaje Impacto],"",1),"")</f>
        <v>0.8</v>
      </c>
      <c r="G37" s="433" t="str">
        <f>IF(Tabla1315[[#This Row],[Diligenciadas etapas previas?]],_xlfn.XLOOKUP(Tabla1315[[#This Row],[Id Riesgo]],Tabla13[Id Riesgo],Tabla13[Nivel de probabilidad],"",1),"")</f>
        <v>Media</v>
      </c>
      <c r="H37" s="433" t="str">
        <f>IF(Tabla1315[[#This Row],[Diligenciadas etapas previas?]],_xlfn.XLOOKUP(Tabla1315[[#This Row],[Id Riesgo]],Tabla13[Id Riesgo],Tabla13[Nivel de impacto],"",1),"")</f>
        <v>Mayor</v>
      </c>
      <c r="I37" s="433" t="str">
        <f>IF(Tabla1315[[#This Row],[Diligenciadas etapas previas?]],_xlfn.XLOOKUP(Tabla1315[[#This Row],[Id Riesgo]],Tabla13[Id Riesgo],Tabla13[Severidad Nivel de Riesgo Inherente],"",1),"")</f>
        <v>Alto</v>
      </c>
      <c r="J37" s="432">
        <f>IF(Tabla1315[[#This Row],[Diligenciadas etapas previas?]],_xlfn.XLOOKUP(Tabla1315[[#This Row],[Id Riesgo]],'4_CONTROLES'!$A$12:$A$1611,'4_CONTROLES'!$AJ$12:$AJ$1611,"",1),"")</f>
        <v>0.36</v>
      </c>
      <c r="K37" s="432">
        <f>IF(Tabla1315[[#This Row],[Diligenciadas etapas previas?]],_xlfn.XLOOKUP(Tabla1315[[#This Row],[Id Riesgo]],'4_CONTROLES'!$A$12:$A$1611,'4_CONTROLES'!$AK$12:$AK$1611,"",1),"")</f>
        <v>0.8</v>
      </c>
      <c r="L37" s="433" t="str">
        <f>IF(Tabla1315[[#This Row],[Diligenciadas etapas previas?]],_xlfn.XLOOKUP(Tabla1315[[#This Row],[Id Riesgo]],'4_CONTROLES'!$A$12:$A$1611,'4_CONTROLES'!$AL$12:$AL$1611,"",1),"")</f>
        <v>Baja</v>
      </c>
      <c r="M37" s="433" t="str">
        <f>IF(Tabla1315[[#This Row],[Diligenciadas etapas previas?]],_xlfn.XLOOKUP(Tabla1315[[#This Row],[Id Riesgo]],'4_CONTROLES'!$A$12:$A$1611,'4_CONTROLES'!$AM$12:$AM$1611,"",1),"")</f>
        <v>Mayor</v>
      </c>
      <c r="N37" s="433" t="str">
        <f>IF(Tabla1315[[#This Row],[Diligenciadas etapas previas?]]=TRUE,_xlfn.XLOOKUP(CONCATENATE("P",Tabla1315[[#This Row],[Nivel de probabilidad Residual]],"I",Tabla1315[[#This Row],[Nivel de impacto Residual]]),Tabla10[Llave],Tabla10[Severidad],"",1),"")</f>
        <v>Alto</v>
      </c>
      <c r="O37" s="336" t="b">
        <f>_xlfn.XLOOKUP(Tabla1315[[#This Row],[Severidad Nivel de Riesgo Residual]],CONFIGURACIÓN!$BM$6:$BM$9,CONFIGURACIÓN!$BO$6:$BO$9,"",0)</f>
        <v>1</v>
      </c>
      <c r="P37" s="328" t="str">
        <f>_xlfn.XLOOKUP(Tabla1315[[#This Row],[Severidad Nivel de Riesgo Residual]],CONFIGURACIÓN!$BM$6:$BM$9,CONFIGURACIÓN!$BP$6:$BP$9,"",0)</f>
        <v>Reducir_Compartir</v>
      </c>
      <c r="Q37" s="472" t="s">
        <v>108</v>
      </c>
      <c r="R37" s="473" t="s">
        <v>968</v>
      </c>
      <c r="S37" s="472" t="s">
        <v>312</v>
      </c>
      <c r="T37" s="472" t="s">
        <v>128</v>
      </c>
      <c r="U37" s="467" t="s">
        <v>969</v>
      </c>
      <c r="V37" s="474">
        <v>7</v>
      </c>
      <c r="W37" s="475"/>
      <c r="X37" s="475"/>
      <c r="Y37" s="475"/>
      <c r="Z37" s="475"/>
      <c r="AA37" s="475">
        <v>1</v>
      </c>
      <c r="AB37" s="475">
        <v>1</v>
      </c>
      <c r="AC37" s="475">
        <v>1</v>
      </c>
      <c r="AD37" s="475">
        <v>1</v>
      </c>
      <c r="AE37" s="475">
        <v>1</v>
      </c>
      <c r="AF37" s="475">
        <v>1</v>
      </c>
      <c r="AG37" s="475">
        <v>1</v>
      </c>
      <c r="AH37" s="475"/>
      <c r="AI37" s="474" t="s">
        <v>107</v>
      </c>
      <c r="AJ37" s="471" t="str">
        <f>IF(_xlfn.XLOOKUP(Tabla1315[[#This Row],[Id Riesgo]],Tabla6[Id Riesgo],Tabla6[Estado],"",0)=0,"",_xlfn.XLOOKUP(Tabla1315[[#This Row],[Id Riesgo]],Tabla6[Id Riesgo],Tabla6[Estado],"",0))</f>
        <v>Activo</v>
      </c>
    </row>
    <row r="38" spans="1:36" ht="35.25" customHeight="1" x14ac:dyDescent="0.35">
      <c r="A38" s="436" t="s">
        <v>610</v>
      </c>
      <c r="B38" s="443" t="b">
        <f>IF(COUNTIFS(Tabla135[Id Riesgo],Tabla1315[[#This Row],[Id Riesgo]],Tabla135[Registro diligenciado],TRUE)&gt;0,TRUE,FALSE)</f>
        <v>0</v>
      </c>
      <c r="C38" s="436" t="str">
        <f>IF(B38,_xlfn.XLOOKUP(A38,Tabla6[Id Riesgo],Tabla6[Sigla],FALSE,1),"")</f>
        <v/>
      </c>
      <c r="D38" s="439" t="str">
        <f>IF(B38,_xlfn.XLOOKUP(A38,Tabla6[Id Riesgo],Tabla6[DESCRIPCIÓN DEL RIESGO],FALSE,1),"")</f>
        <v/>
      </c>
      <c r="E38" s="444" t="str">
        <f>IF(Tabla1315[[#This Row],[Diligenciadas etapas previas?]],_xlfn.XLOOKUP(Tabla1315[[#This Row],[Id Riesgo]],Tabla13[Id Riesgo],Tabla13[Probabilidad],"",1),"")</f>
        <v/>
      </c>
      <c r="F38" s="444" t="str">
        <f>IF(Tabla1315[[#This Row],[Diligenciadas etapas previas?]],_xlfn.XLOOKUP(Tabla1315[[#This Row],[Id Riesgo]],Tabla13[Id Riesgo],Tabla13[Porcentaje Impacto],"",1),"")</f>
        <v/>
      </c>
      <c r="G38" s="445" t="str">
        <f>IF(Tabla1315[[#This Row],[Diligenciadas etapas previas?]],_xlfn.XLOOKUP(Tabla1315[[#This Row],[Id Riesgo]],Tabla13[Id Riesgo],Tabla13[Nivel de probabilidad],"",1),"")</f>
        <v/>
      </c>
      <c r="H38" s="445" t="str">
        <f>IF(Tabla1315[[#This Row],[Diligenciadas etapas previas?]],_xlfn.XLOOKUP(Tabla1315[[#This Row],[Id Riesgo]],Tabla13[Id Riesgo],Tabla13[Nivel de impacto],"",1),"")</f>
        <v/>
      </c>
      <c r="I38" s="445" t="str">
        <f>IF(Tabla1315[[#This Row],[Diligenciadas etapas previas?]],_xlfn.XLOOKUP(Tabla1315[[#This Row],[Id Riesgo]],Tabla13[Id Riesgo],Tabla13[Severidad Nivel de Riesgo Inherente],"",1),"")</f>
        <v/>
      </c>
      <c r="J38" s="444" t="str">
        <f>IF(Tabla1315[[#This Row],[Diligenciadas etapas previas?]],_xlfn.XLOOKUP(Tabla1315[[#This Row],[Id Riesgo]],'4_CONTROLES'!$A$12:$A$1611,'4_CONTROLES'!$AJ$12:$AJ$1611,"",1),"")</f>
        <v/>
      </c>
      <c r="K38" s="444" t="str">
        <f>IF(Tabla1315[[#This Row],[Diligenciadas etapas previas?]],_xlfn.XLOOKUP(Tabla1315[[#This Row],[Id Riesgo]],'4_CONTROLES'!$A$12:$A$1611,'4_CONTROLES'!$AK$12:$AK$1611,"",1),"")</f>
        <v/>
      </c>
      <c r="L38" s="445" t="str">
        <f>IF(Tabla1315[[#This Row],[Diligenciadas etapas previas?]],_xlfn.XLOOKUP(Tabla1315[[#This Row],[Id Riesgo]],'4_CONTROLES'!$A$12:$A$1611,'4_CONTROLES'!$AL$12:$AL$1611,"",1),"")</f>
        <v/>
      </c>
      <c r="M38" s="445" t="str">
        <f>IF(Tabla1315[[#This Row],[Diligenciadas etapas previas?]],_xlfn.XLOOKUP(Tabla1315[[#This Row],[Id Riesgo]],'4_CONTROLES'!$A$12:$A$1611,'4_CONTROLES'!$AM$12:$AM$1611,"",1),"")</f>
        <v/>
      </c>
      <c r="N38" s="445" t="str">
        <f>IF(Tabla1315[[#This Row],[Diligenciadas etapas previas?]]=TRUE,_xlfn.XLOOKUP(CONCATENATE("P",Tabla1315[[#This Row],[Nivel de probabilidad Residual]],"I",Tabla1315[[#This Row],[Nivel de impacto Residual]]),Tabla10[Llave],Tabla10[Severidad],"",1),"")</f>
        <v/>
      </c>
      <c r="O38" s="463" t="str">
        <f>_xlfn.XLOOKUP(Tabla1315[[#This Row],[Severidad Nivel de Riesgo Residual]],CONFIGURACIÓN!$BM$6:$BM$9,CONFIGURACIÓN!$BO$6:$BO$9,"",0)</f>
        <v/>
      </c>
      <c r="P38" s="456" t="str">
        <f>_xlfn.XLOOKUP(Tabla1315[[#This Row],[Severidad Nivel de Riesgo Residual]],CONFIGURACIÓN!$BM$6:$BM$9,CONFIGURACIÓN!$BP$6:$BP$9,"",0)</f>
        <v/>
      </c>
      <c r="Q38" s="459"/>
      <c r="R38" s="448" t="s">
        <v>953</v>
      </c>
      <c r="S38" s="459"/>
      <c r="T38" s="459"/>
      <c r="U38" s="448" t="s">
        <v>953</v>
      </c>
      <c r="V38" s="460"/>
      <c r="W38" s="461"/>
      <c r="X38" s="461"/>
      <c r="Y38" s="461"/>
      <c r="Z38" s="461"/>
      <c r="AA38" s="461"/>
      <c r="AB38" s="461"/>
      <c r="AC38" s="461"/>
      <c r="AD38" s="461"/>
      <c r="AE38" s="461"/>
      <c r="AF38" s="461"/>
      <c r="AG38" s="461"/>
      <c r="AH38" s="461"/>
      <c r="AI38" s="460" t="s">
        <v>167</v>
      </c>
      <c r="AJ38" s="462" t="str">
        <f>IF(_xlfn.XLOOKUP(Tabla1315[[#This Row],[Id Riesgo]],Tabla6[Id Riesgo],Tabla6[Estado],"",0)=0,"",_xlfn.XLOOKUP(Tabla1315[[#This Row],[Id Riesgo]],Tabla6[Id Riesgo],Tabla6[Estado],"",0))</f>
        <v>Inactivo</v>
      </c>
    </row>
    <row r="39" spans="1:36" ht="136.75" x14ac:dyDescent="0.35">
      <c r="A39" s="289" t="s">
        <v>611</v>
      </c>
      <c r="B39" s="309" t="b">
        <f>IF(COUNTIFS(Tabla135[Id Riesgo],Tabla1315[[#This Row],[Id Riesgo]],Tabla135[Registro diligenciado],TRUE)&gt;0,TRUE,FALSE)</f>
        <v>1</v>
      </c>
      <c r="C39" s="289" t="str">
        <f>IF(B39,_xlfn.XLOOKUP(A39,Tabla6[Id Riesgo],Tabla6[Sigla],FALSE,1),"")</f>
        <v>SEYM</v>
      </c>
      <c r="D39" s="290" t="str">
        <f>IF(B39,_xlfn.XLOOKUP(A39,Tabla6[Id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E39" s="310">
        <f>IF(Tabla1315[[#This Row],[Diligenciadas etapas previas?]],_xlfn.XLOOKUP(Tabla1315[[#This Row],[Id Riesgo]],Tabla13[Id Riesgo],Tabla13[Probabilidad],"",1),"")</f>
        <v>0.2</v>
      </c>
      <c r="F39" s="310">
        <f>IF(Tabla1315[[#This Row],[Diligenciadas etapas previas?]],_xlfn.XLOOKUP(Tabla1315[[#This Row],[Id Riesgo]],Tabla13[Id Riesgo],Tabla13[Porcentaje Impacto],"",1),"")</f>
        <v>1</v>
      </c>
      <c r="G39" s="311" t="str">
        <f>IF(Tabla1315[[#This Row],[Diligenciadas etapas previas?]],_xlfn.XLOOKUP(Tabla1315[[#This Row],[Id Riesgo]],Tabla13[Id Riesgo],Tabla13[Nivel de probabilidad],"",1),"")</f>
        <v>Muy baja</v>
      </c>
      <c r="H39" s="311" t="str">
        <f>IF(Tabla1315[[#This Row],[Diligenciadas etapas previas?]],_xlfn.XLOOKUP(Tabla1315[[#This Row],[Id Riesgo]],Tabla13[Id Riesgo],Tabla13[Nivel de impacto],"",1),"")</f>
        <v>Castastrófico</v>
      </c>
      <c r="I39" s="311" t="str">
        <f>IF(Tabla1315[[#This Row],[Diligenciadas etapas previas?]],_xlfn.XLOOKUP(Tabla1315[[#This Row],[Id Riesgo]],Tabla13[Id Riesgo],Tabla13[Severidad Nivel de Riesgo Inherente],"",1),"")</f>
        <v>Extremo</v>
      </c>
      <c r="J39" s="310">
        <f>IF(Tabla1315[[#This Row],[Diligenciadas etapas previas?]],_xlfn.XLOOKUP(Tabla1315[[#This Row],[Id Riesgo]],'4_CONTROLES'!$A$12:$A$1611,'4_CONTROLES'!$AJ$12:$AJ$1611,"",1),"")</f>
        <v>9.8000000000000004E-2</v>
      </c>
      <c r="K39" s="310">
        <f>IF(Tabla1315[[#This Row],[Diligenciadas etapas previas?]],_xlfn.XLOOKUP(Tabla1315[[#This Row],[Id Riesgo]],'4_CONTROLES'!$A$12:$A$1611,'4_CONTROLES'!$AK$12:$AK$1611,"",1),"")</f>
        <v>1</v>
      </c>
      <c r="L39" s="311" t="str">
        <f>IF(Tabla1315[[#This Row],[Diligenciadas etapas previas?]],_xlfn.XLOOKUP(Tabla1315[[#This Row],[Id Riesgo]],'4_CONTROLES'!$A$12:$A$1611,'4_CONTROLES'!$AL$12:$AL$1611,"",1),"")</f>
        <v>Muy baja</v>
      </c>
      <c r="M39" s="311" t="str">
        <f>IF(Tabla1315[[#This Row],[Diligenciadas etapas previas?]],_xlfn.XLOOKUP(Tabla1315[[#This Row],[Id Riesgo]],'4_CONTROLES'!$A$12:$A$1611,'4_CONTROLES'!$AM$12:$AM$1611,"",1),"")</f>
        <v>Castastrófico</v>
      </c>
      <c r="N39" s="311" t="str">
        <f>IF(Tabla1315[[#This Row],[Diligenciadas etapas previas?]]=TRUE,_xlfn.XLOOKUP(CONCATENATE("P",Tabla1315[[#This Row],[Nivel de probabilidad Residual]],"I",Tabla1315[[#This Row],[Nivel de impacto Residual]]),Tabla10[Llave],Tabla10[Severidad],"",1),"")</f>
        <v>Extremo</v>
      </c>
      <c r="O39" s="336" t="b">
        <f>_xlfn.XLOOKUP(Tabla1315[[#This Row],[Severidad Nivel de Riesgo Residual]],CONFIGURACIÓN!$BM$6:$BM$9,CONFIGURACIÓN!$BO$6:$BO$9,"",0)</f>
        <v>1</v>
      </c>
      <c r="P39" s="328" t="str">
        <f>_xlfn.XLOOKUP(Tabla1315[[#This Row],[Severidad Nivel de Riesgo Residual]],CONFIGURACIÓN!$BM$6:$BM$9,CONFIGURACIÓN!$BP$6:$BP$9,"",0)</f>
        <v>Reducir_Mitigar</v>
      </c>
      <c r="Q39" s="472" t="s">
        <v>108</v>
      </c>
      <c r="R39" s="473" t="s">
        <v>918</v>
      </c>
      <c r="S39" s="472" t="s">
        <v>226</v>
      </c>
      <c r="T39" s="472" t="s">
        <v>219</v>
      </c>
      <c r="U39" s="473" t="s">
        <v>919</v>
      </c>
      <c r="V39" s="474">
        <v>2</v>
      </c>
      <c r="W39" s="475"/>
      <c r="X39" s="475"/>
      <c r="Y39" s="475"/>
      <c r="Z39" s="475"/>
      <c r="AA39" s="475">
        <v>1</v>
      </c>
      <c r="AB39" s="475"/>
      <c r="AC39" s="475"/>
      <c r="AD39" s="475"/>
      <c r="AE39" s="475"/>
      <c r="AF39" s="475">
        <v>1</v>
      </c>
      <c r="AG39" s="475"/>
      <c r="AH39" s="475"/>
      <c r="AI39" s="474"/>
      <c r="AJ39" s="471" t="str">
        <f>IF(_xlfn.XLOOKUP(Tabla1315[[#This Row],[Id Riesgo]],Tabla6[Id Riesgo],Tabla6[Estado],"",0)=0,"",_xlfn.XLOOKUP(Tabla1315[[#This Row],[Id Riesgo]],Tabla6[Id Riesgo],Tabla6[Estado],"",0))</f>
        <v>Activo</v>
      </c>
    </row>
    <row r="40" spans="1:36" ht="161.6" x14ac:dyDescent="0.35">
      <c r="A40" s="289" t="s">
        <v>614</v>
      </c>
      <c r="B40" s="309" t="b">
        <f>IF(COUNTIFS(Tabla135[Id Riesgo],Tabla1315[[#This Row],[Id Riesgo]],Tabla135[Registro diligenciado],TRUE)&gt;0,TRUE,FALSE)</f>
        <v>1</v>
      </c>
      <c r="C40" s="289" t="str">
        <f>IF(B40,_xlfn.XLOOKUP(A40,Tabla6[Id Riesgo],Tabla6[Sigla],FALSE,1),"")</f>
        <v>SEYM</v>
      </c>
      <c r="D40" s="290" t="str">
        <f>IF(B40,_xlfn.XLOOKUP(A40,Tabla6[Id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E40" s="310">
        <f>IF(Tabla1315[[#This Row],[Diligenciadas etapas previas?]],_xlfn.XLOOKUP(Tabla1315[[#This Row],[Id Riesgo]],Tabla13[Id Riesgo],Tabla13[Probabilidad],"",1),"")</f>
        <v>0.4</v>
      </c>
      <c r="F40" s="310">
        <f>IF(Tabla1315[[#This Row],[Diligenciadas etapas previas?]],_xlfn.XLOOKUP(Tabla1315[[#This Row],[Id Riesgo]],Tabla13[Id Riesgo],Tabla13[Porcentaje Impacto],"",1),"")</f>
        <v>1</v>
      </c>
      <c r="G40" s="311" t="str">
        <f>IF(Tabla1315[[#This Row],[Diligenciadas etapas previas?]],_xlfn.XLOOKUP(Tabla1315[[#This Row],[Id Riesgo]],Tabla13[Id Riesgo],Tabla13[Nivel de probabilidad],"",1),"")</f>
        <v>Baja</v>
      </c>
      <c r="H40" s="311" t="str">
        <f>IF(Tabla1315[[#This Row],[Diligenciadas etapas previas?]],_xlfn.XLOOKUP(Tabla1315[[#This Row],[Id Riesgo]],Tabla13[Id Riesgo],Tabla13[Nivel de impacto],"",1),"")</f>
        <v>Castastrófico</v>
      </c>
      <c r="I40" s="311" t="str">
        <f>IF(Tabla1315[[#This Row],[Diligenciadas etapas previas?]],_xlfn.XLOOKUP(Tabla1315[[#This Row],[Id Riesgo]],Tabla13[Id Riesgo],Tabla13[Severidad Nivel de Riesgo Inherente],"",1),"")</f>
        <v>Extremo</v>
      </c>
      <c r="J40" s="310">
        <f>IF(Tabla1315[[#This Row],[Diligenciadas etapas previas?]],_xlfn.XLOOKUP(Tabla1315[[#This Row],[Id Riesgo]],'4_CONTROLES'!$A$12:$A$1611,'4_CONTROLES'!$AJ$12:$AJ$1611,"",1),"")</f>
        <v>0.16799999999999998</v>
      </c>
      <c r="K40" s="310">
        <f>IF(Tabla1315[[#This Row],[Diligenciadas etapas previas?]],_xlfn.XLOOKUP(Tabla1315[[#This Row],[Id Riesgo]],'4_CONTROLES'!$A$12:$A$1611,'4_CONTROLES'!$AK$12:$AK$1611,"",1),"")</f>
        <v>1</v>
      </c>
      <c r="L40" s="311" t="str">
        <f>IF(Tabla1315[[#This Row],[Diligenciadas etapas previas?]],_xlfn.XLOOKUP(Tabla1315[[#This Row],[Id Riesgo]],'4_CONTROLES'!$A$12:$A$1611,'4_CONTROLES'!$AL$12:$AL$1611,"",1),"")</f>
        <v>Muy baja</v>
      </c>
      <c r="M40" s="311" t="str">
        <f>IF(Tabla1315[[#This Row],[Diligenciadas etapas previas?]],_xlfn.XLOOKUP(Tabla1315[[#This Row],[Id Riesgo]],'4_CONTROLES'!$A$12:$A$1611,'4_CONTROLES'!$AM$12:$AM$1611,"",1),"")</f>
        <v>Castastrófico</v>
      </c>
      <c r="N40" s="311" t="str">
        <f>IF(Tabla1315[[#This Row],[Diligenciadas etapas previas?]]=TRUE,_xlfn.XLOOKUP(CONCATENATE("P",Tabla1315[[#This Row],[Nivel de probabilidad Residual]],"I",Tabla1315[[#This Row],[Nivel de impacto Residual]]),Tabla10[Llave],Tabla10[Severidad],"",1),"")</f>
        <v>Extremo</v>
      </c>
      <c r="O40" s="336" t="b">
        <f>_xlfn.XLOOKUP(Tabla1315[[#This Row],[Severidad Nivel de Riesgo Residual]],CONFIGURACIÓN!$BM$6:$BM$9,CONFIGURACIÓN!$BO$6:$BO$9,"",0)</f>
        <v>1</v>
      </c>
      <c r="P40" s="328" t="str">
        <f>_xlfn.XLOOKUP(Tabla1315[[#This Row],[Severidad Nivel de Riesgo Residual]],CONFIGURACIÓN!$BM$6:$BM$9,CONFIGURACIÓN!$BP$6:$BP$9,"",0)</f>
        <v>Reducir_Mitigar</v>
      </c>
      <c r="Q40" s="472" t="s">
        <v>108</v>
      </c>
      <c r="R40" s="473" t="s">
        <v>920</v>
      </c>
      <c r="S40" s="472" t="s">
        <v>226</v>
      </c>
      <c r="T40" s="472" t="s">
        <v>219</v>
      </c>
      <c r="U40" s="473" t="s">
        <v>919</v>
      </c>
      <c r="V40" s="474">
        <v>3</v>
      </c>
      <c r="W40" s="475"/>
      <c r="X40" s="475"/>
      <c r="Y40" s="475"/>
      <c r="Z40" s="475">
        <v>1</v>
      </c>
      <c r="AA40" s="475"/>
      <c r="AB40" s="475"/>
      <c r="AC40" s="475"/>
      <c r="AD40" s="475">
        <v>1</v>
      </c>
      <c r="AE40" s="475"/>
      <c r="AF40" s="475"/>
      <c r="AG40" s="475">
        <v>1</v>
      </c>
      <c r="AH40" s="475"/>
      <c r="AI40" s="474"/>
      <c r="AJ40" s="471" t="str">
        <f>IF(_xlfn.XLOOKUP(Tabla1315[[#This Row],[Id Riesgo]],Tabla6[Id Riesgo],Tabla6[Estado],"",0)=0,"",_xlfn.XLOOKUP(Tabla1315[[#This Row],[Id Riesgo]],Tabla6[Id Riesgo],Tabla6[Estado],"",0))</f>
        <v>Activo</v>
      </c>
    </row>
    <row r="41" spans="1:36" ht="149.15" x14ac:dyDescent="0.35">
      <c r="A41" s="289" t="s">
        <v>616</v>
      </c>
      <c r="B41" s="309" t="b">
        <f>IF(COUNTIFS(Tabla135[Id Riesgo],Tabla1315[[#This Row],[Id Riesgo]],Tabla135[Registro diligenciado],TRUE)&gt;0,TRUE,FALSE)</f>
        <v>1</v>
      </c>
      <c r="C41" s="289" t="str">
        <f>IF(B41,_xlfn.XLOOKUP(A41,Tabla6[Id Riesgo],Tabla6[Sigla],FALSE,1),"")</f>
        <v>SEYM</v>
      </c>
      <c r="D41" s="290" t="str">
        <f>IF(B41,_xlfn.XLOOKUP(A41,Tabla6[Id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E41" s="310">
        <f>IF(Tabla1315[[#This Row],[Diligenciadas etapas previas?]],_xlfn.XLOOKUP(Tabla1315[[#This Row],[Id Riesgo]],Tabla13[Id Riesgo],Tabla13[Probabilidad],"",1),"")</f>
        <v>0.4</v>
      </c>
      <c r="F41" s="310">
        <f>IF(Tabla1315[[#This Row],[Diligenciadas etapas previas?]],_xlfn.XLOOKUP(Tabla1315[[#This Row],[Id Riesgo]],Tabla13[Id Riesgo],Tabla13[Porcentaje Impacto],"",1),"")</f>
        <v>1</v>
      </c>
      <c r="G41" s="311" t="str">
        <f>IF(Tabla1315[[#This Row],[Diligenciadas etapas previas?]],_xlfn.XLOOKUP(Tabla1315[[#This Row],[Id Riesgo]],Tabla13[Id Riesgo],Tabla13[Nivel de probabilidad],"",1),"")</f>
        <v>Baja</v>
      </c>
      <c r="H41" s="311" t="str">
        <f>IF(Tabla1315[[#This Row],[Diligenciadas etapas previas?]],_xlfn.XLOOKUP(Tabla1315[[#This Row],[Id Riesgo]],Tabla13[Id Riesgo],Tabla13[Nivel de impacto],"",1),"")</f>
        <v>Castastrófico</v>
      </c>
      <c r="I41" s="311" t="str">
        <f>IF(Tabla1315[[#This Row],[Diligenciadas etapas previas?]],_xlfn.XLOOKUP(Tabla1315[[#This Row],[Id Riesgo]],Tabla13[Id Riesgo],Tabla13[Severidad Nivel de Riesgo Inherente],"",1),"")</f>
        <v>Extremo</v>
      </c>
      <c r="J41" s="310">
        <f>IF(Tabla1315[[#This Row],[Diligenciadas etapas previas?]],_xlfn.XLOOKUP(Tabla1315[[#This Row],[Id Riesgo]],'4_CONTROLES'!$A$12:$A$1611,'4_CONTROLES'!$AJ$12:$AJ$1611,"",1),"")</f>
        <v>0.14399999999999999</v>
      </c>
      <c r="K41" s="310">
        <f>IF(Tabla1315[[#This Row],[Diligenciadas etapas previas?]],_xlfn.XLOOKUP(Tabla1315[[#This Row],[Id Riesgo]],'4_CONTROLES'!$A$12:$A$1611,'4_CONTROLES'!$AK$12:$AK$1611,"",1),"")</f>
        <v>1</v>
      </c>
      <c r="L41" s="311" t="str">
        <f>IF(Tabla1315[[#This Row],[Diligenciadas etapas previas?]],_xlfn.XLOOKUP(Tabla1315[[#This Row],[Id Riesgo]],'4_CONTROLES'!$A$12:$A$1611,'4_CONTROLES'!$AL$12:$AL$1611,"",1),"")</f>
        <v>Muy baja</v>
      </c>
      <c r="M41" s="311" t="str">
        <f>IF(Tabla1315[[#This Row],[Diligenciadas etapas previas?]],_xlfn.XLOOKUP(Tabla1315[[#This Row],[Id Riesgo]],'4_CONTROLES'!$A$12:$A$1611,'4_CONTROLES'!$AM$12:$AM$1611,"",1),"")</f>
        <v>Castastrófico</v>
      </c>
      <c r="N41" s="311" t="str">
        <f>IF(Tabla1315[[#This Row],[Diligenciadas etapas previas?]]=TRUE,_xlfn.XLOOKUP(CONCATENATE("P",Tabla1315[[#This Row],[Nivel de probabilidad Residual]],"I",Tabla1315[[#This Row],[Nivel de impacto Residual]]),Tabla10[Llave],Tabla10[Severidad],"",1),"")</f>
        <v>Extremo</v>
      </c>
      <c r="O41" s="336" t="b">
        <f>_xlfn.XLOOKUP(Tabla1315[[#This Row],[Severidad Nivel de Riesgo Residual]],CONFIGURACIÓN!$BM$6:$BM$9,CONFIGURACIÓN!$BO$6:$BO$9,"",0)</f>
        <v>1</v>
      </c>
      <c r="P41" s="328" t="str">
        <f>_xlfn.XLOOKUP(Tabla1315[[#This Row],[Severidad Nivel de Riesgo Residual]],CONFIGURACIÓN!$BM$6:$BM$9,CONFIGURACIÓN!$BP$6:$BP$9,"",0)</f>
        <v>Reducir_Mitigar</v>
      </c>
      <c r="Q41" s="472" t="s">
        <v>108</v>
      </c>
      <c r="R41" s="473" t="s">
        <v>921</v>
      </c>
      <c r="S41" s="472" t="s">
        <v>226</v>
      </c>
      <c r="T41" s="472" t="s">
        <v>219</v>
      </c>
      <c r="U41" s="473" t="s">
        <v>919</v>
      </c>
      <c r="V41" s="474">
        <v>3</v>
      </c>
      <c r="W41" s="475"/>
      <c r="X41" s="475"/>
      <c r="Y41" s="475"/>
      <c r="Z41" s="475">
        <v>1</v>
      </c>
      <c r="AA41" s="475"/>
      <c r="AB41" s="475"/>
      <c r="AC41" s="475"/>
      <c r="AD41" s="475">
        <v>1</v>
      </c>
      <c r="AE41" s="475"/>
      <c r="AF41" s="475"/>
      <c r="AG41" s="475">
        <v>1</v>
      </c>
      <c r="AH41" s="475"/>
      <c r="AI41" s="474"/>
      <c r="AJ41" s="471" t="str">
        <f>IF(_xlfn.XLOOKUP(Tabla1315[[#This Row],[Id Riesgo]],Tabla6[Id Riesgo],Tabla6[Estado],"",0)=0,"",_xlfn.XLOOKUP(Tabla1315[[#This Row],[Id Riesgo]],Tabla6[Id Riesgo],Tabla6[Estado],"",0))</f>
        <v>Activo</v>
      </c>
    </row>
    <row r="42" spans="1:36" ht="37.5" customHeight="1" x14ac:dyDescent="0.35">
      <c r="A42" s="436" t="s">
        <v>619</v>
      </c>
      <c r="B42" s="443" t="b">
        <f>IF(COUNTIFS(Tabla135[Id Riesgo],Tabla1315[[#This Row],[Id Riesgo]],Tabla135[Registro diligenciado],TRUE)&gt;0,TRUE,FALSE)</f>
        <v>0</v>
      </c>
      <c r="C42" s="436" t="str">
        <f>IF(B42,_xlfn.XLOOKUP(A42,Tabla6[Id Riesgo],Tabla6[Sigla],FALSE,1),"")</f>
        <v/>
      </c>
      <c r="D42" s="439" t="str">
        <f>IF(B42,_xlfn.XLOOKUP(A42,Tabla6[Id Riesgo],Tabla6[DESCRIPCIÓN DEL RIESGO],FALSE,1),"")</f>
        <v/>
      </c>
      <c r="E42" s="444" t="str">
        <f>IF(Tabla1315[[#This Row],[Diligenciadas etapas previas?]],_xlfn.XLOOKUP(Tabla1315[[#This Row],[Id Riesgo]],Tabla13[Id Riesgo],Tabla13[Probabilidad],"",1),"")</f>
        <v/>
      </c>
      <c r="F42" s="444" t="str">
        <f>IF(Tabla1315[[#This Row],[Diligenciadas etapas previas?]],_xlfn.XLOOKUP(Tabla1315[[#This Row],[Id Riesgo]],Tabla13[Id Riesgo],Tabla13[Porcentaje Impacto],"",1),"")</f>
        <v/>
      </c>
      <c r="G42" s="445" t="str">
        <f>IF(Tabla1315[[#This Row],[Diligenciadas etapas previas?]],_xlfn.XLOOKUP(Tabla1315[[#This Row],[Id Riesgo]],Tabla13[Id Riesgo],Tabla13[Nivel de probabilidad],"",1),"")</f>
        <v/>
      </c>
      <c r="H42" s="445" t="str">
        <f>IF(Tabla1315[[#This Row],[Diligenciadas etapas previas?]],_xlfn.XLOOKUP(Tabla1315[[#This Row],[Id Riesgo]],Tabla13[Id Riesgo],Tabla13[Nivel de impacto],"",1),"")</f>
        <v/>
      </c>
      <c r="I42" s="445" t="str">
        <f>IF(Tabla1315[[#This Row],[Diligenciadas etapas previas?]],_xlfn.XLOOKUP(Tabla1315[[#This Row],[Id Riesgo]],Tabla13[Id Riesgo],Tabla13[Severidad Nivel de Riesgo Inherente],"",1),"")</f>
        <v/>
      </c>
      <c r="J42" s="444" t="str">
        <f>IF(Tabla1315[[#This Row],[Diligenciadas etapas previas?]],_xlfn.XLOOKUP(Tabla1315[[#This Row],[Id Riesgo]],'4_CONTROLES'!$A$12:$A$1611,'4_CONTROLES'!$AJ$12:$AJ$1611,"",1),"")</f>
        <v/>
      </c>
      <c r="K42" s="444" t="str">
        <f>IF(Tabla1315[[#This Row],[Diligenciadas etapas previas?]],_xlfn.XLOOKUP(Tabla1315[[#This Row],[Id Riesgo]],'4_CONTROLES'!$A$12:$A$1611,'4_CONTROLES'!$AK$12:$AK$1611,"",1),"")</f>
        <v/>
      </c>
      <c r="L42" s="445" t="str">
        <f>IF(Tabla1315[[#This Row],[Diligenciadas etapas previas?]],_xlfn.XLOOKUP(Tabla1315[[#This Row],[Id Riesgo]],'4_CONTROLES'!$A$12:$A$1611,'4_CONTROLES'!$AL$12:$AL$1611,"",1),"")</f>
        <v/>
      </c>
      <c r="M42" s="445" t="str">
        <f>IF(Tabla1315[[#This Row],[Diligenciadas etapas previas?]],_xlfn.XLOOKUP(Tabla1315[[#This Row],[Id Riesgo]],'4_CONTROLES'!$A$12:$A$1611,'4_CONTROLES'!$AM$12:$AM$1611,"",1),"")</f>
        <v/>
      </c>
      <c r="N42" s="445" t="str">
        <f>IF(Tabla1315[[#This Row],[Diligenciadas etapas previas?]]=TRUE,_xlfn.XLOOKUP(CONCATENATE("P",Tabla1315[[#This Row],[Nivel de probabilidad Residual]],"I",Tabla1315[[#This Row],[Nivel de impacto Residual]]),Tabla10[Llave],Tabla10[Severidad],"",1),"")</f>
        <v/>
      </c>
      <c r="O42" s="463" t="str">
        <f>_xlfn.XLOOKUP(Tabla1315[[#This Row],[Severidad Nivel de Riesgo Residual]],CONFIGURACIÓN!$BM$6:$BM$9,CONFIGURACIÓN!$BO$6:$BO$9,"",0)</f>
        <v/>
      </c>
      <c r="P42" s="456" t="str">
        <f>_xlfn.XLOOKUP(Tabla1315[[#This Row],[Severidad Nivel de Riesgo Residual]],CONFIGURACIÓN!$BM$6:$BM$9,CONFIGURACIÓN!$BP$6:$BP$9,"",0)</f>
        <v/>
      </c>
      <c r="Q42" s="459"/>
      <c r="R42" s="448" t="s">
        <v>953</v>
      </c>
      <c r="S42" s="459"/>
      <c r="T42" s="459"/>
      <c r="U42" s="448" t="s">
        <v>953</v>
      </c>
      <c r="V42" s="460"/>
      <c r="W42" s="461"/>
      <c r="X42" s="461"/>
      <c r="Y42" s="461"/>
      <c r="Z42" s="461"/>
      <c r="AA42" s="461"/>
      <c r="AB42" s="461"/>
      <c r="AC42" s="461"/>
      <c r="AD42" s="461"/>
      <c r="AE42" s="461"/>
      <c r="AF42" s="461"/>
      <c r="AG42" s="461"/>
      <c r="AH42" s="461"/>
      <c r="AI42" s="460" t="s">
        <v>167</v>
      </c>
      <c r="AJ42" s="462" t="str">
        <f>IF(_xlfn.XLOOKUP(Tabla1315[[#This Row],[Id Riesgo]],Tabla6[Id Riesgo],Tabla6[Estado],"",0)=0,"",_xlfn.XLOOKUP(Tabla1315[[#This Row],[Id Riesgo]],Tabla6[Id Riesgo],Tabla6[Estado],"",0))</f>
        <v>Inactivo</v>
      </c>
    </row>
    <row r="43" spans="1:36" s="464" customFormat="1" ht="87" x14ac:dyDescent="0.35">
      <c r="A43" s="289" t="s">
        <v>620</v>
      </c>
      <c r="B43" s="309" t="b">
        <f>IF(COUNTIFS(Tabla135[Id Riesgo],Tabla1315[[#This Row],[Id Riesgo]],Tabla135[Registro diligenciado],TRUE)&gt;0,TRUE,FALSE)</f>
        <v>1</v>
      </c>
      <c r="C43" s="289" t="str">
        <f>IF(B43,_xlfn.XLOOKUP(A43,Tabla6[Id Riesgo],Tabla6[Sigla],FALSE,1),"")</f>
        <v>COGGI</v>
      </c>
      <c r="D43" s="290" t="str">
        <f>IF(B43,_xlfn.XLOOKUP(A43,Tabla6[Id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E43" s="432">
        <f>IF(Tabla1315[[#This Row],[Diligenciadas etapas previas?]],_xlfn.XLOOKUP(Tabla1315[[#This Row],[Id Riesgo]],Tabla13[Id Riesgo],Tabla13[Probabilidad],"",1),"")</f>
        <v>0.8</v>
      </c>
      <c r="F43" s="432">
        <f>IF(Tabla1315[[#This Row],[Diligenciadas etapas previas?]],_xlfn.XLOOKUP(Tabla1315[[#This Row],[Id Riesgo]],Tabla13[Id Riesgo],Tabla13[Porcentaje Impacto],"",1),"")</f>
        <v>0.8</v>
      </c>
      <c r="G43" s="433" t="str">
        <f>IF(Tabla1315[[#This Row],[Diligenciadas etapas previas?]],_xlfn.XLOOKUP(Tabla1315[[#This Row],[Id Riesgo]],Tabla13[Id Riesgo],Tabla13[Nivel de probabilidad],"",1),"")</f>
        <v>Alta</v>
      </c>
      <c r="H43" s="433" t="str">
        <f>IF(Tabla1315[[#This Row],[Diligenciadas etapas previas?]],_xlfn.XLOOKUP(Tabla1315[[#This Row],[Id Riesgo]],Tabla13[Id Riesgo],Tabla13[Nivel de impacto],"",1),"")</f>
        <v>Mayor</v>
      </c>
      <c r="I43" s="433" t="str">
        <f>IF(Tabla1315[[#This Row],[Diligenciadas etapas previas?]],_xlfn.XLOOKUP(Tabla1315[[#This Row],[Id Riesgo]],Tabla13[Id Riesgo],Tabla13[Severidad Nivel de Riesgo Inherente],"",1),"")</f>
        <v>Alto</v>
      </c>
      <c r="J43" s="432">
        <f>IF(Tabla1315[[#This Row],[Diligenciadas etapas previas?]],_xlfn.XLOOKUP(Tabla1315[[#This Row],[Id Riesgo]],'4_CONTROLES'!$A$12:$A$1611,'4_CONTROLES'!$AJ$12:$AJ$1611,"",1),"")</f>
        <v>0.4</v>
      </c>
      <c r="K43" s="432">
        <f>IF(Tabla1315[[#This Row],[Diligenciadas etapas previas?]],_xlfn.XLOOKUP(Tabla1315[[#This Row],[Id Riesgo]],'4_CONTROLES'!$A$12:$A$1611,'4_CONTROLES'!$AK$12:$AK$1611,"",1),"")</f>
        <v>0.8</v>
      </c>
      <c r="L43" s="433" t="str">
        <f>IF(Tabla1315[[#This Row],[Diligenciadas etapas previas?]],_xlfn.XLOOKUP(Tabla1315[[#This Row],[Id Riesgo]],'4_CONTROLES'!$A$12:$A$1611,'4_CONTROLES'!$AL$12:$AL$1611,"",1),"")</f>
        <v>Baja</v>
      </c>
      <c r="M43" s="433" t="str">
        <f>IF(Tabla1315[[#This Row],[Diligenciadas etapas previas?]],_xlfn.XLOOKUP(Tabla1315[[#This Row],[Id Riesgo]],'4_CONTROLES'!$A$12:$A$1611,'4_CONTROLES'!$AM$12:$AM$1611,"",1),"")</f>
        <v>Mayor</v>
      </c>
      <c r="N43" s="433" t="str">
        <f>IF(Tabla1315[[#This Row],[Diligenciadas etapas previas?]]=TRUE,_xlfn.XLOOKUP(CONCATENATE("P",Tabla1315[[#This Row],[Nivel de probabilidad Residual]],"I",Tabla1315[[#This Row],[Nivel de impacto Residual]]),Tabla10[Llave],Tabla10[Severidad],"",1),"")</f>
        <v>Alto</v>
      </c>
      <c r="O43" s="336" t="b">
        <f>_xlfn.XLOOKUP(Tabla1315[[#This Row],[Severidad Nivel de Riesgo Residual]],CONFIGURACIÓN!$BM$6:$BM$9,CONFIGURACIÓN!$BO$6:$BO$9,"",0)</f>
        <v>1</v>
      </c>
      <c r="P43" s="328" t="str">
        <f>_xlfn.XLOOKUP(Tabla1315[[#This Row],[Severidad Nivel de Riesgo Residual]],CONFIGURACIÓN!$BM$6:$BM$9,CONFIGURACIÓN!$BP$6:$BP$9,"",0)</f>
        <v>Reducir_Compartir</v>
      </c>
      <c r="Q43" s="472" t="s">
        <v>108</v>
      </c>
      <c r="R43" s="473" t="s">
        <v>970</v>
      </c>
      <c r="S43" s="472" t="s">
        <v>312</v>
      </c>
      <c r="T43" s="472" t="s">
        <v>128</v>
      </c>
      <c r="U43" s="473" t="s">
        <v>971</v>
      </c>
      <c r="V43" s="474">
        <v>7</v>
      </c>
      <c r="W43" s="475"/>
      <c r="X43" s="475"/>
      <c r="Y43" s="475"/>
      <c r="Z43" s="475"/>
      <c r="AA43" s="475">
        <v>1</v>
      </c>
      <c r="AB43" s="475">
        <v>1</v>
      </c>
      <c r="AC43" s="475">
        <v>1</v>
      </c>
      <c r="AD43" s="475">
        <v>1</v>
      </c>
      <c r="AE43" s="475">
        <v>1</v>
      </c>
      <c r="AF43" s="475">
        <v>1</v>
      </c>
      <c r="AG43" s="475">
        <v>1</v>
      </c>
      <c r="AH43" s="475"/>
      <c r="AI43" s="474" t="s">
        <v>107</v>
      </c>
      <c r="AJ43" s="471" t="str">
        <f>IF(_xlfn.XLOOKUP(Tabla1315[[#This Row],[Id Riesgo]],Tabla6[Id Riesgo],Tabla6[Estado],"",0)=0,"",_xlfn.XLOOKUP(Tabla1315[[#This Row],[Id Riesgo]],Tabla6[Id Riesgo],Tabla6[Estado],"",0))</f>
        <v>Activo</v>
      </c>
    </row>
    <row r="44" spans="1:36" ht="62.15" x14ac:dyDescent="0.35">
      <c r="A44" s="289" t="s">
        <v>621</v>
      </c>
      <c r="B44" s="309" t="b">
        <f>IF(COUNTIFS(Tabla135[Id Riesgo],Tabla1315[[#This Row],[Id Riesgo]],Tabla135[Registro diligenciado],TRUE)&gt;0,TRUE,FALSE)</f>
        <v>1</v>
      </c>
      <c r="C44" s="289" t="str">
        <f>IF(B44,_xlfn.XLOOKUP(A44,Tabla6[Id Riesgo],Tabla6[Sigla],FALSE,1),"")</f>
        <v>COGGI</v>
      </c>
      <c r="D44" s="290" t="str">
        <f>IF(B44,_xlfn.XLOOKUP(A44,Tabla6[Id Riesgo],Tabla6[DESCRIPCIÓN DEL RIESGO],FALSE,1),"")</f>
        <v>Posibilidad de afectación Legal, Reputacional por Fraude interno, Conflicto de Intereses debido a omisión en el  trámite a las PQRSD puestas en conocimiento de la OIGT para favorecer a un tercero</v>
      </c>
      <c r="E44" s="310">
        <f>IF(Tabla1315[[#This Row],[Diligenciadas etapas previas?]],_xlfn.XLOOKUP(Tabla1315[[#This Row],[Id Riesgo]],Tabla13[Id Riesgo],Tabla13[Probabilidad],"",1),"")</f>
        <v>0.8</v>
      </c>
      <c r="F44" s="310">
        <f>IF(Tabla1315[[#This Row],[Diligenciadas etapas previas?]],_xlfn.XLOOKUP(Tabla1315[[#This Row],[Id Riesgo]],Tabla13[Id Riesgo],Tabla13[Porcentaje Impacto],"",1),"")</f>
        <v>1</v>
      </c>
      <c r="G44" s="311" t="str">
        <f>IF(Tabla1315[[#This Row],[Diligenciadas etapas previas?]],_xlfn.XLOOKUP(Tabla1315[[#This Row],[Id Riesgo]],Tabla13[Id Riesgo],Tabla13[Nivel de probabilidad],"",1),"")</f>
        <v>Alta</v>
      </c>
      <c r="H44" s="311" t="str">
        <f>IF(Tabla1315[[#This Row],[Diligenciadas etapas previas?]],_xlfn.XLOOKUP(Tabla1315[[#This Row],[Id Riesgo]],Tabla13[Id Riesgo],Tabla13[Nivel de impacto],"",1),"")</f>
        <v>Castastrófico</v>
      </c>
      <c r="I44" s="311" t="str">
        <f>IF(Tabla1315[[#This Row],[Diligenciadas etapas previas?]],_xlfn.XLOOKUP(Tabla1315[[#This Row],[Id Riesgo]],Tabla13[Id Riesgo],Tabla13[Severidad Nivel de Riesgo Inherente],"",1),"")</f>
        <v>Extremo</v>
      </c>
      <c r="J44" s="310">
        <f>IF(Tabla1315[[#This Row],[Diligenciadas etapas previas?]],_xlfn.XLOOKUP(Tabla1315[[#This Row],[Id Riesgo]],'4_CONTROLES'!$A$12:$A$1611,'4_CONTROLES'!$AJ$12:$AJ$1611,"",1),"")</f>
        <v>0.56000000000000005</v>
      </c>
      <c r="K44" s="310">
        <f>IF(Tabla1315[[#This Row],[Diligenciadas etapas previas?]],_xlfn.XLOOKUP(Tabla1315[[#This Row],[Id Riesgo]],'4_CONTROLES'!$A$12:$A$1611,'4_CONTROLES'!$AK$12:$AK$1611,"",1),"")</f>
        <v>1</v>
      </c>
      <c r="L44" s="311" t="str">
        <f>IF(Tabla1315[[#This Row],[Diligenciadas etapas previas?]],_xlfn.XLOOKUP(Tabla1315[[#This Row],[Id Riesgo]],'4_CONTROLES'!$A$12:$A$1611,'4_CONTROLES'!$AL$12:$AL$1611,"",1),"")</f>
        <v>Media</v>
      </c>
      <c r="M44" s="311" t="str">
        <f>IF(Tabla1315[[#This Row],[Diligenciadas etapas previas?]],_xlfn.XLOOKUP(Tabla1315[[#This Row],[Id Riesgo]],'4_CONTROLES'!$A$12:$A$1611,'4_CONTROLES'!$AM$12:$AM$1611,"",1),"")</f>
        <v>Castastrófico</v>
      </c>
      <c r="N44" s="311" t="str">
        <f>IF(Tabla1315[[#This Row],[Diligenciadas etapas previas?]]=TRUE,_xlfn.XLOOKUP(CONCATENATE("P",Tabla1315[[#This Row],[Nivel de probabilidad Residual]],"I",Tabla1315[[#This Row],[Nivel de impacto Residual]]),Tabla10[Llave],Tabla10[Severidad],"",1),"")</f>
        <v>Extremo</v>
      </c>
      <c r="O44" s="336" t="b">
        <f>_xlfn.XLOOKUP(Tabla1315[[#This Row],[Severidad Nivel de Riesgo Residual]],CONFIGURACIÓN!$BM$6:$BM$9,CONFIGURACIÓN!$BO$6:$BO$9,"",0)</f>
        <v>1</v>
      </c>
      <c r="P44" s="328" t="str">
        <f>_xlfn.XLOOKUP(Tabla1315[[#This Row],[Severidad Nivel de Riesgo Residual]],CONFIGURACIÓN!$BM$6:$BM$9,CONFIGURACIÓN!$BP$6:$BP$9,"",0)</f>
        <v>Reducir_Mitigar</v>
      </c>
      <c r="Q44" s="472" t="s">
        <v>108</v>
      </c>
      <c r="R44" s="473" t="s">
        <v>923</v>
      </c>
      <c r="S44" s="472" t="s">
        <v>226</v>
      </c>
      <c r="T44" s="472" t="s">
        <v>219</v>
      </c>
      <c r="U44" s="473" t="s">
        <v>922</v>
      </c>
      <c r="V44" s="474">
        <v>11</v>
      </c>
      <c r="W44" s="475"/>
      <c r="X44" s="475">
        <v>1</v>
      </c>
      <c r="Y44" s="475">
        <v>1</v>
      </c>
      <c r="Z44" s="475">
        <v>1</v>
      </c>
      <c r="AA44" s="475">
        <v>1</v>
      </c>
      <c r="AB44" s="475">
        <v>1</v>
      </c>
      <c r="AC44" s="475">
        <v>1</v>
      </c>
      <c r="AD44" s="475">
        <v>1</v>
      </c>
      <c r="AE44" s="475">
        <v>1</v>
      </c>
      <c r="AF44" s="475">
        <v>1</v>
      </c>
      <c r="AG44" s="475">
        <v>1</v>
      </c>
      <c r="AH44" s="475">
        <v>1</v>
      </c>
      <c r="AI44" s="474" t="s">
        <v>107</v>
      </c>
      <c r="AJ44" s="471" t="str">
        <f>IF(_xlfn.XLOOKUP(Tabla1315[[#This Row],[Id Riesgo]],Tabla6[Id Riesgo],Tabla6[Estado],"",0)=0,"",_xlfn.XLOOKUP(Tabla1315[[#This Row],[Id Riesgo]],Tabla6[Id Riesgo],Tabla6[Estado],"",0))</f>
        <v>Activo</v>
      </c>
    </row>
    <row r="45" spans="1:36" ht="80.25" customHeight="1" x14ac:dyDescent="0.35">
      <c r="A45" s="289" t="s">
        <v>624</v>
      </c>
      <c r="B45" s="309" t="b">
        <f>IF(COUNTIFS(Tabla135[Id Riesgo],Tabla1315[[#This Row],[Id Riesgo]],Tabla135[Registro diligenciado],TRUE)&gt;0,TRUE,FALSE)</f>
        <v>1</v>
      </c>
      <c r="C45" s="289" t="str">
        <f>IF(B45,_xlfn.XLOOKUP(A45,Tabla6[Id Riesgo],Tabla6[Sigla],FALSE,1),"")</f>
        <v>GTHU</v>
      </c>
      <c r="D45" s="290" t="str">
        <f>IF(B45,_xlfn.XLOOKUP(A45,Tabla6[Id Riesgo],Tabla6[DESCRIPCIÓN DEL RIESGO],FALSE,1),"")</f>
        <v>Posibilidad de afectación Reputacional por Fraude interno debido a Posibilidad de ocurrencia de prevaricato por la vinculación de personal sin cumplimiento de requisitos minimos exigidos en el manual de funciones</v>
      </c>
      <c r="E45" s="310">
        <f>IF(Tabla1315[[#This Row],[Diligenciadas etapas previas?]],_xlfn.XLOOKUP(Tabla1315[[#This Row],[Id Riesgo]],Tabla13[Id Riesgo],Tabla13[Probabilidad],"",1),"")</f>
        <v>0.6</v>
      </c>
      <c r="F45" s="310">
        <f>IF(Tabla1315[[#This Row],[Diligenciadas etapas previas?]],_xlfn.XLOOKUP(Tabla1315[[#This Row],[Id Riesgo]],Tabla13[Id Riesgo],Tabla13[Porcentaje Impacto],"",1),"")</f>
        <v>0.8</v>
      </c>
      <c r="G45" s="311" t="str">
        <f>IF(Tabla1315[[#This Row],[Diligenciadas etapas previas?]],_xlfn.XLOOKUP(Tabla1315[[#This Row],[Id Riesgo]],Tabla13[Id Riesgo],Tabla13[Nivel de probabilidad],"",1),"")</f>
        <v>Media</v>
      </c>
      <c r="H45" s="311" t="str">
        <f>IF(Tabla1315[[#This Row],[Diligenciadas etapas previas?]],_xlfn.XLOOKUP(Tabla1315[[#This Row],[Id Riesgo]],Tabla13[Id Riesgo],Tabla13[Nivel de impacto],"",1),"")</f>
        <v>Mayor</v>
      </c>
      <c r="I45" s="311" t="str">
        <f>IF(Tabla1315[[#This Row],[Diligenciadas etapas previas?]],_xlfn.XLOOKUP(Tabla1315[[#This Row],[Id Riesgo]],Tabla13[Id Riesgo],Tabla13[Severidad Nivel de Riesgo Inherente],"",1),"")</f>
        <v>Alto</v>
      </c>
      <c r="J45" s="310">
        <f>IF(Tabla1315[[#This Row],[Diligenciadas etapas previas?]],_xlfn.XLOOKUP(Tabla1315[[#This Row],[Id Riesgo]],'4_CONTROLES'!$A$12:$A$1611,'4_CONTROLES'!$AJ$12:$AJ$1611,"",1),"")</f>
        <v>0.36</v>
      </c>
      <c r="K45" s="310">
        <f>IF(Tabla1315[[#This Row],[Diligenciadas etapas previas?]],_xlfn.XLOOKUP(Tabla1315[[#This Row],[Id Riesgo]],'4_CONTROLES'!$A$12:$A$1611,'4_CONTROLES'!$AK$12:$AK$1611,"",1),"")</f>
        <v>0.8</v>
      </c>
      <c r="L45" s="311" t="str">
        <f>IF(Tabla1315[[#This Row],[Diligenciadas etapas previas?]],_xlfn.XLOOKUP(Tabla1315[[#This Row],[Id Riesgo]],'4_CONTROLES'!$A$12:$A$1611,'4_CONTROLES'!$AL$12:$AL$1611,"",1),"")</f>
        <v>Baja</v>
      </c>
      <c r="M45" s="311" t="str">
        <f>IF(Tabla1315[[#This Row],[Diligenciadas etapas previas?]],_xlfn.XLOOKUP(Tabla1315[[#This Row],[Id Riesgo]],'4_CONTROLES'!$A$12:$A$1611,'4_CONTROLES'!$AM$12:$AM$1611,"",1),"")</f>
        <v>Mayor</v>
      </c>
      <c r="N45" s="311" t="str">
        <f>IF(Tabla1315[[#This Row],[Diligenciadas etapas previas?]]=TRUE,_xlfn.XLOOKUP(CONCATENATE("P",Tabla1315[[#This Row],[Nivel de probabilidad Residual]],"I",Tabla1315[[#This Row],[Nivel de impacto Residual]]),Tabla10[Llave],Tabla10[Severidad],"",1),"")</f>
        <v>Alto</v>
      </c>
      <c r="O45" s="336" t="b">
        <f>_xlfn.XLOOKUP(Tabla1315[[#This Row],[Severidad Nivel de Riesgo Residual]],CONFIGURACIÓN!$BM$6:$BM$9,CONFIGURACIÓN!$BO$6:$BO$9,"",0)</f>
        <v>1</v>
      </c>
      <c r="P45" s="328" t="str">
        <f>_xlfn.XLOOKUP(Tabla1315[[#This Row],[Severidad Nivel de Riesgo Residual]],CONFIGURACIÓN!$BM$6:$BM$9,CONFIGURACIÓN!$BP$6:$BP$9,"",0)</f>
        <v>Reducir_Compartir</v>
      </c>
      <c r="Q45" s="472" t="s">
        <v>168</v>
      </c>
      <c r="R45" s="473" t="s">
        <v>924</v>
      </c>
      <c r="S45" s="472" t="s">
        <v>243</v>
      </c>
      <c r="T45" s="472" t="s">
        <v>236</v>
      </c>
      <c r="U45" s="473" t="s">
        <v>925</v>
      </c>
      <c r="V45" s="477">
        <v>1</v>
      </c>
      <c r="W45" s="475"/>
      <c r="X45" s="475"/>
      <c r="Y45" s="475"/>
      <c r="Z45" s="475"/>
      <c r="AA45" s="475"/>
      <c r="AB45" s="475">
        <v>1</v>
      </c>
      <c r="AC45" s="475"/>
      <c r="AD45" s="475"/>
      <c r="AE45" s="475"/>
      <c r="AF45" s="475"/>
      <c r="AG45" s="475"/>
      <c r="AH45" s="475">
        <v>1</v>
      </c>
      <c r="AI45" s="474" t="s">
        <v>140</v>
      </c>
      <c r="AJ45" s="471" t="str">
        <f>IF(_xlfn.XLOOKUP(Tabla1315[[#This Row],[Id Riesgo]],Tabla6[Id Riesgo],Tabla6[Estado],"",0)=0,"",_xlfn.XLOOKUP(Tabla1315[[#This Row],[Id Riesgo]],Tabla6[Id Riesgo],Tabla6[Estado],"",0))</f>
        <v>Activo</v>
      </c>
    </row>
    <row r="46" spans="1:36" ht="24.9" x14ac:dyDescent="0.35">
      <c r="A46" s="436" t="s">
        <v>626</v>
      </c>
      <c r="B46" s="443" t="b">
        <f>IF(COUNTIFS(Tabla135[Id Riesgo],Tabla1315[[#This Row],[Id Riesgo]],Tabla135[Registro diligenciado],TRUE)&gt;0,TRUE,FALSE)</f>
        <v>0</v>
      </c>
      <c r="C46" s="436" t="str">
        <f>IF(B46,_xlfn.XLOOKUP(A46,Tabla6[Id Riesgo],Tabla6[Sigla],FALSE,1),"")</f>
        <v/>
      </c>
      <c r="D46" s="439" t="str">
        <f>IF(B46,_xlfn.XLOOKUP(A46,Tabla6[Id Riesgo],Tabla6[DESCRIPCIÓN DEL RIESGO],FALSE,1),"")</f>
        <v/>
      </c>
      <c r="E46" s="444" t="str">
        <f>IF(Tabla1315[[#This Row],[Diligenciadas etapas previas?]],_xlfn.XLOOKUP(Tabla1315[[#This Row],[Id Riesgo]],Tabla13[Id Riesgo],Tabla13[Probabilidad],"",1),"")</f>
        <v/>
      </c>
      <c r="F46" s="444" t="str">
        <f>IF(Tabla1315[[#This Row],[Diligenciadas etapas previas?]],_xlfn.XLOOKUP(Tabla1315[[#This Row],[Id Riesgo]],Tabla13[Id Riesgo],Tabla13[Porcentaje Impacto],"",1),"")</f>
        <v/>
      </c>
      <c r="G46" s="445" t="str">
        <f>IF(Tabla1315[[#This Row],[Diligenciadas etapas previas?]],_xlfn.XLOOKUP(Tabla1315[[#This Row],[Id Riesgo]],Tabla13[Id Riesgo],Tabla13[Nivel de probabilidad],"",1),"")</f>
        <v/>
      </c>
      <c r="H46" s="445" t="str">
        <f>IF(Tabla1315[[#This Row],[Diligenciadas etapas previas?]],_xlfn.XLOOKUP(Tabla1315[[#This Row],[Id Riesgo]],Tabla13[Id Riesgo],Tabla13[Nivel de impacto],"",1),"")</f>
        <v/>
      </c>
      <c r="I46" s="445" t="str">
        <f>IF(Tabla1315[[#This Row],[Diligenciadas etapas previas?]],_xlfn.XLOOKUP(Tabla1315[[#This Row],[Id Riesgo]],Tabla13[Id Riesgo],Tabla13[Severidad Nivel de Riesgo Inherente],"",1),"")</f>
        <v/>
      </c>
      <c r="J46" s="444" t="str">
        <f>IF(Tabla1315[[#This Row],[Diligenciadas etapas previas?]],_xlfn.XLOOKUP(Tabla1315[[#This Row],[Id Riesgo]],'4_CONTROLES'!$A$12:$A$1611,'4_CONTROLES'!$AJ$12:$AJ$1611,"",1),"")</f>
        <v/>
      </c>
      <c r="K46" s="444" t="str">
        <f>IF(Tabla1315[[#This Row],[Diligenciadas etapas previas?]],_xlfn.XLOOKUP(Tabla1315[[#This Row],[Id Riesgo]],'4_CONTROLES'!$A$12:$A$1611,'4_CONTROLES'!$AK$12:$AK$1611,"",1),"")</f>
        <v/>
      </c>
      <c r="L46" s="445" t="str">
        <f>IF(Tabla1315[[#This Row],[Diligenciadas etapas previas?]],_xlfn.XLOOKUP(Tabla1315[[#This Row],[Id Riesgo]],'4_CONTROLES'!$A$12:$A$1611,'4_CONTROLES'!$AL$12:$AL$1611,"",1),"")</f>
        <v/>
      </c>
      <c r="M46" s="445" t="str">
        <f>IF(Tabla1315[[#This Row],[Diligenciadas etapas previas?]],_xlfn.XLOOKUP(Tabla1315[[#This Row],[Id Riesgo]],'4_CONTROLES'!$A$12:$A$1611,'4_CONTROLES'!$AM$12:$AM$1611,"",1),"")</f>
        <v/>
      </c>
      <c r="N46" s="445" t="str">
        <f>IF(Tabla1315[[#This Row],[Diligenciadas etapas previas?]]=TRUE,_xlfn.XLOOKUP(CONCATENATE("P",Tabla1315[[#This Row],[Nivel de probabilidad Residual]],"I",Tabla1315[[#This Row],[Nivel de impacto Residual]]),Tabla10[Llave],Tabla10[Severidad],"",1),"")</f>
        <v/>
      </c>
      <c r="O46" s="463" t="str">
        <f>_xlfn.XLOOKUP(Tabla1315[[#This Row],[Severidad Nivel de Riesgo Residual]],CONFIGURACIÓN!$BM$6:$BM$9,CONFIGURACIÓN!$BO$6:$BO$9,"",0)</f>
        <v/>
      </c>
      <c r="P46" s="456" t="str">
        <f>_xlfn.XLOOKUP(Tabla1315[[#This Row],[Severidad Nivel de Riesgo Residual]],CONFIGURACIÓN!$BM$6:$BM$9,CONFIGURACIÓN!$BP$6:$BP$9,"",0)</f>
        <v/>
      </c>
      <c r="Q46" s="459"/>
      <c r="R46" s="448" t="s">
        <v>953</v>
      </c>
      <c r="S46" s="459"/>
      <c r="T46" s="459"/>
      <c r="U46" s="448" t="s">
        <v>953</v>
      </c>
      <c r="V46" s="460"/>
      <c r="W46" s="461"/>
      <c r="X46" s="461"/>
      <c r="Y46" s="461"/>
      <c r="Z46" s="461"/>
      <c r="AA46" s="461"/>
      <c r="AB46" s="461"/>
      <c r="AC46" s="461"/>
      <c r="AD46" s="461"/>
      <c r="AE46" s="461"/>
      <c r="AF46" s="461"/>
      <c r="AG46" s="461"/>
      <c r="AH46" s="461"/>
      <c r="AI46" s="460" t="s">
        <v>167</v>
      </c>
      <c r="AJ46" s="462" t="str">
        <f>IF(_xlfn.XLOOKUP(Tabla1315[[#This Row],[Id Riesgo]],Tabla6[Id Riesgo],Tabla6[Estado],"",0)=0,"",_xlfn.XLOOKUP(Tabla1315[[#This Row],[Id Riesgo]],Tabla6[Id Riesgo],Tabla6[Estado],"",0))</f>
        <v>Inactivo</v>
      </c>
    </row>
    <row r="47" spans="1:36" ht="24.9" x14ac:dyDescent="0.35">
      <c r="A47" s="436" t="s">
        <v>627</v>
      </c>
      <c r="B47" s="443" t="b">
        <f>IF(COUNTIFS(Tabla135[Id Riesgo],Tabla1315[[#This Row],[Id Riesgo]],Tabla135[Registro diligenciado],TRUE)&gt;0,TRUE,FALSE)</f>
        <v>0</v>
      </c>
      <c r="C47" s="436" t="str">
        <f>IF(B47,_xlfn.XLOOKUP(A47,Tabla6[Id Riesgo],Tabla6[Sigla],FALSE,1),"")</f>
        <v/>
      </c>
      <c r="D47" s="439" t="str">
        <f>IF(B47,_xlfn.XLOOKUP(A47,Tabla6[Id Riesgo],Tabla6[DESCRIPCIÓN DEL RIESGO],FALSE,1),"")</f>
        <v/>
      </c>
      <c r="E47" s="444" t="str">
        <f>IF(Tabla1315[[#This Row],[Diligenciadas etapas previas?]],_xlfn.XLOOKUP(Tabla1315[[#This Row],[Id Riesgo]],Tabla13[Id Riesgo],Tabla13[Probabilidad],"",1),"")</f>
        <v/>
      </c>
      <c r="F47" s="444" t="str">
        <f>IF(Tabla1315[[#This Row],[Diligenciadas etapas previas?]],_xlfn.XLOOKUP(Tabla1315[[#This Row],[Id Riesgo]],Tabla13[Id Riesgo],Tabla13[Porcentaje Impacto],"",1),"")</f>
        <v/>
      </c>
      <c r="G47" s="445" t="str">
        <f>IF(Tabla1315[[#This Row],[Diligenciadas etapas previas?]],_xlfn.XLOOKUP(Tabla1315[[#This Row],[Id Riesgo]],Tabla13[Id Riesgo],Tabla13[Nivel de probabilidad],"",1),"")</f>
        <v/>
      </c>
      <c r="H47" s="445" t="str">
        <f>IF(Tabla1315[[#This Row],[Diligenciadas etapas previas?]],_xlfn.XLOOKUP(Tabla1315[[#This Row],[Id Riesgo]],Tabla13[Id Riesgo],Tabla13[Nivel de impacto],"",1),"")</f>
        <v/>
      </c>
      <c r="I47" s="445" t="str">
        <f>IF(Tabla1315[[#This Row],[Diligenciadas etapas previas?]],_xlfn.XLOOKUP(Tabla1315[[#This Row],[Id Riesgo]],Tabla13[Id Riesgo],Tabla13[Severidad Nivel de Riesgo Inherente],"",1),"")</f>
        <v/>
      </c>
      <c r="J47" s="444" t="str">
        <f>IF(Tabla1315[[#This Row],[Diligenciadas etapas previas?]],_xlfn.XLOOKUP(Tabla1315[[#This Row],[Id Riesgo]],'4_CONTROLES'!$A$12:$A$1611,'4_CONTROLES'!$AJ$12:$AJ$1611,"",1),"")</f>
        <v/>
      </c>
      <c r="K47" s="444" t="str">
        <f>IF(Tabla1315[[#This Row],[Diligenciadas etapas previas?]],_xlfn.XLOOKUP(Tabla1315[[#This Row],[Id Riesgo]],'4_CONTROLES'!$A$12:$A$1611,'4_CONTROLES'!$AK$12:$AK$1611,"",1),"")</f>
        <v/>
      </c>
      <c r="L47" s="445" t="str">
        <f>IF(Tabla1315[[#This Row],[Diligenciadas etapas previas?]],_xlfn.XLOOKUP(Tabla1315[[#This Row],[Id Riesgo]],'4_CONTROLES'!$A$12:$A$1611,'4_CONTROLES'!$AL$12:$AL$1611,"",1),"")</f>
        <v/>
      </c>
      <c r="M47" s="445" t="str">
        <f>IF(Tabla1315[[#This Row],[Diligenciadas etapas previas?]],_xlfn.XLOOKUP(Tabla1315[[#This Row],[Id Riesgo]],'4_CONTROLES'!$A$12:$A$1611,'4_CONTROLES'!$AM$12:$AM$1611,"",1),"")</f>
        <v/>
      </c>
      <c r="N47" s="445" t="str">
        <f>IF(Tabla1315[[#This Row],[Diligenciadas etapas previas?]]=TRUE,_xlfn.XLOOKUP(CONCATENATE("P",Tabla1315[[#This Row],[Nivel de probabilidad Residual]],"I",Tabla1315[[#This Row],[Nivel de impacto Residual]]),Tabla10[Llave],Tabla10[Severidad],"",1),"")</f>
        <v/>
      </c>
      <c r="O47" s="463" t="str">
        <f>_xlfn.XLOOKUP(Tabla1315[[#This Row],[Severidad Nivel de Riesgo Residual]],CONFIGURACIÓN!$BM$6:$BM$9,CONFIGURACIÓN!$BO$6:$BO$9,"",0)</f>
        <v/>
      </c>
      <c r="P47" s="456" t="str">
        <f>_xlfn.XLOOKUP(Tabla1315[[#This Row],[Severidad Nivel de Riesgo Residual]],CONFIGURACIÓN!$BM$6:$BM$9,CONFIGURACIÓN!$BP$6:$BP$9,"",0)</f>
        <v/>
      </c>
      <c r="Q47" s="459"/>
      <c r="R47" s="448" t="s">
        <v>953</v>
      </c>
      <c r="S47" s="459"/>
      <c r="T47" s="459"/>
      <c r="U47" s="448" t="s">
        <v>953</v>
      </c>
      <c r="V47" s="460"/>
      <c r="W47" s="461"/>
      <c r="X47" s="461"/>
      <c r="Y47" s="461"/>
      <c r="Z47" s="461"/>
      <c r="AA47" s="461"/>
      <c r="AB47" s="461"/>
      <c r="AC47" s="461"/>
      <c r="AD47" s="461"/>
      <c r="AE47" s="461"/>
      <c r="AF47" s="461"/>
      <c r="AG47" s="461"/>
      <c r="AH47" s="461"/>
      <c r="AI47" s="460" t="s">
        <v>167</v>
      </c>
      <c r="AJ47" s="462" t="str">
        <f>IF(_xlfn.XLOOKUP(Tabla1315[[#This Row],[Id Riesgo]],Tabla6[Id Riesgo],Tabla6[Estado],"",0)=0,"",_xlfn.XLOOKUP(Tabla1315[[#This Row],[Id Riesgo]],Tabla6[Id Riesgo],Tabla6[Estado],"",0))</f>
        <v>Inactivo</v>
      </c>
    </row>
    <row r="48" spans="1:36" ht="24.9" x14ac:dyDescent="0.35">
      <c r="A48" s="436" t="s">
        <v>628</v>
      </c>
      <c r="B48" s="443" t="b">
        <f>IF(COUNTIFS(Tabla135[Id Riesgo],Tabla1315[[#This Row],[Id Riesgo]],Tabla135[Registro diligenciado],TRUE)&gt;0,TRUE,FALSE)</f>
        <v>0</v>
      </c>
      <c r="C48" s="436" t="str">
        <f>IF(B48,_xlfn.XLOOKUP(A48,Tabla6[Id Riesgo],Tabla6[Sigla],FALSE,1),"")</f>
        <v/>
      </c>
      <c r="D48" s="439" t="str">
        <f>IF(B48,_xlfn.XLOOKUP(A48,Tabla6[Id Riesgo],Tabla6[DESCRIPCIÓN DEL RIESGO],FALSE,1),"")</f>
        <v/>
      </c>
      <c r="E48" s="444" t="str">
        <f>IF(Tabla1315[[#This Row],[Diligenciadas etapas previas?]],_xlfn.XLOOKUP(Tabla1315[[#This Row],[Id Riesgo]],Tabla13[Id Riesgo],Tabla13[Probabilidad],"",1),"")</f>
        <v/>
      </c>
      <c r="F48" s="444" t="str">
        <f>IF(Tabla1315[[#This Row],[Diligenciadas etapas previas?]],_xlfn.XLOOKUP(Tabla1315[[#This Row],[Id Riesgo]],Tabla13[Id Riesgo],Tabla13[Porcentaje Impacto],"",1),"")</f>
        <v/>
      </c>
      <c r="G48" s="445" t="str">
        <f>IF(Tabla1315[[#This Row],[Diligenciadas etapas previas?]],_xlfn.XLOOKUP(Tabla1315[[#This Row],[Id Riesgo]],Tabla13[Id Riesgo],Tabla13[Nivel de probabilidad],"",1),"")</f>
        <v/>
      </c>
      <c r="H48" s="445" t="str">
        <f>IF(Tabla1315[[#This Row],[Diligenciadas etapas previas?]],_xlfn.XLOOKUP(Tabla1315[[#This Row],[Id Riesgo]],Tabla13[Id Riesgo],Tabla13[Nivel de impacto],"",1),"")</f>
        <v/>
      </c>
      <c r="I48" s="445" t="str">
        <f>IF(Tabla1315[[#This Row],[Diligenciadas etapas previas?]],_xlfn.XLOOKUP(Tabla1315[[#This Row],[Id Riesgo]],Tabla13[Id Riesgo],Tabla13[Severidad Nivel de Riesgo Inherente],"",1),"")</f>
        <v/>
      </c>
      <c r="J48" s="444" t="str">
        <f>IF(Tabla1315[[#This Row],[Diligenciadas etapas previas?]],_xlfn.XLOOKUP(Tabla1315[[#This Row],[Id Riesgo]],'4_CONTROLES'!$A$12:$A$1611,'4_CONTROLES'!$AJ$12:$AJ$1611,"",1),"")</f>
        <v/>
      </c>
      <c r="K48" s="444" t="str">
        <f>IF(Tabla1315[[#This Row],[Diligenciadas etapas previas?]],_xlfn.XLOOKUP(Tabla1315[[#This Row],[Id Riesgo]],'4_CONTROLES'!$A$12:$A$1611,'4_CONTROLES'!$AK$12:$AK$1611,"",1),"")</f>
        <v/>
      </c>
      <c r="L48" s="445" t="str">
        <f>IF(Tabla1315[[#This Row],[Diligenciadas etapas previas?]],_xlfn.XLOOKUP(Tabla1315[[#This Row],[Id Riesgo]],'4_CONTROLES'!$A$12:$A$1611,'4_CONTROLES'!$AL$12:$AL$1611,"",1),"")</f>
        <v/>
      </c>
      <c r="M48" s="445" t="str">
        <f>IF(Tabla1315[[#This Row],[Diligenciadas etapas previas?]],_xlfn.XLOOKUP(Tabla1315[[#This Row],[Id Riesgo]],'4_CONTROLES'!$A$12:$A$1611,'4_CONTROLES'!$AM$12:$AM$1611,"",1),"")</f>
        <v/>
      </c>
      <c r="N48" s="445" t="str">
        <f>IF(Tabla1315[[#This Row],[Diligenciadas etapas previas?]]=TRUE,_xlfn.XLOOKUP(CONCATENATE("P",Tabla1315[[#This Row],[Nivel de probabilidad Residual]],"I",Tabla1315[[#This Row],[Nivel de impacto Residual]]),Tabla10[Llave],Tabla10[Severidad],"",1),"")</f>
        <v/>
      </c>
      <c r="O48" s="463" t="str">
        <f>_xlfn.XLOOKUP(Tabla1315[[#This Row],[Severidad Nivel de Riesgo Residual]],CONFIGURACIÓN!$BM$6:$BM$9,CONFIGURACIÓN!$BO$6:$BO$9,"",0)</f>
        <v/>
      </c>
      <c r="P48" s="456" t="str">
        <f>_xlfn.XLOOKUP(Tabla1315[[#This Row],[Severidad Nivel de Riesgo Residual]],CONFIGURACIÓN!$BM$6:$BM$9,CONFIGURACIÓN!$BP$6:$BP$9,"",0)</f>
        <v/>
      </c>
      <c r="Q48" s="459"/>
      <c r="R48" s="448" t="s">
        <v>953</v>
      </c>
      <c r="S48" s="459"/>
      <c r="T48" s="459"/>
      <c r="U48" s="448" t="s">
        <v>953</v>
      </c>
      <c r="V48" s="460"/>
      <c r="W48" s="461"/>
      <c r="X48" s="461"/>
      <c r="Y48" s="461"/>
      <c r="Z48" s="461"/>
      <c r="AA48" s="461"/>
      <c r="AB48" s="461"/>
      <c r="AC48" s="461"/>
      <c r="AD48" s="461"/>
      <c r="AE48" s="461"/>
      <c r="AF48" s="461"/>
      <c r="AG48" s="461"/>
      <c r="AH48" s="461"/>
      <c r="AI48" s="460" t="s">
        <v>167</v>
      </c>
      <c r="AJ48" s="462" t="str">
        <f>IF(_xlfn.XLOOKUP(Tabla1315[[#This Row],[Id Riesgo]],Tabla6[Id Riesgo],Tabla6[Estado],"",0)=0,"",_xlfn.XLOOKUP(Tabla1315[[#This Row],[Id Riesgo]],Tabla6[Id Riesgo],Tabla6[Estado],"",0))</f>
        <v>Inactivo</v>
      </c>
    </row>
    <row r="49" spans="1:36" ht="111.9" x14ac:dyDescent="0.35">
      <c r="A49" s="289" t="s">
        <v>629</v>
      </c>
      <c r="B49" s="309" t="b">
        <f>IF(COUNTIFS(Tabla135[Id Riesgo],Tabla1315[[#This Row],[Id Riesgo]],Tabla135[Registro diligenciado],TRUE)&gt;0,TRUE,FALSE)</f>
        <v>1</v>
      </c>
      <c r="C49" s="289" t="str">
        <f>IF(B49,_xlfn.XLOOKUP(A49,Tabla6[Id Riesgo],Tabla6[Sigla],FALSE,1),"")</f>
        <v>GEMA</v>
      </c>
      <c r="D49" s="290" t="str">
        <f>IF(B49,_xlfn.XLOOKUP(A49,Tabla6[Id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E49" s="310">
        <f>IF(Tabla1315[[#This Row],[Diligenciadas etapas previas?]],_xlfn.XLOOKUP(Tabla1315[[#This Row],[Id Riesgo]],Tabla13[Id Riesgo],Tabla13[Probabilidad],"",1),"")</f>
        <v>0.8</v>
      </c>
      <c r="F49" s="310">
        <f>IF(Tabla1315[[#This Row],[Diligenciadas etapas previas?]],_xlfn.XLOOKUP(Tabla1315[[#This Row],[Id Riesgo]],Tabla13[Id Riesgo],Tabla13[Porcentaje Impacto],"",1),"")</f>
        <v>1</v>
      </c>
      <c r="G49" s="311" t="str">
        <f>IF(Tabla1315[[#This Row],[Diligenciadas etapas previas?]],_xlfn.XLOOKUP(Tabla1315[[#This Row],[Id Riesgo]],Tabla13[Id Riesgo],Tabla13[Nivel de probabilidad],"",1),"")</f>
        <v>Alta</v>
      </c>
      <c r="H49" s="311" t="str">
        <f>IF(Tabla1315[[#This Row],[Diligenciadas etapas previas?]],_xlfn.XLOOKUP(Tabla1315[[#This Row],[Id Riesgo]],Tabla13[Id Riesgo],Tabla13[Nivel de impacto],"",1),"")</f>
        <v>Castastrófico</v>
      </c>
      <c r="I49" s="311" t="str">
        <f>IF(Tabla1315[[#This Row],[Diligenciadas etapas previas?]],_xlfn.XLOOKUP(Tabla1315[[#This Row],[Id Riesgo]],Tabla13[Id Riesgo],Tabla13[Severidad Nivel de Riesgo Inherente],"",1),"")</f>
        <v>Extremo</v>
      </c>
      <c r="J49" s="310">
        <f>IF(Tabla1315[[#This Row],[Diligenciadas etapas previas?]],_xlfn.XLOOKUP(Tabla1315[[#This Row],[Id Riesgo]],'4_CONTROLES'!$A$12:$A$1611,'4_CONTROLES'!$AJ$12:$AJ$1611,"",1),"")</f>
        <v>0.48</v>
      </c>
      <c r="K49" s="310">
        <f>IF(Tabla1315[[#This Row],[Diligenciadas etapas previas?]],_xlfn.XLOOKUP(Tabla1315[[#This Row],[Id Riesgo]],'4_CONTROLES'!$A$12:$A$1611,'4_CONTROLES'!$AK$12:$AK$1611,"",1),"")</f>
        <v>1</v>
      </c>
      <c r="L49" s="311" t="str">
        <f>IF(Tabla1315[[#This Row],[Diligenciadas etapas previas?]],_xlfn.XLOOKUP(Tabla1315[[#This Row],[Id Riesgo]],'4_CONTROLES'!$A$12:$A$1611,'4_CONTROLES'!$AL$12:$AL$1611,"",1),"")</f>
        <v>Media</v>
      </c>
      <c r="M49" s="311" t="str">
        <f>IF(Tabla1315[[#This Row],[Diligenciadas etapas previas?]],_xlfn.XLOOKUP(Tabla1315[[#This Row],[Id Riesgo]],'4_CONTROLES'!$A$12:$A$1611,'4_CONTROLES'!$AM$12:$AM$1611,"",1),"")</f>
        <v>Castastrófico</v>
      </c>
      <c r="N49" s="311" t="str">
        <f>IF(Tabla1315[[#This Row],[Diligenciadas etapas previas?]]=TRUE,_xlfn.XLOOKUP(CONCATENATE("P",Tabla1315[[#This Row],[Nivel de probabilidad Residual]],"I",Tabla1315[[#This Row],[Nivel de impacto Residual]]),Tabla10[Llave],Tabla10[Severidad],"",1),"")</f>
        <v>Extremo</v>
      </c>
      <c r="O49" s="336" t="b">
        <f>_xlfn.XLOOKUP(Tabla1315[[#This Row],[Severidad Nivel de Riesgo Residual]],CONFIGURACIÓN!$BM$6:$BM$9,CONFIGURACIÓN!$BO$6:$BO$9,"",0)</f>
        <v>1</v>
      </c>
      <c r="P49" s="328" t="str">
        <f>_xlfn.XLOOKUP(Tabla1315[[#This Row],[Severidad Nivel de Riesgo Residual]],CONFIGURACIÓN!$BM$6:$BM$9,CONFIGURACIÓN!$BP$6:$BP$9,"",0)</f>
        <v>Reducir_Mitigar</v>
      </c>
      <c r="Q49" s="472" t="s">
        <v>108</v>
      </c>
      <c r="R49" s="473" t="s">
        <v>979</v>
      </c>
      <c r="S49" s="472" t="s">
        <v>310</v>
      </c>
      <c r="T49" s="472" t="s">
        <v>128</v>
      </c>
      <c r="U49" s="473" t="s">
        <v>981</v>
      </c>
      <c r="V49" s="478">
        <v>3</v>
      </c>
      <c r="W49" s="475"/>
      <c r="X49" s="475"/>
      <c r="Y49" s="475"/>
      <c r="Z49" s="475">
        <v>1</v>
      </c>
      <c r="AA49" s="475"/>
      <c r="AB49" s="475"/>
      <c r="AC49" s="475">
        <v>1</v>
      </c>
      <c r="AD49" s="475"/>
      <c r="AE49" s="475"/>
      <c r="AF49" s="475">
        <v>1</v>
      </c>
      <c r="AG49" s="475"/>
      <c r="AH49" s="475"/>
      <c r="AI49" s="474" t="s">
        <v>107</v>
      </c>
      <c r="AJ49" s="471" t="str">
        <f>IF(_xlfn.XLOOKUP(Tabla1315[[#This Row],[Id Riesgo]],Tabla6[Id Riesgo],Tabla6[Estado],"",0)=0,"",_xlfn.XLOOKUP(Tabla1315[[#This Row],[Id Riesgo]],Tabla6[Id Riesgo],Tabla6[Estado],"",0))</f>
        <v>Activo</v>
      </c>
    </row>
    <row r="50" spans="1:36" ht="111.9" x14ac:dyDescent="0.35">
      <c r="A50" s="289" t="s">
        <v>630</v>
      </c>
      <c r="B50" s="309" t="b">
        <f>IF(COUNTIFS(Tabla135[Id Riesgo],Tabla1315[[#This Row],[Id Riesgo]],Tabla135[Registro diligenciado],TRUE)&gt;0,TRUE,FALSE)</f>
        <v>1</v>
      </c>
      <c r="C50" s="289" t="str">
        <f>IF(B50,_xlfn.XLOOKUP(A50,Tabla6[Id Riesgo],Tabla6[Sigla],FALSE,1),"")</f>
        <v>GEMA</v>
      </c>
      <c r="D50" s="290" t="str">
        <f>IF(B50,_xlfn.XLOOKUP(A50,Tabla6[Id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E50" s="310">
        <f>IF(Tabla1315[[#This Row],[Diligenciadas etapas previas?]],_xlfn.XLOOKUP(Tabla1315[[#This Row],[Id Riesgo]],Tabla13[Id Riesgo],Tabla13[Probabilidad],"",1),"")</f>
        <v>0.8</v>
      </c>
      <c r="F50" s="310">
        <f>IF(Tabla1315[[#This Row],[Diligenciadas etapas previas?]],_xlfn.XLOOKUP(Tabla1315[[#This Row],[Id Riesgo]],Tabla13[Id Riesgo],Tabla13[Porcentaje Impacto],"",1),"")</f>
        <v>1</v>
      </c>
      <c r="G50" s="311" t="str">
        <f>IF(Tabla1315[[#This Row],[Diligenciadas etapas previas?]],_xlfn.XLOOKUP(Tabla1315[[#This Row],[Id Riesgo]],Tabla13[Id Riesgo],Tabla13[Nivel de probabilidad],"",1),"")</f>
        <v>Alta</v>
      </c>
      <c r="H50" s="311" t="str">
        <f>IF(Tabla1315[[#This Row],[Diligenciadas etapas previas?]],_xlfn.XLOOKUP(Tabla1315[[#This Row],[Id Riesgo]],Tabla13[Id Riesgo],Tabla13[Nivel de impacto],"",1),"")</f>
        <v>Castastrófico</v>
      </c>
      <c r="I50" s="311" t="str">
        <f>IF(Tabla1315[[#This Row],[Diligenciadas etapas previas?]],_xlfn.XLOOKUP(Tabla1315[[#This Row],[Id Riesgo]],Tabla13[Id Riesgo],Tabla13[Severidad Nivel de Riesgo Inherente],"",1),"")</f>
        <v>Extremo</v>
      </c>
      <c r="J50" s="310">
        <f>IF(Tabla1315[[#This Row],[Diligenciadas etapas previas?]],_xlfn.XLOOKUP(Tabla1315[[#This Row],[Id Riesgo]],'4_CONTROLES'!$A$12:$A$1611,'4_CONTROLES'!$AJ$12:$AJ$1611,"",1),"")</f>
        <v>0.48</v>
      </c>
      <c r="K50" s="310">
        <f>IF(Tabla1315[[#This Row],[Diligenciadas etapas previas?]],_xlfn.XLOOKUP(Tabla1315[[#This Row],[Id Riesgo]],'4_CONTROLES'!$A$12:$A$1611,'4_CONTROLES'!$AK$12:$AK$1611,"",1),"")</f>
        <v>1</v>
      </c>
      <c r="L50" s="311" t="str">
        <f>IF(Tabla1315[[#This Row],[Diligenciadas etapas previas?]],_xlfn.XLOOKUP(Tabla1315[[#This Row],[Id Riesgo]],'4_CONTROLES'!$A$12:$A$1611,'4_CONTROLES'!$AL$12:$AL$1611,"",1),"")</f>
        <v>Media</v>
      </c>
      <c r="M50" s="311" t="str">
        <f>IF(Tabla1315[[#This Row],[Diligenciadas etapas previas?]],_xlfn.XLOOKUP(Tabla1315[[#This Row],[Id Riesgo]],'4_CONTROLES'!$A$12:$A$1611,'4_CONTROLES'!$AM$12:$AM$1611,"",1),"")</f>
        <v>Castastrófico</v>
      </c>
      <c r="N50" s="311" t="str">
        <f>IF(Tabla1315[[#This Row],[Diligenciadas etapas previas?]]=TRUE,_xlfn.XLOOKUP(CONCATENATE("P",Tabla1315[[#This Row],[Nivel de probabilidad Residual]],"I",Tabla1315[[#This Row],[Nivel de impacto Residual]]),Tabla10[Llave],Tabla10[Severidad],"",1),"")</f>
        <v>Extremo</v>
      </c>
      <c r="O50" s="336" t="b">
        <f>_xlfn.XLOOKUP(Tabla1315[[#This Row],[Severidad Nivel de Riesgo Residual]],CONFIGURACIÓN!$BM$6:$BM$9,CONFIGURACIÓN!$BO$6:$BO$9,"",0)</f>
        <v>1</v>
      </c>
      <c r="P50" s="328" t="str">
        <f>_xlfn.XLOOKUP(Tabla1315[[#This Row],[Severidad Nivel de Riesgo Residual]],CONFIGURACIÓN!$BM$6:$BM$9,CONFIGURACIÓN!$BP$6:$BP$9,"",0)</f>
        <v>Reducir_Mitigar</v>
      </c>
      <c r="Q50" s="472" t="s">
        <v>108</v>
      </c>
      <c r="R50" s="473" t="s">
        <v>980</v>
      </c>
      <c r="S50" s="472" t="s">
        <v>310</v>
      </c>
      <c r="T50" s="472" t="s">
        <v>128</v>
      </c>
      <c r="U50" s="473" t="s">
        <v>982</v>
      </c>
      <c r="V50" s="478">
        <v>4</v>
      </c>
      <c r="W50" s="475"/>
      <c r="X50" s="475"/>
      <c r="Y50" s="475"/>
      <c r="Z50" s="475">
        <v>1</v>
      </c>
      <c r="AA50" s="475"/>
      <c r="AB50" s="475"/>
      <c r="AC50" s="475">
        <v>1</v>
      </c>
      <c r="AD50" s="475"/>
      <c r="AE50" s="475"/>
      <c r="AF50" s="475">
        <v>1</v>
      </c>
      <c r="AG50" s="475"/>
      <c r="AH50" s="475">
        <v>1</v>
      </c>
      <c r="AI50" s="474" t="s">
        <v>107</v>
      </c>
      <c r="AJ50" s="471" t="str">
        <f>IF(_xlfn.XLOOKUP(Tabla1315[[#This Row],[Id Riesgo]],Tabla6[Id Riesgo],Tabla6[Estado],"",0)=0,"",_xlfn.XLOOKUP(Tabla1315[[#This Row],[Id Riesgo]],Tabla6[Id Riesgo],Tabla6[Estado],"",0))</f>
        <v>Activo</v>
      </c>
    </row>
    <row r="51" spans="1:36" ht="74.599999999999994" x14ac:dyDescent="0.35">
      <c r="A51" s="289" t="s">
        <v>631</v>
      </c>
      <c r="B51" s="309" t="b">
        <f>IF(COUNTIFS(Tabla135[Id Riesgo],Tabla1315[[#This Row],[Id Riesgo]],Tabla135[Registro diligenciado],TRUE)&gt;0,TRUE,FALSE)</f>
        <v>1</v>
      </c>
      <c r="C51" s="289" t="str">
        <f>IF(B51,_xlfn.XLOOKUP(A51,Tabla6[Id Riesgo],Tabla6[Sigla],FALSE,1),"")</f>
        <v>GEMA</v>
      </c>
      <c r="D51" s="290" t="str">
        <f>IF(B51,_xlfn.XLOOKUP(A51,Tabla6[Id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E51" s="310">
        <f>IF(Tabla1315[[#This Row],[Diligenciadas etapas previas?]],_xlfn.XLOOKUP(Tabla1315[[#This Row],[Id Riesgo]],Tabla13[Id Riesgo],Tabla13[Probabilidad],"",1),"")</f>
        <v>0.4</v>
      </c>
      <c r="F51" s="310">
        <f>IF(Tabla1315[[#This Row],[Diligenciadas etapas previas?]],_xlfn.XLOOKUP(Tabla1315[[#This Row],[Id Riesgo]],Tabla13[Id Riesgo],Tabla13[Porcentaje Impacto],"",1),"")</f>
        <v>0.6</v>
      </c>
      <c r="G51" s="311" t="str">
        <f>IF(Tabla1315[[#This Row],[Diligenciadas etapas previas?]],_xlfn.XLOOKUP(Tabla1315[[#This Row],[Id Riesgo]],Tabla13[Id Riesgo],Tabla13[Nivel de probabilidad],"",1),"")</f>
        <v>Baja</v>
      </c>
      <c r="H51" s="311" t="str">
        <f>IF(Tabla1315[[#This Row],[Diligenciadas etapas previas?]],_xlfn.XLOOKUP(Tabla1315[[#This Row],[Id Riesgo]],Tabla13[Id Riesgo],Tabla13[Nivel de impacto],"",1),"")</f>
        <v>Moderado</v>
      </c>
      <c r="I51" s="311" t="str">
        <f>IF(Tabla1315[[#This Row],[Diligenciadas etapas previas?]],_xlfn.XLOOKUP(Tabla1315[[#This Row],[Id Riesgo]],Tabla13[Id Riesgo],Tabla13[Severidad Nivel de Riesgo Inherente],"",1),"")</f>
        <v>Moderado</v>
      </c>
      <c r="J51" s="310">
        <f>IF(Tabla1315[[#This Row],[Diligenciadas etapas previas?]],_xlfn.XLOOKUP(Tabla1315[[#This Row],[Id Riesgo]],'4_CONTROLES'!$A$12:$A$1611,'4_CONTROLES'!$AJ$12:$AJ$1611,"",1),"")</f>
        <v>8.6399999999999991E-2</v>
      </c>
      <c r="K51" s="310">
        <f>IF(Tabla1315[[#This Row],[Diligenciadas etapas previas?]],_xlfn.XLOOKUP(Tabla1315[[#This Row],[Id Riesgo]],'4_CONTROLES'!$A$12:$A$1611,'4_CONTROLES'!$AK$12:$AK$1611,"",1),"")</f>
        <v>0.6</v>
      </c>
      <c r="L51" s="311" t="str">
        <f>IF(Tabla1315[[#This Row],[Diligenciadas etapas previas?]],_xlfn.XLOOKUP(Tabla1315[[#This Row],[Id Riesgo]],'4_CONTROLES'!$A$12:$A$1611,'4_CONTROLES'!$AL$12:$AL$1611,"",1),"")</f>
        <v>Muy baja</v>
      </c>
      <c r="M51" s="311" t="str">
        <f>IF(Tabla1315[[#This Row],[Diligenciadas etapas previas?]],_xlfn.XLOOKUP(Tabla1315[[#This Row],[Id Riesgo]],'4_CONTROLES'!$A$12:$A$1611,'4_CONTROLES'!$AM$12:$AM$1611,"",1),"")</f>
        <v>Moderado</v>
      </c>
      <c r="N51" s="311" t="str">
        <f>IF(Tabla1315[[#This Row],[Diligenciadas etapas previas?]]=TRUE,_xlfn.XLOOKUP(CONCATENATE("P",Tabla1315[[#This Row],[Nivel de probabilidad Residual]],"I",Tabla1315[[#This Row],[Nivel de impacto Residual]]),Tabla10[Llave],Tabla10[Severidad],"",1),"")</f>
        <v>Moderado</v>
      </c>
      <c r="O51" s="336" t="b">
        <f>_xlfn.XLOOKUP(Tabla1315[[#This Row],[Severidad Nivel de Riesgo Residual]],CONFIGURACIÓN!$BM$6:$BM$9,CONFIGURACIÓN!$BO$6:$BO$9,"",0)</f>
        <v>1</v>
      </c>
      <c r="P51" s="328" t="str">
        <f>_xlfn.XLOOKUP(Tabla1315[[#This Row],[Severidad Nivel de Riesgo Residual]],CONFIGURACIÓN!$BM$6:$BM$9,CONFIGURACIÓN!$BP$6:$BP$9,"",0)</f>
        <v>Evitar</v>
      </c>
      <c r="Q51" s="472" t="s">
        <v>108</v>
      </c>
      <c r="R51" s="473" t="s">
        <v>1000</v>
      </c>
      <c r="S51" s="472" t="s">
        <v>311</v>
      </c>
      <c r="T51" s="472" t="s">
        <v>128</v>
      </c>
      <c r="U51" s="473" t="s">
        <v>1003</v>
      </c>
      <c r="V51" s="474">
        <v>4</v>
      </c>
      <c r="W51" s="475"/>
      <c r="X51" s="475"/>
      <c r="Y51" s="475"/>
      <c r="Z51" s="475"/>
      <c r="AA51" s="475">
        <v>1</v>
      </c>
      <c r="AB51" s="475"/>
      <c r="AC51" s="475">
        <v>1</v>
      </c>
      <c r="AD51" s="475"/>
      <c r="AE51" s="475">
        <v>1</v>
      </c>
      <c r="AF51" s="475"/>
      <c r="AG51" s="475">
        <v>1</v>
      </c>
      <c r="AH51" s="475"/>
      <c r="AI51" s="474" t="s">
        <v>107</v>
      </c>
      <c r="AJ51" s="471" t="str">
        <f>IF(_xlfn.XLOOKUP(Tabla1315[[#This Row],[Id Riesgo]],Tabla6[Id Riesgo],Tabla6[Estado],"",0)=0,"",_xlfn.XLOOKUP(Tabla1315[[#This Row],[Id Riesgo]],Tabla6[Id Riesgo],Tabla6[Estado],"",0))</f>
        <v>Activo</v>
      </c>
    </row>
    <row r="52" spans="1:36" ht="99.45" x14ac:dyDescent="0.35">
      <c r="A52" s="289" t="s">
        <v>632</v>
      </c>
      <c r="B52" s="309" t="b">
        <f>IF(COUNTIFS(Tabla135[Id Riesgo],Tabla1315[[#This Row],[Id Riesgo]],Tabla135[Registro diligenciado],TRUE)&gt;0,TRUE,FALSE)</f>
        <v>1</v>
      </c>
      <c r="C52" s="289" t="str">
        <f>IF(B52,_xlfn.XLOOKUP(A52,Tabla6[Id Riesgo],Tabla6[Sigla],FALSE,1),"")</f>
        <v>GEMA</v>
      </c>
      <c r="D52" s="290" t="str">
        <f>IF(B52,_xlfn.XLOOKUP(A52,Tabla6[Id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E52" s="310">
        <f>IF(Tabla1315[[#This Row],[Diligenciadas etapas previas?]],_xlfn.XLOOKUP(Tabla1315[[#This Row],[Id Riesgo]],Tabla13[Id Riesgo],Tabla13[Probabilidad],"",1),"")</f>
        <v>0.4</v>
      </c>
      <c r="F52" s="310">
        <f>IF(Tabla1315[[#This Row],[Diligenciadas etapas previas?]],_xlfn.XLOOKUP(Tabla1315[[#This Row],[Id Riesgo]],Tabla13[Id Riesgo],Tabla13[Porcentaje Impacto],"",1),"")</f>
        <v>1</v>
      </c>
      <c r="G52" s="311" t="str">
        <f>IF(Tabla1315[[#This Row],[Diligenciadas etapas previas?]],_xlfn.XLOOKUP(Tabla1315[[#This Row],[Id Riesgo]],Tabla13[Id Riesgo],Tabla13[Nivel de probabilidad],"",1),"")</f>
        <v>Baja</v>
      </c>
      <c r="H52" s="311" t="str">
        <f>IF(Tabla1315[[#This Row],[Diligenciadas etapas previas?]],_xlfn.XLOOKUP(Tabla1315[[#This Row],[Id Riesgo]],Tabla13[Id Riesgo],Tabla13[Nivel de impacto],"",1),"")</f>
        <v>Castastrófico</v>
      </c>
      <c r="I52" s="311" t="str">
        <f>IF(Tabla1315[[#This Row],[Diligenciadas etapas previas?]],_xlfn.XLOOKUP(Tabla1315[[#This Row],[Id Riesgo]],Tabla13[Id Riesgo],Tabla13[Severidad Nivel de Riesgo Inherente],"",1),"")</f>
        <v>Extremo</v>
      </c>
      <c r="J52" s="310">
        <f>IF(Tabla1315[[#This Row],[Diligenciadas etapas previas?]],_xlfn.XLOOKUP(Tabla1315[[#This Row],[Id Riesgo]],'4_CONTROLES'!$A$12:$A$1611,'4_CONTROLES'!$AJ$12:$AJ$1611,"",1),"")</f>
        <v>0.16799999999999998</v>
      </c>
      <c r="K52" s="310">
        <f>IF(Tabla1315[[#This Row],[Diligenciadas etapas previas?]],_xlfn.XLOOKUP(Tabla1315[[#This Row],[Id Riesgo]],'4_CONTROLES'!$A$12:$A$1611,'4_CONTROLES'!$AK$12:$AK$1611,"",1),"")</f>
        <v>1</v>
      </c>
      <c r="L52" s="311" t="str">
        <f>IF(Tabla1315[[#This Row],[Diligenciadas etapas previas?]],_xlfn.XLOOKUP(Tabla1315[[#This Row],[Id Riesgo]],'4_CONTROLES'!$A$12:$A$1611,'4_CONTROLES'!$AL$12:$AL$1611,"",1),"")</f>
        <v>Muy baja</v>
      </c>
      <c r="M52" s="311" t="str">
        <f>IF(Tabla1315[[#This Row],[Diligenciadas etapas previas?]],_xlfn.XLOOKUP(Tabla1315[[#This Row],[Id Riesgo]],'4_CONTROLES'!$A$12:$A$1611,'4_CONTROLES'!$AM$12:$AM$1611,"",1),"")</f>
        <v>Castastrófico</v>
      </c>
      <c r="N52" s="311" t="str">
        <f>IF(Tabla1315[[#This Row],[Diligenciadas etapas previas?]]=TRUE,_xlfn.XLOOKUP(CONCATENATE("P",Tabla1315[[#This Row],[Nivel de probabilidad Residual]],"I",Tabla1315[[#This Row],[Nivel de impacto Residual]]),Tabla10[Llave],Tabla10[Severidad],"",1),"")</f>
        <v>Extremo</v>
      </c>
      <c r="O52" s="336" t="b">
        <f>_xlfn.XLOOKUP(Tabla1315[[#This Row],[Severidad Nivel de Riesgo Residual]],CONFIGURACIÓN!$BM$6:$BM$9,CONFIGURACIÓN!$BO$6:$BO$9,"",0)</f>
        <v>1</v>
      </c>
      <c r="P52" s="328" t="str">
        <f>_xlfn.XLOOKUP(Tabla1315[[#This Row],[Severidad Nivel de Riesgo Residual]],CONFIGURACIÓN!$BM$6:$BM$9,CONFIGURACIÓN!$BP$6:$BP$9,"",0)</f>
        <v>Reducir_Mitigar</v>
      </c>
      <c r="Q52" s="472" t="s">
        <v>108</v>
      </c>
      <c r="R52" s="473" t="s">
        <v>1001</v>
      </c>
      <c r="S52" s="472" t="s">
        <v>311</v>
      </c>
      <c r="T52" s="472" t="s">
        <v>128</v>
      </c>
      <c r="U52" s="473" t="s">
        <v>1004</v>
      </c>
      <c r="V52" s="474">
        <v>4</v>
      </c>
      <c r="W52" s="475"/>
      <c r="X52" s="475"/>
      <c r="Y52" s="475"/>
      <c r="Z52" s="475"/>
      <c r="AA52" s="475">
        <v>1</v>
      </c>
      <c r="AB52" s="475"/>
      <c r="AC52" s="475">
        <v>1</v>
      </c>
      <c r="AD52" s="475"/>
      <c r="AE52" s="475">
        <v>1</v>
      </c>
      <c r="AF52" s="475"/>
      <c r="AG52" s="475">
        <v>1</v>
      </c>
      <c r="AH52" s="475"/>
      <c r="AI52" s="474" t="s">
        <v>107</v>
      </c>
      <c r="AJ52" s="471" t="str">
        <f>IF(_xlfn.XLOOKUP(Tabla1315[[#This Row],[Id Riesgo]],Tabla6[Id Riesgo],Tabla6[Estado],"",0)=0,"",_xlfn.XLOOKUP(Tabla1315[[#This Row],[Id Riesgo]],Tabla6[Id Riesgo],Tabla6[Estado],"",0))</f>
        <v>Activo</v>
      </c>
    </row>
    <row r="53" spans="1:36" ht="87" x14ac:dyDescent="0.35">
      <c r="A53" s="289" t="s">
        <v>633</v>
      </c>
      <c r="B53" s="309" t="b">
        <f>IF(COUNTIFS(Tabla135[Id Riesgo],Tabla1315[[#This Row],[Id Riesgo]],Tabla135[Registro diligenciado],TRUE)&gt;0,TRUE,FALSE)</f>
        <v>1</v>
      </c>
      <c r="C53" s="289" t="str">
        <f>IF(B53,_xlfn.XLOOKUP(A53,Tabla6[Id Riesgo],Tabla6[Sigla],FALSE,1),"")</f>
        <v>GEMA</v>
      </c>
      <c r="D53" s="290" t="str">
        <f>IF(B53,_xlfn.XLOOKUP(A53,Tabla6[Id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E53" s="310">
        <f>IF(Tabla1315[[#This Row],[Diligenciadas etapas previas?]],_xlfn.XLOOKUP(Tabla1315[[#This Row],[Id Riesgo]],Tabla13[Id Riesgo],Tabla13[Probabilidad],"",1),"")</f>
        <v>0.6</v>
      </c>
      <c r="F53" s="310">
        <f>IF(Tabla1315[[#This Row],[Diligenciadas etapas previas?]],_xlfn.XLOOKUP(Tabla1315[[#This Row],[Id Riesgo]],Tabla13[Id Riesgo],Tabla13[Porcentaje Impacto],"",1),"")</f>
        <v>1</v>
      </c>
      <c r="G53" s="311" t="str">
        <f>IF(Tabla1315[[#This Row],[Diligenciadas etapas previas?]],_xlfn.XLOOKUP(Tabla1315[[#This Row],[Id Riesgo]],Tabla13[Id Riesgo],Tabla13[Nivel de probabilidad],"",1),"")</f>
        <v>Media</v>
      </c>
      <c r="H53" s="311" t="str">
        <f>IF(Tabla1315[[#This Row],[Diligenciadas etapas previas?]],_xlfn.XLOOKUP(Tabla1315[[#This Row],[Id Riesgo]],Tabla13[Id Riesgo],Tabla13[Nivel de impacto],"",1),"")</f>
        <v>Castastrófico</v>
      </c>
      <c r="I53" s="311" t="str">
        <f>IF(Tabla1315[[#This Row],[Diligenciadas etapas previas?]],_xlfn.XLOOKUP(Tabla1315[[#This Row],[Id Riesgo]],Tabla13[Id Riesgo],Tabla13[Severidad Nivel de Riesgo Inherente],"",1),"")</f>
        <v>Extremo</v>
      </c>
      <c r="J53" s="310">
        <f>IF(Tabla1315[[#This Row],[Diligenciadas etapas previas?]],_xlfn.XLOOKUP(Tabla1315[[#This Row],[Id Riesgo]],'4_CONTROLES'!$A$12:$A$1611,'4_CONTROLES'!$AJ$12:$AJ$1611,"",1),"")</f>
        <v>0.216</v>
      </c>
      <c r="K53" s="310">
        <f>IF(Tabla1315[[#This Row],[Diligenciadas etapas previas?]],_xlfn.XLOOKUP(Tabla1315[[#This Row],[Id Riesgo]],'4_CONTROLES'!$A$12:$A$1611,'4_CONTROLES'!$AK$12:$AK$1611,"",1),"")</f>
        <v>1</v>
      </c>
      <c r="L53" s="311" t="str">
        <f>IF(Tabla1315[[#This Row],[Diligenciadas etapas previas?]],_xlfn.XLOOKUP(Tabla1315[[#This Row],[Id Riesgo]],'4_CONTROLES'!$A$12:$A$1611,'4_CONTROLES'!$AL$12:$AL$1611,"",1),"")</f>
        <v>Baja</v>
      </c>
      <c r="M53" s="311" t="str">
        <f>IF(Tabla1315[[#This Row],[Diligenciadas etapas previas?]],_xlfn.XLOOKUP(Tabla1315[[#This Row],[Id Riesgo]],'4_CONTROLES'!$A$12:$A$1611,'4_CONTROLES'!$AM$12:$AM$1611,"",1),"")</f>
        <v>Castastrófico</v>
      </c>
      <c r="N53" s="311" t="str">
        <f>IF(Tabla1315[[#This Row],[Diligenciadas etapas previas?]]=TRUE,_xlfn.XLOOKUP(CONCATENATE("P",Tabla1315[[#This Row],[Nivel de probabilidad Residual]],"I",Tabla1315[[#This Row],[Nivel de impacto Residual]]),Tabla10[Llave],Tabla10[Severidad],"",1),"")</f>
        <v>Extremo</v>
      </c>
      <c r="O53" s="336" t="b">
        <f>_xlfn.XLOOKUP(Tabla1315[[#This Row],[Severidad Nivel de Riesgo Residual]],CONFIGURACIÓN!$BM$6:$BM$9,CONFIGURACIÓN!$BO$6:$BO$9,"",0)</f>
        <v>1</v>
      </c>
      <c r="P53" s="328" t="str">
        <f>_xlfn.XLOOKUP(Tabla1315[[#This Row],[Severidad Nivel de Riesgo Residual]],CONFIGURACIÓN!$BM$6:$BM$9,CONFIGURACIÓN!$BP$6:$BP$9,"",0)</f>
        <v>Reducir_Mitigar</v>
      </c>
      <c r="Q53" s="472" t="s">
        <v>108</v>
      </c>
      <c r="R53" s="473" t="s">
        <v>1002</v>
      </c>
      <c r="S53" s="472" t="s">
        <v>311</v>
      </c>
      <c r="T53" s="472" t="s">
        <v>128</v>
      </c>
      <c r="U53" s="473" t="s">
        <v>1005</v>
      </c>
      <c r="V53" s="474">
        <v>4</v>
      </c>
      <c r="W53" s="475"/>
      <c r="X53" s="475"/>
      <c r="Y53" s="475"/>
      <c r="Z53" s="475"/>
      <c r="AA53" s="475">
        <v>1</v>
      </c>
      <c r="AB53" s="475"/>
      <c r="AC53" s="475">
        <v>1</v>
      </c>
      <c r="AD53" s="475"/>
      <c r="AE53" s="475">
        <v>1</v>
      </c>
      <c r="AF53" s="475"/>
      <c r="AG53" s="475">
        <v>1</v>
      </c>
      <c r="AH53" s="475"/>
      <c r="AI53" s="474" t="s">
        <v>107</v>
      </c>
      <c r="AJ53" s="471" t="str">
        <f>IF(_xlfn.XLOOKUP(Tabla1315[[#This Row],[Id Riesgo]],Tabla6[Id Riesgo],Tabla6[Estado],"",0)=0,"",_xlfn.XLOOKUP(Tabla1315[[#This Row],[Id Riesgo]],Tabla6[Id Riesgo],Tabla6[Estado],"",0))</f>
        <v>Activo</v>
      </c>
    </row>
    <row r="54" spans="1:36" ht="149.15" x14ac:dyDescent="0.35">
      <c r="A54" s="289" t="s">
        <v>634</v>
      </c>
      <c r="B54" s="309" t="b">
        <f>IF(COUNTIFS(Tabla135[Id Riesgo],Tabla1315[[#This Row],[Id Riesgo]],Tabla135[Registro diligenciado],TRUE)&gt;0,TRUE,FALSE)</f>
        <v>1</v>
      </c>
      <c r="C54" s="289" t="str">
        <f>IF(B54,_xlfn.XLOOKUP(A54,Tabla6[Id Riesgo],Tabla6[Sigla],FALSE,1),"")</f>
        <v>GEMA</v>
      </c>
      <c r="D54" s="290" t="str">
        <f>IF(B54,_xlfn.XLOOKUP(A54,Tabla6[Id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E54" s="310">
        <f>IF(Tabla1315[[#This Row],[Diligenciadas etapas previas?]],_xlfn.XLOOKUP(Tabla1315[[#This Row],[Id Riesgo]],Tabla13[Id Riesgo],Tabla13[Probabilidad],"",1),"")</f>
        <v>0.8</v>
      </c>
      <c r="F54" s="310">
        <f>IF(Tabla1315[[#This Row],[Diligenciadas etapas previas?]],_xlfn.XLOOKUP(Tabla1315[[#This Row],[Id Riesgo]],Tabla13[Id Riesgo],Tabla13[Porcentaje Impacto],"",1),"")</f>
        <v>0.8</v>
      </c>
      <c r="G54" s="311" t="str">
        <f>IF(Tabla1315[[#This Row],[Diligenciadas etapas previas?]],_xlfn.XLOOKUP(Tabla1315[[#This Row],[Id Riesgo]],Tabla13[Id Riesgo],Tabla13[Nivel de probabilidad],"",1),"")</f>
        <v>Alta</v>
      </c>
      <c r="H54" s="311" t="str">
        <f>IF(Tabla1315[[#This Row],[Diligenciadas etapas previas?]],_xlfn.XLOOKUP(Tabla1315[[#This Row],[Id Riesgo]],Tabla13[Id Riesgo],Tabla13[Nivel de impacto],"",1),"")</f>
        <v>Mayor</v>
      </c>
      <c r="I54" s="311" t="str">
        <f>IF(Tabla1315[[#This Row],[Diligenciadas etapas previas?]],_xlfn.XLOOKUP(Tabla1315[[#This Row],[Id Riesgo]],Tabla13[Id Riesgo],Tabla13[Severidad Nivel de Riesgo Inherente],"",1),"")</f>
        <v>Alto</v>
      </c>
      <c r="J54" s="310">
        <f>IF(Tabla1315[[#This Row],[Diligenciadas etapas previas?]],_xlfn.XLOOKUP(Tabla1315[[#This Row],[Id Riesgo]],'4_CONTROLES'!$A$12:$A$1611,'4_CONTROLES'!$AJ$12:$AJ$1611,"",1),"")</f>
        <v>0.28799999999999998</v>
      </c>
      <c r="K54" s="310">
        <f>IF(Tabla1315[[#This Row],[Diligenciadas etapas previas?]],_xlfn.XLOOKUP(Tabla1315[[#This Row],[Id Riesgo]],'4_CONTROLES'!$A$12:$A$1611,'4_CONTROLES'!$AK$12:$AK$1611,"",1),"")</f>
        <v>0.8</v>
      </c>
      <c r="L54" s="311" t="str">
        <f>IF(Tabla1315[[#This Row],[Diligenciadas etapas previas?]],_xlfn.XLOOKUP(Tabla1315[[#This Row],[Id Riesgo]],'4_CONTROLES'!$A$12:$A$1611,'4_CONTROLES'!$AL$12:$AL$1611,"",1),"")</f>
        <v>Baja</v>
      </c>
      <c r="M54" s="311" t="str">
        <f>IF(Tabla1315[[#This Row],[Diligenciadas etapas previas?]],_xlfn.XLOOKUP(Tabla1315[[#This Row],[Id Riesgo]],'4_CONTROLES'!$A$12:$A$1611,'4_CONTROLES'!$AM$12:$AM$1611,"",1),"")</f>
        <v>Mayor</v>
      </c>
      <c r="N54" s="311" t="str">
        <f>IF(Tabla1315[[#This Row],[Diligenciadas etapas previas?]]=TRUE,_xlfn.XLOOKUP(CONCATENATE("P",Tabla1315[[#This Row],[Nivel de probabilidad Residual]],"I",Tabla1315[[#This Row],[Nivel de impacto Residual]]),Tabla10[Llave],Tabla10[Severidad],"",1),"")</f>
        <v>Alto</v>
      </c>
      <c r="O54" s="336" t="b">
        <f>_xlfn.XLOOKUP(Tabla1315[[#This Row],[Severidad Nivel de Riesgo Residual]],CONFIGURACIÓN!$BM$6:$BM$9,CONFIGURACIÓN!$BO$6:$BO$9,"",0)</f>
        <v>1</v>
      </c>
      <c r="P54" s="328" t="str">
        <f>_xlfn.XLOOKUP(Tabla1315[[#This Row],[Severidad Nivel de Riesgo Residual]],CONFIGURACIÓN!$BM$6:$BM$9,CONFIGURACIÓN!$BP$6:$BP$9,"",0)</f>
        <v>Reducir_Compartir</v>
      </c>
      <c r="Q54" s="472" t="s">
        <v>108</v>
      </c>
      <c r="R54" s="467" t="s">
        <v>1013</v>
      </c>
      <c r="S54" s="472" t="s">
        <v>308</v>
      </c>
      <c r="T54" s="472" t="s">
        <v>128</v>
      </c>
      <c r="U54" s="467" t="s">
        <v>1015</v>
      </c>
      <c r="V54" s="474">
        <v>7</v>
      </c>
      <c r="W54" s="475"/>
      <c r="X54" s="475"/>
      <c r="Y54" s="475"/>
      <c r="Z54" s="475"/>
      <c r="AA54" s="475">
        <v>1</v>
      </c>
      <c r="AB54" s="475">
        <v>1</v>
      </c>
      <c r="AC54" s="475">
        <v>1</v>
      </c>
      <c r="AD54" s="475">
        <v>1</v>
      </c>
      <c r="AE54" s="475">
        <v>1</v>
      </c>
      <c r="AF54" s="475">
        <v>1</v>
      </c>
      <c r="AG54" s="475">
        <v>1</v>
      </c>
      <c r="AH54" s="475"/>
      <c r="AI54" s="474" t="s">
        <v>107</v>
      </c>
      <c r="AJ54" s="471" t="str">
        <f>IF(_xlfn.XLOOKUP(Tabla1315[[#This Row],[Id Riesgo]],Tabla6[Id Riesgo],Tabla6[Estado],"",0)=0,"",_xlfn.XLOOKUP(Tabla1315[[#This Row],[Id Riesgo]],Tabla6[Id Riesgo],Tabla6[Estado],"",0))</f>
        <v>Activo</v>
      </c>
    </row>
    <row r="55" spans="1:36" ht="74.599999999999994" x14ac:dyDescent="0.35">
      <c r="A55" s="289" t="s">
        <v>635</v>
      </c>
      <c r="B55" s="309" t="b">
        <f>IF(COUNTIFS(Tabla135[Id Riesgo],Tabla1315[[#This Row],[Id Riesgo]],Tabla135[Registro diligenciado],TRUE)&gt;0,TRUE,FALSE)</f>
        <v>1</v>
      </c>
      <c r="C55" s="289" t="str">
        <f>IF(B55,_xlfn.XLOOKUP(A55,Tabla6[Id Riesgo],Tabla6[Sigla],FALSE,1),"")</f>
        <v>GEMA</v>
      </c>
      <c r="D55" s="290" t="str">
        <f>IF(B55,_xlfn.XLOOKUP(A55,Tabla6[Id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E55" s="310">
        <f>IF(Tabla1315[[#This Row],[Diligenciadas etapas previas?]],_xlfn.XLOOKUP(Tabla1315[[#This Row],[Id Riesgo]],Tabla13[Id Riesgo],Tabla13[Probabilidad],"",1),"")</f>
        <v>0.8</v>
      </c>
      <c r="F55" s="310">
        <f>IF(Tabla1315[[#This Row],[Diligenciadas etapas previas?]],_xlfn.XLOOKUP(Tabla1315[[#This Row],[Id Riesgo]],Tabla13[Id Riesgo],Tabla13[Porcentaje Impacto],"",1),"")</f>
        <v>0.8</v>
      </c>
      <c r="G55" s="311" t="str">
        <f>IF(Tabla1315[[#This Row],[Diligenciadas etapas previas?]],_xlfn.XLOOKUP(Tabla1315[[#This Row],[Id Riesgo]],Tabla13[Id Riesgo],Tabla13[Nivel de probabilidad],"",1),"")</f>
        <v>Alta</v>
      </c>
      <c r="H55" s="311" t="str">
        <f>IF(Tabla1315[[#This Row],[Diligenciadas etapas previas?]],_xlfn.XLOOKUP(Tabla1315[[#This Row],[Id Riesgo]],Tabla13[Id Riesgo],Tabla13[Nivel de impacto],"",1),"")</f>
        <v>Mayor</v>
      </c>
      <c r="I55" s="311" t="str">
        <f>IF(Tabla1315[[#This Row],[Diligenciadas etapas previas?]],_xlfn.XLOOKUP(Tabla1315[[#This Row],[Id Riesgo]],Tabla13[Id Riesgo],Tabla13[Severidad Nivel de Riesgo Inherente],"",1),"")</f>
        <v>Alto</v>
      </c>
      <c r="J55" s="310">
        <f>IF(Tabla1315[[#This Row],[Diligenciadas etapas previas?]],_xlfn.XLOOKUP(Tabla1315[[#This Row],[Id Riesgo]],'4_CONTROLES'!$A$12:$A$1611,'4_CONTROLES'!$AJ$12:$AJ$1611,"",1),"")</f>
        <v>0.56000000000000005</v>
      </c>
      <c r="K55" s="310">
        <f>IF(Tabla1315[[#This Row],[Diligenciadas etapas previas?]],_xlfn.XLOOKUP(Tabla1315[[#This Row],[Id Riesgo]],'4_CONTROLES'!$A$12:$A$1611,'4_CONTROLES'!$AK$12:$AK$1611,"",1),"")</f>
        <v>0.8</v>
      </c>
      <c r="L55" s="311" t="str">
        <f>IF(Tabla1315[[#This Row],[Diligenciadas etapas previas?]],_xlfn.XLOOKUP(Tabla1315[[#This Row],[Id Riesgo]],'4_CONTROLES'!$A$12:$A$1611,'4_CONTROLES'!$AL$12:$AL$1611,"",1),"")</f>
        <v>Media</v>
      </c>
      <c r="M55" s="311" t="str">
        <f>IF(Tabla1315[[#This Row],[Diligenciadas etapas previas?]],_xlfn.XLOOKUP(Tabla1315[[#This Row],[Id Riesgo]],'4_CONTROLES'!$A$12:$A$1611,'4_CONTROLES'!$AM$12:$AM$1611,"",1),"")</f>
        <v>Mayor</v>
      </c>
      <c r="N55" s="311" t="str">
        <f>IF(Tabla1315[[#This Row],[Diligenciadas etapas previas?]]=TRUE,_xlfn.XLOOKUP(CONCATENATE("P",Tabla1315[[#This Row],[Nivel de probabilidad Residual]],"I",Tabla1315[[#This Row],[Nivel de impacto Residual]]),Tabla10[Llave],Tabla10[Severidad],"",1),"")</f>
        <v>Alto</v>
      </c>
      <c r="O55" s="336" t="b">
        <f>_xlfn.XLOOKUP(Tabla1315[[#This Row],[Severidad Nivel de Riesgo Residual]],CONFIGURACIÓN!$BM$6:$BM$9,CONFIGURACIÓN!$BO$6:$BO$9,"",0)</f>
        <v>1</v>
      </c>
      <c r="P55" s="328" t="str">
        <f>_xlfn.XLOOKUP(Tabla1315[[#This Row],[Severidad Nivel de Riesgo Residual]],CONFIGURACIÓN!$BM$6:$BM$9,CONFIGURACIÓN!$BP$6:$BP$9,"",0)</f>
        <v>Reducir_Compartir</v>
      </c>
      <c r="Q55" s="472" t="s">
        <v>108</v>
      </c>
      <c r="R55" s="473" t="s">
        <v>1014</v>
      </c>
      <c r="S55" s="472" t="s">
        <v>308</v>
      </c>
      <c r="T55" s="472" t="s">
        <v>128</v>
      </c>
      <c r="U55" s="473" t="s">
        <v>1016</v>
      </c>
      <c r="V55" s="474">
        <v>3</v>
      </c>
      <c r="W55" s="475"/>
      <c r="X55" s="475"/>
      <c r="Y55" s="475"/>
      <c r="Z55" s="475"/>
      <c r="AA55" s="475"/>
      <c r="AB55" s="475">
        <v>1</v>
      </c>
      <c r="AC55" s="475"/>
      <c r="AD55" s="475"/>
      <c r="AE55" s="475">
        <v>1</v>
      </c>
      <c r="AF55" s="475"/>
      <c r="AG55" s="475"/>
      <c r="AH55" s="475">
        <v>1</v>
      </c>
      <c r="AI55" s="474" t="s">
        <v>107</v>
      </c>
      <c r="AJ55" s="471" t="str">
        <f>IF(_xlfn.XLOOKUP(Tabla1315[[#This Row],[Id Riesgo]],Tabla6[Id Riesgo],Tabla6[Estado],"",0)=0,"",_xlfn.XLOOKUP(Tabla1315[[#This Row],[Id Riesgo]],Tabla6[Id Riesgo],Tabla6[Estado],"",0))</f>
        <v>Activo</v>
      </c>
    </row>
    <row r="56" spans="1:36" ht="62.15" x14ac:dyDescent="0.35">
      <c r="A56" s="289" t="s">
        <v>636</v>
      </c>
      <c r="B56" s="309" t="b">
        <f>IF(COUNTIFS(Tabla135[Id Riesgo],Tabla1315[[#This Row],[Id Riesgo]],Tabla135[Registro diligenciado],TRUE)&gt;0,TRUE,FALSE)</f>
        <v>1</v>
      </c>
      <c r="C56" s="289" t="str">
        <f>IF(B56,_xlfn.XLOOKUP(A56,Tabla6[Id Riesgo],Tabla6[Sigla],FALSE,1),"")</f>
        <v>GEMA</v>
      </c>
      <c r="D56" s="290" t="str">
        <f>IF(B56,_xlfn.XLOOKUP(A56,Tabla6[Id Riesgo],Tabla6[DESCRIPCIÓN DEL RIESGO],FALSE,1),"")</f>
        <v>Posibilidad de afectación Reputacional, Legal por Fraude interno debido a Ocurrencia de hechos de concusión o cohecho en la atención a la ciudadanía en la UGT´S  y cualquier ventanilla de atención al ciudadano</v>
      </c>
      <c r="E56" s="310">
        <f>IF(Tabla1315[[#This Row],[Diligenciadas etapas previas?]],_xlfn.XLOOKUP(Tabla1315[[#This Row],[Id Riesgo]],Tabla13[Id Riesgo],Tabla13[Probabilidad],"",1),"")</f>
        <v>0.8</v>
      </c>
      <c r="F56" s="310">
        <f>IF(Tabla1315[[#This Row],[Diligenciadas etapas previas?]],_xlfn.XLOOKUP(Tabla1315[[#This Row],[Id Riesgo]],Tabla13[Id Riesgo],Tabla13[Porcentaje Impacto],"",1),"")</f>
        <v>1</v>
      </c>
      <c r="G56" s="311" t="str">
        <f>IF(Tabla1315[[#This Row],[Diligenciadas etapas previas?]],_xlfn.XLOOKUP(Tabla1315[[#This Row],[Id Riesgo]],Tabla13[Id Riesgo],Tabla13[Nivel de probabilidad],"",1),"")</f>
        <v>Alta</v>
      </c>
      <c r="H56" s="311" t="str">
        <f>IF(Tabla1315[[#This Row],[Diligenciadas etapas previas?]],_xlfn.XLOOKUP(Tabla1315[[#This Row],[Id Riesgo]],Tabla13[Id Riesgo],Tabla13[Nivel de impacto],"",1),"")</f>
        <v>Castastrófico</v>
      </c>
      <c r="I56" s="311" t="str">
        <f>IF(Tabla1315[[#This Row],[Diligenciadas etapas previas?]],_xlfn.XLOOKUP(Tabla1315[[#This Row],[Id Riesgo]],Tabla13[Id Riesgo],Tabla13[Severidad Nivel de Riesgo Inherente],"",1),"")</f>
        <v>Extremo</v>
      </c>
      <c r="J56" s="310">
        <f>IF(Tabla1315[[#This Row],[Diligenciadas etapas previas?]],_xlfn.XLOOKUP(Tabla1315[[#This Row],[Id Riesgo]],'4_CONTROLES'!$A$12:$A$1611,'4_CONTROLES'!$AJ$12:$AJ$1611,"",1),"")</f>
        <v>0.8</v>
      </c>
      <c r="K56" s="310">
        <f>IF(Tabla1315[[#This Row],[Diligenciadas etapas previas?]],_xlfn.XLOOKUP(Tabla1315[[#This Row],[Id Riesgo]],'4_CONTROLES'!$A$12:$A$1611,'4_CONTROLES'!$AK$12:$AK$1611,"",1),"")</f>
        <v>0.75</v>
      </c>
      <c r="L56" s="311" t="str">
        <f>IF(Tabla1315[[#This Row],[Diligenciadas etapas previas?]],_xlfn.XLOOKUP(Tabla1315[[#This Row],[Id Riesgo]],'4_CONTROLES'!$A$12:$A$1611,'4_CONTROLES'!$AL$12:$AL$1611,"",1),"")</f>
        <v>Alta</v>
      </c>
      <c r="M56" s="311" t="str">
        <f>IF(Tabla1315[[#This Row],[Diligenciadas etapas previas?]],_xlfn.XLOOKUP(Tabla1315[[#This Row],[Id Riesgo]],'4_CONTROLES'!$A$12:$A$1611,'4_CONTROLES'!$AM$12:$AM$1611,"",1),"")</f>
        <v>Mayor</v>
      </c>
      <c r="N56" s="311" t="str">
        <f>IF(Tabla1315[[#This Row],[Diligenciadas etapas previas?]]=TRUE,_xlfn.XLOOKUP(CONCATENATE("P",Tabla1315[[#This Row],[Nivel de probabilidad Residual]],"I",Tabla1315[[#This Row],[Nivel de impacto Residual]]),Tabla10[Llave],Tabla10[Severidad],"",1),"")</f>
        <v>Alto</v>
      </c>
      <c r="O56" s="336" t="b">
        <f>_xlfn.XLOOKUP(Tabla1315[[#This Row],[Severidad Nivel de Riesgo Residual]],CONFIGURACIÓN!$BM$6:$BM$9,CONFIGURACIÓN!$BO$6:$BO$9,"",0)</f>
        <v>1</v>
      </c>
      <c r="P56" s="328" t="str">
        <f>_xlfn.XLOOKUP(Tabla1315[[#This Row],[Severidad Nivel de Riesgo Residual]],CONFIGURACIÓN!$BM$6:$BM$9,CONFIGURACIÓN!$BP$6:$BP$9,"",0)</f>
        <v>Reducir_Compartir</v>
      </c>
      <c r="Q56" s="472" t="s">
        <v>108</v>
      </c>
      <c r="R56" s="473" t="s">
        <v>1020</v>
      </c>
      <c r="S56" s="472" t="s">
        <v>315</v>
      </c>
      <c r="T56" s="472" t="s">
        <v>128</v>
      </c>
      <c r="U56" s="473" t="s">
        <v>1021</v>
      </c>
      <c r="V56" s="474">
        <v>4</v>
      </c>
      <c r="W56" s="475"/>
      <c r="X56" s="475"/>
      <c r="Y56" s="475"/>
      <c r="Z56" s="475"/>
      <c r="AA56" s="475">
        <v>1</v>
      </c>
      <c r="AB56" s="475"/>
      <c r="AC56" s="475">
        <v>1</v>
      </c>
      <c r="AD56" s="475"/>
      <c r="AE56" s="475">
        <v>1</v>
      </c>
      <c r="AF56" s="475"/>
      <c r="AG56" s="475">
        <v>1</v>
      </c>
      <c r="AH56" s="475"/>
      <c r="AI56" s="474" t="s">
        <v>107</v>
      </c>
      <c r="AJ56" s="471" t="str">
        <f>IF(_xlfn.XLOOKUP(Tabla1315[[#This Row],[Id Riesgo]],Tabla6[Id Riesgo],Tabla6[Estado],"",0)=0,"",_xlfn.XLOOKUP(Tabla1315[[#This Row],[Id Riesgo]],Tabla6[Id Riesgo],Tabla6[Estado],"",0))</f>
        <v>Activo</v>
      </c>
    </row>
    <row r="57" spans="1:36" ht="174" x14ac:dyDescent="0.35">
      <c r="A57" s="289" t="s">
        <v>637</v>
      </c>
      <c r="B57" s="309" t="b">
        <f>IF(COUNTIFS(Tabla135[Id Riesgo],Tabla1315[[#This Row],[Id Riesgo]],Tabla135[Registro diligenciado],TRUE)&gt;0,TRUE,FALSE)</f>
        <v>1</v>
      </c>
      <c r="C57" s="289" t="str">
        <f>IF(B57,_xlfn.XLOOKUP(A57,Tabla6[Id Riesgo],Tabla6[Sigla],FALSE,1),"")</f>
        <v>ACCTI</v>
      </c>
      <c r="D57" s="290" t="str">
        <f>IF(B57,_xlfn.XLOOKUP(A57,Tabla6[Id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E57" s="310">
        <f>IF(Tabla1315[[#This Row],[Diligenciadas etapas previas?]],_xlfn.XLOOKUP(Tabla1315[[#This Row],[Id Riesgo]],Tabla13[Id Riesgo],Tabla13[Probabilidad],"",1),"")</f>
        <v>0.4</v>
      </c>
      <c r="F57" s="310">
        <f>IF(Tabla1315[[#This Row],[Diligenciadas etapas previas?]],_xlfn.XLOOKUP(Tabla1315[[#This Row],[Id Riesgo]],Tabla13[Id Riesgo],Tabla13[Porcentaje Impacto],"",1),"")</f>
        <v>1</v>
      </c>
      <c r="G57" s="311" t="str">
        <f>IF(Tabla1315[[#This Row],[Diligenciadas etapas previas?]],_xlfn.XLOOKUP(Tabla1315[[#This Row],[Id Riesgo]],Tabla13[Id Riesgo],Tabla13[Nivel de probabilidad],"",1),"")</f>
        <v>Baja</v>
      </c>
      <c r="H57" s="311" t="str">
        <f>IF(Tabla1315[[#This Row],[Diligenciadas etapas previas?]],_xlfn.XLOOKUP(Tabla1315[[#This Row],[Id Riesgo]],Tabla13[Id Riesgo],Tabla13[Nivel de impacto],"",1),"")</f>
        <v>Castastrófico</v>
      </c>
      <c r="I57" s="311" t="str">
        <f>IF(Tabla1315[[#This Row],[Diligenciadas etapas previas?]],_xlfn.XLOOKUP(Tabla1315[[#This Row],[Id Riesgo]],Tabla13[Id Riesgo],Tabla13[Severidad Nivel de Riesgo Inherente],"",1),"")</f>
        <v>Extremo</v>
      </c>
      <c r="J57" s="310">
        <f>IF(Tabla1315[[#This Row],[Diligenciadas etapas previas?]],_xlfn.XLOOKUP(Tabla1315[[#This Row],[Id Riesgo]],'4_CONTROLES'!$A$12:$A$1611,'4_CONTROLES'!$AJ$12:$AJ$1611,"",1),"")</f>
        <v>0.24</v>
      </c>
      <c r="K57" s="310">
        <f>IF(Tabla1315[[#This Row],[Diligenciadas etapas previas?]],_xlfn.XLOOKUP(Tabla1315[[#This Row],[Id Riesgo]],'4_CONTROLES'!$A$12:$A$1611,'4_CONTROLES'!$AK$12:$AK$1611,"",1),"")</f>
        <v>0.75</v>
      </c>
      <c r="L57" s="311" t="str">
        <f>IF(Tabla1315[[#This Row],[Diligenciadas etapas previas?]],_xlfn.XLOOKUP(Tabla1315[[#This Row],[Id Riesgo]],'4_CONTROLES'!$A$12:$A$1611,'4_CONTROLES'!$AL$12:$AL$1611,"",1),"")</f>
        <v>Baja</v>
      </c>
      <c r="M57" s="311" t="str">
        <f>IF(Tabla1315[[#This Row],[Diligenciadas etapas previas?]],_xlfn.XLOOKUP(Tabla1315[[#This Row],[Id Riesgo]],'4_CONTROLES'!$A$12:$A$1611,'4_CONTROLES'!$AM$12:$AM$1611,"",1),"")</f>
        <v>Mayor</v>
      </c>
      <c r="N57" s="311" t="str">
        <f>IF(Tabla1315[[#This Row],[Diligenciadas etapas previas?]]=TRUE,_xlfn.XLOOKUP(CONCATENATE("P",Tabla1315[[#This Row],[Nivel de probabilidad Residual]],"I",Tabla1315[[#This Row],[Nivel de impacto Residual]]),Tabla10[Llave],Tabla10[Severidad],"",1),"")</f>
        <v>Alto</v>
      </c>
      <c r="O57" s="336" t="b">
        <f>_xlfn.XLOOKUP(Tabla1315[[#This Row],[Severidad Nivel de Riesgo Residual]],CONFIGURACIÓN!$BM$6:$BM$9,CONFIGURACIÓN!$BO$6:$BO$9,"",0)</f>
        <v>1</v>
      </c>
      <c r="P57" s="328" t="str">
        <f>_xlfn.XLOOKUP(Tabla1315[[#This Row],[Severidad Nivel de Riesgo Residual]],CONFIGURACIÓN!$BM$6:$BM$9,CONFIGURACIÓN!$BP$6:$BP$9,"",0)</f>
        <v>Reducir_Compartir</v>
      </c>
      <c r="Q57" s="472" t="s">
        <v>108</v>
      </c>
      <c r="R57" s="473" t="s">
        <v>1038</v>
      </c>
      <c r="S57" s="472" t="s">
        <v>279</v>
      </c>
      <c r="T57" s="472" t="s">
        <v>128</v>
      </c>
      <c r="U57" s="473" t="s">
        <v>1041</v>
      </c>
      <c r="V57" s="474">
        <v>2</v>
      </c>
      <c r="W57" s="475"/>
      <c r="X57" s="475"/>
      <c r="Y57" s="475"/>
      <c r="Z57" s="475"/>
      <c r="AA57" s="475">
        <v>1</v>
      </c>
      <c r="AB57" s="475"/>
      <c r="AC57" s="475"/>
      <c r="AD57" s="475"/>
      <c r="AE57" s="475"/>
      <c r="AF57" s="475">
        <v>1</v>
      </c>
      <c r="AG57" s="475"/>
      <c r="AH57" s="475"/>
      <c r="AI57" s="474" t="s">
        <v>107</v>
      </c>
      <c r="AJ57" s="471" t="str">
        <f>IF(_xlfn.XLOOKUP(Tabla1315[[#This Row],[Id Riesgo]],Tabla6[Id Riesgo],Tabla6[Estado],"",0)=0,"",_xlfn.XLOOKUP(Tabla1315[[#This Row],[Id Riesgo]],Tabla6[Id Riesgo],Tabla6[Estado],"",0))</f>
        <v>Activo</v>
      </c>
    </row>
    <row r="58" spans="1:36" ht="87" x14ac:dyDescent="0.35">
      <c r="A58" s="289" t="s">
        <v>638</v>
      </c>
      <c r="B58" s="309" t="b">
        <f>IF(COUNTIFS(Tabla135[Id Riesgo],Tabla1315[[#This Row],[Id Riesgo]],Tabla135[Registro diligenciado],TRUE)&gt;0,TRUE,FALSE)</f>
        <v>1</v>
      </c>
      <c r="C58" s="289" t="str">
        <f>IF(B58,_xlfn.XLOOKUP(A58,Tabla6[Id Riesgo],Tabla6[Sigla],FALSE,1),"")</f>
        <v>ACCTI</v>
      </c>
      <c r="D58" s="290" t="str">
        <f>IF(B58,_xlfn.XLOOKUP(A58,Tabla6[Id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E58" s="310">
        <f>IF(Tabla1315[[#This Row],[Diligenciadas etapas previas?]],_xlfn.XLOOKUP(Tabla1315[[#This Row],[Id Riesgo]],Tabla13[Id Riesgo],Tabla13[Probabilidad],"",1),"")</f>
        <v>0.4</v>
      </c>
      <c r="F58" s="310">
        <f>IF(Tabla1315[[#This Row],[Diligenciadas etapas previas?]],_xlfn.XLOOKUP(Tabla1315[[#This Row],[Id Riesgo]],Tabla13[Id Riesgo],Tabla13[Porcentaje Impacto],"",1),"")</f>
        <v>1</v>
      </c>
      <c r="G58" s="311" t="str">
        <f>IF(Tabla1315[[#This Row],[Diligenciadas etapas previas?]],_xlfn.XLOOKUP(Tabla1315[[#This Row],[Id Riesgo]],Tabla13[Id Riesgo],Tabla13[Nivel de probabilidad],"",1),"")</f>
        <v>Baja</v>
      </c>
      <c r="H58" s="311" t="str">
        <f>IF(Tabla1315[[#This Row],[Diligenciadas etapas previas?]],_xlfn.XLOOKUP(Tabla1315[[#This Row],[Id Riesgo]],Tabla13[Id Riesgo],Tabla13[Nivel de impacto],"",1),"")</f>
        <v>Castastrófico</v>
      </c>
      <c r="I58" s="311" t="str">
        <f>IF(Tabla1315[[#This Row],[Diligenciadas etapas previas?]],_xlfn.XLOOKUP(Tabla1315[[#This Row],[Id Riesgo]],Tabla13[Id Riesgo],Tabla13[Severidad Nivel de Riesgo Inherente],"",1),"")</f>
        <v>Extremo</v>
      </c>
      <c r="J58" s="310">
        <f>IF(Tabla1315[[#This Row],[Diligenciadas etapas previas?]],_xlfn.XLOOKUP(Tabla1315[[#This Row],[Id Riesgo]],'4_CONTROLES'!$A$12:$A$1611,'4_CONTROLES'!$AJ$12:$AJ$1611,"",1),"")</f>
        <v>0.28000000000000003</v>
      </c>
      <c r="K58" s="310">
        <f>IF(Tabla1315[[#This Row],[Diligenciadas etapas previas?]],_xlfn.XLOOKUP(Tabla1315[[#This Row],[Id Riesgo]],'4_CONTROLES'!$A$12:$A$1611,'4_CONTROLES'!$AK$12:$AK$1611,"",1),"")</f>
        <v>1</v>
      </c>
      <c r="L58" s="311" t="str">
        <f>IF(Tabla1315[[#This Row],[Diligenciadas etapas previas?]],_xlfn.XLOOKUP(Tabla1315[[#This Row],[Id Riesgo]],'4_CONTROLES'!$A$12:$A$1611,'4_CONTROLES'!$AL$12:$AL$1611,"",1),"")</f>
        <v>Baja</v>
      </c>
      <c r="M58" s="311" t="str">
        <f>IF(Tabla1315[[#This Row],[Diligenciadas etapas previas?]],_xlfn.XLOOKUP(Tabla1315[[#This Row],[Id Riesgo]],'4_CONTROLES'!$A$12:$A$1611,'4_CONTROLES'!$AM$12:$AM$1611,"",1),"")</f>
        <v>Castastrófico</v>
      </c>
      <c r="N58" s="311" t="str">
        <f>IF(Tabla1315[[#This Row],[Diligenciadas etapas previas?]]=TRUE,_xlfn.XLOOKUP(CONCATENATE("P",Tabla1315[[#This Row],[Nivel de probabilidad Residual]],"I",Tabla1315[[#This Row],[Nivel de impacto Residual]]),Tabla10[Llave],Tabla10[Severidad],"",1),"")</f>
        <v>Extremo</v>
      </c>
      <c r="O58" s="336" t="b">
        <f>_xlfn.XLOOKUP(Tabla1315[[#This Row],[Severidad Nivel de Riesgo Residual]],CONFIGURACIÓN!$BM$6:$BM$9,CONFIGURACIÓN!$BO$6:$BO$9,"",0)</f>
        <v>1</v>
      </c>
      <c r="P58" s="328" t="str">
        <f>_xlfn.XLOOKUP(Tabla1315[[#This Row],[Severidad Nivel de Riesgo Residual]],CONFIGURACIÓN!$BM$6:$BM$9,CONFIGURACIÓN!$BP$6:$BP$9,"",0)</f>
        <v>Reducir_Mitigar</v>
      </c>
      <c r="Q58" s="472" t="s">
        <v>108</v>
      </c>
      <c r="R58" s="473" t="s">
        <v>1039</v>
      </c>
      <c r="S58" s="472" t="s">
        <v>127</v>
      </c>
      <c r="T58" s="472" t="s">
        <v>128</v>
      </c>
      <c r="U58" s="473" t="s">
        <v>1042</v>
      </c>
      <c r="V58" s="474">
        <v>4</v>
      </c>
      <c r="W58" s="475"/>
      <c r="X58" s="475"/>
      <c r="Y58" s="475"/>
      <c r="Z58" s="475"/>
      <c r="AA58" s="475">
        <v>1</v>
      </c>
      <c r="AB58" s="475"/>
      <c r="AC58" s="475">
        <v>1</v>
      </c>
      <c r="AD58" s="475"/>
      <c r="AE58" s="475">
        <v>1</v>
      </c>
      <c r="AF58" s="475"/>
      <c r="AG58" s="475">
        <v>1</v>
      </c>
      <c r="AH58" s="475"/>
      <c r="AI58" s="474" t="s">
        <v>107</v>
      </c>
      <c r="AJ58" s="471" t="str">
        <f>IF(_xlfn.XLOOKUP(Tabla1315[[#This Row],[Id Riesgo]],Tabla6[Id Riesgo],Tabla6[Estado],"",0)=0,"",_xlfn.XLOOKUP(Tabla1315[[#This Row],[Id Riesgo]],Tabla6[Id Riesgo],Tabla6[Estado],"",0))</f>
        <v>Activo</v>
      </c>
    </row>
    <row r="59" spans="1:36" ht="87" x14ac:dyDescent="0.35">
      <c r="A59" s="289" t="s">
        <v>639</v>
      </c>
      <c r="B59" s="309" t="b">
        <f>IF(COUNTIFS(Tabla135[Id Riesgo],Tabla1315[[#This Row],[Id Riesgo]],Tabla135[Registro diligenciado],TRUE)&gt;0,TRUE,FALSE)</f>
        <v>1</v>
      </c>
      <c r="C59" s="289" t="str">
        <f>IF(B59,_xlfn.XLOOKUP(A59,Tabla6[Id Riesgo],Tabla6[Sigla],FALSE,1),"")</f>
        <v>ACCTI</v>
      </c>
      <c r="D59" s="290" t="str">
        <f>IF(B59,_xlfn.XLOOKUP(A59,Tabla6[Id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E59" s="310">
        <f>IF(Tabla1315[[#This Row],[Diligenciadas etapas previas?]],_xlfn.XLOOKUP(Tabla1315[[#This Row],[Id Riesgo]],Tabla13[Id Riesgo],Tabla13[Probabilidad],"",1),"")</f>
        <v>0.4</v>
      </c>
      <c r="F59" s="310">
        <f>IF(Tabla1315[[#This Row],[Diligenciadas etapas previas?]],_xlfn.XLOOKUP(Tabla1315[[#This Row],[Id Riesgo]],Tabla13[Id Riesgo],Tabla13[Porcentaje Impacto],"",1),"")</f>
        <v>1</v>
      </c>
      <c r="G59" s="311" t="str">
        <f>IF(Tabla1315[[#This Row],[Diligenciadas etapas previas?]],_xlfn.XLOOKUP(Tabla1315[[#This Row],[Id Riesgo]],Tabla13[Id Riesgo],Tabla13[Nivel de probabilidad],"",1),"")</f>
        <v>Baja</v>
      </c>
      <c r="H59" s="311" t="str">
        <f>IF(Tabla1315[[#This Row],[Diligenciadas etapas previas?]],_xlfn.XLOOKUP(Tabla1315[[#This Row],[Id Riesgo]],Tabla13[Id Riesgo],Tabla13[Nivel de impacto],"",1),"")</f>
        <v>Castastrófico</v>
      </c>
      <c r="I59" s="311" t="str">
        <f>IF(Tabla1315[[#This Row],[Diligenciadas etapas previas?]],_xlfn.XLOOKUP(Tabla1315[[#This Row],[Id Riesgo]],Tabla13[Id Riesgo],Tabla13[Severidad Nivel de Riesgo Inherente],"",1),"")</f>
        <v>Extremo</v>
      </c>
      <c r="J59" s="310">
        <f>IF(Tabla1315[[#This Row],[Diligenciadas etapas previas?]],_xlfn.XLOOKUP(Tabla1315[[#This Row],[Id Riesgo]],'4_CONTROLES'!$A$12:$A$1611,'4_CONTROLES'!$AJ$12:$AJ$1611,"",1),"")</f>
        <v>0.28000000000000003</v>
      </c>
      <c r="K59" s="310">
        <f>IF(Tabla1315[[#This Row],[Diligenciadas etapas previas?]],_xlfn.XLOOKUP(Tabla1315[[#This Row],[Id Riesgo]],'4_CONTROLES'!$A$12:$A$1611,'4_CONTROLES'!$AK$12:$AK$1611,"",1),"")</f>
        <v>1</v>
      </c>
      <c r="L59" s="311" t="str">
        <f>IF(Tabla1315[[#This Row],[Diligenciadas etapas previas?]],_xlfn.XLOOKUP(Tabla1315[[#This Row],[Id Riesgo]],'4_CONTROLES'!$A$12:$A$1611,'4_CONTROLES'!$AL$12:$AL$1611,"",1),"")</f>
        <v>Baja</v>
      </c>
      <c r="M59" s="311" t="str">
        <f>IF(Tabla1315[[#This Row],[Diligenciadas etapas previas?]],_xlfn.XLOOKUP(Tabla1315[[#This Row],[Id Riesgo]],'4_CONTROLES'!$A$12:$A$1611,'4_CONTROLES'!$AM$12:$AM$1611,"",1),"")</f>
        <v>Castastrófico</v>
      </c>
      <c r="N59" s="311" t="str">
        <f>IF(Tabla1315[[#This Row],[Diligenciadas etapas previas?]]=TRUE,_xlfn.XLOOKUP(CONCATENATE("P",Tabla1315[[#This Row],[Nivel de probabilidad Residual]],"I",Tabla1315[[#This Row],[Nivel de impacto Residual]]),Tabla10[Llave],Tabla10[Severidad],"",1),"")</f>
        <v>Extremo</v>
      </c>
      <c r="O59" s="336" t="b">
        <f>_xlfn.XLOOKUP(Tabla1315[[#This Row],[Severidad Nivel de Riesgo Residual]],CONFIGURACIÓN!$BM$6:$BM$9,CONFIGURACIÓN!$BO$6:$BO$9,"",0)</f>
        <v>1</v>
      </c>
      <c r="P59" s="328" t="str">
        <f>_xlfn.XLOOKUP(Tabla1315[[#This Row],[Severidad Nivel de Riesgo Residual]],CONFIGURACIÓN!$BM$6:$BM$9,CONFIGURACIÓN!$BP$6:$BP$9,"",0)</f>
        <v>Reducir_Mitigar</v>
      </c>
      <c r="Q59" s="472" t="s">
        <v>108</v>
      </c>
      <c r="R59" s="473" t="s">
        <v>1040</v>
      </c>
      <c r="S59" s="472" t="s">
        <v>127</v>
      </c>
      <c r="T59" s="472" t="s">
        <v>128</v>
      </c>
      <c r="U59" s="473" t="s">
        <v>1043</v>
      </c>
      <c r="V59" s="474">
        <v>4</v>
      </c>
      <c r="W59" s="475"/>
      <c r="X59" s="475"/>
      <c r="Y59" s="475"/>
      <c r="Z59" s="475"/>
      <c r="AA59" s="475">
        <v>1</v>
      </c>
      <c r="AB59" s="475"/>
      <c r="AC59" s="475">
        <v>1</v>
      </c>
      <c r="AD59" s="475"/>
      <c r="AE59" s="475">
        <v>1</v>
      </c>
      <c r="AF59" s="475"/>
      <c r="AG59" s="475">
        <v>1</v>
      </c>
      <c r="AH59" s="475"/>
      <c r="AI59" s="474" t="s">
        <v>107</v>
      </c>
      <c r="AJ59" s="471" t="str">
        <f>IF(_xlfn.XLOOKUP(Tabla1315[[#This Row],[Id Riesgo]],Tabla6[Id Riesgo],Tabla6[Estado],"",0)=0,"",_xlfn.XLOOKUP(Tabla1315[[#This Row],[Id Riesgo]],Tabla6[Id Riesgo],Tabla6[Estado],"",0))</f>
        <v>Activo</v>
      </c>
    </row>
    <row r="60" spans="1:36" ht="99.45" x14ac:dyDescent="0.35">
      <c r="A60" s="289" t="s">
        <v>640</v>
      </c>
      <c r="B60" s="309" t="b">
        <f>IF(COUNTIFS(Tabla135[Id Riesgo],Tabla1315[[#This Row],[Id Riesgo]],Tabla135[Registro diligenciado],TRUE)&gt;0,TRUE,FALSE)</f>
        <v>1</v>
      </c>
      <c r="C60" s="289" t="str">
        <f>IF(B60,_xlfn.XLOOKUP(A60,Tabla6[Id Riesgo],Tabla6[Sigla],FALSE,1),"")</f>
        <v>ADQBS</v>
      </c>
      <c r="D60" s="290" t="str">
        <f>IF(B60,_xlfn.XLOOKUP(A60,Tabla6[Id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E60" s="310">
        <f>IF(Tabla1315[[#This Row],[Diligenciadas etapas previas?]],_xlfn.XLOOKUP(Tabla1315[[#This Row],[Id Riesgo]],Tabla13[Id Riesgo],Tabla13[Probabilidad],"",1),"")</f>
        <v>0.6</v>
      </c>
      <c r="F60" s="310">
        <f>IF(Tabla1315[[#This Row],[Diligenciadas etapas previas?]],_xlfn.XLOOKUP(Tabla1315[[#This Row],[Id Riesgo]],Tabla13[Id Riesgo],Tabla13[Porcentaje Impacto],"",1),"")</f>
        <v>1</v>
      </c>
      <c r="G60" s="311" t="str">
        <f>IF(Tabla1315[[#This Row],[Diligenciadas etapas previas?]],_xlfn.XLOOKUP(Tabla1315[[#This Row],[Id Riesgo]],Tabla13[Id Riesgo],Tabla13[Nivel de probabilidad],"",1),"")</f>
        <v>Media</v>
      </c>
      <c r="H60" s="311" t="str">
        <f>IF(Tabla1315[[#This Row],[Diligenciadas etapas previas?]],_xlfn.XLOOKUP(Tabla1315[[#This Row],[Id Riesgo]],Tabla13[Id Riesgo],Tabla13[Nivel de impacto],"",1),"")</f>
        <v>Castastrófico</v>
      </c>
      <c r="I60" s="311" t="str">
        <f>IF(Tabla1315[[#This Row],[Diligenciadas etapas previas?]],_xlfn.XLOOKUP(Tabla1315[[#This Row],[Id Riesgo]],Tabla13[Id Riesgo],Tabla13[Severidad Nivel de Riesgo Inherente],"",1),"")</f>
        <v>Extremo</v>
      </c>
      <c r="J60" s="310">
        <f>IF(Tabla1315[[#This Row],[Diligenciadas etapas previas?]],_xlfn.XLOOKUP(Tabla1315[[#This Row],[Id Riesgo]],'4_CONTROLES'!$A$12:$A$1611,'4_CONTROLES'!$AJ$12:$AJ$1611,"",1),"")</f>
        <v>0.29399999999999998</v>
      </c>
      <c r="K60" s="310">
        <f>IF(Tabla1315[[#This Row],[Diligenciadas etapas previas?]],_xlfn.XLOOKUP(Tabla1315[[#This Row],[Id Riesgo]],'4_CONTROLES'!$A$12:$A$1611,'4_CONTROLES'!$AK$12:$AK$1611,"",1),"")</f>
        <v>1</v>
      </c>
      <c r="L60" s="311" t="str">
        <f>IF(Tabla1315[[#This Row],[Diligenciadas etapas previas?]],_xlfn.XLOOKUP(Tabla1315[[#This Row],[Id Riesgo]],'4_CONTROLES'!$A$12:$A$1611,'4_CONTROLES'!$AL$12:$AL$1611,"",1),"")</f>
        <v>Baja</v>
      </c>
      <c r="M60" s="311" t="str">
        <f>IF(Tabla1315[[#This Row],[Diligenciadas etapas previas?]],_xlfn.XLOOKUP(Tabla1315[[#This Row],[Id Riesgo]],'4_CONTROLES'!$A$12:$A$1611,'4_CONTROLES'!$AM$12:$AM$1611,"",1),"")</f>
        <v>Castastrófico</v>
      </c>
      <c r="N60" s="311" t="str">
        <f>IF(Tabla1315[[#This Row],[Diligenciadas etapas previas?]]=TRUE,_xlfn.XLOOKUP(CONCATENATE("P",Tabla1315[[#This Row],[Nivel de probabilidad Residual]],"I",Tabla1315[[#This Row],[Nivel de impacto Residual]]),Tabla10[Llave],Tabla10[Severidad],"",1),"")</f>
        <v>Extremo</v>
      </c>
      <c r="O60" s="336" t="b">
        <f>_xlfn.XLOOKUP(Tabla1315[[#This Row],[Severidad Nivel de Riesgo Residual]],CONFIGURACIÓN!$BM$6:$BM$9,CONFIGURACIÓN!$BO$6:$BO$9,"",0)</f>
        <v>1</v>
      </c>
      <c r="P60" s="328" t="str">
        <f>_xlfn.XLOOKUP(Tabla1315[[#This Row],[Severidad Nivel de Riesgo Residual]],CONFIGURACIÓN!$BM$6:$BM$9,CONFIGURACIÓN!$BP$6:$BP$9,"",0)</f>
        <v>Reducir_Mitigar</v>
      </c>
      <c r="Q60" s="472" t="s">
        <v>108</v>
      </c>
      <c r="R60" s="473" t="s">
        <v>1065</v>
      </c>
      <c r="S60" s="472" t="s">
        <v>304</v>
      </c>
      <c r="T60" s="472" t="s">
        <v>201</v>
      </c>
      <c r="U60" s="473" t="s">
        <v>1070</v>
      </c>
      <c r="V60" s="474">
        <v>3</v>
      </c>
      <c r="W60" s="475"/>
      <c r="X60" s="475"/>
      <c r="Y60" s="475"/>
      <c r="Z60" s="475"/>
      <c r="AA60" s="475">
        <v>1</v>
      </c>
      <c r="AB60" s="475"/>
      <c r="AC60" s="475"/>
      <c r="AD60" s="475">
        <v>1</v>
      </c>
      <c r="AE60" s="475"/>
      <c r="AF60" s="475"/>
      <c r="AG60" s="475">
        <v>1</v>
      </c>
      <c r="AH60" s="475"/>
      <c r="AI60" s="474"/>
      <c r="AJ60" s="471" t="str">
        <f>IF(_xlfn.XLOOKUP(Tabla1315[[#This Row],[Id Riesgo]],Tabla6[Id Riesgo],Tabla6[Estado],"",0)=0,"",_xlfn.XLOOKUP(Tabla1315[[#This Row],[Id Riesgo]],Tabla6[Id Riesgo],Tabla6[Estado],"",0))</f>
        <v>Activo</v>
      </c>
    </row>
    <row r="61" spans="1:36" ht="99.45" x14ac:dyDescent="0.35">
      <c r="A61" s="289" t="s">
        <v>641</v>
      </c>
      <c r="B61" s="309" t="b">
        <f>IF(COUNTIFS(Tabla135[Id Riesgo],Tabla1315[[#This Row],[Id Riesgo]],Tabla135[Registro diligenciado],TRUE)&gt;0,TRUE,FALSE)</f>
        <v>1</v>
      </c>
      <c r="C61" s="289" t="str">
        <f>IF(B61,_xlfn.XLOOKUP(A61,Tabla6[Id Riesgo],Tabla6[Sigla],FALSE,1),"")</f>
        <v>ADQBS</v>
      </c>
      <c r="D61" s="290" t="str">
        <f>IF(B61,_xlfn.XLOOKUP(A61,Tabla6[Id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E61" s="310">
        <f>IF(Tabla1315[[#This Row],[Diligenciadas etapas previas?]],_xlfn.XLOOKUP(Tabla1315[[#This Row],[Id Riesgo]],Tabla13[Id Riesgo],Tabla13[Probabilidad],"",1),"")</f>
        <v>0.6</v>
      </c>
      <c r="F61" s="310">
        <f>IF(Tabla1315[[#This Row],[Diligenciadas etapas previas?]],_xlfn.XLOOKUP(Tabla1315[[#This Row],[Id Riesgo]],Tabla13[Id Riesgo],Tabla13[Porcentaje Impacto],"",1),"")</f>
        <v>1</v>
      </c>
      <c r="G61" s="311" t="str">
        <f>IF(Tabla1315[[#This Row],[Diligenciadas etapas previas?]],_xlfn.XLOOKUP(Tabla1315[[#This Row],[Id Riesgo]],Tabla13[Id Riesgo],Tabla13[Nivel de probabilidad],"",1),"")</f>
        <v>Media</v>
      </c>
      <c r="H61" s="311" t="str">
        <f>IF(Tabla1315[[#This Row],[Diligenciadas etapas previas?]],_xlfn.XLOOKUP(Tabla1315[[#This Row],[Id Riesgo]],Tabla13[Id Riesgo],Tabla13[Nivel de impacto],"",1),"")</f>
        <v>Castastrófico</v>
      </c>
      <c r="I61" s="311" t="str">
        <f>IF(Tabla1315[[#This Row],[Diligenciadas etapas previas?]],_xlfn.XLOOKUP(Tabla1315[[#This Row],[Id Riesgo]],Tabla13[Id Riesgo],Tabla13[Severidad Nivel de Riesgo Inherente],"",1),"")</f>
        <v>Extremo</v>
      </c>
      <c r="J61" s="310">
        <f>IF(Tabla1315[[#This Row],[Diligenciadas etapas previas?]],_xlfn.XLOOKUP(Tabla1315[[#This Row],[Id Riesgo]],'4_CONTROLES'!$A$12:$A$1611,'4_CONTROLES'!$AJ$12:$AJ$1611,"",1),"")</f>
        <v>0.42</v>
      </c>
      <c r="K61" s="310">
        <f>IF(Tabla1315[[#This Row],[Diligenciadas etapas previas?]],_xlfn.XLOOKUP(Tabla1315[[#This Row],[Id Riesgo]],'4_CONTROLES'!$A$12:$A$1611,'4_CONTROLES'!$AK$12:$AK$1611,"",1),"")</f>
        <v>1</v>
      </c>
      <c r="L61" s="311" t="str">
        <f>IF(Tabla1315[[#This Row],[Diligenciadas etapas previas?]],_xlfn.XLOOKUP(Tabla1315[[#This Row],[Id Riesgo]],'4_CONTROLES'!$A$12:$A$1611,'4_CONTROLES'!$AL$12:$AL$1611,"",1),"")</f>
        <v>Media</v>
      </c>
      <c r="M61" s="311" t="str">
        <f>IF(Tabla1315[[#This Row],[Diligenciadas etapas previas?]],_xlfn.XLOOKUP(Tabla1315[[#This Row],[Id Riesgo]],'4_CONTROLES'!$A$12:$A$1611,'4_CONTROLES'!$AM$12:$AM$1611,"",1),"")</f>
        <v>Castastrófico</v>
      </c>
      <c r="N61" s="311" t="str">
        <f>IF(Tabla1315[[#This Row],[Diligenciadas etapas previas?]]=TRUE,_xlfn.XLOOKUP(CONCATENATE("P",Tabla1315[[#This Row],[Nivel de probabilidad Residual]],"I",Tabla1315[[#This Row],[Nivel de impacto Residual]]),Tabla10[Llave],Tabla10[Severidad],"",1),"")</f>
        <v>Extremo</v>
      </c>
      <c r="O61" s="336" t="b">
        <f>_xlfn.XLOOKUP(Tabla1315[[#This Row],[Severidad Nivel de Riesgo Residual]],CONFIGURACIÓN!$BM$6:$BM$9,CONFIGURACIÓN!$BO$6:$BO$9,"",0)</f>
        <v>1</v>
      </c>
      <c r="P61" s="328" t="str">
        <f>_xlfn.XLOOKUP(Tabla1315[[#This Row],[Severidad Nivel de Riesgo Residual]],CONFIGURACIÓN!$BM$6:$BM$9,CONFIGURACIÓN!$BP$6:$BP$9,"",0)</f>
        <v>Reducir_Mitigar</v>
      </c>
      <c r="Q61" s="472" t="s">
        <v>108</v>
      </c>
      <c r="R61" s="473" t="s">
        <v>1066</v>
      </c>
      <c r="S61" s="472" t="s">
        <v>304</v>
      </c>
      <c r="T61" s="472" t="s">
        <v>201</v>
      </c>
      <c r="U61" s="473" t="s">
        <v>1071</v>
      </c>
      <c r="V61" s="474">
        <v>2</v>
      </c>
      <c r="W61" s="475"/>
      <c r="X61" s="475"/>
      <c r="Y61" s="475"/>
      <c r="Z61" s="475"/>
      <c r="AA61" s="475"/>
      <c r="AB61" s="475">
        <v>1</v>
      </c>
      <c r="AC61" s="475"/>
      <c r="AD61" s="475"/>
      <c r="AE61" s="475"/>
      <c r="AF61" s="475">
        <v>1</v>
      </c>
      <c r="AG61" s="475"/>
      <c r="AH61" s="475"/>
      <c r="AI61" s="474"/>
      <c r="AJ61" s="471" t="str">
        <f>IF(_xlfn.XLOOKUP(Tabla1315[[#This Row],[Id Riesgo]],Tabla6[Id Riesgo],Tabla6[Estado],"",0)=0,"",_xlfn.XLOOKUP(Tabla1315[[#This Row],[Id Riesgo]],Tabla6[Id Riesgo],Tabla6[Estado],"",0))</f>
        <v>Activo</v>
      </c>
    </row>
    <row r="62" spans="1:36" ht="99.45" x14ac:dyDescent="0.35">
      <c r="A62" s="289" t="s">
        <v>642</v>
      </c>
      <c r="B62" s="309" t="b">
        <f>IF(COUNTIFS(Tabla135[Id Riesgo],Tabla1315[[#This Row],[Id Riesgo]],Tabla135[Registro diligenciado],TRUE)&gt;0,TRUE,FALSE)</f>
        <v>1</v>
      </c>
      <c r="C62" s="289" t="str">
        <f>IF(B62,_xlfn.XLOOKUP(A62,Tabla6[Id Riesgo],Tabla6[Sigla],FALSE,1),"")</f>
        <v>ADQBS</v>
      </c>
      <c r="D62" s="290" t="str">
        <f>IF(B62,_xlfn.XLOOKUP(A62,Tabla6[Id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E62" s="310">
        <f>IF(Tabla1315[[#This Row],[Diligenciadas etapas previas?]],_xlfn.XLOOKUP(Tabla1315[[#This Row],[Id Riesgo]],Tabla13[Id Riesgo],Tabla13[Probabilidad],"",1),"")</f>
        <v>0.4</v>
      </c>
      <c r="F62" s="310">
        <f>IF(Tabla1315[[#This Row],[Diligenciadas etapas previas?]],_xlfn.XLOOKUP(Tabla1315[[#This Row],[Id Riesgo]],Tabla13[Id Riesgo],Tabla13[Porcentaje Impacto],"",1),"")</f>
        <v>1</v>
      </c>
      <c r="G62" s="311" t="str">
        <f>IF(Tabla1315[[#This Row],[Diligenciadas etapas previas?]],_xlfn.XLOOKUP(Tabla1315[[#This Row],[Id Riesgo]],Tabla13[Id Riesgo],Tabla13[Nivel de probabilidad],"",1),"")</f>
        <v>Baja</v>
      </c>
      <c r="H62" s="311" t="str">
        <f>IF(Tabla1315[[#This Row],[Diligenciadas etapas previas?]],_xlfn.XLOOKUP(Tabla1315[[#This Row],[Id Riesgo]],Tabla13[Id Riesgo],Tabla13[Nivel de impacto],"",1),"")</f>
        <v>Castastrófico</v>
      </c>
      <c r="I62" s="311" t="str">
        <f>IF(Tabla1315[[#This Row],[Diligenciadas etapas previas?]],_xlfn.XLOOKUP(Tabla1315[[#This Row],[Id Riesgo]],Tabla13[Id Riesgo],Tabla13[Severidad Nivel de Riesgo Inherente],"",1),"")</f>
        <v>Extremo</v>
      </c>
      <c r="J62" s="310">
        <f>IF(Tabla1315[[#This Row],[Diligenciadas etapas previas?]],_xlfn.XLOOKUP(Tabla1315[[#This Row],[Id Riesgo]],'4_CONTROLES'!$A$12:$A$1611,'4_CONTROLES'!$AJ$12:$AJ$1611,"",1),"")</f>
        <v>0.19600000000000001</v>
      </c>
      <c r="K62" s="310">
        <f>IF(Tabla1315[[#This Row],[Diligenciadas etapas previas?]],_xlfn.XLOOKUP(Tabla1315[[#This Row],[Id Riesgo]],'4_CONTROLES'!$A$12:$A$1611,'4_CONTROLES'!$AK$12:$AK$1611,"",1),"")</f>
        <v>1</v>
      </c>
      <c r="L62" s="311" t="str">
        <f>IF(Tabla1315[[#This Row],[Diligenciadas etapas previas?]],_xlfn.XLOOKUP(Tabla1315[[#This Row],[Id Riesgo]],'4_CONTROLES'!$A$12:$A$1611,'4_CONTROLES'!$AL$12:$AL$1611,"",1),"")</f>
        <v>Muy baja</v>
      </c>
      <c r="M62" s="311" t="str">
        <f>IF(Tabla1315[[#This Row],[Diligenciadas etapas previas?]],_xlfn.XLOOKUP(Tabla1315[[#This Row],[Id Riesgo]],'4_CONTROLES'!$A$12:$A$1611,'4_CONTROLES'!$AM$12:$AM$1611,"",1),"")</f>
        <v>Castastrófico</v>
      </c>
      <c r="N62" s="311" t="str">
        <f>IF(Tabla1315[[#This Row],[Diligenciadas etapas previas?]]=TRUE,_xlfn.XLOOKUP(CONCATENATE("P",Tabla1315[[#This Row],[Nivel de probabilidad Residual]],"I",Tabla1315[[#This Row],[Nivel de impacto Residual]]),Tabla10[Llave],Tabla10[Severidad],"",1),"")</f>
        <v>Extremo</v>
      </c>
      <c r="O62" s="336" t="b">
        <f>_xlfn.XLOOKUP(Tabla1315[[#This Row],[Severidad Nivel de Riesgo Residual]],CONFIGURACIÓN!$BM$6:$BM$9,CONFIGURACIÓN!$BO$6:$BO$9,"",0)</f>
        <v>1</v>
      </c>
      <c r="P62" s="328" t="str">
        <f>_xlfn.XLOOKUP(Tabla1315[[#This Row],[Severidad Nivel de Riesgo Residual]],CONFIGURACIÓN!$BM$6:$BM$9,CONFIGURACIÓN!$BP$6:$BP$9,"",0)</f>
        <v>Reducir_Mitigar</v>
      </c>
      <c r="Q62" s="472" t="s">
        <v>108</v>
      </c>
      <c r="R62" s="473" t="s">
        <v>1067</v>
      </c>
      <c r="S62" s="472" t="s">
        <v>304</v>
      </c>
      <c r="T62" s="472" t="s">
        <v>201</v>
      </c>
      <c r="U62" s="473" t="s">
        <v>1072</v>
      </c>
      <c r="V62" s="474">
        <v>3</v>
      </c>
      <c r="W62" s="475"/>
      <c r="X62" s="475"/>
      <c r="Y62" s="475"/>
      <c r="Z62" s="475"/>
      <c r="AA62" s="475"/>
      <c r="AB62" s="475">
        <v>1</v>
      </c>
      <c r="AC62" s="475"/>
      <c r="AD62" s="475"/>
      <c r="AE62" s="475">
        <v>1</v>
      </c>
      <c r="AF62" s="475"/>
      <c r="AG62" s="475"/>
      <c r="AH62" s="475">
        <v>1</v>
      </c>
      <c r="AI62" s="474"/>
      <c r="AJ62" s="471" t="str">
        <f>IF(_xlfn.XLOOKUP(Tabla1315[[#This Row],[Id Riesgo]],Tabla6[Id Riesgo],Tabla6[Estado],"",0)=0,"",_xlfn.XLOOKUP(Tabla1315[[#This Row],[Id Riesgo]],Tabla6[Id Riesgo],Tabla6[Estado],"",0))</f>
        <v>Activo</v>
      </c>
    </row>
    <row r="63" spans="1:36" ht="74.599999999999994" x14ac:dyDescent="0.35">
      <c r="A63" s="289" t="s">
        <v>643</v>
      </c>
      <c r="B63" s="309" t="b">
        <f>IF(COUNTIFS(Tabla135[Id Riesgo],Tabla1315[[#This Row],[Id Riesgo]],Tabla135[Registro diligenciado],TRUE)&gt;0,TRUE,FALSE)</f>
        <v>1</v>
      </c>
      <c r="C63" s="289" t="str">
        <f>IF(B63,_xlfn.XLOOKUP(A63,Tabla6[Id Riesgo],Tabla6[Sigla],FALSE,1),"")</f>
        <v>ADQBS</v>
      </c>
      <c r="D63" s="290" t="str">
        <f>IF(B63,_xlfn.XLOOKUP(A63,Tabla6[Id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E63" s="310">
        <f>IF(Tabla1315[[#This Row],[Diligenciadas etapas previas?]],_xlfn.XLOOKUP(Tabla1315[[#This Row],[Id Riesgo]],Tabla13[Id Riesgo],Tabla13[Probabilidad],"",1),"")</f>
        <v>0.6</v>
      </c>
      <c r="F63" s="310">
        <f>IF(Tabla1315[[#This Row],[Diligenciadas etapas previas?]],_xlfn.XLOOKUP(Tabla1315[[#This Row],[Id Riesgo]],Tabla13[Id Riesgo],Tabla13[Porcentaje Impacto],"",1),"")</f>
        <v>1</v>
      </c>
      <c r="G63" s="311" t="str">
        <f>IF(Tabla1315[[#This Row],[Diligenciadas etapas previas?]],_xlfn.XLOOKUP(Tabla1315[[#This Row],[Id Riesgo]],Tabla13[Id Riesgo],Tabla13[Nivel de probabilidad],"",1),"")</f>
        <v>Media</v>
      </c>
      <c r="H63" s="311" t="str">
        <f>IF(Tabla1315[[#This Row],[Diligenciadas etapas previas?]],_xlfn.XLOOKUP(Tabla1315[[#This Row],[Id Riesgo]],Tabla13[Id Riesgo],Tabla13[Nivel de impacto],"",1),"")</f>
        <v>Castastrófico</v>
      </c>
      <c r="I63" s="311" t="str">
        <f>IF(Tabla1315[[#This Row],[Diligenciadas etapas previas?]],_xlfn.XLOOKUP(Tabla1315[[#This Row],[Id Riesgo]],Tabla13[Id Riesgo],Tabla13[Severidad Nivel de Riesgo Inherente],"",1),"")</f>
        <v>Extremo</v>
      </c>
      <c r="J63" s="310">
        <f>IF(Tabla1315[[#This Row],[Diligenciadas etapas previas?]],_xlfn.XLOOKUP(Tabla1315[[#This Row],[Id Riesgo]],'4_CONTROLES'!$A$12:$A$1611,'4_CONTROLES'!$AJ$12:$AJ$1611,"",1),"")</f>
        <v>0.36</v>
      </c>
      <c r="K63" s="310">
        <f>IF(Tabla1315[[#This Row],[Diligenciadas etapas previas?]],_xlfn.XLOOKUP(Tabla1315[[#This Row],[Id Riesgo]],'4_CONTROLES'!$A$12:$A$1611,'4_CONTROLES'!$AK$12:$AK$1611,"",1),"")</f>
        <v>1</v>
      </c>
      <c r="L63" s="311" t="str">
        <f>IF(Tabla1315[[#This Row],[Diligenciadas etapas previas?]],_xlfn.XLOOKUP(Tabla1315[[#This Row],[Id Riesgo]],'4_CONTROLES'!$A$12:$A$1611,'4_CONTROLES'!$AL$12:$AL$1611,"",1),"")</f>
        <v>Baja</v>
      </c>
      <c r="M63" s="311" t="str">
        <f>IF(Tabla1315[[#This Row],[Diligenciadas etapas previas?]],_xlfn.XLOOKUP(Tabla1315[[#This Row],[Id Riesgo]],'4_CONTROLES'!$A$12:$A$1611,'4_CONTROLES'!$AM$12:$AM$1611,"",1),"")</f>
        <v>Castastrófico</v>
      </c>
      <c r="N63" s="311" t="str">
        <f>IF(Tabla1315[[#This Row],[Diligenciadas etapas previas?]]=TRUE,_xlfn.XLOOKUP(CONCATENATE("P",Tabla1315[[#This Row],[Nivel de probabilidad Residual]],"I",Tabla1315[[#This Row],[Nivel de impacto Residual]]),Tabla10[Llave],Tabla10[Severidad],"",1),"")</f>
        <v>Extremo</v>
      </c>
      <c r="O63" s="336" t="b">
        <f>_xlfn.XLOOKUP(Tabla1315[[#This Row],[Severidad Nivel de Riesgo Residual]],CONFIGURACIÓN!$BM$6:$BM$9,CONFIGURACIÓN!$BO$6:$BO$9,"",0)</f>
        <v>1</v>
      </c>
      <c r="P63" s="328" t="str">
        <f>_xlfn.XLOOKUP(Tabla1315[[#This Row],[Severidad Nivel de Riesgo Residual]],CONFIGURACIÓN!$BM$6:$BM$9,CONFIGURACIÓN!$BP$6:$BP$9,"",0)</f>
        <v>Reducir_Mitigar</v>
      </c>
      <c r="Q63" s="472" t="s">
        <v>108</v>
      </c>
      <c r="R63" s="473" t="s">
        <v>1068</v>
      </c>
      <c r="S63" s="472" t="s">
        <v>304</v>
      </c>
      <c r="T63" s="472" t="s">
        <v>201</v>
      </c>
      <c r="U63" s="473" t="s">
        <v>1073</v>
      </c>
      <c r="V63" s="474">
        <v>3</v>
      </c>
      <c r="W63" s="475"/>
      <c r="X63" s="475"/>
      <c r="Y63" s="475"/>
      <c r="Z63" s="475"/>
      <c r="AA63" s="475">
        <v>1</v>
      </c>
      <c r="AB63" s="475"/>
      <c r="AC63" s="475"/>
      <c r="AD63" s="475">
        <v>1</v>
      </c>
      <c r="AE63" s="475"/>
      <c r="AF63" s="475"/>
      <c r="AG63" s="475">
        <v>1</v>
      </c>
      <c r="AH63" s="475"/>
      <c r="AI63" s="474"/>
      <c r="AJ63" s="471" t="str">
        <f>IF(_xlfn.XLOOKUP(Tabla1315[[#This Row],[Id Riesgo]],Tabla6[Id Riesgo],Tabla6[Estado],"",0)=0,"",_xlfn.XLOOKUP(Tabla1315[[#This Row],[Id Riesgo]],Tabla6[Id Riesgo],Tabla6[Estado],"",0))</f>
        <v>Activo</v>
      </c>
    </row>
    <row r="64" spans="1:36" ht="111.9" x14ac:dyDescent="0.35">
      <c r="A64" s="289" t="s">
        <v>644</v>
      </c>
      <c r="B64" s="309" t="b">
        <f>IF(COUNTIFS(Tabla135[Id Riesgo],Tabla1315[[#This Row],[Id Riesgo]],Tabla135[Registro diligenciado],TRUE)&gt;0,TRUE,FALSE)</f>
        <v>1</v>
      </c>
      <c r="C64" s="289" t="str">
        <f>IF(B64,_xlfn.XLOOKUP(A64,Tabla6[Id Riesgo],Tabla6[Sigla],FALSE,1),"")</f>
        <v>ADQBS</v>
      </c>
      <c r="D64" s="290" t="str">
        <f>IF(B64,_xlfn.XLOOKUP(A64,Tabla6[Id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E64" s="310">
        <f>IF(Tabla1315[[#This Row],[Diligenciadas etapas previas?]],_xlfn.XLOOKUP(Tabla1315[[#This Row],[Id Riesgo]],Tabla13[Id Riesgo],Tabla13[Probabilidad],"",1),"")</f>
        <v>1</v>
      </c>
      <c r="F64" s="310">
        <f>IF(Tabla1315[[#This Row],[Diligenciadas etapas previas?]],_xlfn.XLOOKUP(Tabla1315[[#This Row],[Id Riesgo]],Tabla13[Id Riesgo],Tabla13[Porcentaje Impacto],"",1),"")</f>
        <v>1</v>
      </c>
      <c r="G64" s="311" t="str">
        <f>IF(Tabla1315[[#This Row],[Diligenciadas etapas previas?]],_xlfn.XLOOKUP(Tabla1315[[#This Row],[Id Riesgo]],Tabla13[Id Riesgo],Tabla13[Nivel de probabilidad],"",1),"")</f>
        <v>Muy alta</v>
      </c>
      <c r="H64" s="311" t="str">
        <f>IF(Tabla1315[[#This Row],[Diligenciadas etapas previas?]],_xlfn.XLOOKUP(Tabla1315[[#This Row],[Id Riesgo]],Tabla13[Id Riesgo],Tabla13[Nivel de impacto],"",1),"")</f>
        <v>Castastrófico</v>
      </c>
      <c r="I64" s="311" t="str">
        <f>IF(Tabla1315[[#This Row],[Diligenciadas etapas previas?]],_xlfn.XLOOKUP(Tabla1315[[#This Row],[Id Riesgo]],Tabla13[Id Riesgo],Tabla13[Severidad Nivel de Riesgo Inherente],"",1),"")</f>
        <v>Extremo</v>
      </c>
      <c r="J64" s="310">
        <f>IF(Tabla1315[[#This Row],[Diligenciadas etapas previas?]],_xlfn.XLOOKUP(Tabla1315[[#This Row],[Id Riesgo]],'4_CONTROLES'!$A$12:$A$1611,'4_CONTROLES'!$AJ$12:$AJ$1611,"",1),"")</f>
        <v>0.36</v>
      </c>
      <c r="K64" s="310">
        <f>IF(Tabla1315[[#This Row],[Diligenciadas etapas previas?]],_xlfn.XLOOKUP(Tabla1315[[#This Row],[Id Riesgo]],'4_CONTROLES'!$A$12:$A$1611,'4_CONTROLES'!$AK$12:$AK$1611,"",1),"")</f>
        <v>1</v>
      </c>
      <c r="L64" s="311" t="str">
        <f>IF(Tabla1315[[#This Row],[Diligenciadas etapas previas?]],_xlfn.XLOOKUP(Tabla1315[[#This Row],[Id Riesgo]],'4_CONTROLES'!$A$12:$A$1611,'4_CONTROLES'!$AL$12:$AL$1611,"",1),"")</f>
        <v>Baja</v>
      </c>
      <c r="M64" s="311" t="str">
        <f>IF(Tabla1315[[#This Row],[Diligenciadas etapas previas?]],_xlfn.XLOOKUP(Tabla1315[[#This Row],[Id Riesgo]],'4_CONTROLES'!$A$12:$A$1611,'4_CONTROLES'!$AM$12:$AM$1611,"",1),"")</f>
        <v>Castastrófico</v>
      </c>
      <c r="N64" s="311" t="str">
        <f>IF(Tabla1315[[#This Row],[Diligenciadas etapas previas?]]=TRUE,_xlfn.XLOOKUP(CONCATENATE("P",Tabla1315[[#This Row],[Nivel de probabilidad Residual]],"I",Tabla1315[[#This Row],[Nivel de impacto Residual]]),Tabla10[Llave],Tabla10[Severidad],"",1),"")</f>
        <v>Extremo</v>
      </c>
      <c r="O64" s="336" t="b">
        <f>_xlfn.XLOOKUP(Tabla1315[[#This Row],[Severidad Nivel de Riesgo Residual]],CONFIGURACIÓN!$BM$6:$BM$9,CONFIGURACIÓN!$BO$6:$BO$9,"",0)</f>
        <v>1</v>
      </c>
      <c r="P64" s="328" t="str">
        <f>_xlfn.XLOOKUP(Tabla1315[[#This Row],[Severidad Nivel de Riesgo Residual]],CONFIGURACIÓN!$BM$6:$BM$9,CONFIGURACIÓN!$BP$6:$BP$9,"",0)</f>
        <v>Reducir_Mitigar</v>
      </c>
      <c r="Q64" s="472" t="s">
        <v>108</v>
      </c>
      <c r="R64" s="473" t="s">
        <v>1069</v>
      </c>
      <c r="S64" s="472" t="s">
        <v>304</v>
      </c>
      <c r="T64" s="472" t="s">
        <v>201</v>
      </c>
      <c r="U64" s="473" t="s">
        <v>1074</v>
      </c>
      <c r="V64" s="474">
        <v>1</v>
      </c>
      <c r="W64" s="475"/>
      <c r="X64" s="475"/>
      <c r="Y64" s="475"/>
      <c r="Z64" s="475"/>
      <c r="AA64" s="475"/>
      <c r="AB64" s="475"/>
      <c r="AC64" s="475"/>
      <c r="AD64" s="475">
        <v>1</v>
      </c>
      <c r="AE64" s="475"/>
      <c r="AF64" s="475"/>
      <c r="AG64" s="475"/>
      <c r="AH64" s="475"/>
      <c r="AI64" s="474"/>
      <c r="AJ64" s="471" t="str">
        <f>IF(_xlfn.XLOOKUP(Tabla1315[[#This Row],[Id Riesgo]],Tabla6[Id Riesgo],Tabla6[Estado],"",0)=0,"",_xlfn.XLOOKUP(Tabla1315[[#This Row],[Id Riesgo]],Tabla6[Id Riesgo],Tabla6[Estado],"",0))</f>
        <v>Activo</v>
      </c>
    </row>
    <row r="65" spans="1:36" ht="74.599999999999994" x14ac:dyDescent="0.35">
      <c r="A65" s="289" t="s">
        <v>645</v>
      </c>
      <c r="B65" s="309" t="b">
        <f>IF(COUNTIFS(Tabla135[Id Riesgo],Tabla1315[[#This Row],[Id Riesgo]],Tabla135[Registro diligenciado],TRUE)&gt;0,TRUE,FALSE)</f>
        <v>1</v>
      </c>
      <c r="C65" s="289" t="str">
        <f>IF(B65,_xlfn.XLOOKUP(A65,Tabla6[Id Riesgo],Tabla6[Sigla],FALSE,1),"")</f>
        <v>ADMBS</v>
      </c>
      <c r="D65" s="290" t="str">
        <f>IF(B65,_xlfn.XLOOKUP(A65,Tabla6[Id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E65" s="310">
        <f>IF(Tabla1315[[#This Row],[Diligenciadas etapas previas?]],_xlfn.XLOOKUP(Tabla1315[[#This Row],[Id Riesgo]],Tabla13[Id Riesgo],Tabla13[Probabilidad],"",1),"")</f>
        <v>0.6</v>
      </c>
      <c r="F65" s="310">
        <f>IF(Tabla1315[[#This Row],[Diligenciadas etapas previas?]],_xlfn.XLOOKUP(Tabla1315[[#This Row],[Id Riesgo]],Tabla13[Id Riesgo],Tabla13[Porcentaje Impacto],"",1),"")</f>
        <v>1</v>
      </c>
      <c r="G65" s="311" t="str">
        <f>IF(Tabla1315[[#This Row],[Diligenciadas etapas previas?]],_xlfn.XLOOKUP(Tabla1315[[#This Row],[Id Riesgo]],Tabla13[Id Riesgo],Tabla13[Nivel de probabilidad],"",1),"")</f>
        <v>Media</v>
      </c>
      <c r="H65" s="311" t="str">
        <f>IF(Tabla1315[[#This Row],[Diligenciadas etapas previas?]],_xlfn.XLOOKUP(Tabla1315[[#This Row],[Id Riesgo]],Tabla13[Id Riesgo],Tabla13[Nivel de impacto],"",1),"")</f>
        <v>Castastrófico</v>
      </c>
      <c r="I65" s="311" t="str">
        <f>IF(Tabla1315[[#This Row],[Diligenciadas etapas previas?]],_xlfn.XLOOKUP(Tabla1315[[#This Row],[Id Riesgo]],Tabla13[Id Riesgo],Tabla13[Severidad Nivel de Riesgo Inherente],"",1),"")</f>
        <v>Extremo</v>
      </c>
      <c r="J65" s="310">
        <f>IF(Tabla1315[[#This Row],[Diligenciadas etapas previas?]],_xlfn.XLOOKUP(Tabla1315[[#This Row],[Id Riesgo]],'4_CONTROLES'!$A$12:$A$1611,'4_CONTROLES'!$AJ$12:$AJ$1611,"",1),"")</f>
        <v>0.42</v>
      </c>
      <c r="K65" s="310">
        <f>IF(Tabla1315[[#This Row],[Diligenciadas etapas previas?]],_xlfn.XLOOKUP(Tabla1315[[#This Row],[Id Riesgo]],'4_CONTROLES'!$A$12:$A$1611,'4_CONTROLES'!$AK$12:$AK$1611,"",1),"")</f>
        <v>1</v>
      </c>
      <c r="L65" s="311" t="str">
        <f>IF(Tabla1315[[#This Row],[Diligenciadas etapas previas?]],_xlfn.XLOOKUP(Tabla1315[[#This Row],[Id Riesgo]],'4_CONTROLES'!$A$12:$A$1611,'4_CONTROLES'!$AL$12:$AL$1611,"",1),"")</f>
        <v>Media</v>
      </c>
      <c r="M65" s="311" t="str">
        <f>IF(Tabla1315[[#This Row],[Diligenciadas etapas previas?]],_xlfn.XLOOKUP(Tabla1315[[#This Row],[Id Riesgo]],'4_CONTROLES'!$A$12:$A$1611,'4_CONTROLES'!$AM$12:$AM$1611,"",1),"")</f>
        <v>Castastrófico</v>
      </c>
      <c r="N65" s="311" t="str">
        <f>IF(Tabla1315[[#This Row],[Diligenciadas etapas previas?]]=TRUE,_xlfn.XLOOKUP(CONCATENATE("P",Tabla1315[[#This Row],[Nivel de probabilidad Residual]],"I",Tabla1315[[#This Row],[Nivel de impacto Residual]]),Tabla10[Llave],Tabla10[Severidad],"",1),"")</f>
        <v>Extremo</v>
      </c>
      <c r="O65" s="336" t="b">
        <f>_xlfn.XLOOKUP(Tabla1315[[#This Row],[Severidad Nivel de Riesgo Residual]],CONFIGURACIÓN!$BM$6:$BM$9,CONFIGURACIÓN!$BO$6:$BO$9,"",0)</f>
        <v>1</v>
      </c>
      <c r="P65" s="328" t="str">
        <f>_xlfn.XLOOKUP(Tabla1315[[#This Row],[Severidad Nivel de Riesgo Residual]],CONFIGURACIÓN!$BM$6:$BM$9,CONFIGURACIÓN!$BP$6:$BP$9,"",0)</f>
        <v>Reducir_Mitigar</v>
      </c>
      <c r="Q65" s="472" t="s">
        <v>168</v>
      </c>
      <c r="R65" s="473" t="s">
        <v>1085</v>
      </c>
      <c r="S65" s="472" t="s">
        <v>252</v>
      </c>
      <c r="T65" s="472" t="s">
        <v>236</v>
      </c>
      <c r="U65" s="473" t="s">
        <v>1086</v>
      </c>
      <c r="V65" s="474">
        <v>3</v>
      </c>
      <c r="W65" s="475"/>
      <c r="X65" s="475"/>
      <c r="Y65" s="475"/>
      <c r="Z65" s="475">
        <v>1</v>
      </c>
      <c r="AA65" s="475"/>
      <c r="AB65" s="475"/>
      <c r="AC65" s="475">
        <v>1</v>
      </c>
      <c r="AD65" s="475"/>
      <c r="AE65" s="475"/>
      <c r="AF65" s="475">
        <v>1</v>
      </c>
      <c r="AG65" s="475"/>
      <c r="AH65" s="475"/>
      <c r="AI65" s="474" t="s">
        <v>140</v>
      </c>
      <c r="AJ65" s="471" t="str">
        <f>IF(_xlfn.XLOOKUP(Tabla1315[[#This Row],[Id Riesgo]],Tabla6[Id Riesgo],Tabla6[Estado],"",0)=0,"",_xlfn.XLOOKUP(Tabla1315[[#This Row],[Id Riesgo]],Tabla6[Id Riesgo],Tabla6[Estado],"",0))</f>
        <v>Activo</v>
      </c>
    </row>
    <row r="66" spans="1:36" ht="111.9" x14ac:dyDescent="0.35">
      <c r="A66" s="289" t="s">
        <v>646</v>
      </c>
      <c r="B66" s="309" t="b">
        <f>IF(COUNTIFS(Tabla135[Id Riesgo],Tabla1315[[#This Row],[Id Riesgo]],Tabla135[Registro diligenciado],TRUE)&gt;0,TRUE,FALSE)</f>
        <v>1</v>
      </c>
      <c r="C66" s="289" t="str">
        <f>IF(B66,_xlfn.XLOOKUP(A66,Tabla6[Id Riesgo],Tabla6[Sigla],FALSE,1),"")</f>
        <v>ADMBS</v>
      </c>
      <c r="D66" s="290" t="str">
        <f>IF(B66,_xlfn.XLOOKUP(A66,Tabla6[Id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E66" s="310">
        <f>IF(Tabla1315[[#This Row],[Diligenciadas etapas previas?]],_xlfn.XLOOKUP(Tabla1315[[#This Row],[Id Riesgo]],Tabla13[Id Riesgo],Tabla13[Probabilidad],"",1),"")</f>
        <v>0.6</v>
      </c>
      <c r="F66" s="310">
        <f>IF(Tabla1315[[#This Row],[Diligenciadas etapas previas?]],_xlfn.XLOOKUP(Tabla1315[[#This Row],[Id Riesgo]],Tabla13[Id Riesgo],Tabla13[Porcentaje Impacto],"",1),"")</f>
        <v>1</v>
      </c>
      <c r="G66" s="311" t="str">
        <f>IF(Tabla1315[[#This Row],[Diligenciadas etapas previas?]],_xlfn.XLOOKUP(Tabla1315[[#This Row],[Id Riesgo]],Tabla13[Id Riesgo],Tabla13[Nivel de probabilidad],"",1),"")</f>
        <v>Media</v>
      </c>
      <c r="H66" s="311" t="str">
        <f>IF(Tabla1315[[#This Row],[Diligenciadas etapas previas?]],_xlfn.XLOOKUP(Tabla1315[[#This Row],[Id Riesgo]],Tabla13[Id Riesgo],Tabla13[Nivel de impacto],"",1),"")</f>
        <v>Castastrófico</v>
      </c>
      <c r="I66" s="311" t="str">
        <f>IF(Tabla1315[[#This Row],[Diligenciadas etapas previas?]],_xlfn.XLOOKUP(Tabla1315[[#This Row],[Id Riesgo]],Tabla13[Id Riesgo],Tabla13[Severidad Nivel de Riesgo Inherente],"",1),"")</f>
        <v>Extremo</v>
      </c>
      <c r="J66" s="310">
        <f>IF(Tabla1315[[#This Row],[Diligenciadas etapas previas?]],_xlfn.XLOOKUP(Tabla1315[[#This Row],[Id Riesgo]],'4_CONTROLES'!$A$12:$A$1611,'4_CONTROLES'!$AJ$12:$AJ$1611,"",1),"")</f>
        <v>0.252</v>
      </c>
      <c r="K66" s="310">
        <f>IF(Tabla1315[[#This Row],[Diligenciadas etapas previas?]],_xlfn.XLOOKUP(Tabla1315[[#This Row],[Id Riesgo]],'4_CONTROLES'!$A$12:$A$1611,'4_CONTROLES'!$AK$12:$AK$1611,"",1),"")</f>
        <v>1</v>
      </c>
      <c r="L66" s="311" t="str">
        <f>IF(Tabla1315[[#This Row],[Diligenciadas etapas previas?]],_xlfn.XLOOKUP(Tabla1315[[#This Row],[Id Riesgo]],'4_CONTROLES'!$A$12:$A$1611,'4_CONTROLES'!$AL$12:$AL$1611,"",1),"")</f>
        <v>Baja</v>
      </c>
      <c r="M66" s="311" t="str">
        <f>IF(Tabla1315[[#This Row],[Diligenciadas etapas previas?]],_xlfn.XLOOKUP(Tabla1315[[#This Row],[Id Riesgo]],'4_CONTROLES'!$A$12:$A$1611,'4_CONTROLES'!$AM$12:$AM$1611,"",1),"")</f>
        <v>Castastrófico</v>
      </c>
      <c r="N66" s="311" t="str">
        <f>IF(Tabla1315[[#This Row],[Diligenciadas etapas previas?]]=TRUE,_xlfn.XLOOKUP(CONCATENATE("P",Tabla1315[[#This Row],[Nivel de probabilidad Residual]],"I",Tabla1315[[#This Row],[Nivel de impacto Residual]]),Tabla10[Llave],Tabla10[Severidad],"",1),"")</f>
        <v>Extremo</v>
      </c>
      <c r="O66" s="336" t="b">
        <f>_xlfn.XLOOKUP(Tabla1315[[#This Row],[Severidad Nivel de Riesgo Residual]],CONFIGURACIÓN!$BM$6:$BM$9,CONFIGURACIÓN!$BO$6:$BO$9,"",0)</f>
        <v>1</v>
      </c>
      <c r="P66" s="328" t="str">
        <f>_xlfn.XLOOKUP(Tabla1315[[#This Row],[Severidad Nivel de Riesgo Residual]],CONFIGURACIÓN!$BM$6:$BM$9,CONFIGURACIÓN!$BP$6:$BP$9,"",0)</f>
        <v>Reducir_Mitigar</v>
      </c>
      <c r="Q66" s="472" t="s">
        <v>168</v>
      </c>
      <c r="R66" s="473" t="s">
        <v>1087</v>
      </c>
      <c r="S66" s="472" t="s">
        <v>252</v>
      </c>
      <c r="T66" s="472" t="s">
        <v>236</v>
      </c>
      <c r="U66" s="473" t="s">
        <v>1088</v>
      </c>
      <c r="V66" s="474">
        <v>3</v>
      </c>
      <c r="W66" s="475"/>
      <c r="X66" s="475"/>
      <c r="Y66" s="475"/>
      <c r="Z66" s="475"/>
      <c r="AA66" s="475">
        <v>1</v>
      </c>
      <c r="AB66" s="475"/>
      <c r="AC66" s="475"/>
      <c r="AD66" s="475">
        <v>1</v>
      </c>
      <c r="AE66" s="475"/>
      <c r="AF66" s="475"/>
      <c r="AG66" s="475">
        <v>1</v>
      </c>
      <c r="AH66" s="475"/>
      <c r="AI66" s="474" t="s">
        <v>140</v>
      </c>
      <c r="AJ66" s="471" t="str">
        <f>IF(_xlfn.XLOOKUP(Tabla1315[[#This Row],[Id Riesgo]],Tabla6[Id Riesgo],Tabla6[Estado],"",0)=0,"",_xlfn.XLOOKUP(Tabla1315[[#This Row],[Id Riesgo]],Tabla6[Id Riesgo],Tabla6[Estado],"",0))</f>
        <v>Activo</v>
      </c>
    </row>
    <row r="67" spans="1:36" ht="198.9" x14ac:dyDescent="0.35">
      <c r="A67" s="289" t="s">
        <v>647</v>
      </c>
      <c r="B67" s="309" t="b">
        <f>IF(COUNTIFS(Tabla135[Id Riesgo],Tabla1315[[#This Row],[Id Riesgo]],Tabla135[Registro diligenciado],TRUE)&gt;0,TRUE,FALSE)</f>
        <v>1</v>
      </c>
      <c r="C67" s="289" t="str">
        <f>IF(B67,_xlfn.XLOOKUP(A67,Tabla6[Id Riesgo],Tabla6[Sigla],FALSE,1),"")</f>
        <v>APJUR</v>
      </c>
      <c r="D67" s="290" t="str">
        <f>IF(B67,_xlfn.XLOOKUP(A67,Tabla6[Id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E67" s="310">
        <f>IF(Tabla1315[[#This Row],[Diligenciadas etapas previas?]],_xlfn.XLOOKUP(Tabla1315[[#This Row],[Id Riesgo]],Tabla13[Id Riesgo],Tabla13[Probabilidad],"",1),"")</f>
        <v>0.6</v>
      </c>
      <c r="F67" s="310">
        <f>IF(Tabla1315[[#This Row],[Diligenciadas etapas previas?]],_xlfn.XLOOKUP(Tabla1315[[#This Row],[Id Riesgo]],Tabla13[Id Riesgo],Tabla13[Porcentaje Impacto],"",1),"")</f>
        <v>1</v>
      </c>
      <c r="G67" s="311" t="str">
        <f>IF(Tabla1315[[#This Row],[Diligenciadas etapas previas?]],_xlfn.XLOOKUP(Tabla1315[[#This Row],[Id Riesgo]],Tabla13[Id Riesgo],Tabla13[Nivel de probabilidad],"",1),"")</f>
        <v>Media</v>
      </c>
      <c r="H67" s="311" t="str">
        <f>IF(Tabla1315[[#This Row],[Diligenciadas etapas previas?]],_xlfn.XLOOKUP(Tabla1315[[#This Row],[Id Riesgo]],Tabla13[Id Riesgo],Tabla13[Nivel de impacto],"",1),"")</f>
        <v>Castastrófico</v>
      </c>
      <c r="I67" s="311" t="str">
        <f>IF(Tabla1315[[#This Row],[Diligenciadas etapas previas?]],_xlfn.XLOOKUP(Tabla1315[[#This Row],[Id Riesgo]],Tabla13[Id Riesgo],Tabla13[Severidad Nivel de Riesgo Inherente],"",1),"")</f>
        <v>Extremo</v>
      </c>
      <c r="J67" s="310">
        <f>IF(Tabla1315[[#This Row],[Diligenciadas etapas previas?]],_xlfn.XLOOKUP(Tabla1315[[#This Row],[Id Riesgo]],'4_CONTROLES'!$A$12:$A$1611,'4_CONTROLES'!$AJ$12:$AJ$1611,"",1),"")</f>
        <v>0.252</v>
      </c>
      <c r="K67" s="310">
        <f>IF(Tabla1315[[#This Row],[Diligenciadas etapas previas?]],_xlfn.XLOOKUP(Tabla1315[[#This Row],[Id Riesgo]],'4_CONTROLES'!$A$12:$A$1611,'4_CONTROLES'!$AK$12:$AK$1611,"",1),"")</f>
        <v>0.75</v>
      </c>
      <c r="L67" s="311" t="str">
        <f>IF(Tabla1315[[#This Row],[Diligenciadas etapas previas?]],_xlfn.XLOOKUP(Tabla1315[[#This Row],[Id Riesgo]],'4_CONTROLES'!$A$12:$A$1611,'4_CONTROLES'!$AL$12:$AL$1611,"",1),"")</f>
        <v>Baja</v>
      </c>
      <c r="M67" s="311" t="str">
        <f>IF(Tabla1315[[#This Row],[Diligenciadas etapas previas?]],_xlfn.XLOOKUP(Tabla1315[[#This Row],[Id Riesgo]],'4_CONTROLES'!$A$12:$A$1611,'4_CONTROLES'!$AM$12:$AM$1611,"",1),"")</f>
        <v>Mayor</v>
      </c>
      <c r="N67" s="311" t="str">
        <f>IF(Tabla1315[[#This Row],[Diligenciadas etapas previas?]]=TRUE,_xlfn.XLOOKUP(CONCATENATE("P",Tabla1315[[#This Row],[Nivel de probabilidad Residual]],"I",Tabla1315[[#This Row],[Nivel de impacto Residual]]),Tabla10[Llave],Tabla10[Severidad],"",1),"")</f>
        <v>Alto</v>
      </c>
      <c r="O67" s="336" t="b">
        <f>_xlfn.XLOOKUP(Tabla1315[[#This Row],[Severidad Nivel de Riesgo Residual]],CONFIGURACIÓN!$BM$6:$BM$9,CONFIGURACIÓN!$BO$6:$BO$9,"",0)</f>
        <v>1</v>
      </c>
      <c r="P67" s="328" t="str">
        <f>_xlfn.XLOOKUP(Tabla1315[[#This Row],[Severidad Nivel de Riesgo Residual]],CONFIGURACIÓN!$BM$6:$BM$9,CONFIGURACIÓN!$BP$6:$BP$9,"",0)</f>
        <v>Reducir_Compartir</v>
      </c>
      <c r="Q67" s="472" t="s">
        <v>168</v>
      </c>
      <c r="R67" s="473" t="s">
        <v>1099</v>
      </c>
      <c r="S67" s="472" t="s">
        <v>235</v>
      </c>
      <c r="T67" s="472" t="s">
        <v>128</v>
      </c>
      <c r="U67" s="473" t="s">
        <v>1100</v>
      </c>
      <c r="V67" s="474">
        <v>8</v>
      </c>
      <c r="W67" s="475"/>
      <c r="X67" s="475"/>
      <c r="Y67" s="475"/>
      <c r="Z67" s="475"/>
      <c r="AA67" s="475">
        <v>1</v>
      </c>
      <c r="AB67" s="475">
        <v>1</v>
      </c>
      <c r="AC67" s="475">
        <v>1</v>
      </c>
      <c r="AD67" s="475">
        <v>1</v>
      </c>
      <c r="AE67" s="475">
        <v>1</v>
      </c>
      <c r="AF67" s="475">
        <v>1</v>
      </c>
      <c r="AG67" s="475">
        <v>1</v>
      </c>
      <c r="AH67" s="475">
        <v>1</v>
      </c>
      <c r="AI67" s="474" t="s">
        <v>107</v>
      </c>
      <c r="AJ67" s="471" t="str">
        <f>IF(_xlfn.XLOOKUP(Tabla1315[[#This Row],[Id Riesgo]],Tabla6[Id Riesgo],Tabla6[Estado],"",0)=0,"",_xlfn.XLOOKUP(Tabla1315[[#This Row],[Id Riesgo]],Tabla6[Id Riesgo],Tabla6[Estado],"",0))</f>
        <v>Activo</v>
      </c>
    </row>
    <row r="68" spans="1:36" ht="186.45" x14ac:dyDescent="0.35">
      <c r="A68" s="289" t="s">
        <v>648</v>
      </c>
      <c r="B68" s="309" t="b">
        <f>IF(COUNTIFS(Tabla135[Id Riesgo],Tabla1315[[#This Row],[Id Riesgo]],Tabla135[Registro diligenciado],TRUE)&gt;0,TRUE,FALSE)</f>
        <v>1</v>
      </c>
      <c r="C68" s="289" t="str">
        <f>IF(B68,_xlfn.XLOOKUP(A68,Tabla6[Id Riesgo],Tabla6[Sigla],FALSE,1),"")</f>
        <v>APJUR</v>
      </c>
      <c r="D68" s="290" t="str">
        <f>IF(B68,_xlfn.XLOOKUP(A68,Tabla6[Id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E68" s="310">
        <f>IF(Tabla1315[[#This Row],[Diligenciadas etapas previas?]],_xlfn.XLOOKUP(Tabla1315[[#This Row],[Id Riesgo]],Tabla13[Id Riesgo],Tabla13[Probabilidad],"",1),"")</f>
        <v>0.4</v>
      </c>
      <c r="F68" s="310">
        <f>IF(Tabla1315[[#This Row],[Diligenciadas etapas previas?]],_xlfn.XLOOKUP(Tabla1315[[#This Row],[Id Riesgo]],Tabla13[Id Riesgo],Tabla13[Porcentaje Impacto],"",1),"")</f>
        <v>1</v>
      </c>
      <c r="G68" s="311" t="str">
        <f>IF(Tabla1315[[#This Row],[Diligenciadas etapas previas?]],_xlfn.XLOOKUP(Tabla1315[[#This Row],[Id Riesgo]],Tabla13[Id Riesgo],Tabla13[Nivel de probabilidad],"",1),"")</f>
        <v>Baja</v>
      </c>
      <c r="H68" s="311" t="str">
        <f>IF(Tabla1315[[#This Row],[Diligenciadas etapas previas?]],_xlfn.XLOOKUP(Tabla1315[[#This Row],[Id Riesgo]],Tabla13[Id Riesgo],Tabla13[Nivel de impacto],"",1),"")</f>
        <v>Castastrófico</v>
      </c>
      <c r="I68" s="311" t="str">
        <f>IF(Tabla1315[[#This Row],[Diligenciadas etapas previas?]],_xlfn.XLOOKUP(Tabla1315[[#This Row],[Id Riesgo]],Tabla13[Id Riesgo],Tabla13[Severidad Nivel de Riesgo Inherente],"",1),"")</f>
        <v>Extremo</v>
      </c>
      <c r="J68" s="310">
        <f>IF(Tabla1315[[#This Row],[Diligenciadas etapas previas?]],_xlfn.XLOOKUP(Tabla1315[[#This Row],[Id Riesgo]],'4_CONTROLES'!$A$12:$A$1611,'4_CONTROLES'!$AJ$12:$AJ$1611,"",1),"")</f>
        <v>0.16800000000000001</v>
      </c>
      <c r="K68" s="310">
        <f>IF(Tabla1315[[#This Row],[Diligenciadas etapas previas?]],_xlfn.XLOOKUP(Tabla1315[[#This Row],[Id Riesgo]],'4_CONTROLES'!$A$12:$A$1611,'4_CONTROLES'!$AK$12:$AK$1611,"",1),"")</f>
        <v>0.75</v>
      </c>
      <c r="L68" s="311" t="str">
        <f>IF(Tabla1315[[#This Row],[Diligenciadas etapas previas?]],_xlfn.XLOOKUP(Tabla1315[[#This Row],[Id Riesgo]],'4_CONTROLES'!$A$12:$A$1611,'4_CONTROLES'!$AL$12:$AL$1611,"",1),"")</f>
        <v>Muy baja</v>
      </c>
      <c r="M68" s="311" t="str">
        <f>IF(Tabla1315[[#This Row],[Diligenciadas etapas previas?]],_xlfn.XLOOKUP(Tabla1315[[#This Row],[Id Riesgo]],'4_CONTROLES'!$A$12:$A$1611,'4_CONTROLES'!$AM$12:$AM$1611,"",1),"")</f>
        <v>Mayor</v>
      </c>
      <c r="N68" s="311" t="str">
        <f>IF(Tabla1315[[#This Row],[Diligenciadas etapas previas?]]=TRUE,_xlfn.XLOOKUP(CONCATENATE("P",Tabla1315[[#This Row],[Nivel de probabilidad Residual]],"I",Tabla1315[[#This Row],[Nivel de impacto Residual]]),Tabla10[Llave],Tabla10[Severidad],"",1),"")</f>
        <v>Alto</v>
      </c>
      <c r="O68" s="336" t="b">
        <f>_xlfn.XLOOKUP(Tabla1315[[#This Row],[Severidad Nivel de Riesgo Residual]],CONFIGURACIÓN!$BM$6:$BM$9,CONFIGURACIÓN!$BO$6:$BO$9,"",0)</f>
        <v>1</v>
      </c>
      <c r="P68" s="328" t="str">
        <f>_xlfn.XLOOKUP(Tabla1315[[#This Row],[Severidad Nivel de Riesgo Residual]],CONFIGURACIÓN!$BM$6:$BM$9,CONFIGURACIÓN!$BP$6:$BP$9,"",0)</f>
        <v>Reducir_Compartir</v>
      </c>
      <c r="Q68" s="472" t="s">
        <v>168</v>
      </c>
      <c r="R68" s="473" t="s">
        <v>1099</v>
      </c>
      <c r="S68" s="472" t="s">
        <v>235</v>
      </c>
      <c r="T68" s="472" t="s">
        <v>128</v>
      </c>
      <c r="U68" s="473" t="s">
        <v>1100</v>
      </c>
      <c r="V68" s="474">
        <v>8</v>
      </c>
      <c r="W68" s="475"/>
      <c r="X68" s="475"/>
      <c r="Y68" s="475"/>
      <c r="Z68" s="475"/>
      <c r="AA68" s="475">
        <v>1</v>
      </c>
      <c r="AB68" s="475">
        <v>1</v>
      </c>
      <c r="AC68" s="475">
        <v>1</v>
      </c>
      <c r="AD68" s="475">
        <v>1</v>
      </c>
      <c r="AE68" s="475">
        <v>1</v>
      </c>
      <c r="AF68" s="475">
        <v>1</v>
      </c>
      <c r="AG68" s="475">
        <v>1</v>
      </c>
      <c r="AH68" s="475">
        <v>1</v>
      </c>
      <c r="AI68" s="474" t="s">
        <v>107</v>
      </c>
      <c r="AJ68" s="471" t="str">
        <f>IF(_xlfn.XLOOKUP(Tabla1315[[#This Row],[Id Riesgo]],Tabla6[Id Riesgo],Tabla6[Estado],"",0)=0,"",_xlfn.XLOOKUP(Tabla1315[[#This Row],[Id Riesgo]],Tabla6[Id Riesgo],Tabla6[Estado],"",0))</f>
        <v>Activo</v>
      </c>
    </row>
    <row r="69" spans="1:36" ht="62.15" x14ac:dyDescent="0.35">
      <c r="A69" s="289" t="s">
        <v>649</v>
      </c>
      <c r="B69" s="309" t="b">
        <f>IF(COUNTIFS(Tabla135[Id Riesgo],Tabla1315[[#This Row],[Id Riesgo]],Tabla135[Registro diligenciado],TRUE)&gt;0,TRUE,FALSE)</f>
        <v>1</v>
      </c>
      <c r="C69" s="289" t="str">
        <f>IF(B69,_xlfn.XLOOKUP(A69,Tabla6[Id Riesgo],Tabla6[Sigla],FALSE,1),"")</f>
        <v>COGGI</v>
      </c>
      <c r="D69" s="290" t="str">
        <f>IF(B69,_xlfn.XLOOKUP(A69,Tabla6[Id Riesgo],Tabla6[DESCRIPCIÓN DEL RIESGO],FALSE,1),"")</f>
        <v>Posibilidad de afectación Legal, Reputacional por Fraude interno, Conflicto de Intereses debido a Omisión en el trámite a las PQRSD puestas en conocimiento de la UGT para favorecer a un tercero</v>
      </c>
      <c r="E69" s="310">
        <f>IF(Tabla1315[[#This Row],[Diligenciadas etapas previas?]],_xlfn.XLOOKUP(Tabla1315[[#This Row],[Id Riesgo]],Tabla13[Id Riesgo],Tabla13[Probabilidad],"",1),"")</f>
        <v>0.6</v>
      </c>
      <c r="F69" s="310">
        <f>IF(Tabla1315[[#This Row],[Diligenciadas etapas previas?]],_xlfn.XLOOKUP(Tabla1315[[#This Row],[Id Riesgo]],Tabla13[Id Riesgo],Tabla13[Porcentaje Impacto],"",1),"")</f>
        <v>1</v>
      </c>
      <c r="G69" s="311" t="str">
        <f>IF(Tabla1315[[#This Row],[Diligenciadas etapas previas?]],_xlfn.XLOOKUP(Tabla1315[[#This Row],[Id Riesgo]],Tabla13[Id Riesgo],Tabla13[Nivel de probabilidad],"",1),"")</f>
        <v>Media</v>
      </c>
      <c r="H69" s="311" t="str">
        <f>IF(Tabla1315[[#This Row],[Diligenciadas etapas previas?]],_xlfn.XLOOKUP(Tabla1315[[#This Row],[Id Riesgo]],Tabla13[Id Riesgo],Tabla13[Nivel de impacto],"",1),"")</f>
        <v>Castastrófico</v>
      </c>
      <c r="I69" s="311" t="str">
        <f>IF(Tabla1315[[#This Row],[Diligenciadas etapas previas?]],_xlfn.XLOOKUP(Tabla1315[[#This Row],[Id Riesgo]],Tabla13[Id Riesgo],Tabla13[Severidad Nivel de Riesgo Inherente],"",1),"")</f>
        <v>Extremo</v>
      </c>
      <c r="J69" s="310">
        <f>IF(Tabla1315[[#This Row],[Diligenciadas etapas previas?]],_xlfn.XLOOKUP(Tabla1315[[#This Row],[Id Riesgo]],'4_CONTROLES'!$A$12:$A$1611,'4_CONTROLES'!$AJ$12:$AJ$1611,"",1),"")</f>
        <v>0.42</v>
      </c>
      <c r="K69" s="310">
        <f>IF(Tabla1315[[#This Row],[Diligenciadas etapas previas?]],_xlfn.XLOOKUP(Tabla1315[[#This Row],[Id Riesgo]],'4_CONTROLES'!$A$12:$A$1611,'4_CONTROLES'!$AK$12:$AK$1611,"",1),"")</f>
        <v>1</v>
      </c>
      <c r="L69" s="311" t="str">
        <f>IF(Tabla1315[[#This Row],[Diligenciadas etapas previas?]],_xlfn.XLOOKUP(Tabla1315[[#This Row],[Id Riesgo]],'4_CONTROLES'!$A$12:$A$1611,'4_CONTROLES'!$AL$12:$AL$1611,"",1),"")</f>
        <v>Media</v>
      </c>
      <c r="M69" s="311" t="str">
        <f>IF(Tabla1315[[#This Row],[Diligenciadas etapas previas?]],_xlfn.XLOOKUP(Tabla1315[[#This Row],[Id Riesgo]],'4_CONTROLES'!$A$12:$A$1611,'4_CONTROLES'!$AM$12:$AM$1611,"",1),"")</f>
        <v>Castastrófico</v>
      </c>
      <c r="N69" s="311" t="str">
        <f>IF(Tabla1315[[#This Row],[Diligenciadas etapas previas?]]=TRUE,_xlfn.XLOOKUP(CONCATENATE("P",Tabla1315[[#This Row],[Nivel de probabilidad Residual]],"I",Tabla1315[[#This Row],[Nivel de impacto Residual]]),Tabla10[Llave],Tabla10[Severidad],"",1),"")</f>
        <v>Extremo</v>
      </c>
      <c r="O69" s="336" t="b">
        <f>_xlfn.XLOOKUP(Tabla1315[[#This Row],[Severidad Nivel de Riesgo Residual]],CONFIGURACIÓN!$BM$6:$BM$9,CONFIGURACIÓN!$BO$6:$BO$9,"",0)</f>
        <v>1</v>
      </c>
      <c r="P69" s="328" t="str">
        <f>_xlfn.XLOOKUP(Tabla1315[[#This Row],[Severidad Nivel de Riesgo Residual]],CONFIGURACIÓN!$BM$6:$BM$9,CONFIGURACIÓN!$BP$6:$BP$9,"",0)</f>
        <v>Reducir_Mitigar</v>
      </c>
      <c r="Q69" s="472" t="s">
        <v>108</v>
      </c>
      <c r="R69" s="473" t="s">
        <v>923</v>
      </c>
      <c r="S69" s="472" t="s">
        <v>315</v>
      </c>
      <c r="T69" s="472" t="s">
        <v>128</v>
      </c>
      <c r="U69" s="473" t="s">
        <v>922</v>
      </c>
      <c r="V69" s="474">
        <v>4</v>
      </c>
      <c r="W69" s="475"/>
      <c r="X69" s="475"/>
      <c r="Y69" s="475"/>
      <c r="Z69" s="475"/>
      <c r="AA69" s="475">
        <v>1</v>
      </c>
      <c r="AB69" s="475"/>
      <c r="AC69" s="475">
        <v>1</v>
      </c>
      <c r="AD69" s="475"/>
      <c r="AE69" s="475">
        <v>1</v>
      </c>
      <c r="AF69" s="475"/>
      <c r="AG69" s="475">
        <v>1</v>
      </c>
      <c r="AH69" s="475"/>
      <c r="AI69" s="474" t="s">
        <v>107</v>
      </c>
      <c r="AJ69" s="471" t="str">
        <f>IF(_xlfn.XLOOKUP(Tabla1315[[#This Row],[Id Riesgo]],Tabla6[Id Riesgo],Tabla6[Estado],"",0)=0,"",_xlfn.XLOOKUP(Tabla1315[[#This Row],[Id Riesgo]],Tabla6[Id Riesgo],Tabla6[Estado],"",0))</f>
        <v>Activo</v>
      </c>
    </row>
    <row r="70" spans="1:36" ht="99.45" x14ac:dyDescent="0.35">
      <c r="A70" s="289" t="s">
        <v>650</v>
      </c>
      <c r="B70" s="309" t="b">
        <f>IF(COUNTIFS(Tabla135[Id Riesgo],Tabla1315[[#This Row],[Id Riesgo]],Tabla135[Registro diligenciado],TRUE)&gt;0,TRUE,FALSE)</f>
        <v>1</v>
      </c>
      <c r="C70" s="289" t="str">
        <f>IF(B70,_xlfn.XLOOKUP(A70,Tabla6[Id Riesgo],Tabla6[Sigla],FALSE,1),"")</f>
        <v>GEMA</v>
      </c>
      <c r="D70" s="290" t="str">
        <f>IF(B70,_xlfn.XLOOKUP(A70,Tabla6[Id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E70" s="310">
        <f>IF(Tabla1315[[#This Row],[Diligenciadas etapas previas?]],_xlfn.XLOOKUP(Tabla1315[[#This Row],[Id Riesgo]],Tabla13[Id Riesgo],Tabla13[Probabilidad],"",1),"")</f>
        <v>0.8</v>
      </c>
      <c r="F70" s="310">
        <f>IF(Tabla1315[[#This Row],[Diligenciadas etapas previas?]],_xlfn.XLOOKUP(Tabla1315[[#This Row],[Id Riesgo]],Tabla13[Id Riesgo],Tabla13[Porcentaje Impacto],"",1),"")</f>
        <v>0.6</v>
      </c>
      <c r="G70" s="311" t="str">
        <f>IF(Tabla1315[[#This Row],[Diligenciadas etapas previas?]],_xlfn.XLOOKUP(Tabla1315[[#This Row],[Id Riesgo]],Tabla13[Id Riesgo],Tabla13[Nivel de probabilidad],"",1),"")</f>
        <v>Alta</v>
      </c>
      <c r="H70" s="311" t="str">
        <f>IF(Tabla1315[[#This Row],[Diligenciadas etapas previas?]],_xlfn.XLOOKUP(Tabla1315[[#This Row],[Id Riesgo]],Tabla13[Id Riesgo],Tabla13[Nivel de impacto],"",1),"")</f>
        <v>Moderado</v>
      </c>
      <c r="I70" s="311" t="str">
        <f>IF(Tabla1315[[#This Row],[Diligenciadas etapas previas?]],_xlfn.XLOOKUP(Tabla1315[[#This Row],[Id Riesgo]],Tabla13[Id Riesgo],Tabla13[Severidad Nivel de Riesgo Inherente],"",1),"")</f>
        <v>Alto</v>
      </c>
      <c r="J70" s="310">
        <f>IF(Tabla1315[[#This Row],[Diligenciadas etapas previas?]],_xlfn.XLOOKUP(Tabla1315[[#This Row],[Id Riesgo]],'4_CONTROLES'!$A$12:$A$1611,'4_CONTROLES'!$AJ$12:$AJ$1611,"",1),"")</f>
        <v>0.56000000000000005</v>
      </c>
      <c r="K70" s="310">
        <f>IF(Tabla1315[[#This Row],[Diligenciadas etapas previas?]],_xlfn.XLOOKUP(Tabla1315[[#This Row],[Id Riesgo]],'4_CONTROLES'!$A$12:$A$1611,'4_CONTROLES'!$AK$12:$AK$1611,"",1),"")</f>
        <v>0.44999999999999996</v>
      </c>
      <c r="L70" s="311" t="str">
        <f>IF(Tabla1315[[#This Row],[Diligenciadas etapas previas?]],_xlfn.XLOOKUP(Tabla1315[[#This Row],[Id Riesgo]],'4_CONTROLES'!$A$12:$A$1611,'4_CONTROLES'!$AL$12:$AL$1611,"",1),"")</f>
        <v>Media</v>
      </c>
      <c r="M70" s="311" t="str">
        <f>IF(Tabla1315[[#This Row],[Diligenciadas etapas previas?]],_xlfn.XLOOKUP(Tabla1315[[#This Row],[Id Riesgo]],'4_CONTROLES'!$A$12:$A$1611,'4_CONTROLES'!$AM$12:$AM$1611,"",1),"")</f>
        <v>Moderado</v>
      </c>
      <c r="N70" s="311" t="str">
        <f>IF(Tabla1315[[#This Row],[Diligenciadas etapas previas?]]=TRUE,_xlfn.XLOOKUP(CONCATENATE("P",Tabla1315[[#This Row],[Nivel de probabilidad Residual]],"I",Tabla1315[[#This Row],[Nivel de impacto Residual]]),Tabla10[Llave],Tabla10[Severidad],"",1),"")</f>
        <v>Moderado</v>
      </c>
      <c r="O70" s="336" t="b">
        <f>_xlfn.XLOOKUP(Tabla1315[[#This Row],[Severidad Nivel de Riesgo Residual]],CONFIGURACIÓN!$BM$6:$BM$9,CONFIGURACIÓN!$BO$6:$BO$9,"",0)</f>
        <v>1</v>
      </c>
      <c r="P70" s="328" t="str">
        <f>_xlfn.XLOOKUP(Tabla1315[[#This Row],[Severidad Nivel de Riesgo Residual]],CONFIGURACIÓN!$BM$6:$BM$9,CONFIGURACIÓN!$BP$6:$BP$9,"",0)</f>
        <v>Evitar</v>
      </c>
      <c r="Q70" s="472" t="s">
        <v>108</v>
      </c>
      <c r="R70" s="473" t="s">
        <v>1112</v>
      </c>
      <c r="S70" s="472" t="s">
        <v>313</v>
      </c>
      <c r="T70" s="472" t="s">
        <v>128</v>
      </c>
      <c r="U70" s="473" t="s">
        <v>1110</v>
      </c>
      <c r="V70" s="474">
        <v>7</v>
      </c>
      <c r="W70" s="475"/>
      <c r="X70" s="475"/>
      <c r="Y70" s="475"/>
      <c r="Z70" s="475">
        <v>1</v>
      </c>
      <c r="AA70" s="475">
        <v>1</v>
      </c>
      <c r="AB70" s="475">
        <v>1</v>
      </c>
      <c r="AC70" s="475">
        <v>1</v>
      </c>
      <c r="AD70" s="475">
        <v>1</v>
      </c>
      <c r="AE70" s="475">
        <v>1</v>
      </c>
      <c r="AF70" s="475">
        <v>1</v>
      </c>
      <c r="AG70" s="475">
        <v>1</v>
      </c>
      <c r="AH70" s="475"/>
      <c r="AI70" s="474" t="s">
        <v>140</v>
      </c>
      <c r="AJ70" s="471" t="str">
        <f>IF(_xlfn.XLOOKUP(Tabla1315[[#This Row],[Id Riesgo]],Tabla6[Id Riesgo],Tabla6[Estado],"",0)=0,"",_xlfn.XLOOKUP(Tabla1315[[#This Row],[Id Riesgo]],Tabla6[Id Riesgo],Tabla6[Estado],"",0))</f>
        <v>Activo</v>
      </c>
    </row>
    <row r="71" spans="1:36" ht="111.9" x14ac:dyDescent="0.35">
      <c r="A71" s="289" t="s">
        <v>651</v>
      </c>
      <c r="B71" s="309" t="b">
        <f>IF(COUNTIFS(Tabla135[Id Riesgo],Tabla1315[[#This Row],[Id Riesgo]],Tabla135[Registro diligenciado],TRUE)&gt;0,TRUE,FALSE)</f>
        <v>1</v>
      </c>
      <c r="C71" s="289" t="str">
        <f>IF(B71,_xlfn.XLOOKUP(A71,Tabla6[Id Riesgo],Tabla6[Sigla],FALSE,1),"")</f>
        <v>GEMA</v>
      </c>
      <c r="D71" s="290" t="str">
        <f>IF(B71,_xlfn.XLOOKUP(A71,Tabla6[Id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E71" s="310">
        <f>IF(Tabla1315[[#This Row],[Diligenciadas etapas previas?]],_xlfn.XLOOKUP(Tabla1315[[#This Row],[Id Riesgo]],Tabla13[Id Riesgo],Tabla13[Probabilidad],"",1),"")</f>
        <v>0.8</v>
      </c>
      <c r="F71" s="310">
        <f>IF(Tabla1315[[#This Row],[Diligenciadas etapas previas?]],_xlfn.XLOOKUP(Tabla1315[[#This Row],[Id Riesgo]],Tabla13[Id Riesgo],Tabla13[Porcentaje Impacto],"",1),"")</f>
        <v>0.8</v>
      </c>
      <c r="G71" s="311" t="str">
        <f>IF(Tabla1315[[#This Row],[Diligenciadas etapas previas?]],_xlfn.XLOOKUP(Tabla1315[[#This Row],[Id Riesgo]],Tabla13[Id Riesgo],Tabla13[Nivel de probabilidad],"",1),"")</f>
        <v>Alta</v>
      </c>
      <c r="H71" s="311" t="str">
        <f>IF(Tabla1315[[#This Row],[Diligenciadas etapas previas?]],_xlfn.XLOOKUP(Tabla1315[[#This Row],[Id Riesgo]],Tabla13[Id Riesgo],Tabla13[Nivel de impacto],"",1),"")</f>
        <v>Mayor</v>
      </c>
      <c r="I71" s="311" t="str">
        <f>IF(Tabla1315[[#This Row],[Diligenciadas etapas previas?]],_xlfn.XLOOKUP(Tabla1315[[#This Row],[Id Riesgo]],Tabla13[Id Riesgo],Tabla13[Severidad Nivel de Riesgo Inherente],"",1),"")</f>
        <v>Alto</v>
      </c>
      <c r="J71" s="310">
        <f>IF(Tabla1315[[#This Row],[Diligenciadas etapas previas?]],_xlfn.XLOOKUP(Tabla1315[[#This Row],[Id Riesgo]],'4_CONTROLES'!$A$12:$A$1611,'4_CONTROLES'!$AJ$12:$AJ$1611,"",1),"")</f>
        <v>0.8</v>
      </c>
      <c r="K71" s="310">
        <f>IF(Tabla1315[[#This Row],[Diligenciadas etapas previas?]],_xlfn.XLOOKUP(Tabla1315[[#This Row],[Id Riesgo]],'4_CONTROLES'!$A$12:$A$1611,'4_CONTROLES'!$AK$12:$AK$1611,"",1),"")</f>
        <v>0.60000000000000009</v>
      </c>
      <c r="L71" s="311" t="str">
        <f>IF(Tabla1315[[#This Row],[Diligenciadas etapas previas?]],_xlfn.XLOOKUP(Tabla1315[[#This Row],[Id Riesgo]],'4_CONTROLES'!$A$12:$A$1611,'4_CONTROLES'!$AL$12:$AL$1611,"",1),"")</f>
        <v>Alta</v>
      </c>
      <c r="M71" s="311" t="str">
        <f>IF(Tabla1315[[#This Row],[Diligenciadas etapas previas?]],_xlfn.XLOOKUP(Tabla1315[[#This Row],[Id Riesgo]],'4_CONTROLES'!$A$12:$A$1611,'4_CONTROLES'!$AM$12:$AM$1611,"",1),"")</f>
        <v>Moderado</v>
      </c>
      <c r="N71" s="311" t="str">
        <f>IF(Tabla1315[[#This Row],[Diligenciadas etapas previas?]]=TRUE,_xlfn.XLOOKUP(CONCATENATE("P",Tabla1315[[#This Row],[Nivel de probabilidad Residual]],"I",Tabla1315[[#This Row],[Nivel de impacto Residual]]),Tabla10[Llave],Tabla10[Severidad],"",1),"")</f>
        <v>Alto</v>
      </c>
      <c r="O71" s="336" t="b">
        <f>_xlfn.XLOOKUP(Tabla1315[[#This Row],[Severidad Nivel de Riesgo Residual]],CONFIGURACIÓN!$BM$6:$BM$9,CONFIGURACIÓN!$BO$6:$BO$9,"",0)</f>
        <v>1</v>
      </c>
      <c r="P71" s="328" t="str">
        <f>_xlfn.XLOOKUP(Tabla1315[[#This Row],[Severidad Nivel de Riesgo Residual]],CONFIGURACIÓN!$BM$6:$BM$9,CONFIGURACIÓN!$BP$6:$BP$9,"",0)</f>
        <v>Reducir_Compartir</v>
      </c>
      <c r="Q71" s="472" t="s">
        <v>108</v>
      </c>
      <c r="R71" s="473" t="s">
        <v>1113</v>
      </c>
      <c r="S71" s="472" t="s">
        <v>313</v>
      </c>
      <c r="T71" s="472" t="s">
        <v>128</v>
      </c>
      <c r="U71" s="473" t="s">
        <v>1111</v>
      </c>
      <c r="V71" s="474">
        <v>4</v>
      </c>
      <c r="W71" s="475"/>
      <c r="X71" s="475"/>
      <c r="Y71" s="475"/>
      <c r="Z71" s="475"/>
      <c r="AA71" s="475">
        <v>1</v>
      </c>
      <c r="AB71" s="475"/>
      <c r="AC71" s="475">
        <v>1</v>
      </c>
      <c r="AD71" s="475"/>
      <c r="AE71" s="475"/>
      <c r="AF71" s="475">
        <v>1</v>
      </c>
      <c r="AG71" s="475"/>
      <c r="AH71" s="475">
        <v>1</v>
      </c>
      <c r="AI71" s="474" t="s">
        <v>140</v>
      </c>
      <c r="AJ71" s="471" t="str">
        <f>IF(_xlfn.XLOOKUP(Tabla1315[[#This Row],[Id Riesgo]],Tabla6[Id Riesgo],Tabla6[Estado],"",0)=0,"",_xlfn.XLOOKUP(Tabla1315[[#This Row],[Id Riesgo]],Tabla6[Id Riesgo],Tabla6[Estado],"",0))</f>
        <v>Activo</v>
      </c>
    </row>
    <row r="72" spans="1:36" ht="168" customHeight="1" x14ac:dyDescent="0.35">
      <c r="A72" s="289" t="s">
        <v>652</v>
      </c>
      <c r="B72" s="309" t="b">
        <f>IF(COUNTIFS(Tabla135[Id Riesgo],Tabla1315[[#This Row],[Id Riesgo]],Tabla135[Registro diligenciado],TRUE)&gt;0,TRUE,FALSE)</f>
        <v>1</v>
      </c>
      <c r="C72" s="289" t="str">
        <f>IF(B72,_xlfn.XLOOKUP(A72,Tabla6[Id Riesgo],Tabla6[Sigla],FALSE,1),"")</f>
        <v>GEMA</v>
      </c>
      <c r="D72" s="290" t="str">
        <f>IF(B72,_xlfn.XLOOKUP(A72,Tabla6[Id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E72" s="310">
        <f>IF(Tabla1315[[#This Row],[Diligenciadas etapas previas?]],_xlfn.XLOOKUP(Tabla1315[[#This Row],[Id Riesgo]],Tabla13[Id Riesgo],Tabla13[Probabilidad],"",1),"")</f>
        <v>0.6</v>
      </c>
      <c r="F72" s="310">
        <f>IF(Tabla1315[[#This Row],[Diligenciadas etapas previas?]],_xlfn.XLOOKUP(Tabla1315[[#This Row],[Id Riesgo]],Tabla13[Id Riesgo],Tabla13[Porcentaje Impacto],"",1),"")</f>
        <v>1</v>
      </c>
      <c r="G72" s="311" t="str">
        <f>IF(Tabla1315[[#This Row],[Diligenciadas etapas previas?]],_xlfn.XLOOKUP(Tabla1315[[#This Row],[Id Riesgo]],Tabla13[Id Riesgo],Tabla13[Nivel de probabilidad],"",1),"")</f>
        <v>Media</v>
      </c>
      <c r="H72" s="311" t="str">
        <f>IF(Tabla1315[[#This Row],[Diligenciadas etapas previas?]],_xlfn.XLOOKUP(Tabla1315[[#This Row],[Id Riesgo]],Tabla13[Id Riesgo],Tabla13[Nivel de impacto],"",1),"")</f>
        <v>Castastrófico</v>
      </c>
      <c r="I72" s="311" t="str">
        <f>IF(Tabla1315[[#This Row],[Diligenciadas etapas previas?]],_xlfn.XLOOKUP(Tabla1315[[#This Row],[Id Riesgo]],Tabla13[Id Riesgo],Tabla13[Severidad Nivel de Riesgo Inherente],"",1),"")</f>
        <v>Extremo</v>
      </c>
      <c r="J72" s="310">
        <f>IF(Tabla1315[[#This Row],[Diligenciadas etapas previas?]],_xlfn.XLOOKUP(Tabla1315[[#This Row],[Id Riesgo]],'4_CONTROLES'!$A$12:$A$1611,'4_CONTROLES'!$AJ$12:$AJ$1611,"",1),"")</f>
        <v>0.6</v>
      </c>
      <c r="K72" s="310">
        <f>IF(Tabla1315[[#This Row],[Diligenciadas etapas previas?]],_xlfn.XLOOKUP(Tabla1315[[#This Row],[Id Riesgo]],'4_CONTROLES'!$A$12:$A$1611,'4_CONTROLES'!$AK$12:$AK$1611,"",1),"")</f>
        <v>0.75</v>
      </c>
      <c r="L72" s="311" t="str">
        <f>IF(Tabla1315[[#This Row],[Diligenciadas etapas previas?]],_xlfn.XLOOKUP(Tabla1315[[#This Row],[Id Riesgo]],'4_CONTROLES'!$A$12:$A$1611,'4_CONTROLES'!$AL$12:$AL$1611,"",1),"")</f>
        <v>Media</v>
      </c>
      <c r="M72" s="311" t="str">
        <f>IF(Tabla1315[[#This Row],[Diligenciadas etapas previas?]],_xlfn.XLOOKUP(Tabla1315[[#This Row],[Id Riesgo]],'4_CONTROLES'!$A$12:$A$1611,'4_CONTROLES'!$AM$12:$AM$1611,"",1),"")</f>
        <v>Mayor</v>
      </c>
      <c r="N72" s="311" t="str">
        <f>IF(Tabla1315[[#This Row],[Diligenciadas etapas previas?]]=TRUE,_xlfn.XLOOKUP(CONCATENATE("P",Tabla1315[[#This Row],[Nivel de probabilidad Residual]],"I",Tabla1315[[#This Row],[Nivel de impacto Residual]]),Tabla10[Llave],Tabla10[Severidad],"",1),"")</f>
        <v>Alto</v>
      </c>
      <c r="O72" s="336" t="b">
        <f>_xlfn.XLOOKUP(Tabla1315[[#This Row],[Severidad Nivel de Riesgo Residual]],CONFIGURACIÓN!$BM$6:$BM$9,CONFIGURACIÓN!$BO$6:$BO$9,"",0)</f>
        <v>1</v>
      </c>
      <c r="P72" s="328" t="str">
        <f>_xlfn.XLOOKUP(Tabla1315[[#This Row],[Severidad Nivel de Riesgo Residual]],CONFIGURACIÓN!$BM$6:$BM$9,CONFIGURACIÓN!$BP$6:$BP$9,"",0)</f>
        <v>Reducir_Compartir</v>
      </c>
      <c r="Q72" s="472" t="s">
        <v>108</v>
      </c>
      <c r="R72" s="473" t="s">
        <v>1118</v>
      </c>
      <c r="S72" s="472" t="s">
        <v>244</v>
      </c>
      <c r="T72" s="472" t="s">
        <v>128</v>
      </c>
      <c r="U72" s="473" t="s">
        <v>1119</v>
      </c>
      <c r="V72" s="474">
        <v>3</v>
      </c>
      <c r="W72" s="475"/>
      <c r="X72" s="475"/>
      <c r="Y72" s="475"/>
      <c r="Z72" s="475"/>
      <c r="AA72" s="475">
        <v>1</v>
      </c>
      <c r="AB72" s="475"/>
      <c r="AC72" s="475"/>
      <c r="AD72" s="475">
        <v>1</v>
      </c>
      <c r="AE72" s="475"/>
      <c r="AF72" s="475"/>
      <c r="AG72" s="475">
        <v>1</v>
      </c>
      <c r="AH72" s="475"/>
      <c r="AI72" s="474" t="s">
        <v>107</v>
      </c>
      <c r="AJ72" s="471" t="str">
        <f>IF(_xlfn.XLOOKUP(Tabla1315[[#This Row],[Id Riesgo]],Tabla6[Id Riesgo],Tabla6[Estado],"",0)=0,"",_xlfn.XLOOKUP(Tabla1315[[#This Row],[Id Riesgo]],Tabla6[Id Riesgo],Tabla6[Estado],"",0))</f>
        <v>Activo</v>
      </c>
    </row>
    <row r="73" spans="1:36" ht="14.15" x14ac:dyDescent="0.35">
      <c r="A73" s="289" t="s">
        <v>653</v>
      </c>
      <c r="B73" s="309" t="b">
        <f>IF(COUNTIFS(Tabla135[Id Riesgo],Tabla1315[[#This Row],[Id Riesgo]],Tabla135[Registro diligenciado],TRUE)&gt;0,TRUE,FALSE)</f>
        <v>0</v>
      </c>
      <c r="C73" s="289" t="str">
        <f>IF(B73,_xlfn.XLOOKUP(A73,Tabla6[Id Riesgo],Tabla6[Sigla],FALSE,1),"")</f>
        <v/>
      </c>
      <c r="D73" s="290" t="str">
        <f>IF(B73,_xlfn.XLOOKUP(A73,Tabla6[Id Riesgo],Tabla6[DESCRIPCIÓN DEL RIESGO],FALSE,1),"")</f>
        <v/>
      </c>
      <c r="E73" s="310" t="str">
        <f>IF(Tabla1315[[#This Row],[Diligenciadas etapas previas?]],_xlfn.XLOOKUP(Tabla1315[[#This Row],[Id Riesgo]],Tabla13[Id Riesgo],Tabla13[Probabilidad],"",1),"")</f>
        <v/>
      </c>
      <c r="F73" s="310" t="str">
        <f>IF(Tabla1315[[#This Row],[Diligenciadas etapas previas?]],_xlfn.XLOOKUP(Tabla1315[[#This Row],[Id Riesgo]],Tabla13[Id Riesgo],Tabla13[Porcentaje Impacto],"",1),"")</f>
        <v/>
      </c>
      <c r="G73" s="311" t="str">
        <f>IF(Tabla1315[[#This Row],[Diligenciadas etapas previas?]],_xlfn.XLOOKUP(Tabla1315[[#This Row],[Id Riesgo]],Tabla13[Id Riesgo],Tabla13[Nivel de probabilidad],"",1),"")</f>
        <v/>
      </c>
      <c r="H73" s="311" t="str">
        <f>IF(Tabla1315[[#This Row],[Diligenciadas etapas previas?]],_xlfn.XLOOKUP(Tabla1315[[#This Row],[Id Riesgo]],Tabla13[Id Riesgo],Tabla13[Nivel de impacto],"",1),"")</f>
        <v/>
      </c>
      <c r="I73" s="311" t="str">
        <f>IF(Tabla1315[[#This Row],[Diligenciadas etapas previas?]],_xlfn.XLOOKUP(Tabla1315[[#This Row],[Id Riesgo]],Tabla13[Id Riesgo],Tabla13[Severidad Nivel de Riesgo Inherente],"",1),"")</f>
        <v/>
      </c>
      <c r="J73" s="310" t="str">
        <f>IF(Tabla1315[[#This Row],[Diligenciadas etapas previas?]],_xlfn.XLOOKUP(Tabla1315[[#This Row],[Id Riesgo]],'4_CONTROLES'!$A$12:$A$1611,'4_CONTROLES'!$AJ$12:$AJ$1611,"",1),"")</f>
        <v/>
      </c>
      <c r="K73" s="310" t="str">
        <f>IF(Tabla1315[[#This Row],[Diligenciadas etapas previas?]],_xlfn.XLOOKUP(Tabla1315[[#This Row],[Id Riesgo]],'4_CONTROLES'!$A$12:$A$1611,'4_CONTROLES'!$AK$12:$AK$1611,"",1),"")</f>
        <v/>
      </c>
      <c r="L73" s="311" t="str">
        <f>IF(Tabla1315[[#This Row],[Diligenciadas etapas previas?]],_xlfn.XLOOKUP(Tabla1315[[#This Row],[Id Riesgo]],'4_CONTROLES'!$A$12:$A$1611,'4_CONTROLES'!$AL$12:$AL$1611,"",1),"")</f>
        <v/>
      </c>
      <c r="M73" s="311" t="str">
        <f>IF(Tabla1315[[#This Row],[Diligenciadas etapas previas?]],_xlfn.XLOOKUP(Tabla1315[[#This Row],[Id Riesgo]],'4_CONTROLES'!$A$12:$A$1611,'4_CONTROLES'!$AM$12:$AM$1611,"",1),"")</f>
        <v/>
      </c>
      <c r="N73" s="311" t="str">
        <f>IF(Tabla1315[[#This Row],[Diligenciadas etapas previas?]]=TRUE,_xlfn.XLOOKUP(CONCATENATE("P",Tabla1315[[#This Row],[Nivel de probabilidad Residual]],"I",Tabla1315[[#This Row],[Nivel de impacto Residual]]),Tabla10[Llave],Tabla10[Severidad],"",1),"")</f>
        <v/>
      </c>
      <c r="O73" s="336" t="str">
        <f>_xlfn.XLOOKUP(Tabla1315[[#This Row],[Severidad Nivel de Riesgo Residual]],CONFIGURACIÓN!$BM$6:$BM$9,CONFIGURACIÓN!$BO$6:$BO$9,"",0)</f>
        <v/>
      </c>
      <c r="P73" s="328" t="str">
        <f>_xlfn.XLOOKUP(Tabla1315[[#This Row],[Severidad Nivel de Riesgo Residual]],CONFIGURACIÓN!$BM$6:$BM$9,CONFIGURACIÓN!$BP$6:$BP$9,"",0)</f>
        <v/>
      </c>
      <c r="Q73" s="337"/>
      <c r="R73" s="314"/>
      <c r="S73" s="337"/>
      <c r="T73" s="337"/>
      <c r="U73" s="314"/>
      <c r="V73" s="338"/>
      <c r="W73" s="339"/>
      <c r="X73" s="339"/>
      <c r="Y73" s="339"/>
      <c r="Z73" s="339"/>
      <c r="AA73" s="339"/>
      <c r="AB73" s="339"/>
      <c r="AC73" s="339"/>
      <c r="AD73" s="339"/>
      <c r="AE73" s="339"/>
      <c r="AF73" s="339"/>
      <c r="AG73" s="339"/>
      <c r="AH73" s="339"/>
      <c r="AI73" s="338"/>
      <c r="AJ73" s="428" t="str">
        <f>IF(_xlfn.XLOOKUP(Tabla1315[[#This Row],[Id Riesgo]],Tabla6[Id Riesgo],Tabla6[Estado],"",0)=0,"",_xlfn.XLOOKUP(Tabla1315[[#This Row],[Id Riesgo]],Tabla6[Id Riesgo],Tabla6[Estado],"",0))</f>
        <v/>
      </c>
    </row>
    <row r="74" spans="1:36" ht="14.15" x14ac:dyDescent="0.35">
      <c r="A74" s="289" t="s">
        <v>654</v>
      </c>
      <c r="B74" s="309" t="b">
        <f>IF(COUNTIFS(Tabla135[Id Riesgo],Tabla1315[[#This Row],[Id Riesgo]],Tabla135[Registro diligenciado],TRUE)&gt;0,TRUE,FALSE)</f>
        <v>0</v>
      </c>
      <c r="C74" s="289" t="str">
        <f>IF(B74,_xlfn.XLOOKUP(A74,Tabla6[Id Riesgo],Tabla6[Sigla],FALSE,1),"")</f>
        <v/>
      </c>
      <c r="D74" s="290" t="str">
        <f>IF(B74,_xlfn.XLOOKUP(A74,Tabla6[Id Riesgo],Tabla6[DESCRIPCIÓN DEL RIESGO],FALSE,1),"")</f>
        <v/>
      </c>
      <c r="E74" s="310" t="str">
        <f>IF(Tabla1315[[#This Row],[Diligenciadas etapas previas?]],_xlfn.XLOOKUP(Tabla1315[[#This Row],[Id Riesgo]],Tabla13[Id Riesgo],Tabla13[Probabilidad],"",1),"")</f>
        <v/>
      </c>
      <c r="F74" s="310" t="str">
        <f>IF(Tabla1315[[#This Row],[Diligenciadas etapas previas?]],_xlfn.XLOOKUP(Tabla1315[[#This Row],[Id Riesgo]],Tabla13[Id Riesgo],Tabla13[Porcentaje Impacto],"",1),"")</f>
        <v/>
      </c>
      <c r="G74" s="311" t="str">
        <f>IF(Tabla1315[[#This Row],[Diligenciadas etapas previas?]],_xlfn.XLOOKUP(Tabla1315[[#This Row],[Id Riesgo]],Tabla13[Id Riesgo],Tabla13[Nivel de probabilidad],"",1),"")</f>
        <v/>
      </c>
      <c r="H74" s="311" t="str">
        <f>IF(Tabla1315[[#This Row],[Diligenciadas etapas previas?]],_xlfn.XLOOKUP(Tabla1315[[#This Row],[Id Riesgo]],Tabla13[Id Riesgo],Tabla13[Nivel de impacto],"",1),"")</f>
        <v/>
      </c>
      <c r="I74" s="311" t="str">
        <f>IF(Tabla1315[[#This Row],[Diligenciadas etapas previas?]],_xlfn.XLOOKUP(Tabla1315[[#This Row],[Id Riesgo]],Tabla13[Id Riesgo],Tabla13[Severidad Nivel de Riesgo Inherente],"",1),"")</f>
        <v/>
      </c>
      <c r="J74" s="310" t="str">
        <f>IF(Tabla1315[[#This Row],[Diligenciadas etapas previas?]],_xlfn.XLOOKUP(Tabla1315[[#This Row],[Id Riesgo]],'4_CONTROLES'!$A$12:$A$1611,'4_CONTROLES'!$AJ$12:$AJ$1611,"",1),"")</f>
        <v/>
      </c>
      <c r="K74" s="310" t="str">
        <f>IF(Tabla1315[[#This Row],[Diligenciadas etapas previas?]],_xlfn.XLOOKUP(Tabla1315[[#This Row],[Id Riesgo]],'4_CONTROLES'!$A$12:$A$1611,'4_CONTROLES'!$AK$12:$AK$1611,"",1),"")</f>
        <v/>
      </c>
      <c r="L74" s="311" t="str">
        <f>IF(Tabla1315[[#This Row],[Diligenciadas etapas previas?]],_xlfn.XLOOKUP(Tabla1315[[#This Row],[Id Riesgo]],'4_CONTROLES'!$A$12:$A$1611,'4_CONTROLES'!$AL$12:$AL$1611,"",1),"")</f>
        <v/>
      </c>
      <c r="M74" s="311" t="str">
        <f>IF(Tabla1315[[#This Row],[Diligenciadas etapas previas?]],_xlfn.XLOOKUP(Tabla1315[[#This Row],[Id Riesgo]],'4_CONTROLES'!$A$12:$A$1611,'4_CONTROLES'!$AM$12:$AM$1611,"",1),"")</f>
        <v/>
      </c>
      <c r="N74" s="311" t="str">
        <f>IF(Tabla1315[[#This Row],[Diligenciadas etapas previas?]]=TRUE,_xlfn.XLOOKUP(CONCATENATE("P",Tabla1315[[#This Row],[Nivel de probabilidad Residual]],"I",Tabla1315[[#This Row],[Nivel de impacto Residual]]),Tabla10[Llave],Tabla10[Severidad],"",1),"")</f>
        <v/>
      </c>
      <c r="O74" s="336" t="str">
        <f>_xlfn.XLOOKUP(Tabla1315[[#This Row],[Severidad Nivel de Riesgo Residual]],CONFIGURACIÓN!$BM$6:$BM$9,CONFIGURACIÓN!$BO$6:$BO$9,"",0)</f>
        <v/>
      </c>
      <c r="P74" s="328" t="str">
        <f>_xlfn.XLOOKUP(Tabla1315[[#This Row],[Severidad Nivel de Riesgo Residual]],CONFIGURACIÓN!$BM$6:$BM$9,CONFIGURACIÓN!$BP$6:$BP$9,"",0)</f>
        <v/>
      </c>
      <c r="Q74" s="337"/>
      <c r="R74" s="314"/>
      <c r="S74" s="337"/>
      <c r="T74" s="337"/>
      <c r="U74" s="314"/>
      <c r="V74" s="338"/>
      <c r="W74" s="339"/>
      <c r="X74" s="339"/>
      <c r="Y74" s="339"/>
      <c r="Z74" s="339"/>
      <c r="AA74" s="339"/>
      <c r="AB74" s="339"/>
      <c r="AC74" s="339"/>
      <c r="AD74" s="339"/>
      <c r="AE74" s="339"/>
      <c r="AF74" s="339"/>
      <c r="AG74" s="339"/>
      <c r="AH74" s="339"/>
      <c r="AI74" s="338"/>
      <c r="AJ74" s="428" t="str">
        <f>IF(_xlfn.XLOOKUP(Tabla1315[[#This Row],[Id Riesgo]],Tabla6[Id Riesgo],Tabla6[Estado],"",0)=0,"",_xlfn.XLOOKUP(Tabla1315[[#This Row],[Id Riesgo]],Tabla6[Id Riesgo],Tabla6[Estado],"",0))</f>
        <v/>
      </c>
    </row>
    <row r="75" spans="1:36" ht="14.15" x14ac:dyDescent="0.35">
      <c r="A75" s="289" t="s">
        <v>655</v>
      </c>
      <c r="B75" s="309" t="b">
        <f>IF(COUNTIFS(Tabla135[Id Riesgo],Tabla1315[[#This Row],[Id Riesgo]],Tabla135[Registro diligenciado],TRUE)&gt;0,TRUE,FALSE)</f>
        <v>0</v>
      </c>
      <c r="C75" s="289" t="str">
        <f>IF(B75,_xlfn.XLOOKUP(A75,Tabla6[Id Riesgo],Tabla6[Sigla],FALSE,1),"")</f>
        <v/>
      </c>
      <c r="D75" s="290" t="str">
        <f>IF(B75,_xlfn.XLOOKUP(A75,Tabla6[Id Riesgo],Tabla6[DESCRIPCIÓN DEL RIESGO],FALSE,1),"")</f>
        <v/>
      </c>
      <c r="E75" s="310" t="str">
        <f>IF(Tabla1315[[#This Row],[Diligenciadas etapas previas?]],_xlfn.XLOOKUP(Tabla1315[[#This Row],[Id Riesgo]],Tabla13[Id Riesgo],Tabla13[Probabilidad],"",1),"")</f>
        <v/>
      </c>
      <c r="F75" s="310" t="str">
        <f>IF(Tabla1315[[#This Row],[Diligenciadas etapas previas?]],_xlfn.XLOOKUP(Tabla1315[[#This Row],[Id Riesgo]],Tabla13[Id Riesgo],Tabla13[Porcentaje Impacto],"",1),"")</f>
        <v/>
      </c>
      <c r="G75" s="311" t="str">
        <f>IF(Tabla1315[[#This Row],[Diligenciadas etapas previas?]],_xlfn.XLOOKUP(Tabla1315[[#This Row],[Id Riesgo]],Tabla13[Id Riesgo],Tabla13[Nivel de probabilidad],"",1),"")</f>
        <v/>
      </c>
      <c r="H75" s="311" t="str">
        <f>IF(Tabla1315[[#This Row],[Diligenciadas etapas previas?]],_xlfn.XLOOKUP(Tabla1315[[#This Row],[Id Riesgo]],Tabla13[Id Riesgo],Tabla13[Nivel de impacto],"",1),"")</f>
        <v/>
      </c>
      <c r="I75" s="311" t="str">
        <f>IF(Tabla1315[[#This Row],[Diligenciadas etapas previas?]],_xlfn.XLOOKUP(Tabla1315[[#This Row],[Id Riesgo]],Tabla13[Id Riesgo],Tabla13[Severidad Nivel de Riesgo Inherente],"",1),"")</f>
        <v/>
      </c>
      <c r="J75" s="310" t="str">
        <f>IF(Tabla1315[[#This Row],[Diligenciadas etapas previas?]],_xlfn.XLOOKUP(Tabla1315[[#This Row],[Id Riesgo]],'4_CONTROLES'!$A$12:$A$1611,'4_CONTROLES'!$AJ$12:$AJ$1611,"",1),"")</f>
        <v/>
      </c>
      <c r="K75" s="310" t="str">
        <f>IF(Tabla1315[[#This Row],[Diligenciadas etapas previas?]],_xlfn.XLOOKUP(Tabla1315[[#This Row],[Id Riesgo]],'4_CONTROLES'!$A$12:$A$1611,'4_CONTROLES'!$AK$12:$AK$1611,"",1),"")</f>
        <v/>
      </c>
      <c r="L75" s="311" t="str">
        <f>IF(Tabla1315[[#This Row],[Diligenciadas etapas previas?]],_xlfn.XLOOKUP(Tabla1315[[#This Row],[Id Riesgo]],'4_CONTROLES'!$A$12:$A$1611,'4_CONTROLES'!$AL$12:$AL$1611,"",1),"")</f>
        <v/>
      </c>
      <c r="M75" s="311" t="str">
        <f>IF(Tabla1315[[#This Row],[Diligenciadas etapas previas?]],_xlfn.XLOOKUP(Tabla1315[[#This Row],[Id Riesgo]],'4_CONTROLES'!$A$12:$A$1611,'4_CONTROLES'!$AM$12:$AM$1611,"",1),"")</f>
        <v/>
      </c>
      <c r="N75" s="311" t="str">
        <f>IF(Tabla1315[[#This Row],[Diligenciadas etapas previas?]]=TRUE,_xlfn.XLOOKUP(CONCATENATE("P",Tabla1315[[#This Row],[Nivel de probabilidad Residual]],"I",Tabla1315[[#This Row],[Nivel de impacto Residual]]),Tabla10[Llave],Tabla10[Severidad],"",1),"")</f>
        <v/>
      </c>
      <c r="O75" s="336" t="str">
        <f>_xlfn.XLOOKUP(Tabla1315[[#This Row],[Severidad Nivel de Riesgo Residual]],CONFIGURACIÓN!$BM$6:$BM$9,CONFIGURACIÓN!$BO$6:$BO$9,"",0)</f>
        <v/>
      </c>
      <c r="P75" s="328" t="str">
        <f>_xlfn.XLOOKUP(Tabla1315[[#This Row],[Severidad Nivel de Riesgo Residual]],CONFIGURACIÓN!$BM$6:$BM$9,CONFIGURACIÓN!$BP$6:$BP$9,"",0)</f>
        <v/>
      </c>
      <c r="Q75" s="337"/>
      <c r="R75" s="314"/>
      <c r="S75" s="337"/>
      <c r="T75" s="337"/>
      <c r="U75" s="314"/>
      <c r="V75" s="338"/>
      <c r="W75" s="339"/>
      <c r="X75" s="339"/>
      <c r="Y75" s="339"/>
      <c r="Z75" s="339"/>
      <c r="AA75" s="339"/>
      <c r="AB75" s="339"/>
      <c r="AC75" s="339"/>
      <c r="AD75" s="339"/>
      <c r="AE75" s="339"/>
      <c r="AF75" s="339"/>
      <c r="AG75" s="339"/>
      <c r="AH75" s="339"/>
      <c r="AI75" s="338"/>
      <c r="AJ75" s="428" t="str">
        <f>IF(_xlfn.XLOOKUP(Tabla1315[[#This Row],[Id Riesgo]],Tabla6[Id Riesgo],Tabla6[Estado],"",0)=0,"",_xlfn.XLOOKUP(Tabla1315[[#This Row],[Id Riesgo]],Tabla6[Id Riesgo],Tabla6[Estado],"",0))</f>
        <v/>
      </c>
    </row>
    <row r="76" spans="1:36" ht="14.15" x14ac:dyDescent="0.35">
      <c r="A76" s="289" t="s">
        <v>656</v>
      </c>
      <c r="B76" s="309" t="b">
        <f>IF(COUNTIFS(Tabla135[Id Riesgo],Tabla1315[[#This Row],[Id Riesgo]],Tabla135[Registro diligenciado],TRUE)&gt;0,TRUE,FALSE)</f>
        <v>0</v>
      </c>
      <c r="C76" s="289" t="str">
        <f>IF(B76,_xlfn.XLOOKUP(A76,Tabla6[Id Riesgo],Tabla6[Sigla],FALSE,1),"")</f>
        <v/>
      </c>
      <c r="D76" s="290" t="str">
        <f>IF(B76,_xlfn.XLOOKUP(A76,Tabla6[Id Riesgo],Tabla6[DESCRIPCIÓN DEL RIESGO],FALSE,1),"")</f>
        <v/>
      </c>
      <c r="E76" s="310" t="str">
        <f>IF(Tabla1315[[#This Row],[Diligenciadas etapas previas?]],_xlfn.XLOOKUP(Tabla1315[[#This Row],[Id Riesgo]],Tabla13[Id Riesgo],Tabla13[Probabilidad],"",1),"")</f>
        <v/>
      </c>
      <c r="F76" s="310" t="str">
        <f>IF(Tabla1315[[#This Row],[Diligenciadas etapas previas?]],_xlfn.XLOOKUP(Tabla1315[[#This Row],[Id Riesgo]],Tabla13[Id Riesgo],Tabla13[Porcentaje Impacto],"",1),"")</f>
        <v/>
      </c>
      <c r="G76" s="311" t="str">
        <f>IF(Tabla1315[[#This Row],[Diligenciadas etapas previas?]],_xlfn.XLOOKUP(Tabla1315[[#This Row],[Id Riesgo]],Tabla13[Id Riesgo],Tabla13[Nivel de probabilidad],"",1),"")</f>
        <v/>
      </c>
      <c r="H76" s="311" t="str">
        <f>IF(Tabla1315[[#This Row],[Diligenciadas etapas previas?]],_xlfn.XLOOKUP(Tabla1315[[#This Row],[Id Riesgo]],Tabla13[Id Riesgo],Tabla13[Nivel de impacto],"",1),"")</f>
        <v/>
      </c>
      <c r="I76" s="311" t="str">
        <f>IF(Tabla1315[[#This Row],[Diligenciadas etapas previas?]],_xlfn.XLOOKUP(Tabla1315[[#This Row],[Id Riesgo]],Tabla13[Id Riesgo],Tabla13[Severidad Nivel de Riesgo Inherente],"",1),"")</f>
        <v/>
      </c>
      <c r="J76" s="310" t="str">
        <f>IF(Tabla1315[[#This Row],[Diligenciadas etapas previas?]],_xlfn.XLOOKUP(Tabla1315[[#This Row],[Id Riesgo]],'4_CONTROLES'!$A$12:$A$1611,'4_CONTROLES'!$AJ$12:$AJ$1611,"",1),"")</f>
        <v/>
      </c>
      <c r="K76" s="310" t="str">
        <f>IF(Tabla1315[[#This Row],[Diligenciadas etapas previas?]],_xlfn.XLOOKUP(Tabla1315[[#This Row],[Id Riesgo]],'4_CONTROLES'!$A$12:$A$1611,'4_CONTROLES'!$AK$12:$AK$1611,"",1),"")</f>
        <v/>
      </c>
      <c r="L76" s="311" t="str">
        <f>IF(Tabla1315[[#This Row],[Diligenciadas etapas previas?]],_xlfn.XLOOKUP(Tabla1315[[#This Row],[Id Riesgo]],'4_CONTROLES'!$A$12:$A$1611,'4_CONTROLES'!$AL$12:$AL$1611,"",1),"")</f>
        <v/>
      </c>
      <c r="M76" s="311" t="str">
        <f>IF(Tabla1315[[#This Row],[Diligenciadas etapas previas?]],_xlfn.XLOOKUP(Tabla1315[[#This Row],[Id Riesgo]],'4_CONTROLES'!$A$12:$A$1611,'4_CONTROLES'!$AM$12:$AM$1611,"",1),"")</f>
        <v/>
      </c>
      <c r="N76" s="311" t="str">
        <f>IF(Tabla1315[[#This Row],[Diligenciadas etapas previas?]]=TRUE,_xlfn.XLOOKUP(CONCATENATE("P",Tabla1315[[#This Row],[Nivel de probabilidad Residual]],"I",Tabla1315[[#This Row],[Nivel de impacto Residual]]),Tabla10[Llave],Tabla10[Severidad],"",1),"")</f>
        <v/>
      </c>
      <c r="O76" s="336" t="str">
        <f>_xlfn.XLOOKUP(Tabla1315[[#This Row],[Severidad Nivel de Riesgo Residual]],CONFIGURACIÓN!$BM$6:$BM$9,CONFIGURACIÓN!$BO$6:$BO$9,"",0)</f>
        <v/>
      </c>
      <c r="P76" s="328" t="str">
        <f>_xlfn.XLOOKUP(Tabla1315[[#This Row],[Severidad Nivel de Riesgo Residual]],CONFIGURACIÓN!$BM$6:$BM$9,CONFIGURACIÓN!$BP$6:$BP$9,"",0)</f>
        <v/>
      </c>
      <c r="Q76" s="337"/>
      <c r="R76" s="314"/>
      <c r="S76" s="337"/>
      <c r="T76" s="337"/>
      <c r="U76" s="314"/>
      <c r="V76" s="338"/>
      <c r="W76" s="339"/>
      <c r="X76" s="339"/>
      <c r="Y76" s="339"/>
      <c r="Z76" s="339"/>
      <c r="AA76" s="339"/>
      <c r="AB76" s="339"/>
      <c r="AC76" s="339"/>
      <c r="AD76" s="339"/>
      <c r="AE76" s="339"/>
      <c r="AF76" s="339"/>
      <c r="AG76" s="339"/>
      <c r="AH76" s="339"/>
      <c r="AI76" s="338"/>
      <c r="AJ76" s="428" t="str">
        <f>IF(_xlfn.XLOOKUP(Tabla1315[[#This Row],[Id Riesgo]],Tabla6[Id Riesgo],Tabla6[Estado],"",0)=0,"",_xlfn.XLOOKUP(Tabla1315[[#This Row],[Id Riesgo]],Tabla6[Id Riesgo],Tabla6[Estado],"",0))</f>
        <v/>
      </c>
    </row>
    <row r="77" spans="1:36" ht="14.15" x14ac:dyDescent="0.35">
      <c r="A77" s="289" t="s">
        <v>657</v>
      </c>
      <c r="B77" s="309" t="b">
        <f>IF(COUNTIFS(Tabla135[Id Riesgo],Tabla1315[[#This Row],[Id Riesgo]],Tabla135[Registro diligenciado],TRUE)&gt;0,TRUE,FALSE)</f>
        <v>0</v>
      </c>
      <c r="C77" s="289" t="str">
        <f>IF(B77,_xlfn.XLOOKUP(A77,Tabla6[Id Riesgo],Tabla6[Sigla],FALSE,1),"")</f>
        <v/>
      </c>
      <c r="D77" s="290" t="str">
        <f>IF(B77,_xlfn.XLOOKUP(A77,Tabla6[Id Riesgo],Tabla6[DESCRIPCIÓN DEL RIESGO],FALSE,1),"")</f>
        <v/>
      </c>
      <c r="E77" s="310" t="str">
        <f>IF(Tabla1315[[#This Row],[Diligenciadas etapas previas?]],_xlfn.XLOOKUP(Tabla1315[[#This Row],[Id Riesgo]],Tabla13[Id Riesgo],Tabla13[Probabilidad],"",1),"")</f>
        <v/>
      </c>
      <c r="F77" s="310" t="str">
        <f>IF(Tabla1315[[#This Row],[Diligenciadas etapas previas?]],_xlfn.XLOOKUP(Tabla1315[[#This Row],[Id Riesgo]],Tabla13[Id Riesgo],Tabla13[Porcentaje Impacto],"",1),"")</f>
        <v/>
      </c>
      <c r="G77" s="311" t="str">
        <f>IF(Tabla1315[[#This Row],[Diligenciadas etapas previas?]],_xlfn.XLOOKUP(Tabla1315[[#This Row],[Id Riesgo]],Tabla13[Id Riesgo],Tabla13[Nivel de probabilidad],"",1),"")</f>
        <v/>
      </c>
      <c r="H77" s="311" t="str">
        <f>IF(Tabla1315[[#This Row],[Diligenciadas etapas previas?]],_xlfn.XLOOKUP(Tabla1315[[#This Row],[Id Riesgo]],Tabla13[Id Riesgo],Tabla13[Nivel de impacto],"",1),"")</f>
        <v/>
      </c>
      <c r="I77" s="311" t="str">
        <f>IF(Tabla1315[[#This Row],[Diligenciadas etapas previas?]],_xlfn.XLOOKUP(Tabla1315[[#This Row],[Id Riesgo]],Tabla13[Id Riesgo],Tabla13[Severidad Nivel de Riesgo Inherente],"",1),"")</f>
        <v/>
      </c>
      <c r="J77" s="310" t="str">
        <f>IF(Tabla1315[[#This Row],[Diligenciadas etapas previas?]],_xlfn.XLOOKUP(Tabla1315[[#This Row],[Id Riesgo]],'4_CONTROLES'!$A$12:$A$1611,'4_CONTROLES'!$AJ$12:$AJ$1611,"",1),"")</f>
        <v/>
      </c>
      <c r="K77" s="310" t="str">
        <f>IF(Tabla1315[[#This Row],[Diligenciadas etapas previas?]],_xlfn.XLOOKUP(Tabla1315[[#This Row],[Id Riesgo]],'4_CONTROLES'!$A$12:$A$1611,'4_CONTROLES'!$AK$12:$AK$1611,"",1),"")</f>
        <v/>
      </c>
      <c r="L77" s="311" t="str">
        <f>IF(Tabla1315[[#This Row],[Diligenciadas etapas previas?]],_xlfn.XLOOKUP(Tabla1315[[#This Row],[Id Riesgo]],'4_CONTROLES'!$A$12:$A$1611,'4_CONTROLES'!$AL$12:$AL$1611,"",1),"")</f>
        <v/>
      </c>
      <c r="M77" s="311" t="str">
        <f>IF(Tabla1315[[#This Row],[Diligenciadas etapas previas?]],_xlfn.XLOOKUP(Tabla1315[[#This Row],[Id Riesgo]],'4_CONTROLES'!$A$12:$A$1611,'4_CONTROLES'!$AM$12:$AM$1611,"",1),"")</f>
        <v/>
      </c>
      <c r="N77" s="311" t="str">
        <f>IF(Tabla1315[[#This Row],[Diligenciadas etapas previas?]]=TRUE,_xlfn.XLOOKUP(CONCATENATE("P",Tabla1315[[#This Row],[Nivel de probabilidad Residual]],"I",Tabla1315[[#This Row],[Nivel de impacto Residual]]),Tabla10[Llave],Tabla10[Severidad],"",1),"")</f>
        <v/>
      </c>
      <c r="O77" s="336" t="str">
        <f>_xlfn.XLOOKUP(Tabla1315[[#This Row],[Severidad Nivel de Riesgo Residual]],CONFIGURACIÓN!$BM$6:$BM$9,CONFIGURACIÓN!$BO$6:$BO$9,"",0)</f>
        <v/>
      </c>
      <c r="P77" s="328" t="str">
        <f>_xlfn.XLOOKUP(Tabla1315[[#This Row],[Severidad Nivel de Riesgo Residual]],CONFIGURACIÓN!$BM$6:$BM$9,CONFIGURACIÓN!$BP$6:$BP$9,"",0)</f>
        <v/>
      </c>
      <c r="Q77" s="337"/>
      <c r="R77" s="314"/>
      <c r="S77" s="337"/>
      <c r="T77" s="337"/>
      <c r="U77" s="314"/>
      <c r="V77" s="338"/>
      <c r="W77" s="339"/>
      <c r="X77" s="339"/>
      <c r="Y77" s="339"/>
      <c r="Z77" s="339"/>
      <c r="AA77" s="339"/>
      <c r="AB77" s="339"/>
      <c r="AC77" s="339"/>
      <c r="AD77" s="339"/>
      <c r="AE77" s="339"/>
      <c r="AF77" s="339"/>
      <c r="AG77" s="339"/>
      <c r="AH77" s="339"/>
      <c r="AI77" s="338"/>
      <c r="AJ77" s="428" t="str">
        <f>IF(_xlfn.XLOOKUP(Tabla1315[[#This Row],[Id Riesgo]],Tabla6[Id Riesgo],Tabla6[Estado],"",0)=0,"",_xlfn.XLOOKUP(Tabla1315[[#This Row],[Id Riesgo]],Tabla6[Id Riesgo],Tabla6[Estado],"",0))</f>
        <v/>
      </c>
    </row>
    <row r="78" spans="1:36" ht="14.15" x14ac:dyDescent="0.35">
      <c r="A78" s="289" t="s">
        <v>658</v>
      </c>
      <c r="B78" s="309" t="b">
        <f>IF(COUNTIFS(Tabla135[Id Riesgo],Tabla1315[[#This Row],[Id Riesgo]],Tabla135[Registro diligenciado],TRUE)&gt;0,TRUE,FALSE)</f>
        <v>0</v>
      </c>
      <c r="C78" s="289" t="str">
        <f>IF(B78,_xlfn.XLOOKUP(A78,Tabla6[Id Riesgo],Tabla6[Sigla],FALSE,1),"")</f>
        <v/>
      </c>
      <c r="D78" s="290" t="str">
        <f>IF(B78,_xlfn.XLOOKUP(A78,Tabla6[Id Riesgo],Tabla6[DESCRIPCIÓN DEL RIESGO],FALSE,1),"")</f>
        <v/>
      </c>
      <c r="E78" s="310" t="str">
        <f>IF(Tabla1315[[#This Row],[Diligenciadas etapas previas?]],_xlfn.XLOOKUP(Tabla1315[[#This Row],[Id Riesgo]],Tabla13[Id Riesgo],Tabla13[Probabilidad],"",1),"")</f>
        <v/>
      </c>
      <c r="F78" s="310" t="str">
        <f>IF(Tabla1315[[#This Row],[Diligenciadas etapas previas?]],_xlfn.XLOOKUP(Tabla1315[[#This Row],[Id Riesgo]],Tabla13[Id Riesgo],Tabla13[Porcentaje Impacto],"",1),"")</f>
        <v/>
      </c>
      <c r="G78" s="311" t="str">
        <f>IF(Tabla1315[[#This Row],[Diligenciadas etapas previas?]],_xlfn.XLOOKUP(Tabla1315[[#This Row],[Id Riesgo]],Tabla13[Id Riesgo],Tabla13[Nivel de probabilidad],"",1),"")</f>
        <v/>
      </c>
      <c r="H78" s="311" t="str">
        <f>IF(Tabla1315[[#This Row],[Diligenciadas etapas previas?]],_xlfn.XLOOKUP(Tabla1315[[#This Row],[Id Riesgo]],Tabla13[Id Riesgo],Tabla13[Nivel de impacto],"",1),"")</f>
        <v/>
      </c>
      <c r="I78" s="311" t="str">
        <f>IF(Tabla1315[[#This Row],[Diligenciadas etapas previas?]],_xlfn.XLOOKUP(Tabla1315[[#This Row],[Id Riesgo]],Tabla13[Id Riesgo],Tabla13[Severidad Nivel de Riesgo Inherente],"",1),"")</f>
        <v/>
      </c>
      <c r="J78" s="310" t="str">
        <f>IF(Tabla1315[[#This Row],[Diligenciadas etapas previas?]],_xlfn.XLOOKUP(Tabla1315[[#This Row],[Id Riesgo]],'4_CONTROLES'!$A$12:$A$1611,'4_CONTROLES'!$AJ$12:$AJ$1611,"",1),"")</f>
        <v/>
      </c>
      <c r="K78" s="310" t="str">
        <f>IF(Tabla1315[[#This Row],[Diligenciadas etapas previas?]],_xlfn.XLOOKUP(Tabla1315[[#This Row],[Id Riesgo]],'4_CONTROLES'!$A$12:$A$1611,'4_CONTROLES'!$AK$12:$AK$1611,"",1),"")</f>
        <v/>
      </c>
      <c r="L78" s="311" t="str">
        <f>IF(Tabla1315[[#This Row],[Diligenciadas etapas previas?]],_xlfn.XLOOKUP(Tabla1315[[#This Row],[Id Riesgo]],'4_CONTROLES'!$A$12:$A$1611,'4_CONTROLES'!$AL$12:$AL$1611,"",1),"")</f>
        <v/>
      </c>
      <c r="M78" s="311" t="str">
        <f>IF(Tabla1315[[#This Row],[Diligenciadas etapas previas?]],_xlfn.XLOOKUP(Tabla1315[[#This Row],[Id Riesgo]],'4_CONTROLES'!$A$12:$A$1611,'4_CONTROLES'!$AM$12:$AM$1611,"",1),"")</f>
        <v/>
      </c>
      <c r="N78" s="311" t="str">
        <f>IF(Tabla1315[[#This Row],[Diligenciadas etapas previas?]]=TRUE,_xlfn.XLOOKUP(CONCATENATE("P",Tabla1315[[#This Row],[Nivel de probabilidad Residual]],"I",Tabla1315[[#This Row],[Nivel de impacto Residual]]),Tabla10[Llave],Tabla10[Severidad],"",1),"")</f>
        <v/>
      </c>
      <c r="O78" s="336" t="str">
        <f>_xlfn.XLOOKUP(Tabla1315[[#This Row],[Severidad Nivel de Riesgo Residual]],CONFIGURACIÓN!$BM$6:$BM$9,CONFIGURACIÓN!$BO$6:$BO$9,"",0)</f>
        <v/>
      </c>
      <c r="P78" s="328" t="str">
        <f>_xlfn.XLOOKUP(Tabla1315[[#This Row],[Severidad Nivel de Riesgo Residual]],CONFIGURACIÓN!$BM$6:$BM$9,CONFIGURACIÓN!$BP$6:$BP$9,"",0)</f>
        <v/>
      </c>
      <c r="Q78" s="337"/>
      <c r="R78" s="314"/>
      <c r="S78" s="337"/>
      <c r="T78" s="337"/>
      <c r="U78" s="314"/>
      <c r="V78" s="338"/>
      <c r="W78" s="339"/>
      <c r="X78" s="339"/>
      <c r="Y78" s="339"/>
      <c r="Z78" s="339"/>
      <c r="AA78" s="339"/>
      <c r="AB78" s="339"/>
      <c r="AC78" s="339"/>
      <c r="AD78" s="339"/>
      <c r="AE78" s="339"/>
      <c r="AF78" s="339"/>
      <c r="AG78" s="339"/>
      <c r="AH78" s="339"/>
      <c r="AI78" s="338"/>
      <c r="AJ78" s="428" t="str">
        <f>IF(_xlfn.XLOOKUP(Tabla1315[[#This Row],[Id Riesgo]],Tabla6[Id Riesgo],Tabla6[Estado],"",0)=0,"",_xlfn.XLOOKUP(Tabla1315[[#This Row],[Id Riesgo]],Tabla6[Id Riesgo],Tabla6[Estado],"",0))</f>
        <v/>
      </c>
    </row>
    <row r="79" spans="1:36" ht="14.15" x14ac:dyDescent="0.35">
      <c r="A79" s="289" t="s">
        <v>659</v>
      </c>
      <c r="B79" s="309" t="b">
        <f>IF(COUNTIFS(Tabla135[Id Riesgo],Tabla1315[[#This Row],[Id Riesgo]],Tabla135[Registro diligenciado],TRUE)&gt;0,TRUE,FALSE)</f>
        <v>0</v>
      </c>
      <c r="C79" s="289" t="str">
        <f>IF(B79,_xlfn.XLOOKUP(A79,Tabla6[Id Riesgo],Tabla6[Sigla],FALSE,1),"")</f>
        <v/>
      </c>
      <c r="D79" s="290" t="str">
        <f>IF(B79,_xlfn.XLOOKUP(A79,Tabla6[Id Riesgo],Tabla6[DESCRIPCIÓN DEL RIESGO],FALSE,1),"")</f>
        <v/>
      </c>
      <c r="E79" s="310" t="str">
        <f>IF(Tabla1315[[#This Row],[Diligenciadas etapas previas?]],_xlfn.XLOOKUP(Tabla1315[[#This Row],[Id Riesgo]],Tabla13[Id Riesgo],Tabla13[Probabilidad],"",1),"")</f>
        <v/>
      </c>
      <c r="F79" s="310" t="str">
        <f>IF(Tabla1315[[#This Row],[Diligenciadas etapas previas?]],_xlfn.XLOOKUP(Tabla1315[[#This Row],[Id Riesgo]],Tabla13[Id Riesgo],Tabla13[Porcentaje Impacto],"",1),"")</f>
        <v/>
      </c>
      <c r="G79" s="311" t="str">
        <f>IF(Tabla1315[[#This Row],[Diligenciadas etapas previas?]],_xlfn.XLOOKUP(Tabla1315[[#This Row],[Id Riesgo]],Tabla13[Id Riesgo],Tabla13[Nivel de probabilidad],"",1),"")</f>
        <v/>
      </c>
      <c r="H79" s="311" t="str">
        <f>IF(Tabla1315[[#This Row],[Diligenciadas etapas previas?]],_xlfn.XLOOKUP(Tabla1315[[#This Row],[Id Riesgo]],Tabla13[Id Riesgo],Tabla13[Nivel de impacto],"",1),"")</f>
        <v/>
      </c>
      <c r="I79" s="311" t="str">
        <f>IF(Tabla1315[[#This Row],[Diligenciadas etapas previas?]],_xlfn.XLOOKUP(Tabla1315[[#This Row],[Id Riesgo]],Tabla13[Id Riesgo],Tabla13[Severidad Nivel de Riesgo Inherente],"",1),"")</f>
        <v/>
      </c>
      <c r="J79" s="310" t="str">
        <f>IF(Tabla1315[[#This Row],[Diligenciadas etapas previas?]],_xlfn.XLOOKUP(Tabla1315[[#This Row],[Id Riesgo]],'4_CONTROLES'!$A$12:$A$1611,'4_CONTROLES'!$AJ$12:$AJ$1611,"",1),"")</f>
        <v/>
      </c>
      <c r="K79" s="310" t="str">
        <f>IF(Tabla1315[[#This Row],[Diligenciadas etapas previas?]],_xlfn.XLOOKUP(Tabla1315[[#This Row],[Id Riesgo]],'4_CONTROLES'!$A$12:$A$1611,'4_CONTROLES'!$AK$12:$AK$1611,"",1),"")</f>
        <v/>
      </c>
      <c r="L79" s="311" t="str">
        <f>IF(Tabla1315[[#This Row],[Diligenciadas etapas previas?]],_xlfn.XLOOKUP(Tabla1315[[#This Row],[Id Riesgo]],'4_CONTROLES'!$A$12:$A$1611,'4_CONTROLES'!$AL$12:$AL$1611,"",1),"")</f>
        <v/>
      </c>
      <c r="M79" s="311" t="str">
        <f>IF(Tabla1315[[#This Row],[Diligenciadas etapas previas?]],_xlfn.XLOOKUP(Tabla1315[[#This Row],[Id Riesgo]],'4_CONTROLES'!$A$12:$A$1611,'4_CONTROLES'!$AM$12:$AM$1611,"",1),"")</f>
        <v/>
      </c>
      <c r="N79" s="311" t="str">
        <f>IF(Tabla1315[[#This Row],[Diligenciadas etapas previas?]]=TRUE,_xlfn.XLOOKUP(CONCATENATE("P",Tabla1315[[#This Row],[Nivel de probabilidad Residual]],"I",Tabla1315[[#This Row],[Nivel de impacto Residual]]),Tabla10[Llave],Tabla10[Severidad],"",1),"")</f>
        <v/>
      </c>
      <c r="O79" s="336" t="str">
        <f>_xlfn.XLOOKUP(Tabla1315[[#This Row],[Severidad Nivel de Riesgo Residual]],CONFIGURACIÓN!$BM$6:$BM$9,CONFIGURACIÓN!$BO$6:$BO$9,"",0)</f>
        <v/>
      </c>
      <c r="P79" s="328" t="str">
        <f>_xlfn.XLOOKUP(Tabla1315[[#This Row],[Severidad Nivel de Riesgo Residual]],CONFIGURACIÓN!$BM$6:$BM$9,CONFIGURACIÓN!$BP$6:$BP$9,"",0)</f>
        <v/>
      </c>
      <c r="Q79" s="337"/>
      <c r="R79" s="314"/>
      <c r="S79" s="337"/>
      <c r="T79" s="337"/>
      <c r="U79" s="314"/>
      <c r="V79" s="338"/>
      <c r="W79" s="339"/>
      <c r="X79" s="339"/>
      <c r="Y79" s="339"/>
      <c r="Z79" s="339"/>
      <c r="AA79" s="339"/>
      <c r="AB79" s="339"/>
      <c r="AC79" s="339"/>
      <c r="AD79" s="339"/>
      <c r="AE79" s="339"/>
      <c r="AF79" s="339"/>
      <c r="AG79" s="339"/>
      <c r="AH79" s="339"/>
      <c r="AI79" s="338"/>
      <c r="AJ79" s="428" t="str">
        <f>IF(_xlfn.XLOOKUP(Tabla1315[[#This Row],[Id Riesgo]],Tabla6[Id Riesgo],Tabla6[Estado],"",0)=0,"",_xlfn.XLOOKUP(Tabla1315[[#This Row],[Id Riesgo]],Tabla6[Id Riesgo],Tabla6[Estado],"",0))</f>
        <v/>
      </c>
    </row>
    <row r="80" spans="1:36" ht="14.15" x14ac:dyDescent="0.35">
      <c r="A80" s="289" t="s">
        <v>660</v>
      </c>
      <c r="B80" s="309" t="b">
        <f>IF(COUNTIFS(Tabla135[Id Riesgo],Tabla1315[[#This Row],[Id Riesgo]],Tabla135[Registro diligenciado],TRUE)&gt;0,TRUE,FALSE)</f>
        <v>0</v>
      </c>
      <c r="C80" s="289" t="str">
        <f>IF(B80,_xlfn.XLOOKUP(A80,Tabla6[Id Riesgo],Tabla6[Sigla],FALSE,1),"")</f>
        <v/>
      </c>
      <c r="D80" s="290" t="str">
        <f>IF(B80,_xlfn.XLOOKUP(A80,Tabla6[Id Riesgo],Tabla6[DESCRIPCIÓN DEL RIESGO],FALSE,1),"")</f>
        <v/>
      </c>
      <c r="E80" s="310" t="str">
        <f>IF(Tabla1315[[#This Row],[Diligenciadas etapas previas?]],_xlfn.XLOOKUP(Tabla1315[[#This Row],[Id Riesgo]],Tabla13[Id Riesgo],Tabla13[Probabilidad],"",1),"")</f>
        <v/>
      </c>
      <c r="F80" s="310" t="str">
        <f>IF(Tabla1315[[#This Row],[Diligenciadas etapas previas?]],_xlfn.XLOOKUP(Tabla1315[[#This Row],[Id Riesgo]],Tabla13[Id Riesgo],Tabla13[Porcentaje Impacto],"",1),"")</f>
        <v/>
      </c>
      <c r="G80" s="311" t="str">
        <f>IF(Tabla1315[[#This Row],[Diligenciadas etapas previas?]],_xlfn.XLOOKUP(Tabla1315[[#This Row],[Id Riesgo]],Tabla13[Id Riesgo],Tabla13[Nivel de probabilidad],"",1),"")</f>
        <v/>
      </c>
      <c r="H80" s="311" t="str">
        <f>IF(Tabla1315[[#This Row],[Diligenciadas etapas previas?]],_xlfn.XLOOKUP(Tabla1315[[#This Row],[Id Riesgo]],Tabla13[Id Riesgo],Tabla13[Nivel de impacto],"",1),"")</f>
        <v/>
      </c>
      <c r="I80" s="311" t="str">
        <f>IF(Tabla1315[[#This Row],[Diligenciadas etapas previas?]],_xlfn.XLOOKUP(Tabla1315[[#This Row],[Id Riesgo]],Tabla13[Id Riesgo],Tabla13[Severidad Nivel de Riesgo Inherente],"",1),"")</f>
        <v/>
      </c>
      <c r="J80" s="310" t="str">
        <f>IF(Tabla1315[[#This Row],[Diligenciadas etapas previas?]],_xlfn.XLOOKUP(Tabla1315[[#This Row],[Id Riesgo]],'4_CONTROLES'!$A$12:$A$1611,'4_CONTROLES'!$AJ$12:$AJ$1611,"",1),"")</f>
        <v/>
      </c>
      <c r="K80" s="310" t="str">
        <f>IF(Tabla1315[[#This Row],[Diligenciadas etapas previas?]],_xlfn.XLOOKUP(Tabla1315[[#This Row],[Id Riesgo]],'4_CONTROLES'!$A$12:$A$1611,'4_CONTROLES'!$AK$12:$AK$1611,"",1),"")</f>
        <v/>
      </c>
      <c r="L80" s="311" t="str">
        <f>IF(Tabla1315[[#This Row],[Diligenciadas etapas previas?]],_xlfn.XLOOKUP(Tabla1315[[#This Row],[Id Riesgo]],'4_CONTROLES'!$A$12:$A$1611,'4_CONTROLES'!$AL$12:$AL$1611,"",1),"")</f>
        <v/>
      </c>
      <c r="M80" s="311" t="str">
        <f>IF(Tabla1315[[#This Row],[Diligenciadas etapas previas?]],_xlfn.XLOOKUP(Tabla1315[[#This Row],[Id Riesgo]],'4_CONTROLES'!$A$12:$A$1611,'4_CONTROLES'!$AM$12:$AM$1611,"",1),"")</f>
        <v/>
      </c>
      <c r="N80" s="311" t="str">
        <f>IF(Tabla1315[[#This Row],[Diligenciadas etapas previas?]]=TRUE,_xlfn.XLOOKUP(CONCATENATE("P",Tabla1315[[#This Row],[Nivel de probabilidad Residual]],"I",Tabla1315[[#This Row],[Nivel de impacto Residual]]),Tabla10[Llave],Tabla10[Severidad],"",1),"")</f>
        <v/>
      </c>
      <c r="O80" s="336" t="str">
        <f>_xlfn.XLOOKUP(Tabla1315[[#This Row],[Severidad Nivel de Riesgo Residual]],CONFIGURACIÓN!$BM$6:$BM$9,CONFIGURACIÓN!$BO$6:$BO$9,"",0)</f>
        <v/>
      </c>
      <c r="P80" s="328" t="str">
        <f>_xlfn.XLOOKUP(Tabla1315[[#This Row],[Severidad Nivel de Riesgo Residual]],CONFIGURACIÓN!$BM$6:$BM$9,CONFIGURACIÓN!$BP$6:$BP$9,"",0)</f>
        <v/>
      </c>
      <c r="Q80" s="337"/>
      <c r="R80" s="314"/>
      <c r="S80" s="337"/>
      <c r="T80" s="337"/>
      <c r="U80" s="314"/>
      <c r="V80" s="338"/>
      <c r="W80" s="339"/>
      <c r="X80" s="339"/>
      <c r="Y80" s="339"/>
      <c r="Z80" s="339"/>
      <c r="AA80" s="339"/>
      <c r="AB80" s="339"/>
      <c r="AC80" s="339"/>
      <c r="AD80" s="339"/>
      <c r="AE80" s="339"/>
      <c r="AF80" s="339"/>
      <c r="AG80" s="339"/>
      <c r="AH80" s="339"/>
      <c r="AI80" s="338"/>
      <c r="AJ80" s="428" t="str">
        <f>IF(_xlfn.XLOOKUP(Tabla1315[[#This Row],[Id Riesgo]],Tabla6[Id Riesgo],Tabla6[Estado],"",0)=0,"",_xlfn.XLOOKUP(Tabla1315[[#This Row],[Id Riesgo]],Tabla6[Id Riesgo],Tabla6[Estado],"",0))</f>
        <v/>
      </c>
    </row>
    <row r="81" spans="1:36" ht="14.15" x14ac:dyDescent="0.35">
      <c r="A81" s="289" t="s">
        <v>661</v>
      </c>
      <c r="B81" s="309" t="b">
        <f>IF(COUNTIFS(Tabla135[Id Riesgo],Tabla1315[[#This Row],[Id Riesgo]],Tabla135[Registro diligenciado],TRUE)&gt;0,TRUE,FALSE)</f>
        <v>0</v>
      </c>
      <c r="C81" s="289" t="str">
        <f>IF(B81,_xlfn.XLOOKUP(A81,Tabla6[Id Riesgo],Tabla6[Sigla],FALSE,1),"")</f>
        <v/>
      </c>
      <c r="D81" s="290" t="str">
        <f>IF(B81,_xlfn.XLOOKUP(A81,Tabla6[Id Riesgo],Tabla6[DESCRIPCIÓN DEL RIESGO],FALSE,1),"")</f>
        <v/>
      </c>
      <c r="E81" s="310" t="str">
        <f>IF(Tabla1315[[#This Row],[Diligenciadas etapas previas?]],_xlfn.XLOOKUP(Tabla1315[[#This Row],[Id Riesgo]],Tabla13[Id Riesgo],Tabla13[Probabilidad],"",1),"")</f>
        <v/>
      </c>
      <c r="F81" s="310" t="str">
        <f>IF(Tabla1315[[#This Row],[Diligenciadas etapas previas?]],_xlfn.XLOOKUP(Tabla1315[[#This Row],[Id Riesgo]],Tabla13[Id Riesgo],Tabla13[Porcentaje Impacto],"",1),"")</f>
        <v/>
      </c>
      <c r="G81" s="311" t="str">
        <f>IF(Tabla1315[[#This Row],[Diligenciadas etapas previas?]],_xlfn.XLOOKUP(Tabla1315[[#This Row],[Id Riesgo]],Tabla13[Id Riesgo],Tabla13[Nivel de probabilidad],"",1),"")</f>
        <v/>
      </c>
      <c r="H81" s="311" t="str">
        <f>IF(Tabla1315[[#This Row],[Diligenciadas etapas previas?]],_xlfn.XLOOKUP(Tabla1315[[#This Row],[Id Riesgo]],Tabla13[Id Riesgo],Tabla13[Nivel de impacto],"",1),"")</f>
        <v/>
      </c>
      <c r="I81" s="311" t="str">
        <f>IF(Tabla1315[[#This Row],[Diligenciadas etapas previas?]],_xlfn.XLOOKUP(Tabla1315[[#This Row],[Id Riesgo]],Tabla13[Id Riesgo],Tabla13[Severidad Nivel de Riesgo Inherente],"",1),"")</f>
        <v/>
      </c>
      <c r="J81" s="310" t="str">
        <f>IF(Tabla1315[[#This Row],[Diligenciadas etapas previas?]],_xlfn.XLOOKUP(Tabla1315[[#This Row],[Id Riesgo]],'4_CONTROLES'!$A$12:$A$1611,'4_CONTROLES'!$AJ$12:$AJ$1611,"",1),"")</f>
        <v/>
      </c>
      <c r="K81" s="310" t="str">
        <f>IF(Tabla1315[[#This Row],[Diligenciadas etapas previas?]],_xlfn.XLOOKUP(Tabla1315[[#This Row],[Id Riesgo]],'4_CONTROLES'!$A$12:$A$1611,'4_CONTROLES'!$AK$12:$AK$1611,"",1),"")</f>
        <v/>
      </c>
      <c r="L81" s="311" t="str">
        <f>IF(Tabla1315[[#This Row],[Diligenciadas etapas previas?]],_xlfn.XLOOKUP(Tabla1315[[#This Row],[Id Riesgo]],'4_CONTROLES'!$A$12:$A$1611,'4_CONTROLES'!$AL$12:$AL$1611,"",1),"")</f>
        <v/>
      </c>
      <c r="M81" s="311" t="str">
        <f>IF(Tabla1315[[#This Row],[Diligenciadas etapas previas?]],_xlfn.XLOOKUP(Tabla1315[[#This Row],[Id Riesgo]],'4_CONTROLES'!$A$12:$A$1611,'4_CONTROLES'!$AM$12:$AM$1611,"",1),"")</f>
        <v/>
      </c>
      <c r="N81" s="311" t="str">
        <f>IF(Tabla1315[[#This Row],[Diligenciadas etapas previas?]]=TRUE,_xlfn.XLOOKUP(CONCATENATE("P",Tabla1315[[#This Row],[Nivel de probabilidad Residual]],"I",Tabla1315[[#This Row],[Nivel de impacto Residual]]),Tabla10[Llave],Tabla10[Severidad],"",1),"")</f>
        <v/>
      </c>
      <c r="O81" s="336" t="str">
        <f>_xlfn.XLOOKUP(Tabla1315[[#This Row],[Severidad Nivel de Riesgo Residual]],CONFIGURACIÓN!$BM$6:$BM$9,CONFIGURACIÓN!$BO$6:$BO$9,"",0)</f>
        <v/>
      </c>
      <c r="P81" s="328" t="str">
        <f>_xlfn.XLOOKUP(Tabla1315[[#This Row],[Severidad Nivel de Riesgo Residual]],CONFIGURACIÓN!$BM$6:$BM$9,CONFIGURACIÓN!$BP$6:$BP$9,"",0)</f>
        <v/>
      </c>
      <c r="Q81" s="337"/>
      <c r="R81" s="314"/>
      <c r="S81" s="337"/>
      <c r="T81" s="337"/>
      <c r="U81" s="314"/>
      <c r="V81" s="338"/>
      <c r="W81" s="339"/>
      <c r="X81" s="339"/>
      <c r="Y81" s="339"/>
      <c r="Z81" s="339"/>
      <c r="AA81" s="339"/>
      <c r="AB81" s="339"/>
      <c r="AC81" s="339"/>
      <c r="AD81" s="339"/>
      <c r="AE81" s="339"/>
      <c r="AF81" s="339"/>
      <c r="AG81" s="339"/>
      <c r="AH81" s="339"/>
      <c r="AI81" s="338"/>
      <c r="AJ81" s="428" t="str">
        <f>IF(_xlfn.XLOOKUP(Tabla1315[[#This Row],[Id Riesgo]],Tabla6[Id Riesgo],Tabla6[Estado],"",0)=0,"",_xlfn.XLOOKUP(Tabla1315[[#This Row],[Id Riesgo]],Tabla6[Id Riesgo],Tabla6[Estado],"",0))</f>
        <v/>
      </c>
    </row>
    <row r="82" spans="1:36" ht="14.15" x14ac:dyDescent="0.35">
      <c r="A82" s="289" t="s">
        <v>662</v>
      </c>
      <c r="B82" s="309" t="b">
        <f>IF(COUNTIFS(Tabla135[Id Riesgo],Tabla1315[[#This Row],[Id Riesgo]],Tabla135[Registro diligenciado],TRUE)&gt;0,TRUE,FALSE)</f>
        <v>0</v>
      </c>
      <c r="C82" s="289" t="str">
        <f>IF(B82,_xlfn.XLOOKUP(A82,Tabla6[Id Riesgo],Tabla6[Sigla],FALSE,1),"")</f>
        <v/>
      </c>
      <c r="D82" s="290" t="str">
        <f>IF(B82,_xlfn.XLOOKUP(A82,Tabla6[Id Riesgo],Tabla6[DESCRIPCIÓN DEL RIESGO],FALSE,1),"")</f>
        <v/>
      </c>
      <c r="E82" s="310" t="str">
        <f>IF(Tabla1315[[#This Row],[Diligenciadas etapas previas?]],_xlfn.XLOOKUP(Tabla1315[[#This Row],[Id Riesgo]],Tabla13[Id Riesgo],Tabla13[Probabilidad],"",1),"")</f>
        <v/>
      </c>
      <c r="F82" s="310" t="str">
        <f>IF(Tabla1315[[#This Row],[Diligenciadas etapas previas?]],_xlfn.XLOOKUP(Tabla1315[[#This Row],[Id Riesgo]],Tabla13[Id Riesgo],Tabla13[Porcentaje Impacto],"",1),"")</f>
        <v/>
      </c>
      <c r="G82" s="311" t="str">
        <f>IF(Tabla1315[[#This Row],[Diligenciadas etapas previas?]],_xlfn.XLOOKUP(Tabla1315[[#This Row],[Id Riesgo]],Tabla13[Id Riesgo],Tabla13[Nivel de probabilidad],"",1),"")</f>
        <v/>
      </c>
      <c r="H82" s="311" t="str">
        <f>IF(Tabla1315[[#This Row],[Diligenciadas etapas previas?]],_xlfn.XLOOKUP(Tabla1315[[#This Row],[Id Riesgo]],Tabla13[Id Riesgo],Tabla13[Nivel de impacto],"",1),"")</f>
        <v/>
      </c>
      <c r="I82" s="311" t="str">
        <f>IF(Tabla1315[[#This Row],[Diligenciadas etapas previas?]],_xlfn.XLOOKUP(Tabla1315[[#This Row],[Id Riesgo]],Tabla13[Id Riesgo],Tabla13[Severidad Nivel de Riesgo Inherente],"",1),"")</f>
        <v/>
      </c>
      <c r="J82" s="310" t="str">
        <f>IF(Tabla1315[[#This Row],[Diligenciadas etapas previas?]],_xlfn.XLOOKUP(Tabla1315[[#This Row],[Id Riesgo]],'4_CONTROLES'!$A$12:$A$1611,'4_CONTROLES'!$AJ$12:$AJ$1611,"",1),"")</f>
        <v/>
      </c>
      <c r="K82" s="310" t="str">
        <f>IF(Tabla1315[[#This Row],[Diligenciadas etapas previas?]],_xlfn.XLOOKUP(Tabla1315[[#This Row],[Id Riesgo]],'4_CONTROLES'!$A$12:$A$1611,'4_CONTROLES'!$AK$12:$AK$1611,"",1),"")</f>
        <v/>
      </c>
      <c r="L82" s="311" t="str">
        <f>IF(Tabla1315[[#This Row],[Diligenciadas etapas previas?]],_xlfn.XLOOKUP(Tabla1315[[#This Row],[Id Riesgo]],'4_CONTROLES'!$A$12:$A$1611,'4_CONTROLES'!$AL$12:$AL$1611,"",1),"")</f>
        <v/>
      </c>
      <c r="M82" s="311" t="str">
        <f>IF(Tabla1315[[#This Row],[Diligenciadas etapas previas?]],_xlfn.XLOOKUP(Tabla1315[[#This Row],[Id Riesgo]],'4_CONTROLES'!$A$12:$A$1611,'4_CONTROLES'!$AM$12:$AM$1611,"",1),"")</f>
        <v/>
      </c>
      <c r="N82" s="311" t="str">
        <f>IF(Tabla1315[[#This Row],[Diligenciadas etapas previas?]]=TRUE,_xlfn.XLOOKUP(CONCATENATE("P",Tabla1315[[#This Row],[Nivel de probabilidad Residual]],"I",Tabla1315[[#This Row],[Nivel de impacto Residual]]),Tabla10[Llave],Tabla10[Severidad],"",1),"")</f>
        <v/>
      </c>
      <c r="O82" s="336" t="str">
        <f>_xlfn.XLOOKUP(Tabla1315[[#This Row],[Severidad Nivel de Riesgo Residual]],CONFIGURACIÓN!$BM$6:$BM$9,CONFIGURACIÓN!$BO$6:$BO$9,"",0)</f>
        <v/>
      </c>
      <c r="P82" s="328" t="str">
        <f>_xlfn.XLOOKUP(Tabla1315[[#This Row],[Severidad Nivel de Riesgo Residual]],CONFIGURACIÓN!$BM$6:$BM$9,CONFIGURACIÓN!$BP$6:$BP$9,"",0)</f>
        <v/>
      </c>
      <c r="Q82" s="337"/>
      <c r="R82" s="314"/>
      <c r="S82" s="337"/>
      <c r="T82" s="337"/>
      <c r="U82" s="314"/>
      <c r="V82" s="338"/>
      <c r="W82" s="339"/>
      <c r="X82" s="339"/>
      <c r="Y82" s="339"/>
      <c r="Z82" s="339"/>
      <c r="AA82" s="339"/>
      <c r="AB82" s="339"/>
      <c r="AC82" s="339"/>
      <c r="AD82" s="339"/>
      <c r="AE82" s="339"/>
      <c r="AF82" s="339"/>
      <c r="AG82" s="339"/>
      <c r="AH82" s="339"/>
      <c r="AI82" s="338"/>
      <c r="AJ82" s="428" t="str">
        <f>IF(_xlfn.XLOOKUP(Tabla1315[[#This Row],[Id Riesgo]],Tabla6[Id Riesgo],Tabla6[Estado],"",0)=0,"",_xlfn.XLOOKUP(Tabla1315[[#This Row],[Id Riesgo]],Tabla6[Id Riesgo],Tabla6[Estado],"",0))</f>
        <v/>
      </c>
    </row>
    <row r="83" spans="1:36" ht="14.15" x14ac:dyDescent="0.35">
      <c r="A83" s="289" t="s">
        <v>663</v>
      </c>
      <c r="B83" s="309" t="b">
        <f>IF(COUNTIFS(Tabla135[Id Riesgo],Tabla1315[[#This Row],[Id Riesgo]],Tabla135[Registro diligenciado],TRUE)&gt;0,TRUE,FALSE)</f>
        <v>0</v>
      </c>
      <c r="C83" s="289" t="str">
        <f>IF(B83,_xlfn.XLOOKUP(A83,Tabla6[Id Riesgo],Tabla6[Sigla],FALSE,1),"")</f>
        <v/>
      </c>
      <c r="D83" s="290" t="str">
        <f>IF(B83,_xlfn.XLOOKUP(A83,Tabla6[Id Riesgo],Tabla6[DESCRIPCIÓN DEL RIESGO],FALSE,1),"")</f>
        <v/>
      </c>
      <c r="E83" s="310" t="str">
        <f>IF(Tabla1315[[#This Row],[Diligenciadas etapas previas?]],_xlfn.XLOOKUP(Tabla1315[[#This Row],[Id Riesgo]],Tabla13[Id Riesgo],Tabla13[Probabilidad],"",1),"")</f>
        <v/>
      </c>
      <c r="F83" s="310" t="str">
        <f>IF(Tabla1315[[#This Row],[Diligenciadas etapas previas?]],_xlfn.XLOOKUP(Tabla1315[[#This Row],[Id Riesgo]],Tabla13[Id Riesgo],Tabla13[Porcentaje Impacto],"",1),"")</f>
        <v/>
      </c>
      <c r="G83" s="311" t="str">
        <f>IF(Tabla1315[[#This Row],[Diligenciadas etapas previas?]],_xlfn.XLOOKUP(Tabla1315[[#This Row],[Id Riesgo]],Tabla13[Id Riesgo],Tabla13[Nivel de probabilidad],"",1),"")</f>
        <v/>
      </c>
      <c r="H83" s="311" t="str">
        <f>IF(Tabla1315[[#This Row],[Diligenciadas etapas previas?]],_xlfn.XLOOKUP(Tabla1315[[#This Row],[Id Riesgo]],Tabla13[Id Riesgo],Tabla13[Nivel de impacto],"",1),"")</f>
        <v/>
      </c>
      <c r="I83" s="311" t="str">
        <f>IF(Tabla1315[[#This Row],[Diligenciadas etapas previas?]],_xlfn.XLOOKUP(Tabla1315[[#This Row],[Id Riesgo]],Tabla13[Id Riesgo],Tabla13[Severidad Nivel de Riesgo Inherente],"",1),"")</f>
        <v/>
      </c>
      <c r="J83" s="310" t="str">
        <f>IF(Tabla1315[[#This Row],[Diligenciadas etapas previas?]],_xlfn.XLOOKUP(Tabla1315[[#This Row],[Id Riesgo]],'4_CONTROLES'!$A$12:$A$1611,'4_CONTROLES'!$AJ$12:$AJ$1611,"",1),"")</f>
        <v/>
      </c>
      <c r="K83" s="310" t="str">
        <f>IF(Tabla1315[[#This Row],[Diligenciadas etapas previas?]],_xlfn.XLOOKUP(Tabla1315[[#This Row],[Id Riesgo]],'4_CONTROLES'!$A$12:$A$1611,'4_CONTROLES'!$AK$12:$AK$1611,"",1),"")</f>
        <v/>
      </c>
      <c r="L83" s="311" t="str">
        <f>IF(Tabla1315[[#This Row],[Diligenciadas etapas previas?]],_xlfn.XLOOKUP(Tabla1315[[#This Row],[Id Riesgo]],'4_CONTROLES'!$A$12:$A$1611,'4_CONTROLES'!$AL$12:$AL$1611,"",1),"")</f>
        <v/>
      </c>
      <c r="M83" s="311" t="str">
        <f>IF(Tabla1315[[#This Row],[Diligenciadas etapas previas?]],_xlfn.XLOOKUP(Tabla1315[[#This Row],[Id Riesgo]],'4_CONTROLES'!$A$12:$A$1611,'4_CONTROLES'!$AM$12:$AM$1611,"",1),"")</f>
        <v/>
      </c>
      <c r="N83" s="311" t="str">
        <f>IF(Tabla1315[[#This Row],[Diligenciadas etapas previas?]]=TRUE,_xlfn.XLOOKUP(CONCATENATE("P",Tabla1315[[#This Row],[Nivel de probabilidad Residual]],"I",Tabla1315[[#This Row],[Nivel de impacto Residual]]),Tabla10[Llave],Tabla10[Severidad],"",1),"")</f>
        <v/>
      </c>
      <c r="O83" s="336" t="str">
        <f>_xlfn.XLOOKUP(Tabla1315[[#This Row],[Severidad Nivel de Riesgo Residual]],CONFIGURACIÓN!$BM$6:$BM$9,CONFIGURACIÓN!$BO$6:$BO$9,"",0)</f>
        <v/>
      </c>
      <c r="P83" s="328" t="str">
        <f>_xlfn.XLOOKUP(Tabla1315[[#This Row],[Severidad Nivel de Riesgo Residual]],CONFIGURACIÓN!$BM$6:$BM$9,CONFIGURACIÓN!$BP$6:$BP$9,"",0)</f>
        <v/>
      </c>
      <c r="Q83" s="337"/>
      <c r="R83" s="314"/>
      <c r="S83" s="337"/>
      <c r="T83" s="337"/>
      <c r="U83" s="314"/>
      <c r="V83" s="338"/>
      <c r="W83" s="339"/>
      <c r="X83" s="339"/>
      <c r="Y83" s="339"/>
      <c r="Z83" s="339"/>
      <c r="AA83" s="339"/>
      <c r="AB83" s="339"/>
      <c r="AC83" s="339"/>
      <c r="AD83" s="339"/>
      <c r="AE83" s="339"/>
      <c r="AF83" s="339"/>
      <c r="AG83" s="339"/>
      <c r="AH83" s="339"/>
      <c r="AI83" s="338"/>
      <c r="AJ83" s="428" t="str">
        <f>IF(_xlfn.XLOOKUP(Tabla1315[[#This Row],[Id Riesgo]],Tabla6[Id Riesgo],Tabla6[Estado],"",0)=0,"",_xlfn.XLOOKUP(Tabla1315[[#This Row],[Id Riesgo]],Tabla6[Id Riesgo],Tabla6[Estado],"",0))</f>
        <v/>
      </c>
    </row>
    <row r="84" spans="1:36" ht="14.15" x14ac:dyDescent="0.35">
      <c r="A84" s="289" t="s">
        <v>664</v>
      </c>
      <c r="B84" s="309" t="b">
        <f>IF(COUNTIFS(Tabla135[Id Riesgo],Tabla1315[[#This Row],[Id Riesgo]],Tabla135[Registro diligenciado],TRUE)&gt;0,TRUE,FALSE)</f>
        <v>0</v>
      </c>
      <c r="C84" s="289" t="str">
        <f>IF(B84,_xlfn.XLOOKUP(A84,Tabla6[Id Riesgo],Tabla6[Sigla],FALSE,1),"")</f>
        <v/>
      </c>
      <c r="D84" s="290" t="str">
        <f>IF(B84,_xlfn.XLOOKUP(A84,Tabla6[Id Riesgo],Tabla6[DESCRIPCIÓN DEL RIESGO],FALSE,1),"")</f>
        <v/>
      </c>
      <c r="E84" s="310" t="str">
        <f>IF(Tabla1315[[#This Row],[Diligenciadas etapas previas?]],_xlfn.XLOOKUP(Tabla1315[[#This Row],[Id Riesgo]],Tabla13[Id Riesgo],Tabla13[Probabilidad],"",1),"")</f>
        <v/>
      </c>
      <c r="F84" s="310" t="str">
        <f>IF(Tabla1315[[#This Row],[Diligenciadas etapas previas?]],_xlfn.XLOOKUP(Tabla1315[[#This Row],[Id Riesgo]],Tabla13[Id Riesgo],Tabla13[Porcentaje Impacto],"",1),"")</f>
        <v/>
      </c>
      <c r="G84" s="311" t="str">
        <f>IF(Tabla1315[[#This Row],[Diligenciadas etapas previas?]],_xlfn.XLOOKUP(Tabla1315[[#This Row],[Id Riesgo]],Tabla13[Id Riesgo],Tabla13[Nivel de probabilidad],"",1),"")</f>
        <v/>
      </c>
      <c r="H84" s="311" t="str">
        <f>IF(Tabla1315[[#This Row],[Diligenciadas etapas previas?]],_xlfn.XLOOKUP(Tabla1315[[#This Row],[Id Riesgo]],Tabla13[Id Riesgo],Tabla13[Nivel de impacto],"",1),"")</f>
        <v/>
      </c>
      <c r="I84" s="311" t="str">
        <f>IF(Tabla1315[[#This Row],[Diligenciadas etapas previas?]],_xlfn.XLOOKUP(Tabla1315[[#This Row],[Id Riesgo]],Tabla13[Id Riesgo],Tabla13[Severidad Nivel de Riesgo Inherente],"",1),"")</f>
        <v/>
      </c>
      <c r="J84" s="310" t="str">
        <f>IF(Tabla1315[[#This Row],[Diligenciadas etapas previas?]],_xlfn.XLOOKUP(Tabla1315[[#This Row],[Id Riesgo]],'4_CONTROLES'!$A$12:$A$1611,'4_CONTROLES'!$AJ$12:$AJ$1611,"",1),"")</f>
        <v/>
      </c>
      <c r="K84" s="310" t="str">
        <f>IF(Tabla1315[[#This Row],[Diligenciadas etapas previas?]],_xlfn.XLOOKUP(Tabla1315[[#This Row],[Id Riesgo]],'4_CONTROLES'!$A$12:$A$1611,'4_CONTROLES'!$AK$12:$AK$1611,"",1),"")</f>
        <v/>
      </c>
      <c r="L84" s="311" t="str">
        <f>IF(Tabla1315[[#This Row],[Diligenciadas etapas previas?]],_xlfn.XLOOKUP(Tabla1315[[#This Row],[Id Riesgo]],'4_CONTROLES'!$A$12:$A$1611,'4_CONTROLES'!$AL$12:$AL$1611,"",1),"")</f>
        <v/>
      </c>
      <c r="M84" s="311" t="str">
        <f>IF(Tabla1315[[#This Row],[Diligenciadas etapas previas?]],_xlfn.XLOOKUP(Tabla1315[[#This Row],[Id Riesgo]],'4_CONTROLES'!$A$12:$A$1611,'4_CONTROLES'!$AM$12:$AM$1611,"",1),"")</f>
        <v/>
      </c>
      <c r="N84" s="311" t="str">
        <f>IF(Tabla1315[[#This Row],[Diligenciadas etapas previas?]]=TRUE,_xlfn.XLOOKUP(CONCATENATE("P",Tabla1315[[#This Row],[Nivel de probabilidad Residual]],"I",Tabla1315[[#This Row],[Nivel de impacto Residual]]),Tabla10[Llave],Tabla10[Severidad],"",1),"")</f>
        <v/>
      </c>
      <c r="O84" s="336" t="str">
        <f>_xlfn.XLOOKUP(Tabla1315[[#This Row],[Severidad Nivel de Riesgo Residual]],CONFIGURACIÓN!$BM$6:$BM$9,CONFIGURACIÓN!$BO$6:$BO$9,"",0)</f>
        <v/>
      </c>
      <c r="P84" s="328" t="str">
        <f>_xlfn.XLOOKUP(Tabla1315[[#This Row],[Severidad Nivel de Riesgo Residual]],CONFIGURACIÓN!$BM$6:$BM$9,CONFIGURACIÓN!$BP$6:$BP$9,"",0)</f>
        <v/>
      </c>
      <c r="Q84" s="337"/>
      <c r="R84" s="314"/>
      <c r="S84" s="337"/>
      <c r="T84" s="337"/>
      <c r="U84" s="314"/>
      <c r="V84" s="338"/>
      <c r="W84" s="339"/>
      <c r="X84" s="339"/>
      <c r="Y84" s="339"/>
      <c r="Z84" s="339"/>
      <c r="AA84" s="339"/>
      <c r="AB84" s="339"/>
      <c r="AC84" s="339"/>
      <c r="AD84" s="339"/>
      <c r="AE84" s="339"/>
      <c r="AF84" s="339"/>
      <c r="AG84" s="339"/>
      <c r="AH84" s="339"/>
      <c r="AI84" s="338"/>
      <c r="AJ84" s="428" t="str">
        <f>IF(_xlfn.XLOOKUP(Tabla1315[[#This Row],[Id Riesgo]],Tabla6[Id Riesgo],Tabla6[Estado],"",0)=0,"",_xlfn.XLOOKUP(Tabla1315[[#This Row],[Id Riesgo]],Tabla6[Id Riesgo],Tabla6[Estado],"",0))</f>
        <v/>
      </c>
    </row>
    <row r="85" spans="1:36" ht="14.15" x14ac:dyDescent="0.35">
      <c r="A85" s="289" t="s">
        <v>665</v>
      </c>
      <c r="B85" s="309" t="b">
        <f>IF(COUNTIFS(Tabla135[Id Riesgo],Tabla1315[[#This Row],[Id Riesgo]],Tabla135[Registro diligenciado],TRUE)&gt;0,TRUE,FALSE)</f>
        <v>0</v>
      </c>
      <c r="C85" s="289" t="str">
        <f>IF(B85,_xlfn.XLOOKUP(A85,Tabla6[Id Riesgo],Tabla6[Sigla],FALSE,1),"")</f>
        <v/>
      </c>
      <c r="D85" s="290" t="str">
        <f>IF(B85,_xlfn.XLOOKUP(A85,Tabla6[Id Riesgo],Tabla6[DESCRIPCIÓN DEL RIESGO],FALSE,1),"")</f>
        <v/>
      </c>
      <c r="E85" s="310" t="str">
        <f>IF(Tabla1315[[#This Row],[Diligenciadas etapas previas?]],_xlfn.XLOOKUP(Tabla1315[[#This Row],[Id Riesgo]],Tabla13[Id Riesgo],Tabla13[Probabilidad],"",1),"")</f>
        <v/>
      </c>
      <c r="F85" s="310" t="str">
        <f>IF(Tabla1315[[#This Row],[Diligenciadas etapas previas?]],_xlfn.XLOOKUP(Tabla1315[[#This Row],[Id Riesgo]],Tabla13[Id Riesgo],Tabla13[Porcentaje Impacto],"",1),"")</f>
        <v/>
      </c>
      <c r="G85" s="311" t="str">
        <f>IF(Tabla1315[[#This Row],[Diligenciadas etapas previas?]],_xlfn.XLOOKUP(Tabla1315[[#This Row],[Id Riesgo]],Tabla13[Id Riesgo],Tabla13[Nivel de probabilidad],"",1),"")</f>
        <v/>
      </c>
      <c r="H85" s="311" t="str">
        <f>IF(Tabla1315[[#This Row],[Diligenciadas etapas previas?]],_xlfn.XLOOKUP(Tabla1315[[#This Row],[Id Riesgo]],Tabla13[Id Riesgo],Tabla13[Nivel de impacto],"",1),"")</f>
        <v/>
      </c>
      <c r="I85" s="311" t="str">
        <f>IF(Tabla1315[[#This Row],[Diligenciadas etapas previas?]],_xlfn.XLOOKUP(Tabla1315[[#This Row],[Id Riesgo]],Tabla13[Id Riesgo],Tabla13[Severidad Nivel de Riesgo Inherente],"",1),"")</f>
        <v/>
      </c>
      <c r="J85" s="310" t="str">
        <f>IF(Tabla1315[[#This Row],[Diligenciadas etapas previas?]],_xlfn.XLOOKUP(Tabla1315[[#This Row],[Id Riesgo]],'4_CONTROLES'!$A$12:$A$1611,'4_CONTROLES'!$AJ$12:$AJ$1611,"",1),"")</f>
        <v/>
      </c>
      <c r="K85" s="310" t="str">
        <f>IF(Tabla1315[[#This Row],[Diligenciadas etapas previas?]],_xlfn.XLOOKUP(Tabla1315[[#This Row],[Id Riesgo]],'4_CONTROLES'!$A$12:$A$1611,'4_CONTROLES'!$AK$12:$AK$1611,"",1),"")</f>
        <v/>
      </c>
      <c r="L85" s="311" t="str">
        <f>IF(Tabla1315[[#This Row],[Diligenciadas etapas previas?]],_xlfn.XLOOKUP(Tabla1315[[#This Row],[Id Riesgo]],'4_CONTROLES'!$A$12:$A$1611,'4_CONTROLES'!$AL$12:$AL$1611,"",1),"")</f>
        <v/>
      </c>
      <c r="M85" s="311" t="str">
        <f>IF(Tabla1315[[#This Row],[Diligenciadas etapas previas?]],_xlfn.XLOOKUP(Tabla1315[[#This Row],[Id Riesgo]],'4_CONTROLES'!$A$12:$A$1611,'4_CONTROLES'!$AM$12:$AM$1611,"",1),"")</f>
        <v/>
      </c>
      <c r="N85" s="311" t="str">
        <f>IF(Tabla1315[[#This Row],[Diligenciadas etapas previas?]]=TRUE,_xlfn.XLOOKUP(CONCATENATE("P",Tabla1315[[#This Row],[Nivel de probabilidad Residual]],"I",Tabla1315[[#This Row],[Nivel de impacto Residual]]),Tabla10[Llave],Tabla10[Severidad],"",1),"")</f>
        <v/>
      </c>
      <c r="O85" s="336" t="str">
        <f>_xlfn.XLOOKUP(Tabla1315[[#This Row],[Severidad Nivel de Riesgo Residual]],CONFIGURACIÓN!$BM$6:$BM$9,CONFIGURACIÓN!$BO$6:$BO$9,"",0)</f>
        <v/>
      </c>
      <c r="P85" s="328" t="str">
        <f>_xlfn.XLOOKUP(Tabla1315[[#This Row],[Severidad Nivel de Riesgo Residual]],CONFIGURACIÓN!$BM$6:$BM$9,CONFIGURACIÓN!$BP$6:$BP$9,"",0)</f>
        <v/>
      </c>
      <c r="Q85" s="337"/>
      <c r="R85" s="314"/>
      <c r="S85" s="337"/>
      <c r="T85" s="337"/>
      <c r="U85" s="314"/>
      <c r="V85" s="338"/>
      <c r="W85" s="339"/>
      <c r="X85" s="339"/>
      <c r="Y85" s="339"/>
      <c r="Z85" s="339"/>
      <c r="AA85" s="339"/>
      <c r="AB85" s="339"/>
      <c r="AC85" s="339"/>
      <c r="AD85" s="339"/>
      <c r="AE85" s="339"/>
      <c r="AF85" s="339"/>
      <c r="AG85" s="339"/>
      <c r="AH85" s="339"/>
      <c r="AI85" s="338"/>
      <c r="AJ85" s="428" t="str">
        <f>IF(_xlfn.XLOOKUP(Tabla1315[[#This Row],[Id Riesgo]],Tabla6[Id Riesgo],Tabla6[Estado],"",0)=0,"",_xlfn.XLOOKUP(Tabla1315[[#This Row],[Id Riesgo]],Tabla6[Id Riesgo],Tabla6[Estado],"",0))</f>
        <v/>
      </c>
    </row>
    <row r="86" spans="1:36" ht="14.15" x14ac:dyDescent="0.35">
      <c r="A86" s="289" t="s">
        <v>666</v>
      </c>
      <c r="B86" s="309" t="b">
        <f>IF(COUNTIFS(Tabla135[Id Riesgo],Tabla1315[[#This Row],[Id Riesgo]],Tabla135[Registro diligenciado],TRUE)&gt;0,TRUE,FALSE)</f>
        <v>0</v>
      </c>
      <c r="C86" s="289" t="str">
        <f>IF(B86,_xlfn.XLOOKUP(A86,Tabla6[Id Riesgo],Tabla6[Sigla],FALSE,1),"")</f>
        <v/>
      </c>
      <c r="D86" s="290" t="str">
        <f>IF(B86,_xlfn.XLOOKUP(A86,Tabla6[Id Riesgo],Tabla6[DESCRIPCIÓN DEL RIESGO],FALSE,1),"")</f>
        <v/>
      </c>
      <c r="E86" s="310" t="str">
        <f>IF(Tabla1315[[#This Row],[Diligenciadas etapas previas?]],_xlfn.XLOOKUP(Tabla1315[[#This Row],[Id Riesgo]],Tabla13[Id Riesgo],Tabla13[Probabilidad],"",1),"")</f>
        <v/>
      </c>
      <c r="F86" s="310" t="str">
        <f>IF(Tabla1315[[#This Row],[Diligenciadas etapas previas?]],_xlfn.XLOOKUP(Tabla1315[[#This Row],[Id Riesgo]],Tabla13[Id Riesgo],Tabla13[Porcentaje Impacto],"",1),"")</f>
        <v/>
      </c>
      <c r="G86" s="311" t="str">
        <f>IF(Tabla1315[[#This Row],[Diligenciadas etapas previas?]],_xlfn.XLOOKUP(Tabla1315[[#This Row],[Id Riesgo]],Tabla13[Id Riesgo],Tabla13[Nivel de probabilidad],"",1),"")</f>
        <v/>
      </c>
      <c r="H86" s="311" t="str">
        <f>IF(Tabla1315[[#This Row],[Diligenciadas etapas previas?]],_xlfn.XLOOKUP(Tabla1315[[#This Row],[Id Riesgo]],Tabla13[Id Riesgo],Tabla13[Nivel de impacto],"",1),"")</f>
        <v/>
      </c>
      <c r="I86" s="311" t="str">
        <f>IF(Tabla1315[[#This Row],[Diligenciadas etapas previas?]],_xlfn.XLOOKUP(Tabla1315[[#This Row],[Id Riesgo]],Tabla13[Id Riesgo],Tabla13[Severidad Nivel de Riesgo Inherente],"",1),"")</f>
        <v/>
      </c>
      <c r="J86" s="310" t="str">
        <f>IF(Tabla1315[[#This Row],[Diligenciadas etapas previas?]],_xlfn.XLOOKUP(Tabla1315[[#This Row],[Id Riesgo]],'4_CONTROLES'!$A$12:$A$1611,'4_CONTROLES'!$AJ$12:$AJ$1611,"",1),"")</f>
        <v/>
      </c>
      <c r="K86" s="310" t="str">
        <f>IF(Tabla1315[[#This Row],[Diligenciadas etapas previas?]],_xlfn.XLOOKUP(Tabla1315[[#This Row],[Id Riesgo]],'4_CONTROLES'!$A$12:$A$1611,'4_CONTROLES'!$AK$12:$AK$1611,"",1),"")</f>
        <v/>
      </c>
      <c r="L86" s="311" t="str">
        <f>IF(Tabla1315[[#This Row],[Diligenciadas etapas previas?]],_xlfn.XLOOKUP(Tabla1315[[#This Row],[Id Riesgo]],'4_CONTROLES'!$A$12:$A$1611,'4_CONTROLES'!$AL$12:$AL$1611,"",1),"")</f>
        <v/>
      </c>
      <c r="M86" s="311" t="str">
        <f>IF(Tabla1315[[#This Row],[Diligenciadas etapas previas?]],_xlfn.XLOOKUP(Tabla1315[[#This Row],[Id Riesgo]],'4_CONTROLES'!$A$12:$A$1611,'4_CONTROLES'!$AM$12:$AM$1611,"",1),"")</f>
        <v/>
      </c>
      <c r="N86" s="311" t="str">
        <f>IF(Tabla1315[[#This Row],[Diligenciadas etapas previas?]]=TRUE,_xlfn.XLOOKUP(CONCATENATE("P",Tabla1315[[#This Row],[Nivel de probabilidad Residual]],"I",Tabla1315[[#This Row],[Nivel de impacto Residual]]),Tabla10[Llave],Tabla10[Severidad],"",1),"")</f>
        <v/>
      </c>
      <c r="O86" s="336" t="str">
        <f>_xlfn.XLOOKUP(Tabla1315[[#This Row],[Severidad Nivel de Riesgo Residual]],CONFIGURACIÓN!$BM$6:$BM$9,CONFIGURACIÓN!$BO$6:$BO$9,"",0)</f>
        <v/>
      </c>
      <c r="P86" s="328" t="str">
        <f>_xlfn.XLOOKUP(Tabla1315[[#This Row],[Severidad Nivel de Riesgo Residual]],CONFIGURACIÓN!$BM$6:$BM$9,CONFIGURACIÓN!$BP$6:$BP$9,"",0)</f>
        <v/>
      </c>
      <c r="Q86" s="337"/>
      <c r="R86" s="314"/>
      <c r="S86" s="337"/>
      <c r="T86" s="337"/>
      <c r="U86" s="314"/>
      <c r="V86" s="338"/>
      <c r="W86" s="339"/>
      <c r="X86" s="339"/>
      <c r="Y86" s="339"/>
      <c r="Z86" s="339"/>
      <c r="AA86" s="339"/>
      <c r="AB86" s="339"/>
      <c r="AC86" s="339"/>
      <c r="AD86" s="339"/>
      <c r="AE86" s="339"/>
      <c r="AF86" s="339"/>
      <c r="AG86" s="339"/>
      <c r="AH86" s="339"/>
      <c r="AI86" s="338"/>
      <c r="AJ86" s="428" t="str">
        <f>IF(_xlfn.XLOOKUP(Tabla1315[[#This Row],[Id Riesgo]],Tabla6[Id Riesgo],Tabla6[Estado],"",0)=0,"",_xlfn.XLOOKUP(Tabla1315[[#This Row],[Id Riesgo]],Tabla6[Id Riesgo],Tabla6[Estado],"",0))</f>
        <v/>
      </c>
    </row>
    <row r="87" spans="1:36" ht="14.15" x14ac:dyDescent="0.35">
      <c r="A87" s="289" t="s">
        <v>667</v>
      </c>
      <c r="B87" s="309" t="b">
        <f>IF(COUNTIFS(Tabla135[Id Riesgo],Tabla1315[[#This Row],[Id Riesgo]],Tabla135[Registro diligenciado],TRUE)&gt;0,TRUE,FALSE)</f>
        <v>0</v>
      </c>
      <c r="C87" s="289" t="str">
        <f>IF(B87,_xlfn.XLOOKUP(A87,Tabla6[Id Riesgo],Tabla6[Sigla],FALSE,1),"")</f>
        <v/>
      </c>
      <c r="D87" s="290" t="str">
        <f>IF(B87,_xlfn.XLOOKUP(A87,Tabla6[Id Riesgo],Tabla6[DESCRIPCIÓN DEL RIESGO],FALSE,1),"")</f>
        <v/>
      </c>
      <c r="E87" s="310" t="str">
        <f>IF(Tabla1315[[#This Row],[Diligenciadas etapas previas?]],_xlfn.XLOOKUP(Tabla1315[[#This Row],[Id Riesgo]],Tabla13[Id Riesgo],Tabla13[Probabilidad],"",1),"")</f>
        <v/>
      </c>
      <c r="F87" s="310" t="str">
        <f>IF(Tabla1315[[#This Row],[Diligenciadas etapas previas?]],_xlfn.XLOOKUP(Tabla1315[[#This Row],[Id Riesgo]],Tabla13[Id Riesgo],Tabla13[Porcentaje Impacto],"",1),"")</f>
        <v/>
      </c>
      <c r="G87" s="311" t="str">
        <f>IF(Tabla1315[[#This Row],[Diligenciadas etapas previas?]],_xlfn.XLOOKUP(Tabla1315[[#This Row],[Id Riesgo]],Tabla13[Id Riesgo],Tabla13[Nivel de probabilidad],"",1),"")</f>
        <v/>
      </c>
      <c r="H87" s="311" t="str">
        <f>IF(Tabla1315[[#This Row],[Diligenciadas etapas previas?]],_xlfn.XLOOKUP(Tabla1315[[#This Row],[Id Riesgo]],Tabla13[Id Riesgo],Tabla13[Nivel de impacto],"",1),"")</f>
        <v/>
      </c>
      <c r="I87" s="311" t="str">
        <f>IF(Tabla1315[[#This Row],[Diligenciadas etapas previas?]],_xlfn.XLOOKUP(Tabla1315[[#This Row],[Id Riesgo]],Tabla13[Id Riesgo],Tabla13[Severidad Nivel de Riesgo Inherente],"",1),"")</f>
        <v/>
      </c>
      <c r="J87" s="310" t="str">
        <f>IF(Tabla1315[[#This Row],[Diligenciadas etapas previas?]],_xlfn.XLOOKUP(Tabla1315[[#This Row],[Id Riesgo]],'4_CONTROLES'!$A$12:$A$1611,'4_CONTROLES'!$AJ$12:$AJ$1611,"",1),"")</f>
        <v/>
      </c>
      <c r="K87" s="310" t="str">
        <f>IF(Tabla1315[[#This Row],[Diligenciadas etapas previas?]],_xlfn.XLOOKUP(Tabla1315[[#This Row],[Id Riesgo]],'4_CONTROLES'!$A$12:$A$1611,'4_CONTROLES'!$AK$12:$AK$1611,"",1),"")</f>
        <v/>
      </c>
      <c r="L87" s="311" t="str">
        <f>IF(Tabla1315[[#This Row],[Diligenciadas etapas previas?]],_xlfn.XLOOKUP(Tabla1315[[#This Row],[Id Riesgo]],'4_CONTROLES'!$A$12:$A$1611,'4_CONTROLES'!$AL$12:$AL$1611,"",1),"")</f>
        <v/>
      </c>
      <c r="M87" s="311" t="str">
        <f>IF(Tabla1315[[#This Row],[Diligenciadas etapas previas?]],_xlfn.XLOOKUP(Tabla1315[[#This Row],[Id Riesgo]],'4_CONTROLES'!$A$12:$A$1611,'4_CONTROLES'!$AM$12:$AM$1611,"",1),"")</f>
        <v/>
      </c>
      <c r="N87" s="311" t="str">
        <f>IF(Tabla1315[[#This Row],[Diligenciadas etapas previas?]]=TRUE,_xlfn.XLOOKUP(CONCATENATE("P",Tabla1315[[#This Row],[Nivel de probabilidad Residual]],"I",Tabla1315[[#This Row],[Nivel de impacto Residual]]),Tabla10[Llave],Tabla10[Severidad],"",1),"")</f>
        <v/>
      </c>
      <c r="O87" s="336" t="str">
        <f>_xlfn.XLOOKUP(Tabla1315[[#This Row],[Severidad Nivel de Riesgo Residual]],CONFIGURACIÓN!$BM$6:$BM$9,CONFIGURACIÓN!$BO$6:$BO$9,"",0)</f>
        <v/>
      </c>
      <c r="P87" s="328" t="str">
        <f>_xlfn.XLOOKUP(Tabla1315[[#This Row],[Severidad Nivel de Riesgo Residual]],CONFIGURACIÓN!$BM$6:$BM$9,CONFIGURACIÓN!$BP$6:$BP$9,"",0)</f>
        <v/>
      </c>
      <c r="Q87" s="337"/>
      <c r="R87" s="314"/>
      <c r="S87" s="337"/>
      <c r="T87" s="337"/>
      <c r="U87" s="314"/>
      <c r="V87" s="338"/>
      <c r="W87" s="339"/>
      <c r="X87" s="339"/>
      <c r="Y87" s="339"/>
      <c r="Z87" s="339"/>
      <c r="AA87" s="339"/>
      <c r="AB87" s="339"/>
      <c r="AC87" s="339"/>
      <c r="AD87" s="339"/>
      <c r="AE87" s="339"/>
      <c r="AF87" s="339"/>
      <c r="AG87" s="339"/>
      <c r="AH87" s="339"/>
      <c r="AI87" s="338"/>
      <c r="AJ87" s="428" t="str">
        <f>IF(_xlfn.XLOOKUP(Tabla1315[[#This Row],[Id Riesgo]],Tabla6[Id Riesgo],Tabla6[Estado],"",0)=0,"",_xlfn.XLOOKUP(Tabla1315[[#This Row],[Id Riesgo]],Tabla6[Id Riesgo],Tabla6[Estado],"",0))</f>
        <v/>
      </c>
    </row>
    <row r="88" spans="1:36" ht="14.15" x14ac:dyDescent="0.35">
      <c r="A88" s="289" t="s">
        <v>668</v>
      </c>
      <c r="B88" s="309" t="b">
        <f>IF(COUNTIFS(Tabla135[Id Riesgo],Tabla1315[[#This Row],[Id Riesgo]],Tabla135[Registro diligenciado],TRUE)&gt;0,TRUE,FALSE)</f>
        <v>0</v>
      </c>
      <c r="C88" s="289" t="str">
        <f>IF(B88,_xlfn.XLOOKUP(A88,Tabla6[Id Riesgo],Tabla6[Sigla],FALSE,1),"")</f>
        <v/>
      </c>
      <c r="D88" s="290" t="str">
        <f>IF(B88,_xlfn.XLOOKUP(A88,Tabla6[Id Riesgo],Tabla6[DESCRIPCIÓN DEL RIESGO],FALSE,1),"")</f>
        <v/>
      </c>
      <c r="E88" s="310" t="str">
        <f>IF(Tabla1315[[#This Row],[Diligenciadas etapas previas?]],_xlfn.XLOOKUP(Tabla1315[[#This Row],[Id Riesgo]],Tabla13[Id Riesgo],Tabla13[Probabilidad],"",1),"")</f>
        <v/>
      </c>
      <c r="F88" s="310" t="str">
        <f>IF(Tabla1315[[#This Row],[Diligenciadas etapas previas?]],_xlfn.XLOOKUP(Tabla1315[[#This Row],[Id Riesgo]],Tabla13[Id Riesgo],Tabla13[Porcentaje Impacto],"",1),"")</f>
        <v/>
      </c>
      <c r="G88" s="311" t="str">
        <f>IF(Tabla1315[[#This Row],[Diligenciadas etapas previas?]],_xlfn.XLOOKUP(Tabla1315[[#This Row],[Id Riesgo]],Tabla13[Id Riesgo],Tabla13[Nivel de probabilidad],"",1),"")</f>
        <v/>
      </c>
      <c r="H88" s="311" t="str">
        <f>IF(Tabla1315[[#This Row],[Diligenciadas etapas previas?]],_xlfn.XLOOKUP(Tabla1315[[#This Row],[Id Riesgo]],Tabla13[Id Riesgo],Tabla13[Nivel de impacto],"",1),"")</f>
        <v/>
      </c>
      <c r="I88" s="311" t="str">
        <f>IF(Tabla1315[[#This Row],[Diligenciadas etapas previas?]],_xlfn.XLOOKUP(Tabla1315[[#This Row],[Id Riesgo]],Tabla13[Id Riesgo],Tabla13[Severidad Nivel de Riesgo Inherente],"",1),"")</f>
        <v/>
      </c>
      <c r="J88" s="310" t="str">
        <f>IF(Tabla1315[[#This Row],[Diligenciadas etapas previas?]],_xlfn.XLOOKUP(Tabla1315[[#This Row],[Id Riesgo]],'4_CONTROLES'!$A$12:$A$1611,'4_CONTROLES'!$AJ$12:$AJ$1611,"",1),"")</f>
        <v/>
      </c>
      <c r="K88" s="310" t="str">
        <f>IF(Tabla1315[[#This Row],[Diligenciadas etapas previas?]],_xlfn.XLOOKUP(Tabla1315[[#This Row],[Id Riesgo]],'4_CONTROLES'!$A$12:$A$1611,'4_CONTROLES'!$AK$12:$AK$1611,"",1),"")</f>
        <v/>
      </c>
      <c r="L88" s="311" t="str">
        <f>IF(Tabla1315[[#This Row],[Diligenciadas etapas previas?]],_xlfn.XLOOKUP(Tabla1315[[#This Row],[Id Riesgo]],'4_CONTROLES'!$A$12:$A$1611,'4_CONTROLES'!$AL$12:$AL$1611,"",1),"")</f>
        <v/>
      </c>
      <c r="M88" s="311" t="str">
        <f>IF(Tabla1315[[#This Row],[Diligenciadas etapas previas?]],_xlfn.XLOOKUP(Tabla1315[[#This Row],[Id Riesgo]],'4_CONTROLES'!$A$12:$A$1611,'4_CONTROLES'!$AM$12:$AM$1611,"",1),"")</f>
        <v/>
      </c>
      <c r="N88" s="311" t="str">
        <f>IF(Tabla1315[[#This Row],[Diligenciadas etapas previas?]]=TRUE,_xlfn.XLOOKUP(CONCATENATE("P",Tabla1315[[#This Row],[Nivel de probabilidad Residual]],"I",Tabla1315[[#This Row],[Nivel de impacto Residual]]),Tabla10[Llave],Tabla10[Severidad],"",1),"")</f>
        <v/>
      </c>
      <c r="O88" s="336" t="str">
        <f>_xlfn.XLOOKUP(Tabla1315[[#This Row],[Severidad Nivel de Riesgo Residual]],CONFIGURACIÓN!$BM$6:$BM$9,CONFIGURACIÓN!$BO$6:$BO$9,"",0)</f>
        <v/>
      </c>
      <c r="P88" s="328" t="str">
        <f>_xlfn.XLOOKUP(Tabla1315[[#This Row],[Severidad Nivel de Riesgo Residual]],CONFIGURACIÓN!$BM$6:$BM$9,CONFIGURACIÓN!$BP$6:$BP$9,"",0)</f>
        <v/>
      </c>
      <c r="Q88" s="337"/>
      <c r="R88" s="314"/>
      <c r="S88" s="337"/>
      <c r="T88" s="337"/>
      <c r="U88" s="314"/>
      <c r="V88" s="338"/>
      <c r="W88" s="339"/>
      <c r="X88" s="339"/>
      <c r="Y88" s="339"/>
      <c r="Z88" s="339"/>
      <c r="AA88" s="339"/>
      <c r="AB88" s="339"/>
      <c r="AC88" s="339"/>
      <c r="AD88" s="339"/>
      <c r="AE88" s="339"/>
      <c r="AF88" s="339"/>
      <c r="AG88" s="339"/>
      <c r="AH88" s="339"/>
      <c r="AI88" s="338"/>
      <c r="AJ88" s="428" t="str">
        <f>IF(_xlfn.XLOOKUP(Tabla1315[[#This Row],[Id Riesgo]],Tabla6[Id Riesgo],Tabla6[Estado],"",0)=0,"",_xlfn.XLOOKUP(Tabla1315[[#This Row],[Id Riesgo]],Tabla6[Id Riesgo],Tabla6[Estado],"",0))</f>
        <v/>
      </c>
    </row>
    <row r="89" spans="1:36" ht="14.15" x14ac:dyDescent="0.35">
      <c r="A89" s="289" t="s">
        <v>669</v>
      </c>
      <c r="B89" s="309" t="b">
        <f>IF(COUNTIFS(Tabla135[Id Riesgo],Tabla1315[[#This Row],[Id Riesgo]],Tabla135[Registro diligenciado],TRUE)&gt;0,TRUE,FALSE)</f>
        <v>0</v>
      </c>
      <c r="C89" s="289" t="str">
        <f>IF(B89,_xlfn.XLOOKUP(A89,Tabla6[Id Riesgo],Tabla6[Sigla],FALSE,1),"")</f>
        <v/>
      </c>
      <c r="D89" s="290" t="str">
        <f>IF(B89,_xlfn.XLOOKUP(A89,Tabla6[Id Riesgo],Tabla6[DESCRIPCIÓN DEL RIESGO],FALSE,1),"")</f>
        <v/>
      </c>
      <c r="E89" s="310" t="str">
        <f>IF(Tabla1315[[#This Row],[Diligenciadas etapas previas?]],_xlfn.XLOOKUP(Tabla1315[[#This Row],[Id Riesgo]],Tabla13[Id Riesgo],Tabla13[Probabilidad],"",1),"")</f>
        <v/>
      </c>
      <c r="F89" s="310" t="str">
        <f>IF(Tabla1315[[#This Row],[Diligenciadas etapas previas?]],_xlfn.XLOOKUP(Tabla1315[[#This Row],[Id Riesgo]],Tabla13[Id Riesgo],Tabla13[Porcentaje Impacto],"",1),"")</f>
        <v/>
      </c>
      <c r="G89" s="311" t="str">
        <f>IF(Tabla1315[[#This Row],[Diligenciadas etapas previas?]],_xlfn.XLOOKUP(Tabla1315[[#This Row],[Id Riesgo]],Tabla13[Id Riesgo],Tabla13[Nivel de probabilidad],"",1),"")</f>
        <v/>
      </c>
      <c r="H89" s="311" t="str">
        <f>IF(Tabla1315[[#This Row],[Diligenciadas etapas previas?]],_xlfn.XLOOKUP(Tabla1315[[#This Row],[Id Riesgo]],Tabla13[Id Riesgo],Tabla13[Nivel de impacto],"",1),"")</f>
        <v/>
      </c>
      <c r="I89" s="311" t="str">
        <f>IF(Tabla1315[[#This Row],[Diligenciadas etapas previas?]],_xlfn.XLOOKUP(Tabla1315[[#This Row],[Id Riesgo]],Tabla13[Id Riesgo],Tabla13[Severidad Nivel de Riesgo Inherente],"",1),"")</f>
        <v/>
      </c>
      <c r="J89" s="310" t="str">
        <f>IF(Tabla1315[[#This Row],[Diligenciadas etapas previas?]],_xlfn.XLOOKUP(Tabla1315[[#This Row],[Id Riesgo]],'4_CONTROLES'!$A$12:$A$1611,'4_CONTROLES'!$AJ$12:$AJ$1611,"",1),"")</f>
        <v/>
      </c>
      <c r="K89" s="310" t="str">
        <f>IF(Tabla1315[[#This Row],[Diligenciadas etapas previas?]],_xlfn.XLOOKUP(Tabla1315[[#This Row],[Id Riesgo]],'4_CONTROLES'!$A$12:$A$1611,'4_CONTROLES'!$AK$12:$AK$1611,"",1),"")</f>
        <v/>
      </c>
      <c r="L89" s="311" t="str">
        <f>IF(Tabla1315[[#This Row],[Diligenciadas etapas previas?]],_xlfn.XLOOKUP(Tabla1315[[#This Row],[Id Riesgo]],'4_CONTROLES'!$A$12:$A$1611,'4_CONTROLES'!$AL$12:$AL$1611,"",1),"")</f>
        <v/>
      </c>
      <c r="M89" s="311" t="str">
        <f>IF(Tabla1315[[#This Row],[Diligenciadas etapas previas?]],_xlfn.XLOOKUP(Tabla1315[[#This Row],[Id Riesgo]],'4_CONTROLES'!$A$12:$A$1611,'4_CONTROLES'!$AM$12:$AM$1611,"",1),"")</f>
        <v/>
      </c>
      <c r="N89" s="311" t="str">
        <f>IF(Tabla1315[[#This Row],[Diligenciadas etapas previas?]]=TRUE,_xlfn.XLOOKUP(CONCATENATE("P",Tabla1315[[#This Row],[Nivel de probabilidad Residual]],"I",Tabla1315[[#This Row],[Nivel de impacto Residual]]),Tabla10[Llave],Tabla10[Severidad],"",1),"")</f>
        <v/>
      </c>
      <c r="O89" s="336" t="str">
        <f>_xlfn.XLOOKUP(Tabla1315[[#This Row],[Severidad Nivel de Riesgo Residual]],CONFIGURACIÓN!$BM$6:$BM$9,CONFIGURACIÓN!$BO$6:$BO$9,"",0)</f>
        <v/>
      </c>
      <c r="P89" s="328" t="str">
        <f>_xlfn.XLOOKUP(Tabla1315[[#This Row],[Severidad Nivel de Riesgo Residual]],CONFIGURACIÓN!$BM$6:$BM$9,CONFIGURACIÓN!$BP$6:$BP$9,"",0)</f>
        <v/>
      </c>
      <c r="Q89" s="337"/>
      <c r="R89" s="314"/>
      <c r="S89" s="337"/>
      <c r="T89" s="337"/>
      <c r="U89" s="314"/>
      <c r="V89" s="338"/>
      <c r="W89" s="339"/>
      <c r="X89" s="339"/>
      <c r="Y89" s="339"/>
      <c r="Z89" s="339"/>
      <c r="AA89" s="339"/>
      <c r="AB89" s="339"/>
      <c r="AC89" s="339"/>
      <c r="AD89" s="339"/>
      <c r="AE89" s="339"/>
      <c r="AF89" s="339"/>
      <c r="AG89" s="339"/>
      <c r="AH89" s="339"/>
      <c r="AI89" s="338"/>
      <c r="AJ89" s="428" t="str">
        <f>IF(_xlfn.XLOOKUP(Tabla1315[[#This Row],[Id Riesgo]],Tabla6[Id Riesgo],Tabla6[Estado],"",0)=0,"",_xlfn.XLOOKUP(Tabla1315[[#This Row],[Id Riesgo]],Tabla6[Id Riesgo],Tabla6[Estado],"",0))</f>
        <v/>
      </c>
    </row>
    <row r="90" spans="1:36" ht="14.15" x14ac:dyDescent="0.35">
      <c r="A90" s="289" t="s">
        <v>670</v>
      </c>
      <c r="B90" s="309" t="b">
        <f>IF(COUNTIFS(Tabla135[Id Riesgo],Tabla1315[[#This Row],[Id Riesgo]],Tabla135[Registro diligenciado],TRUE)&gt;0,TRUE,FALSE)</f>
        <v>0</v>
      </c>
      <c r="C90" s="289" t="str">
        <f>IF(B90,_xlfn.XLOOKUP(A90,Tabla6[Id Riesgo],Tabla6[Sigla],FALSE,1),"")</f>
        <v/>
      </c>
      <c r="D90" s="290" t="str">
        <f>IF(B90,_xlfn.XLOOKUP(A90,Tabla6[Id Riesgo],Tabla6[DESCRIPCIÓN DEL RIESGO],FALSE,1),"")</f>
        <v/>
      </c>
      <c r="E90" s="310" t="str">
        <f>IF(Tabla1315[[#This Row],[Diligenciadas etapas previas?]],_xlfn.XLOOKUP(Tabla1315[[#This Row],[Id Riesgo]],Tabla13[Id Riesgo],Tabla13[Probabilidad],"",1),"")</f>
        <v/>
      </c>
      <c r="F90" s="310" t="str">
        <f>IF(Tabla1315[[#This Row],[Diligenciadas etapas previas?]],_xlfn.XLOOKUP(Tabla1315[[#This Row],[Id Riesgo]],Tabla13[Id Riesgo],Tabla13[Porcentaje Impacto],"",1),"")</f>
        <v/>
      </c>
      <c r="G90" s="311" t="str">
        <f>IF(Tabla1315[[#This Row],[Diligenciadas etapas previas?]],_xlfn.XLOOKUP(Tabla1315[[#This Row],[Id Riesgo]],Tabla13[Id Riesgo],Tabla13[Nivel de probabilidad],"",1),"")</f>
        <v/>
      </c>
      <c r="H90" s="311" t="str">
        <f>IF(Tabla1315[[#This Row],[Diligenciadas etapas previas?]],_xlfn.XLOOKUP(Tabla1315[[#This Row],[Id Riesgo]],Tabla13[Id Riesgo],Tabla13[Nivel de impacto],"",1),"")</f>
        <v/>
      </c>
      <c r="I90" s="311" t="str">
        <f>IF(Tabla1315[[#This Row],[Diligenciadas etapas previas?]],_xlfn.XLOOKUP(Tabla1315[[#This Row],[Id Riesgo]],Tabla13[Id Riesgo],Tabla13[Severidad Nivel de Riesgo Inherente],"",1),"")</f>
        <v/>
      </c>
      <c r="J90" s="310" t="str">
        <f>IF(Tabla1315[[#This Row],[Diligenciadas etapas previas?]],_xlfn.XLOOKUP(Tabla1315[[#This Row],[Id Riesgo]],'4_CONTROLES'!$A$12:$A$1611,'4_CONTROLES'!$AJ$12:$AJ$1611,"",1),"")</f>
        <v/>
      </c>
      <c r="K90" s="310" t="str">
        <f>IF(Tabla1315[[#This Row],[Diligenciadas etapas previas?]],_xlfn.XLOOKUP(Tabla1315[[#This Row],[Id Riesgo]],'4_CONTROLES'!$A$12:$A$1611,'4_CONTROLES'!$AK$12:$AK$1611,"",1),"")</f>
        <v/>
      </c>
      <c r="L90" s="311" t="str">
        <f>IF(Tabla1315[[#This Row],[Diligenciadas etapas previas?]],_xlfn.XLOOKUP(Tabla1315[[#This Row],[Id Riesgo]],'4_CONTROLES'!$A$12:$A$1611,'4_CONTROLES'!$AL$12:$AL$1611,"",1),"")</f>
        <v/>
      </c>
      <c r="M90" s="311" t="str">
        <f>IF(Tabla1315[[#This Row],[Diligenciadas etapas previas?]],_xlfn.XLOOKUP(Tabla1315[[#This Row],[Id Riesgo]],'4_CONTROLES'!$A$12:$A$1611,'4_CONTROLES'!$AM$12:$AM$1611,"",1),"")</f>
        <v/>
      </c>
      <c r="N90" s="311" t="str">
        <f>IF(Tabla1315[[#This Row],[Diligenciadas etapas previas?]]=TRUE,_xlfn.XLOOKUP(CONCATENATE("P",Tabla1315[[#This Row],[Nivel de probabilidad Residual]],"I",Tabla1315[[#This Row],[Nivel de impacto Residual]]),Tabla10[Llave],Tabla10[Severidad],"",1),"")</f>
        <v/>
      </c>
      <c r="O90" s="336" t="str">
        <f>_xlfn.XLOOKUP(Tabla1315[[#This Row],[Severidad Nivel de Riesgo Residual]],CONFIGURACIÓN!$BM$6:$BM$9,CONFIGURACIÓN!$BO$6:$BO$9,"",0)</f>
        <v/>
      </c>
      <c r="P90" s="328" t="str">
        <f>_xlfn.XLOOKUP(Tabla1315[[#This Row],[Severidad Nivel de Riesgo Residual]],CONFIGURACIÓN!$BM$6:$BM$9,CONFIGURACIÓN!$BP$6:$BP$9,"",0)</f>
        <v/>
      </c>
      <c r="Q90" s="337"/>
      <c r="R90" s="314"/>
      <c r="S90" s="337"/>
      <c r="T90" s="337"/>
      <c r="U90" s="314"/>
      <c r="V90" s="338"/>
      <c r="W90" s="339"/>
      <c r="X90" s="339"/>
      <c r="Y90" s="339"/>
      <c r="Z90" s="339"/>
      <c r="AA90" s="339"/>
      <c r="AB90" s="339"/>
      <c r="AC90" s="339"/>
      <c r="AD90" s="339"/>
      <c r="AE90" s="339"/>
      <c r="AF90" s="339"/>
      <c r="AG90" s="339"/>
      <c r="AH90" s="339"/>
      <c r="AI90" s="338"/>
      <c r="AJ90" s="428" t="str">
        <f>IF(_xlfn.XLOOKUP(Tabla1315[[#This Row],[Id Riesgo]],Tabla6[Id Riesgo],Tabla6[Estado],"",0)=0,"",_xlfn.XLOOKUP(Tabla1315[[#This Row],[Id Riesgo]],Tabla6[Id Riesgo],Tabla6[Estado],"",0))</f>
        <v/>
      </c>
    </row>
    <row r="91" spans="1:36" ht="14.15" x14ac:dyDescent="0.35">
      <c r="A91" s="289" t="s">
        <v>671</v>
      </c>
      <c r="B91" s="309" t="b">
        <f>IF(COUNTIFS(Tabla135[Id Riesgo],Tabla1315[[#This Row],[Id Riesgo]],Tabla135[Registro diligenciado],TRUE)&gt;0,TRUE,FALSE)</f>
        <v>0</v>
      </c>
      <c r="C91" s="289" t="str">
        <f>IF(B91,_xlfn.XLOOKUP(A91,Tabla6[Id Riesgo],Tabla6[Sigla],FALSE,1),"")</f>
        <v/>
      </c>
      <c r="D91" s="290" t="str">
        <f>IF(B91,_xlfn.XLOOKUP(A91,Tabla6[Id Riesgo],Tabla6[DESCRIPCIÓN DEL RIESGO],FALSE,1),"")</f>
        <v/>
      </c>
      <c r="E91" s="310" t="str">
        <f>IF(Tabla1315[[#This Row],[Diligenciadas etapas previas?]],_xlfn.XLOOKUP(Tabla1315[[#This Row],[Id Riesgo]],Tabla13[Id Riesgo],Tabla13[Probabilidad],"",1),"")</f>
        <v/>
      </c>
      <c r="F91" s="310" t="str">
        <f>IF(Tabla1315[[#This Row],[Diligenciadas etapas previas?]],_xlfn.XLOOKUP(Tabla1315[[#This Row],[Id Riesgo]],Tabla13[Id Riesgo],Tabla13[Porcentaje Impacto],"",1),"")</f>
        <v/>
      </c>
      <c r="G91" s="311" t="str">
        <f>IF(Tabla1315[[#This Row],[Diligenciadas etapas previas?]],_xlfn.XLOOKUP(Tabla1315[[#This Row],[Id Riesgo]],Tabla13[Id Riesgo],Tabla13[Nivel de probabilidad],"",1),"")</f>
        <v/>
      </c>
      <c r="H91" s="311" t="str">
        <f>IF(Tabla1315[[#This Row],[Diligenciadas etapas previas?]],_xlfn.XLOOKUP(Tabla1315[[#This Row],[Id Riesgo]],Tabla13[Id Riesgo],Tabla13[Nivel de impacto],"",1),"")</f>
        <v/>
      </c>
      <c r="I91" s="311" t="str">
        <f>IF(Tabla1315[[#This Row],[Diligenciadas etapas previas?]],_xlfn.XLOOKUP(Tabla1315[[#This Row],[Id Riesgo]],Tabla13[Id Riesgo],Tabla13[Severidad Nivel de Riesgo Inherente],"",1),"")</f>
        <v/>
      </c>
      <c r="J91" s="310" t="str">
        <f>IF(Tabla1315[[#This Row],[Diligenciadas etapas previas?]],_xlfn.XLOOKUP(Tabla1315[[#This Row],[Id Riesgo]],'4_CONTROLES'!$A$12:$A$1611,'4_CONTROLES'!$AJ$12:$AJ$1611,"",1),"")</f>
        <v/>
      </c>
      <c r="K91" s="310" t="str">
        <f>IF(Tabla1315[[#This Row],[Diligenciadas etapas previas?]],_xlfn.XLOOKUP(Tabla1315[[#This Row],[Id Riesgo]],'4_CONTROLES'!$A$12:$A$1611,'4_CONTROLES'!$AK$12:$AK$1611,"",1),"")</f>
        <v/>
      </c>
      <c r="L91" s="311" t="str">
        <f>IF(Tabla1315[[#This Row],[Diligenciadas etapas previas?]],_xlfn.XLOOKUP(Tabla1315[[#This Row],[Id Riesgo]],'4_CONTROLES'!$A$12:$A$1611,'4_CONTROLES'!$AL$12:$AL$1611,"",1),"")</f>
        <v/>
      </c>
      <c r="M91" s="311" t="str">
        <f>IF(Tabla1315[[#This Row],[Diligenciadas etapas previas?]],_xlfn.XLOOKUP(Tabla1315[[#This Row],[Id Riesgo]],'4_CONTROLES'!$A$12:$A$1611,'4_CONTROLES'!$AM$12:$AM$1611,"",1),"")</f>
        <v/>
      </c>
      <c r="N91" s="311" t="str">
        <f>IF(Tabla1315[[#This Row],[Diligenciadas etapas previas?]]=TRUE,_xlfn.XLOOKUP(CONCATENATE("P",Tabla1315[[#This Row],[Nivel de probabilidad Residual]],"I",Tabla1315[[#This Row],[Nivel de impacto Residual]]),Tabla10[Llave],Tabla10[Severidad],"",1),"")</f>
        <v/>
      </c>
      <c r="O91" s="336" t="str">
        <f>_xlfn.XLOOKUP(Tabla1315[[#This Row],[Severidad Nivel de Riesgo Residual]],CONFIGURACIÓN!$BM$6:$BM$9,CONFIGURACIÓN!$BO$6:$BO$9,"",0)</f>
        <v/>
      </c>
      <c r="P91" s="328" t="str">
        <f>_xlfn.XLOOKUP(Tabla1315[[#This Row],[Severidad Nivel de Riesgo Residual]],CONFIGURACIÓN!$BM$6:$BM$9,CONFIGURACIÓN!$BP$6:$BP$9,"",0)</f>
        <v/>
      </c>
      <c r="Q91" s="337"/>
      <c r="R91" s="314"/>
      <c r="S91" s="337"/>
      <c r="T91" s="337"/>
      <c r="U91" s="314"/>
      <c r="V91" s="338"/>
      <c r="W91" s="339"/>
      <c r="X91" s="339"/>
      <c r="Y91" s="339"/>
      <c r="Z91" s="339"/>
      <c r="AA91" s="339"/>
      <c r="AB91" s="339"/>
      <c r="AC91" s="339"/>
      <c r="AD91" s="339"/>
      <c r="AE91" s="339"/>
      <c r="AF91" s="339"/>
      <c r="AG91" s="339"/>
      <c r="AH91" s="339"/>
      <c r="AI91" s="338"/>
      <c r="AJ91" s="428" t="str">
        <f>IF(_xlfn.XLOOKUP(Tabla1315[[#This Row],[Id Riesgo]],Tabla6[Id Riesgo],Tabla6[Estado],"",0)=0,"",_xlfn.XLOOKUP(Tabla1315[[#This Row],[Id Riesgo]],Tabla6[Id Riesgo],Tabla6[Estado],"",0))</f>
        <v/>
      </c>
    </row>
    <row r="92" spans="1:36" ht="14.15" x14ac:dyDescent="0.35">
      <c r="A92" s="289" t="s">
        <v>672</v>
      </c>
      <c r="B92" s="309" t="b">
        <f>IF(COUNTIFS(Tabla135[Id Riesgo],Tabla1315[[#This Row],[Id Riesgo]],Tabla135[Registro diligenciado],TRUE)&gt;0,TRUE,FALSE)</f>
        <v>0</v>
      </c>
      <c r="C92" s="289" t="str">
        <f>IF(B92,_xlfn.XLOOKUP(A92,Tabla6[Id Riesgo],Tabla6[Sigla],FALSE,1),"")</f>
        <v/>
      </c>
      <c r="D92" s="290" t="str">
        <f>IF(B92,_xlfn.XLOOKUP(A92,Tabla6[Id Riesgo],Tabla6[DESCRIPCIÓN DEL RIESGO],FALSE,1),"")</f>
        <v/>
      </c>
      <c r="E92" s="310" t="str">
        <f>IF(Tabla1315[[#This Row],[Diligenciadas etapas previas?]],_xlfn.XLOOKUP(Tabla1315[[#This Row],[Id Riesgo]],Tabla13[Id Riesgo],Tabla13[Probabilidad],"",1),"")</f>
        <v/>
      </c>
      <c r="F92" s="310" t="str">
        <f>IF(Tabla1315[[#This Row],[Diligenciadas etapas previas?]],_xlfn.XLOOKUP(Tabla1315[[#This Row],[Id Riesgo]],Tabla13[Id Riesgo],Tabla13[Porcentaje Impacto],"",1),"")</f>
        <v/>
      </c>
      <c r="G92" s="311" t="str">
        <f>IF(Tabla1315[[#This Row],[Diligenciadas etapas previas?]],_xlfn.XLOOKUP(Tabla1315[[#This Row],[Id Riesgo]],Tabla13[Id Riesgo],Tabla13[Nivel de probabilidad],"",1),"")</f>
        <v/>
      </c>
      <c r="H92" s="311" t="str">
        <f>IF(Tabla1315[[#This Row],[Diligenciadas etapas previas?]],_xlfn.XLOOKUP(Tabla1315[[#This Row],[Id Riesgo]],Tabla13[Id Riesgo],Tabla13[Nivel de impacto],"",1),"")</f>
        <v/>
      </c>
      <c r="I92" s="311" t="str">
        <f>IF(Tabla1315[[#This Row],[Diligenciadas etapas previas?]],_xlfn.XLOOKUP(Tabla1315[[#This Row],[Id Riesgo]],Tabla13[Id Riesgo],Tabla13[Severidad Nivel de Riesgo Inherente],"",1),"")</f>
        <v/>
      </c>
      <c r="J92" s="310" t="str">
        <f>IF(Tabla1315[[#This Row],[Diligenciadas etapas previas?]],_xlfn.XLOOKUP(Tabla1315[[#This Row],[Id Riesgo]],'4_CONTROLES'!$A$12:$A$1611,'4_CONTROLES'!$AJ$12:$AJ$1611,"",1),"")</f>
        <v/>
      </c>
      <c r="K92" s="310" t="str">
        <f>IF(Tabla1315[[#This Row],[Diligenciadas etapas previas?]],_xlfn.XLOOKUP(Tabla1315[[#This Row],[Id Riesgo]],'4_CONTROLES'!$A$12:$A$1611,'4_CONTROLES'!$AK$12:$AK$1611,"",1),"")</f>
        <v/>
      </c>
      <c r="L92" s="311" t="str">
        <f>IF(Tabla1315[[#This Row],[Diligenciadas etapas previas?]],_xlfn.XLOOKUP(Tabla1315[[#This Row],[Id Riesgo]],'4_CONTROLES'!$A$12:$A$1611,'4_CONTROLES'!$AL$12:$AL$1611,"",1),"")</f>
        <v/>
      </c>
      <c r="M92" s="311" t="str">
        <f>IF(Tabla1315[[#This Row],[Diligenciadas etapas previas?]],_xlfn.XLOOKUP(Tabla1315[[#This Row],[Id Riesgo]],'4_CONTROLES'!$A$12:$A$1611,'4_CONTROLES'!$AM$12:$AM$1611,"",1),"")</f>
        <v/>
      </c>
      <c r="N92" s="311" t="str">
        <f>IF(Tabla1315[[#This Row],[Diligenciadas etapas previas?]]=TRUE,_xlfn.XLOOKUP(CONCATENATE("P",Tabla1315[[#This Row],[Nivel de probabilidad Residual]],"I",Tabla1315[[#This Row],[Nivel de impacto Residual]]),Tabla10[Llave],Tabla10[Severidad],"",1),"")</f>
        <v/>
      </c>
      <c r="O92" s="336" t="str">
        <f>_xlfn.XLOOKUP(Tabla1315[[#This Row],[Severidad Nivel de Riesgo Residual]],CONFIGURACIÓN!$BM$6:$BM$9,CONFIGURACIÓN!$BO$6:$BO$9,"",0)</f>
        <v/>
      </c>
      <c r="P92" s="328" t="str">
        <f>_xlfn.XLOOKUP(Tabla1315[[#This Row],[Severidad Nivel de Riesgo Residual]],CONFIGURACIÓN!$BM$6:$BM$9,CONFIGURACIÓN!$BP$6:$BP$9,"",0)</f>
        <v/>
      </c>
      <c r="Q92" s="337"/>
      <c r="R92" s="314"/>
      <c r="S92" s="337"/>
      <c r="T92" s="337"/>
      <c r="U92" s="314"/>
      <c r="V92" s="338"/>
      <c r="W92" s="339"/>
      <c r="X92" s="339"/>
      <c r="Y92" s="339"/>
      <c r="Z92" s="339"/>
      <c r="AA92" s="339"/>
      <c r="AB92" s="339"/>
      <c r="AC92" s="339"/>
      <c r="AD92" s="339"/>
      <c r="AE92" s="339"/>
      <c r="AF92" s="339"/>
      <c r="AG92" s="339"/>
      <c r="AH92" s="339"/>
      <c r="AI92" s="338"/>
      <c r="AJ92" s="428" t="str">
        <f>IF(_xlfn.XLOOKUP(Tabla1315[[#This Row],[Id Riesgo]],Tabla6[Id Riesgo],Tabla6[Estado],"",0)=0,"",_xlfn.XLOOKUP(Tabla1315[[#This Row],[Id Riesgo]],Tabla6[Id Riesgo],Tabla6[Estado],"",0))</f>
        <v/>
      </c>
    </row>
    <row r="93" spans="1:36" ht="14.15" x14ac:dyDescent="0.35">
      <c r="A93" s="289" t="s">
        <v>673</v>
      </c>
      <c r="B93" s="309" t="b">
        <f>IF(COUNTIFS(Tabla135[Id Riesgo],Tabla1315[[#This Row],[Id Riesgo]],Tabla135[Registro diligenciado],TRUE)&gt;0,TRUE,FALSE)</f>
        <v>0</v>
      </c>
      <c r="C93" s="289" t="str">
        <f>IF(B93,_xlfn.XLOOKUP(A93,Tabla6[Id Riesgo],Tabla6[Sigla],FALSE,1),"")</f>
        <v/>
      </c>
      <c r="D93" s="290" t="str">
        <f>IF(B93,_xlfn.XLOOKUP(A93,Tabla6[Id Riesgo],Tabla6[DESCRIPCIÓN DEL RIESGO],FALSE,1),"")</f>
        <v/>
      </c>
      <c r="E93" s="310" t="str">
        <f>IF(Tabla1315[[#This Row],[Diligenciadas etapas previas?]],_xlfn.XLOOKUP(Tabla1315[[#This Row],[Id Riesgo]],Tabla13[Id Riesgo],Tabla13[Probabilidad],"",1),"")</f>
        <v/>
      </c>
      <c r="F93" s="310" t="str">
        <f>IF(Tabla1315[[#This Row],[Diligenciadas etapas previas?]],_xlfn.XLOOKUP(Tabla1315[[#This Row],[Id Riesgo]],Tabla13[Id Riesgo],Tabla13[Porcentaje Impacto],"",1),"")</f>
        <v/>
      </c>
      <c r="G93" s="311" t="str">
        <f>IF(Tabla1315[[#This Row],[Diligenciadas etapas previas?]],_xlfn.XLOOKUP(Tabla1315[[#This Row],[Id Riesgo]],Tabla13[Id Riesgo],Tabla13[Nivel de probabilidad],"",1),"")</f>
        <v/>
      </c>
      <c r="H93" s="311" t="str">
        <f>IF(Tabla1315[[#This Row],[Diligenciadas etapas previas?]],_xlfn.XLOOKUP(Tabla1315[[#This Row],[Id Riesgo]],Tabla13[Id Riesgo],Tabla13[Nivel de impacto],"",1),"")</f>
        <v/>
      </c>
      <c r="I93" s="311" t="str">
        <f>IF(Tabla1315[[#This Row],[Diligenciadas etapas previas?]],_xlfn.XLOOKUP(Tabla1315[[#This Row],[Id Riesgo]],Tabla13[Id Riesgo],Tabla13[Severidad Nivel de Riesgo Inherente],"",1),"")</f>
        <v/>
      </c>
      <c r="J93" s="310" t="str">
        <f>IF(Tabla1315[[#This Row],[Diligenciadas etapas previas?]],_xlfn.XLOOKUP(Tabla1315[[#This Row],[Id Riesgo]],'4_CONTROLES'!$A$12:$A$1611,'4_CONTROLES'!$AJ$12:$AJ$1611,"",1),"")</f>
        <v/>
      </c>
      <c r="K93" s="310" t="str">
        <f>IF(Tabla1315[[#This Row],[Diligenciadas etapas previas?]],_xlfn.XLOOKUP(Tabla1315[[#This Row],[Id Riesgo]],'4_CONTROLES'!$A$12:$A$1611,'4_CONTROLES'!$AK$12:$AK$1611,"",1),"")</f>
        <v/>
      </c>
      <c r="L93" s="311" t="str">
        <f>IF(Tabla1315[[#This Row],[Diligenciadas etapas previas?]],_xlfn.XLOOKUP(Tabla1315[[#This Row],[Id Riesgo]],'4_CONTROLES'!$A$12:$A$1611,'4_CONTROLES'!$AL$12:$AL$1611,"",1),"")</f>
        <v/>
      </c>
      <c r="M93" s="311" t="str">
        <f>IF(Tabla1315[[#This Row],[Diligenciadas etapas previas?]],_xlfn.XLOOKUP(Tabla1315[[#This Row],[Id Riesgo]],'4_CONTROLES'!$A$12:$A$1611,'4_CONTROLES'!$AM$12:$AM$1611,"",1),"")</f>
        <v/>
      </c>
      <c r="N93" s="311" t="str">
        <f>IF(Tabla1315[[#This Row],[Diligenciadas etapas previas?]]=TRUE,_xlfn.XLOOKUP(CONCATENATE("P",Tabla1315[[#This Row],[Nivel de probabilidad Residual]],"I",Tabla1315[[#This Row],[Nivel de impacto Residual]]),Tabla10[Llave],Tabla10[Severidad],"",1),"")</f>
        <v/>
      </c>
      <c r="O93" s="336" t="str">
        <f>_xlfn.XLOOKUP(Tabla1315[[#This Row],[Severidad Nivel de Riesgo Residual]],CONFIGURACIÓN!$BM$6:$BM$9,CONFIGURACIÓN!$BO$6:$BO$9,"",0)</f>
        <v/>
      </c>
      <c r="P93" s="328" t="str">
        <f>_xlfn.XLOOKUP(Tabla1315[[#This Row],[Severidad Nivel de Riesgo Residual]],CONFIGURACIÓN!$BM$6:$BM$9,CONFIGURACIÓN!$BP$6:$BP$9,"",0)</f>
        <v/>
      </c>
      <c r="Q93" s="337"/>
      <c r="R93" s="314"/>
      <c r="S93" s="337"/>
      <c r="T93" s="337"/>
      <c r="U93" s="314"/>
      <c r="V93" s="338"/>
      <c r="W93" s="339"/>
      <c r="X93" s="339"/>
      <c r="Y93" s="339"/>
      <c r="Z93" s="339"/>
      <c r="AA93" s="339"/>
      <c r="AB93" s="339"/>
      <c r="AC93" s="339"/>
      <c r="AD93" s="339"/>
      <c r="AE93" s="339"/>
      <c r="AF93" s="339"/>
      <c r="AG93" s="339"/>
      <c r="AH93" s="339"/>
      <c r="AI93" s="338"/>
      <c r="AJ93" s="428" t="str">
        <f>IF(_xlfn.XLOOKUP(Tabla1315[[#This Row],[Id Riesgo]],Tabla6[Id Riesgo],Tabla6[Estado],"",0)=0,"",_xlfn.XLOOKUP(Tabla1315[[#This Row],[Id Riesgo]],Tabla6[Id Riesgo],Tabla6[Estado],"",0))</f>
        <v/>
      </c>
    </row>
    <row r="94" spans="1:36" ht="14.15" x14ac:dyDescent="0.35">
      <c r="A94" s="289" t="s">
        <v>674</v>
      </c>
      <c r="B94" s="309" t="b">
        <f>IF(COUNTIFS(Tabla135[Id Riesgo],Tabla1315[[#This Row],[Id Riesgo]],Tabla135[Registro diligenciado],TRUE)&gt;0,TRUE,FALSE)</f>
        <v>0</v>
      </c>
      <c r="C94" s="289" t="str">
        <f>IF(B94,_xlfn.XLOOKUP(A94,Tabla6[Id Riesgo],Tabla6[Sigla],FALSE,1),"")</f>
        <v/>
      </c>
      <c r="D94" s="290" t="str">
        <f>IF(B94,_xlfn.XLOOKUP(A94,Tabla6[Id Riesgo],Tabla6[DESCRIPCIÓN DEL RIESGO],FALSE,1),"")</f>
        <v/>
      </c>
      <c r="E94" s="310" t="str">
        <f>IF(Tabla1315[[#This Row],[Diligenciadas etapas previas?]],_xlfn.XLOOKUP(Tabla1315[[#This Row],[Id Riesgo]],Tabla13[Id Riesgo],Tabla13[Probabilidad],"",1),"")</f>
        <v/>
      </c>
      <c r="F94" s="310" t="str">
        <f>IF(Tabla1315[[#This Row],[Diligenciadas etapas previas?]],_xlfn.XLOOKUP(Tabla1315[[#This Row],[Id Riesgo]],Tabla13[Id Riesgo],Tabla13[Porcentaje Impacto],"",1),"")</f>
        <v/>
      </c>
      <c r="G94" s="311" t="str">
        <f>IF(Tabla1315[[#This Row],[Diligenciadas etapas previas?]],_xlfn.XLOOKUP(Tabla1315[[#This Row],[Id Riesgo]],Tabla13[Id Riesgo],Tabla13[Nivel de probabilidad],"",1),"")</f>
        <v/>
      </c>
      <c r="H94" s="311" t="str">
        <f>IF(Tabla1315[[#This Row],[Diligenciadas etapas previas?]],_xlfn.XLOOKUP(Tabla1315[[#This Row],[Id Riesgo]],Tabla13[Id Riesgo],Tabla13[Nivel de impacto],"",1),"")</f>
        <v/>
      </c>
      <c r="I94" s="311" t="str">
        <f>IF(Tabla1315[[#This Row],[Diligenciadas etapas previas?]],_xlfn.XLOOKUP(Tabla1315[[#This Row],[Id Riesgo]],Tabla13[Id Riesgo],Tabla13[Severidad Nivel de Riesgo Inherente],"",1),"")</f>
        <v/>
      </c>
      <c r="J94" s="310" t="str">
        <f>IF(Tabla1315[[#This Row],[Diligenciadas etapas previas?]],_xlfn.XLOOKUP(Tabla1315[[#This Row],[Id Riesgo]],'4_CONTROLES'!$A$12:$A$1611,'4_CONTROLES'!$AJ$12:$AJ$1611,"",1),"")</f>
        <v/>
      </c>
      <c r="K94" s="310" t="str">
        <f>IF(Tabla1315[[#This Row],[Diligenciadas etapas previas?]],_xlfn.XLOOKUP(Tabla1315[[#This Row],[Id Riesgo]],'4_CONTROLES'!$A$12:$A$1611,'4_CONTROLES'!$AK$12:$AK$1611,"",1),"")</f>
        <v/>
      </c>
      <c r="L94" s="311" t="str">
        <f>IF(Tabla1315[[#This Row],[Diligenciadas etapas previas?]],_xlfn.XLOOKUP(Tabla1315[[#This Row],[Id Riesgo]],'4_CONTROLES'!$A$12:$A$1611,'4_CONTROLES'!$AL$12:$AL$1611,"",1),"")</f>
        <v/>
      </c>
      <c r="M94" s="311" t="str">
        <f>IF(Tabla1315[[#This Row],[Diligenciadas etapas previas?]],_xlfn.XLOOKUP(Tabla1315[[#This Row],[Id Riesgo]],'4_CONTROLES'!$A$12:$A$1611,'4_CONTROLES'!$AM$12:$AM$1611,"",1),"")</f>
        <v/>
      </c>
      <c r="N94" s="311" t="str">
        <f>IF(Tabla1315[[#This Row],[Diligenciadas etapas previas?]]=TRUE,_xlfn.XLOOKUP(CONCATENATE("P",Tabla1315[[#This Row],[Nivel de probabilidad Residual]],"I",Tabla1315[[#This Row],[Nivel de impacto Residual]]),Tabla10[Llave],Tabla10[Severidad],"",1),"")</f>
        <v/>
      </c>
      <c r="O94" s="336" t="str">
        <f>_xlfn.XLOOKUP(Tabla1315[[#This Row],[Severidad Nivel de Riesgo Residual]],CONFIGURACIÓN!$BM$6:$BM$9,CONFIGURACIÓN!$BO$6:$BO$9,"",0)</f>
        <v/>
      </c>
      <c r="P94" s="328" t="str">
        <f>_xlfn.XLOOKUP(Tabla1315[[#This Row],[Severidad Nivel de Riesgo Residual]],CONFIGURACIÓN!$BM$6:$BM$9,CONFIGURACIÓN!$BP$6:$BP$9,"",0)</f>
        <v/>
      </c>
      <c r="Q94" s="337"/>
      <c r="R94" s="314"/>
      <c r="S94" s="337"/>
      <c r="T94" s="337"/>
      <c r="U94" s="314"/>
      <c r="V94" s="338"/>
      <c r="W94" s="339"/>
      <c r="X94" s="339"/>
      <c r="Y94" s="339"/>
      <c r="Z94" s="339"/>
      <c r="AA94" s="339"/>
      <c r="AB94" s="339"/>
      <c r="AC94" s="339"/>
      <c r="AD94" s="339"/>
      <c r="AE94" s="339"/>
      <c r="AF94" s="339"/>
      <c r="AG94" s="339"/>
      <c r="AH94" s="339"/>
      <c r="AI94" s="338"/>
      <c r="AJ94" s="428" t="str">
        <f>IF(_xlfn.XLOOKUP(Tabla1315[[#This Row],[Id Riesgo]],Tabla6[Id Riesgo],Tabla6[Estado],"",0)=0,"",_xlfn.XLOOKUP(Tabla1315[[#This Row],[Id Riesgo]],Tabla6[Id Riesgo],Tabla6[Estado],"",0))</f>
        <v/>
      </c>
    </row>
    <row r="95" spans="1:36" ht="14.15" x14ac:dyDescent="0.35">
      <c r="A95" s="289" t="s">
        <v>675</v>
      </c>
      <c r="B95" s="309" t="b">
        <f>IF(COUNTIFS(Tabla135[Id Riesgo],Tabla1315[[#This Row],[Id Riesgo]],Tabla135[Registro diligenciado],TRUE)&gt;0,TRUE,FALSE)</f>
        <v>0</v>
      </c>
      <c r="C95" s="289" t="str">
        <f>IF(B95,_xlfn.XLOOKUP(A95,Tabla6[Id Riesgo],Tabla6[Sigla],FALSE,1),"")</f>
        <v/>
      </c>
      <c r="D95" s="290" t="str">
        <f>IF(B95,_xlfn.XLOOKUP(A95,Tabla6[Id Riesgo],Tabla6[DESCRIPCIÓN DEL RIESGO],FALSE,1),"")</f>
        <v/>
      </c>
      <c r="E95" s="310" t="str">
        <f>IF(Tabla1315[[#This Row],[Diligenciadas etapas previas?]],_xlfn.XLOOKUP(Tabla1315[[#This Row],[Id Riesgo]],Tabla13[Id Riesgo],Tabla13[Probabilidad],"",1),"")</f>
        <v/>
      </c>
      <c r="F95" s="310" t="str">
        <f>IF(Tabla1315[[#This Row],[Diligenciadas etapas previas?]],_xlfn.XLOOKUP(Tabla1315[[#This Row],[Id Riesgo]],Tabla13[Id Riesgo],Tabla13[Porcentaje Impacto],"",1),"")</f>
        <v/>
      </c>
      <c r="G95" s="311" t="str">
        <f>IF(Tabla1315[[#This Row],[Diligenciadas etapas previas?]],_xlfn.XLOOKUP(Tabla1315[[#This Row],[Id Riesgo]],Tabla13[Id Riesgo],Tabla13[Nivel de probabilidad],"",1),"")</f>
        <v/>
      </c>
      <c r="H95" s="311" t="str">
        <f>IF(Tabla1315[[#This Row],[Diligenciadas etapas previas?]],_xlfn.XLOOKUP(Tabla1315[[#This Row],[Id Riesgo]],Tabla13[Id Riesgo],Tabla13[Nivel de impacto],"",1),"")</f>
        <v/>
      </c>
      <c r="I95" s="311" t="str">
        <f>IF(Tabla1315[[#This Row],[Diligenciadas etapas previas?]],_xlfn.XLOOKUP(Tabla1315[[#This Row],[Id Riesgo]],Tabla13[Id Riesgo],Tabla13[Severidad Nivel de Riesgo Inherente],"",1),"")</f>
        <v/>
      </c>
      <c r="J95" s="310" t="str">
        <f>IF(Tabla1315[[#This Row],[Diligenciadas etapas previas?]],_xlfn.XLOOKUP(Tabla1315[[#This Row],[Id Riesgo]],'4_CONTROLES'!$A$12:$A$1611,'4_CONTROLES'!$AJ$12:$AJ$1611,"",1),"")</f>
        <v/>
      </c>
      <c r="K95" s="310" t="str">
        <f>IF(Tabla1315[[#This Row],[Diligenciadas etapas previas?]],_xlfn.XLOOKUP(Tabla1315[[#This Row],[Id Riesgo]],'4_CONTROLES'!$A$12:$A$1611,'4_CONTROLES'!$AK$12:$AK$1611,"",1),"")</f>
        <v/>
      </c>
      <c r="L95" s="311" t="str">
        <f>IF(Tabla1315[[#This Row],[Diligenciadas etapas previas?]],_xlfn.XLOOKUP(Tabla1315[[#This Row],[Id Riesgo]],'4_CONTROLES'!$A$12:$A$1611,'4_CONTROLES'!$AL$12:$AL$1611,"",1),"")</f>
        <v/>
      </c>
      <c r="M95" s="311" t="str">
        <f>IF(Tabla1315[[#This Row],[Diligenciadas etapas previas?]],_xlfn.XLOOKUP(Tabla1315[[#This Row],[Id Riesgo]],'4_CONTROLES'!$A$12:$A$1611,'4_CONTROLES'!$AM$12:$AM$1611,"",1),"")</f>
        <v/>
      </c>
      <c r="N95" s="311" t="str">
        <f>IF(Tabla1315[[#This Row],[Diligenciadas etapas previas?]]=TRUE,_xlfn.XLOOKUP(CONCATENATE("P",Tabla1315[[#This Row],[Nivel de probabilidad Residual]],"I",Tabla1315[[#This Row],[Nivel de impacto Residual]]),Tabla10[Llave],Tabla10[Severidad],"",1),"")</f>
        <v/>
      </c>
      <c r="O95" s="336" t="str">
        <f>_xlfn.XLOOKUP(Tabla1315[[#This Row],[Severidad Nivel de Riesgo Residual]],CONFIGURACIÓN!$BM$6:$BM$9,CONFIGURACIÓN!$BO$6:$BO$9,"",0)</f>
        <v/>
      </c>
      <c r="P95" s="328" t="str">
        <f>_xlfn.XLOOKUP(Tabla1315[[#This Row],[Severidad Nivel de Riesgo Residual]],CONFIGURACIÓN!$BM$6:$BM$9,CONFIGURACIÓN!$BP$6:$BP$9,"",0)</f>
        <v/>
      </c>
      <c r="Q95" s="337"/>
      <c r="R95" s="314"/>
      <c r="S95" s="337"/>
      <c r="T95" s="337"/>
      <c r="U95" s="314"/>
      <c r="V95" s="338"/>
      <c r="W95" s="339"/>
      <c r="X95" s="339"/>
      <c r="Y95" s="339"/>
      <c r="Z95" s="339"/>
      <c r="AA95" s="339"/>
      <c r="AB95" s="339"/>
      <c r="AC95" s="339"/>
      <c r="AD95" s="339"/>
      <c r="AE95" s="339"/>
      <c r="AF95" s="339"/>
      <c r="AG95" s="339"/>
      <c r="AH95" s="339"/>
      <c r="AI95" s="338"/>
      <c r="AJ95" s="428" t="str">
        <f>IF(_xlfn.XLOOKUP(Tabla1315[[#This Row],[Id Riesgo]],Tabla6[Id Riesgo],Tabla6[Estado],"",0)=0,"",_xlfn.XLOOKUP(Tabla1315[[#This Row],[Id Riesgo]],Tabla6[Id Riesgo],Tabla6[Estado],"",0))</f>
        <v/>
      </c>
    </row>
    <row r="96" spans="1:36" ht="14.15" x14ac:dyDescent="0.35">
      <c r="A96" s="289" t="s">
        <v>676</v>
      </c>
      <c r="B96" s="309" t="b">
        <f>IF(COUNTIFS(Tabla135[Id Riesgo],Tabla1315[[#This Row],[Id Riesgo]],Tabla135[Registro diligenciado],TRUE)&gt;0,TRUE,FALSE)</f>
        <v>0</v>
      </c>
      <c r="C96" s="289" t="str">
        <f>IF(B96,_xlfn.XLOOKUP(A96,Tabla6[Id Riesgo],Tabla6[Sigla],FALSE,1),"")</f>
        <v/>
      </c>
      <c r="D96" s="290" t="str">
        <f>IF(B96,_xlfn.XLOOKUP(A96,Tabla6[Id Riesgo],Tabla6[DESCRIPCIÓN DEL RIESGO],FALSE,1),"")</f>
        <v/>
      </c>
      <c r="E96" s="310" t="str">
        <f>IF(Tabla1315[[#This Row],[Diligenciadas etapas previas?]],_xlfn.XLOOKUP(Tabla1315[[#This Row],[Id Riesgo]],Tabla13[Id Riesgo],Tabla13[Probabilidad],"",1),"")</f>
        <v/>
      </c>
      <c r="F96" s="310" t="str">
        <f>IF(Tabla1315[[#This Row],[Diligenciadas etapas previas?]],_xlfn.XLOOKUP(Tabla1315[[#This Row],[Id Riesgo]],Tabla13[Id Riesgo],Tabla13[Porcentaje Impacto],"",1),"")</f>
        <v/>
      </c>
      <c r="G96" s="311" t="str">
        <f>IF(Tabla1315[[#This Row],[Diligenciadas etapas previas?]],_xlfn.XLOOKUP(Tabla1315[[#This Row],[Id Riesgo]],Tabla13[Id Riesgo],Tabla13[Nivel de probabilidad],"",1),"")</f>
        <v/>
      </c>
      <c r="H96" s="311" t="str">
        <f>IF(Tabla1315[[#This Row],[Diligenciadas etapas previas?]],_xlfn.XLOOKUP(Tabla1315[[#This Row],[Id Riesgo]],Tabla13[Id Riesgo],Tabla13[Nivel de impacto],"",1),"")</f>
        <v/>
      </c>
      <c r="I96" s="311" t="str">
        <f>IF(Tabla1315[[#This Row],[Diligenciadas etapas previas?]],_xlfn.XLOOKUP(Tabla1315[[#This Row],[Id Riesgo]],Tabla13[Id Riesgo],Tabla13[Severidad Nivel de Riesgo Inherente],"",1),"")</f>
        <v/>
      </c>
      <c r="J96" s="310" t="str">
        <f>IF(Tabla1315[[#This Row],[Diligenciadas etapas previas?]],_xlfn.XLOOKUP(Tabla1315[[#This Row],[Id Riesgo]],'4_CONTROLES'!$A$12:$A$1611,'4_CONTROLES'!$AJ$12:$AJ$1611,"",1),"")</f>
        <v/>
      </c>
      <c r="K96" s="310" t="str">
        <f>IF(Tabla1315[[#This Row],[Diligenciadas etapas previas?]],_xlfn.XLOOKUP(Tabla1315[[#This Row],[Id Riesgo]],'4_CONTROLES'!$A$12:$A$1611,'4_CONTROLES'!$AK$12:$AK$1611,"",1),"")</f>
        <v/>
      </c>
      <c r="L96" s="311" t="str">
        <f>IF(Tabla1315[[#This Row],[Diligenciadas etapas previas?]],_xlfn.XLOOKUP(Tabla1315[[#This Row],[Id Riesgo]],'4_CONTROLES'!$A$12:$A$1611,'4_CONTROLES'!$AL$12:$AL$1611,"",1),"")</f>
        <v/>
      </c>
      <c r="M96" s="311" t="str">
        <f>IF(Tabla1315[[#This Row],[Diligenciadas etapas previas?]],_xlfn.XLOOKUP(Tabla1315[[#This Row],[Id Riesgo]],'4_CONTROLES'!$A$12:$A$1611,'4_CONTROLES'!$AM$12:$AM$1611,"",1),"")</f>
        <v/>
      </c>
      <c r="N96" s="311" t="str">
        <f>IF(Tabla1315[[#This Row],[Diligenciadas etapas previas?]]=TRUE,_xlfn.XLOOKUP(CONCATENATE("P",Tabla1315[[#This Row],[Nivel de probabilidad Residual]],"I",Tabla1315[[#This Row],[Nivel de impacto Residual]]),Tabla10[Llave],Tabla10[Severidad],"",1),"")</f>
        <v/>
      </c>
      <c r="O96" s="336" t="str">
        <f>_xlfn.XLOOKUP(Tabla1315[[#This Row],[Severidad Nivel de Riesgo Residual]],CONFIGURACIÓN!$BM$6:$BM$9,CONFIGURACIÓN!$BO$6:$BO$9,"",0)</f>
        <v/>
      </c>
      <c r="P96" s="328" t="str">
        <f>_xlfn.XLOOKUP(Tabla1315[[#This Row],[Severidad Nivel de Riesgo Residual]],CONFIGURACIÓN!$BM$6:$BM$9,CONFIGURACIÓN!$BP$6:$BP$9,"",0)</f>
        <v/>
      </c>
      <c r="Q96" s="337"/>
      <c r="R96" s="314"/>
      <c r="S96" s="337"/>
      <c r="T96" s="337"/>
      <c r="U96" s="314"/>
      <c r="V96" s="338"/>
      <c r="W96" s="339"/>
      <c r="X96" s="339"/>
      <c r="Y96" s="339"/>
      <c r="Z96" s="339"/>
      <c r="AA96" s="339"/>
      <c r="AB96" s="339"/>
      <c r="AC96" s="339"/>
      <c r="AD96" s="339"/>
      <c r="AE96" s="339"/>
      <c r="AF96" s="339"/>
      <c r="AG96" s="339"/>
      <c r="AH96" s="339"/>
      <c r="AI96" s="338"/>
      <c r="AJ96" s="428" t="str">
        <f>IF(_xlfn.XLOOKUP(Tabla1315[[#This Row],[Id Riesgo]],Tabla6[Id Riesgo],Tabla6[Estado],"",0)=0,"",_xlfn.XLOOKUP(Tabla1315[[#This Row],[Id Riesgo]],Tabla6[Id Riesgo],Tabla6[Estado],"",0))</f>
        <v/>
      </c>
    </row>
    <row r="97" spans="1:36" ht="14.15" x14ac:dyDescent="0.35">
      <c r="A97" s="289" t="s">
        <v>677</v>
      </c>
      <c r="B97" s="309" t="b">
        <f>IF(COUNTIFS(Tabla135[Id Riesgo],Tabla1315[[#This Row],[Id Riesgo]],Tabla135[Registro diligenciado],TRUE)&gt;0,TRUE,FALSE)</f>
        <v>0</v>
      </c>
      <c r="C97" s="289" t="str">
        <f>IF(B97,_xlfn.XLOOKUP(A97,Tabla6[Id Riesgo],Tabla6[Sigla],FALSE,1),"")</f>
        <v/>
      </c>
      <c r="D97" s="290" t="str">
        <f>IF(B97,_xlfn.XLOOKUP(A97,Tabla6[Id Riesgo],Tabla6[DESCRIPCIÓN DEL RIESGO],FALSE,1),"")</f>
        <v/>
      </c>
      <c r="E97" s="310" t="str">
        <f>IF(Tabla1315[[#This Row],[Diligenciadas etapas previas?]],_xlfn.XLOOKUP(Tabla1315[[#This Row],[Id Riesgo]],Tabla13[Id Riesgo],Tabla13[Probabilidad],"",1),"")</f>
        <v/>
      </c>
      <c r="F97" s="310" t="str">
        <f>IF(Tabla1315[[#This Row],[Diligenciadas etapas previas?]],_xlfn.XLOOKUP(Tabla1315[[#This Row],[Id Riesgo]],Tabla13[Id Riesgo],Tabla13[Porcentaje Impacto],"",1),"")</f>
        <v/>
      </c>
      <c r="G97" s="311" t="str">
        <f>IF(Tabla1315[[#This Row],[Diligenciadas etapas previas?]],_xlfn.XLOOKUP(Tabla1315[[#This Row],[Id Riesgo]],Tabla13[Id Riesgo],Tabla13[Nivel de probabilidad],"",1),"")</f>
        <v/>
      </c>
      <c r="H97" s="311" t="str">
        <f>IF(Tabla1315[[#This Row],[Diligenciadas etapas previas?]],_xlfn.XLOOKUP(Tabla1315[[#This Row],[Id Riesgo]],Tabla13[Id Riesgo],Tabla13[Nivel de impacto],"",1),"")</f>
        <v/>
      </c>
      <c r="I97" s="311" t="str">
        <f>IF(Tabla1315[[#This Row],[Diligenciadas etapas previas?]],_xlfn.XLOOKUP(Tabla1315[[#This Row],[Id Riesgo]],Tabla13[Id Riesgo],Tabla13[Severidad Nivel de Riesgo Inherente],"",1),"")</f>
        <v/>
      </c>
      <c r="J97" s="310" t="str">
        <f>IF(Tabla1315[[#This Row],[Diligenciadas etapas previas?]],_xlfn.XLOOKUP(Tabla1315[[#This Row],[Id Riesgo]],'4_CONTROLES'!$A$12:$A$1611,'4_CONTROLES'!$AJ$12:$AJ$1611,"",1),"")</f>
        <v/>
      </c>
      <c r="K97" s="310" t="str">
        <f>IF(Tabla1315[[#This Row],[Diligenciadas etapas previas?]],_xlfn.XLOOKUP(Tabla1315[[#This Row],[Id Riesgo]],'4_CONTROLES'!$A$12:$A$1611,'4_CONTROLES'!$AK$12:$AK$1611,"",1),"")</f>
        <v/>
      </c>
      <c r="L97" s="311" t="str">
        <f>IF(Tabla1315[[#This Row],[Diligenciadas etapas previas?]],_xlfn.XLOOKUP(Tabla1315[[#This Row],[Id Riesgo]],'4_CONTROLES'!$A$12:$A$1611,'4_CONTROLES'!$AL$12:$AL$1611,"",1),"")</f>
        <v/>
      </c>
      <c r="M97" s="311" t="str">
        <f>IF(Tabla1315[[#This Row],[Diligenciadas etapas previas?]],_xlfn.XLOOKUP(Tabla1315[[#This Row],[Id Riesgo]],'4_CONTROLES'!$A$12:$A$1611,'4_CONTROLES'!$AM$12:$AM$1611,"",1),"")</f>
        <v/>
      </c>
      <c r="N97" s="311" t="str">
        <f>IF(Tabla1315[[#This Row],[Diligenciadas etapas previas?]]=TRUE,_xlfn.XLOOKUP(CONCATENATE("P",Tabla1315[[#This Row],[Nivel de probabilidad Residual]],"I",Tabla1315[[#This Row],[Nivel de impacto Residual]]),Tabla10[Llave],Tabla10[Severidad],"",1),"")</f>
        <v/>
      </c>
      <c r="O97" s="336" t="str">
        <f>_xlfn.XLOOKUP(Tabla1315[[#This Row],[Severidad Nivel de Riesgo Residual]],CONFIGURACIÓN!$BM$6:$BM$9,CONFIGURACIÓN!$BO$6:$BO$9,"",0)</f>
        <v/>
      </c>
      <c r="P97" s="328" t="str">
        <f>_xlfn.XLOOKUP(Tabla1315[[#This Row],[Severidad Nivel de Riesgo Residual]],CONFIGURACIÓN!$BM$6:$BM$9,CONFIGURACIÓN!$BP$6:$BP$9,"",0)</f>
        <v/>
      </c>
      <c r="Q97" s="337"/>
      <c r="R97" s="314"/>
      <c r="S97" s="337"/>
      <c r="T97" s="337"/>
      <c r="U97" s="314"/>
      <c r="V97" s="338"/>
      <c r="W97" s="339"/>
      <c r="X97" s="339"/>
      <c r="Y97" s="339"/>
      <c r="Z97" s="339"/>
      <c r="AA97" s="339"/>
      <c r="AB97" s="339"/>
      <c r="AC97" s="339"/>
      <c r="AD97" s="339"/>
      <c r="AE97" s="339"/>
      <c r="AF97" s="339"/>
      <c r="AG97" s="339"/>
      <c r="AH97" s="339"/>
      <c r="AI97" s="338"/>
      <c r="AJ97" s="428" t="str">
        <f>IF(_xlfn.XLOOKUP(Tabla1315[[#This Row],[Id Riesgo]],Tabla6[Id Riesgo],Tabla6[Estado],"",0)=0,"",_xlfn.XLOOKUP(Tabla1315[[#This Row],[Id Riesgo]],Tabla6[Id Riesgo],Tabla6[Estado],"",0))</f>
        <v/>
      </c>
    </row>
    <row r="98" spans="1:36" ht="14.15" x14ac:dyDescent="0.35">
      <c r="A98" s="289" t="s">
        <v>678</v>
      </c>
      <c r="B98" s="309" t="b">
        <f>IF(COUNTIFS(Tabla135[Id Riesgo],Tabla1315[[#This Row],[Id Riesgo]],Tabla135[Registro diligenciado],TRUE)&gt;0,TRUE,FALSE)</f>
        <v>0</v>
      </c>
      <c r="C98" s="289" t="str">
        <f>IF(B98,_xlfn.XLOOKUP(A98,Tabla6[Id Riesgo],Tabla6[Sigla],FALSE,1),"")</f>
        <v/>
      </c>
      <c r="D98" s="290" t="str">
        <f>IF(B98,_xlfn.XLOOKUP(A98,Tabla6[Id Riesgo],Tabla6[DESCRIPCIÓN DEL RIESGO],FALSE,1),"")</f>
        <v/>
      </c>
      <c r="E98" s="310" t="str">
        <f>IF(Tabla1315[[#This Row],[Diligenciadas etapas previas?]],_xlfn.XLOOKUP(Tabla1315[[#This Row],[Id Riesgo]],Tabla13[Id Riesgo],Tabla13[Probabilidad],"",1),"")</f>
        <v/>
      </c>
      <c r="F98" s="310" t="str">
        <f>IF(Tabla1315[[#This Row],[Diligenciadas etapas previas?]],_xlfn.XLOOKUP(Tabla1315[[#This Row],[Id Riesgo]],Tabla13[Id Riesgo],Tabla13[Porcentaje Impacto],"",1),"")</f>
        <v/>
      </c>
      <c r="G98" s="311" t="str">
        <f>IF(Tabla1315[[#This Row],[Diligenciadas etapas previas?]],_xlfn.XLOOKUP(Tabla1315[[#This Row],[Id Riesgo]],Tabla13[Id Riesgo],Tabla13[Nivel de probabilidad],"",1),"")</f>
        <v/>
      </c>
      <c r="H98" s="311" t="str">
        <f>IF(Tabla1315[[#This Row],[Diligenciadas etapas previas?]],_xlfn.XLOOKUP(Tabla1315[[#This Row],[Id Riesgo]],Tabla13[Id Riesgo],Tabla13[Nivel de impacto],"",1),"")</f>
        <v/>
      </c>
      <c r="I98" s="311" t="str">
        <f>IF(Tabla1315[[#This Row],[Diligenciadas etapas previas?]],_xlfn.XLOOKUP(Tabla1315[[#This Row],[Id Riesgo]],Tabla13[Id Riesgo],Tabla13[Severidad Nivel de Riesgo Inherente],"",1),"")</f>
        <v/>
      </c>
      <c r="J98" s="310" t="str">
        <f>IF(Tabla1315[[#This Row],[Diligenciadas etapas previas?]],_xlfn.XLOOKUP(Tabla1315[[#This Row],[Id Riesgo]],'4_CONTROLES'!$A$12:$A$1611,'4_CONTROLES'!$AJ$12:$AJ$1611,"",1),"")</f>
        <v/>
      </c>
      <c r="K98" s="310" t="str">
        <f>IF(Tabla1315[[#This Row],[Diligenciadas etapas previas?]],_xlfn.XLOOKUP(Tabla1315[[#This Row],[Id Riesgo]],'4_CONTROLES'!$A$12:$A$1611,'4_CONTROLES'!$AK$12:$AK$1611,"",1),"")</f>
        <v/>
      </c>
      <c r="L98" s="311" t="str">
        <f>IF(Tabla1315[[#This Row],[Diligenciadas etapas previas?]],_xlfn.XLOOKUP(Tabla1315[[#This Row],[Id Riesgo]],'4_CONTROLES'!$A$12:$A$1611,'4_CONTROLES'!$AL$12:$AL$1611,"",1),"")</f>
        <v/>
      </c>
      <c r="M98" s="311" t="str">
        <f>IF(Tabla1315[[#This Row],[Diligenciadas etapas previas?]],_xlfn.XLOOKUP(Tabla1315[[#This Row],[Id Riesgo]],'4_CONTROLES'!$A$12:$A$1611,'4_CONTROLES'!$AM$12:$AM$1611,"",1),"")</f>
        <v/>
      </c>
      <c r="N98" s="311" t="str">
        <f>IF(Tabla1315[[#This Row],[Diligenciadas etapas previas?]]=TRUE,_xlfn.XLOOKUP(CONCATENATE("P",Tabla1315[[#This Row],[Nivel de probabilidad Residual]],"I",Tabla1315[[#This Row],[Nivel de impacto Residual]]),Tabla10[Llave],Tabla10[Severidad],"",1),"")</f>
        <v/>
      </c>
      <c r="O98" s="336" t="str">
        <f>_xlfn.XLOOKUP(Tabla1315[[#This Row],[Severidad Nivel de Riesgo Residual]],CONFIGURACIÓN!$BM$6:$BM$9,CONFIGURACIÓN!$BO$6:$BO$9,"",0)</f>
        <v/>
      </c>
      <c r="P98" s="328" t="str">
        <f>_xlfn.XLOOKUP(Tabla1315[[#This Row],[Severidad Nivel de Riesgo Residual]],CONFIGURACIÓN!$BM$6:$BM$9,CONFIGURACIÓN!$BP$6:$BP$9,"",0)</f>
        <v/>
      </c>
      <c r="Q98" s="337"/>
      <c r="R98" s="314"/>
      <c r="S98" s="337"/>
      <c r="T98" s="337"/>
      <c r="U98" s="314"/>
      <c r="V98" s="338"/>
      <c r="W98" s="339"/>
      <c r="X98" s="339"/>
      <c r="Y98" s="339"/>
      <c r="Z98" s="339"/>
      <c r="AA98" s="339"/>
      <c r="AB98" s="339"/>
      <c r="AC98" s="339"/>
      <c r="AD98" s="339"/>
      <c r="AE98" s="339"/>
      <c r="AF98" s="339"/>
      <c r="AG98" s="339"/>
      <c r="AH98" s="339"/>
      <c r="AI98" s="338"/>
      <c r="AJ98" s="428" t="str">
        <f>IF(_xlfn.XLOOKUP(Tabla1315[[#This Row],[Id Riesgo]],Tabla6[Id Riesgo],Tabla6[Estado],"",0)=0,"",_xlfn.XLOOKUP(Tabla1315[[#This Row],[Id Riesgo]],Tabla6[Id Riesgo],Tabla6[Estado],"",0))</f>
        <v/>
      </c>
    </row>
    <row r="99" spans="1:36" ht="14.15" x14ac:dyDescent="0.35">
      <c r="A99" s="289" t="s">
        <v>679</v>
      </c>
      <c r="B99" s="309" t="b">
        <f>IF(COUNTIFS(Tabla135[Id Riesgo],Tabla1315[[#This Row],[Id Riesgo]],Tabla135[Registro diligenciado],TRUE)&gt;0,TRUE,FALSE)</f>
        <v>0</v>
      </c>
      <c r="C99" s="289" t="str">
        <f>IF(B99,_xlfn.XLOOKUP(A99,Tabla6[Id Riesgo],Tabla6[Sigla],FALSE,1),"")</f>
        <v/>
      </c>
      <c r="D99" s="290" t="str">
        <f>IF(B99,_xlfn.XLOOKUP(A99,Tabla6[Id Riesgo],Tabla6[DESCRIPCIÓN DEL RIESGO],FALSE,1),"")</f>
        <v/>
      </c>
      <c r="E99" s="310" t="str">
        <f>IF(Tabla1315[[#This Row],[Diligenciadas etapas previas?]],_xlfn.XLOOKUP(Tabla1315[[#This Row],[Id Riesgo]],Tabla13[Id Riesgo],Tabla13[Probabilidad],"",1),"")</f>
        <v/>
      </c>
      <c r="F99" s="310" t="str">
        <f>IF(Tabla1315[[#This Row],[Diligenciadas etapas previas?]],_xlfn.XLOOKUP(Tabla1315[[#This Row],[Id Riesgo]],Tabla13[Id Riesgo],Tabla13[Porcentaje Impacto],"",1),"")</f>
        <v/>
      </c>
      <c r="G99" s="311" t="str">
        <f>IF(Tabla1315[[#This Row],[Diligenciadas etapas previas?]],_xlfn.XLOOKUP(Tabla1315[[#This Row],[Id Riesgo]],Tabla13[Id Riesgo],Tabla13[Nivel de probabilidad],"",1),"")</f>
        <v/>
      </c>
      <c r="H99" s="311" t="str">
        <f>IF(Tabla1315[[#This Row],[Diligenciadas etapas previas?]],_xlfn.XLOOKUP(Tabla1315[[#This Row],[Id Riesgo]],Tabla13[Id Riesgo],Tabla13[Nivel de impacto],"",1),"")</f>
        <v/>
      </c>
      <c r="I99" s="311" t="str">
        <f>IF(Tabla1315[[#This Row],[Diligenciadas etapas previas?]],_xlfn.XLOOKUP(Tabla1315[[#This Row],[Id Riesgo]],Tabla13[Id Riesgo],Tabla13[Severidad Nivel de Riesgo Inherente],"",1),"")</f>
        <v/>
      </c>
      <c r="J99" s="310" t="str">
        <f>IF(Tabla1315[[#This Row],[Diligenciadas etapas previas?]],_xlfn.XLOOKUP(Tabla1315[[#This Row],[Id Riesgo]],'4_CONTROLES'!$A$12:$A$1611,'4_CONTROLES'!$AJ$12:$AJ$1611,"",1),"")</f>
        <v/>
      </c>
      <c r="K99" s="310" t="str">
        <f>IF(Tabla1315[[#This Row],[Diligenciadas etapas previas?]],_xlfn.XLOOKUP(Tabla1315[[#This Row],[Id Riesgo]],'4_CONTROLES'!$A$12:$A$1611,'4_CONTROLES'!$AK$12:$AK$1611,"",1),"")</f>
        <v/>
      </c>
      <c r="L99" s="311" t="str">
        <f>IF(Tabla1315[[#This Row],[Diligenciadas etapas previas?]],_xlfn.XLOOKUP(Tabla1315[[#This Row],[Id Riesgo]],'4_CONTROLES'!$A$12:$A$1611,'4_CONTROLES'!$AL$12:$AL$1611,"",1),"")</f>
        <v/>
      </c>
      <c r="M99" s="311" t="str">
        <f>IF(Tabla1315[[#This Row],[Diligenciadas etapas previas?]],_xlfn.XLOOKUP(Tabla1315[[#This Row],[Id Riesgo]],'4_CONTROLES'!$A$12:$A$1611,'4_CONTROLES'!$AM$12:$AM$1611,"",1),"")</f>
        <v/>
      </c>
      <c r="N99" s="311" t="str">
        <f>IF(Tabla1315[[#This Row],[Diligenciadas etapas previas?]]=TRUE,_xlfn.XLOOKUP(CONCATENATE("P",Tabla1315[[#This Row],[Nivel de probabilidad Residual]],"I",Tabla1315[[#This Row],[Nivel de impacto Residual]]),Tabla10[Llave],Tabla10[Severidad],"",1),"")</f>
        <v/>
      </c>
      <c r="O99" s="336" t="str">
        <f>_xlfn.XLOOKUP(Tabla1315[[#This Row],[Severidad Nivel de Riesgo Residual]],CONFIGURACIÓN!$BM$6:$BM$9,CONFIGURACIÓN!$BO$6:$BO$9,"",0)</f>
        <v/>
      </c>
      <c r="P99" s="328" t="str">
        <f>_xlfn.XLOOKUP(Tabla1315[[#This Row],[Severidad Nivel de Riesgo Residual]],CONFIGURACIÓN!$BM$6:$BM$9,CONFIGURACIÓN!$BP$6:$BP$9,"",0)</f>
        <v/>
      </c>
      <c r="Q99" s="337"/>
      <c r="R99" s="314"/>
      <c r="S99" s="337"/>
      <c r="T99" s="337"/>
      <c r="U99" s="314"/>
      <c r="V99" s="338"/>
      <c r="W99" s="339"/>
      <c r="X99" s="339"/>
      <c r="Y99" s="339"/>
      <c r="Z99" s="339"/>
      <c r="AA99" s="339"/>
      <c r="AB99" s="339"/>
      <c r="AC99" s="339"/>
      <c r="AD99" s="339"/>
      <c r="AE99" s="339"/>
      <c r="AF99" s="339"/>
      <c r="AG99" s="339"/>
      <c r="AH99" s="339"/>
      <c r="AI99" s="338"/>
      <c r="AJ99" s="428" t="str">
        <f>IF(_xlfn.XLOOKUP(Tabla1315[[#This Row],[Id Riesgo]],Tabla6[Id Riesgo],Tabla6[Estado],"",0)=0,"",_xlfn.XLOOKUP(Tabla1315[[#This Row],[Id Riesgo]],Tabla6[Id Riesgo],Tabla6[Estado],"",0))</f>
        <v/>
      </c>
    </row>
    <row r="100" spans="1:36" ht="14.15" x14ac:dyDescent="0.35">
      <c r="A100" s="289" t="s">
        <v>680</v>
      </c>
      <c r="B100" s="309" t="b">
        <f>IF(COUNTIFS(Tabla135[Id Riesgo],Tabla1315[[#This Row],[Id Riesgo]],Tabla135[Registro diligenciado],TRUE)&gt;0,TRUE,FALSE)</f>
        <v>0</v>
      </c>
      <c r="C100" s="289" t="str">
        <f>IF(B100,_xlfn.XLOOKUP(A100,Tabla6[Id Riesgo],Tabla6[Sigla],FALSE,1),"")</f>
        <v/>
      </c>
      <c r="D100" s="290" t="str">
        <f>IF(B100,_xlfn.XLOOKUP(A100,Tabla6[Id Riesgo],Tabla6[DESCRIPCIÓN DEL RIESGO],FALSE,1),"")</f>
        <v/>
      </c>
      <c r="E100" s="310" t="str">
        <f>IF(Tabla1315[[#This Row],[Diligenciadas etapas previas?]],_xlfn.XLOOKUP(Tabla1315[[#This Row],[Id Riesgo]],Tabla13[Id Riesgo],Tabla13[Probabilidad],"",1),"")</f>
        <v/>
      </c>
      <c r="F100" s="310" t="str">
        <f>IF(Tabla1315[[#This Row],[Diligenciadas etapas previas?]],_xlfn.XLOOKUP(Tabla1315[[#This Row],[Id Riesgo]],Tabla13[Id Riesgo],Tabla13[Porcentaje Impacto],"",1),"")</f>
        <v/>
      </c>
      <c r="G100" s="311" t="str">
        <f>IF(Tabla1315[[#This Row],[Diligenciadas etapas previas?]],_xlfn.XLOOKUP(Tabla1315[[#This Row],[Id Riesgo]],Tabla13[Id Riesgo],Tabla13[Nivel de probabilidad],"",1),"")</f>
        <v/>
      </c>
      <c r="H100" s="311" t="str">
        <f>IF(Tabla1315[[#This Row],[Diligenciadas etapas previas?]],_xlfn.XLOOKUP(Tabla1315[[#This Row],[Id Riesgo]],Tabla13[Id Riesgo],Tabla13[Nivel de impacto],"",1),"")</f>
        <v/>
      </c>
      <c r="I100" s="311" t="str">
        <f>IF(Tabla1315[[#This Row],[Diligenciadas etapas previas?]],_xlfn.XLOOKUP(Tabla1315[[#This Row],[Id Riesgo]],Tabla13[Id Riesgo],Tabla13[Severidad Nivel de Riesgo Inherente],"",1),"")</f>
        <v/>
      </c>
      <c r="J100" s="310" t="str">
        <f>IF(Tabla1315[[#This Row],[Diligenciadas etapas previas?]],_xlfn.XLOOKUP(Tabla1315[[#This Row],[Id Riesgo]],'4_CONTROLES'!$A$12:$A$1611,'4_CONTROLES'!$AJ$12:$AJ$1611,"",1),"")</f>
        <v/>
      </c>
      <c r="K100" s="310" t="str">
        <f>IF(Tabla1315[[#This Row],[Diligenciadas etapas previas?]],_xlfn.XLOOKUP(Tabla1315[[#This Row],[Id Riesgo]],'4_CONTROLES'!$A$12:$A$1611,'4_CONTROLES'!$AK$12:$AK$1611,"",1),"")</f>
        <v/>
      </c>
      <c r="L100" s="311" t="str">
        <f>IF(Tabla1315[[#This Row],[Diligenciadas etapas previas?]],_xlfn.XLOOKUP(Tabla1315[[#This Row],[Id Riesgo]],'4_CONTROLES'!$A$12:$A$1611,'4_CONTROLES'!$AL$12:$AL$1611,"",1),"")</f>
        <v/>
      </c>
      <c r="M100" s="311" t="str">
        <f>IF(Tabla1315[[#This Row],[Diligenciadas etapas previas?]],_xlfn.XLOOKUP(Tabla1315[[#This Row],[Id Riesgo]],'4_CONTROLES'!$A$12:$A$1611,'4_CONTROLES'!$AM$12:$AM$1611,"",1),"")</f>
        <v/>
      </c>
      <c r="N100" s="311" t="str">
        <f>IF(Tabla1315[[#This Row],[Diligenciadas etapas previas?]]=TRUE,_xlfn.XLOOKUP(CONCATENATE("P",Tabla1315[[#This Row],[Nivel de probabilidad Residual]],"I",Tabla1315[[#This Row],[Nivel de impacto Residual]]),Tabla10[Llave],Tabla10[Severidad],"",1),"")</f>
        <v/>
      </c>
      <c r="O100" s="336" t="str">
        <f>_xlfn.XLOOKUP(Tabla1315[[#This Row],[Severidad Nivel de Riesgo Residual]],CONFIGURACIÓN!$BM$6:$BM$9,CONFIGURACIÓN!$BO$6:$BO$9,"",0)</f>
        <v/>
      </c>
      <c r="P100" s="328" t="str">
        <f>_xlfn.XLOOKUP(Tabla1315[[#This Row],[Severidad Nivel de Riesgo Residual]],CONFIGURACIÓN!$BM$6:$BM$9,CONFIGURACIÓN!$BP$6:$BP$9,"",0)</f>
        <v/>
      </c>
      <c r="Q100" s="337"/>
      <c r="R100" s="314"/>
      <c r="S100" s="337"/>
      <c r="T100" s="337"/>
      <c r="U100" s="314"/>
      <c r="V100" s="338"/>
      <c r="W100" s="339"/>
      <c r="X100" s="339"/>
      <c r="Y100" s="339"/>
      <c r="Z100" s="339"/>
      <c r="AA100" s="339"/>
      <c r="AB100" s="339"/>
      <c r="AC100" s="339"/>
      <c r="AD100" s="339"/>
      <c r="AE100" s="339"/>
      <c r="AF100" s="339"/>
      <c r="AG100" s="339"/>
      <c r="AH100" s="339"/>
      <c r="AI100" s="338"/>
      <c r="AJ100" s="428" t="str">
        <f>IF(_xlfn.XLOOKUP(Tabla1315[[#This Row],[Id Riesgo]],Tabla6[Id Riesgo],Tabla6[Estado],"",0)=0,"",_xlfn.XLOOKUP(Tabla1315[[#This Row],[Id Riesgo]],Tabla6[Id Riesgo],Tabla6[Estado],"",0))</f>
        <v/>
      </c>
    </row>
    <row r="101" spans="1:36" ht="14.15" x14ac:dyDescent="0.35">
      <c r="A101" s="289" t="s">
        <v>681</v>
      </c>
      <c r="B101" s="309" t="b">
        <f>IF(COUNTIFS(Tabla135[Id Riesgo],Tabla1315[[#This Row],[Id Riesgo]],Tabla135[Registro diligenciado],TRUE)&gt;0,TRUE,FALSE)</f>
        <v>0</v>
      </c>
      <c r="C101" s="289" t="str">
        <f>IF(B101,_xlfn.XLOOKUP(A101,Tabla6[Id Riesgo],Tabla6[Sigla],FALSE,1),"")</f>
        <v/>
      </c>
      <c r="D101" s="290" t="str">
        <f>IF(B101,_xlfn.XLOOKUP(A101,Tabla6[Id Riesgo],Tabla6[DESCRIPCIÓN DEL RIESGO],FALSE,1),"")</f>
        <v/>
      </c>
      <c r="E101" s="310" t="str">
        <f>IF(Tabla1315[[#This Row],[Diligenciadas etapas previas?]],_xlfn.XLOOKUP(Tabla1315[[#This Row],[Id Riesgo]],Tabla13[Id Riesgo],Tabla13[Probabilidad],"",1),"")</f>
        <v/>
      </c>
      <c r="F101" s="310" t="str">
        <f>IF(Tabla1315[[#This Row],[Diligenciadas etapas previas?]],_xlfn.XLOOKUP(Tabla1315[[#This Row],[Id Riesgo]],Tabla13[Id Riesgo],Tabla13[Porcentaje Impacto],"",1),"")</f>
        <v/>
      </c>
      <c r="G101" s="311" t="str">
        <f>IF(Tabla1315[[#This Row],[Diligenciadas etapas previas?]],_xlfn.XLOOKUP(Tabla1315[[#This Row],[Id Riesgo]],Tabla13[Id Riesgo],Tabla13[Nivel de probabilidad],"",1),"")</f>
        <v/>
      </c>
      <c r="H101" s="311" t="str">
        <f>IF(Tabla1315[[#This Row],[Diligenciadas etapas previas?]],_xlfn.XLOOKUP(Tabla1315[[#This Row],[Id Riesgo]],Tabla13[Id Riesgo],Tabla13[Nivel de impacto],"",1),"")</f>
        <v/>
      </c>
      <c r="I101" s="311" t="str">
        <f>IF(Tabla1315[[#This Row],[Diligenciadas etapas previas?]],_xlfn.XLOOKUP(Tabla1315[[#This Row],[Id Riesgo]],Tabla13[Id Riesgo],Tabla13[Severidad Nivel de Riesgo Inherente],"",1),"")</f>
        <v/>
      </c>
      <c r="J101" s="310" t="str">
        <f>IF(Tabla1315[[#This Row],[Diligenciadas etapas previas?]],_xlfn.XLOOKUP(Tabla1315[[#This Row],[Id Riesgo]],'4_CONTROLES'!$A$12:$A$1611,'4_CONTROLES'!$AJ$12:$AJ$1611,"",1),"")</f>
        <v/>
      </c>
      <c r="K101" s="310" t="str">
        <f>IF(Tabla1315[[#This Row],[Diligenciadas etapas previas?]],_xlfn.XLOOKUP(Tabla1315[[#This Row],[Id Riesgo]],'4_CONTROLES'!$A$12:$A$1611,'4_CONTROLES'!$AK$12:$AK$1611,"",1),"")</f>
        <v/>
      </c>
      <c r="L101" s="311" t="str">
        <f>IF(Tabla1315[[#This Row],[Diligenciadas etapas previas?]],_xlfn.XLOOKUP(Tabla1315[[#This Row],[Id Riesgo]],'4_CONTROLES'!$A$12:$A$1611,'4_CONTROLES'!$AL$12:$AL$1611,"",1),"")</f>
        <v/>
      </c>
      <c r="M101" s="311" t="str">
        <f>IF(Tabla1315[[#This Row],[Diligenciadas etapas previas?]],_xlfn.XLOOKUP(Tabla1315[[#This Row],[Id Riesgo]],'4_CONTROLES'!$A$12:$A$1611,'4_CONTROLES'!$AM$12:$AM$1611,"",1),"")</f>
        <v/>
      </c>
      <c r="N101" s="311" t="str">
        <f>IF(Tabla1315[[#This Row],[Diligenciadas etapas previas?]]=TRUE,_xlfn.XLOOKUP(CONCATENATE("P",Tabla1315[[#This Row],[Nivel de probabilidad Residual]],"I",Tabla1315[[#This Row],[Nivel de impacto Residual]]),Tabla10[Llave],Tabla10[Severidad],"",1),"")</f>
        <v/>
      </c>
      <c r="O101" s="336" t="str">
        <f>_xlfn.XLOOKUP(Tabla1315[[#This Row],[Severidad Nivel de Riesgo Residual]],CONFIGURACIÓN!$BM$6:$BM$9,CONFIGURACIÓN!$BO$6:$BO$9,"",0)</f>
        <v/>
      </c>
      <c r="P101" s="328" t="str">
        <f>_xlfn.XLOOKUP(Tabla1315[[#This Row],[Severidad Nivel de Riesgo Residual]],CONFIGURACIÓN!$BM$6:$BM$9,CONFIGURACIÓN!$BP$6:$BP$9,"",0)</f>
        <v/>
      </c>
      <c r="Q101" s="337"/>
      <c r="R101" s="314"/>
      <c r="S101" s="337"/>
      <c r="T101" s="337"/>
      <c r="U101" s="314"/>
      <c r="V101" s="338"/>
      <c r="W101" s="339"/>
      <c r="X101" s="339"/>
      <c r="Y101" s="339"/>
      <c r="Z101" s="339"/>
      <c r="AA101" s="339"/>
      <c r="AB101" s="339"/>
      <c r="AC101" s="339"/>
      <c r="AD101" s="339"/>
      <c r="AE101" s="339"/>
      <c r="AF101" s="339"/>
      <c r="AG101" s="339"/>
      <c r="AH101" s="339"/>
      <c r="AI101" s="338"/>
      <c r="AJ101" s="428" t="str">
        <f>IF(_xlfn.XLOOKUP(Tabla1315[[#This Row],[Id Riesgo]],Tabla6[Id Riesgo],Tabla6[Estado],"",0)=0,"",_xlfn.XLOOKUP(Tabla1315[[#This Row],[Id Riesgo]],Tabla6[Id Riesgo],Tabla6[Estado],"",0))</f>
        <v/>
      </c>
    </row>
    <row r="102" spans="1:36" ht="14.15" x14ac:dyDescent="0.35">
      <c r="A102" s="289" t="s">
        <v>682</v>
      </c>
      <c r="B102" s="309" t="b">
        <f>IF(COUNTIFS(Tabla135[Id Riesgo],Tabla1315[[#This Row],[Id Riesgo]],Tabla135[Registro diligenciado],TRUE)&gt;0,TRUE,FALSE)</f>
        <v>0</v>
      </c>
      <c r="C102" s="289" t="str">
        <f>IF(B102,_xlfn.XLOOKUP(A102,Tabla6[Id Riesgo],Tabla6[Sigla],FALSE,1),"")</f>
        <v/>
      </c>
      <c r="D102" s="290" t="str">
        <f>IF(B102,_xlfn.XLOOKUP(A102,Tabla6[Id Riesgo],Tabla6[DESCRIPCIÓN DEL RIESGO],FALSE,1),"")</f>
        <v/>
      </c>
      <c r="E102" s="310" t="str">
        <f>IF(Tabla1315[[#This Row],[Diligenciadas etapas previas?]],_xlfn.XLOOKUP(Tabla1315[[#This Row],[Id Riesgo]],Tabla13[Id Riesgo],Tabla13[Probabilidad],"",1),"")</f>
        <v/>
      </c>
      <c r="F102" s="310" t="str">
        <f>IF(Tabla1315[[#This Row],[Diligenciadas etapas previas?]],_xlfn.XLOOKUP(Tabla1315[[#This Row],[Id Riesgo]],Tabla13[Id Riesgo],Tabla13[Porcentaje Impacto],"",1),"")</f>
        <v/>
      </c>
      <c r="G102" s="311" t="str">
        <f>IF(Tabla1315[[#This Row],[Diligenciadas etapas previas?]],_xlfn.XLOOKUP(Tabla1315[[#This Row],[Id Riesgo]],Tabla13[Id Riesgo],Tabla13[Nivel de probabilidad],"",1),"")</f>
        <v/>
      </c>
      <c r="H102" s="311" t="str">
        <f>IF(Tabla1315[[#This Row],[Diligenciadas etapas previas?]],_xlfn.XLOOKUP(Tabla1315[[#This Row],[Id Riesgo]],Tabla13[Id Riesgo],Tabla13[Nivel de impacto],"",1),"")</f>
        <v/>
      </c>
      <c r="I102" s="311" t="str">
        <f>IF(Tabla1315[[#This Row],[Diligenciadas etapas previas?]],_xlfn.XLOOKUP(Tabla1315[[#This Row],[Id Riesgo]],Tabla13[Id Riesgo],Tabla13[Severidad Nivel de Riesgo Inherente],"",1),"")</f>
        <v/>
      </c>
      <c r="J102" s="310" t="str">
        <f>IF(Tabla1315[[#This Row],[Diligenciadas etapas previas?]],_xlfn.XLOOKUP(Tabla1315[[#This Row],[Id Riesgo]],'4_CONTROLES'!$A$12:$A$1611,'4_CONTROLES'!$AJ$12:$AJ$1611,"",1),"")</f>
        <v/>
      </c>
      <c r="K102" s="310" t="str">
        <f>IF(Tabla1315[[#This Row],[Diligenciadas etapas previas?]],_xlfn.XLOOKUP(Tabla1315[[#This Row],[Id Riesgo]],'4_CONTROLES'!$A$12:$A$1611,'4_CONTROLES'!$AK$12:$AK$1611,"",1),"")</f>
        <v/>
      </c>
      <c r="L102" s="311" t="str">
        <f>IF(Tabla1315[[#This Row],[Diligenciadas etapas previas?]],_xlfn.XLOOKUP(Tabla1315[[#This Row],[Id Riesgo]],'4_CONTROLES'!$A$12:$A$1611,'4_CONTROLES'!$AL$12:$AL$1611,"",1),"")</f>
        <v/>
      </c>
      <c r="M102" s="311" t="str">
        <f>IF(Tabla1315[[#This Row],[Diligenciadas etapas previas?]],_xlfn.XLOOKUP(Tabla1315[[#This Row],[Id Riesgo]],'4_CONTROLES'!$A$12:$A$1611,'4_CONTROLES'!$AM$12:$AM$1611,"",1),"")</f>
        <v/>
      </c>
      <c r="N102" s="311" t="str">
        <f>IF(Tabla1315[[#This Row],[Diligenciadas etapas previas?]]=TRUE,_xlfn.XLOOKUP(CONCATENATE("P",Tabla1315[[#This Row],[Nivel de probabilidad Residual]],"I",Tabla1315[[#This Row],[Nivel de impacto Residual]]),Tabla10[Llave],Tabla10[Severidad],"",1),"")</f>
        <v/>
      </c>
      <c r="O102" s="336" t="str">
        <f>_xlfn.XLOOKUP(Tabla1315[[#This Row],[Severidad Nivel de Riesgo Residual]],CONFIGURACIÓN!$BM$6:$BM$9,CONFIGURACIÓN!$BO$6:$BO$9,"",0)</f>
        <v/>
      </c>
      <c r="P102" s="328" t="str">
        <f>_xlfn.XLOOKUP(Tabla1315[[#This Row],[Severidad Nivel de Riesgo Residual]],CONFIGURACIÓN!$BM$6:$BM$9,CONFIGURACIÓN!$BP$6:$BP$9,"",0)</f>
        <v/>
      </c>
      <c r="Q102" s="337"/>
      <c r="R102" s="314"/>
      <c r="S102" s="337"/>
      <c r="T102" s="337"/>
      <c r="U102" s="314"/>
      <c r="V102" s="338"/>
      <c r="W102" s="339"/>
      <c r="X102" s="339"/>
      <c r="Y102" s="339"/>
      <c r="Z102" s="339"/>
      <c r="AA102" s="339"/>
      <c r="AB102" s="339"/>
      <c r="AC102" s="339"/>
      <c r="AD102" s="339"/>
      <c r="AE102" s="339"/>
      <c r="AF102" s="339"/>
      <c r="AG102" s="339"/>
      <c r="AH102" s="339"/>
      <c r="AI102" s="338"/>
      <c r="AJ102" s="428" t="str">
        <f>IF(_xlfn.XLOOKUP(Tabla1315[[#This Row],[Id Riesgo]],Tabla6[Id Riesgo],Tabla6[Estado],"",0)=0,"",_xlfn.XLOOKUP(Tabla1315[[#This Row],[Id Riesgo]],Tabla6[Id Riesgo],Tabla6[Estado],"",0))</f>
        <v/>
      </c>
    </row>
    <row r="103" spans="1:36" ht="14.15" x14ac:dyDescent="0.35">
      <c r="A103" s="289" t="s">
        <v>683</v>
      </c>
      <c r="B103" s="309" t="b">
        <f>IF(COUNTIFS(Tabla135[Id Riesgo],Tabla1315[[#This Row],[Id Riesgo]],Tabla135[Registro diligenciado],TRUE)&gt;0,TRUE,FALSE)</f>
        <v>0</v>
      </c>
      <c r="C103" s="289" t="str">
        <f>IF(B103,_xlfn.XLOOKUP(A103,Tabla6[Id Riesgo],Tabla6[Sigla],FALSE,1),"")</f>
        <v/>
      </c>
      <c r="D103" s="290" t="str">
        <f>IF(B103,_xlfn.XLOOKUP(A103,Tabla6[Id Riesgo],Tabla6[DESCRIPCIÓN DEL RIESGO],FALSE,1),"")</f>
        <v/>
      </c>
      <c r="E103" s="310" t="str">
        <f>IF(Tabla1315[[#This Row],[Diligenciadas etapas previas?]],_xlfn.XLOOKUP(Tabla1315[[#This Row],[Id Riesgo]],Tabla13[Id Riesgo],Tabla13[Probabilidad],"",1),"")</f>
        <v/>
      </c>
      <c r="F103" s="310" t="str">
        <f>IF(Tabla1315[[#This Row],[Diligenciadas etapas previas?]],_xlfn.XLOOKUP(Tabla1315[[#This Row],[Id Riesgo]],Tabla13[Id Riesgo],Tabla13[Porcentaje Impacto],"",1),"")</f>
        <v/>
      </c>
      <c r="G103" s="311" t="str">
        <f>IF(Tabla1315[[#This Row],[Diligenciadas etapas previas?]],_xlfn.XLOOKUP(Tabla1315[[#This Row],[Id Riesgo]],Tabla13[Id Riesgo],Tabla13[Nivel de probabilidad],"",1),"")</f>
        <v/>
      </c>
      <c r="H103" s="311" t="str">
        <f>IF(Tabla1315[[#This Row],[Diligenciadas etapas previas?]],_xlfn.XLOOKUP(Tabla1315[[#This Row],[Id Riesgo]],Tabla13[Id Riesgo],Tabla13[Nivel de impacto],"",1),"")</f>
        <v/>
      </c>
      <c r="I103" s="311" t="str">
        <f>IF(Tabla1315[[#This Row],[Diligenciadas etapas previas?]],_xlfn.XLOOKUP(Tabla1315[[#This Row],[Id Riesgo]],Tabla13[Id Riesgo],Tabla13[Severidad Nivel de Riesgo Inherente],"",1),"")</f>
        <v/>
      </c>
      <c r="J103" s="310" t="str">
        <f>IF(Tabla1315[[#This Row],[Diligenciadas etapas previas?]],_xlfn.XLOOKUP(Tabla1315[[#This Row],[Id Riesgo]],'4_CONTROLES'!$A$12:$A$1611,'4_CONTROLES'!$AJ$12:$AJ$1611,"",1),"")</f>
        <v/>
      </c>
      <c r="K103" s="310" t="str">
        <f>IF(Tabla1315[[#This Row],[Diligenciadas etapas previas?]],_xlfn.XLOOKUP(Tabla1315[[#This Row],[Id Riesgo]],'4_CONTROLES'!$A$12:$A$1611,'4_CONTROLES'!$AK$12:$AK$1611,"",1),"")</f>
        <v/>
      </c>
      <c r="L103" s="311" t="str">
        <f>IF(Tabla1315[[#This Row],[Diligenciadas etapas previas?]],_xlfn.XLOOKUP(Tabla1315[[#This Row],[Id Riesgo]],'4_CONTROLES'!$A$12:$A$1611,'4_CONTROLES'!$AL$12:$AL$1611,"",1),"")</f>
        <v/>
      </c>
      <c r="M103" s="311" t="str">
        <f>IF(Tabla1315[[#This Row],[Diligenciadas etapas previas?]],_xlfn.XLOOKUP(Tabla1315[[#This Row],[Id Riesgo]],'4_CONTROLES'!$A$12:$A$1611,'4_CONTROLES'!$AM$12:$AM$1611,"",1),"")</f>
        <v/>
      </c>
      <c r="N103" s="311" t="str">
        <f>IF(Tabla1315[[#This Row],[Diligenciadas etapas previas?]]=TRUE,_xlfn.XLOOKUP(CONCATENATE("P",Tabla1315[[#This Row],[Nivel de probabilidad Residual]],"I",Tabla1315[[#This Row],[Nivel de impacto Residual]]),Tabla10[Llave],Tabla10[Severidad],"",1),"")</f>
        <v/>
      </c>
      <c r="O103" s="336" t="str">
        <f>_xlfn.XLOOKUP(Tabla1315[[#This Row],[Severidad Nivel de Riesgo Residual]],CONFIGURACIÓN!$BM$6:$BM$9,CONFIGURACIÓN!$BO$6:$BO$9,"",0)</f>
        <v/>
      </c>
      <c r="P103" s="328" t="str">
        <f>_xlfn.XLOOKUP(Tabla1315[[#This Row],[Severidad Nivel de Riesgo Residual]],CONFIGURACIÓN!$BM$6:$BM$9,CONFIGURACIÓN!$BP$6:$BP$9,"",0)</f>
        <v/>
      </c>
      <c r="Q103" s="337"/>
      <c r="R103" s="314"/>
      <c r="S103" s="337"/>
      <c r="T103" s="337"/>
      <c r="U103" s="314"/>
      <c r="V103" s="338"/>
      <c r="W103" s="339"/>
      <c r="X103" s="339"/>
      <c r="Y103" s="339"/>
      <c r="Z103" s="339"/>
      <c r="AA103" s="339"/>
      <c r="AB103" s="339"/>
      <c r="AC103" s="339"/>
      <c r="AD103" s="339"/>
      <c r="AE103" s="339"/>
      <c r="AF103" s="339"/>
      <c r="AG103" s="339"/>
      <c r="AH103" s="339"/>
      <c r="AI103" s="338"/>
      <c r="AJ103" s="428" t="str">
        <f>IF(_xlfn.XLOOKUP(Tabla1315[[#This Row],[Id Riesgo]],Tabla6[Id Riesgo],Tabla6[Estado],"",0)=0,"",_xlfn.XLOOKUP(Tabla1315[[#This Row],[Id Riesgo]],Tabla6[Id Riesgo],Tabla6[Estado],"",0))</f>
        <v/>
      </c>
    </row>
    <row r="104" spans="1:36" ht="14.15" x14ac:dyDescent="0.35">
      <c r="A104" s="289" t="s">
        <v>684</v>
      </c>
      <c r="B104" s="309" t="b">
        <f>IF(COUNTIFS(Tabla135[Id Riesgo],Tabla1315[[#This Row],[Id Riesgo]],Tabla135[Registro diligenciado],TRUE)&gt;0,TRUE,FALSE)</f>
        <v>0</v>
      </c>
      <c r="C104" s="289" t="str">
        <f>IF(B104,_xlfn.XLOOKUP(A104,Tabla6[Id Riesgo],Tabla6[Sigla],FALSE,1),"")</f>
        <v/>
      </c>
      <c r="D104" s="290" t="str">
        <f>IF(B104,_xlfn.XLOOKUP(A104,Tabla6[Id Riesgo],Tabla6[DESCRIPCIÓN DEL RIESGO],FALSE,1),"")</f>
        <v/>
      </c>
      <c r="E104" s="310" t="str">
        <f>IF(Tabla1315[[#This Row],[Diligenciadas etapas previas?]],_xlfn.XLOOKUP(Tabla1315[[#This Row],[Id Riesgo]],Tabla13[Id Riesgo],Tabla13[Probabilidad],"",1),"")</f>
        <v/>
      </c>
      <c r="F104" s="310" t="str">
        <f>IF(Tabla1315[[#This Row],[Diligenciadas etapas previas?]],_xlfn.XLOOKUP(Tabla1315[[#This Row],[Id Riesgo]],Tabla13[Id Riesgo],Tabla13[Porcentaje Impacto],"",1),"")</f>
        <v/>
      </c>
      <c r="G104" s="311" t="str">
        <f>IF(Tabla1315[[#This Row],[Diligenciadas etapas previas?]],_xlfn.XLOOKUP(Tabla1315[[#This Row],[Id Riesgo]],Tabla13[Id Riesgo],Tabla13[Nivel de probabilidad],"",1),"")</f>
        <v/>
      </c>
      <c r="H104" s="311" t="str">
        <f>IF(Tabla1315[[#This Row],[Diligenciadas etapas previas?]],_xlfn.XLOOKUP(Tabla1315[[#This Row],[Id Riesgo]],Tabla13[Id Riesgo],Tabla13[Nivel de impacto],"",1),"")</f>
        <v/>
      </c>
      <c r="I104" s="311" t="str">
        <f>IF(Tabla1315[[#This Row],[Diligenciadas etapas previas?]],_xlfn.XLOOKUP(Tabla1315[[#This Row],[Id Riesgo]],Tabla13[Id Riesgo],Tabla13[Severidad Nivel de Riesgo Inherente],"",1),"")</f>
        <v/>
      </c>
      <c r="J104" s="310" t="str">
        <f>IF(Tabla1315[[#This Row],[Diligenciadas etapas previas?]],_xlfn.XLOOKUP(Tabla1315[[#This Row],[Id Riesgo]],'4_CONTROLES'!$A$12:$A$1611,'4_CONTROLES'!$AJ$12:$AJ$1611,"",1),"")</f>
        <v/>
      </c>
      <c r="K104" s="310" t="str">
        <f>IF(Tabla1315[[#This Row],[Diligenciadas etapas previas?]],_xlfn.XLOOKUP(Tabla1315[[#This Row],[Id Riesgo]],'4_CONTROLES'!$A$12:$A$1611,'4_CONTROLES'!$AK$12:$AK$1611,"",1),"")</f>
        <v/>
      </c>
      <c r="L104" s="311" t="str">
        <f>IF(Tabla1315[[#This Row],[Diligenciadas etapas previas?]],_xlfn.XLOOKUP(Tabla1315[[#This Row],[Id Riesgo]],'4_CONTROLES'!$A$12:$A$1611,'4_CONTROLES'!$AL$12:$AL$1611,"",1),"")</f>
        <v/>
      </c>
      <c r="M104" s="311" t="str">
        <f>IF(Tabla1315[[#This Row],[Diligenciadas etapas previas?]],_xlfn.XLOOKUP(Tabla1315[[#This Row],[Id Riesgo]],'4_CONTROLES'!$A$12:$A$1611,'4_CONTROLES'!$AM$12:$AM$1611,"",1),"")</f>
        <v/>
      </c>
      <c r="N104" s="311" t="str">
        <f>IF(Tabla1315[[#This Row],[Diligenciadas etapas previas?]]=TRUE,_xlfn.XLOOKUP(CONCATENATE("P",Tabla1315[[#This Row],[Nivel de probabilidad Residual]],"I",Tabla1315[[#This Row],[Nivel de impacto Residual]]),Tabla10[Llave],Tabla10[Severidad],"",1),"")</f>
        <v/>
      </c>
      <c r="O104" s="336" t="str">
        <f>_xlfn.XLOOKUP(Tabla1315[[#This Row],[Severidad Nivel de Riesgo Residual]],CONFIGURACIÓN!$BM$6:$BM$9,CONFIGURACIÓN!$BO$6:$BO$9,"",0)</f>
        <v/>
      </c>
      <c r="P104" s="328" t="str">
        <f>_xlfn.XLOOKUP(Tabla1315[[#This Row],[Severidad Nivel de Riesgo Residual]],CONFIGURACIÓN!$BM$6:$BM$9,CONFIGURACIÓN!$BP$6:$BP$9,"",0)</f>
        <v/>
      </c>
      <c r="Q104" s="337"/>
      <c r="R104" s="314"/>
      <c r="S104" s="337"/>
      <c r="T104" s="337"/>
      <c r="U104" s="314"/>
      <c r="V104" s="338"/>
      <c r="W104" s="339"/>
      <c r="X104" s="339"/>
      <c r="Y104" s="339"/>
      <c r="Z104" s="339"/>
      <c r="AA104" s="339"/>
      <c r="AB104" s="339"/>
      <c r="AC104" s="339"/>
      <c r="AD104" s="339"/>
      <c r="AE104" s="339"/>
      <c r="AF104" s="339"/>
      <c r="AG104" s="339"/>
      <c r="AH104" s="339"/>
      <c r="AI104" s="338"/>
      <c r="AJ104" s="428" t="str">
        <f>IF(_xlfn.XLOOKUP(Tabla1315[[#This Row],[Id Riesgo]],Tabla6[Id Riesgo],Tabla6[Estado],"",0)=0,"",_xlfn.XLOOKUP(Tabla1315[[#This Row],[Id Riesgo]],Tabla6[Id Riesgo],Tabla6[Estado],"",0))</f>
        <v/>
      </c>
    </row>
    <row r="105" spans="1:36" ht="14.15" x14ac:dyDescent="0.35">
      <c r="A105" s="289" t="s">
        <v>685</v>
      </c>
      <c r="B105" s="309" t="b">
        <f>IF(COUNTIFS(Tabla135[Id Riesgo],Tabla1315[[#This Row],[Id Riesgo]],Tabla135[Registro diligenciado],TRUE)&gt;0,TRUE,FALSE)</f>
        <v>0</v>
      </c>
      <c r="C105" s="289" t="str">
        <f>IF(B105,_xlfn.XLOOKUP(A105,Tabla6[Id Riesgo],Tabla6[Sigla],FALSE,1),"")</f>
        <v/>
      </c>
      <c r="D105" s="290" t="str">
        <f>IF(B105,_xlfn.XLOOKUP(A105,Tabla6[Id Riesgo],Tabla6[DESCRIPCIÓN DEL RIESGO],FALSE,1),"")</f>
        <v/>
      </c>
      <c r="E105" s="310" t="str">
        <f>IF(Tabla1315[[#This Row],[Diligenciadas etapas previas?]],_xlfn.XLOOKUP(Tabla1315[[#This Row],[Id Riesgo]],Tabla13[Id Riesgo],Tabla13[Probabilidad],"",1),"")</f>
        <v/>
      </c>
      <c r="F105" s="310" t="str">
        <f>IF(Tabla1315[[#This Row],[Diligenciadas etapas previas?]],_xlfn.XLOOKUP(Tabla1315[[#This Row],[Id Riesgo]],Tabla13[Id Riesgo],Tabla13[Porcentaje Impacto],"",1),"")</f>
        <v/>
      </c>
      <c r="G105" s="311" t="str">
        <f>IF(Tabla1315[[#This Row],[Diligenciadas etapas previas?]],_xlfn.XLOOKUP(Tabla1315[[#This Row],[Id Riesgo]],Tabla13[Id Riesgo],Tabla13[Nivel de probabilidad],"",1),"")</f>
        <v/>
      </c>
      <c r="H105" s="311" t="str">
        <f>IF(Tabla1315[[#This Row],[Diligenciadas etapas previas?]],_xlfn.XLOOKUP(Tabla1315[[#This Row],[Id Riesgo]],Tabla13[Id Riesgo],Tabla13[Nivel de impacto],"",1),"")</f>
        <v/>
      </c>
      <c r="I105" s="311" t="str">
        <f>IF(Tabla1315[[#This Row],[Diligenciadas etapas previas?]],_xlfn.XLOOKUP(Tabla1315[[#This Row],[Id Riesgo]],Tabla13[Id Riesgo],Tabla13[Severidad Nivel de Riesgo Inherente],"",1),"")</f>
        <v/>
      </c>
      <c r="J105" s="310" t="str">
        <f>IF(Tabla1315[[#This Row],[Diligenciadas etapas previas?]],_xlfn.XLOOKUP(Tabla1315[[#This Row],[Id Riesgo]],'4_CONTROLES'!$A$12:$A$1611,'4_CONTROLES'!$AJ$12:$AJ$1611,"",1),"")</f>
        <v/>
      </c>
      <c r="K105" s="310" t="str">
        <f>IF(Tabla1315[[#This Row],[Diligenciadas etapas previas?]],_xlfn.XLOOKUP(Tabla1315[[#This Row],[Id Riesgo]],'4_CONTROLES'!$A$12:$A$1611,'4_CONTROLES'!$AK$12:$AK$1611,"",1),"")</f>
        <v/>
      </c>
      <c r="L105" s="311" t="str">
        <f>IF(Tabla1315[[#This Row],[Diligenciadas etapas previas?]],_xlfn.XLOOKUP(Tabla1315[[#This Row],[Id Riesgo]],'4_CONTROLES'!$A$12:$A$1611,'4_CONTROLES'!$AL$12:$AL$1611,"",1),"")</f>
        <v/>
      </c>
      <c r="M105" s="311" t="str">
        <f>IF(Tabla1315[[#This Row],[Diligenciadas etapas previas?]],_xlfn.XLOOKUP(Tabla1315[[#This Row],[Id Riesgo]],'4_CONTROLES'!$A$12:$A$1611,'4_CONTROLES'!$AM$12:$AM$1611,"",1),"")</f>
        <v/>
      </c>
      <c r="N105" s="311" t="str">
        <f>IF(Tabla1315[[#This Row],[Diligenciadas etapas previas?]]=TRUE,_xlfn.XLOOKUP(CONCATENATE("P",Tabla1315[[#This Row],[Nivel de probabilidad Residual]],"I",Tabla1315[[#This Row],[Nivel de impacto Residual]]),Tabla10[Llave],Tabla10[Severidad],"",1),"")</f>
        <v/>
      </c>
      <c r="O105" s="336" t="str">
        <f>_xlfn.XLOOKUP(Tabla1315[[#This Row],[Severidad Nivel de Riesgo Residual]],CONFIGURACIÓN!$BM$6:$BM$9,CONFIGURACIÓN!$BO$6:$BO$9,"",0)</f>
        <v/>
      </c>
      <c r="P105" s="328" t="str">
        <f>_xlfn.XLOOKUP(Tabla1315[[#This Row],[Severidad Nivel de Riesgo Residual]],CONFIGURACIÓN!$BM$6:$BM$9,CONFIGURACIÓN!$BP$6:$BP$9,"",0)</f>
        <v/>
      </c>
      <c r="Q105" s="337"/>
      <c r="R105" s="314"/>
      <c r="S105" s="337"/>
      <c r="T105" s="337"/>
      <c r="U105" s="314"/>
      <c r="V105" s="338"/>
      <c r="W105" s="339"/>
      <c r="X105" s="339"/>
      <c r="Y105" s="339"/>
      <c r="Z105" s="339"/>
      <c r="AA105" s="339"/>
      <c r="AB105" s="339"/>
      <c r="AC105" s="339"/>
      <c r="AD105" s="339"/>
      <c r="AE105" s="339"/>
      <c r="AF105" s="339"/>
      <c r="AG105" s="339"/>
      <c r="AH105" s="339"/>
      <c r="AI105" s="338"/>
      <c r="AJ105" s="428" t="str">
        <f>IF(_xlfn.XLOOKUP(Tabla1315[[#This Row],[Id Riesgo]],Tabla6[Id Riesgo],Tabla6[Estado],"",0)=0,"",_xlfn.XLOOKUP(Tabla1315[[#This Row],[Id Riesgo]],Tabla6[Id Riesgo],Tabla6[Estado],"",0))</f>
        <v/>
      </c>
    </row>
    <row r="106" spans="1:36" ht="14.15" x14ac:dyDescent="0.35">
      <c r="A106" s="289" t="s">
        <v>686</v>
      </c>
      <c r="B106" s="309" t="b">
        <f>IF(COUNTIFS(Tabla135[Id Riesgo],Tabla1315[[#This Row],[Id Riesgo]],Tabla135[Registro diligenciado],TRUE)&gt;0,TRUE,FALSE)</f>
        <v>0</v>
      </c>
      <c r="C106" s="289" t="str">
        <f>IF(B106,_xlfn.XLOOKUP(A106,Tabla6[Id Riesgo],Tabla6[Sigla],FALSE,1),"")</f>
        <v/>
      </c>
      <c r="D106" s="290" t="str">
        <f>IF(B106,_xlfn.XLOOKUP(A106,Tabla6[Id Riesgo],Tabla6[DESCRIPCIÓN DEL RIESGO],FALSE,1),"")</f>
        <v/>
      </c>
      <c r="E106" s="310" t="str">
        <f>IF(Tabla1315[[#This Row],[Diligenciadas etapas previas?]],_xlfn.XLOOKUP(Tabla1315[[#This Row],[Id Riesgo]],Tabla13[Id Riesgo],Tabla13[Probabilidad],"",1),"")</f>
        <v/>
      </c>
      <c r="F106" s="310" t="str">
        <f>IF(Tabla1315[[#This Row],[Diligenciadas etapas previas?]],_xlfn.XLOOKUP(Tabla1315[[#This Row],[Id Riesgo]],Tabla13[Id Riesgo],Tabla13[Porcentaje Impacto],"",1),"")</f>
        <v/>
      </c>
      <c r="G106" s="311" t="str">
        <f>IF(Tabla1315[[#This Row],[Diligenciadas etapas previas?]],_xlfn.XLOOKUP(Tabla1315[[#This Row],[Id Riesgo]],Tabla13[Id Riesgo],Tabla13[Nivel de probabilidad],"",1),"")</f>
        <v/>
      </c>
      <c r="H106" s="311" t="str">
        <f>IF(Tabla1315[[#This Row],[Diligenciadas etapas previas?]],_xlfn.XLOOKUP(Tabla1315[[#This Row],[Id Riesgo]],Tabla13[Id Riesgo],Tabla13[Nivel de impacto],"",1),"")</f>
        <v/>
      </c>
      <c r="I106" s="311" t="str">
        <f>IF(Tabla1315[[#This Row],[Diligenciadas etapas previas?]],_xlfn.XLOOKUP(Tabla1315[[#This Row],[Id Riesgo]],Tabla13[Id Riesgo],Tabla13[Severidad Nivel de Riesgo Inherente],"",1),"")</f>
        <v/>
      </c>
      <c r="J106" s="310" t="str">
        <f>IF(Tabla1315[[#This Row],[Diligenciadas etapas previas?]],_xlfn.XLOOKUP(Tabla1315[[#This Row],[Id Riesgo]],'4_CONTROLES'!$A$12:$A$1611,'4_CONTROLES'!$AJ$12:$AJ$1611,"",1),"")</f>
        <v/>
      </c>
      <c r="K106" s="310" t="str">
        <f>IF(Tabla1315[[#This Row],[Diligenciadas etapas previas?]],_xlfn.XLOOKUP(Tabla1315[[#This Row],[Id Riesgo]],'4_CONTROLES'!$A$12:$A$1611,'4_CONTROLES'!$AK$12:$AK$1611,"",1),"")</f>
        <v/>
      </c>
      <c r="L106" s="311" t="str">
        <f>IF(Tabla1315[[#This Row],[Diligenciadas etapas previas?]],_xlfn.XLOOKUP(Tabla1315[[#This Row],[Id Riesgo]],'4_CONTROLES'!$A$12:$A$1611,'4_CONTROLES'!$AL$12:$AL$1611,"",1),"")</f>
        <v/>
      </c>
      <c r="M106" s="311" t="str">
        <f>IF(Tabla1315[[#This Row],[Diligenciadas etapas previas?]],_xlfn.XLOOKUP(Tabla1315[[#This Row],[Id Riesgo]],'4_CONTROLES'!$A$12:$A$1611,'4_CONTROLES'!$AM$12:$AM$1611,"",1),"")</f>
        <v/>
      </c>
      <c r="N106" s="311" t="str">
        <f>IF(Tabla1315[[#This Row],[Diligenciadas etapas previas?]]=TRUE,_xlfn.XLOOKUP(CONCATENATE("P",Tabla1315[[#This Row],[Nivel de probabilidad Residual]],"I",Tabla1315[[#This Row],[Nivel de impacto Residual]]),Tabla10[Llave],Tabla10[Severidad],"",1),"")</f>
        <v/>
      </c>
      <c r="O106" s="336" t="str">
        <f>_xlfn.XLOOKUP(Tabla1315[[#This Row],[Severidad Nivel de Riesgo Residual]],CONFIGURACIÓN!$BM$6:$BM$9,CONFIGURACIÓN!$BO$6:$BO$9,"",0)</f>
        <v/>
      </c>
      <c r="P106" s="328" t="str">
        <f>_xlfn.XLOOKUP(Tabla1315[[#This Row],[Severidad Nivel de Riesgo Residual]],CONFIGURACIÓN!$BM$6:$BM$9,CONFIGURACIÓN!$BP$6:$BP$9,"",0)</f>
        <v/>
      </c>
      <c r="Q106" s="337"/>
      <c r="R106" s="314"/>
      <c r="S106" s="337"/>
      <c r="T106" s="337"/>
      <c r="U106" s="314"/>
      <c r="V106" s="338"/>
      <c r="W106" s="339"/>
      <c r="X106" s="339"/>
      <c r="Y106" s="339"/>
      <c r="Z106" s="339"/>
      <c r="AA106" s="339"/>
      <c r="AB106" s="339"/>
      <c r="AC106" s="339"/>
      <c r="AD106" s="339"/>
      <c r="AE106" s="339"/>
      <c r="AF106" s="339"/>
      <c r="AG106" s="339"/>
      <c r="AH106" s="339"/>
      <c r="AI106" s="338"/>
      <c r="AJ106" s="428" t="str">
        <f>IF(_xlfn.XLOOKUP(Tabla1315[[#This Row],[Id Riesgo]],Tabla6[Id Riesgo],Tabla6[Estado],"",0)=0,"",_xlfn.XLOOKUP(Tabla1315[[#This Row],[Id Riesgo]],Tabla6[Id Riesgo],Tabla6[Estado],"",0))</f>
        <v/>
      </c>
    </row>
    <row r="107" spans="1:36" ht="14.15" x14ac:dyDescent="0.35">
      <c r="A107" s="289" t="s">
        <v>687</v>
      </c>
      <c r="B107" s="309" t="b">
        <f>IF(COUNTIFS(Tabla135[Id Riesgo],Tabla1315[[#This Row],[Id Riesgo]],Tabla135[Registro diligenciado],TRUE)&gt;0,TRUE,FALSE)</f>
        <v>0</v>
      </c>
      <c r="C107" s="289" t="str">
        <f>IF(B107,_xlfn.XLOOKUP(A107,Tabla6[Id Riesgo],Tabla6[Sigla],FALSE,1),"")</f>
        <v/>
      </c>
      <c r="D107" s="290" t="str">
        <f>IF(B107,_xlfn.XLOOKUP(A107,Tabla6[Id Riesgo],Tabla6[DESCRIPCIÓN DEL RIESGO],FALSE,1),"")</f>
        <v/>
      </c>
      <c r="E107" s="310" t="str">
        <f>IF(Tabla1315[[#This Row],[Diligenciadas etapas previas?]],_xlfn.XLOOKUP(Tabla1315[[#This Row],[Id Riesgo]],Tabla13[Id Riesgo],Tabla13[Probabilidad],"",1),"")</f>
        <v/>
      </c>
      <c r="F107" s="310" t="str">
        <f>IF(Tabla1315[[#This Row],[Diligenciadas etapas previas?]],_xlfn.XLOOKUP(Tabla1315[[#This Row],[Id Riesgo]],Tabla13[Id Riesgo],Tabla13[Porcentaje Impacto],"",1),"")</f>
        <v/>
      </c>
      <c r="G107" s="311" t="str">
        <f>IF(Tabla1315[[#This Row],[Diligenciadas etapas previas?]],_xlfn.XLOOKUP(Tabla1315[[#This Row],[Id Riesgo]],Tabla13[Id Riesgo],Tabla13[Nivel de probabilidad],"",1),"")</f>
        <v/>
      </c>
      <c r="H107" s="311" t="str">
        <f>IF(Tabla1315[[#This Row],[Diligenciadas etapas previas?]],_xlfn.XLOOKUP(Tabla1315[[#This Row],[Id Riesgo]],Tabla13[Id Riesgo],Tabla13[Nivel de impacto],"",1),"")</f>
        <v/>
      </c>
      <c r="I107" s="311" t="str">
        <f>IF(Tabla1315[[#This Row],[Diligenciadas etapas previas?]],_xlfn.XLOOKUP(Tabla1315[[#This Row],[Id Riesgo]],Tabla13[Id Riesgo],Tabla13[Severidad Nivel de Riesgo Inherente],"",1),"")</f>
        <v/>
      </c>
      <c r="J107" s="310" t="str">
        <f>IF(Tabla1315[[#This Row],[Diligenciadas etapas previas?]],_xlfn.XLOOKUP(Tabla1315[[#This Row],[Id Riesgo]],'4_CONTROLES'!$A$12:$A$1611,'4_CONTROLES'!$AJ$12:$AJ$1611,"",1),"")</f>
        <v/>
      </c>
      <c r="K107" s="310" t="str">
        <f>IF(Tabla1315[[#This Row],[Diligenciadas etapas previas?]],_xlfn.XLOOKUP(Tabla1315[[#This Row],[Id Riesgo]],'4_CONTROLES'!$A$12:$A$1611,'4_CONTROLES'!$AK$12:$AK$1611,"",1),"")</f>
        <v/>
      </c>
      <c r="L107" s="311" t="str">
        <f>IF(Tabla1315[[#This Row],[Diligenciadas etapas previas?]],_xlfn.XLOOKUP(Tabla1315[[#This Row],[Id Riesgo]],'4_CONTROLES'!$A$12:$A$1611,'4_CONTROLES'!$AL$12:$AL$1611,"",1),"")</f>
        <v/>
      </c>
      <c r="M107" s="311" t="str">
        <f>IF(Tabla1315[[#This Row],[Diligenciadas etapas previas?]],_xlfn.XLOOKUP(Tabla1315[[#This Row],[Id Riesgo]],'4_CONTROLES'!$A$12:$A$1611,'4_CONTROLES'!$AM$12:$AM$1611,"",1),"")</f>
        <v/>
      </c>
      <c r="N107" s="311" t="str">
        <f>IF(Tabla1315[[#This Row],[Diligenciadas etapas previas?]]=TRUE,_xlfn.XLOOKUP(CONCATENATE("P",Tabla1315[[#This Row],[Nivel de probabilidad Residual]],"I",Tabla1315[[#This Row],[Nivel de impacto Residual]]),Tabla10[Llave],Tabla10[Severidad],"",1),"")</f>
        <v/>
      </c>
      <c r="O107" s="336" t="str">
        <f>_xlfn.XLOOKUP(Tabla1315[[#This Row],[Severidad Nivel de Riesgo Residual]],CONFIGURACIÓN!$BM$6:$BM$9,CONFIGURACIÓN!$BO$6:$BO$9,"",0)</f>
        <v/>
      </c>
      <c r="P107" s="328" t="str">
        <f>_xlfn.XLOOKUP(Tabla1315[[#This Row],[Severidad Nivel de Riesgo Residual]],CONFIGURACIÓN!$BM$6:$BM$9,CONFIGURACIÓN!$BP$6:$BP$9,"",0)</f>
        <v/>
      </c>
      <c r="Q107" s="337"/>
      <c r="R107" s="314"/>
      <c r="S107" s="337"/>
      <c r="T107" s="337"/>
      <c r="U107" s="314"/>
      <c r="V107" s="338"/>
      <c r="W107" s="339"/>
      <c r="X107" s="339"/>
      <c r="Y107" s="339"/>
      <c r="Z107" s="339"/>
      <c r="AA107" s="339"/>
      <c r="AB107" s="339"/>
      <c r="AC107" s="339"/>
      <c r="AD107" s="339"/>
      <c r="AE107" s="339"/>
      <c r="AF107" s="339"/>
      <c r="AG107" s="339"/>
      <c r="AH107" s="339"/>
      <c r="AI107" s="338"/>
      <c r="AJ107" s="428" t="str">
        <f>IF(_xlfn.XLOOKUP(Tabla1315[[#This Row],[Id Riesgo]],Tabla6[Id Riesgo],Tabla6[Estado],"",0)=0,"",_xlfn.XLOOKUP(Tabla1315[[#This Row],[Id Riesgo]],Tabla6[Id Riesgo],Tabla6[Estado],"",0))</f>
        <v/>
      </c>
    </row>
    <row r="108" spans="1:36" ht="14.15" x14ac:dyDescent="0.35">
      <c r="A108" s="289" t="s">
        <v>688</v>
      </c>
      <c r="B108" s="309" t="b">
        <f>IF(COUNTIFS(Tabla135[Id Riesgo],Tabla1315[[#This Row],[Id Riesgo]],Tabla135[Registro diligenciado],TRUE)&gt;0,TRUE,FALSE)</f>
        <v>0</v>
      </c>
      <c r="C108" s="289" t="str">
        <f>IF(B108,_xlfn.XLOOKUP(A108,Tabla6[Id Riesgo],Tabla6[Sigla],FALSE,1),"")</f>
        <v/>
      </c>
      <c r="D108" s="290" t="str">
        <f>IF(B108,_xlfn.XLOOKUP(A108,Tabla6[Id Riesgo],Tabla6[DESCRIPCIÓN DEL RIESGO],FALSE,1),"")</f>
        <v/>
      </c>
      <c r="E108" s="310" t="str">
        <f>IF(Tabla1315[[#This Row],[Diligenciadas etapas previas?]],_xlfn.XLOOKUP(Tabla1315[[#This Row],[Id Riesgo]],Tabla13[Id Riesgo],Tabla13[Probabilidad],"",1),"")</f>
        <v/>
      </c>
      <c r="F108" s="310" t="str">
        <f>IF(Tabla1315[[#This Row],[Diligenciadas etapas previas?]],_xlfn.XLOOKUP(Tabla1315[[#This Row],[Id Riesgo]],Tabla13[Id Riesgo],Tabla13[Porcentaje Impacto],"",1),"")</f>
        <v/>
      </c>
      <c r="G108" s="311" t="str">
        <f>IF(Tabla1315[[#This Row],[Diligenciadas etapas previas?]],_xlfn.XLOOKUP(Tabla1315[[#This Row],[Id Riesgo]],Tabla13[Id Riesgo],Tabla13[Nivel de probabilidad],"",1),"")</f>
        <v/>
      </c>
      <c r="H108" s="311" t="str">
        <f>IF(Tabla1315[[#This Row],[Diligenciadas etapas previas?]],_xlfn.XLOOKUP(Tabla1315[[#This Row],[Id Riesgo]],Tabla13[Id Riesgo],Tabla13[Nivel de impacto],"",1),"")</f>
        <v/>
      </c>
      <c r="I108" s="311" t="str">
        <f>IF(Tabla1315[[#This Row],[Diligenciadas etapas previas?]],_xlfn.XLOOKUP(Tabla1315[[#This Row],[Id Riesgo]],Tabla13[Id Riesgo],Tabla13[Severidad Nivel de Riesgo Inherente],"",1),"")</f>
        <v/>
      </c>
      <c r="J108" s="310" t="str">
        <f>IF(Tabla1315[[#This Row],[Diligenciadas etapas previas?]],_xlfn.XLOOKUP(Tabla1315[[#This Row],[Id Riesgo]],'4_CONTROLES'!$A$12:$A$1611,'4_CONTROLES'!$AJ$12:$AJ$1611,"",1),"")</f>
        <v/>
      </c>
      <c r="K108" s="310" t="str">
        <f>IF(Tabla1315[[#This Row],[Diligenciadas etapas previas?]],_xlfn.XLOOKUP(Tabla1315[[#This Row],[Id Riesgo]],'4_CONTROLES'!$A$12:$A$1611,'4_CONTROLES'!$AK$12:$AK$1611,"",1),"")</f>
        <v/>
      </c>
      <c r="L108" s="311" t="str">
        <f>IF(Tabla1315[[#This Row],[Diligenciadas etapas previas?]],_xlfn.XLOOKUP(Tabla1315[[#This Row],[Id Riesgo]],'4_CONTROLES'!$A$12:$A$1611,'4_CONTROLES'!$AL$12:$AL$1611,"",1),"")</f>
        <v/>
      </c>
      <c r="M108" s="311" t="str">
        <f>IF(Tabla1315[[#This Row],[Diligenciadas etapas previas?]],_xlfn.XLOOKUP(Tabla1315[[#This Row],[Id Riesgo]],'4_CONTROLES'!$A$12:$A$1611,'4_CONTROLES'!$AM$12:$AM$1611,"",1),"")</f>
        <v/>
      </c>
      <c r="N108" s="311" t="str">
        <f>IF(Tabla1315[[#This Row],[Diligenciadas etapas previas?]]=TRUE,_xlfn.XLOOKUP(CONCATENATE("P",Tabla1315[[#This Row],[Nivel de probabilidad Residual]],"I",Tabla1315[[#This Row],[Nivel de impacto Residual]]),Tabla10[Llave],Tabla10[Severidad],"",1),"")</f>
        <v/>
      </c>
      <c r="O108" s="336" t="str">
        <f>_xlfn.XLOOKUP(Tabla1315[[#This Row],[Severidad Nivel de Riesgo Residual]],CONFIGURACIÓN!$BM$6:$BM$9,CONFIGURACIÓN!$BO$6:$BO$9,"",0)</f>
        <v/>
      </c>
      <c r="P108" s="328" t="str">
        <f>_xlfn.XLOOKUP(Tabla1315[[#This Row],[Severidad Nivel de Riesgo Residual]],CONFIGURACIÓN!$BM$6:$BM$9,CONFIGURACIÓN!$BP$6:$BP$9,"",0)</f>
        <v/>
      </c>
      <c r="Q108" s="337"/>
      <c r="R108" s="314"/>
      <c r="S108" s="337"/>
      <c r="T108" s="337"/>
      <c r="U108" s="314"/>
      <c r="V108" s="338"/>
      <c r="W108" s="339"/>
      <c r="X108" s="339"/>
      <c r="Y108" s="339"/>
      <c r="Z108" s="339"/>
      <c r="AA108" s="339"/>
      <c r="AB108" s="339"/>
      <c r="AC108" s="339"/>
      <c r="AD108" s="339"/>
      <c r="AE108" s="339"/>
      <c r="AF108" s="339"/>
      <c r="AG108" s="339"/>
      <c r="AH108" s="339"/>
      <c r="AI108" s="338"/>
      <c r="AJ108" s="428" t="str">
        <f>IF(_xlfn.XLOOKUP(Tabla1315[[#This Row],[Id Riesgo]],Tabla6[Id Riesgo],Tabla6[Estado],"",0)=0,"",_xlfn.XLOOKUP(Tabla1315[[#This Row],[Id Riesgo]],Tabla6[Id Riesgo],Tabla6[Estado],"",0))</f>
        <v/>
      </c>
    </row>
    <row r="109" spans="1:36" ht="14.15" x14ac:dyDescent="0.35">
      <c r="A109" s="289" t="s">
        <v>689</v>
      </c>
      <c r="B109" s="309" t="b">
        <f>IF(COUNTIFS(Tabla135[Id Riesgo],Tabla1315[[#This Row],[Id Riesgo]],Tabla135[Registro diligenciado],TRUE)&gt;0,TRUE,FALSE)</f>
        <v>0</v>
      </c>
      <c r="C109" s="289" t="str">
        <f>IF(B109,_xlfn.XLOOKUP(A109,Tabla6[Id Riesgo],Tabla6[Sigla],FALSE,1),"")</f>
        <v/>
      </c>
      <c r="D109" s="290" t="str">
        <f>IF(B109,_xlfn.XLOOKUP(A109,Tabla6[Id Riesgo],Tabla6[DESCRIPCIÓN DEL RIESGO],FALSE,1),"")</f>
        <v/>
      </c>
      <c r="E109" s="310" t="str">
        <f>IF(Tabla1315[[#This Row],[Diligenciadas etapas previas?]],_xlfn.XLOOKUP(Tabla1315[[#This Row],[Id Riesgo]],Tabla13[Id Riesgo],Tabla13[Probabilidad],"",1),"")</f>
        <v/>
      </c>
      <c r="F109" s="310" t="str">
        <f>IF(Tabla1315[[#This Row],[Diligenciadas etapas previas?]],_xlfn.XLOOKUP(Tabla1315[[#This Row],[Id Riesgo]],Tabla13[Id Riesgo],Tabla13[Porcentaje Impacto],"",1),"")</f>
        <v/>
      </c>
      <c r="G109" s="311" t="str">
        <f>IF(Tabla1315[[#This Row],[Diligenciadas etapas previas?]],_xlfn.XLOOKUP(Tabla1315[[#This Row],[Id Riesgo]],Tabla13[Id Riesgo],Tabla13[Nivel de probabilidad],"",1),"")</f>
        <v/>
      </c>
      <c r="H109" s="311" t="str">
        <f>IF(Tabla1315[[#This Row],[Diligenciadas etapas previas?]],_xlfn.XLOOKUP(Tabla1315[[#This Row],[Id Riesgo]],Tabla13[Id Riesgo],Tabla13[Nivel de impacto],"",1),"")</f>
        <v/>
      </c>
      <c r="I109" s="311" t="str">
        <f>IF(Tabla1315[[#This Row],[Diligenciadas etapas previas?]],_xlfn.XLOOKUP(Tabla1315[[#This Row],[Id Riesgo]],Tabla13[Id Riesgo],Tabla13[Severidad Nivel de Riesgo Inherente],"",1),"")</f>
        <v/>
      </c>
      <c r="J109" s="310" t="str">
        <f>IF(Tabla1315[[#This Row],[Diligenciadas etapas previas?]],_xlfn.XLOOKUP(Tabla1315[[#This Row],[Id Riesgo]],'4_CONTROLES'!$A$12:$A$1611,'4_CONTROLES'!$AJ$12:$AJ$1611,"",1),"")</f>
        <v/>
      </c>
      <c r="K109" s="310" t="str">
        <f>IF(Tabla1315[[#This Row],[Diligenciadas etapas previas?]],_xlfn.XLOOKUP(Tabla1315[[#This Row],[Id Riesgo]],'4_CONTROLES'!$A$12:$A$1611,'4_CONTROLES'!$AK$12:$AK$1611,"",1),"")</f>
        <v/>
      </c>
      <c r="L109" s="311" t="str">
        <f>IF(Tabla1315[[#This Row],[Diligenciadas etapas previas?]],_xlfn.XLOOKUP(Tabla1315[[#This Row],[Id Riesgo]],'4_CONTROLES'!$A$12:$A$1611,'4_CONTROLES'!$AL$12:$AL$1611,"",1),"")</f>
        <v/>
      </c>
      <c r="M109" s="311" t="str">
        <f>IF(Tabla1315[[#This Row],[Diligenciadas etapas previas?]],_xlfn.XLOOKUP(Tabla1315[[#This Row],[Id Riesgo]],'4_CONTROLES'!$A$12:$A$1611,'4_CONTROLES'!$AM$12:$AM$1611,"",1),"")</f>
        <v/>
      </c>
      <c r="N109" s="311" t="str">
        <f>IF(Tabla1315[[#This Row],[Diligenciadas etapas previas?]]=TRUE,_xlfn.XLOOKUP(CONCATENATE("P",Tabla1315[[#This Row],[Nivel de probabilidad Residual]],"I",Tabla1315[[#This Row],[Nivel de impacto Residual]]),Tabla10[Llave],Tabla10[Severidad],"",1),"")</f>
        <v/>
      </c>
      <c r="O109" s="336" t="str">
        <f>_xlfn.XLOOKUP(Tabla1315[[#This Row],[Severidad Nivel de Riesgo Residual]],CONFIGURACIÓN!$BM$6:$BM$9,CONFIGURACIÓN!$BO$6:$BO$9,"",0)</f>
        <v/>
      </c>
      <c r="P109" s="328" t="str">
        <f>_xlfn.XLOOKUP(Tabla1315[[#This Row],[Severidad Nivel de Riesgo Residual]],CONFIGURACIÓN!$BM$6:$BM$9,CONFIGURACIÓN!$BP$6:$BP$9,"",0)</f>
        <v/>
      </c>
      <c r="Q109" s="337"/>
      <c r="R109" s="314"/>
      <c r="S109" s="337"/>
      <c r="T109" s="337"/>
      <c r="U109" s="314"/>
      <c r="V109" s="338"/>
      <c r="W109" s="339"/>
      <c r="X109" s="339"/>
      <c r="Y109" s="339"/>
      <c r="Z109" s="339"/>
      <c r="AA109" s="339"/>
      <c r="AB109" s="339"/>
      <c r="AC109" s="339"/>
      <c r="AD109" s="339"/>
      <c r="AE109" s="339"/>
      <c r="AF109" s="339"/>
      <c r="AG109" s="339"/>
      <c r="AH109" s="339"/>
      <c r="AI109" s="338"/>
      <c r="AJ109" s="428" t="str">
        <f>IF(_xlfn.XLOOKUP(Tabla1315[[#This Row],[Id Riesgo]],Tabla6[Id Riesgo],Tabla6[Estado],"",0)=0,"",_xlfn.XLOOKUP(Tabla1315[[#This Row],[Id Riesgo]],Tabla6[Id Riesgo],Tabla6[Estado],"",0))</f>
        <v/>
      </c>
    </row>
    <row r="110" spans="1:36" ht="14.15" x14ac:dyDescent="0.35">
      <c r="A110" s="289" t="s">
        <v>690</v>
      </c>
      <c r="B110" s="309" t="b">
        <f>IF(COUNTIFS(Tabla135[Id Riesgo],Tabla1315[[#This Row],[Id Riesgo]],Tabla135[Registro diligenciado],TRUE)&gt;0,TRUE,FALSE)</f>
        <v>0</v>
      </c>
      <c r="C110" s="289" t="str">
        <f>IF(B110,_xlfn.XLOOKUP(A110,Tabla6[Id Riesgo],Tabla6[Sigla],FALSE,1),"")</f>
        <v/>
      </c>
      <c r="D110" s="290" t="str">
        <f>IF(B110,_xlfn.XLOOKUP(A110,Tabla6[Id Riesgo],Tabla6[DESCRIPCIÓN DEL RIESGO],FALSE,1),"")</f>
        <v/>
      </c>
      <c r="E110" s="310" t="str">
        <f>IF(Tabla1315[[#This Row],[Diligenciadas etapas previas?]],_xlfn.XLOOKUP(Tabla1315[[#This Row],[Id Riesgo]],Tabla13[Id Riesgo],Tabla13[Probabilidad],"",1),"")</f>
        <v/>
      </c>
      <c r="F110" s="310" t="str">
        <f>IF(Tabla1315[[#This Row],[Diligenciadas etapas previas?]],_xlfn.XLOOKUP(Tabla1315[[#This Row],[Id Riesgo]],Tabla13[Id Riesgo],Tabla13[Porcentaje Impacto],"",1),"")</f>
        <v/>
      </c>
      <c r="G110" s="311" t="str">
        <f>IF(Tabla1315[[#This Row],[Diligenciadas etapas previas?]],_xlfn.XLOOKUP(Tabla1315[[#This Row],[Id Riesgo]],Tabla13[Id Riesgo],Tabla13[Nivel de probabilidad],"",1),"")</f>
        <v/>
      </c>
      <c r="H110" s="311" t="str">
        <f>IF(Tabla1315[[#This Row],[Diligenciadas etapas previas?]],_xlfn.XLOOKUP(Tabla1315[[#This Row],[Id Riesgo]],Tabla13[Id Riesgo],Tabla13[Nivel de impacto],"",1),"")</f>
        <v/>
      </c>
      <c r="I110" s="311" t="str">
        <f>IF(Tabla1315[[#This Row],[Diligenciadas etapas previas?]],_xlfn.XLOOKUP(Tabla1315[[#This Row],[Id Riesgo]],Tabla13[Id Riesgo],Tabla13[Severidad Nivel de Riesgo Inherente],"",1),"")</f>
        <v/>
      </c>
      <c r="J110" s="310" t="str">
        <f>IF(Tabla1315[[#This Row],[Diligenciadas etapas previas?]],_xlfn.XLOOKUP(Tabla1315[[#This Row],[Id Riesgo]],'4_CONTROLES'!$A$12:$A$1611,'4_CONTROLES'!$AJ$12:$AJ$1611,"",1),"")</f>
        <v/>
      </c>
      <c r="K110" s="310" t="str">
        <f>IF(Tabla1315[[#This Row],[Diligenciadas etapas previas?]],_xlfn.XLOOKUP(Tabla1315[[#This Row],[Id Riesgo]],'4_CONTROLES'!$A$12:$A$1611,'4_CONTROLES'!$AK$12:$AK$1611,"",1),"")</f>
        <v/>
      </c>
      <c r="L110" s="311" t="str">
        <f>IF(Tabla1315[[#This Row],[Diligenciadas etapas previas?]],_xlfn.XLOOKUP(Tabla1315[[#This Row],[Id Riesgo]],'4_CONTROLES'!$A$12:$A$1611,'4_CONTROLES'!$AL$12:$AL$1611,"",1),"")</f>
        <v/>
      </c>
      <c r="M110" s="311" t="str">
        <f>IF(Tabla1315[[#This Row],[Diligenciadas etapas previas?]],_xlfn.XLOOKUP(Tabla1315[[#This Row],[Id Riesgo]],'4_CONTROLES'!$A$12:$A$1611,'4_CONTROLES'!$AM$12:$AM$1611,"",1),"")</f>
        <v/>
      </c>
      <c r="N110" s="311" t="str">
        <f>IF(Tabla1315[[#This Row],[Diligenciadas etapas previas?]]=TRUE,_xlfn.XLOOKUP(CONCATENATE("P",Tabla1315[[#This Row],[Nivel de probabilidad Residual]],"I",Tabla1315[[#This Row],[Nivel de impacto Residual]]),Tabla10[Llave],Tabla10[Severidad],"",1),"")</f>
        <v/>
      </c>
      <c r="O110" s="336" t="str">
        <f>_xlfn.XLOOKUP(Tabla1315[[#This Row],[Severidad Nivel de Riesgo Residual]],CONFIGURACIÓN!$BM$6:$BM$9,CONFIGURACIÓN!$BO$6:$BO$9,"",0)</f>
        <v/>
      </c>
      <c r="P110" s="328" t="str">
        <f>_xlfn.XLOOKUP(Tabla1315[[#This Row],[Severidad Nivel de Riesgo Residual]],CONFIGURACIÓN!$BM$6:$BM$9,CONFIGURACIÓN!$BP$6:$BP$9,"",0)</f>
        <v/>
      </c>
      <c r="Q110" s="337"/>
      <c r="R110" s="314"/>
      <c r="S110" s="337"/>
      <c r="T110" s="337"/>
      <c r="U110" s="314"/>
      <c r="V110" s="338"/>
      <c r="W110" s="339"/>
      <c r="X110" s="339"/>
      <c r="Y110" s="339"/>
      <c r="Z110" s="339"/>
      <c r="AA110" s="339"/>
      <c r="AB110" s="339"/>
      <c r="AC110" s="339"/>
      <c r="AD110" s="339"/>
      <c r="AE110" s="339"/>
      <c r="AF110" s="339"/>
      <c r="AG110" s="339"/>
      <c r="AH110" s="339"/>
      <c r="AI110" s="338"/>
      <c r="AJ110" s="428" t="str">
        <f>IF(_xlfn.XLOOKUP(Tabla1315[[#This Row],[Id Riesgo]],Tabla6[Id Riesgo],Tabla6[Estado],"",0)=0,"",_xlfn.XLOOKUP(Tabla1315[[#This Row],[Id Riesgo]],Tabla6[Id Riesgo],Tabla6[Estado],"",0))</f>
        <v/>
      </c>
    </row>
    <row r="111" spans="1:36" ht="14.15" x14ac:dyDescent="0.35">
      <c r="A111" s="289" t="s">
        <v>691</v>
      </c>
      <c r="B111" s="309" t="b">
        <f>IF(COUNTIFS(Tabla135[Id Riesgo],Tabla1315[[#This Row],[Id Riesgo]],Tabla135[Registro diligenciado],TRUE)&gt;0,TRUE,FALSE)</f>
        <v>0</v>
      </c>
      <c r="C111" s="289" t="str">
        <f>IF(B111,_xlfn.XLOOKUP(A111,Tabla6[Id Riesgo],Tabla6[Sigla],FALSE,1),"")</f>
        <v/>
      </c>
      <c r="D111" s="290" t="str">
        <f>IF(B111,_xlfn.XLOOKUP(A111,Tabla6[Id Riesgo],Tabla6[DESCRIPCIÓN DEL RIESGO],FALSE,1),"")</f>
        <v/>
      </c>
      <c r="E111" s="310" t="str">
        <f>IF(Tabla1315[[#This Row],[Diligenciadas etapas previas?]],_xlfn.XLOOKUP(Tabla1315[[#This Row],[Id Riesgo]],Tabla13[Id Riesgo],Tabla13[Probabilidad],"",1),"")</f>
        <v/>
      </c>
      <c r="F111" s="310" t="str">
        <f>IF(Tabla1315[[#This Row],[Diligenciadas etapas previas?]],_xlfn.XLOOKUP(Tabla1315[[#This Row],[Id Riesgo]],Tabla13[Id Riesgo],Tabla13[Porcentaje Impacto],"",1),"")</f>
        <v/>
      </c>
      <c r="G111" s="311" t="str">
        <f>IF(Tabla1315[[#This Row],[Diligenciadas etapas previas?]],_xlfn.XLOOKUP(Tabla1315[[#This Row],[Id Riesgo]],Tabla13[Id Riesgo],Tabla13[Nivel de probabilidad],"",1),"")</f>
        <v/>
      </c>
      <c r="H111" s="311" t="str">
        <f>IF(Tabla1315[[#This Row],[Diligenciadas etapas previas?]],_xlfn.XLOOKUP(Tabla1315[[#This Row],[Id Riesgo]],Tabla13[Id Riesgo],Tabla13[Nivel de impacto],"",1),"")</f>
        <v/>
      </c>
      <c r="I111" s="311" t="str">
        <f>IF(Tabla1315[[#This Row],[Diligenciadas etapas previas?]],_xlfn.XLOOKUP(Tabla1315[[#This Row],[Id Riesgo]],Tabla13[Id Riesgo],Tabla13[Severidad Nivel de Riesgo Inherente],"",1),"")</f>
        <v/>
      </c>
      <c r="J111" s="310" t="str">
        <f>IF(Tabla1315[[#This Row],[Diligenciadas etapas previas?]],_xlfn.XLOOKUP(Tabla1315[[#This Row],[Id Riesgo]],'4_CONTROLES'!$A$12:$A$1611,'4_CONTROLES'!$AJ$12:$AJ$1611,"",1),"")</f>
        <v/>
      </c>
      <c r="K111" s="310" t="str">
        <f>IF(Tabla1315[[#This Row],[Diligenciadas etapas previas?]],_xlfn.XLOOKUP(Tabla1315[[#This Row],[Id Riesgo]],'4_CONTROLES'!$A$12:$A$1611,'4_CONTROLES'!$AK$12:$AK$1611,"",1),"")</f>
        <v/>
      </c>
      <c r="L111" s="311" t="str">
        <f>IF(Tabla1315[[#This Row],[Diligenciadas etapas previas?]],_xlfn.XLOOKUP(Tabla1315[[#This Row],[Id Riesgo]],'4_CONTROLES'!$A$12:$A$1611,'4_CONTROLES'!$AL$12:$AL$1611,"",1),"")</f>
        <v/>
      </c>
      <c r="M111" s="311" t="str">
        <f>IF(Tabla1315[[#This Row],[Diligenciadas etapas previas?]],_xlfn.XLOOKUP(Tabla1315[[#This Row],[Id Riesgo]],'4_CONTROLES'!$A$12:$A$1611,'4_CONTROLES'!$AM$12:$AM$1611,"",1),"")</f>
        <v/>
      </c>
      <c r="N111" s="311" t="str">
        <f>IF(Tabla1315[[#This Row],[Diligenciadas etapas previas?]]=TRUE,_xlfn.XLOOKUP(CONCATENATE("P",Tabla1315[[#This Row],[Nivel de probabilidad Residual]],"I",Tabla1315[[#This Row],[Nivel de impacto Residual]]),Tabla10[Llave],Tabla10[Severidad],"",1),"")</f>
        <v/>
      </c>
      <c r="O111" s="336" t="str">
        <f>_xlfn.XLOOKUP(Tabla1315[[#This Row],[Severidad Nivel de Riesgo Residual]],CONFIGURACIÓN!$BM$6:$BM$9,CONFIGURACIÓN!$BO$6:$BO$9,"",0)</f>
        <v/>
      </c>
      <c r="P111" s="328" t="str">
        <f>_xlfn.XLOOKUP(Tabla1315[[#This Row],[Severidad Nivel de Riesgo Residual]],CONFIGURACIÓN!$BM$6:$BM$9,CONFIGURACIÓN!$BP$6:$BP$9,"",0)</f>
        <v/>
      </c>
      <c r="Q111" s="337"/>
      <c r="R111" s="314"/>
      <c r="S111" s="337"/>
      <c r="T111" s="337"/>
      <c r="U111" s="314"/>
      <c r="V111" s="338"/>
      <c r="W111" s="339"/>
      <c r="X111" s="339"/>
      <c r="Y111" s="339"/>
      <c r="Z111" s="339"/>
      <c r="AA111" s="339"/>
      <c r="AB111" s="339"/>
      <c r="AC111" s="339"/>
      <c r="AD111" s="339"/>
      <c r="AE111" s="339"/>
      <c r="AF111" s="339"/>
      <c r="AG111" s="339"/>
      <c r="AH111" s="339"/>
      <c r="AI111" s="338"/>
      <c r="AJ111" s="428" t="str">
        <f>IF(_xlfn.XLOOKUP(Tabla1315[[#This Row],[Id Riesgo]],Tabla6[Id Riesgo],Tabla6[Estado],"",0)=0,"",_xlfn.XLOOKUP(Tabla1315[[#This Row],[Id Riesgo]],Tabla6[Id Riesgo],Tabla6[Estado],"",0))</f>
        <v/>
      </c>
    </row>
    <row r="112" spans="1:36" ht="14.15" x14ac:dyDescent="0.35">
      <c r="A112" s="289" t="s">
        <v>692</v>
      </c>
      <c r="B112" s="309" t="b">
        <f>IF(COUNTIFS(Tabla135[Id Riesgo],Tabla1315[[#This Row],[Id Riesgo]],Tabla135[Registro diligenciado],TRUE)&gt;0,TRUE,FALSE)</f>
        <v>0</v>
      </c>
      <c r="C112" s="289" t="str">
        <f>IF(B112,_xlfn.XLOOKUP(A112,Tabla6[Id Riesgo],Tabla6[Sigla],FALSE,1),"")</f>
        <v/>
      </c>
      <c r="D112" s="290" t="str">
        <f>IF(B112,_xlfn.XLOOKUP(A112,Tabla6[Id Riesgo],Tabla6[DESCRIPCIÓN DEL RIESGO],FALSE,1),"")</f>
        <v/>
      </c>
      <c r="E112" s="310" t="str">
        <f>IF(Tabla1315[[#This Row],[Diligenciadas etapas previas?]],_xlfn.XLOOKUP(Tabla1315[[#This Row],[Id Riesgo]],Tabla13[Id Riesgo],Tabla13[Probabilidad],"",1),"")</f>
        <v/>
      </c>
      <c r="F112" s="310" t="str">
        <f>IF(Tabla1315[[#This Row],[Diligenciadas etapas previas?]],_xlfn.XLOOKUP(Tabla1315[[#This Row],[Id Riesgo]],Tabla13[Id Riesgo],Tabla13[Porcentaje Impacto],"",1),"")</f>
        <v/>
      </c>
      <c r="G112" s="311" t="str">
        <f>IF(Tabla1315[[#This Row],[Diligenciadas etapas previas?]],_xlfn.XLOOKUP(Tabla1315[[#This Row],[Id Riesgo]],Tabla13[Id Riesgo],Tabla13[Nivel de probabilidad],"",1),"")</f>
        <v/>
      </c>
      <c r="H112" s="311" t="str">
        <f>IF(Tabla1315[[#This Row],[Diligenciadas etapas previas?]],_xlfn.XLOOKUP(Tabla1315[[#This Row],[Id Riesgo]],Tabla13[Id Riesgo],Tabla13[Nivel de impacto],"",1),"")</f>
        <v/>
      </c>
      <c r="I112" s="311" t="str">
        <f>IF(Tabla1315[[#This Row],[Diligenciadas etapas previas?]],_xlfn.XLOOKUP(Tabla1315[[#This Row],[Id Riesgo]],Tabla13[Id Riesgo],Tabla13[Severidad Nivel de Riesgo Inherente],"",1),"")</f>
        <v/>
      </c>
      <c r="J112" s="310" t="str">
        <f>IF(Tabla1315[[#This Row],[Diligenciadas etapas previas?]],_xlfn.XLOOKUP(Tabla1315[[#This Row],[Id Riesgo]],'4_CONTROLES'!$A$12:$A$1611,'4_CONTROLES'!$AJ$12:$AJ$1611,"",1),"")</f>
        <v/>
      </c>
      <c r="K112" s="310" t="str">
        <f>IF(Tabla1315[[#This Row],[Diligenciadas etapas previas?]],_xlfn.XLOOKUP(Tabla1315[[#This Row],[Id Riesgo]],'4_CONTROLES'!$A$12:$A$1611,'4_CONTROLES'!$AK$12:$AK$1611,"",1),"")</f>
        <v/>
      </c>
      <c r="L112" s="311" t="str">
        <f>IF(Tabla1315[[#This Row],[Diligenciadas etapas previas?]],_xlfn.XLOOKUP(Tabla1315[[#This Row],[Id Riesgo]],'4_CONTROLES'!$A$12:$A$1611,'4_CONTROLES'!$AL$12:$AL$1611,"",1),"")</f>
        <v/>
      </c>
      <c r="M112" s="311" t="str">
        <f>IF(Tabla1315[[#This Row],[Diligenciadas etapas previas?]],_xlfn.XLOOKUP(Tabla1315[[#This Row],[Id Riesgo]],'4_CONTROLES'!$A$12:$A$1611,'4_CONTROLES'!$AM$12:$AM$1611,"",1),"")</f>
        <v/>
      </c>
      <c r="N112" s="311" t="str">
        <f>IF(Tabla1315[[#This Row],[Diligenciadas etapas previas?]]=TRUE,_xlfn.XLOOKUP(CONCATENATE("P",Tabla1315[[#This Row],[Nivel de probabilidad Residual]],"I",Tabla1315[[#This Row],[Nivel de impacto Residual]]),Tabla10[Llave],Tabla10[Severidad],"",1),"")</f>
        <v/>
      </c>
      <c r="O112" s="336" t="str">
        <f>_xlfn.XLOOKUP(Tabla1315[[#This Row],[Severidad Nivel de Riesgo Residual]],CONFIGURACIÓN!$BM$6:$BM$9,CONFIGURACIÓN!$BO$6:$BO$9,"",0)</f>
        <v/>
      </c>
      <c r="P112" s="328" t="str">
        <f>_xlfn.XLOOKUP(Tabla1315[[#This Row],[Severidad Nivel de Riesgo Residual]],CONFIGURACIÓN!$BM$6:$BM$9,CONFIGURACIÓN!$BP$6:$BP$9,"",0)</f>
        <v/>
      </c>
      <c r="Q112" s="337"/>
      <c r="R112" s="314"/>
      <c r="S112" s="337"/>
      <c r="T112" s="337"/>
      <c r="U112" s="314"/>
      <c r="V112" s="338"/>
      <c r="W112" s="339"/>
      <c r="X112" s="339"/>
      <c r="Y112" s="339"/>
      <c r="Z112" s="339"/>
      <c r="AA112" s="339"/>
      <c r="AB112" s="339"/>
      <c r="AC112" s="339"/>
      <c r="AD112" s="339"/>
      <c r="AE112" s="339"/>
      <c r="AF112" s="339"/>
      <c r="AG112" s="339"/>
      <c r="AH112" s="339"/>
      <c r="AI112" s="338"/>
      <c r="AJ112" s="428" t="str">
        <f>IF(_xlfn.XLOOKUP(Tabla1315[[#This Row],[Id Riesgo]],Tabla6[Id Riesgo],Tabla6[Estado],"",0)=0,"",_xlfn.XLOOKUP(Tabla1315[[#This Row],[Id Riesgo]],Tabla6[Id Riesgo],Tabla6[Estado],"",0))</f>
        <v/>
      </c>
    </row>
    <row r="113" spans="1:36" ht="14.15" x14ac:dyDescent="0.35">
      <c r="A113" s="289" t="s">
        <v>693</v>
      </c>
      <c r="B113" s="309" t="b">
        <f>IF(COUNTIFS(Tabla135[Id Riesgo],Tabla1315[[#This Row],[Id Riesgo]],Tabla135[Registro diligenciado],TRUE)&gt;0,TRUE,FALSE)</f>
        <v>0</v>
      </c>
      <c r="C113" s="289" t="str">
        <f>IF(B113,_xlfn.XLOOKUP(A113,Tabla6[Id Riesgo],Tabla6[Sigla],FALSE,1),"")</f>
        <v/>
      </c>
      <c r="D113" s="290" t="str">
        <f>IF(B113,_xlfn.XLOOKUP(A113,Tabla6[Id Riesgo],Tabla6[DESCRIPCIÓN DEL RIESGO],FALSE,1),"")</f>
        <v/>
      </c>
      <c r="E113" s="310" t="str">
        <f>IF(Tabla1315[[#This Row],[Diligenciadas etapas previas?]],_xlfn.XLOOKUP(Tabla1315[[#This Row],[Id Riesgo]],Tabla13[Id Riesgo],Tabla13[Probabilidad],"",1),"")</f>
        <v/>
      </c>
      <c r="F113" s="310" t="str">
        <f>IF(Tabla1315[[#This Row],[Diligenciadas etapas previas?]],_xlfn.XLOOKUP(Tabla1315[[#This Row],[Id Riesgo]],Tabla13[Id Riesgo],Tabla13[Porcentaje Impacto],"",1),"")</f>
        <v/>
      </c>
      <c r="G113" s="311" t="str">
        <f>IF(Tabla1315[[#This Row],[Diligenciadas etapas previas?]],_xlfn.XLOOKUP(Tabla1315[[#This Row],[Id Riesgo]],Tabla13[Id Riesgo],Tabla13[Nivel de probabilidad],"",1),"")</f>
        <v/>
      </c>
      <c r="H113" s="311" t="str">
        <f>IF(Tabla1315[[#This Row],[Diligenciadas etapas previas?]],_xlfn.XLOOKUP(Tabla1315[[#This Row],[Id Riesgo]],Tabla13[Id Riesgo],Tabla13[Nivel de impacto],"",1),"")</f>
        <v/>
      </c>
      <c r="I113" s="311" t="str">
        <f>IF(Tabla1315[[#This Row],[Diligenciadas etapas previas?]],_xlfn.XLOOKUP(Tabla1315[[#This Row],[Id Riesgo]],Tabla13[Id Riesgo],Tabla13[Severidad Nivel de Riesgo Inherente],"",1),"")</f>
        <v/>
      </c>
      <c r="J113" s="310" t="str">
        <f>IF(Tabla1315[[#This Row],[Diligenciadas etapas previas?]],_xlfn.XLOOKUP(Tabla1315[[#This Row],[Id Riesgo]],'4_CONTROLES'!$A$12:$A$1611,'4_CONTROLES'!$AJ$12:$AJ$1611,"",1),"")</f>
        <v/>
      </c>
      <c r="K113" s="310" t="str">
        <f>IF(Tabla1315[[#This Row],[Diligenciadas etapas previas?]],_xlfn.XLOOKUP(Tabla1315[[#This Row],[Id Riesgo]],'4_CONTROLES'!$A$12:$A$1611,'4_CONTROLES'!$AK$12:$AK$1611,"",1),"")</f>
        <v/>
      </c>
      <c r="L113" s="311" t="str">
        <f>IF(Tabla1315[[#This Row],[Diligenciadas etapas previas?]],_xlfn.XLOOKUP(Tabla1315[[#This Row],[Id Riesgo]],'4_CONTROLES'!$A$12:$A$1611,'4_CONTROLES'!$AL$12:$AL$1611,"",1),"")</f>
        <v/>
      </c>
      <c r="M113" s="311" t="str">
        <f>IF(Tabla1315[[#This Row],[Diligenciadas etapas previas?]],_xlfn.XLOOKUP(Tabla1315[[#This Row],[Id Riesgo]],'4_CONTROLES'!$A$12:$A$1611,'4_CONTROLES'!$AM$12:$AM$1611,"",1),"")</f>
        <v/>
      </c>
      <c r="N113" s="311" t="str">
        <f>IF(Tabla1315[[#This Row],[Diligenciadas etapas previas?]]=TRUE,_xlfn.XLOOKUP(CONCATENATE("P",Tabla1315[[#This Row],[Nivel de probabilidad Residual]],"I",Tabla1315[[#This Row],[Nivel de impacto Residual]]),Tabla10[Llave],Tabla10[Severidad],"",1),"")</f>
        <v/>
      </c>
      <c r="O113" s="336" t="str">
        <f>_xlfn.XLOOKUP(Tabla1315[[#This Row],[Severidad Nivel de Riesgo Residual]],CONFIGURACIÓN!$BM$6:$BM$9,CONFIGURACIÓN!$BO$6:$BO$9,"",0)</f>
        <v/>
      </c>
      <c r="P113" s="328" t="str">
        <f>_xlfn.XLOOKUP(Tabla1315[[#This Row],[Severidad Nivel de Riesgo Residual]],CONFIGURACIÓN!$BM$6:$BM$9,CONFIGURACIÓN!$BP$6:$BP$9,"",0)</f>
        <v/>
      </c>
      <c r="Q113" s="337"/>
      <c r="R113" s="314"/>
      <c r="S113" s="337"/>
      <c r="T113" s="337"/>
      <c r="U113" s="314"/>
      <c r="V113" s="338"/>
      <c r="W113" s="339"/>
      <c r="X113" s="339"/>
      <c r="Y113" s="339"/>
      <c r="Z113" s="339"/>
      <c r="AA113" s="339"/>
      <c r="AB113" s="339"/>
      <c r="AC113" s="339"/>
      <c r="AD113" s="339"/>
      <c r="AE113" s="339"/>
      <c r="AF113" s="339"/>
      <c r="AG113" s="339"/>
      <c r="AH113" s="339"/>
      <c r="AI113" s="338"/>
      <c r="AJ113" s="428" t="str">
        <f>IF(_xlfn.XLOOKUP(Tabla1315[[#This Row],[Id Riesgo]],Tabla6[Id Riesgo],Tabla6[Estado],"",0)=0,"",_xlfn.XLOOKUP(Tabla1315[[#This Row],[Id Riesgo]],Tabla6[Id Riesgo],Tabla6[Estado],"",0))</f>
        <v/>
      </c>
    </row>
    <row r="114" spans="1:36" ht="14.15" x14ac:dyDescent="0.35">
      <c r="A114" s="289" t="s">
        <v>694</v>
      </c>
      <c r="B114" s="309" t="b">
        <f>IF(COUNTIFS(Tabla135[Id Riesgo],Tabla1315[[#This Row],[Id Riesgo]],Tabla135[Registro diligenciado],TRUE)&gt;0,TRUE,FALSE)</f>
        <v>0</v>
      </c>
      <c r="C114" s="289" t="str">
        <f>IF(B114,_xlfn.XLOOKUP(A114,Tabla6[Id Riesgo],Tabla6[Sigla],FALSE,1),"")</f>
        <v/>
      </c>
      <c r="D114" s="290" t="str">
        <f>IF(B114,_xlfn.XLOOKUP(A114,Tabla6[Id Riesgo],Tabla6[DESCRIPCIÓN DEL RIESGO],FALSE,1),"")</f>
        <v/>
      </c>
      <c r="E114" s="310" t="str">
        <f>IF(Tabla1315[[#This Row],[Diligenciadas etapas previas?]],_xlfn.XLOOKUP(Tabla1315[[#This Row],[Id Riesgo]],Tabla13[Id Riesgo],Tabla13[Probabilidad],"",1),"")</f>
        <v/>
      </c>
      <c r="F114" s="310" t="str">
        <f>IF(Tabla1315[[#This Row],[Diligenciadas etapas previas?]],_xlfn.XLOOKUP(Tabla1315[[#This Row],[Id Riesgo]],Tabla13[Id Riesgo],Tabla13[Porcentaje Impacto],"",1),"")</f>
        <v/>
      </c>
      <c r="G114" s="311" t="str">
        <f>IF(Tabla1315[[#This Row],[Diligenciadas etapas previas?]],_xlfn.XLOOKUP(Tabla1315[[#This Row],[Id Riesgo]],Tabla13[Id Riesgo],Tabla13[Nivel de probabilidad],"",1),"")</f>
        <v/>
      </c>
      <c r="H114" s="311" t="str">
        <f>IF(Tabla1315[[#This Row],[Diligenciadas etapas previas?]],_xlfn.XLOOKUP(Tabla1315[[#This Row],[Id Riesgo]],Tabla13[Id Riesgo],Tabla13[Nivel de impacto],"",1),"")</f>
        <v/>
      </c>
      <c r="I114" s="311" t="str">
        <f>IF(Tabla1315[[#This Row],[Diligenciadas etapas previas?]],_xlfn.XLOOKUP(Tabla1315[[#This Row],[Id Riesgo]],Tabla13[Id Riesgo],Tabla13[Severidad Nivel de Riesgo Inherente],"",1),"")</f>
        <v/>
      </c>
      <c r="J114" s="310" t="str">
        <f>IF(Tabla1315[[#This Row],[Diligenciadas etapas previas?]],_xlfn.XLOOKUP(Tabla1315[[#This Row],[Id Riesgo]],'4_CONTROLES'!$A$12:$A$1611,'4_CONTROLES'!$AJ$12:$AJ$1611,"",1),"")</f>
        <v/>
      </c>
      <c r="K114" s="310" t="str">
        <f>IF(Tabla1315[[#This Row],[Diligenciadas etapas previas?]],_xlfn.XLOOKUP(Tabla1315[[#This Row],[Id Riesgo]],'4_CONTROLES'!$A$12:$A$1611,'4_CONTROLES'!$AK$12:$AK$1611,"",1),"")</f>
        <v/>
      </c>
      <c r="L114" s="311" t="str">
        <f>IF(Tabla1315[[#This Row],[Diligenciadas etapas previas?]],_xlfn.XLOOKUP(Tabla1315[[#This Row],[Id Riesgo]],'4_CONTROLES'!$A$12:$A$1611,'4_CONTROLES'!$AL$12:$AL$1611,"",1),"")</f>
        <v/>
      </c>
      <c r="M114" s="311" t="str">
        <f>IF(Tabla1315[[#This Row],[Diligenciadas etapas previas?]],_xlfn.XLOOKUP(Tabla1315[[#This Row],[Id Riesgo]],'4_CONTROLES'!$A$12:$A$1611,'4_CONTROLES'!$AM$12:$AM$1611,"",1),"")</f>
        <v/>
      </c>
      <c r="N114" s="311" t="str">
        <f>IF(Tabla1315[[#This Row],[Diligenciadas etapas previas?]]=TRUE,_xlfn.XLOOKUP(CONCATENATE("P",Tabla1315[[#This Row],[Nivel de probabilidad Residual]],"I",Tabla1315[[#This Row],[Nivel de impacto Residual]]),Tabla10[Llave],Tabla10[Severidad],"",1),"")</f>
        <v/>
      </c>
      <c r="O114" s="336" t="str">
        <f>_xlfn.XLOOKUP(Tabla1315[[#This Row],[Severidad Nivel de Riesgo Residual]],CONFIGURACIÓN!$BM$6:$BM$9,CONFIGURACIÓN!$BO$6:$BO$9,"",0)</f>
        <v/>
      </c>
      <c r="P114" s="328" t="str">
        <f>_xlfn.XLOOKUP(Tabla1315[[#This Row],[Severidad Nivel de Riesgo Residual]],CONFIGURACIÓN!$BM$6:$BM$9,CONFIGURACIÓN!$BP$6:$BP$9,"",0)</f>
        <v/>
      </c>
      <c r="Q114" s="337"/>
      <c r="R114" s="314"/>
      <c r="S114" s="337"/>
      <c r="T114" s="337"/>
      <c r="U114" s="314"/>
      <c r="V114" s="338"/>
      <c r="W114" s="339"/>
      <c r="X114" s="339"/>
      <c r="Y114" s="339"/>
      <c r="Z114" s="339"/>
      <c r="AA114" s="339"/>
      <c r="AB114" s="339"/>
      <c r="AC114" s="339"/>
      <c r="AD114" s="339"/>
      <c r="AE114" s="339"/>
      <c r="AF114" s="339"/>
      <c r="AG114" s="339"/>
      <c r="AH114" s="339"/>
      <c r="AI114" s="338"/>
      <c r="AJ114" s="428" t="str">
        <f>IF(_xlfn.XLOOKUP(Tabla1315[[#This Row],[Id Riesgo]],Tabla6[Id Riesgo],Tabla6[Estado],"",0)=0,"",_xlfn.XLOOKUP(Tabla1315[[#This Row],[Id Riesgo]],Tabla6[Id Riesgo],Tabla6[Estado],"",0))</f>
        <v/>
      </c>
    </row>
    <row r="115" spans="1:36" ht="14.15" x14ac:dyDescent="0.35">
      <c r="A115" s="289" t="s">
        <v>695</v>
      </c>
      <c r="B115" s="309" t="b">
        <f>IF(COUNTIFS(Tabla135[Id Riesgo],Tabla1315[[#This Row],[Id Riesgo]],Tabla135[Registro diligenciado],TRUE)&gt;0,TRUE,FALSE)</f>
        <v>0</v>
      </c>
      <c r="C115" s="289" t="str">
        <f>IF(B115,_xlfn.XLOOKUP(A115,Tabla6[Id Riesgo],Tabla6[Sigla],FALSE,1),"")</f>
        <v/>
      </c>
      <c r="D115" s="290" t="str">
        <f>IF(B115,_xlfn.XLOOKUP(A115,Tabla6[Id Riesgo],Tabla6[DESCRIPCIÓN DEL RIESGO],FALSE,1),"")</f>
        <v/>
      </c>
      <c r="E115" s="310" t="str">
        <f>IF(Tabla1315[[#This Row],[Diligenciadas etapas previas?]],_xlfn.XLOOKUP(Tabla1315[[#This Row],[Id Riesgo]],Tabla13[Id Riesgo],Tabla13[Probabilidad],"",1),"")</f>
        <v/>
      </c>
      <c r="F115" s="310" t="str">
        <f>IF(Tabla1315[[#This Row],[Diligenciadas etapas previas?]],_xlfn.XLOOKUP(Tabla1315[[#This Row],[Id Riesgo]],Tabla13[Id Riesgo],Tabla13[Porcentaje Impacto],"",1),"")</f>
        <v/>
      </c>
      <c r="G115" s="311" t="str">
        <f>IF(Tabla1315[[#This Row],[Diligenciadas etapas previas?]],_xlfn.XLOOKUP(Tabla1315[[#This Row],[Id Riesgo]],Tabla13[Id Riesgo],Tabla13[Nivel de probabilidad],"",1),"")</f>
        <v/>
      </c>
      <c r="H115" s="311" t="str">
        <f>IF(Tabla1315[[#This Row],[Diligenciadas etapas previas?]],_xlfn.XLOOKUP(Tabla1315[[#This Row],[Id Riesgo]],Tabla13[Id Riesgo],Tabla13[Nivel de impacto],"",1),"")</f>
        <v/>
      </c>
      <c r="I115" s="311" t="str">
        <f>IF(Tabla1315[[#This Row],[Diligenciadas etapas previas?]],_xlfn.XLOOKUP(Tabla1315[[#This Row],[Id Riesgo]],Tabla13[Id Riesgo],Tabla13[Severidad Nivel de Riesgo Inherente],"",1),"")</f>
        <v/>
      </c>
      <c r="J115" s="310" t="str">
        <f>IF(Tabla1315[[#This Row],[Diligenciadas etapas previas?]],_xlfn.XLOOKUP(Tabla1315[[#This Row],[Id Riesgo]],'4_CONTROLES'!$A$12:$A$1611,'4_CONTROLES'!$AJ$12:$AJ$1611,"",1),"")</f>
        <v/>
      </c>
      <c r="K115" s="310" t="str">
        <f>IF(Tabla1315[[#This Row],[Diligenciadas etapas previas?]],_xlfn.XLOOKUP(Tabla1315[[#This Row],[Id Riesgo]],'4_CONTROLES'!$A$12:$A$1611,'4_CONTROLES'!$AK$12:$AK$1611,"",1),"")</f>
        <v/>
      </c>
      <c r="L115" s="311" t="str">
        <f>IF(Tabla1315[[#This Row],[Diligenciadas etapas previas?]],_xlfn.XLOOKUP(Tabla1315[[#This Row],[Id Riesgo]],'4_CONTROLES'!$A$12:$A$1611,'4_CONTROLES'!$AL$12:$AL$1611,"",1),"")</f>
        <v/>
      </c>
      <c r="M115" s="311" t="str">
        <f>IF(Tabla1315[[#This Row],[Diligenciadas etapas previas?]],_xlfn.XLOOKUP(Tabla1315[[#This Row],[Id Riesgo]],'4_CONTROLES'!$A$12:$A$1611,'4_CONTROLES'!$AM$12:$AM$1611,"",1),"")</f>
        <v/>
      </c>
      <c r="N115" s="311" t="str">
        <f>IF(Tabla1315[[#This Row],[Diligenciadas etapas previas?]]=TRUE,_xlfn.XLOOKUP(CONCATENATE("P",Tabla1315[[#This Row],[Nivel de probabilidad Residual]],"I",Tabla1315[[#This Row],[Nivel de impacto Residual]]),Tabla10[Llave],Tabla10[Severidad],"",1),"")</f>
        <v/>
      </c>
      <c r="O115" s="336" t="str">
        <f>_xlfn.XLOOKUP(Tabla1315[[#This Row],[Severidad Nivel de Riesgo Residual]],CONFIGURACIÓN!$BM$6:$BM$9,CONFIGURACIÓN!$BO$6:$BO$9,"",0)</f>
        <v/>
      </c>
      <c r="P115" s="328" t="str">
        <f>_xlfn.XLOOKUP(Tabla1315[[#This Row],[Severidad Nivel de Riesgo Residual]],CONFIGURACIÓN!$BM$6:$BM$9,CONFIGURACIÓN!$BP$6:$BP$9,"",0)</f>
        <v/>
      </c>
      <c r="Q115" s="337"/>
      <c r="R115" s="314"/>
      <c r="S115" s="337"/>
      <c r="T115" s="337"/>
      <c r="U115" s="314"/>
      <c r="V115" s="338"/>
      <c r="W115" s="339"/>
      <c r="X115" s="339"/>
      <c r="Y115" s="339"/>
      <c r="Z115" s="339"/>
      <c r="AA115" s="339"/>
      <c r="AB115" s="339"/>
      <c r="AC115" s="339"/>
      <c r="AD115" s="339"/>
      <c r="AE115" s="339"/>
      <c r="AF115" s="339"/>
      <c r="AG115" s="339"/>
      <c r="AH115" s="339"/>
      <c r="AI115" s="338"/>
      <c r="AJ115" s="428" t="str">
        <f>IF(_xlfn.XLOOKUP(Tabla1315[[#This Row],[Id Riesgo]],Tabla6[Id Riesgo],Tabla6[Estado],"",0)=0,"",_xlfn.XLOOKUP(Tabla1315[[#This Row],[Id Riesgo]],Tabla6[Id Riesgo],Tabla6[Estado],"",0))</f>
        <v/>
      </c>
    </row>
    <row r="116" spans="1:36" ht="14.15" x14ac:dyDescent="0.35">
      <c r="A116" s="289" t="s">
        <v>696</v>
      </c>
      <c r="B116" s="309" t="b">
        <f>IF(COUNTIFS(Tabla135[Id Riesgo],Tabla1315[[#This Row],[Id Riesgo]],Tabla135[Registro diligenciado],TRUE)&gt;0,TRUE,FALSE)</f>
        <v>0</v>
      </c>
      <c r="C116" s="289" t="str">
        <f>IF(B116,_xlfn.XLOOKUP(A116,Tabla6[Id Riesgo],Tabla6[Sigla],FALSE,1),"")</f>
        <v/>
      </c>
      <c r="D116" s="290" t="str">
        <f>IF(B116,_xlfn.XLOOKUP(A116,Tabla6[Id Riesgo],Tabla6[DESCRIPCIÓN DEL RIESGO],FALSE,1),"")</f>
        <v/>
      </c>
      <c r="E116" s="310" t="str">
        <f>IF(Tabla1315[[#This Row],[Diligenciadas etapas previas?]],_xlfn.XLOOKUP(Tabla1315[[#This Row],[Id Riesgo]],Tabla13[Id Riesgo],Tabla13[Probabilidad],"",1),"")</f>
        <v/>
      </c>
      <c r="F116" s="310" t="str">
        <f>IF(Tabla1315[[#This Row],[Diligenciadas etapas previas?]],_xlfn.XLOOKUP(Tabla1315[[#This Row],[Id Riesgo]],Tabla13[Id Riesgo],Tabla13[Porcentaje Impacto],"",1),"")</f>
        <v/>
      </c>
      <c r="G116" s="311" t="str">
        <f>IF(Tabla1315[[#This Row],[Diligenciadas etapas previas?]],_xlfn.XLOOKUP(Tabla1315[[#This Row],[Id Riesgo]],Tabla13[Id Riesgo],Tabla13[Nivel de probabilidad],"",1),"")</f>
        <v/>
      </c>
      <c r="H116" s="311" t="str">
        <f>IF(Tabla1315[[#This Row],[Diligenciadas etapas previas?]],_xlfn.XLOOKUP(Tabla1315[[#This Row],[Id Riesgo]],Tabla13[Id Riesgo],Tabla13[Nivel de impacto],"",1),"")</f>
        <v/>
      </c>
      <c r="I116" s="311" t="str">
        <f>IF(Tabla1315[[#This Row],[Diligenciadas etapas previas?]],_xlfn.XLOOKUP(Tabla1315[[#This Row],[Id Riesgo]],Tabla13[Id Riesgo],Tabla13[Severidad Nivel de Riesgo Inherente],"",1),"")</f>
        <v/>
      </c>
      <c r="J116" s="310" t="str">
        <f>IF(Tabla1315[[#This Row],[Diligenciadas etapas previas?]],_xlfn.XLOOKUP(Tabla1315[[#This Row],[Id Riesgo]],'4_CONTROLES'!$A$12:$A$1611,'4_CONTROLES'!$AJ$12:$AJ$1611,"",1),"")</f>
        <v/>
      </c>
      <c r="K116" s="310" t="str">
        <f>IF(Tabla1315[[#This Row],[Diligenciadas etapas previas?]],_xlfn.XLOOKUP(Tabla1315[[#This Row],[Id Riesgo]],'4_CONTROLES'!$A$12:$A$1611,'4_CONTROLES'!$AK$12:$AK$1611,"",1),"")</f>
        <v/>
      </c>
      <c r="L116" s="311" t="str">
        <f>IF(Tabla1315[[#This Row],[Diligenciadas etapas previas?]],_xlfn.XLOOKUP(Tabla1315[[#This Row],[Id Riesgo]],'4_CONTROLES'!$A$12:$A$1611,'4_CONTROLES'!$AL$12:$AL$1611,"",1),"")</f>
        <v/>
      </c>
      <c r="M116" s="311" t="str">
        <f>IF(Tabla1315[[#This Row],[Diligenciadas etapas previas?]],_xlfn.XLOOKUP(Tabla1315[[#This Row],[Id Riesgo]],'4_CONTROLES'!$A$12:$A$1611,'4_CONTROLES'!$AM$12:$AM$1611,"",1),"")</f>
        <v/>
      </c>
      <c r="N116" s="311" t="str">
        <f>IF(Tabla1315[[#This Row],[Diligenciadas etapas previas?]]=TRUE,_xlfn.XLOOKUP(CONCATENATE("P",Tabla1315[[#This Row],[Nivel de probabilidad Residual]],"I",Tabla1315[[#This Row],[Nivel de impacto Residual]]),Tabla10[Llave],Tabla10[Severidad],"",1),"")</f>
        <v/>
      </c>
      <c r="O116" s="336" t="str">
        <f>_xlfn.XLOOKUP(Tabla1315[[#This Row],[Severidad Nivel de Riesgo Residual]],CONFIGURACIÓN!$BM$6:$BM$9,CONFIGURACIÓN!$BO$6:$BO$9,"",0)</f>
        <v/>
      </c>
      <c r="P116" s="328" t="str">
        <f>_xlfn.XLOOKUP(Tabla1315[[#This Row],[Severidad Nivel de Riesgo Residual]],CONFIGURACIÓN!$BM$6:$BM$9,CONFIGURACIÓN!$BP$6:$BP$9,"",0)</f>
        <v/>
      </c>
      <c r="Q116" s="337"/>
      <c r="R116" s="314"/>
      <c r="S116" s="337"/>
      <c r="T116" s="337"/>
      <c r="U116" s="314"/>
      <c r="V116" s="338"/>
      <c r="W116" s="339"/>
      <c r="X116" s="339"/>
      <c r="Y116" s="339"/>
      <c r="Z116" s="339"/>
      <c r="AA116" s="339"/>
      <c r="AB116" s="339"/>
      <c r="AC116" s="339"/>
      <c r="AD116" s="339"/>
      <c r="AE116" s="339"/>
      <c r="AF116" s="339"/>
      <c r="AG116" s="339"/>
      <c r="AH116" s="339"/>
      <c r="AI116" s="338"/>
      <c r="AJ116" s="428" t="str">
        <f>IF(_xlfn.XLOOKUP(Tabla1315[[#This Row],[Id Riesgo]],Tabla6[Id Riesgo],Tabla6[Estado],"",0)=0,"",_xlfn.XLOOKUP(Tabla1315[[#This Row],[Id Riesgo]],Tabla6[Id Riesgo],Tabla6[Estado],"",0))</f>
        <v/>
      </c>
    </row>
    <row r="117" spans="1:36" ht="14.15" x14ac:dyDescent="0.35">
      <c r="A117" s="289" t="s">
        <v>697</v>
      </c>
      <c r="B117" s="309" t="b">
        <f>IF(COUNTIFS(Tabla135[Id Riesgo],Tabla1315[[#This Row],[Id Riesgo]],Tabla135[Registro diligenciado],TRUE)&gt;0,TRUE,FALSE)</f>
        <v>0</v>
      </c>
      <c r="C117" s="289" t="str">
        <f>IF(B117,_xlfn.XLOOKUP(A117,Tabla6[Id Riesgo],Tabla6[Sigla],FALSE,1),"")</f>
        <v/>
      </c>
      <c r="D117" s="290" t="str">
        <f>IF(B117,_xlfn.XLOOKUP(A117,Tabla6[Id Riesgo],Tabla6[DESCRIPCIÓN DEL RIESGO],FALSE,1),"")</f>
        <v/>
      </c>
      <c r="E117" s="310" t="str">
        <f>IF(Tabla1315[[#This Row],[Diligenciadas etapas previas?]],_xlfn.XLOOKUP(Tabla1315[[#This Row],[Id Riesgo]],Tabla13[Id Riesgo],Tabla13[Probabilidad],"",1),"")</f>
        <v/>
      </c>
      <c r="F117" s="310" t="str">
        <f>IF(Tabla1315[[#This Row],[Diligenciadas etapas previas?]],_xlfn.XLOOKUP(Tabla1315[[#This Row],[Id Riesgo]],Tabla13[Id Riesgo],Tabla13[Porcentaje Impacto],"",1),"")</f>
        <v/>
      </c>
      <c r="G117" s="311" t="str">
        <f>IF(Tabla1315[[#This Row],[Diligenciadas etapas previas?]],_xlfn.XLOOKUP(Tabla1315[[#This Row],[Id Riesgo]],Tabla13[Id Riesgo],Tabla13[Nivel de probabilidad],"",1),"")</f>
        <v/>
      </c>
      <c r="H117" s="311" t="str">
        <f>IF(Tabla1315[[#This Row],[Diligenciadas etapas previas?]],_xlfn.XLOOKUP(Tabla1315[[#This Row],[Id Riesgo]],Tabla13[Id Riesgo],Tabla13[Nivel de impacto],"",1),"")</f>
        <v/>
      </c>
      <c r="I117" s="311" t="str">
        <f>IF(Tabla1315[[#This Row],[Diligenciadas etapas previas?]],_xlfn.XLOOKUP(Tabla1315[[#This Row],[Id Riesgo]],Tabla13[Id Riesgo],Tabla13[Severidad Nivel de Riesgo Inherente],"",1),"")</f>
        <v/>
      </c>
      <c r="J117" s="310" t="str">
        <f>IF(Tabla1315[[#This Row],[Diligenciadas etapas previas?]],_xlfn.XLOOKUP(Tabla1315[[#This Row],[Id Riesgo]],'4_CONTROLES'!$A$12:$A$1611,'4_CONTROLES'!$AJ$12:$AJ$1611,"",1),"")</f>
        <v/>
      </c>
      <c r="K117" s="310" t="str">
        <f>IF(Tabla1315[[#This Row],[Diligenciadas etapas previas?]],_xlfn.XLOOKUP(Tabla1315[[#This Row],[Id Riesgo]],'4_CONTROLES'!$A$12:$A$1611,'4_CONTROLES'!$AK$12:$AK$1611,"",1),"")</f>
        <v/>
      </c>
      <c r="L117" s="311" t="str">
        <f>IF(Tabla1315[[#This Row],[Diligenciadas etapas previas?]],_xlfn.XLOOKUP(Tabla1315[[#This Row],[Id Riesgo]],'4_CONTROLES'!$A$12:$A$1611,'4_CONTROLES'!$AL$12:$AL$1611,"",1),"")</f>
        <v/>
      </c>
      <c r="M117" s="311" t="str">
        <f>IF(Tabla1315[[#This Row],[Diligenciadas etapas previas?]],_xlfn.XLOOKUP(Tabla1315[[#This Row],[Id Riesgo]],'4_CONTROLES'!$A$12:$A$1611,'4_CONTROLES'!$AM$12:$AM$1611,"",1),"")</f>
        <v/>
      </c>
      <c r="N117" s="311" t="str">
        <f>IF(Tabla1315[[#This Row],[Diligenciadas etapas previas?]]=TRUE,_xlfn.XLOOKUP(CONCATENATE("P",Tabla1315[[#This Row],[Nivel de probabilidad Residual]],"I",Tabla1315[[#This Row],[Nivel de impacto Residual]]),Tabla10[Llave],Tabla10[Severidad],"",1),"")</f>
        <v/>
      </c>
      <c r="O117" s="336" t="str">
        <f>_xlfn.XLOOKUP(Tabla1315[[#This Row],[Severidad Nivel de Riesgo Residual]],CONFIGURACIÓN!$BM$6:$BM$9,CONFIGURACIÓN!$BO$6:$BO$9,"",0)</f>
        <v/>
      </c>
      <c r="P117" s="328" t="str">
        <f>_xlfn.XLOOKUP(Tabla1315[[#This Row],[Severidad Nivel de Riesgo Residual]],CONFIGURACIÓN!$BM$6:$BM$9,CONFIGURACIÓN!$BP$6:$BP$9,"",0)</f>
        <v/>
      </c>
      <c r="Q117" s="337"/>
      <c r="R117" s="314"/>
      <c r="S117" s="337"/>
      <c r="T117" s="337"/>
      <c r="U117" s="314"/>
      <c r="V117" s="338"/>
      <c r="W117" s="339"/>
      <c r="X117" s="339"/>
      <c r="Y117" s="339"/>
      <c r="Z117" s="339"/>
      <c r="AA117" s="339"/>
      <c r="AB117" s="339"/>
      <c r="AC117" s="339"/>
      <c r="AD117" s="339"/>
      <c r="AE117" s="339"/>
      <c r="AF117" s="339"/>
      <c r="AG117" s="339"/>
      <c r="AH117" s="339"/>
      <c r="AI117" s="338"/>
      <c r="AJ117" s="428" t="str">
        <f>IF(_xlfn.XLOOKUP(Tabla1315[[#This Row],[Id Riesgo]],Tabla6[Id Riesgo],Tabla6[Estado],"",0)=0,"",_xlfn.XLOOKUP(Tabla1315[[#This Row],[Id Riesgo]],Tabla6[Id Riesgo],Tabla6[Estado],"",0))</f>
        <v/>
      </c>
    </row>
    <row r="118" spans="1:36" ht="14.15" x14ac:dyDescent="0.35">
      <c r="A118" s="289" t="s">
        <v>698</v>
      </c>
      <c r="B118" s="309" t="b">
        <f>IF(COUNTIFS(Tabla135[Id Riesgo],Tabla1315[[#This Row],[Id Riesgo]],Tabla135[Registro diligenciado],TRUE)&gt;0,TRUE,FALSE)</f>
        <v>0</v>
      </c>
      <c r="C118" s="289" t="str">
        <f>IF(B118,_xlfn.XLOOKUP(A118,Tabla6[Id Riesgo],Tabla6[Sigla],FALSE,1),"")</f>
        <v/>
      </c>
      <c r="D118" s="290" t="str">
        <f>IF(B118,_xlfn.XLOOKUP(A118,Tabla6[Id Riesgo],Tabla6[DESCRIPCIÓN DEL RIESGO],FALSE,1),"")</f>
        <v/>
      </c>
      <c r="E118" s="310" t="str">
        <f>IF(Tabla1315[[#This Row],[Diligenciadas etapas previas?]],_xlfn.XLOOKUP(Tabla1315[[#This Row],[Id Riesgo]],Tabla13[Id Riesgo],Tabla13[Probabilidad],"",1),"")</f>
        <v/>
      </c>
      <c r="F118" s="310" t="str">
        <f>IF(Tabla1315[[#This Row],[Diligenciadas etapas previas?]],_xlfn.XLOOKUP(Tabla1315[[#This Row],[Id Riesgo]],Tabla13[Id Riesgo],Tabla13[Porcentaje Impacto],"",1),"")</f>
        <v/>
      </c>
      <c r="G118" s="311" t="str">
        <f>IF(Tabla1315[[#This Row],[Diligenciadas etapas previas?]],_xlfn.XLOOKUP(Tabla1315[[#This Row],[Id Riesgo]],Tabla13[Id Riesgo],Tabla13[Nivel de probabilidad],"",1),"")</f>
        <v/>
      </c>
      <c r="H118" s="311" t="str">
        <f>IF(Tabla1315[[#This Row],[Diligenciadas etapas previas?]],_xlfn.XLOOKUP(Tabla1315[[#This Row],[Id Riesgo]],Tabla13[Id Riesgo],Tabla13[Nivel de impacto],"",1),"")</f>
        <v/>
      </c>
      <c r="I118" s="311" t="str">
        <f>IF(Tabla1315[[#This Row],[Diligenciadas etapas previas?]],_xlfn.XLOOKUP(Tabla1315[[#This Row],[Id Riesgo]],Tabla13[Id Riesgo],Tabla13[Severidad Nivel de Riesgo Inherente],"",1),"")</f>
        <v/>
      </c>
      <c r="J118" s="310" t="str">
        <f>IF(Tabla1315[[#This Row],[Diligenciadas etapas previas?]],_xlfn.XLOOKUP(Tabla1315[[#This Row],[Id Riesgo]],'4_CONTROLES'!$A$12:$A$1611,'4_CONTROLES'!$AJ$12:$AJ$1611,"",1),"")</f>
        <v/>
      </c>
      <c r="K118" s="310" t="str">
        <f>IF(Tabla1315[[#This Row],[Diligenciadas etapas previas?]],_xlfn.XLOOKUP(Tabla1315[[#This Row],[Id Riesgo]],'4_CONTROLES'!$A$12:$A$1611,'4_CONTROLES'!$AK$12:$AK$1611,"",1),"")</f>
        <v/>
      </c>
      <c r="L118" s="311" t="str">
        <f>IF(Tabla1315[[#This Row],[Diligenciadas etapas previas?]],_xlfn.XLOOKUP(Tabla1315[[#This Row],[Id Riesgo]],'4_CONTROLES'!$A$12:$A$1611,'4_CONTROLES'!$AL$12:$AL$1611,"",1),"")</f>
        <v/>
      </c>
      <c r="M118" s="311" t="str">
        <f>IF(Tabla1315[[#This Row],[Diligenciadas etapas previas?]],_xlfn.XLOOKUP(Tabla1315[[#This Row],[Id Riesgo]],'4_CONTROLES'!$A$12:$A$1611,'4_CONTROLES'!$AM$12:$AM$1611,"",1),"")</f>
        <v/>
      </c>
      <c r="N118" s="311" t="str">
        <f>IF(Tabla1315[[#This Row],[Diligenciadas etapas previas?]]=TRUE,_xlfn.XLOOKUP(CONCATENATE("P",Tabla1315[[#This Row],[Nivel de probabilidad Residual]],"I",Tabla1315[[#This Row],[Nivel de impacto Residual]]),Tabla10[Llave],Tabla10[Severidad],"",1),"")</f>
        <v/>
      </c>
      <c r="O118" s="336" t="str">
        <f>_xlfn.XLOOKUP(Tabla1315[[#This Row],[Severidad Nivel de Riesgo Residual]],CONFIGURACIÓN!$BM$6:$BM$9,CONFIGURACIÓN!$BO$6:$BO$9,"",0)</f>
        <v/>
      </c>
      <c r="P118" s="328" t="str">
        <f>_xlfn.XLOOKUP(Tabla1315[[#This Row],[Severidad Nivel de Riesgo Residual]],CONFIGURACIÓN!$BM$6:$BM$9,CONFIGURACIÓN!$BP$6:$BP$9,"",0)</f>
        <v/>
      </c>
      <c r="Q118" s="337"/>
      <c r="R118" s="314"/>
      <c r="S118" s="337"/>
      <c r="T118" s="337"/>
      <c r="U118" s="314"/>
      <c r="V118" s="338"/>
      <c r="W118" s="339"/>
      <c r="X118" s="339"/>
      <c r="Y118" s="339"/>
      <c r="Z118" s="339"/>
      <c r="AA118" s="339"/>
      <c r="AB118" s="339"/>
      <c r="AC118" s="339"/>
      <c r="AD118" s="339"/>
      <c r="AE118" s="339"/>
      <c r="AF118" s="339"/>
      <c r="AG118" s="339"/>
      <c r="AH118" s="339"/>
      <c r="AI118" s="338"/>
      <c r="AJ118" s="428" t="str">
        <f>IF(_xlfn.XLOOKUP(Tabla1315[[#This Row],[Id Riesgo]],Tabla6[Id Riesgo],Tabla6[Estado],"",0)=0,"",_xlfn.XLOOKUP(Tabla1315[[#This Row],[Id Riesgo]],Tabla6[Id Riesgo],Tabla6[Estado],"",0))</f>
        <v/>
      </c>
    </row>
    <row r="119" spans="1:36" ht="14.15" x14ac:dyDescent="0.35">
      <c r="A119" s="289" t="s">
        <v>699</v>
      </c>
      <c r="B119" s="309" t="b">
        <f>IF(COUNTIFS(Tabla135[Id Riesgo],Tabla1315[[#This Row],[Id Riesgo]],Tabla135[Registro diligenciado],TRUE)&gt;0,TRUE,FALSE)</f>
        <v>0</v>
      </c>
      <c r="C119" s="289" t="str">
        <f>IF(B119,_xlfn.XLOOKUP(A119,Tabla6[Id Riesgo],Tabla6[Sigla],FALSE,1),"")</f>
        <v/>
      </c>
      <c r="D119" s="290" t="str">
        <f>IF(B119,_xlfn.XLOOKUP(A119,Tabla6[Id Riesgo],Tabla6[DESCRIPCIÓN DEL RIESGO],FALSE,1),"")</f>
        <v/>
      </c>
      <c r="E119" s="310" t="str">
        <f>IF(Tabla1315[[#This Row],[Diligenciadas etapas previas?]],_xlfn.XLOOKUP(Tabla1315[[#This Row],[Id Riesgo]],Tabla13[Id Riesgo],Tabla13[Probabilidad],"",1),"")</f>
        <v/>
      </c>
      <c r="F119" s="310" t="str">
        <f>IF(Tabla1315[[#This Row],[Diligenciadas etapas previas?]],_xlfn.XLOOKUP(Tabla1315[[#This Row],[Id Riesgo]],Tabla13[Id Riesgo],Tabla13[Porcentaje Impacto],"",1),"")</f>
        <v/>
      </c>
      <c r="G119" s="311" t="str">
        <f>IF(Tabla1315[[#This Row],[Diligenciadas etapas previas?]],_xlfn.XLOOKUP(Tabla1315[[#This Row],[Id Riesgo]],Tabla13[Id Riesgo],Tabla13[Nivel de probabilidad],"",1),"")</f>
        <v/>
      </c>
      <c r="H119" s="311" t="str">
        <f>IF(Tabla1315[[#This Row],[Diligenciadas etapas previas?]],_xlfn.XLOOKUP(Tabla1315[[#This Row],[Id Riesgo]],Tabla13[Id Riesgo],Tabla13[Nivel de impacto],"",1),"")</f>
        <v/>
      </c>
      <c r="I119" s="311" t="str">
        <f>IF(Tabla1315[[#This Row],[Diligenciadas etapas previas?]],_xlfn.XLOOKUP(Tabla1315[[#This Row],[Id Riesgo]],Tabla13[Id Riesgo],Tabla13[Severidad Nivel de Riesgo Inherente],"",1),"")</f>
        <v/>
      </c>
      <c r="J119" s="310" t="str">
        <f>IF(Tabla1315[[#This Row],[Diligenciadas etapas previas?]],_xlfn.XLOOKUP(Tabla1315[[#This Row],[Id Riesgo]],'4_CONTROLES'!$A$12:$A$1611,'4_CONTROLES'!$AJ$12:$AJ$1611,"",1),"")</f>
        <v/>
      </c>
      <c r="K119" s="310" t="str">
        <f>IF(Tabla1315[[#This Row],[Diligenciadas etapas previas?]],_xlfn.XLOOKUP(Tabla1315[[#This Row],[Id Riesgo]],'4_CONTROLES'!$A$12:$A$1611,'4_CONTROLES'!$AK$12:$AK$1611,"",1),"")</f>
        <v/>
      </c>
      <c r="L119" s="311" t="str">
        <f>IF(Tabla1315[[#This Row],[Diligenciadas etapas previas?]],_xlfn.XLOOKUP(Tabla1315[[#This Row],[Id Riesgo]],'4_CONTROLES'!$A$12:$A$1611,'4_CONTROLES'!$AL$12:$AL$1611,"",1),"")</f>
        <v/>
      </c>
      <c r="M119" s="311" t="str">
        <f>IF(Tabla1315[[#This Row],[Diligenciadas etapas previas?]],_xlfn.XLOOKUP(Tabla1315[[#This Row],[Id Riesgo]],'4_CONTROLES'!$A$12:$A$1611,'4_CONTROLES'!$AM$12:$AM$1611,"",1),"")</f>
        <v/>
      </c>
      <c r="N119" s="311" t="str">
        <f>IF(Tabla1315[[#This Row],[Diligenciadas etapas previas?]]=TRUE,_xlfn.XLOOKUP(CONCATENATE("P",Tabla1315[[#This Row],[Nivel de probabilidad Residual]],"I",Tabla1315[[#This Row],[Nivel de impacto Residual]]),Tabla10[Llave],Tabla10[Severidad],"",1),"")</f>
        <v/>
      </c>
      <c r="O119" s="336" t="str">
        <f>_xlfn.XLOOKUP(Tabla1315[[#This Row],[Severidad Nivel de Riesgo Residual]],CONFIGURACIÓN!$BM$6:$BM$9,CONFIGURACIÓN!$BO$6:$BO$9,"",0)</f>
        <v/>
      </c>
      <c r="P119" s="328" t="str">
        <f>_xlfn.XLOOKUP(Tabla1315[[#This Row],[Severidad Nivel de Riesgo Residual]],CONFIGURACIÓN!$BM$6:$BM$9,CONFIGURACIÓN!$BP$6:$BP$9,"",0)</f>
        <v/>
      </c>
      <c r="Q119" s="337"/>
      <c r="R119" s="314"/>
      <c r="S119" s="337"/>
      <c r="T119" s="337"/>
      <c r="U119" s="314"/>
      <c r="V119" s="338"/>
      <c r="W119" s="339"/>
      <c r="X119" s="339"/>
      <c r="Y119" s="339"/>
      <c r="Z119" s="339"/>
      <c r="AA119" s="339"/>
      <c r="AB119" s="339"/>
      <c r="AC119" s="339"/>
      <c r="AD119" s="339"/>
      <c r="AE119" s="339"/>
      <c r="AF119" s="339"/>
      <c r="AG119" s="339"/>
      <c r="AH119" s="339"/>
      <c r="AI119" s="338"/>
      <c r="AJ119" s="428" t="str">
        <f>IF(_xlfn.XLOOKUP(Tabla1315[[#This Row],[Id Riesgo]],Tabla6[Id Riesgo],Tabla6[Estado],"",0)=0,"",_xlfn.XLOOKUP(Tabla1315[[#This Row],[Id Riesgo]],Tabla6[Id Riesgo],Tabla6[Estado],"",0))</f>
        <v/>
      </c>
    </row>
    <row r="120" spans="1:36" ht="14.15" x14ac:dyDescent="0.35">
      <c r="A120" s="289" t="s">
        <v>700</v>
      </c>
      <c r="B120" s="309" t="b">
        <f>IF(COUNTIFS(Tabla135[Id Riesgo],Tabla1315[[#This Row],[Id Riesgo]],Tabla135[Registro diligenciado],TRUE)&gt;0,TRUE,FALSE)</f>
        <v>0</v>
      </c>
      <c r="C120" s="289" t="str">
        <f>IF(B120,_xlfn.XLOOKUP(A120,Tabla6[Id Riesgo],Tabla6[Sigla],FALSE,1),"")</f>
        <v/>
      </c>
      <c r="D120" s="290" t="str">
        <f>IF(B120,_xlfn.XLOOKUP(A120,Tabla6[Id Riesgo],Tabla6[DESCRIPCIÓN DEL RIESGO],FALSE,1),"")</f>
        <v/>
      </c>
      <c r="E120" s="310" t="str">
        <f>IF(Tabla1315[[#This Row],[Diligenciadas etapas previas?]],_xlfn.XLOOKUP(Tabla1315[[#This Row],[Id Riesgo]],Tabla13[Id Riesgo],Tabla13[Probabilidad],"",1),"")</f>
        <v/>
      </c>
      <c r="F120" s="310" t="str">
        <f>IF(Tabla1315[[#This Row],[Diligenciadas etapas previas?]],_xlfn.XLOOKUP(Tabla1315[[#This Row],[Id Riesgo]],Tabla13[Id Riesgo],Tabla13[Porcentaje Impacto],"",1),"")</f>
        <v/>
      </c>
      <c r="G120" s="311" t="str">
        <f>IF(Tabla1315[[#This Row],[Diligenciadas etapas previas?]],_xlfn.XLOOKUP(Tabla1315[[#This Row],[Id Riesgo]],Tabla13[Id Riesgo],Tabla13[Nivel de probabilidad],"",1),"")</f>
        <v/>
      </c>
      <c r="H120" s="311" t="str">
        <f>IF(Tabla1315[[#This Row],[Diligenciadas etapas previas?]],_xlfn.XLOOKUP(Tabla1315[[#This Row],[Id Riesgo]],Tabla13[Id Riesgo],Tabla13[Nivel de impacto],"",1),"")</f>
        <v/>
      </c>
      <c r="I120" s="311" t="str">
        <f>IF(Tabla1315[[#This Row],[Diligenciadas etapas previas?]],_xlfn.XLOOKUP(Tabla1315[[#This Row],[Id Riesgo]],Tabla13[Id Riesgo],Tabla13[Severidad Nivel de Riesgo Inherente],"",1),"")</f>
        <v/>
      </c>
      <c r="J120" s="310" t="str">
        <f>IF(Tabla1315[[#This Row],[Diligenciadas etapas previas?]],_xlfn.XLOOKUP(Tabla1315[[#This Row],[Id Riesgo]],'4_CONTROLES'!$A$12:$A$1611,'4_CONTROLES'!$AJ$12:$AJ$1611,"",1),"")</f>
        <v/>
      </c>
      <c r="K120" s="310" t="str">
        <f>IF(Tabla1315[[#This Row],[Diligenciadas etapas previas?]],_xlfn.XLOOKUP(Tabla1315[[#This Row],[Id Riesgo]],'4_CONTROLES'!$A$12:$A$1611,'4_CONTROLES'!$AK$12:$AK$1611,"",1),"")</f>
        <v/>
      </c>
      <c r="L120" s="311" t="str">
        <f>IF(Tabla1315[[#This Row],[Diligenciadas etapas previas?]],_xlfn.XLOOKUP(Tabla1315[[#This Row],[Id Riesgo]],'4_CONTROLES'!$A$12:$A$1611,'4_CONTROLES'!$AL$12:$AL$1611,"",1),"")</f>
        <v/>
      </c>
      <c r="M120" s="311" t="str">
        <f>IF(Tabla1315[[#This Row],[Diligenciadas etapas previas?]],_xlfn.XLOOKUP(Tabla1315[[#This Row],[Id Riesgo]],'4_CONTROLES'!$A$12:$A$1611,'4_CONTROLES'!$AM$12:$AM$1611,"",1),"")</f>
        <v/>
      </c>
      <c r="N120" s="311" t="str">
        <f>IF(Tabla1315[[#This Row],[Diligenciadas etapas previas?]]=TRUE,_xlfn.XLOOKUP(CONCATENATE("P",Tabla1315[[#This Row],[Nivel de probabilidad Residual]],"I",Tabla1315[[#This Row],[Nivel de impacto Residual]]),Tabla10[Llave],Tabla10[Severidad],"",1),"")</f>
        <v/>
      </c>
      <c r="O120" s="336" t="str">
        <f>_xlfn.XLOOKUP(Tabla1315[[#This Row],[Severidad Nivel de Riesgo Residual]],CONFIGURACIÓN!$BM$6:$BM$9,CONFIGURACIÓN!$BO$6:$BO$9,"",0)</f>
        <v/>
      </c>
      <c r="P120" s="328" t="str">
        <f>_xlfn.XLOOKUP(Tabla1315[[#This Row],[Severidad Nivel de Riesgo Residual]],CONFIGURACIÓN!$BM$6:$BM$9,CONFIGURACIÓN!$BP$6:$BP$9,"",0)</f>
        <v/>
      </c>
      <c r="Q120" s="337"/>
      <c r="R120" s="314"/>
      <c r="S120" s="337"/>
      <c r="T120" s="337"/>
      <c r="U120" s="314"/>
      <c r="V120" s="338"/>
      <c r="W120" s="339"/>
      <c r="X120" s="339"/>
      <c r="Y120" s="339"/>
      <c r="Z120" s="339"/>
      <c r="AA120" s="339"/>
      <c r="AB120" s="339"/>
      <c r="AC120" s="339"/>
      <c r="AD120" s="339"/>
      <c r="AE120" s="339"/>
      <c r="AF120" s="339"/>
      <c r="AG120" s="339"/>
      <c r="AH120" s="339"/>
      <c r="AI120" s="338"/>
      <c r="AJ120" s="428" t="str">
        <f>IF(_xlfn.XLOOKUP(Tabla1315[[#This Row],[Id Riesgo]],Tabla6[Id Riesgo],Tabla6[Estado],"",0)=0,"",_xlfn.XLOOKUP(Tabla1315[[#This Row],[Id Riesgo]],Tabla6[Id Riesgo],Tabla6[Estado],"",0))</f>
        <v/>
      </c>
    </row>
    <row r="121" spans="1:36" ht="14.15" x14ac:dyDescent="0.35">
      <c r="A121" s="289" t="s">
        <v>701</v>
      </c>
      <c r="B121" s="309" t="b">
        <f>IF(COUNTIFS(Tabla135[Id Riesgo],Tabla1315[[#This Row],[Id Riesgo]],Tabla135[Registro diligenciado],TRUE)&gt;0,TRUE,FALSE)</f>
        <v>0</v>
      </c>
      <c r="C121" s="289" t="str">
        <f>IF(B121,_xlfn.XLOOKUP(A121,Tabla6[Id Riesgo],Tabla6[Sigla],FALSE,1),"")</f>
        <v/>
      </c>
      <c r="D121" s="290" t="str">
        <f>IF(B121,_xlfn.XLOOKUP(A121,Tabla6[Id Riesgo],Tabla6[DESCRIPCIÓN DEL RIESGO],FALSE,1),"")</f>
        <v/>
      </c>
      <c r="E121" s="310" t="str">
        <f>IF(Tabla1315[[#This Row],[Diligenciadas etapas previas?]],_xlfn.XLOOKUP(Tabla1315[[#This Row],[Id Riesgo]],Tabla13[Id Riesgo],Tabla13[Probabilidad],"",1),"")</f>
        <v/>
      </c>
      <c r="F121" s="310" t="str">
        <f>IF(Tabla1315[[#This Row],[Diligenciadas etapas previas?]],_xlfn.XLOOKUP(Tabla1315[[#This Row],[Id Riesgo]],Tabla13[Id Riesgo],Tabla13[Porcentaje Impacto],"",1),"")</f>
        <v/>
      </c>
      <c r="G121" s="311" t="str">
        <f>IF(Tabla1315[[#This Row],[Diligenciadas etapas previas?]],_xlfn.XLOOKUP(Tabla1315[[#This Row],[Id Riesgo]],Tabla13[Id Riesgo],Tabla13[Nivel de probabilidad],"",1),"")</f>
        <v/>
      </c>
      <c r="H121" s="311" t="str">
        <f>IF(Tabla1315[[#This Row],[Diligenciadas etapas previas?]],_xlfn.XLOOKUP(Tabla1315[[#This Row],[Id Riesgo]],Tabla13[Id Riesgo],Tabla13[Nivel de impacto],"",1),"")</f>
        <v/>
      </c>
      <c r="I121" s="311" t="str">
        <f>IF(Tabla1315[[#This Row],[Diligenciadas etapas previas?]],_xlfn.XLOOKUP(Tabla1315[[#This Row],[Id Riesgo]],Tabla13[Id Riesgo],Tabla13[Severidad Nivel de Riesgo Inherente],"",1),"")</f>
        <v/>
      </c>
      <c r="J121" s="310" t="str">
        <f>IF(Tabla1315[[#This Row],[Diligenciadas etapas previas?]],_xlfn.XLOOKUP(Tabla1315[[#This Row],[Id Riesgo]],'4_CONTROLES'!$A$12:$A$1611,'4_CONTROLES'!$AJ$12:$AJ$1611,"",1),"")</f>
        <v/>
      </c>
      <c r="K121" s="310" t="str">
        <f>IF(Tabla1315[[#This Row],[Diligenciadas etapas previas?]],_xlfn.XLOOKUP(Tabla1315[[#This Row],[Id Riesgo]],'4_CONTROLES'!$A$12:$A$1611,'4_CONTROLES'!$AK$12:$AK$1611,"",1),"")</f>
        <v/>
      </c>
      <c r="L121" s="311" t="str">
        <f>IF(Tabla1315[[#This Row],[Diligenciadas etapas previas?]],_xlfn.XLOOKUP(Tabla1315[[#This Row],[Id Riesgo]],'4_CONTROLES'!$A$12:$A$1611,'4_CONTROLES'!$AL$12:$AL$1611,"",1),"")</f>
        <v/>
      </c>
      <c r="M121" s="311" t="str">
        <f>IF(Tabla1315[[#This Row],[Diligenciadas etapas previas?]],_xlfn.XLOOKUP(Tabla1315[[#This Row],[Id Riesgo]],'4_CONTROLES'!$A$12:$A$1611,'4_CONTROLES'!$AM$12:$AM$1611,"",1),"")</f>
        <v/>
      </c>
      <c r="N121" s="311" t="str">
        <f>IF(Tabla1315[[#This Row],[Diligenciadas etapas previas?]]=TRUE,_xlfn.XLOOKUP(CONCATENATE("P",Tabla1315[[#This Row],[Nivel de probabilidad Residual]],"I",Tabla1315[[#This Row],[Nivel de impacto Residual]]),Tabla10[Llave],Tabla10[Severidad],"",1),"")</f>
        <v/>
      </c>
      <c r="O121" s="336" t="str">
        <f>_xlfn.XLOOKUP(Tabla1315[[#This Row],[Severidad Nivel de Riesgo Residual]],CONFIGURACIÓN!$BM$6:$BM$9,CONFIGURACIÓN!$BO$6:$BO$9,"",0)</f>
        <v/>
      </c>
      <c r="P121" s="328" t="str">
        <f>_xlfn.XLOOKUP(Tabla1315[[#This Row],[Severidad Nivel de Riesgo Residual]],CONFIGURACIÓN!$BM$6:$BM$9,CONFIGURACIÓN!$BP$6:$BP$9,"",0)</f>
        <v/>
      </c>
      <c r="Q121" s="337"/>
      <c r="R121" s="314"/>
      <c r="S121" s="337"/>
      <c r="T121" s="337"/>
      <c r="U121" s="314"/>
      <c r="V121" s="338"/>
      <c r="W121" s="339"/>
      <c r="X121" s="339"/>
      <c r="Y121" s="339"/>
      <c r="Z121" s="339"/>
      <c r="AA121" s="339"/>
      <c r="AB121" s="339"/>
      <c r="AC121" s="339"/>
      <c r="AD121" s="339"/>
      <c r="AE121" s="339"/>
      <c r="AF121" s="339"/>
      <c r="AG121" s="339"/>
      <c r="AH121" s="339"/>
      <c r="AI121" s="338"/>
      <c r="AJ121" s="428" t="str">
        <f>IF(_xlfn.XLOOKUP(Tabla1315[[#This Row],[Id Riesgo]],Tabla6[Id Riesgo],Tabla6[Estado],"",0)=0,"",_xlfn.XLOOKUP(Tabla1315[[#This Row],[Id Riesgo]],Tabla6[Id Riesgo],Tabla6[Estado],"",0))</f>
        <v/>
      </c>
    </row>
    <row r="122" spans="1:36" ht="14.15" x14ac:dyDescent="0.35">
      <c r="A122" s="289" t="s">
        <v>702</v>
      </c>
      <c r="B122" s="309" t="b">
        <f>IF(COUNTIFS(Tabla135[Id Riesgo],Tabla1315[[#This Row],[Id Riesgo]],Tabla135[Registro diligenciado],TRUE)&gt;0,TRUE,FALSE)</f>
        <v>0</v>
      </c>
      <c r="C122" s="289" t="str">
        <f>IF(B122,_xlfn.XLOOKUP(A122,Tabla6[Id Riesgo],Tabla6[Sigla],FALSE,1),"")</f>
        <v/>
      </c>
      <c r="D122" s="290" t="str">
        <f>IF(B122,_xlfn.XLOOKUP(A122,Tabla6[Id Riesgo],Tabla6[DESCRIPCIÓN DEL RIESGO],FALSE,1),"")</f>
        <v/>
      </c>
      <c r="E122" s="310" t="str">
        <f>IF(Tabla1315[[#This Row],[Diligenciadas etapas previas?]],_xlfn.XLOOKUP(Tabla1315[[#This Row],[Id Riesgo]],Tabla13[Id Riesgo],Tabla13[Probabilidad],"",1),"")</f>
        <v/>
      </c>
      <c r="F122" s="310" t="str">
        <f>IF(Tabla1315[[#This Row],[Diligenciadas etapas previas?]],_xlfn.XLOOKUP(Tabla1315[[#This Row],[Id Riesgo]],Tabla13[Id Riesgo],Tabla13[Porcentaje Impacto],"",1),"")</f>
        <v/>
      </c>
      <c r="G122" s="311" t="str">
        <f>IF(Tabla1315[[#This Row],[Diligenciadas etapas previas?]],_xlfn.XLOOKUP(Tabla1315[[#This Row],[Id Riesgo]],Tabla13[Id Riesgo],Tabla13[Nivel de probabilidad],"",1),"")</f>
        <v/>
      </c>
      <c r="H122" s="311" t="str">
        <f>IF(Tabla1315[[#This Row],[Diligenciadas etapas previas?]],_xlfn.XLOOKUP(Tabla1315[[#This Row],[Id Riesgo]],Tabla13[Id Riesgo],Tabla13[Nivel de impacto],"",1),"")</f>
        <v/>
      </c>
      <c r="I122" s="311" t="str">
        <f>IF(Tabla1315[[#This Row],[Diligenciadas etapas previas?]],_xlfn.XLOOKUP(Tabla1315[[#This Row],[Id Riesgo]],Tabla13[Id Riesgo],Tabla13[Severidad Nivel de Riesgo Inherente],"",1),"")</f>
        <v/>
      </c>
      <c r="J122" s="310" t="str">
        <f>IF(Tabla1315[[#This Row],[Diligenciadas etapas previas?]],_xlfn.XLOOKUP(Tabla1315[[#This Row],[Id Riesgo]],'4_CONTROLES'!$A$12:$A$1611,'4_CONTROLES'!$AJ$12:$AJ$1611,"",1),"")</f>
        <v/>
      </c>
      <c r="K122" s="310" t="str">
        <f>IF(Tabla1315[[#This Row],[Diligenciadas etapas previas?]],_xlfn.XLOOKUP(Tabla1315[[#This Row],[Id Riesgo]],'4_CONTROLES'!$A$12:$A$1611,'4_CONTROLES'!$AK$12:$AK$1611,"",1),"")</f>
        <v/>
      </c>
      <c r="L122" s="311" t="str">
        <f>IF(Tabla1315[[#This Row],[Diligenciadas etapas previas?]],_xlfn.XLOOKUP(Tabla1315[[#This Row],[Id Riesgo]],'4_CONTROLES'!$A$12:$A$1611,'4_CONTROLES'!$AL$12:$AL$1611,"",1),"")</f>
        <v/>
      </c>
      <c r="M122" s="311" t="str">
        <f>IF(Tabla1315[[#This Row],[Diligenciadas etapas previas?]],_xlfn.XLOOKUP(Tabla1315[[#This Row],[Id Riesgo]],'4_CONTROLES'!$A$12:$A$1611,'4_CONTROLES'!$AM$12:$AM$1611,"",1),"")</f>
        <v/>
      </c>
      <c r="N122" s="311" t="str">
        <f>IF(Tabla1315[[#This Row],[Diligenciadas etapas previas?]]=TRUE,_xlfn.XLOOKUP(CONCATENATE("P",Tabla1315[[#This Row],[Nivel de probabilidad Residual]],"I",Tabla1315[[#This Row],[Nivel de impacto Residual]]),Tabla10[Llave],Tabla10[Severidad],"",1),"")</f>
        <v/>
      </c>
      <c r="O122" s="336" t="str">
        <f>_xlfn.XLOOKUP(Tabla1315[[#This Row],[Severidad Nivel de Riesgo Residual]],CONFIGURACIÓN!$BM$6:$BM$9,CONFIGURACIÓN!$BO$6:$BO$9,"",0)</f>
        <v/>
      </c>
      <c r="P122" s="328" t="str">
        <f>_xlfn.XLOOKUP(Tabla1315[[#This Row],[Severidad Nivel de Riesgo Residual]],CONFIGURACIÓN!$BM$6:$BM$9,CONFIGURACIÓN!$BP$6:$BP$9,"",0)</f>
        <v/>
      </c>
      <c r="Q122" s="337"/>
      <c r="R122" s="314"/>
      <c r="S122" s="337"/>
      <c r="T122" s="337"/>
      <c r="U122" s="314"/>
      <c r="V122" s="338"/>
      <c r="W122" s="339"/>
      <c r="X122" s="339"/>
      <c r="Y122" s="339"/>
      <c r="Z122" s="339"/>
      <c r="AA122" s="339"/>
      <c r="AB122" s="339"/>
      <c r="AC122" s="339"/>
      <c r="AD122" s="339"/>
      <c r="AE122" s="339"/>
      <c r="AF122" s="339"/>
      <c r="AG122" s="339"/>
      <c r="AH122" s="339"/>
      <c r="AI122" s="338"/>
      <c r="AJ122" s="428" t="str">
        <f>IF(_xlfn.XLOOKUP(Tabla1315[[#This Row],[Id Riesgo]],Tabla6[Id Riesgo],Tabla6[Estado],"",0)=0,"",_xlfn.XLOOKUP(Tabla1315[[#This Row],[Id Riesgo]],Tabla6[Id Riesgo],Tabla6[Estado],"",0))</f>
        <v/>
      </c>
    </row>
    <row r="123" spans="1:36" ht="14.15" x14ac:dyDescent="0.35">
      <c r="A123" s="289" t="s">
        <v>703</v>
      </c>
      <c r="B123" s="309" t="b">
        <f>IF(COUNTIFS(Tabla135[Id Riesgo],Tabla1315[[#This Row],[Id Riesgo]],Tabla135[Registro diligenciado],TRUE)&gt;0,TRUE,FALSE)</f>
        <v>0</v>
      </c>
      <c r="C123" s="289" t="str">
        <f>IF(B123,_xlfn.XLOOKUP(A123,Tabla6[Id Riesgo],Tabla6[Sigla],FALSE,1),"")</f>
        <v/>
      </c>
      <c r="D123" s="290" t="str">
        <f>IF(B123,_xlfn.XLOOKUP(A123,Tabla6[Id Riesgo],Tabla6[DESCRIPCIÓN DEL RIESGO],FALSE,1),"")</f>
        <v/>
      </c>
      <c r="E123" s="310" t="str">
        <f>IF(Tabla1315[[#This Row],[Diligenciadas etapas previas?]],_xlfn.XLOOKUP(Tabla1315[[#This Row],[Id Riesgo]],Tabla13[Id Riesgo],Tabla13[Probabilidad],"",1),"")</f>
        <v/>
      </c>
      <c r="F123" s="310" t="str">
        <f>IF(Tabla1315[[#This Row],[Diligenciadas etapas previas?]],_xlfn.XLOOKUP(Tabla1315[[#This Row],[Id Riesgo]],Tabla13[Id Riesgo],Tabla13[Porcentaje Impacto],"",1),"")</f>
        <v/>
      </c>
      <c r="G123" s="311" t="str">
        <f>IF(Tabla1315[[#This Row],[Diligenciadas etapas previas?]],_xlfn.XLOOKUP(Tabla1315[[#This Row],[Id Riesgo]],Tabla13[Id Riesgo],Tabla13[Nivel de probabilidad],"",1),"")</f>
        <v/>
      </c>
      <c r="H123" s="311" t="str">
        <f>IF(Tabla1315[[#This Row],[Diligenciadas etapas previas?]],_xlfn.XLOOKUP(Tabla1315[[#This Row],[Id Riesgo]],Tabla13[Id Riesgo],Tabla13[Nivel de impacto],"",1),"")</f>
        <v/>
      </c>
      <c r="I123" s="311" t="str">
        <f>IF(Tabla1315[[#This Row],[Diligenciadas etapas previas?]],_xlfn.XLOOKUP(Tabla1315[[#This Row],[Id Riesgo]],Tabla13[Id Riesgo],Tabla13[Severidad Nivel de Riesgo Inherente],"",1),"")</f>
        <v/>
      </c>
      <c r="J123" s="310" t="str">
        <f>IF(Tabla1315[[#This Row],[Diligenciadas etapas previas?]],_xlfn.XLOOKUP(Tabla1315[[#This Row],[Id Riesgo]],'4_CONTROLES'!$A$12:$A$1611,'4_CONTROLES'!$AJ$12:$AJ$1611,"",1),"")</f>
        <v/>
      </c>
      <c r="K123" s="310" t="str">
        <f>IF(Tabla1315[[#This Row],[Diligenciadas etapas previas?]],_xlfn.XLOOKUP(Tabla1315[[#This Row],[Id Riesgo]],'4_CONTROLES'!$A$12:$A$1611,'4_CONTROLES'!$AK$12:$AK$1611,"",1),"")</f>
        <v/>
      </c>
      <c r="L123" s="311" t="str">
        <f>IF(Tabla1315[[#This Row],[Diligenciadas etapas previas?]],_xlfn.XLOOKUP(Tabla1315[[#This Row],[Id Riesgo]],'4_CONTROLES'!$A$12:$A$1611,'4_CONTROLES'!$AL$12:$AL$1611,"",1),"")</f>
        <v/>
      </c>
      <c r="M123" s="311" t="str">
        <f>IF(Tabla1315[[#This Row],[Diligenciadas etapas previas?]],_xlfn.XLOOKUP(Tabla1315[[#This Row],[Id Riesgo]],'4_CONTROLES'!$A$12:$A$1611,'4_CONTROLES'!$AM$12:$AM$1611,"",1),"")</f>
        <v/>
      </c>
      <c r="N123" s="311" t="str">
        <f>IF(Tabla1315[[#This Row],[Diligenciadas etapas previas?]]=TRUE,_xlfn.XLOOKUP(CONCATENATE("P",Tabla1315[[#This Row],[Nivel de probabilidad Residual]],"I",Tabla1315[[#This Row],[Nivel de impacto Residual]]),Tabla10[Llave],Tabla10[Severidad],"",1),"")</f>
        <v/>
      </c>
      <c r="O123" s="336" t="str">
        <f>_xlfn.XLOOKUP(Tabla1315[[#This Row],[Severidad Nivel de Riesgo Residual]],CONFIGURACIÓN!$BM$6:$BM$9,CONFIGURACIÓN!$BO$6:$BO$9,"",0)</f>
        <v/>
      </c>
      <c r="P123" s="328" t="str">
        <f>_xlfn.XLOOKUP(Tabla1315[[#This Row],[Severidad Nivel de Riesgo Residual]],CONFIGURACIÓN!$BM$6:$BM$9,CONFIGURACIÓN!$BP$6:$BP$9,"",0)</f>
        <v/>
      </c>
      <c r="Q123" s="337"/>
      <c r="R123" s="314"/>
      <c r="S123" s="337"/>
      <c r="T123" s="337"/>
      <c r="U123" s="314"/>
      <c r="V123" s="338"/>
      <c r="W123" s="339"/>
      <c r="X123" s="339"/>
      <c r="Y123" s="339"/>
      <c r="Z123" s="339"/>
      <c r="AA123" s="339"/>
      <c r="AB123" s="339"/>
      <c r="AC123" s="339"/>
      <c r="AD123" s="339"/>
      <c r="AE123" s="339"/>
      <c r="AF123" s="339"/>
      <c r="AG123" s="339"/>
      <c r="AH123" s="339"/>
      <c r="AI123" s="338"/>
      <c r="AJ123" s="428" t="str">
        <f>IF(_xlfn.XLOOKUP(Tabla1315[[#This Row],[Id Riesgo]],Tabla6[Id Riesgo],Tabla6[Estado],"",0)=0,"",_xlfn.XLOOKUP(Tabla1315[[#This Row],[Id Riesgo]],Tabla6[Id Riesgo],Tabla6[Estado],"",0))</f>
        <v/>
      </c>
    </row>
    <row r="124" spans="1:36" ht="14.15" x14ac:dyDescent="0.35">
      <c r="A124" s="289" t="s">
        <v>704</v>
      </c>
      <c r="B124" s="309" t="b">
        <f>IF(COUNTIFS(Tabla135[Id Riesgo],Tabla1315[[#This Row],[Id Riesgo]],Tabla135[Registro diligenciado],TRUE)&gt;0,TRUE,FALSE)</f>
        <v>0</v>
      </c>
      <c r="C124" s="289" t="str">
        <f>IF(B124,_xlfn.XLOOKUP(A124,Tabla6[Id Riesgo],Tabla6[Sigla],FALSE,1),"")</f>
        <v/>
      </c>
      <c r="D124" s="290" t="str">
        <f>IF(B124,_xlfn.XLOOKUP(A124,Tabla6[Id Riesgo],Tabla6[DESCRIPCIÓN DEL RIESGO],FALSE,1),"")</f>
        <v/>
      </c>
      <c r="E124" s="310" t="str">
        <f>IF(Tabla1315[[#This Row],[Diligenciadas etapas previas?]],_xlfn.XLOOKUP(Tabla1315[[#This Row],[Id Riesgo]],Tabla13[Id Riesgo],Tabla13[Probabilidad],"",1),"")</f>
        <v/>
      </c>
      <c r="F124" s="310" t="str">
        <f>IF(Tabla1315[[#This Row],[Diligenciadas etapas previas?]],_xlfn.XLOOKUP(Tabla1315[[#This Row],[Id Riesgo]],Tabla13[Id Riesgo],Tabla13[Porcentaje Impacto],"",1),"")</f>
        <v/>
      </c>
      <c r="G124" s="311" t="str">
        <f>IF(Tabla1315[[#This Row],[Diligenciadas etapas previas?]],_xlfn.XLOOKUP(Tabla1315[[#This Row],[Id Riesgo]],Tabla13[Id Riesgo],Tabla13[Nivel de probabilidad],"",1),"")</f>
        <v/>
      </c>
      <c r="H124" s="311" t="str">
        <f>IF(Tabla1315[[#This Row],[Diligenciadas etapas previas?]],_xlfn.XLOOKUP(Tabla1315[[#This Row],[Id Riesgo]],Tabla13[Id Riesgo],Tabla13[Nivel de impacto],"",1),"")</f>
        <v/>
      </c>
      <c r="I124" s="311" t="str">
        <f>IF(Tabla1315[[#This Row],[Diligenciadas etapas previas?]],_xlfn.XLOOKUP(Tabla1315[[#This Row],[Id Riesgo]],Tabla13[Id Riesgo],Tabla13[Severidad Nivel de Riesgo Inherente],"",1),"")</f>
        <v/>
      </c>
      <c r="J124" s="310" t="str">
        <f>IF(Tabla1315[[#This Row],[Diligenciadas etapas previas?]],_xlfn.XLOOKUP(Tabla1315[[#This Row],[Id Riesgo]],'4_CONTROLES'!$A$12:$A$1611,'4_CONTROLES'!$AJ$12:$AJ$1611,"",1),"")</f>
        <v/>
      </c>
      <c r="K124" s="310" t="str">
        <f>IF(Tabla1315[[#This Row],[Diligenciadas etapas previas?]],_xlfn.XLOOKUP(Tabla1315[[#This Row],[Id Riesgo]],'4_CONTROLES'!$A$12:$A$1611,'4_CONTROLES'!$AK$12:$AK$1611,"",1),"")</f>
        <v/>
      </c>
      <c r="L124" s="311" t="str">
        <f>IF(Tabla1315[[#This Row],[Diligenciadas etapas previas?]],_xlfn.XLOOKUP(Tabla1315[[#This Row],[Id Riesgo]],'4_CONTROLES'!$A$12:$A$1611,'4_CONTROLES'!$AL$12:$AL$1611,"",1),"")</f>
        <v/>
      </c>
      <c r="M124" s="311" t="str">
        <f>IF(Tabla1315[[#This Row],[Diligenciadas etapas previas?]],_xlfn.XLOOKUP(Tabla1315[[#This Row],[Id Riesgo]],'4_CONTROLES'!$A$12:$A$1611,'4_CONTROLES'!$AM$12:$AM$1611,"",1),"")</f>
        <v/>
      </c>
      <c r="N124" s="311" t="str">
        <f>IF(Tabla1315[[#This Row],[Diligenciadas etapas previas?]]=TRUE,_xlfn.XLOOKUP(CONCATENATE("P",Tabla1315[[#This Row],[Nivel de probabilidad Residual]],"I",Tabla1315[[#This Row],[Nivel de impacto Residual]]),Tabla10[Llave],Tabla10[Severidad],"",1),"")</f>
        <v/>
      </c>
      <c r="O124" s="336" t="str">
        <f>_xlfn.XLOOKUP(Tabla1315[[#This Row],[Severidad Nivel de Riesgo Residual]],CONFIGURACIÓN!$BM$6:$BM$9,CONFIGURACIÓN!$BO$6:$BO$9,"",0)</f>
        <v/>
      </c>
      <c r="P124" s="328" t="str">
        <f>_xlfn.XLOOKUP(Tabla1315[[#This Row],[Severidad Nivel de Riesgo Residual]],CONFIGURACIÓN!$BM$6:$BM$9,CONFIGURACIÓN!$BP$6:$BP$9,"",0)</f>
        <v/>
      </c>
      <c r="Q124" s="337"/>
      <c r="R124" s="314"/>
      <c r="S124" s="337"/>
      <c r="T124" s="337"/>
      <c r="U124" s="314"/>
      <c r="V124" s="338"/>
      <c r="W124" s="339"/>
      <c r="X124" s="339"/>
      <c r="Y124" s="339"/>
      <c r="Z124" s="339"/>
      <c r="AA124" s="339"/>
      <c r="AB124" s="339"/>
      <c r="AC124" s="339"/>
      <c r="AD124" s="339"/>
      <c r="AE124" s="339"/>
      <c r="AF124" s="339"/>
      <c r="AG124" s="339"/>
      <c r="AH124" s="339"/>
      <c r="AI124" s="338"/>
      <c r="AJ124" s="428" t="str">
        <f>IF(_xlfn.XLOOKUP(Tabla1315[[#This Row],[Id Riesgo]],Tabla6[Id Riesgo],Tabla6[Estado],"",0)=0,"",_xlfn.XLOOKUP(Tabla1315[[#This Row],[Id Riesgo]],Tabla6[Id Riesgo],Tabla6[Estado],"",0))</f>
        <v/>
      </c>
    </row>
    <row r="125" spans="1:36" ht="14.15" x14ac:dyDescent="0.35">
      <c r="A125" s="289" t="s">
        <v>705</v>
      </c>
      <c r="B125" s="309" t="b">
        <f>IF(COUNTIFS(Tabla135[Id Riesgo],Tabla1315[[#This Row],[Id Riesgo]],Tabla135[Registro diligenciado],TRUE)&gt;0,TRUE,FALSE)</f>
        <v>0</v>
      </c>
      <c r="C125" s="289" t="str">
        <f>IF(B125,_xlfn.XLOOKUP(A125,Tabla6[Id Riesgo],Tabla6[Sigla],FALSE,1),"")</f>
        <v/>
      </c>
      <c r="D125" s="290" t="str">
        <f>IF(B125,_xlfn.XLOOKUP(A125,Tabla6[Id Riesgo],Tabla6[DESCRIPCIÓN DEL RIESGO],FALSE,1),"")</f>
        <v/>
      </c>
      <c r="E125" s="310" t="str">
        <f>IF(Tabla1315[[#This Row],[Diligenciadas etapas previas?]],_xlfn.XLOOKUP(Tabla1315[[#This Row],[Id Riesgo]],Tabla13[Id Riesgo],Tabla13[Probabilidad],"",1),"")</f>
        <v/>
      </c>
      <c r="F125" s="310" t="str">
        <f>IF(Tabla1315[[#This Row],[Diligenciadas etapas previas?]],_xlfn.XLOOKUP(Tabla1315[[#This Row],[Id Riesgo]],Tabla13[Id Riesgo],Tabla13[Porcentaje Impacto],"",1),"")</f>
        <v/>
      </c>
      <c r="G125" s="311" t="str">
        <f>IF(Tabla1315[[#This Row],[Diligenciadas etapas previas?]],_xlfn.XLOOKUP(Tabla1315[[#This Row],[Id Riesgo]],Tabla13[Id Riesgo],Tabla13[Nivel de probabilidad],"",1),"")</f>
        <v/>
      </c>
      <c r="H125" s="311" t="str">
        <f>IF(Tabla1315[[#This Row],[Diligenciadas etapas previas?]],_xlfn.XLOOKUP(Tabla1315[[#This Row],[Id Riesgo]],Tabla13[Id Riesgo],Tabla13[Nivel de impacto],"",1),"")</f>
        <v/>
      </c>
      <c r="I125" s="311" t="str">
        <f>IF(Tabla1315[[#This Row],[Diligenciadas etapas previas?]],_xlfn.XLOOKUP(Tabla1315[[#This Row],[Id Riesgo]],Tabla13[Id Riesgo],Tabla13[Severidad Nivel de Riesgo Inherente],"",1),"")</f>
        <v/>
      </c>
      <c r="J125" s="310" t="str">
        <f>IF(Tabla1315[[#This Row],[Diligenciadas etapas previas?]],_xlfn.XLOOKUP(Tabla1315[[#This Row],[Id Riesgo]],'4_CONTROLES'!$A$12:$A$1611,'4_CONTROLES'!$AJ$12:$AJ$1611,"",1),"")</f>
        <v/>
      </c>
      <c r="K125" s="310" t="str">
        <f>IF(Tabla1315[[#This Row],[Diligenciadas etapas previas?]],_xlfn.XLOOKUP(Tabla1315[[#This Row],[Id Riesgo]],'4_CONTROLES'!$A$12:$A$1611,'4_CONTROLES'!$AK$12:$AK$1611,"",1),"")</f>
        <v/>
      </c>
      <c r="L125" s="311" t="str">
        <f>IF(Tabla1315[[#This Row],[Diligenciadas etapas previas?]],_xlfn.XLOOKUP(Tabla1315[[#This Row],[Id Riesgo]],'4_CONTROLES'!$A$12:$A$1611,'4_CONTROLES'!$AL$12:$AL$1611,"",1),"")</f>
        <v/>
      </c>
      <c r="M125" s="311" t="str">
        <f>IF(Tabla1315[[#This Row],[Diligenciadas etapas previas?]],_xlfn.XLOOKUP(Tabla1315[[#This Row],[Id Riesgo]],'4_CONTROLES'!$A$12:$A$1611,'4_CONTROLES'!$AM$12:$AM$1611,"",1),"")</f>
        <v/>
      </c>
      <c r="N125" s="311" t="str">
        <f>IF(Tabla1315[[#This Row],[Diligenciadas etapas previas?]]=TRUE,_xlfn.XLOOKUP(CONCATENATE("P",Tabla1315[[#This Row],[Nivel de probabilidad Residual]],"I",Tabla1315[[#This Row],[Nivel de impacto Residual]]),Tabla10[Llave],Tabla10[Severidad],"",1),"")</f>
        <v/>
      </c>
      <c r="O125" s="336" t="str">
        <f>_xlfn.XLOOKUP(Tabla1315[[#This Row],[Severidad Nivel de Riesgo Residual]],CONFIGURACIÓN!$BM$6:$BM$9,CONFIGURACIÓN!$BO$6:$BO$9,"",0)</f>
        <v/>
      </c>
      <c r="P125" s="328" t="str">
        <f>_xlfn.XLOOKUP(Tabla1315[[#This Row],[Severidad Nivel de Riesgo Residual]],CONFIGURACIÓN!$BM$6:$BM$9,CONFIGURACIÓN!$BP$6:$BP$9,"",0)</f>
        <v/>
      </c>
      <c r="Q125" s="337"/>
      <c r="R125" s="314"/>
      <c r="S125" s="337"/>
      <c r="T125" s="337"/>
      <c r="U125" s="314"/>
      <c r="V125" s="338"/>
      <c r="W125" s="339"/>
      <c r="X125" s="339"/>
      <c r="Y125" s="339"/>
      <c r="Z125" s="339"/>
      <c r="AA125" s="339"/>
      <c r="AB125" s="339"/>
      <c r="AC125" s="339"/>
      <c r="AD125" s="339"/>
      <c r="AE125" s="339"/>
      <c r="AF125" s="339"/>
      <c r="AG125" s="339"/>
      <c r="AH125" s="339"/>
      <c r="AI125" s="338"/>
      <c r="AJ125" s="428" t="str">
        <f>IF(_xlfn.XLOOKUP(Tabla1315[[#This Row],[Id Riesgo]],Tabla6[Id Riesgo],Tabla6[Estado],"",0)=0,"",_xlfn.XLOOKUP(Tabla1315[[#This Row],[Id Riesgo]],Tabla6[Id Riesgo],Tabla6[Estado],"",0))</f>
        <v/>
      </c>
    </row>
    <row r="126" spans="1:36" ht="14.15" x14ac:dyDescent="0.35">
      <c r="A126" s="289" t="s">
        <v>706</v>
      </c>
      <c r="B126" s="309" t="b">
        <f>IF(COUNTIFS(Tabla135[Id Riesgo],Tabla1315[[#This Row],[Id Riesgo]],Tabla135[Registro diligenciado],TRUE)&gt;0,TRUE,FALSE)</f>
        <v>0</v>
      </c>
      <c r="C126" s="289" t="str">
        <f>IF(B126,_xlfn.XLOOKUP(A126,Tabla6[Id Riesgo],Tabla6[Sigla],FALSE,1),"")</f>
        <v/>
      </c>
      <c r="D126" s="290" t="str">
        <f>IF(B126,_xlfn.XLOOKUP(A126,Tabla6[Id Riesgo],Tabla6[DESCRIPCIÓN DEL RIESGO],FALSE,1),"")</f>
        <v/>
      </c>
      <c r="E126" s="310" t="str">
        <f>IF(Tabla1315[[#This Row],[Diligenciadas etapas previas?]],_xlfn.XLOOKUP(Tabla1315[[#This Row],[Id Riesgo]],Tabla13[Id Riesgo],Tabla13[Probabilidad],"",1),"")</f>
        <v/>
      </c>
      <c r="F126" s="310" t="str">
        <f>IF(Tabla1315[[#This Row],[Diligenciadas etapas previas?]],_xlfn.XLOOKUP(Tabla1315[[#This Row],[Id Riesgo]],Tabla13[Id Riesgo],Tabla13[Porcentaje Impacto],"",1),"")</f>
        <v/>
      </c>
      <c r="G126" s="311" t="str">
        <f>IF(Tabla1315[[#This Row],[Diligenciadas etapas previas?]],_xlfn.XLOOKUP(Tabla1315[[#This Row],[Id Riesgo]],Tabla13[Id Riesgo],Tabla13[Nivel de probabilidad],"",1),"")</f>
        <v/>
      </c>
      <c r="H126" s="311" t="str">
        <f>IF(Tabla1315[[#This Row],[Diligenciadas etapas previas?]],_xlfn.XLOOKUP(Tabla1315[[#This Row],[Id Riesgo]],Tabla13[Id Riesgo],Tabla13[Nivel de impacto],"",1),"")</f>
        <v/>
      </c>
      <c r="I126" s="311" t="str">
        <f>IF(Tabla1315[[#This Row],[Diligenciadas etapas previas?]],_xlfn.XLOOKUP(Tabla1315[[#This Row],[Id Riesgo]],Tabla13[Id Riesgo],Tabla13[Severidad Nivel de Riesgo Inherente],"",1),"")</f>
        <v/>
      </c>
      <c r="J126" s="310" t="str">
        <f>IF(Tabla1315[[#This Row],[Diligenciadas etapas previas?]],_xlfn.XLOOKUP(Tabla1315[[#This Row],[Id Riesgo]],'4_CONTROLES'!$A$12:$A$1611,'4_CONTROLES'!$AJ$12:$AJ$1611,"",1),"")</f>
        <v/>
      </c>
      <c r="K126" s="310" t="str">
        <f>IF(Tabla1315[[#This Row],[Diligenciadas etapas previas?]],_xlfn.XLOOKUP(Tabla1315[[#This Row],[Id Riesgo]],'4_CONTROLES'!$A$12:$A$1611,'4_CONTROLES'!$AK$12:$AK$1611,"",1),"")</f>
        <v/>
      </c>
      <c r="L126" s="311" t="str">
        <f>IF(Tabla1315[[#This Row],[Diligenciadas etapas previas?]],_xlfn.XLOOKUP(Tabla1315[[#This Row],[Id Riesgo]],'4_CONTROLES'!$A$12:$A$1611,'4_CONTROLES'!$AL$12:$AL$1611,"",1),"")</f>
        <v/>
      </c>
      <c r="M126" s="311" t="str">
        <f>IF(Tabla1315[[#This Row],[Diligenciadas etapas previas?]],_xlfn.XLOOKUP(Tabla1315[[#This Row],[Id Riesgo]],'4_CONTROLES'!$A$12:$A$1611,'4_CONTROLES'!$AM$12:$AM$1611,"",1),"")</f>
        <v/>
      </c>
      <c r="N126" s="311" t="str">
        <f>IF(Tabla1315[[#This Row],[Diligenciadas etapas previas?]]=TRUE,_xlfn.XLOOKUP(CONCATENATE("P",Tabla1315[[#This Row],[Nivel de probabilidad Residual]],"I",Tabla1315[[#This Row],[Nivel de impacto Residual]]),Tabla10[Llave],Tabla10[Severidad],"",1),"")</f>
        <v/>
      </c>
      <c r="O126" s="336" t="str">
        <f>_xlfn.XLOOKUP(Tabla1315[[#This Row],[Severidad Nivel de Riesgo Residual]],CONFIGURACIÓN!$BM$6:$BM$9,CONFIGURACIÓN!$BO$6:$BO$9,"",0)</f>
        <v/>
      </c>
      <c r="P126" s="328" t="str">
        <f>_xlfn.XLOOKUP(Tabla1315[[#This Row],[Severidad Nivel de Riesgo Residual]],CONFIGURACIÓN!$BM$6:$BM$9,CONFIGURACIÓN!$BP$6:$BP$9,"",0)</f>
        <v/>
      </c>
      <c r="Q126" s="337"/>
      <c r="R126" s="314"/>
      <c r="S126" s="337"/>
      <c r="T126" s="337"/>
      <c r="U126" s="314"/>
      <c r="V126" s="338"/>
      <c r="W126" s="339"/>
      <c r="X126" s="339"/>
      <c r="Y126" s="339"/>
      <c r="Z126" s="339"/>
      <c r="AA126" s="339"/>
      <c r="AB126" s="339"/>
      <c r="AC126" s="339"/>
      <c r="AD126" s="339"/>
      <c r="AE126" s="339"/>
      <c r="AF126" s="339"/>
      <c r="AG126" s="339"/>
      <c r="AH126" s="339"/>
      <c r="AI126" s="338"/>
      <c r="AJ126" s="428" t="str">
        <f>IF(_xlfn.XLOOKUP(Tabla1315[[#This Row],[Id Riesgo]],Tabla6[Id Riesgo],Tabla6[Estado],"",0)=0,"",_xlfn.XLOOKUP(Tabla1315[[#This Row],[Id Riesgo]],Tabla6[Id Riesgo],Tabla6[Estado],"",0))</f>
        <v/>
      </c>
    </row>
    <row r="127" spans="1:36" ht="14.15" x14ac:dyDescent="0.35">
      <c r="A127" s="289" t="s">
        <v>707</v>
      </c>
      <c r="B127" s="309" t="b">
        <f>IF(COUNTIFS(Tabla135[Id Riesgo],Tabla1315[[#This Row],[Id Riesgo]],Tabla135[Registro diligenciado],TRUE)&gt;0,TRUE,FALSE)</f>
        <v>0</v>
      </c>
      <c r="C127" s="289" t="str">
        <f>IF(B127,_xlfn.XLOOKUP(A127,Tabla6[Id Riesgo],Tabla6[Sigla],FALSE,1),"")</f>
        <v/>
      </c>
      <c r="D127" s="290" t="str">
        <f>IF(B127,_xlfn.XLOOKUP(A127,Tabla6[Id Riesgo],Tabla6[DESCRIPCIÓN DEL RIESGO],FALSE,1),"")</f>
        <v/>
      </c>
      <c r="E127" s="310" t="str">
        <f>IF(Tabla1315[[#This Row],[Diligenciadas etapas previas?]],_xlfn.XLOOKUP(Tabla1315[[#This Row],[Id Riesgo]],Tabla13[Id Riesgo],Tabla13[Probabilidad],"",1),"")</f>
        <v/>
      </c>
      <c r="F127" s="310" t="str">
        <f>IF(Tabla1315[[#This Row],[Diligenciadas etapas previas?]],_xlfn.XLOOKUP(Tabla1315[[#This Row],[Id Riesgo]],Tabla13[Id Riesgo],Tabla13[Porcentaje Impacto],"",1),"")</f>
        <v/>
      </c>
      <c r="G127" s="311" t="str">
        <f>IF(Tabla1315[[#This Row],[Diligenciadas etapas previas?]],_xlfn.XLOOKUP(Tabla1315[[#This Row],[Id Riesgo]],Tabla13[Id Riesgo],Tabla13[Nivel de probabilidad],"",1),"")</f>
        <v/>
      </c>
      <c r="H127" s="311" t="str">
        <f>IF(Tabla1315[[#This Row],[Diligenciadas etapas previas?]],_xlfn.XLOOKUP(Tabla1315[[#This Row],[Id Riesgo]],Tabla13[Id Riesgo],Tabla13[Nivel de impacto],"",1),"")</f>
        <v/>
      </c>
      <c r="I127" s="311" t="str">
        <f>IF(Tabla1315[[#This Row],[Diligenciadas etapas previas?]],_xlfn.XLOOKUP(Tabla1315[[#This Row],[Id Riesgo]],Tabla13[Id Riesgo],Tabla13[Severidad Nivel de Riesgo Inherente],"",1),"")</f>
        <v/>
      </c>
      <c r="J127" s="310" t="str">
        <f>IF(Tabla1315[[#This Row],[Diligenciadas etapas previas?]],_xlfn.XLOOKUP(Tabla1315[[#This Row],[Id Riesgo]],'4_CONTROLES'!$A$12:$A$1611,'4_CONTROLES'!$AJ$12:$AJ$1611,"",1),"")</f>
        <v/>
      </c>
      <c r="K127" s="310" t="str">
        <f>IF(Tabla1315[[#This Row],[Diligenciadas etapas previas?]],_xlfn.XLOOKUP(Tabla1315[[#This Row],[Id Riesgo]],'4_CONTROLES'!$A$12:$A$1611,'4_CONTROLES'!$AK$12:$AK$1611,"",1),"")</f>
        <v/>
      </c>
      <c r="L127" s="311" t="str">
        <f>IF(Tabla1315[[#This Row],[Diligenciadas etapas previas?]],_xlfn.XLOOKUP(Tabla1315[[#This Row],[Id Riesgo]],'4_CONTROLES'!$A$12:$A$1611,'4_CONTROLES'!$AL$12:$AL$1611,"",1),"")</f>
        <v/>
      </c>
      <c r="M127" s="311" t="str">
        <f>IF(Tabla1315[[#This Row],[Diligenciadas etapas previas?]],_xlfn.XLOOKUP(Tabla1315[[#This Row],[Id Riesgo]],'4_CONTROLES'!$A$12:$A$1611,'4_CONTROLES'!$AM$12:$AM$1611,"",1),"")</f>
        <v/>
      </c>
      <c r="N127" s="311" t="str">
        <f>IF(Tabla1315[[#This Row],[Diligenciadas etapas previas?]]=TRUE,_xlfn.XLOOKUP(CONCATENATE("P",Tabla1315[[#This Row],[Nivel de probabilidad Residual]],"I",Tabla1315[[#This Row],[Nivel de impacto Residual]]),Tabla10[Llave],Tabla10[Severidad],"",1),"")</f>
        <v/>
      </c>
      <c r="O127" s="336" t="str">
        <f>_xlfn.XLOOKUP(Tabla1315[[#This Row],[Severidad Nivel de Riesgo Residual]],CONFIGURACIÓN!$BM$6:$BM$9,CONFIGURACIÓN!$BO$6:$BO$9,"",0)</f>
        <v/>
      </c>
      <c r="P127" s="328" t="str">
        <f>_xlfn.XLOOKUP(Tabla1315[[#This Row],[Severidad Nivel de Riesgo Residual]],CONFIGURACIÓN!$BM$6:$BM$9,CONFIGURACIÓN!$BP$6:$BP$9,"",0)</f>
        <v/>
      </c>
      <c r="Q127" s="337"/>
      <c r="R127" s="314"/>
      <c r="S127" s="337"/>
      <c r="T127" s="337"/>
      <c r="U127" s="314"/>
      <c r="V127" s="338"/>
      <c r="W127" s="339"/>
      <c r="X127" s="339"/>
      <c r="Y127" s="339"/>
      <c r="Z127" s="339"/>
      <c r="AA127" s="339"/>
      <c r="AB127" s="339"/>
      <c r="AC127" s="339"/>
      <c r="AD127" s="339"/>
      <c r="AE127" s="339"/>
      <c r="AF127" s="339"/>
      <c r="AG127" s="339"/>
      <c r="AH127" s="339"/>
      <c r="AI127" s="338"/>
      <c r="AJ127" s="428" t="str">
        <f>IF(_xlfn.XLOOKUP(Tabla1315[[#This Row],[Id Riesgo]],Tabla6[Id Riesgo],Tabla6[Estado],"",0)=0,"",_xlfn.XLOOKUP(Tabla1315[[#This Row],[Id Riesgo]],Tabla6[Id Riesgo],Tabla6[Estado],"",0))</f>
        <v/>
      </c>
    </row>
    <row r="128" spans="1:36" ht="14.15" x14ac:dyDescent="0.35">
      <c r="A128" s="289" t="s">
        <v>708</v>
      </c>
      <c r="B128" s="309" t="b">
        <f>IF(COUNTIFS(Tabla135[Id Riesgo],Tabla1315[[#This Row],[Id Riesgo]],Tabla135[Registro diligenciado],TRUE)&gt;0,TRUE,FALSE)</f>
        <v>0</v>
      </c>
      <c r="C128" s="289" t="str">
        <f>IF(B128,_xlfn.XLOOKUP(A128,Tabla6[Id Riesgo],Tabla6[Sigla],FALSE,1),"")</f>
        <v/>
      </c>
      <c r="D128" s="290" t="str">
        <f>IF(B128,_xlfn.XLOOKUP(A128,Tabla6[Id Riesgo],Tabla6[DESCRIPCIÓN DEL RIESGO],FALSE,1),"")</f>
        <v/>
      </c>
      <c r="E128" s="310" t="str">
        <f>IF(Tabla1315[[#This Row],[Diligenciadas etapas previas?]],_xlfn.XLOOKUP(Tabla1315[[#This Row],[Id Riesgo]],Tabla13[Id Riesgo],Tabla13[Probabilidad],"",1),"")</f>
        <v/>
      </c>
      <c r="F128" s="310" t="str">
        <f>IF(Tabla1315[[#This Row],[Diligenciadas etapas previas?]],_xlfn.XLOOKUP(Tabla1315[[#This Row],[Id Riesgo]],Tabla13[Id Riesgo],Tabla13[Porcentaje Impacto],"",1),"")</f>
        <v/>
      </c>
      <c r="G128" s="311" t="str">
        <f>IF(Tabla1315[[#This Row],[Diligenciadas etapas previas?]],_xlfn.XLOOKUP(Tabla1315[[#This Row],[Id Riesgo]],Tabla13[Id Riesgo],Tabla13[Nivel de probabilidad],"",1),"")</f>
        <v/>
      </c>
      <c r="H128" s="311" t="str">
        <f>IF(Tabla1315[[#This Row],[Diligenciadas etapas previas?]],_xlfn.XLOOKUP(Tabla1315[[#This Row],[Id Riesgo]],Tabla13[Id Riesgo],Tabla13[Nivel de impacto],"",1),"")</f>
        <v/>
      </c>
      <c r="I128" s="311" t="str">
        <f>IF(Tabla1315[[#This Row],[Diligenciadas etapas previas?]],_xlfn.XLOOKUP(Tabla1315[[#This Row],[Id Riesgo]],Tabla13[Id Riesgo],Tabla13[Severidad Nivel de Riesgo Inherente],"",1),"")</f>
        <v/>
      </c>
      <c r="J128" s="310" t="str">
        <f>IF(Tabla1315[[#This Row],[Diligenciadas etapas previas?]],_xlfn.XLOOKUP(Tabla1315[[#This Row],[Id Riesgo]],'4_CONTROLES'!$A$12:$A$1611,'4_CONTROLES'!$AJ$12:$AJ$1611,"",1),"")</f>
        <v/>
      </c>
      <c r="K128" s="310" t="str">
        <f>IF(Tabla1315[[#This Row],[Diligenciadas etapas previas?]],_xlfn.XLOOKUP(Tabla1315[[#This Row],[Id Riesgo]],'4_CONTROLES'!$A$12:$A$1611,'4_CONTROLES'!$AK$12:$AK$1611,"",1),"")</f>
        <v/>
      </c>
      <c r="L128" s="311" t="str">
        <f>IF(Tabla1315[[#This Row],[Diligenciadas etapas previas?]],_xlfn.XLOOKUP(Tabla1315[[#This Row],[Id Riesgo]],'4_CONTROLES'!$A$12:$A$1611,'4_CONTROLES'!$AL$12:$AL$1611,"",1),"")</f>
        <v/>
      </c>
      <c r="M128" s="311" t="str">
        <f>IF(Tabla1315[[#This Row],[Diligenciadas etapas previas?]],_xlfn.XLOOKUP(Tabla1315[[#This Row],[Id Riesgo]],'4_CONTROLES'!$A$12:$A$1611,'4_CONTROLES'!$AM$12:$AM$1611,"",1),"")</f>
        <v/>
      </c>
      <c r="N128" s="311" t="str">
        <f>IF(Tabla1315[[#This Row],[Diligenciadas etapas previas?]]=TRUE,_xlfn.XLOOKUP(CONCATENATE("P",Tabla1315[[#This Row],[Nivel de probabilidad Residual]],"I",Tabla1315[[#This Row],[Nivel de impacto Residual]]),Tabla10[Llave],Tabla10[Severidad],"",1),"")</f>
        <v/>
      </c>
      <c r="O128" s="336" t="str">
        <f>_xlfn.XLOOKUP(Tabla1315[[#This Row],[Severidad Nivel de Riesgo Residual]],CONFIGURACIÓN!$BM$6:$BM$9,CONFIGURACIÓN!$BO$6:$BO$9,"",0)</f>
        <v/>
      </c>
      <c r="P128" s="328" t="str">
        <f>_xlfn.XLOOKUP(Tabla1315[[#This Row],[Severidad Nivel de Riesgo Residual]],CONFIGURACIÓN!$BM$6:$BM$9,CONFIGURACIÓN!$BP$6:$BP$9,"",0)</f>
        <v/>
      </c>
      <c r="Q128" s="337"/>
      <c r="R128" s="314"/>
      <c r="S128" s="337"/>
      <c r="T128" s="337"/>
      <c r="U128" s="314"/>
      <c r="V128" s="338"/>
      <c r="W128" s="339"/>
      <c r="X128" s="339"/>
      <c r="Y128" s="339"/>
      <c r="Z128" s="339"/>
      <c r="AA128" s="339"/>
      <c r="AB128" s="339"/>
      <c r="AC128" s="339"/>
      <c r="AD128" s="339"/>
      <c r="AE128" s="339"/>
      <c r="AF128" s="339"/>
      <c r="AG128" s="339"/>
      <c r="AH128" s="339"/>
      <c r="AI128" s="338"/>
      <c r="AJ128" s="428" t="str">
        <f>IF(_xlfn.XLOOKUP(Tabla1315[[#This Row],[Id Riesgo]],Tabla6[Id Riesgo],Tabla6[Estado],"",0)=0,"",_xlfn.XLOOKUP(Tabla1315[[#This Row],[Id Riesgo]],Tabla6[Id Riesgo],Tabla6[Estado],"",0))</f>
        <v/>
      </c>
    </row>
    <row r="129" spans="1:36" ht="14.15" x14ac:dyDescent="0.35">
      <c r="A129" s="289" t="s">
        <v>709</v>
      </c>
      <c r="B129" s="309" t="b">
        <f>IF(COUNTIFS(Tabla135[Id Riesgo],Tabla1315[[#This Row],[Id Riesgo]],Tabla135[Registro diligenciado],TRUE)&gt;0,TRUE,FALSE)</f>
        <v>0</v>
      </c>
      <c r="C129" s="289" t="str">
        <f>IF(B129,_xlfn.XLOOKUP(A129,Tabla6[Id Riesgo],Tabla6[Sigla],FALSE,1),"")</f>
        <v/>
      </c>
      <c r="D129" s="290" t="str">
        <f>IF(B129,_xlfn.XLOOKUP(A129,Tabla6[Id Riesgo],Tabla6[DESCRIPCIÓN DEL RIESGO],FALSE,1),"")</f>
        <v/>
      </c>
      <c r="E129" s="310" t="str">
        <f>IF(Tabla1315[[#This Row],[Diligenciadas etapas previas?]],_xlfn.XLOOKUP(Tabla1315[[#This Row],[Id Riesgo]],Tabla13[Id Riesgo],Tabla13[Probabilidad],"",1),"")</f>
        <v/>
      </c>
      <c r="F129" s="310" t="str">
        <f>IF(Tabla1315[[#This Row],[Diligenciadas etapas previas?]],_xlfn.XLOOKUP(Tabla1315[[#This Row],[Id Riesgo]],Tabla13[Id Riesgo],Tabla13[Porcentaje Impacto],"",1),"")</f>
        <v/>
      </c>
      <c r="G129" s="311" t="str">
        <f>IF(Tabla1315[[#This Row],[Diligenciadas etapas previas?]],_xlfn.XLOOKUP(Tabla1315[[#This Row],[Id Riesgo]],Tabla13[Id Riesgo],Tabla13[Nivel de probabilidad],"",1),"")</f>
        <v/>
      </c>
      <c r="H129" s="311" t="str">
        <f>IF(Tabla1315[[#This Row],[Diligenciadas etapas previas?]],_xlfn.XLOOKUP(Tabla1315[[#This Row],[Id Riesgo]],Tabla13[Id Riesgo],Tabla13[Nivel de impacto],"",1),"")</f>
        <v/>
      </c>
      <c r="I129" s="311" t="str">
        <f>IF(Tabla1315[[#This Row],[Diligenciadas etapas previas?]],_xlfn.XLOOKUP(Tabla1315[[#This Row],[Id Riesgo]],Tabla13[Id Riesgo],Tabla13[Severidad Nivel de Riesgo Inherente],"",1),"")</f>
        <v/>
      </c>
      <c r="J129" s="310" t="str">
        <f>IF(Tabla1315[[#This Row],[Diligenciadas etapas previas?]],_xlfn.XLOOKUP(Tabla1315[[#This Row],[Id Riesgo]],'4_CONTROLES'!$A$12:$A$1611,'4_CONTROLES'!$AJ$12:$AJ$1611,"",1),"")</f>
        <v/>
      </c>
      <c r="K129" s="310" t="str">
        <f>IF(Tabla1315[[#This Row],[Diligenciadas etapas previas?]],_xlfn.XLOOKUP(Tabla1315[[#This Row],[Id Riesgo]],'4_CONTROLES'!$A$12:$A$1611,'4_CONTROLES'!$AK$12:$AK$1611,"",1),"")</f>
        <v/>
      </c>
      <c r="L129" s="311" t="str">
        <f>IF(Tabla1315[[#This Row],[Diligenciadas etapas previas?]],_xlfn.XLOOKUP(Tabla1315[[#This Row],[Id Riesgo]],'4_CONTROLES'!$A$12:$A$1611,'4_CONTROLES'!$AL$12:$AL$1611,"",1),"")</f>
        <v/>
      </c>
      <c r="M129" s="311" t="str">
        <f>IF(Tabla1315[[#This Row],[Diligenciadas etapas previas?]],_xlfn.XLOOKUP(Tabla1315[[#This Row],[Id Riesgo]],'4_CONTROLES'!$A$12:$A$1611,'4_CONTROLES'!$AM$12:$AM$1611,"",1),"")</f>
        <v/>
      </c>
      <c r="N129" s="311" t="str">
        <f>IF(Tabla1315[[#This Row],[Diligenciadas etapas previas?]]=TRUE,_xlfn.XLOOKUP(CONCATENATE("P",Tabla1315[[#This Row],[Nivel de probabilidad Residual]],"I",Tabla1315[[#This Row],[Nivel de impacto Residual]]),Tabla10[Llave],Tabla10[Severidad],"",1),"")</f>
        <v/>
      </c>
      <c r="O129" s="336" t="str">
        <f>_xlfn.XLOOKUP(Tabla1315[[#This Row],[Severidad Nivel de Riesgo Residual]],CONFIGURACIÓN!$BM$6:$BM$9,CONFIGURACIÓN!$BO$6:$BO$9,"",0)</f>
        <v/>
      </c>
      <c r="P129" s="328" t="str">
        <f>_xlfn.XLOOKUP(Tabla1315[[#This Row],[Severidad Nivel de Riesgo Residual]],CONFIGURACIÓN!$BM$6:$BM$9,CONFIGURACIÓN!$BP$6:$BP$9,"",0)</f>
        <v/>
      </c>
      <c r="Q129" s="337"/>
      <c r="R129" s="314"/>
      <c r="S129" s="337"/>
      <c r="T129" s="337"/>
      <c r="U129" s="314"/>
      <c r="V129" s="338"/>
      <c r="W129" s="339"/>
      <c r="X129" s="339"/>
      <c r="Y129" s="339"/>
      <c r="Z129" s="339"/>
      <c r="AA129" s="339"/>
      <c r="AB129" s="339"/>
      <c r="AC129" s="339"/>
      <c r="AD129" s="339"/>
      <c r="AE129" s="339"/>
      <c r="AF129" s="339"/>
      <c r="AG129" s="339"/>
      <c r="AH129" s="339"/>
      <c r="AI129" s="338"/>
      <c r="AJ129" s="428" t="str">
        <f>IF(_xlfn.XLOOKUP(Tabla1315[[#This Row],[Id Riesgo]],Tabla6[Id Riesgo],Tabla6[Estado],"",0)=0,"",_xlfn.XLOOKUP(Tabla1315[[#This Row],[Id Riesgo]],Tabla6[Id Riesgo],Tabla6[Estado],"",0))</f>
        <v/>
      </c>
    </row>
    <row r="130" spans="1:36" ht="14.15" x14ac:dyDescent="0.35">
      <c r="A130" s="289" t="s">
        <v>710</v>
      </c>
      <c r="B130" s="309" t="b">
        <f>IF(COUNTIFS(Tabla135[Id Riesgo],Tabla1315[[#This Row],[Id Riesgo]],Tabla135[Registro diligenciado],TRUE)&gt;0,TRUE,FALSE)</f>
        <v>0</v>
      </c>
      <c r="C130" s="289" t="str">
        <f>IF(B130,_xlfn.XLOOKUP(A130,Tabla6[Id Riesgo],Tabla6[Sigla],FALSE,1),"")</f>
        <v/>
      </c>
      <c r="D130" s="290" t="str">
        <f>IF(B130,_xlfn.XLOOKUP(A130,Tabla6[Id Riesgo],Tabla6[DESCRIPCIÓN DEL RIESGO],FALSE,1),"")</f>
        <v/>
      </c>
      <c r="E130" s="310" t="str">
        <f>IF(Tabla1315[[#This Row],[Diligenciadas etapas previas?]],_xlfn.XLOOKUP(Tabla1315[[#This Row],[Id Riesgo]],Tabla13[Id Riesgo],Tabla13[Probabilidad],"",1),"")</f>
        <v/>
      </c>
      <c r="F130" s="310" t="str">
        <f>IF(Tabla1315[[#This Row],[Diligenciadas etapas previas?]],_xlfn.XLOOKUP(Tabla1315[[#This Row],[Id Riesgo]],Tabla13[Id Riesgo],Tabla13[Porcentaje Impacto],"",1),"")</f>
        <v/>
      </c>
      <c r="G130" s="311" t="str">
        <f>IF(Tabla1315[[#This Row],[Diligenciadas etapas previas?]],_xlfn.XLOOKUP(Tabla1315[[#This Row],[Id Riesgo]],Tabla13[Id Riesgo],Tabla13[Nivel de probabilidad],"",1),"")</f>
        <v/>
      </c>
      <c r="H130" s="311" t="str">
        <f>IF(Tabla1315[[#This Row],[Diligenciadas etapas previas?]],_xlfn.XLOOKUP(Tabla1315[[#This Row],[Id Riesgo]],Tabla13[Id Riesgo],Tabla13[Nivel de impacto],"",1),"")</f>
        <v/>
      </c>
      <c r="I130" s="311" t="str">
        <f>IF(Tabla1315[[#This Row],[Diligenciadas etapas previas?]],_xlfn.XLOOKUP(Tabla1315[[#This Row],[Id Riesgo]],Tabla13[Id Riesgo],Tabla13[Severidad Nivel de Riesgo Inherente],"",1),"")</f>
        <v/>
      </c>
      <c r="J130" s="310" t="str">
        <f>IF(Tabla1315[[#This Row],[Diligenciadas etapas previas?]],_xlfn.XLOOKUP(Tabla1315[[#This Row],[Id Riesgo]],'4_CONTROLES'!$A$12:$A$1611,'4_CONTROLES'!$AJ$12:$AJ$1611,"",1),"")</f>
        <v/>
      </c>
      <c r="K130" s="310" t="str">
        <f>IF(Tabla1315[[#This Row],[Diligenciadas etapas previas?]],_xlfn.XLOOKUP(Tabla1315[[#This Row],[Id Riesgo]],'4_CONTROLES'!$A$12:$A$1611,'4_CONTROLES'!$AK$12:$AK$1611,"",1),"")</f>
        <v/>
      </c>
      <c r="L130" s="311" t="str">
        <f>IF(Tabla1315[[#This Row],[Diligenciadas etapas previas?]],_xlfn.XLOOKUP(Tabla1315[[#This Row],[Id Riesgo]],'4_CONTROLES'!$A$12:$A$1611,'4_CONTROLES'!$AL$12:$AL$1611,"",1),"")</f>
        <v/>
      </c>
      <c r="M130" s="311" t="str">
        <f>IF(Tabla1315[[#This Row],[Diligenciadas etapas previas?]],_xlfn.XLOOKUP(Tabla1315[[#This Row],[Id Riesgo]],'4_CONTROLES'!$A$12:$A$1611,'4_CONTROLES'!$AM$12:$AM$1611,"",1),"")</f>
        <v/>
      </c>
      <c r="N130" s="311" t="str">
        <f>IF(Tabla1315[[#This Row],[Diligenciadas etapas previas?]]=TRUE,_xlfn.XLOOKUP(CONCATENATE("P",Tabla1315[[#This Row],[Nivel de probabilidad Residual]],"I",Tabla1315[[#This Row],[Nivel de impacto Residual]]),Tabla10[Llave],Tabla10[Severidad],"",1),"")</f>
        <v/>
      </c>
      <c r="O130" s="336" t="str">
        <f>_xlfn.XLOOKUP(Tabla1315[[#This Row],[Severidad Nivel de Riesgo Residual]],CONFIGURACIÓN!$BM$6:$BM$9,CONFIGURACIÓN!$BO$6:$BO$9,"",0)</f>
        <v/>
      </c>
      <c r="P130" s="328" t="str">
        <f>_xlfn.XLOOKUP(Tabla1315[[#This Row],[Severidad Nivel de Riesgo Residual]],CONFIGURACIÓN!$BM$6:$BM$9,CONFIGURACIÓN!$BP$6:$BP$9,"",0)</f>
        <v/>
      </c>
      <c r="Q130" s="337"/>
      <c r="R130" s="314"/>
      <c r="S130" s="337"/>
      <c r="T130" s="337"/>
      <c r="U130" s="314"/>
      <c r="V130" s="338"/>
      <c r="W130" s="339"/>
      <c r="X130" s="339"/>
      <c r="Y130" s="339"/>
      <c r="Z130" s="339"/>
      <c r="AA130" s="339"/>
      <c r="AB130" s="339"/>
      <c r="AC130" s="339"/>
      <c r="AD130" s="339"/>
      <c r="AE130" s="339"/>
      <c r="AF130" s="339"/>
      <c r="AG130" s="339"/>
      <c r="AH130" s="339"/>
      <c r="AI130" s="338"/>
      <c r="AJ130" s="428" t="str">
        <f>IF(_xlfn.XLOOKUP(Tabla1315[[#This Row],[Id Riesgo]],Tabla6[Id Riesgo],Tabla6[Estado],"",0)=0,"",_xlfn.XLOOKUP(Tabla1315[[#This Row],[Id Riesgo]],Tabla6[Id Riesgo],Tabla6[Estado],"",0))</f>
        <v/>
      </c>
    </row>
    <row r="131" spans="1:36" ht="14.15" x14ac:dyDescent="0.35">
      <c r="A131" s="289" t="s">
        <v>711</v>
      </c>
      <c r="B131" s="309" t="b">
        <f>IF(COUNTIFS(Tabla135[Id Riesgo],Tabla1315[[#This Row],[Id Riesgo]],Tabla135[Registro diligenciado],TRUE)&gt;0,TRUE,FALSE)</f>
        <v>0</v>
      </c>
      <c r="C131" s="289" t="str">
        <f>IF(B131,_xlfn.XLOOKUP(A131,Tabla6[Id Riesgo],Tabla6[Sigla],FALSE,1),"")</f>
        <v/>
      </c>
      <c r="D131" s="290" t="str">
        <f>IF(B131,_xlfn.XLOOKUP(A131,Tabla6[Id Riesgo],Tabla6[DESCRIPCIÓN DEL RIESGO],FALSE,1),"")</f>
        <v/>
      </c>
      <c r="E131" s="310" t="str">
        <f>IF(Tabla1315[[#This Row],[Diligenciadas etapas previas?]],_xlfn.XLOOKUP(Tabla1315[[#This Row],[Id Riesgo]],Tabla13[Id Riesgo],Tabla13[Probabilidad],"",1),"")</f>
        <v/>
      </c>
      <c r="F131" s="310" t="str">
        <f>IF(Tabla1315[[#This Row],[Diligenciadas etapas previas?]],_xlfn.XLOOKUP(Tabla1315[[#This Row],[Id Riesgo]],Tabla13[Id Riesgo],Tabla13[Porcentaje Impacto],"",1),"")</f>
        <v/>
      </c>
      <c r="G131" s="311" t="str">
        <f>IF(Tabla1315[[#This Row],[Diligenciadas etapas previas?]],_xlfn.XLOOKUP(Tabla1315[[#This Row],[Id Riesgo]],Tabla13[Id Riesgo],Tabla13[Nivel de probabilidad],"",1),"")</f>
        <v/>
      </c>
      <c r="H131" s="311" t="str">
        <f>IF(Tabla1315[[#This Row],[Diligenciadas etapas previas?]],_xlfn.XLOOKUP(Tabla1315[[#This Row],[Id Riesgo]],Tabla13[Id Riesgo],Tabla13[Nivel de impacto],"",1),"")</f>
        <v/>
      </c>
      <c r="I131" s="311" t="str">
        <f>IF(Tabla1315[[#This Row],[Diligenciadas etapas previas?]],_xlfn.XLOOKUP(Tabla1315[[#This Row],[Id Riesgo]],Tabla13[Id Riesgo],Tabla13[Severidad Nivel de Riesgo Inherente],"",1),"")</f>
        <v/>
      </c>
      <c r="J131" s="310" t="str">
        <f>IF(Tabla1315[[#This Row],[Diligenciadas etapas previas?]],_xlfn.XLOOKUP(Tabla1315[[#This Row],[Id Riesgo]],'4_CONTROLES'!$A$12:$A$1611,'4_CONTROLES'!$AJ$12:$AJ$1611,"",1),"")</f>
        <v/>
      </c>
      <c r="K131" s="310" t="str">
        <f>IF(Tabla1315[[#This Row],[Diligenciadas etapas previas?]],_xlfn.XLOOKUP(Tabla1315[[#This Row],[Id Riesgo]],'4_CONTROLES'!$A$12:$A$1611,'4_CONTROLES'!$AK$12:$AK$1611,"",1),"")</f>
        <v/>
      </c>
      <c r="L131" s="311" t="str">
        <f>IF(Tabla1315[[#This Row],[Diligenciadas etapas previas?]],_xlfn.XLOOKUP(Tabla1315[[#This Row],[Id Riesgo]],'4_CONTROLES'!$A$12:$A$1611,'4_CONTROLES'!$AL$12:$AL$1611,"",1),"")</f>
        <v/>
      </c>
      <c r="M131" s="311" t="str">
        <f>IF(Tabla1315[[#This Row],[Diligenciadas etapas previas?]],_xlfn.XLOOKUP(Tabla1315[[#This Row],[Id Riesgo]],'4_CONTROLES'!$A$12:$A$1611,'4_CONTROLES'!$AM$12:$AM$1611,"",1),"")</f>
        <v/>
      </c>
      <c r="N131" s="311" t="str">
        <f>IF(Tabla1315[[#This Row],[Diligenciadas etapas previas?]]=TRUE,_xlfn.XLOOKUP(CONCATENATE("P",Tabla1315[[#This Row],[Nivel de probabilidad Residual]],"I",Tabla1315[[#This Row],[Nivel de impacto Residual]]),Tabla10[Llave],Tabla10[Severidad],"",1),"")</f>
        <v/>
      </c>
      <c r="O131" s="336" t="str">
        <f>_xlfn.XLOOKUP(Tabla1315[[#This Row],[Severidad Nivel de Riesgo Residual]],CONFIGURACIÓN!$BM$6:$BM$9,CONFIGURACIÓN!$BO$6:$BO$9,"",0)</f>
        <v/>
      </c>
      <c r="P131" s="328" t="str">
        <f>_xlfn.XLOOKUP(Tabla1315[[#This Row],[Severidad Nivel de Riesgo Residual]],CONFIGURACIÓN!$BM$6:$BM$9,CONFIGURACIÓN!$BP$6:$BP$9,"",0)</f>
        <v/>
      </c>
      <c r="Q131" s="337"/>
      <c r="R131" s="314"/>
      <c r="S131" s="337"/>
      <c r="T131" s="337"/>
      <c r="U131" s="314"/>
      <c r="V131" s="338"/>
      <c r="W131" s="339"/>
      <c r="X131" s="339"/>
      <c r="Y131" s="339"/>
      <c r="Z131" s="339"/>
      <c r="AA131" s="339"/>
      <c r="AB131" s="339"/>
      <c r="AC131" s="339"/>
      <c r="AD131" s="339"/>
      <c r="AE131" s="339"/>
      <c r="AF131" s="339"/>
      <c r="AG131" s="339"/>
      <c r="AH131" s="339"/>
      <c r="AI131" s="338"/>
      <c r="AJ131" s="428" t="str">
        <f>IF(_xlfn.XLOOKUP(Tabla1315[[#This Row],[Id Riesgo]],Tabla6[Id Riesgo],Tabla6[Estado],"",0)=0,"",_xlfn.XLOOKUP(Tabla1315[[#This Row],[Id Riesgo]],Tabla6[Id Riesgo],Tabla6[Estado],"",0))</f>
        <v/>
      </c>
    </row>
    <row r="132" spans="1:36" ht="14.15" x14ac:dyDescent="0.35">
      <c r="A132" s="289" t="s">
        <v>712</v>
      </c>
      <c r="B132" s="309" t="b">
        <f>IF(COUNTIFS(Tabla135[Id Riesgo],Tabla1315[[#This Row],[Id Riesgo]],Tabla135[Registro diligenciado],TRUE)&gt;0,TRUE,FALSE)</f>
        <v>0</v>
      </c>
      <c r="C132" s="289" t="str">
        <f>IF(B132,_xlfn.XLOOKUP(A132,Tabla6[Id Riesgo],Tabla6[Sigla],FALSE,1),"")</f>
        <v/>
      </c>
      <c r="D132" s="290" t="str">
        <f>IF(B132,_xlfn.XLOOKUP(A132,Tabla6[Id Riesgo],Tabla6[DESCRIPCIÓN DEL RIESGO],FALSE,1),"")</f>
        <v/>
      </c>
      <c r="E132" s="310" t="str">
        <f>IF(Tabla1315[[#This Row],[Diligenciadas etapas previas?]],_xlfn.XLOOKUP(Tabla1315[[#This Row],[Id Riesgo]],Tabla13[Id Riesgo],Tabla13[Probabilidad],"",1),"")</f>
        <v/>
      </c>
      <c r="F132" s="310" t="str">
        <f>IF(Tabla1315[[#This Row],[Diligenciadas etapas previas?]],_xlfn.XLOOKUP(Tabla1315[[#This Row],[Id Riesgo]],Tabla13[Id Riesgo],Tabla13[Porcentaje Impacto],"",1),"")</f>
        <v/>
      </c>
      <c r="G132" s="311" t="str">
        <f>IF(Tabla1315[[#This Row],[Diligenciadas etapas previas?]],_xlfn.XLOOKUP(Tabla1315[[#This Row],[Id Riesgo]],Tabla13[Id Riesgo],Tabla13[Nivel de probabilidad],"",1),"")</f>
        <v/>
      </c>
      <c r="H132" s="311" t="str">
        <f>IF(Tabla1315[[#This Row],[Diligenciadas etapas previas?]],_xlfn.XLOOKUP(Tabla1315[[#This Row],[Id Riesgo]],Tabla13[Id Riesgo],Tabla13[Nivel de impacto],"",1),"")</f>
        <v/>
      </c>
      <c r="I132" s="311" t="str">
        <f>IF(Tabla1315[[#This Row],[Diligenciadas etapas previas?]],_xlfn.XLOOKUP(Tabla1315[[#This Row],[Id Riesgo]],Tabla13[Id Riesgo],Tabla13[Severidad Nivel de Riesgo Inherente],"",1),"")</f>
        <v/>
      </c>
      <c r="J132" s="310" t="str">
        <f>IF(Tabla1315[[#This Row],[Diligenciadas etapas previas?]],_xlfn.XLOOKUP(Tabla1315[[#This Row],[Id Riesgo]],'4_CONTROLES'!$A$12:$A$1611,'4_CONTROLES'!$AJ$12:$AJ$1611,"",1),"")</f>
        <v/>
      </c>
      <c r="K132" s="310" t="str">
        <f>IF(Tabla1315[[#This Row],[Diligenciadas etapas previas?]],_xlfn.XLOOKUP(Tabla1315[[#This Row],[Id Riesgo]],'4_CONTROLES'!$A$12:$A$1611,'4_CONTROLES'!$AK$12:$AK$1611,"",1),"")</f>
        <v/>
      </c>
      <c r="L132" s="311" t="str">
        <f>IF(Tabla1315[[#This Row],[Diligenciadas etapas previas?]],_xlfn.XLOOKUP(Tabla1315[[#This Row],[Id Riesgo]],'4_CONTROLES'!$A$12:$A$1611,'4_CONTROLES'!$AL$12:$AL$1611,"",1),"")</f>
        <v/>
      </c>
      <c r="M132" s="311" t="str">
        <f>IF(Tabla1315[[#This Row],[Diligenciadas etapas previas?]],_xlfn.XLOOKUP(Tabla1315[[#This Row],[Id Riesgo]],'4_CONTROLES'!$A$12:$A$1611,'4_CONTROLES'!$AM$12:$AM$1611,"",1),"")</f>
        <v/>
      </c>
      <c r="N132" s="311" t="str">
        <f>IF(Tabla1315[[#This Row],[Diligenciadas etapas previas?]]=TRUE,_xlfn.XLOOKUP(CONCATENATE("P",Tabla1315[[#This Row],[Nivel de probabilidad Residual]],"I",Tabla1315[[#This Row],[Nivel de impacto Residual]]),Tabla10[Llave],Tabla10[Severidad],"",1),"")</f>
        <v/>
      </c>
      <c r="O132" s="336" t="str">
        <f>_xlfn.XLOOKUP(Tabla1315[[#This Row],[Severidad Nivel de Riesgo Residual]],CONFIGURACIÓN!$BM$6:$BM$9,CONFIGURACIÓN!$BO$6:$BO$9,"",0)</f>
        <v/>
      </c>
      <c r="P132" s="328" t="str">
        <f>_xlfn.XLOOKUP(Tabla1315[[#This Row],[Severidad Nivel de Riesgo Residual]],CONFIGURACIÓN!$BM$6:$BM$9,CONFIGURACIÓN!$BP$6:$BP$9,"",0)</f>
        <v/>
      </c>
      <c r="Q132" s="337"/>
      <c r="R132" s="314"/>
      <c r="S132" s="337"/>
      <c r="T132" s="337"/>
      <c r="U132" s="314"/>
      <c r="V132" s="338"/>
      <c r="W132" s="339"/>
      <c r="X132" s="339"/>
      <c r="Y132" s="339"/>
      <c r="Z132" s="339"/>
      <c r="AA132" s="339"/>
      <c r="AB132" s="339"/>
      <c r="AC132" s="339"/>
      <c r="AD132" s="339"/>
      <c r="AE132" s="339"/>
      <c r="AF132" s="339"/>
      <c r="AG132" s="339"/>
      <c r="AH132" s="339"/>
      <c r="AI132" s="338"/>
      <c r="AJ132" s="428" t="str">
        <f>IF(_xlfn.XLOOKUP(Tabla1315[[#This Row],[Id Riesgo]],Tabla6[Id Riesgo],Tabla6[Estado],"",0)=0,"",_xlfn.XLOOKUP(Tabla1315[[#This Row],[Id Riesgo]],Tabla6[Id Riesgo],Tabla6[Estado],"",0))</f>
        <v/>
      </c>
    </row>
    <row r="133" spans="1:36" ht="14.15" x14ac:dyDescent="0.35">
      <c r="A133" s="289" t="s">
        <v>713</v>
      </c>
      <c r="B133" s="309" t="b">
        <f>IF(COUNTIFS(Tabla135[Id Riesgo],Tabla1315[[#This Row],[Id Riesgo]],Tabla135[Registro diligenciado],TRUE)&gt;0,TRUE,FALSE)</f>
        <v>0</v>
      </c>
      <c r="C133" s="289" t="str">
        <f>IF(B133,_xlfn.XLOOKUP(A133,Tabla6[Id Riesgo],Tabla6[Sigla],FALSE,1),"")</f>
        <v/>
      </c>
      <c r="D133" s="290" t="str">
        <f>IF(B133,_xlfn.XLOOKUP(A133,Tabla6[Id Riesgo],Tabla6[DESCRIPCIÓN DEL RIESGO],FALSE,1),"")</f>
        <v/>
      </c>
      <c r="E133" s="310" t="str">
        <f>IF(Tabla1315[[#This Row],[Diligenciadas etapas previas?]],_xlfn.XLOOKUP(Tabla1315[[#This Row],[Id Riesgo]],Tabla13[Id Riesgo],Tabla13[Probabilidad],"",1),"")</f>
        <v/>
      </c>
      <c r="F133" s="310" t="str">
        <f>IF(Tabla1315[[#This Row],[Diligenciadas etapas previas?]],_xlfn.XLOOKUP(Tabla1315[[#This Row],[Id Riesgo]],Tabla13[Id Riesgo],Tabla13[Porcentaje Impacto],"",1),"")</f>
        <v/>
      </c>
      <c r="G133" s="311" t="str">
        <f>IF(Tabla1315[[#This Row],[Diligenciadas etapas previas?]],_xlfn.XLOOKUP(Tabla1315[[#This Row],[Id Riesgo]],Tabla13[Id Riesgo],Tabla13[Nivel de probabilidad],"",1),"")</f>
        <v/>
      </c>
      <c r="H133" s="311" t="str">
        <f>IF(Tabla1315[[#This Row],[Diligenciadas etapas previas?]],_xlfn.XLOOKUP(Tabla1315[[#This Row],[Id Riesgo]],Tabla13[Id Riesgo],Tabla13[Nivel de impacto],"",1),"")</f>
        <v/>
      </c>
      <c r="I133" s="311" t="str">
        <f>IF(Tabla1315[[#This Row],[Diligenciadas etapas previas?]],_xlfn.XLOOKUP(Tabla1315[[#This Row],[Id Riesgo]],Tabla13[Id Riesgo],Tabla13[Severidad Nivel de Riesgo Inherente],"",1),"")</f>
        <v/>
      </c>
      <c r="J133" s="310" t="str">
        <f>IF(Tabla1315[[#This Row],[Diligenciadas etapas previas?]],_xlfn.XLOOKUP(Tabla1315[[#This Row],[Id Riesgo]],'4_CONTROLES'!$A$12:$A$1611,'4_CONTROLES'!$AJ$12:$AJ$1611,"",1),"")</f>
        <v/>
      </c>
      <c r="K133" s="310" t="str">
        <f>IF(Tabla1315[[#This Row],[Diligenciadas etapas previas?]],_xlfn.XLOOKUP(Tabla1315[[#This Row],[Id Riesgo]],'4_CONTROLES'!$A$12:$A$1611,'4_CONTROLES'!$AK$12:$AK$1611,"",1),"")</f>
        <v/>
      </c>
      <c r="L133" s="311" t="str">
        <f>IF(Tabla1315[[#This Row],[Diligenciadas etapas previas?]],_xlfn.XLOOKUP(Tabla1315[[#This Row],[Id Riesgo]],'4_CONTROLES'!$A$12:$A$1611,'4_CONTROLES'!$AL$12:$AL$1611,"",1),"")</f>
        <v/>
      </c>
      <c r="M133" s="311" t="str">
        <f>IF(Tabla1315[[#This Row],[Diligenciadas etapas previas?]],_xlfn.XLOOKUP(Tabla1315[[#This Row],[Id Riesgo]],'4_CONTROLES'!$A$12:$A$1611,'4_CONTROLES'!$AM$12:$AM$1611,"",1),"")</f>
        <v/>
      </c>
      <c r="N133" s="311" t="str">
        <f>IF(Tabla1315[[#This Row],[Diligenciadas etapas previas?]]=TRUE,_xlfn.XLOOKUP(CONCATENATE("P",Tabla1315[[#This Row],[Nivel de probabilidad Residual]],"I",Tabla1315[[#This Row],[Nivel de impacto Residual]]),Tabla10[Llave],Tabla10[Severidad],"",1),"")</f>
        <v/>
      </c>
      <c r="O133" s="336" t="str">
        <f>_xlfn.XLOOKUP(Tabla1315[[#This Row],[Severidad Nivel de Riesgo Residual]],CONFIGURACIÓN!$BM$6:$BM$9,CONFIGURACIÓN!$BO$6:$BO$9,"",0)</f>
        <v/>
      </c>
      <c r="P133" s="328" t="str">
        <f>_xlfn.XLOOKUP(Tabla1315[[#This Row],[Severidad Nivel de Riesgo Residual]],CONFIGURACIÓN!$BM$6:$BM$9,CONFIGURACIÓN!$BP$6:$BP$9,"",0)</f>
        <v/>
      </c>
      <c r="Q133" s="337"/>
      <c r="R133" s="314"/>
      <c r="S133" s="337"/>
      <c r="T133" s="337"/>
      <c r="U133" s="314"/>
      <c r="V133" s="338"/>
      <c r="W133" s="339"/>
      <c r="X133" s="339"/>
      <c r="Y133" s="339"/>
      <c r="Z133" s="339"/>
      <c r="AA133" s="339"/>
      <c r="AB133" s="339"/>
      <c r="AC133" s="339"/>
      <c r="AD133" s="339"/>
      <c r="AE133" s="339"/>
      <c r="AF133" s="339"/>
      <c r="AG133" s="339"/>
      <c r="AH133" s="339"/>
      <c r="AI133" s="338"/>
      <c r="AJ133" s="428" t="str">
        <f>IF(_xlfn.XLOOKUP(Tabla1315[[#This Row],[Id Riesgo]],Tabla6[Id Riesgo],Tabla6[Estado],"",0)=0,"",_xlfn.XLOOKUP(Tabla1315[[#This Row],[Id Riesgo]],Tabla6[Id Riesgo],Tabla6[Estado],"",0))</f>
        <v/>
      </c>
    </row>
    <row r="134" spans="1:36" ht="14.15" x14ac:dyDescent="0.35">
      <c r="A134" s="289" t="s">
        <v>714</v>
      </c>
      <c r="B134" s="309" t="b">
        <f>IF(COUNTIFS(Tabla135[Id Riesgo],Tabla1315[[#This Row],[Id Riesgo]],Tabla135[Registro diligenciado],TRUE)&gt;0,TRUE,FALSE)</f>
        <v>0</v>
      </c>
      <c r="C134" s="289" t="str">
        <f>IF(B134,_xlfn.XLOOKUP(A134,Tabla6[Id Riesgo],Tabla6[Sigla],FALSE,1),"")</f>
        <v/>
      </c>
      <c r="D134" s="290" t="str">
        <f>IF(B134,_xlfn.XLOOKUP(A134,Tabla6[Id Riesgo],Tabla6[DESCRIPCIÓN DEL RIESGO],FALSE,1),"")</f>
        <v/>
      </c>
      <c r="E134" s="310" t="str">
        <f>IF(Tabla1315[[#This Row],[Diligenciadas etapas previas?]],_xlfn.XLOOKUP(Tabla1315[[#This Row],[Id Riesgo]],Tabla13[Id Riesgo],Tabla13[Probabilidad],"",1),"")</f>
        <v/>
      </c>
      <c r="F134" s="310" t="str">
        <f>IF(Tabla1315[[#This Row],[Diligenciadas etapas previas?]],_xlfn.XLOOKUP(Tabla1315[[#This Row],[Id Riesgo]],Tabla13[Id Riesgo],Tabla13[Porcentaje Impacto],"",1),"")</f>
        <v/>
      </c>
      <c r="G134" s="311" t="str">
        <f>IF(Tabla1315[[#This Row],[Diligenciadas etapas previas?]],_xlfn.XLOOKUP(Tabla1315[[#This Row],[Id Riesgo]],Tabla13[Id Riesgo],Tabla13[Nivel de probabilidad],"",1),"")</f>
        <v/>
      </c>
      <c r="H134" s="311" t="str">
        <f>IF(Tabla1315[[#This Row],[Diligenciadas etapas previas?]],_xlfn.XLOOKUP(Tabla1315[[#This Row],[Id Riesgo]],Tabla13[Id Riesgo],Tabla13[Nivel de impacto],"",1),"")</f>
        <v/>
      </c>
      <c r="I134" s="311" t="str">
        <f>IF(Tabla1315[[#This Row],[Diligenciadas etapas previas?]],_xlfn.XLOOKUP(Tabla1315[[#This Row],[Id Riesgo]],Tabla13[Id Riesgo],Tabla13[Severidad Nivel de Riesgo Inherente],"",1),"")</f>
        <v/>
      </c>
      <c r="J134" s="310" t="str">
        <f>IF(Tabla1315[[#This Row],[Diligenciadas etapas previas?]],_xlfn.XLOOKUP(Tabla1315[[#This Row],[Id Riesgo]],'4_CONTROLES'!$A$12:$A$1611,'4_CONTROLES'!$AJ$12:$AJ$1611,"",1),"")</f>
        <v/>
      </c>
      <c r="K134" s="310" t="str">
        <f>IF(Tabla1315[[#This Row],[Diligenciadas etapas previas?]],_xlfn.XLOOKUP(Tabla1315[[#This Row],[Id Riesgo]],'4_CONTROLES'!$A$12:$A$1611,'4_CONTROLES'!$AK$12:$AK$1611,"",1),"")</f>
        <v/>
      </c>
      <c r="L134" s="311" t="str">
        <f>IF(Tabla1315[[#This Row],[Diligenciadas etapas previas?]],_xlfn.XLOOKUP(Tabla1315[[#This Row],[Id Riesgo]],'4_CONTROLES'!$A$12:$A$1611,'4_CONTROLES'!$AL$12:$AL$1611,"",1),"")</f>
        <v/>
      </c>
      <c r="M134" s="311" t="str">
        <f>IF(Tabla1315[[#This Row],[Diligenciadas etapas previas?]],_xlfn.XLOOKUP(Tabla1315[[#This Row],[Id Riesgo]],'4_CONTROLES'!$A$12:$A$1611,'4_CONTROLES'!$AM$12:$AM$1611,"",1),"")</f>
        <v/>
      </c>
      <c r="N134" s="311" t="str">
        <f>IF(Tabla1315[[#This Row],[Diligenciadas etapas previas?]]=TRUE,_xlfn.XLOOKUP(CONCATENATE("P",Tabla1315[[#This Row],[Nivel de probabilidad Residual]],"I",Tabla1315[[#This Row],[Nivel de impacto Residual]]),Tabla10[Llave],Tabla10[Severidad],"",1),"")</f>
        <v/>
      </c>
      <c r="O134" s="336" t="str">
        <f>_xlfn.XLOOKUP(Tabla1315[[#This Row],[Severidad Nivel de Riesgo Residual]],CONFIGURACIÓN!$BM$6:$BM$9,CONFIGURACIÓN!$BO$6:$BO$9,"",0)</f>
        <v/>
      </c>
      <c r="P134" s="328" t="str">
        <f>_xlfn.XLOOKUP(Tabla1315[[#This Row],[Severidad Nivel de Riesgo Residual]],CONFIGURACIÓN!$BM$6:$BM$9,CONFIGURACIÓN!$BP$6:$BP$9,"",0)</f>
        <v/>
      </c>
      <c r="Q134" s="337"/>
      <c r="R134" s="314"/>
      <c r="S134" s="337"/>
      <c r="T134" s="337"/>
      <c r="U134" s="314"/>
      <c r="V134" s="338"/>
      <c r="W134" s="339"/>
      <c r="X134" s="339"/>
      <c r="Y134" s="339"/>
      <c r="Z134" s="339"/>
      <c r="AA134" s="339"/>
      <c r="AB134" s="339"/>
      <c r="AC134" s="339"/>
      <c r="AD134" s="339"/>
      <c r="AE134" s="339"/>
      <c r="AF134" s="339"/>
      <c r="AG134" s="339"/>
      <c r="AH134" s="339"/>
      <c r="AI134" s="338"/>
      <c r="AJ134" s="428" t="str">
        <f>IF(_xlfn.XLOOKUP(Tabla1315[[#This Row],[Id Riesgo]],Tabla6[Id Riesgo],Tabla6[Estado],"",0)=0,"",_xlfn.XLOOKUP(Tabla1315[[#This Row],[Id Riesgo]],Tabla6[Id Riesgo],Tabla6[Estado],"",0))</f>
        <v/>
      </c>
    </row>
    <row r="135" spans="1:36" ht="14.15" x14ac:dyDescent="0.35">
      <c r="A135" s="289" t="s">
        <v>715</v>
      </c>
      <c r="B135" s="309" t="b">
        <f>IF(COUNTIFS(Tabla135[Id Riesgo],Tabla1315[[#This Row],[Id Riesgo]],Tabla135[Registro diligenciado],TRUE)&gt;0,TRUE,FALSE)</f>
        <v>0</v>
      </c>
      <c r="C135" s="289" t="str">
        <f>IF(B135,_xlfn.XLOOKUP(A135,Tabla6[Id Riesgo],Tabla6[Sigla],FALSE,1),"")</f>
        <v/>
      </c>
      <c r="D135" s="290" t="str">
        <f>IF(B135,_xlfn.XLOOKUP(A135,Tabla6[Id Riesgo],Tabla6[DESCRIPCIÓN DEL RIESGO],FALSE,1),"")</f>
        <v/>
      </c>
      <c r="E135" s="310" t="str">
        <f>IF(Tabla1315[[#This Row],[Diligenciadas etapas previas?]],_xlfn.XLOOKUP(Tabla1315[[#This Row],[Id Riesgo]],Tabla13[Id Riesgo],Tabla13[Probabilidad],"",1),"")</f>
        <v/>
      </c>
      <c r="F135" s="310" t="str">
        <f>IF(Tabla1315[[#This Row],[Diligenciadas etapas previas?]],_xlfn.XLOOKUP(Tabla1315[[#This Row],[Id Riesgo]],Tabla13[Id Riesgo],Tabla13[Porcentaje Impacto],"",1),"")</f>
        <v/>
      </c>
      <c r="G135" s="311" t="str">
        <f>IF(Tabla1315[[#This Row],[Diligenciadas etapas previas?]],_xlfn.XLOOKUP(Tabla1315[[#This Row],[Id Riesgo]],Tabla13[Id Riesgo],Tabla13[Nivel de probabilidad],"",1),"")</f>
        <v/>
      </c>
      <c r="H135" s="311" t="str">
        <f>IF(Tabla1315[[#This Row],[Diligenciadas etapas previas?]],_xlfn.XLOOKUP(Tabla1315[[#This Row],[Id Riesgo]],Tabla13[Id Riesgo],Tabla13[Nivel de impacto],"",1),"")</f>
        <v/>
      </c>
      <c r="I135" s="311" t="str">
        <f>IF(Tabla1315[[#This Row],[Diligenciadas etapas previas?]],_xlfn.XLOOKUP(Tabla1315[[#This Row],[Id Riesgo]],Tabla13[Id Riesgo],Tabla13[Severidad Nivel de Riesgo Inherente],"",1),"")</f>
        <v/>
      </c>
      <c r="J135" s="310" t="str">
        <f>IF(Tabla1315[[#This Row],[Diligenciadas etapas previas?]],_xlfn.XLOOKUP(Tabla1315[[#This Row],[Id Riesgo]],'4_CONTROLES'!$A$12:$A$1611,'4_CONTROLES'!$AJ$12:$AJ$1611,"",1),"")</f>
        <v/>
      </c>
      <c r="K135" s="310" t="str">
        <f>IF(Tabla1315[[#This Row],[Diligenciadas etapas previas?]],_xlfn.XLOOKUP(Tabla1315[[#This Row],[Id Riesgo]],'4_CONTROLES'!$A$12:$A$1611,'4_CONTROLES'!$AK$12:$AK$1611,"",1),"")</f>
        <v/>
      </c>
      <c r="L135" s="311" t="str">
        <f>IF(Tabla1315[[#This Row],[Diligenciadas etapas previas?]],_xlfn.XLOOKUP(Tabla1315[[#This Row],[Id Riesgo]],'4_CONTROLES'!$A$12:$A$1611,'4_CONTROLES'!$AL$12:$AL$1611,"",1),"")</f>
        <v/>
      </c>
      <c r="M135" s="311" t="str">
        <f>IF(Tabla1315[[#This Row],[Diligenciadas etapas previas?]],_xlfn.XLOOKUP(Tabla1315[[#This Row],[Id Riesgo]],'4_CONTROLES'!$A$12:$A$1611,'4_CONTROLES'!$AM$12:$AM$1611,"",1),"")</f>
        <v/>
      </c>
      <c r="N135" s="311" t="str">
        <f>IF(Tabla1315[[#This Row],[Diligenciadas etapas previas?]]=TRUE,_xlfn.XLOOKUP(CONCATENATE("P",Tabla1315[[#This Row],[Nivel de probabilidad Residual]],"I",Tabla1315[[#This Row],[Nivel de impacto Residual]]),Tabla10[Llave],Tabla10[Severidad],"",1),"")</f>
        <v/>
      </c>
      <c r="O135" s="336" t="str">
        <f>_xlfn.XLOOKUP(Tabla1315[[#This Row],[Severidad Nivel de Riesgo Residual]],CONFIGURACIÓN!$BM$6:$BM$9,CONFIGURACIÓN!$BO$6:$BO$9,"",0)</f>
        <v/>
      </c>
      <c r="P135" s="328" t="str">
        <f>_xlfn.XLOOKUP(Tabla1315[[#This Row],[Severidad Nivel de Riesgo Residual]],CONFIGURACIÓN!$BM$6:$BM$9,CONFIGURACIÓN!$BP$6:$BP$9,"",0)</f>
        <v/>
      </c>
      <c r="Q135" s="337"/>
      <c r="R135" s="314"/>
      <c r="S135" s="337"/>
      <c r="T135" s="337"/>
      <c r="U135" s="314"/>
      <c r="V135" s="338"/>
      <c r="W135" s="339"/>
      <c r="X135" s="339"/>
      <c r="Y135" s="339"/>
      <c r="Z135" s="339"/>
      <c r="AA135" s="339"/>
      <c r="AB135" s="339"/>
      <c r="AC135" s="339"/>
      <c r="AD135" s="339"/>
      <c r="AE135" s="339"/>
      <c r="AF135" s="339"/>
      <c r="AG135" s="339"/>
      <c r="AH135" s="339"/>
      <c r="AI135" s="338"/>
      <c r="AJ135" s="428" t="str">
        <f>IF(_xlfn.XLOOKUP(Tabla1315[[#This Row],[Id Riesgo]],Tabla6[Id Riesgo],Tabla6[Estado],"",0)=0,"",_xlfn.XLOOKUP(Tabla1315[[#This Row],[Id Riesgo]],Tabla6[Id Riesgo],Tabla6[Estado],"",0))</f>
        <v/>
      </c>
    </row>
    <row r="136" spans="1:36" ht="14.15" x14ac:dyDescent="0.35">
      <c r="A136" s="289" t="s">
        <v>716</v>
      </c>
      <c r="B136" s="309" t="b">
        <f>IF(COUNTIFS(Tabla135[Id Riesgo],Tabla1315[[#This Row],[Id Riesgo]],Tabla135[Registro diligenciado],TRUE)&gt;0,TRUE,FALSE)</f>
        <v>0</v>
      </c>
      <c r="C136" s="289" t="str">
        <f>IF(B136,_xlfn.XLOOKUP(A136,Tabla6[Id Riesgo],Tabla6[Sigla],FALSE,1),"")</f>
        <v/>
      </c>
      <c r="D136" s="290" t="str">
        <f>IF(B136,_xlfn.XLOOKUP(A136,Tabla6[Id Riesgo],Tabla6[DESCRIPCIÓN DEL RIESGO],FALSE,1),"")</f>
        <v/>
      </c>
      <c r="E136" s="310" t="str">
        <f>IF(Tabla1315[[#This Row],[Diligenciadas etapas previas?]],_xlfn.XLOOKUP(Tabla1315[[#This Row],[Id Riesgo]],Tabla13[Id Riesgo],Tabla13[Probabilidad],"",1),"")</f>
        <v/>
      </c>
      <c r="F136" s="310" t="str">
        <f>IF(Tabla1315[[#This Row],[Diligenciadas etapas previas?]],_xlfn.XLOOKUP(Tabla1315[[#This Row],[Id Riesgo]],Tabla13[Id Riesgo],Tabla13[Porcentaje Impacto],"",1),"")</f>
        <v/>
      </c>
      <c r="G136" s="311" t="str">
        <f>IF(Tabla1315[[#This Row],[Diligenciadas etapas previas?]],_xlfn.XLOOKUP(Tabla1315[[#This Row],[Id Riesgo]],Tabla13[Id Riesgo],Tabla13[Nivel de probabilidad],"",1),"")</f>
        <v/>
      </c>
      <c r="H136" s="311" t="str">
        <f>IF(Tabla1315[[#This Row],[Diligenciadas etapas previas?]],_xlfn.XLOOKUP(Tabla1315[[#This Row],[Id Riesgo]],Tabla13[Id Riesgo],Tabla13[Nivel de impacto],"",1),"")</f>
        <v/>
      </c>
      <c r="I136" s="311" t="str">
        <f>IF(Tabla1315[[#This Row],[Diligenciadas etapas previas?]],_xlfn.XLOOKUP(Tabla1315[[#This Row],[Id Riesgo]],Tabla13[Id Riesgo],Tabla13[Severidad Nivel de Riesgo Inherente],"",1),"")</f>
        <v/>
      </c>
      <c r="J136" s="310" t="str">
        <f>IF(Tabla1315[[#This Row],[Diligenciadas etapas previas?]],_xlfn.XLOOKUP(Tabla1315[[#This Row],[Id Riesgo]],'4_CONTROLES'!$A$12:$A$1611,'4_CONTROLES'!$AJ$12:$AJ$1611,"",1),"")</f>
        <v/>
      </c>
      <c r="K136" s="310" t="str">
        <f>IF(Tabla1315[[#This Row],[Diligenciadas etapas previas?]],_xlfn.XLOOKUP(Tabla1315[[#This Row],[Id Riesgo]],'4_CONTROLES'!$A$12:$A$1611,'4_CONTROLES'!$AK$12:$AK$1611,"",1),"")</f>
        <v/>
      </c>
      <c r="L136" s="311" t="str">
        <f>IF(Tabla1315[[#This Row],[Diligenciadas etapas previas?]],_xlfn.XLOOKUP(Tabla1315[[#This Row],[Id Riesgo]],'4_CONTROLES'!$A$12:$A$1611,'4_CONTROLES'!$AL$12:$AL$1611,"",1),"")</f>
        <v/>
      </c>
      <c r="M136" s="311" t="str">
        <f>IF(Tabla1315[[#This Row],[Diligenciadas etapas previas?]],_xlfn.XLOOKUP(Tabla1315[[#This Row],[Id Riesgo]],'4_CONTROLES'!$A$12:$A$1611,'4_CONTROLES'!$AM$12:$AM$1611,"",1),"")</f>
        <v/>
      </c>
      <c r="N136" s="311" t="str">
        <f>IF(Tabla1315[[#This Row],[Diligenciadas etapas previas?]]=TRUE,_xlfn.XLOOKUP(CONCATENATE("P",Tabla1315[[#This Row],[Nivel de probabilidad Residual]],"I",Tabla1315[[#This Row],[Nivel de impacto Residual]]),Tabla10[Llave],Tabla10[Severidad],"",1),"")</f>
        <v/>
      </c>
      <c r="O136" s="336" t="str">
        <f>_xlfn.XLOOKUP(Tabla1315[[#This Row],[Severidad Nivel de Riesgo Residual]],CONFIGURACIÓN!$BM$6:$BM$9,CONFIGURACIÓN!$BO$6:$BO$9,"",0)</f>
        <v/>
      </c>
      <c r="P136" s="328" t="str">
        <f>_xlfn.XLOOKUP(Tabla1315[[#This Row],[Severidad Nivel de Riesgo Residual]],CONFIGURACIÓN!$BM$6:$BM$9,CONFIGURACIÓN!$BP$6:$BP$9,"",0)</f>
        <v/>
      </c>
      <c r="Q136" s="337"/>
      <c r="R136" s="314"/>
      <c r="S136" s="337"/>
      <c r="T136" s="337"/>
      <c r="U136" s="314"/>
      <c r="V136" s="338"/>
      <c r="W136" s="339"/>
      <c r="X136" s="339"/>
      <c r="Y136" s="339"/>
      <c r="Z136" s="339"/>
      <c r="AA136" s="339"/>
      <c r="AB136" s="339"/>
      <c r="AC136" s="339"/>
      <c r="AD136" s="339"/>
      <c r="AE136" s="339"/>
      <c r="AF136" s="339"/>
      <c r="AG136" s="339"/>
      <c r="AH136" s="339"/>
      <c r="AI136" s="338"/>
      <c r="AJ136" s="428" t="str">
        <f>IF(_xlfn.XLOOKUP(Tabla1315[[#This Row],[Id Riesgo]],Tabla6[Id Riesgo],Tabla6[Estado],"",0)=0,"",_xlfn.XLOOKUP(Tabla1315[[#This Row],[Id Riesgo]],Tabla6[Id Riesgo],Tabla6[Estado],"",0))</f>
        <v/>
      </c>
    </row>
    <row r="137" spans="1:36" ht="14.15" x14ac:dyDescent="0.35">
      <c r="A137" s="289" t="s">
        <v>717</v>
      </c>
      <c r="B137" s="309" t="b">
        <f>IF(COUNTIFS(Tabla135[Id Riesgo],Tabla1315[[#This Row],[Id Riesgo]],Tabla135[Registro diligenciado],TRUE)&gt;0,TRUE,FALSE)</f>
        <v>0</v>
      </c>
      <c r="C137" s="289" t="str">
        <f>IF(B137,_xlfn.XLOOKUP(A137,Tabla6[Id Riesgo],Tabla6[Sigla],FALSE,1),"")</f>
        <v/>
      </c>
      <c r="D137" s="290" t="str">
        <f>IF(B137,_xlfn.XLOOKUP(A137,Tabla6[Id Riesgo],Tabla6[DESCRIPCIÓN DEL RIESGO],FALSE,1),"")</f>
        <v/>
      </c>
      <c r="E137" s="310" t="str">
        <f>IF(Tabla1315[[#This Row],[Diligenciadas etapas previas?]],_xlfn.XLOOKUP(Tabla1315[[#This Row],[Id Riesgo]],Tabla13[Id Riesgo],Tabla13[Probabilidad],"",1),"")</f>
        <v/>
      </c>
      <c r="F137" s="310" t="str">
        <f>IF(Tabla1315[[#This Row],[Diligenciadas etapas previas?]],_xlfn.XLOOKUP(Tabla1315[[#This Row],[Id Riesgo]],Tabla13[Id Riesgo],Tabla13[Porcentaje Impacto],"",1),"")</f>
        <v/>
      </c>
      <c r="G137" s="311" t="str">
        <f>IF(Tabla1315[[#This Row],[Diligenciadas etapas previas?]],_xlfn.XLOOKUP(Tabla1315[[#This Row],[Id Riesgo]],Tabla13[Id Riesgo],Tabla13[Nivel de probabilidad],"",1),"")</f>
        <v/>
      </c>
      <c r="H137" s="311" t="str">
        <f>IF(Tabla1315[[#This Row],[Diligenciadas etapas previas?]],_xlfn.XLOOKUP(Tabla1315[[#This Row],[Id Riesgo]],Tabla13[Id Riesgo],Tabla13[Nivel de impacto],"",1),"")</f>
        <v/>
      </c>
      <c r="I137" s="311" t="str">
        <f>IF(Tabla1315[[#This Row],[Diligenciadas etapas previas?]],_xlfn.XLOOKUP(Tabla1315[[#This Row],[Id Riesgo]],Tabla13[Id Riesgo],Tabla13[Severidad Nivel de Riesgo Inherente],"",1),"")</f>
        <v/>
      </c>
      <c r="J137" s="310" t="str">
        <f>IF(Tabla1315[[#This Row],[Diligenciadas etapas previas?]],_xlfn.XLOOKUP(Tabla1315[[#This Row],[Id Riesgo]],'4_CONTROLES'!$A$12:$A$1611,'4_CONTROLES'!$AJ$12:$AJ$1611,"",1),"")</f>
        <v/>
      </c>
      <c r="K137" s="310" t="str">
        <f>IF(Tabla1315[[#This Row],[Diligenciadas etapas previas?]],_xlfn.XLOOKUP(Tabla1315[[#This Row],[Id Riesgo]],'4_CONTROLES'!$A$12:$A$1611,'4_CONTROLES'!$AK$12:$AK$1611,"",1),"")</f>
        <v/>
      </c>
      <c r="L137" s="311" t="str">
        <f>IF(Tabla1315[[#This Row],[Diligenciadas etapas previas?]],_xlfn.XLOOKUP(Tabla1315[[#This Row],[Id Riesgo]],'4_CONTROLES'!$A$12:$A$1611,'4_CONTROLES'!$AL$12:$AL$1611,"",1),"")</f>
        <v/>
      </c>
      <c r="M137" s="311" t="str">
        <f>IF(Tabla1315[[#This Row],[Diligenciadas etapas previas?]],_xlfn.XLOOKUP(Tabla1315[[#This Row],[Id Riesgo]],'4_CONTROLES'!$A$12:$A$1611,'4_CONTROLES'!$AM$12:$AM$1611,"",1),"")</f>
        <v/>
      </c>
      <c r="N137" s="311" t="str">
        <f>IF(Tabla1315[[#This Row],[Diligenciadas etapas previas?]]=TRUE,_xlfn.XLOOKUP(CONCATENATE("P",Tabla1315[[#This Row],[Nivel de probabilidad Residual]],"I",Tabla1315[[#This Row],[Nivel de impacto Residual]]),Tabla10[Llave],Tabla10[Severidad],"",1),"")</f>
        <v/>
      </c>
      <c r="O137" s="336" t="str">
        <f>_xlfn.XLOOKUP(Tabla1315[[#This Row],[Severidad Nivel de Riesgo Residual]],CONFIGURACIÓN!$BM$6:$BM$9,CONFIGURACIÓN!$BO$6:$BO$9,"",0)</f>
        <v/>
      </c>
      <c r="P137" s="328" t="str">
        <f>_xlfn.XLOOKUP(Tabla1315[[#This Row],[Severidad Nivel de Riesgo Residual]],CONFIGURACIÓN!$BM$6:$BM$9,CONFIGURACIÓN!$BP$6:$BP$9,"",0)</f>
        <v/>
      </c>
      <c r="Q137" s="337"/>
      <c r="R137" s="314"/>
      <c r="S137" s="337"/>
      <c r="T137" s="337"/>
      <c r="U137" s="314"/>
      <c r="V137" s="338"/>
      <c r="W137" s="339"/>
      <c r="X137" s="339"/>
      <c r="Y137" s="339"/>
      <c r="Z137" s="339"/>
      <c r="AA137" s="339"/>
      <c r="AB137" s="339"/>
      <c r="AC137" s="339"/>
      <c r="AD137" s="339"/>
      <c r="AE137" s="339"/>
      <c r="AF137" s="339"/>
      <c r="AG137" s="339"/>
      <c r="AH137" s="339"/>
      <c r="AI137" s="338"/>
      <c r="AJ137" s="428" t="str">
        <f>IF(_xlfn.XLOOKUP(Tabla1315[[#This Row],[Id Riesgo]],Tabla6[Id Riesgo],Tabla6[Estado],"",0)=0,"",_xlfn.XLOOKUP(Tabla1315[[#This Row],[Id Riesgo]],Tabla6[Id Riesgo],Tabla6[Estado],"",0))</f>
        <v/>
      </c>
    </row>
    <row r="138" spans="1:36" ht="14.15" x14ac:dyDescent="0.35">
      <c r="A138" s="289" t="s">
        <v>718</v>
      </c>
      <c r="B138" s="309" t="b">
        <f>IF(COUNTIFS(Tabla135[Id Riesgo],Tabla1315[[#This Row],[Id Riesgo]],Tabla135[Registro diligenciado],TRUE)&gt;0,TRUE,FALSE)</f>
        <v>0</v>
      </c>
      <c r="C138" s="289" t="str">
        <f>IF(B138,_xlfn.XLOOKUP(A138,Tabla6[Id Riesgo],Tabla6[Sigla],FALSE,1),"")</f>
        <v/>
      </c>
      <c r="D138" s="290" t="str">
        <f>IF(B138,_xlfn.XLOOKUP(A138,Tabla6[Id Riesgo],Tabla6[DESCRIPCIÓN DEL RIESGO],FALSE,1),"")</f>
        <v/>
      </c>
      <c r="E138" s="310" t="str">
        <f>IF(Tabla1315[[#This Row],[Diligenciadas etapas previas?]],_xlfn.XLOOKUP(Tabla1315[[#This Row],[Id Riesgo]],Tabla13[Id Riesgo],Tabla13[Probabilidad],"",1),"")</f>
        <v/>
      </c>
      <c r="F138" s="310" t="str">
        <f>IF(Tabla1315[[#This Row],[Diligenciadas etapas previas?]],_xlfn.XLOOKUP(Tabla1315[[#This Row],[Id Riesgo]],Tabla13[Id Riesgo],Tabla13[Porcentaje Impacto],"",1),"")</f>
        <v/>
      </c>
      <c r="G138" s="311" t="str">
        <f>IF(Tabla1315[[#This Row],[Diligenciadas etapas previas?]],_xlfn.XLOOKUP(Tabla1315[[#This Row],[Id Riesgo]],Tabla13[Id Riesgo],Tabla13[Nivel de probabilidad],"",1),"")</f>
        <v/>
      </c>
      <c r="H138" s="311" t="str">
        <f>IF(Tabla1315[[#This Row],[Diligenciadas etapas previas?]],_xlfn.XLOOKUP(Tabla1315[[#This Row],[Id Riesgo]],Tabla13[Id Riesgo],Tabla13[Nivel de impacto],"",1),"")</f>
        <v/>
      </c>
      <c r="I138" s="311" t="str">
        <f>IF(Tabla1315[[#This Row],[Diligenciadas etapas previas?]],_xlfn.XLOOKUP(Tabla1315[[#This Row],[Id Riesgo]],Tabla13[Id Riesgo],Tabla13[Severidad Nivel de Riesgo Inherente],"",1),"")</f>
        <v/>
      </c>
      <c r="J138" s="310" t="str">
        <f>IF(Tabla1315[[#This Row],[Diligenciadas etapas previas?]],_xlfn.XLOOKUP(Tabla1315[[#This Row],[Id Riesgo]],'4_CONTROLES'!$A$12:$A$1611,'4_CONTROLES'!$AJ$12:$AJ$1611,"",1),"")</f>
        <v/>
      </c>
      <c r="K138" s="310" t="str">
        <f>IF(Tabla1315[[#This Row],[Diligenciadas etapas previas?]],_xlfn.XLOOKUP(Tabla1315[[#This Row],[Id Riesgo]],'4_CONTROLES'!$A$12:$A$1611,'4_CONTROLES'!$AK$12:$AK$1611,"",1),"")</f>
        <v/>
      </c>
      <c r="L138" s="311" t="str">
        <f>IF(Tabla1315[[#This Row],[Diligenciadas etapas previas?]],_xlfn.XLOOKUP(Tabla1315[[#This Row],[Id Riesgo]],'4_CONTROLES'!$A$12:$A$1611,'4_CONTROLES'!$AL$12:$AL$1611,"",1),"")</f>
        <v/>
      </c>
      <c r="M138" s="311" t="str">
        <f>IF(Tabla1315[[#This Row],[Diligenciadas etapas previas?]],_xlfn.XLOOKUP(Tabla1315[[#This Row],[Id Riesgo]],'4_CONTROLES'!$A$12:$A$1611,'4_CONTROLES'!$AM$12:$AM$1611,"",1),"")</f>
        <v/>
      </c>
      <c r="N138" s="311" t="str">
        <f>IF(Tabla1315[[#This Row],[Diligenciadas etapas previas?]]=TRUE,_xlfn.XLOOKUP(CONCATENATE("P",Tabla1315[[#This Row],[Nivel de probabilidad Residual]],"I",Tabla1315[[#This Row],[Nivel de impacto Residual]]),Tabla10[Llave],Tabla10[Severidad],"",1),"")</f>
        <v/>
      </c>
      <c r="O138" s="336" t="str">
        <f>_xlfn.XLOOKUP(Tabla1315[[#This Row],[Severidad Nivel de Riesgo Residual]],CONFIGURACIÓN!$BM$6:$BM$9,CONFIGURACIÓN!$BO$6:$BO$9,"",0)</f>
        <v/>
      </c>
      <c r="P138" s="328" t="str">
        <f>_xlfn.XLOOKUP(Tabla1315[[#This Row],[Severidad Nivel de Riesgo Residual]],CONFIGURACIÓN!$BM$6:$BM$9,CONFIGURACIÓN!$BP$6:$BP$9,"",0)</f>
        <v/>
      </c>
      <c r="Q138" s="337"/>
      <c r="R138" s="314"/>
      <c r="S138" s="337"/>
      <c r="T138" s="337"/>
      <c r="U138" s="314"/>
      <c r="V138" s="338"/>
      <c r="W138" s="339"/>
      <c r="X138" s="339"/>
      <c r="Y138" s="339"/>
      <c r="Z138" s="339"/>
      <c r="AA138" s="339"/>
      <c r="AB138" s="339"/>
      <c r="AC138" s="339"/>
      <c r="AD138" s="339"/>
      <c r="AE138" s="339"/>
      <c r="AF138" s="339"/>
      <c r="AG138" s="339"/>
      <c r="AH138" s="339"/>
      <c r="AI138" s="338"/>
      <c r="AJ138" s="428" t="str">
        <f>IF(_xlfn.XLOOKUP(Tabla1315[[#This Row],[Id Riesgo]],Tabla6[Id Riesgo],Tabla6[Estado],"",0)=0,"",_xlfn.XLOOKUP(Tabla1315[[#This Row],[Id Riesgo]],Tabla6[Id Riesgo],Tabla6[Estado],"",0))</f>
        <v/>
      </c>
    </row>
    <row r="139" spans="1:36" ht="14.15" x14ac:dyDescent="0.35">
      <c r="A139" s="289" t="s">
        <v>719</v>
      </c>
      <c r="B139" s="309" t="b">
        <f>IF(COUNTIFS(Tabla135[Id Riesgo],Tabla1315[[#This Row],[Id Riesgo]],Tabla135[Registro diligenciado],TRUE)&gt;0,TRUE,FALSE)</f>
        <v>0</v>
      </c>
      <c r="C139" s="289" t="str">
        <f>IF(B139,_xlfn.XLOOKUP(A139,Tabla6[Id Riesgo],Tabla6[Sigla],FALSE,1),"")</f>
        <v/>
      </c>
      <c r="D139" s="290" t="str">
        <f>IF(B139,_xlfn.XLOOKUP(A139,Tabla6[Id Riesgo],Tabla6[DESCRIPCIÓN DEL RIESGO],FALSE,1),"")</f>
        <v/>
      </c>
      <c r="E139" s="310" t="str">
        <f>IF(Tabla1315[[#This Row],[Diligenciadas etapas previas?]],_xlfn.XLOOKUP(Tabla1315[[#This Row],[Id Riesgo]],Tabla13[Id Riesgo],Tabla13[Probabilidad],"",1),"")</f>
        <v/>
      </c>
      <c r="F139" s="310" t="str">
        <f>IF(Tabla1315[[#This Row],[Diligenciadas etapas previas?]],_xlfn.XLOOKUP(Tabla1315[[#This Row],[Id Riesgo]],Tabla13[Id Riesgo],Tabla13[Porcentaje Impacto],"",1),"")</f>
        <v/>
      </c>
      <c r="G139" s="311" t="str">
        <f>IF(Tabla1315[[#This Row],[Diligenciadas etapas previas?]],_xlfn.XLOOKUP(Tabla1315[[#This Row],[Id Riesgo]],Tabla13[Id Riesgo],Tabla13[Nivel de probabilidad],"",1),"")</f>
        <v/>
      </c>
      <c r="H139" s="311" t="str">
        <f>IF(Tabla1315[[#This Row],[Diligenciadas etapas previas?]],_xlfn.XLOOKUP(Tabla1315[[#This Row],[Id Riesgo]],Tabla13[Id Riesgo],Tabla13[Nivel de impacto],"",1),"")</f>
        <v/>
      </c>
      <c r="I139" s="311" t="str">
        <f>IF(Tabla1315[[#This Row],[Diligenciadas etapas previas?]],_xlfn.XLOOKUP(Tabla1315[[#This Row],[Id Riesgo]],Tabla13[Id Riesgo],Tabla13[Severidad Nivel de Riesgo Inherente],"",1),"")</f>
        <v/>
      </c>
      <c r="J139" s="310" t="str">
        <f>IF(Tabla1315[[#This Row],[Diligenciadas etapas previas?]],_xlfn.XLOOKUP(Tabla1315[[#This Row],[Id Riesgo]],'4_CONTROLES'!$A$12:$A$1611,'4_CONTROLES'!$AJ$12:$AJ$1611,"",1),"")</f>
        <v/>
      </c>
      <c r="K139" s="310" t="str">
        <f>IF(Tabla1315[[#This Row],[Diligenciadas etapas previas?]],_xlfn.XLOOKUP(Tabla1315[[#This Row],[Id Riesgo]],'4_CONTROLES'!$A$12:$A$1611,'4_CONTROLES'!$AK$12:$AK$1611,"",1),"")</f>
        <v/>
      </c>
      <c r="L139" s="311" t="str">
        <f>IF(Tabla1315[[#This Row],[Diligenciadas etapas previas?]],_xlfn.XLOOKUP(Tabla1315[[#This Row],[Id Riesgo]],'4_CONTROLES'!$A$12:$A$1611,'4_CONTROLES'!$AL$12:$AL$1611,"",1),"")</f>
        <v/>
      </c>
      <c r="M139" s="311" t="str">
        <f>IF(Tabla1315[[#This Row],[Diligenciadas etapas previas?]],_xlfn.XLOOKUP(Tabla1315[[#This Row],[Id Riesgo]],'4_CONTROLES'!$A$12:$A$1611,'4_CONTROLES'!$AM$12:$AM$1611,"",1),"")</f>
        <v/>
      </c>
      <c r="N139" s="311" t="str">
        <f>IF(Tabla1315[[#This Row],[Diligenciadas etapas previas?]]=TRUE,_xlfn.XLOOKUP(CONCATENATE("P",Tabla1315[[#This Row],[Nivel de probabilidad Residual]],"I",Tabla1315[[#This Row],[Nivel de impacto Residual]]),Tabla10[Llave],Tabla10[Severidad],"",1),"")</f>
        <v/>
      </c>
      <c r="O139" s="336" t="str">
        <f>_xlfn.XLOOKUP(Tabla1315[[#This Row],[Severidad Nivel de Riesgo Residual]],CONFIGURACIÓN!$BM$6:$BM$9,CONFIGURACIÓN!$BO$6:$BO$9,"",0)</f>
        <v/>
      </c>
      <c r="P139" s="328" t="str">
        <f>_xlfn.XLOOKUP(Tabla1315[[#This Row],[Severidad Nivel de Riesgo Residual]],CONFIGURACIÓN!$BM$6:$BM$9,CONFIGURACIÓN!$BP$6:$BP$9,"",0)</f>
        <v/>
      </c>
      <c r="Q139" s="337"/>
      <c r="R139" s="314"/>
      <c r="S139" s="337"/>
      <c r="T139" s="337"/>
      <c r="U139" s="314"/>
      <c r="V139" s="338"/>
      <c r="W139" s="339"/>
      <c r="X139" s="339"/>
      <c r="Y139" s="339"/>
      <c r="Z139" s="339"/>
      <c r="AA139" s="339"/>
      <c r="AB139" s="339"/>
      <c r="AC139" s="339"/>
      <c r="AD139" s="339"/>
      <c r="AE139" s="339"/>
      <c r="AF139" s="339"/>
      <c r="AG139" s="339"/>
      <c r="AH139" s="339"/>
      <c r="AI139" s="338"/>
      <c r="AJ139" s="428" t="str">
        <f>IF(_xlfn.XLOOKUP(Tabla1315[[#This Row],[Id Riesgo]],Tabla6[Id Riesgo],Tabla6[Estado],"",0)=0,"",_xlfn.XLOOKUP(Tabla1315[[#This Row],[Id Riesgo]],Tabla6[Id Riesgo],Tabla6[Estado],"",0))</f>
        <v/>
      </c>
    </row>
    <row r="140" spans="1:36" ht="14.15" x14ac:dyDescent="0.35">
      <c r="A140" s="289" t="s">
        <v>720</v>
      </c>
      <c r="B140" s="309" t="b">
        <f>IF(COUNTIFS(Tabla135[Id Riesgo],Tabla1315[[#This Row],[Id Riesgo]],Tabla135[Registro diligenciado],TRUE)&gt;0,TRUE,FALSE)</f>
        <v>0</v>
      </c>
      <c r="C140" s="289" t="str">
        <f>IF(B140,_xlfn.XLOOKUP(A140,Tabla6[Id Riesgo],Tabla6[Sigla],FALSE,1),"")</f>
        <v/>
      </c>
      <c r="D140" s="290" t="str">
        <f>IF(B140,_xlfn.XLOOKUP(A140,Tabla6[Id Riesgo],Tabla6[DESCRIPCIÓN DEL RIESGO],FALSE,1),"")</f>
        <v/>
      </c>
      <c r="E140" s="310" t="str">
        <f>IF(Tabla1315[[#This Row],[Diligenciadas etapas previas?]],_xlfn.XLOOKUP(Tabla1315[[#This Row],[Id Riesgo]],Tabla13[Id Riesgo],Tabla13[Probabilidad],"",1),"")</f>
        <v/>
      </c>
      <c r="F140" s="310" t="str">
        <f>IF(Tabla1315[[#This Row],[Diligenciadas etapas previas?]],_xlfn.XLOOKUP(Tabla1315[[#This Row],[Id Riesgo]],Tabla13[Id Riesgo],Tabla13[Porcentaje Impacto],"",1),"")</f>
        <v/>
      </c>
      <c r="G140" s="311" t="str">
        <f>IF(Tabla1315[[#This Row],[Diligenciadas etapas previas?]],_xlfn.XLOOKUP(Tabla1315[[#This Row],[Id Riesgo]],Tabla13[Id Riesgo],Tabla13[Nivel de probabilidad],"",1),"")</f>
        <v/>
      </c>
      <c r="H140" s="311" t="str">
        <f>IF(Tabla1315[[#This Row],[Diligenciadas etapas previas?]],_xlfn.XLOOKUP(Tabla1315[[#This Row],[Id Riesgo]],Tabla13[Id Riesgo],Tabla13[Nivel de impacto],"",1),"")</f>
        <v/>
      </c>
      <c r="I140" s="311" t="str">
        <f>IF(Tabla1315[[#This Row],[Diligenciadas etapas previas?]],_xlfn.XLOOKUP(Tabla1315[[#This Row],[Id Riesgo]],Tabla13[Id Riesgo],Tabla13[Severidad Nivel de Riesgo Inherente],"",1),"")</f>
        <v/>
      </c>
      <c r="J140" s="310" t="str">
        <f>IF(Tabla1315[[#This Row],[Diligenciadas etapas previas?]],_xlfn.XLOOKUP(Tabla1315[[#This Row],[Id Riesgo]],'4_CONTROLES'!$A$12:$A$1611,'4_CONTROLES'!$AJ$12:$AJ$1611,"",1),"")</f>
        <v/>
      </c>
      <c r="K140" s="310" t="str">
        <f>IF(Tabla1315[[#This Row],[Diligenciadas etapas previas?]],_xlfn.XLOOKUP(Tabla1315[[#This Row],[Id Riesgo]],'4_CONTROLES'!$A$12:$A$1611,'4_CONTROLES'!$AK$12:$AK$1611,"",1),"")</f>
        <v/>
      </c>
      <c r="L140" s="311" t="str">
        <f>IF(Tabla1315[[#This Row],[Diligenciadas etapas previas?]],_xlfn.XLOOKUP(Tabla1315[[#This Row],[Id Riesgo]],'4_CONTROLES'!$A$12:$A$1611,'4_CONTROLES'!$AL$12:$AL$1611,"",1),"")</f>
        <v/>
      </c>
      <c r="M140" s="311" t="str">
        <f>IF(Tabla1315[[#This Row],[Diligenciadas etapas previas?]],_xlfn.XLOOKUP(Tabla1315[[#This Row],[Id Riesgo]],'4_CONTROLES'!$A$12:$A$1611,'4_CONTROLES'!$AM$12:$AM$1611,"",1),"")</f>
        <v/>
      </c>
      <c r="N140" s="311" t="str">
        <f>IF(Tabla1315[[#This Row],[Diligenciadas etapas previas?]]=TRUE,_xlfn.XLOOKUP(CONCATENATE("P",Tabla1315[[#This Row],[Nivel de probabilidad Residual]],"I",Tabla1315[[#This Row],[Nivel de impacto Residual]]),Tabla10[Llave],Tabla10[Severidad],"",1),"")</f>
        <v/>
      </c>
      <c r="O140" s="336" t="str">
        <f>_xlfn.XLOOKUP(Tabla1315[[#This Row],[Severidad Nivel de Riesgo Residual]],CONFIGURACIÓN!$BM$6:$BM$9,CONFIGURACIÓN!$BO$6:$BO$9,"",0)</f>
        <v/>
      </c>
      <c r="P140" s="328" t="str">
        <f>_xlfn.XLOOKUP(Tabla1315[[#This Row],[Severidad Nivel de Riesgo Residual]],CONFIGURACIÓN!$BM$6:$BM$9,CONFIGURACIÓN!$BP$6:$BP$9,"",0)</f>
        <v/>
      </c>
      <c r="Q140" s="337"/>
      <c r="R140" s="314"/>
      <c r="S140" s="337"/>
      <c r="T140" s="337"/>
      <c r="U140" s="314"/>
      <c r="V140" s="338"/>
      <c r="W140" s="339"/>
      <c r="X140" s="339"/>
      <c r="Y140" s="339"/>
      <c r="Z140" s="339"/>
      <c r="AA140" s="339"/>
      <c r="AB140" s="339"/>
      <c r="AC140" s="339"/>
      <c r="AD140" s="339"/>
      <c r="AE140" s="339"/>
      <c r="AF140" s="339"/>
      <c r="AG140" s="339"/>
      <c r="AH140" s="339"/>
      <c r="AI140" s="338"/>
      <c r="AJ140" s="428" t="str">
        <f>IF(_xlfn.XLOOKUP(Tabla1315[[#This Row],[Id Riesgo]],Tabla6[Id Riesgo],Tabla6[Estado],"",0)=0,"",_xlfn.XLOOKUP(Tabla1315[[#This Row],[Id Riesgo]],Tabla6[Id Riesgo],Tabla6[Estado],"",0))</f>
        <v/>
      </c>
    </row>
    <row r="141" spans="1:36" ht="14.15" x14ac:dyDescent="0.35">
      <c r="A141" s="289" t="s">
        <v>721</v>
      </c>
      <c r="B141" s="309" t="b">
        <f>IF(COUNTIFS(Tabla135[Id Riesgo],Tabla1315[[#This Row],[Id Riesgo]],Tabla135[Registro diligenciado],TRUE)&gt;0,TRUE,FALSE)</f>
        <v>0</v>
      </c>
      <c r="C141" s="289" t="str">
        <f>IF(B141,_xlfn.XLOOKUP(A141,Tabla6[Id Riesgo],Tabla6[Sigla],FALSE,1),"")</f>
        <v/>
      </c>
      <c r="D141" s="290" t="str">
        <f>IF(B141,_xlfn.XLOOKUP(A141,Tabla6[Id Riesgo],Tabla6[DESCRIPCIÓN DEL RIESGO],FALSE,1),"")</f>
        <v/>
      </c>
      <c r="E141" s="310" t="str">
        <f>IF(Tabla1315[[#This Row],[Diligenciadas etapas previas?]],_xlfn.XLOOKUP(Tabla1315[[#This Row],[Id Riesgo]],Tabla13[Id Riesgo],Tabla13[Probabilidad],"",1),"")</f>
        <v/>
      </c>
      <c r="F141" s="310" t="str">
        <f>IF(Tabla1315[[#This Row],[Diligenciadas etapas previas?]],_xlfn.XLOOKUP(Tabla1315[[#This Row],[Id Riesgo]],Tabla13[Id Riesgo],Tabla13[Porcentaje Impacto],"",1),"")</f>
        <v/>
      </c>
      <c r="G141" s="311" t="str">
        <f>IF(Tabla1315[[#This Row],[Diligenciadas etapas previas?]],_xlfn.XLOOKUP(Tabla1315[[#This Row],[Id Riesgo]],Tabla13[Id Riesgo],Tabla13[Nivel de probabilidad],"",1),"")</f>
        <v/>
      </c>
      <c r="H141" s="311" t="str">
        <f>IF(Tabla1315[[#This Row],[Diligenciadas etapas previas?]],_xlfn.XLOOKUP(Tabla1315[[#This Row],[Id Riesgo]],Tabla13[Id Riesgo],Tabla13[Nivel de impacto],"",1),"")</f>
        <v/>
      </c>
      <c r="I141" s="311" t="str">
        <f>IF(Tabla1315[[#This Row],[Diligenciadas etapas previas?]],_xlfn.XLOOKUP(Tabla1315[[#This Row],[Id Riesgo]],Tabla13[Id Riesgo],Tabla13[Severidad Nivel de Riesgo Inherente],"",1),"")</f>
        <v/>
      </c>
      <c r="J141" s="310" t="str">
        <f>IF(Tabla1315[[#This Row],[Diligenciadas etapas previas?]],_xlfn.XLOOKUP(Tabla1315[[#This Row],[Id Riesgo]],'4_CONTROLES'!$A$12:$A$1611,'4_CONTROLES'!$AJ$12:$AJ$1611,"",1),"")</f>
        <v/>
      </c>
      <c r="K141" s="310" t="str">
        <f>IF(Tabla1315[[#This Row],[Diligenciadas etapas previas?]],_xlfn.XLOOKUP(Tabla1315[[#This Row],[Id Riesgo]],'4_CONTROLES'!$A$12:$A$1611,'4_CONTROLES'!$AK$12:$AK$1611,"",1),"")</f>
        <v/>
      </c>
      <c r="L141" s="311" t="str">
        <f>IF(Tabla1315[[#This Row],[Diligenciadas etapas previas?]],_xlfn.XLOOKUP(Tabla1315[[#This Row],[Id Riesgo]],'4_CONTROLES'!$A$12:$A$1611,'4_CONTROLES'!$AL$12:$AL$1611,"",1),"")</f>
        <v/>
      </c>
      <c r="M141" s="311" t="str">
        <f>IF(Tabla1315[[#This Row],[Diligenciadas etapas previas?]],_xlfn.XLOOKUP(Tabla1315[[#This Row],[Id Riesgo]],'4_CONTROLES'!$A$12:$A$1611,'4_CONTROLES'!$AM$12:$AM$1611,"",1),"")</f>
        <v/>
      </c>
      <c r="N141" s="311" t="str">
        <f>IF(Tabla1315[[#This Row],[Diligenciadas etapas previas?]]=TRUE,_xlfn.XLOOKUP(CONCATENATE("P",Tabla1315[[#This Row],[Nivel de probabilidad Residual]],"I",Tabla1315[[#This Row],[Nivel de impacto Residual]]),Tabla10[Llave],Tabla10[Severidad],"",1),"")</f>
        <v/>
      </c>
      <c r="O141" s="336" t="str">
        <f>_xlfn.XLOOKUP(Tabla1315[[#This Row],[Severidad Nivel de Riesgo Residual]],CONFIGURACIÓN!$BM$6:$BM$9,CONFIGURACIÓN!$BO$6:$BO$9,"",0)</f>
        <v/>
      </c>
      <c r="P141" s="328" t="str">
        <f>_xlfn.XLOOKUP(Tabla1315[[#This Row],[Severidad Nivel de Riesgo Residual]],CONFIGURACIÓN!$BM$6:$BM$9,CONFIGURACIÓN!$BP$6:$BP$9,"",0)</f>
        <v/>
      </c>
      <c r="Q141" s="337"/>
      <c r="R141" s="314"/>
      <c r="S141" s="337"/>
      <c r="T141" s="337"/>
      <c r="U141" s="314"/>
      <c r="V141" s="338"/>
      <c r="W141" s="339"/>
      <c r="X141" s="339"/>
      <c r="Y141" s="339"/>
      <c r="Z141" s="339"/>
      <c r="AA141" s="339"/>
      <c r="AB141" s="339"/>
      <c r="AC141" s="339"/>
      <c r="AD141" s="339"/>
      <c r="AE141" s="339"/>
      <c r="AF141" s="339"/>
      <c r="AG141" s="339"/>
      <c r="AH141" s="339"/>
      <c r="AI141" s="338"/>
      <c r="AJ141" s="428" t="str">
        <f>IF(_xlfn.XLOOKUP(Tabla1315[[#This Row],[Id Riesgo]],Tabla6[Id Riesgo],Tabla6[Estado],"",0)=0,"",_xlfn.XLOOKUP(Tabla1315[[#This Row],[Id Riesgo]],Tabla6[Id Riesgo],Tabla6[Estado],"",0))</f>
        <v/>
      </c>
    </row>
    <row r="142" spans="1:36" ht="14.15" x14ac:dyDescent="0.35">
      <c r="A142" s="289" t="s">
        <v>722</v>
      </c>
      <c r="B142" s="309" t="b">
        <f>IF(COUNTIFS(Tabla135[Id Riesgo],Tabla1315[[#This Row],[Id Riesgo]],Tabla135[Registro diligenciado],TRUE)&gt;0,TRUE,FALSE)</f>
        <v>0</v>
      </c>
      <c r="C142" s="289" t="str">
        <f>IF(B142,_xlfn.XLOOKUP(A142,Tabla6[Id Riesgo],Tabla6[Sigla],FALSE,1),"")</f>
        <v/>
      </c>
      <c r="D142" s="290" t="str">
        <f>IF(B142,_xlfn.XLOOKUP(A142,Tabla6[Id Riesgo],Tabla6[DESCRIPCIÓN DEL RIESGO],FALSE,1),"")</f>
        <v/>
      </c>
      <c r="E142" s="310" t="str">
        <f>IF(Tabla1315[[#This Row],[Diligenciadas etapas previas?]],_xlfn.XLOOKUP(Tabla1315[[#This Row],[Id Riesgo]],Tabla13[Id Riesgo],Tabla13[Probabilidad],"",1),"")</f>
        <v/>
      </c>
      <c r="F142" s="310" t="str">
        <f>IF(Tabla1315[[#This Row],[Diligenciadas etapas previas?]],_xlfn.XLOOKUP(Tabla1315[[#This Row],[Id Riesgo]],Tabla13[Id Riesgo],Tabla13[Porcentaje Impacto],"",1),"")</f>
        <v/>
      </c>
      <c r="G142" s="311" t="str">
        <f>IF(Tabla1315[[#This Row],[Diligenciadas etapas previas?]],_xlfn.XLOOKUP(Tabla1315[[#This Row],[Id Riesgo]],Tabla13[Id Riesgo],Tabla13[Nivel de probabilidad],"",1),"")</f>
        <v/>
      </c>
      <c r="H142" s="311" t="str">
        <f>IF(Tabla1315[[#This Row],[Diligenciadas etapas previas?]],_xlfn.XLOOKUP(Tabla1315[[#This Row],[Id Riesgo]],Tabla13[Id Riesgo],Tabla13[Nivel de impacto],"",1),"")</f>
        <v/>
      </c>
      <c r="I142" s="311" t="str">
        <f>IF(Tabla1315[[#This Row],[Diligenciadas etapas previas?]],_xlfn.XLOOKUP(Tabla1315[[#This Row],[Id Riesgo]],Tabla13[Id Riesgo],Tabla13[Severidad Nivel de Riesgo Inherente],"",1),"")</f>
        <v/>
      </c>
      <c r="J142" s="310" t="str">
        <f>IF(Tabla1315[[#This Row],[Diligenciadas etapas previas?]],_xlfn.XLOOKUP(Tabla1315[[#This Row],[Id Riesgo]],'4_CONTROLES'!$A$12:$A$1611,'4_CONTROLES'!$AJ$12:$AJ$1611,"",1),"")</f>
        <v/>
      </c>
      <c r="K142" s="310" t="str">
        <f>IF(Tabla1315[[#This Row],[Diligenciadas etapas previas?]],_xlfn.XLOOKUP(Tabla1315[[#This Row],[Id Riesgo]],'4_CONTROLES'!$A$12:$A$1611,'4_CONTROLES'!$AK$12:$AK$1611,"",1),"")</f>
        <v/>
      </c>
      <c r="L142" s="311" t="str">
        <f>IF(Tabla1315[[#This Row],[Diligenciadas etapas previas?]],_xlfn.XLOOKUP(Tabla1315[[#This Row],[Id Riesgo]],'4_CONTROLES'!$A$12:$A$1611,'4_CONTROLES'!$AL$12:$AL$1611,"",1),"")</f>
        <v/>
      </c>
      <c r="M142" s="311" t="str">
        <f>IF(Tabla1315[[#This Row],[Diligenciadas etapas previas?]],_xlfn.XLOOKUP(Tabla1315[[#This Row],[Id Riesgo]],'4_CONTROLES'!$A$12:$A$1611,'4_CONTROLES'!$AM$12:$AM$1611,"",1),"")</f>
        <v/>
      </c>
      <c r="N142" s="311" t="str">
        <f>IF(Tabla1315[[#This Row],[Diligenciadas etapas previas?]]=TRUE,_xlfn.XLOOKUP(CONCATENATE("P",Tabla1315[[#This Row],[Nivel de probabilidad Residual]],"I",Tabla1315[[#This Row],[Nivel de impacto Residual]]),Tabla10[Llave],Tabla10[Severidad],"",1),"")</f>
        <v/>
      </c>
      <c r="O142" s="336" t="str">
        <f>_xlfn.XLOOKUP(Tabla1315[[#This Row],[Severidad Nivel de Riesgo Residual]],CONFIGURACIÓN!$BM$6:$BM$9,CONFIGURACIÓN!$BO$6:$BO$9,"",0)</f>
        <v/>
      </c>
      <c r="P142" s="328" t="str">
        <f>_xlfn.XLOOKUP(Tabla1315[[#This Row],[Severidad Nivel de Riesgo Residual]],CONFIGURACIÓN!$BM$6:$BM$9,CONFIGURACIÓN!$BP$6:$BP$9,"",0)</f>
        <v/>
      </c>
      <c r="Q142" s="337"/>
      <c r="R142" s="314"/>
      <c r="S142" s="337"/>
      <c r="T142" s="337"/>
      <c r="U142" s="314"/>
      <c r="V142" s="338"/>
      <c r="W142" s="339"/>
      <c r="X142" s="339"/>
      <c r="Y142" s="339"/>
      <c r="Z142" s="339"/>
      <c r="AA142" s="339"/>
      <c r="AB142" s="339"/>
      <c r="AC142" s="339"/>
      <c r="AD142" s="339"/>
      <c r="AE142" s="339"/>
      <c r="AF142" s="339"/>
      <c r="AG142" s="339"/>
      <c r="AH142" s="339"/>
      <c r="AI142" s="338"/>
      <c r="AJ142" s="428" t="str">
        <f>IF(_xlfn.XLOOKUP(Tabla1315[[#This Row],[Id Riesgo]],Tabla6[Id Riesgo],Tabla6[Estado],"",0)=0,"",_xlfn.XLOOKUP(Tabla1315[[#This Row],[Id Riesgo]],Tabla6[Id Riesgo],Tabla6[Estado],"",0))</f>
        <v/>
      </c>
    </row>
    <row r="143" spans="1:36" ht="14.15" x14ac:dyDescent="0.35">
      <c r="A143" s="289" t="s">
        <v>723</v>
      </c>
      <c r="B143" s="309" t="b">
        <f>IF(COUNTIFS(Tabla135[Id Riesgo],Tabla1315[[#This Row],[Id Riesgo]],Tabla135[Registro diligenciado],TRUE)&gt;0,TRUE,FALSE)</f>
        <v>0</v>
      </c>
      <c r="C143" s="289" t="str">
        <f>IF(B143,_xlfn.XLOOKUP(A143,Tabla6[Id Riesgo],Tabla6[Sigla],FALSE,1),"")</f>
        <v/>
      </c>
      <c r="D143" s="290" t="str">
        <f>IF(B143,_xlfn.XLOOKUP(A143,Tabla6[Id Riesgo],Tabla6[DESCRIPCIÓN DEL RIESGO],FALSE,1),"")</f>
        <v/>
      </c>
      <c r="E143" s="310" t="str">
        <f>IF(Tabla1315[[#This Row],[Diligenciadas etapas previas?]],_xlfn.XLOOKUP(Tabla1315[[#This Row],[Id Riesgo]],Tabla13[Id Riesgo],Tabla13[Probabilidad],"",1),"")</f>
        <v/>
      </c>
      <c r="F143" s="310" t="str">
        <f>IF(Tabla1315[[#This Row],[Diligenciadas etapas previas?]],_xlfn.XLOOKUP(Tabla1315[[#This Row],[Id Riesgo]],Tabla13[Id Riesgo],Tabla13[Porcentaje Impacto],"",1),"")</f>
        <v/>
      </c>
      <c r="G143" s="311" t="str">
        <f>IF(Tabla1315[[#This Row],[Diligenciadas etapas previas?]],_xlfn.XLOOKUP(Tabla1315[[#This Row],[Id Riesgo]],Tabla13[Id Riesgo],Tabla13[Nivel de probabilidad],"",1),"")</f>
        <v/>
      </c>
      <c r="H143" s="311" t="str">
        <f>IF(Tabla1315[[#This Row],[Diligenciadas etapas previas?]],_xlfn.XLOOKUP(Tabla1315[[#This Row],[Id Riesgo]],Tabla13[Id Riesgo],Tabla13[Nivel de impacto],"",1),"")</f>
        <v/>
      </c>
      <c r="I143" s="311" t="str">
        <f>IF(Tabla1315[[#This Row],[Diligenciadas etapas previas?]],_xlfn.XLOOKUP(Tabla1315[[#This Row],[Id Riesgo]],Tabla13[Id Riesgo],Tabla13[Severidad Nivel de Riesgo Inherente],"",1),"")</f>
        <v/>
      </c>
      <c r="J143" s="310" t="str">
        <f>IF(Tabla1315[[#This Row],[Diligenciadas etapas previas?]],_xlfn.XLOOKUP(Tabla1315[[#This Row],[Id Riesgo]],'4_CONTROLES'!$A$12:$A$1611,'4_CONTROLES'!$AJ$12:$AJ$1611,"",1),"")</f>
        <v/>
      </c>
      <c r="K143" s="310" t="str">
        <f>IF(Tabla1315[[#This Row],[Diligenciadas etapas previas?]],_xlfn.XLOOKUP(Tabla1315[[#This Row],[Id Riesgo]],'4_CONTROLES'!$A$12:$A$1611,'4_CONTROLES'!$AK$12:$AK$1611,"",1),"")</f>
        <v/>
      </c>
      <c r="L143" s="311" t="str">
        <f>IF(Tabla1315[[#This Row],[Diligenciadas etapas previas?]],_xlfn.XLOOKUP(Tabla1315[[#This Row],[Id Riesgo]],'4_CONTROLES'!$A$12:$A$1611,'4_CONTROLES'!$AL$12:$AL$1611,"",1),"")</f>
        <v/>
      </c>
      <c r="M143" s="311" t="str">
        <f>IF(Tabla1315[[#This Row],[Diligenciadas etapas previas?]],_xlfn.XLOOKUP(Tabla1315[[#This Row],[Id Riesgo]],'4_CONTROLES'!$A$12:$A$1611,'4_CONTROLES'!$AM$12:$AM$1611,"",1),"")</f>
        <v/>
      </c>
      <c r="N143" s="311" t="str">
        <f>IF(Tabla1315[[#This Row],[Diligenciadas etapas previas?]]=TRUE,_xlfn.XLOOKUP(CONCATENATE("P",Tabla1315[[#This Row],[Nivel de probabilidad Residual]],"I",Tabla1315[[#This Row],[Nivel de impacto Residual]]),Tabla10[Llave],Tabla10[Severidad],"",1),"")</f>
        <v/>
      </c>
      <c r="O143" s="336" t="str">
        <f>_xlfn.XLOOKUP(Tabla1315[[#This Row],[Severidad Nivel de Riesgo Residual]],CONFIGURACIÓN!$BM$6:$BM$9,CONFIGURACIÓN!$BO$6:$BO$9,"",0)</f>
        <v/>
      </c>
      <c r="P143" s="328" t="str">
        <f>_xlfn.XLOOKUP(Tabla1315[[#This Row],[Severidad Nivel de Riesgo Residual]],CONFIGURACIÓN!$BM$6:$BM$9,CONFIGURACIÓN!$BP$6:$BP$9,"",0)</f>
        <v/>
      </c>
      <c r="Q143" s="337"/>
      <c r="R143" s="314"/>
      <c r="S143" s="337"/>
      <c r="T143" s="337"/>
      <c r="U143" s="314"/>
      <c r="V143" s="338"/>
      <c r="W143" s="339"/>
      <c r="X143" s="339"/>
      <c r="Y143" s="339"/>
      <c r="Z143" s="339"/>
      <c r="AA143" s="339"/>
      <c r="AB143" s="339"/>
      <c r="AC143" s="339"/>
      <c r="AD143" s="339"/>
      <c r="AE143" s="339"/>
      <c r="AF143" s="339"/>
      <c r="AG143" s="339"/>
      <c r="AH143" s="339"/>
      <c r="AI143" s="338"/>
      <c r="AJ143" s="428" t="str">
        <f>IF(_xlfn.XLOOKUP(Tabla1315[[#This Row],[Id Riesgo]],Tabla6[Id Riesgo],Tabla6[Estado],"",0)=0,"",_xlfn.XLOOKUP(Tabla1315[[#This Row],[Id Riesgo]],Tabla6[Id Riesgo],Tabla6[Estado],"",0))</f>
        <v/>
      </c>
    </row>
    <row r="144" spans="1:36" ht="14.15" x14ac:dyDescent="0.35">
      <c r="A144" s="289" t="s">
        <v>724</v>
      </c>
      <c r="B144" s="309" t="b">
        <f>IF(COUNTIFS(Tabla135[Id Riesgo],Tabla1315[[#This Row],[Id Riesgo]],Tabla135[Registro diligenciado],TRUE)&gt;0,TRUE,FALSE)</f>
        <v>0</v>
      </c>
      <c r="C144" s="289" t="str">
        <f>IF(B144,_xlfn.XLOOKUP(A144,Tabla6[Id Riesgo],Tabla6[Sigla],FALSE,1),"")</f>
        <v/>
      </c>
      <c r="D144" s="290" t="str">
        <f>IF(B144,_xlfn.XLOOKUP(A144,Tabla6[Id Riesgo],Tabla6[DESCRIPCIÓN DEL RIESGO],FALSE,1),"")</f>
        <v/>
      </c>
      <c r="E144" s="310" t="str">
        <f>IF(Tabla1315[[#This Row],[Diligenciadas etapas previas?]],_xlfn.XLOOKUP(Tabla1315[[#This Row],[Id Riesgo]],Tabla13[Id Riesgo],Tabla13[Probabilidad],"",1),"")</f>
        <v/>
      </c>
      <c r="F144" s="310" t="str">
        <f>IF(Tabla1315[[#This Row],[Diligenciadas etapas previas?]],_xlfn.XLOOKUP(Tabla1315[[#This Row],[Id Riesgo]],Tabla13[Id Riesgo],Tabla13[Porcentaje Impacto],"",1),"")</f>
        <v/>
      </c>
      <c r="G144" s="311" t="str">
        <f>IF(Tabla1315[[#This Row],[Diligenciadas etapas previas?]],_xlfn.XLOOKUP(Tabla1315[[#This Row],[Id Riesgo]],Tabla13[Id Riesgo],Tabla13[Nivel de probabilidad],"",1),"")</f>
        <v/>
      </c>
      <c r="H144" s="311" t="str">
        <f>IF(Tabla1315[[#This Row],[Diligenciadas etapas previas?]],_xlfn.XLOOKUP(Tabla1315[[#This Row],[Id Riesgo]],Tabla13[Id Riesgo],Tabla13[Nivel de impacto],"",1),"")</f>
        <v/>
      </c>
      <c r="I144" s="311" t="str">
        <f>IF(Tabla1315[[#This Row],[Diligenciadas etapas previas?]],_xlfn.XLOOKUP(Tabla1315[[#This Row],[Id Riesgo]],Tabla13[Id Riesgo],Tabla13[Severidad Nivel de Riesgo Inherente],"",1),"")</f>
        <v/>
      </c>
      <c r="J144" s="310" t="str">
        <f>IF(Tabla1315[[#This Row],[Diligenciadas etapas previas?]],_xlfn.XLOOKUP(Tabla1315[[#This Row],[Id Riesgo]],'4_CONTROLES'!$A$12:$A$1611,'4_CONTROLES'!$AJ$12:$AJ$1611,"",1),"")</f>
        <v/>
      </c>
      <c r="K144" s="310" t="str">
        <f>IF(Tabla1315[[#This Row],[Diligenciadas etapas previas?]],_xlfn.XLOOKUP(Tabla1315[[#This Row],[Id Riesgo]],'4_CONTROLES'!$A$12:$A$1611,'4_CONTROLES'!$AK$12:$AK$1611,"",1),"")</f>
        <v/>
      </c>
      <c r="L144" s="311" t="str">
        <f>IF(Tabla1315[[#This Row],[Diligenciadas etapas previas?]],_xlfn.XLOOKUP(Tabla1315[[#This Row],[Id Riesgo]],'4_CONTROLES'!$A$12:$A$1611,'4_CONTROLES'!$AL$12:$AL$1611,"",1),"")</f>
        <v/>
      </c>
      <c r="M144" s="311" t="str">
        <f>IF(Tabla1315[[#This Row],[Diligenciadas etapas previas?]],_xlfn.XLOOKUP(Tabla1315[[#This Row],[Id Riesgo]],'4_CONTROLES'!$A$12:$A$1611,'4_CONTROLES'!$AM$12:$AM$1611,"",1),"")</f>
        <v/>
      </c>
      <c r="N144" s="311" t="str">
        <f>IF(Tabla1315[[#This Row],[Diligenciadas etapas previas?]]=TRUE,_xlfn.XLOOKUP(CONCATENATE("P",Tabla1315[[#This Row],[Nivel de probabilidad Residual]],"I",Tabla1315[[#This Row],[Nivel de impacto Residual]]),Tabla10[Llave],Tabla10[Severidad],"",1),"")</f>
        <v/>
      </c>
      <c r="O144" s="336" t="str">
        <f>_xlfn.XLOOKUP(Tabla1315[[#This Row],[Severidad Nivel de Riesgo Residual]],CONFIGURACIÓN!$BM$6:$BM$9,CONFIGURACIÓN!$BO$6:$BO$9,"",0)</f>
        <v/>
      </c>
      <c r="P144" s="328" t="str">
        <f>_xlfn.XLOOKUP(Tabla1315[[#This Row],[Severidad Nivel de Riesgo Residual]],CONFIGURACIÓN!$BM$6:$BM$9,CONFIGURACIÓN!$BP$6:$BP$9,"",0)</f>
        <v/>
      </c>
      <c r="Q144" s="337"/>
      <c r="R144" s="314"/>
      <c r="S144" s="337"/>
      <c r="T144" s="337"/>
      <c r="U144" s="314"/>
      <c r="V144" s="338"/>
      <c r="W144" s="339"/>
      <c r="X144" s="339"/>
      <c r="Y144" s="339"/>
      <c r="Z144" s="339"/>
      <c r="AA144" s="339"/>
      <c r="AB144" s="339"/>
      <c r="AC144" s="339"/>
      <c r="AD144" s="339"/>
      <c r="AE144" s="339"/>
      <c r="AF144" s="339"/>
      <c r="AG144" s="339"/>
      <c r="AH144" s="339"/>
      <c r="AI144" s="338"/>
      <c r="AJ144" s="428" t="str">
        <f>IF(_xlfn.XLOOKUP(Tabla1315[[#This Row],[Id Riesgo]],Tabla6[Id Riesgo],Tabla6[Estado],"",0)=0,"",_xlfn.XLOOKUP(Tabla1315[[#This Row],[Id Riesgo]],Tabla6[Id Riesgo],Tabla6[Estado],"",0))</f>
        <v/>
      </c>
    </row>
    <row r="145" spans="1:36" ht="14.15" x14ac:dyDescent="0.35">
      <c r="A145" s="289" t="s">
        <v>725</v>
      </c>
      <c r="B145" s="309" t="b">
        <f>IF(COUNTIFS(Tabla135[Id Riesgo],Tabla1315[[#This Row],[Id Riesgo]],Tabla135[Registro diligenciado],TRUE)&gt;0,TRUE,FALSE)</f>
        <v>0</v>
      </c>
      <c r="C145" s="289" t="str">
        <f>IF(B145,_xlfn.XLOOKUP(A145,Tabla6[Id Riesgo],Tabla6[Sigla],FALSE,1),"")</f>
        <v/>
      </c>
      <c r="D145" s="290" t="str">
        <f>IF(B145,_xlfn.XLOOKUP(A145,Tabla6[Id Riesgo],Tabla6[DESCRIPCIÓN DEL RIESGO],FALSE,1),"")</f>
        <v/>
      </c>
      <c r="E145" s="310" t="str">
        <f>IF(Tabla1315[[#This Row],[Diligenciadas etapas previas?]],_xlfn.XLOOKUP(Tabla1315[[#This Row],[Id Riesgo]],Tabla13[Id Riesgo],Tabla13[Probabilidad],"",1),"")</f>
        <v/>
      </c>
      <c r="F145" s="310" t="str">
        <f>IF(Tabla1315[[#This Row],[Diligenciadas etapas previas?]],_xlfn.XLOOKUP(Tabla1315[[#This Row],[Id Riesgo]],Tabla13[Id Riesgo],Tabla13[Porcentaje Impacto],"",1),"")</f>
        <v/>
      </c>
      <c r="G145" s="311" t="str">
        <f>IF(Tabla1315[[#This Row],[Diligenciadas etapas previas?]],_xlfn.XLOOKUP(Tabla1315[[#This Row],[Id Riesgo]],Tabla13[Id Riesgo],Tabla13[Nivel de probabilidad],"",1),"")</f>
        <v/>
      </c>
      <c r="H145" s="311" t="str">
        <f>IF(Tabla1315[[#This Row],[Diligenciadas etapas previas?]],_xlfn.XLOOKUP(Tabla1315[[#This Row],[Id Riesgo]],Tabla13[Id Riesgo],Tabla13[Nivel de impacto],"",1),"")</f>
        <v/>
      </c>
      <c r="I145" s="311" t="str">
        <f>IF(Tabla1315[[#This Row],[Diligenciadas etapas previas?]],_xlfn.XLOOKUP(Tabla1315[[#This Row],[Id Riesgo]],Tabla13[Id Riesgo],Tabla13[Severidad Nivel de Riesgo Inherente],"",1),"")</f>
        <v/>
      </c>
      <c r="J145" s="310" t="str">
        <f>IF(Tabla1315[[#This Row],[Diligenciadas etapas previas?]],_xlfn.XLOOKUP(Tabla1315[[#This Row],[Id Riesgo]],'4_CONTROLES'!$A$12:$A$1611,'4_CONTROLES'!$AJ$12:$AJ$1611,"",1),"")</f>
        <v/>
      </c>
      <c r="K145" s="310" t="str">
        <f>IF(Tabla1315[[#This Row],[Diligenciadas etapas previas?]],_xlfn.XLOOKUP(Tabla1315[[#This Row],[Id Riesgo]],'4_CONTROLES'!$A$12:$A$1611,'4_CONTROLES'!$AK$12:$AK$1611,"",1),"")</f>
        <v/>
      </c>
      <c r="L145" s="311" t="str">
        <f>IF(Tabla1315[[#This Row],[Diligenciadas etapas previas?]],_xlfn.XLOOKUP(Tabla1315[[#This Row],[Id Riesgo]],'4_CONTROLES'!$A$12:$A$1611,'4_CONTROLES'!$AL$12:$AL$1611,"",1),"")</f>
        <v/>
      </c>
      <c r="M145" s="311" t="str">
        <f>IF(Tabla1315[[#This Row],[Diligenciadas etapas previas?]],_xlfn.XLOOKUP(Tabla1315[[#This Row],[Id Riesgo]],'4_CONTROLES'!$A$12:$A$1611,'4_CONTROLES'!$AM$12:$AM$1611,"",1),"")</f>
        <v/>
      </c>
      <c r="N145" s="311" t="str">
        <f>IF(Tabla1315[[#This Row],[Diligenciadas etapas previas?]]=TRUE,_xlfn.XLOOKUP(CONCATENATE("P",Tabla1315[[#This Row],[Nivel de probabilidad Residual]],"I",Tabla1315[[#This Row],[Nivel de impacto Residual]]),Tabla10[Llave],Tabla10[Severidad],"",1),"")</f>
        <v/>
      </c>
      <c r="O145" s="336" t="str">
        <f>_xlfn.XLOOKUP(Tabla1315[[#This Row],[Severidad Nivel de Riesgo Residual]],CONFIGURACIÓN!$BM$6:$BM$9,CONFIGURACIÓN!$BO$6:$BO$9,"",0)</f>
        <v/>
      </c>
      <c r="P145" s="328" t="str">
        <f>_xlfn.XLOOKUP(Tabla1315[[#This Row],[Severidad Nivel de Riesgo Residual]],CONFIGURACIÓN!$BM$6:$BM$9,CONFIGURACIÓN!$BP$6:$BP$9,"",0)</f>
        <v/>
      </c>
      <c r="Q145" s="337"/>
      <c r="R145" s="314"/>
      <c r="S145" s="337"/>
      <c r="T145" s="337"/>
      <c r="U145" s="314"/>
      <c r="V145" s="338"/>
      <c r="W145" s="339"/>
      <c r="X145" s="339"/>
      <c r="Y145" s="339"/>
      <c r="Z145" s="339"/>
      <c r="AA145" s="339"/>
      <c r="AB145" s="339"/>
      <c r="AC145" s="339"/>
      <c r="AD145" s="339"/>
      <c r="AE145" s="339"/>
      <c r="AF145" s="339"/>
      <c r="AG145" s="339"/>
      <c r="AH145" s="339"/>
      <c r="AI145" s="338"/>
      <c r="AJ145" s="428" t="str">
        <f>IF(_xlfn.XLOOKUP(Tabla1315[[#This Row],[Id Riesgo]],Tabla6[Id Riesgo],Tabla6[Estado],"",0)=0,"",_xlfn.XLOOKUP(Tabla1315[[#This Row],[Id Riesgo]],Tabla6[Id Riesgo],Tabla6[Estado],"",0))</f>
        <v/>
      </c>
    </row>
    <row r="146" spans="1:36" ht="14.15" x14ac:dyDescent="0.35">
      <c r="A146" s="289" t="s">
        <v>726</v>
      </c>
      <c r="B146" s="309" t="b">
        <f>IF(COUNTIFS(Tabla135[Id Riesgo],Tabla1315[[#This Row],[Id Riesgo]],Tabla135[Registro diligenciado],TRUE)&gt;0,TRUE,FALSE)</f>
        <v>0</v>
      </c>
      <c r="C146" s="289" t="str">
        <f>IF(B146,_xlfn.XLOOKUP(A146,Tabla6[Id Riesgo],Tabla6[Sigla],FALSE,1),"")</f>
        <v/>
      </c>
      <c r="D146" s="290" t="str">
        <f>IF(B146,_xlfn.XLOOKUP(A146,Tabla6[Id Riesgo],Tabla6[DESCRIPCIÓN DEL RIESGO],FALSE,1),"")</f>
        <v/>
      </c>
      <c r="E146" s="310" t="str">
        <f>IF(Tabla1315[[#This Row],[Diligenciadas etapas previas?]],_xlfn.XLOOKUP(Tabla1315[[#This Row],[Id Riesgo]],Tabla13[Id Riesgo],Tabla13[Probabilidad],"",1),"")</f>
        <v/>
      </c>
      <c r="F146" s="310" t="str">
        <f>IF(Tabla1315[[#This Row],[Diligenciadas etapas previas?]],_xlfn.XLOOKUP(Tabla1315[[#This Row],[Id Riesgo]],Tabla13[Id Riesgo],Tabla13[Porcentaje Impacto],"",1),"")</f>
        <v/>
      </c>
      <c r="G146" s="311" t="str">
        <f>IF(Tabla1315[[#This Row],[Diligenciadas etapas previas?]],_xlfn.XLOOKUP(Tabla1315[[#This Row],[Id Riesgo]],Tabla13[Id Riesgo],Tabla13[Nivel de probabilidad],"",1),"")</f>
        <v/>
      </c>
      <c r="H146" s="311" t="str">
        <f>IF(Tabla1315[[#This Row],[Diligenciadas etapas previas?]],_xlfn.XLOOKUP(Tabla1315[[#This Row],[Id Riesgo]],Tabla13[Id Riesgo],Tabla13[Nivel de impacto],"",1),"")</f>
        <v/>
      </c>
      <c r="I146" s="311" t="str">
        <f>IF(Tabla1315[[#This Row],[Diligenciadas etapas previas?]],_xlfn.XLOOKUP(Tabla1315[[#This Row],[Id Riesgo]],Tabla13[Id Riesgo],Tabla13[Severidad Nivel de Riesgo Inherente],"",1),"")</f>
        <v/>
      </c>
      <c r="J146" s="310" t="str">
        <f>IF(Tabla1315[[#This Row],[Diligenciadas etapas previas?]],_xlfn.XLOOKUP(Tabla1315[[#This Row],[Id Riesgo]],'4_CONTROLES'!$A$12:$A$1611,'4_CONTROLES'!$AJ$12:$AJ$1611,"",1),"")</f>
        <v/>
      </c>
      <c r="K146" s="310" t="str">
        <f>IF(Tabla1315[[#This Row],[Diligenciadas etapas previas?]],_xlfn.XLOOKUP(Tabla1315[[#This Row],[Id Riesgo]],'4_CONTROLES'!$A$12:$A$1611,'4_CONTROLES'!$AK$12:$AK$1611,"",1),"")</f>
        <v/>
      </c>
      <c r="L146" s="311" t="str">
        <f>IF(Tabla1315[[#This Row],[Diligenciadas etapas previas?]],_xlfn.XLOOKUP(Tabla1315[[#This Row],[Id Riesgo]],'4_CONTROLES'!$A$12:$A$1611,'4_CONTROLES'!$AL$12:$AL$1611,"",1),"")</f>
        <v/>
      </c>
      <c r="M146" s="311" t="str">
        <f>IF(Tabla1315[[#This Row],[Diligenciadas etapas previas?]],_xlfn.XLOOKUP(Tabla1315[[#This Row],[Id Riesgo]],'4_CONTROLES'!$A$12:$A$1611,'4_CONTROLES'!$AM$12:$AM$1611,"",1),"")</f>
        <v/>
      </c>
      <c r="N146" s="311" t="str">
        <f>IF(Tabla1315[[#This Row],[Diligenciadas etapas previas?]]=TRUE,_xlfn.XLOOKUP(CONCATENATE("P",Tabla1315[[#This Row],[Nivel de probabilidad Residual]],"I",Tabla1315[[#This Row],[Nivel de impacto Residual]]),Tabla10[Llave],Tabla10[Severidad],"",1),"")</f>
        <v/>
      </c>
      <c r="O146" s="336" t="str">
        <f>_xlfn.XLOOKUP(Tabla1315[[#This Row],[Severidad Nivel de Riesgo Residual]],CONFIGURACIÓN!$BM$6:$BM$9,CONFIGURACIÓN!$BO$6:$BO$9,"",0)</f>
        <v/>
      </c>
      <c r="P146" s="328" t="str">
        <f>_xlfn.XLOOKUP(Tabla1315[[#This Row],[Severidad Nivel de Riesgo Residual]],CONFIGURACIÓN!$BM$6:$BM$9,CONFIGURACIÓN!$BP$6:$BP$9,"",0)</f>
        <v/>
      </c>
      <c r="Q146" s="337"/>
      <c r="R146" s="314"/>
      <c r="S146" s="337"/>
      <c r="T146" s="337"/>
      <c r="U146" s="314"/>
      <c r="V146" s="338"/>
      <c r="W146" s="339"/>
      <c r="X146" s="339"/>
      <c r="Y146" s="339"/>
      <c r="Z146" s="339"/>
      <c r="AA146" s="339"/>
      <c r="AB146" s="339"/>
      <c r="AC146" s="339"/>
      <c r="AD146" s="339"/>
      <c r="AE146" s="339"/>
      <c r="AF146" s="339"/>
      <c r="AG146" s="339"/>
      <c r="AH146" s="339"/>
      <c r="AI146" s="338"/>
      <c r="AJ146" s="428" t="str">
        <f>IF(_xlfn.XLOOKUP(Tabla1315[[#This Row],[Id Riesgo]],Tabla6[Id Riesgo],Tabla6[Estado],"",0)=0,"",_xlfn.XLOOKUP(Tabla1315[[#This Row],[Id Riesgo]],Tabla6[Id Riesgo],Tabla6[Estado],"",0))</f>
        <v/>
      </c>
    </row>
    <row r="147" spans="1:36" ht="14.15" x14ac:dyDescent="0.35">
      <c r="A147" s="289" t="s">
        <v>727</v>
      </c>
      <c r="B147" s="309" t="b">
        <f>IF(COUNTIFS(Tabla135[Id Riesgo],Tabla1315[[#This Row],[Id Riesgo]],Tabla135[Registro diligenciado],TRUE)&gt;0,TRUE,FALSE)</f>
        <v>0</v>
      </c>
      <c r="C147" s="289" t="str">
        <f>IF(B147,_xlfn.XLOOKUP(A147,Tabla6[Id Riesgo],Tabla6[Sigla],FALSE,1),"")</f>
        <v/>
      </c>
      <c r="D147" s="290" t="str">
        <f>IF(B147,_xlfn.XLOOKUP(A147,Tabla6[Id Riesgo],Tabla6[DESCRIPCIÓN DEL RIESGO],FALSE,1),"")</f>
        <v/>
      </c>
      <c r="E147" s="310" t="str">
        <f>IF(Tabla1315[[#This Row],[Diligenciadas etapas previas?]],_xlfn.XLOOKUP(Tabla1315[[#This Row],[Id Riesgo]],Tabla13[Id Riesgo],Tabla13[Probabilidad],"",1),"")</f>
        <v/>
      </c>
      <c r="F147" s="310" t="str">
        <f>IF(Tabla1315[[#This Row],[Diligenciadas etapas previas?]],_xlfn.XLOOKUP(Tabla1315[[#This Row],[Id Riesgo]],Tabla13[Id Riesgo],Tabla13[Porcentaje Impacto],"",1),"")</f>
        <v/>
      </c>
      <c r="G147" s="311" t="str">
        <f>IF(Tabla1315[[#This Row],[Diligenciadas etapas previas?]],_xlfn.XLOOKUP(Tabla1315[[#This Row],[Id Riesgo]],Tabla13[Id Riesgo],Tabla13[Nivel de probabilidad],"",1),"")</f>
        <v/>
      </c>
      <c r="H147" s="311" t="str">
        <f>IF(Tabla1315[[#This Row],[Diligenciadas etapas previas?]],_xlfn.XLOOKUP(Tabla1315[[#This Row],[Id Riesgo]],Tabla13[Id Riesgo],Tabla13[Nivel de impacto],"",1),"")</f>
        <v/>
      </c>
      <c r="I147" s="311" t="str">
        <f>IF(Tabla1315[[#This Row],[Diligenciadas etapas previas?]],_xlfn.XLOOKUP(Tabla1315[[#This Row],[Id Riesgo]],Tabla13[Id Riesgo],Tabla13[Severidad Nivel de Riesgo Inherente],"",1),"")</f>
        <v/>
      </c>
      <c r="J147" s="310" t="str">
        <f>IF(Tabla1315[[#This Row],[Diligenciadas etapas previas?]],_xlfn.XLOOKUP(Tabla1315[[#This Row],[Id Riesgo]],'4_CONTROLES'!$A$12:$A$1611,'4_CONTROLES'!$AJ$12:$AJ$1611,"",1),"")</f>
        <v/>
      </c>
      <c r="K147" s="310" t="str">
        <f>IF(Tabla1315[[#This Row],[Diligenciadas etapas previas?]],_xlfn.XLOOKUP(Tabla1315[[#This Row],[Id Riesgo]],'4_CONTROLES'!$A$12:$A$1611,'4_CONTROLES'!$AK$12:$AK$1611,"",1),"")</f>
        <v/>
      </c>
      <c r="L147" s="311" t="str">
        <f>IF(Tabla1315[[#This Row],[Diligenciadas etapas previas?]],_xlfn.XLOOKUP(Tabla1315[[#This Row],[Id Riesgo]],'4_CONTROLES'!$A$12:$A$1611,'4_CONTROLES'!$AL$12:$AL$1611,"",1),"")</f>
        <v/>
      </c>
      <c r="M147" s="311" t="str">
        <f>IF(Tabla1315[[#This Row],[Diligenciadas etapas previas?]],_xlfn.XLOOKUP(Tabla1315[[#This Row],[Id Riesgo]],'4_CONTROLES'!$A$12:$A$1611,'4_CONTROLES'!$AM$12:$AM$1611,"",1),"")</f>
        <v/>
      </c>
      <c r="N147" s="311" t="str">
        <f>IF(Tabla1315[[#This Row],[Diligenciadas etapas previas?]]=TRUE,_xlfn.XLOOKUP(CONCATENATE("P",Tabla1315[[#This Row],[Nivel de probabilidad Residual]],"I",Tabla1315[[#This Row],[Nivel de impacto Residual]]),Tabla10[Llave],Tabla10[Severidad],"",1),"")</f>
        <v/>
      </c>
      <c r="O147" s="336" t="str">
        <f>_xlfn.XLOOKUP(Tabla1315[[#This Row],[Severidad Nivel de Riesgo Residual]],CONFIGURACIÓN!$BM$6:$BM$9,CONFIGURACIÓN!$BO$6:$BO$9,"",0)</f>
        <v/>
      </c>
      <c r="P147" s="328" t="str">
        <f>_xlfn.XLOOKUP(Tabla1315[[#This Row],[Severidad Nivel de Riesgo Residual]],CONFIGURACIÓN!$BM$6:$BM$9,CONFIGURACIÓN!$BP$6:$BP$9,"",0)</f>
        <v/>
      </c>
      <c r="Q147" s="337"/>
      <c r="R147" s="314"/>
      <c r="S147" s="337"/>
      <c r="T147" s="337"/>
      <c r="U147" s="314"/>
      <c r="V147" s="338"/>
      <c r="W147" s="339"/>
      <c r="X147" s="339"/>
      <c r="Y147" s="339"/>
      <c r="Z147" s="339"/>
      <c r="AA147" s="339"/>
      <c r="AB147" s="339"/>
      <c r="AC147" s="339"/>
      <c r="AD147" s="339"/>
      <c r="AE147" s="339"/>
      <c r="AF147" s="339"/>
      <c r="AG147" s="339"/>
      <c r="AH147" s="339"/>
      <c r="AI147" s="338"/>
      <c r="AJ147" s="428" t="str">
        <f>IF(_xlfn.XLOOKUP(Tabla1315[[#This Row],[Id Riesgo]],Tabla6[Id Riesgo],Tabla6[Estado],"",0)=0,"",_xlfn.XLOOKUP(Tabla1315[[#This Row],[Id Riesgo]],Tabla6[Id Riesgo],Tabla6[Estado],"",0))</f>
        <v/>
      </c>
    </row>
    <row r="148" spans="1:36" ht="14.15" x14ac:dyDescent="0.35">
      <c r="A148" s="289" t="s">
        <v>728</v>
      </c>
      <c r="B148" s="309" t="b">
        <f>IF(COUNTIFS(Tabla135[Id Riesgo],Tabla1315[[#This Row],[Id Riesgo]],Tabla135[Registro diligenciado],TRUE)&gt;0,TRUE,FALSE)</f>
        <v>0</v>
      </c>
      <c r="C148" s="289" t="str">
        <f>IF(B148,_xlfn.XLOOKUP(A148,Tabla6[Id Riesgo],Tabla6[Sigla],FALSE,1),"")</f>
        <v/>
      </c>
      <c r="D148" s="290" t="str">
        <f>IF(B148,_xlfn.XLOOKUP(A148,Tabla6[Id Riesgo],Tabla6[DESCRIPCIÓN DEL RIESGO],FALSE,1),"")</f>
        <v/>
      </c>
      <c r="E148" s="310" t="str">
        <f>IF(Tabla1315[[#This Row],[Diligenciadas etapas previas?]],_xlfn.XLOOKUP(Tabla1315[[#This Row],[Id Riesgo]],Tabla13[Id Riesgo],Tabla13[Probabilidad],"",1),"")</f>
        <v/>
      </c>
      <c r="F148" s="310" t="str">
        <f>IF(Tabla1315[[#This Row],[Diligenciadas etapas previas?]],_xlfn.XLOOKUP(Tabla1315[[#This Row],[Id Riesgo]],Tabla13[Id Riesgo],Tabla13[Porcentaje Impacto],"",1),"")</f>
        <v/>
      </c>
      <c r="G148" s="311" t="str">
        <f>IF(Tabla1315[[#This Row],[Diligenciadas etapas previas?]],_xlfn.XLOOKUP(Tabla1315[[#This Row],[Id Riesgo]],Tabla13[Id Riesgo],Tabla13[Nivel de probabilidad],"",1),"")</f>
        <v/>
      </c>
      <c r="H148" s="311" t="str">
        <f>IF(Tabla1315[[#This Row],[Diligenciadas etapas previas?]],_xlfn.XLOOKUP(Tabla1315[[#This Row],[Id Riesgo]],Tabla13[Id Riesgo],Tabla13[Nivel de impacto],"",1),"")</f>
        <v/>
      </c>
      <c r="I148" s="311" t="str">
        <f>IF(Tabla1315[[#This Row],[Diligenciadas etapas previas?]],_xlfn.XLOOKUP(Tabla1315[[#This Row],[Id Riesgo]],Tabla13[Id Riesgo],Tabla13[Severidad Nivel de Riesgo Inherente],"",1),"")</f>
        <v/>
      </c>
      <c r="J148" s="310" t="str">
        <f>IF(Tabla1315[[#This Row],[Diligenciadas etapas previas?]],_xlfn.XLOOKUP(Tabla1315[[#This Row],[Id Riesgo]],'4_CONTROLES'!$A$12:$A$1611,'4_CONTROLES'!$AJ$12:$AJ$1611,"",1),"")</f>
        <v/>
      </c>
      <c r="K148" s="310" t="str">
        <f>IF(Tabla1315[[#This Row],[Diligenciadas etapas previas?]],_xlfn.XLOOKUP(Tabla1315[[#This Row],[Id Riesgo]],'4_CONTROLES'!$A$12:$A$1611,'4_CONTROLES'!$AK$12:$AK$1611,"",1),"")</f>
        <v/>
      </c>
      <c r="L148" s="311" t="str">
        <f>IF(Tabla1315[[#This Row],[Diligenciadas etapas previas?]],_xlfn.XLOOKUP(Tabla1315[[#This Row],[Id Riesgo]],'4_CONTROLES'!$A$12:$A$1611,'4_CONTROLES'!$AL$12:$AL$1611,"",1),"")</f>
        <v/>
      </c>
      <c r="M148" s="311" t="str">
        <f>IF(Tabla1315[[#This Row],[Diligenciadas etapas previas?]],_xlfn.XLOOKUP(Tabla1315[[#This Row],[Id Riesgo]],'4_CONTROLES'!$A$12:$A$1611,'4_CONTROLES'!$AM$12:$AM$1611,"",1),"")</f>
        <v/>
      </c>
      <c r="N148" s="311" t="str">
        <f>IF(Tabla1315[[#This Row],[Diligenciadas etapas previas?]]=TRUE,_xlfn.XLOOKUP(CONCATENATE("P",Tabla1315[[#This Row],[Nivel de probabilidad Residual]],"I",Tabla1315[[#This Row],[Nivel de impacto Residual]]),Tabla10[Llave],Tabla10[Severidad],"",1),"")</f>
        <v/>
      </c>
      <c r="O148" s="336" t="str">
        <f>_xlfn.XLOOKUP(Tabla1315[[#This Row],[Severidad Nivel de Riesgo Residual]],CONFIGURACIÓN!$BM$6:$BM$9,CONFIGURACIÓN!$BO$6:$BO$9,"",0)</f>
        <v/>
      </c>
      <c r="P148" s="328" t="str">
        <f>_xlfn.XLOOKUP(Tabla1315[[#This Row],[Severidad Nivel de Riesgo Residual]],CONFIGURACIÓN!$BM$6:$BM$9,CONFIGURACIÓN!$BP$6:$BP$9,"",0)</f>
        <v/>
      </c>
      <c r="Q148" s="337"/>
      <c r="R148" s="314"/>
      <c r="S148" s="337"/>
      <c r="T148" s="337"/>
      <c r="U148" s="314"/>
      <c r="V148" s="338"/>
      <c r="W148" s="339"/>
      <c r="X148" s="339"/>
      <c r="Y148" s="339"/>
      <c r="Z148" s="339"/>
      <c r="AA148" s="339"/>
      <c r="AB148" s="339"/>
      <c r="AC148" s="339"/>
      <c r="AD148" s="339"/>
      <c r="AE148" s="339"/>
      <c r="AF148" s="339"/>
      <c r="AG148" s="339"/>
      <c r="AH148" s="339"/>
      <c r="AI148" s="338"/>
      <c r="AJ148" s="428" t="str">
        <f>IF(_xlfn.XLOOKUP(Tabla1315[[#This Row],[Id Riesgo]],Tabla6[Id Riesgo],Tabla6[Estado],"",0)=0,"",_xlfn.XLOOKUP(Tabla1315[[#This Row],[Id Riesgo]],Tabla6[Id Riesgo],Tabla6[Estado],"",0))</f>
        <v/>
      </c>
    </row>
    <row r="149" spans="1:36" ht="14.15" x14ac:dyDescent="0.35">
      <c r="A149" s="289" t="s">
        <v>729</v>
      </c>
      <c r="B149" s="309" t="b">
        <f>IF(COUNTIFS(Tabla135[Id Riesgo],Tabla1315[[#This Row],[Id Riesgo]],Tabla135[Registro diligenciado],TRUE)&gt;0,TRUE,FALSE)</f>
        <v>0</v>
      </c>
      <c r="C149" s="289" t="str">
        <f>IF(B149,_xlfn.XLOOKUP(A149,Tabla6[Id Riesgo],Tabla6[Sigla],FALSE,1),"")</f>
        <v/>
      </c>
      <c r="D149" s="290" t="str">
        <f>IF(B149,_xlfn.XLOOKUP(A149,Tabla6[Id Riesgo],Tabla6[DESCRIPCIÓN DEL RIESGO],FALSE,1),"")</f>
        <v/>
      </c>
      <c r="E149" s="310" t="str">
        <f>IF(Tabla1315[[#This Row],[Diligenciadas etapas previas?]],_xlfn.XLOOKUP(Tabla1315[[#This Row],[Id Riesgo]],Tabla13[Id Riesgo],Tabla13[Probabilidad],"",1),"")</f>
        <v/>
      </c>
      <c r="F149" s="310" t="str">
        <f>IF(Tabla1315[[#This Row],[Diligenciadas etapas previas?]],_xlfn.XLOOKUP(Tabla1315[[#This Row],[Id Riesgo]],Tabla13[Id Riesgo],Tabla13[Porcentaje Impacto],"",1),"")</f>
        <v/>
      </c>
      <c r="G149" s="311" t="str">
        <f>IF(Tabla1315[[#This Row],[Diligenciadas etapas previas?]],_xlfn.XLOOKUP(Tabla1315[[#This Row],[Id Riesgo]],Tabla13[Id Riesgo],Tabla13[Nivel de probabilidad],"",1),"")</f>
        <v/>
      </c>
      <c r="H149" s="311" t="str">
        <f>IF(Tabla1315[[#This Row],[Diligenciadas etapas previas?]],_xlfn.XLOOKUP(Tabla1315[[#This Row],[Id Riesgo]],Tabla13[Id Riesgo],Tabla13[Nivel de impacto],"",1),"")</f>
        <v/>
      </c>
      <c r="I149" s="311" t="str">
        <f>IF(Tabla1315[[#This Row],[Diligenciadas etapas previas?]],_xlfn.XLOOKUP(Tabla1315[[#This Row],[Id Riesgo]],Tabla13[Id Riesgo],Tabla13[Severidad Nivel de Riesgo Inherente],"",1),"")</f>
        <v/>
      </c>
      <c r="J149" s="310" t="str">
        <f>IF(Tabla1315[[#This Row],[Diligenciadas etapas previas?]],_xlfn.XLOOKUP(Tabla1315[[#This Row],[Id Riesgo]],'4_CONTROLES'!$A$12:$A$1611,'4_CONTROLES'!$AJ$12:$AJ$1611,"",1),"")</f>
        <v/>
      </c>
      <c r="K149" s="310" t="str">
        <f>IF(Tabla1315[[#This Row],[Diligenciadas etapas previas?]],_xlfn.XLOOKUP(Tabla1315[[#This Row],[Id Riesgo]],'4_CONTROLES'!$A$12:$A$1611,'4_CONTROLES'!$AK$12:$AK$1611,"",1),"")</f>
        <v/>
      </c>
      <c r="L149" s="311" t="str">
        <f>IF(Tabla1315[[#This Row],[Diligenciadas etapas previas?]],_xlfn.XLOOKUP(Tabla1315[[#This Row],[Id Riesgo]],'4_CONTROLES'!$A$12:$A$1611,'4_CONTROLES'!$AL$12:$AL$1611,"",1),"")</f>
        <v/>
      </c>
      <c r="M149" s="311" t="str">
        <f>IF(Tabla1315[[#This Row],[Diligenciadas etapas previas?]],_xlfn.XLOOKUP(Tabla1315[[#This Row],[Id Riesgo]],'4_CONTROLES'!$A$12:$A$1611,'4_CONTROLES'!$AM$12:$AM$1611,"",1),"")</f>
        <v/>
      </c>
      <c r="N149" s="311" t="str">
        <f>IF(Tabla1315[[#This Row],[Diligenciadas etapas previas?]]=TRUE,_xlfn.XLOOKUP(CONCATENATE("P",Tabla1315[[#This Row],[Nivel de probabilidad Residual]],"I",Tabla1315[[#This Row],[Nivel de impacto Residual]]),Tabla10[Llave],Tabla10[Severidad],"",1),"")</f>
        <v/>
      </c>
      <c r="O149" s="336" t="str">
        <f>_xlfn.XLOOKUP(Tabla1315[[#This Row],[Severidad Nivel de Riesgo Residual]],CONFIGURACIÓN!$BM$6:$BM$9,CONFIGURACIÓN!$BO$6:$BO$9,"",0)</f>
        <v/>
      </c>
      <c r="P149" s="328" t="str">
        <f>_xlfn.XLOOKUP(Tabla1315[[#This Row],[Severidad Nivel de Riesgo Residual]],CONFIGURACIÓN!$BM$6:$BM$9,CONFIGURACIÓN!$BP$6:$BP$9,"",0)</f>
        <v/>
      </c>
      <c r="Q149" s="337"/>
      <c r="R149" s="314"/>
      <c r="S149" s="337"/>
      <c r="T149" s="337"/>
      <c r="U149" s="314"/>
      <c r="V149" s="338"/>
      <c r="W149" s="339"/>
      <c r="X149" s="339"/>
      <c r="Y149" s="339"/>
      <c r="Z149" s="339"/>
      <c r="AA149" s="339"/>
      <c r="AB149" s="339"/>
      <c r="AC149" s="339"/>
      <c r="AD149" s="339"/>
      <c r="AE149" s="339"/>
      <c r="AF149" s="339"/>
      <c r="AG149" s="339"/>
      <c r="AH149" s="339"/>
      <c r="AI149" s="338"/>
      <c r="AJ149" s="428" t="str">
        <f>IF(_xlfn.XLOOKUP(Tabla1315[[#This Row],[Id Riesgo]],Tabla6[Id Riesgo],Tabla6[Estado],"",0)=0,"",_xlfn.XLOOKUP(Tabla1315[[#This Row],[Id Riesgo]],Tabla6[Id Riesgo],Tabla6[Estado],"",0))</f>
        <v/>
      </c>
    </row>
    <row r="150" spans="1:36" ht="14.15" x14ac:dyDescent="0.35">
      <c r="A150" s="289" t="s">
        <v>730</v>
      </c>
      <c r="B150" s="309" t="b">
        <f>IF(COUNTIFS(Tabla135[Id Riesgo],Tabla1315[[#This Row],[Id Riesgo]],Tabla135[Registro diligenciado],TRUE)&gt;0,TRUE,FALSE)</f>
        <v>0</v>
      </c>
      <c r="C150" s="289" t="str">
        <f>IF(B150,_xlfn.XLOOKUP(A150,Tabla6[Id Riesgo],Tabla6[Sigla],FALSE,1),"")</f>
        <v/>
      </c>
      <c r="D150" s="290" t="str">
        <f>IF(B150,_xlfn.XLOOKUP(A150,Tabla6[Id Riesgo],Tabla6[DESCRIPCIÓN DEL RIESGO],FALSE,1),"")</f>
        <v/>
      </c>
      <c r="E150" s="310" t="str">
        <f>IF(Tabla1315[[#This Row],[Diligenciadas etapas previas?]],_xlfn.XLOOKUP(Tabla1315[[#This Row],[Id Riesgo]],Tabla13[Id Riesgo],Tabla13[Probabilidad],"",1),"")</f>
        <v/>
      </c>
      <c r="F150" s="310" t="str">
        <f>IF(Tabla1315[[#This Row],[Diligenciadas etapas previas?]],_xlfn.XLOOKUP(Tabla1315[[#This Row],[Id Riesgo]],Tabla13[Id Riesgo],Tabla13[Porcentaje Impacto],"",1),"")</f>
        <v/>
      </c>
      <c r="G150" s="311" t="str">
        <f>IF(Tabla1315[[#This Row],[Diligenciadas etapas previas?]],_xlfn.XLOOKUP(Tabla1315[[#This Row],[Id Riesgo]],Tabla13[Id Riesgo],Tabla13[Nivel de probabilidad],"",1),"")</f>
        <v/>
      </c>
      <c r="H150" s="311" t="str">
        <f>IF(Tabla1315[[#This Row],[Diligenciadas etapas previas?]],_xlfn.XLOOKUP(Tabla1315[[#This Row],[Id Riesgo]],Tabla13[Id Riesgo],Tabla13[Nivel de impacto],"",1),"")</f>
        <v/>
      </c>
      <c r="I150" s="311" t="str">
        <f>IF(Tabla1315[[#This Row],[Diligenciadas etapas previas?]],_xlfn.XLOOKUP(Tabla1315[[#This Row],[Id Riesgo]],Tabla13[Id Riesgo],Tabla13[Severidad Nivel de Riesgo Inherente],"",1),"")</f>
        <v/>
      </c>
      <c r="J150" s="310" t="str">
        <f>IF(Tabla1315[[#This Row],[Diligenciadas etapas previas?]],_xlfn.XLOOKUP(Tabla1315[[#This Row],[Id Riesgo]],'4_CONTROLES'!$A$12:$A$1611,'4_CONTROLES'!$AJ$12:$AJ$1611,"",1),"")</f>
        <v/>
      </c>
      <c r="K150" s="310" t="str">
        <f>IF(Tabla1315[[#This Row],[Diligenciadas etapas previas?]],_xlfn.XLOOKUP(Tabla1315[[#This Row],[Id Riesgo]],'4_CONTROLES'!$A$12:$A$1611,'4_CONTROLES'!$AK$12:$AK$1611,"",1),"")</f>
        <v/>
      </c>
      <c r="L150" s="311" t="str">
        <f>IF(Tabla1315[[#This Row],[Diligenciadas etapas previas?]],_xlfn.XLOOKUP(Tabla1315[[#This Row],[Id Riesgo]],'4_CONTROLES'!$A$12:$A$1611,'4_CONTROLES'!$AL$12:$AL$1611,"",1),"")</f>
        <v/>
      </c>
      <c r="M150" s="311" t="str">
        <f>IF(Tabla1315[[#This Row],[Diligenciadas etapas previas?]],_xlfn.XLOOKUP(Tabla1315[[#This Row],[Id Riesgo]],'4_CONTROLES'!$A$12:$A$1611,'4_CONTROLES'!$AM$12:$AM$1611,"",1),"")</f>
        <v/>
      </c>
      <c r="N150" s="311" t="str">
        <f>IF(Tabla1315[[#This Row],[Diligenciadas etapas previas?]]=TRUE,_xlfn.XLOOKUP(CONCATENATE("P",Tabla1315[[#This Row],[Nivel de probabilidad Residual]],"I",Tabla1315[[#This Row],[Nivel de impacto Residual]]),Tabla10[Llave],Tabla10[Severidad],"",1),"")</f>
        <v/>
      </c>
      <c r="O150" s="336" t="str">
        <f>_xlfn.XLOOKUP(Tabla1315[[#This Row],[Severidad Nivel de Riesgo Residual]],CONFIGURACIÓN!$BM$6:$BM$9,CONFIGURACIÓN!$BO$6:$BO$9,"",0)</f>
        <v/>
      </c>
      <c r="P150" s="328" t="str">
        <f>_xlfn.XLOOKUP(Tabla1315[[#This Row],[Severidad Nivel de Riesgo Residual]],CONFIGURACIÓN!$BM$6:$BM$9,CONFIGURACIÓN!$BP$6:$BP$9,"",0)</f>
        <v/>
      </c>
      <c r="Q150" s="337"/>
      <c r="R150" s="314"/>
      <c r="S150" s="337"/>
      <c r="T150" s="337"/>
      <c r="U150" s="314"/>
      <c r="V150" s="338"/>
      <c r="W150" s="339"/>
      <c r="X150" s="339"/>
      <c r="Y150" s="339"/>
      <c r="Z150" s="339"/>
      <c r="AA150" s="339"/>
      <c r="AB150" s="339"/>
      <c r="AC150" s="339"/>
      <c r="AD150" s="339"/>
      <c r="AE150" s="339"/>
      <c r="AF150" s="339"/>
      <c r="AG150" s="339"/>
      <c r="AH150" s="339"/>
      <c r="AI150" s="338"/>
      <c r="AJ150" s="428" t="str">
        <f>IF(_xlfn.XLOOKUP(Tabla1315[[#This Row],[Id Riesgo]],Tabla6[Id Riesgo],Tabla6[Estado],"",0)=0,"",_xlfn.XLOOKUP(Tabla1315[[#This Row],[Id Riesgo]],Tabla6[Id Riesgo],Tabla6[Estado],"",0))</f>
        <v/>
      </c>
    </row>
    <row r="151" spans="1:36" ht="14.15" x14ac:dyDescent="0.35">
      <c r="A151" s="289" t="s">
        <v>731</v>
      </c>
      <c r="B151" s="309" t="b">
        <f>IF(COUNTIFS(Tabla135[Id Riesgo],Tabla1315[[#This Row],[Id Riesgo]],Tabla135[Registro diligenciado],TRUE)&gt;0,TRUE,FALSE)</f>
        <v>0</v>
      </c>
      <c r="C151" s="289" t="str">
        <f>IF(B151,_xlfn.XLOOKUP(A151,Tabla6[Id Riesgo],Tabla6[Sigla],FALSE,1),"")</f>
        <v/>
      </c>
      <c r="D151" s="290" t="str">
        <f>IF(B151,_xlfn.XLOOKUP(A151,Tabla6[Id Riesgo],Tabla6[DESCRIPCIÓN DEL RIESGO],FALSE,1),"")</f>
        <v/>
      </c>
      <c r="E151" s="310" t="str">
        <f>IF(Tabla1315[[#This Row],[Diligenciadas etapas previas?]],_xlfn.XLOOKUP(Tabla1315[[#This Row],[Id Riesgo]],Tabla13[Id Riesgo],Tabla13[Probabilidad],"",1),"")</f>
        <v/>
      </c>
      <c r="F151" s="310" t="str">
        <f>IF(Tabla1315[[#This Row],[Diligenciadas etapas previas?]],_xlfn.XLOOKUP(Tabla1315[[#This Row],[Id Riesgo]],Tabla13[Id Riesgo],Tabla13[Porcentaje Impacto],"",1),"")</f>
        <v/>
      </c>
      <c r="G151" s="311" t="str">
        <f>IF(Tabla1315[[#This Row],[Diligenciadas etapas previas?]],_xlfn.XLOOKUP(Tabla1315[[#This Row],[Id Riesgo]],Tabla13[Id Riesgo],Tabla13[Nivel de probabilidad],"",1),"")</f>
        <v/>
      </c>
      <c r="H151" s="311" t="str">
        <f>IF(Tabla1315[[#This Row],[Diligenciadas etapas previas?]],_xlfn.XLOOKUP(Tabla1315[[#This Row],[Id Riesgo]],Tabla13[Id Riesgo],Tabla13[Nivel de impacto],"",1),"")</f>
        <v/>
      </c>
      <c r="I151" s="311" t="str">
        <f>IF(Tabla1315[[#This Row],[Diligenciadas etapas previas?]],_xlfn.XLOOKUP(Tabla1315[[#This Row],[Id Riesgo]],Tabla13[Id Riesgo],Tabla13[Severidad Nivel de Riesgo Inherente],"",1),"")</f>
        <v/>
      </c>
      <c r="J151" s="310" t="str">
        <f>IF(Tabla1315[[#This Row],[Diligenciadas etapas previas?]],_xlfn.XLOOKUP(Tabla1315[[#This Row],[Id Riesgo]],'4_CONTROLES'!$A$12:$A$1611,'4_CONTROLES'!$AJ$12:$AJ$1611,"",1),"")</f>
        <v/>
      </c>
      <c r="K151" s="310" t="str">
        <f>IF(Tabla1315[[#This Row],[Diligenciadas etapas previas?]],_xlfn.XLOOKUP(Tabla1315[[#This Row],[Id Riesgo]],'4_CONTROLES'!$A$12:$A$1611,'4_CONTROLES'!$AK$12:$AK$1611,"",1),"")</f>
        <v/>
      </c>
      <c r="L151" s="311" t="str">
        <f>IF(Tabla1315[[#This Row],[Diligenciadas etapas previas?]],_xlfn.XLOOKUP(Tabla1315[[#This Row],[Id Riesgo]],'4_CONTROLES'!$A$12:$A$1611,'4_CONTROLES'!$AL$12:$AL$1611,"",1),"")</f>
        <v/>
      </c>
      <c r="M151" s="311" t="str">
        <f>IF(Tabla1315[[#This Row],[Diligenciadas etapas previas?]],_xlfn.XLOOKUP(Tabla1315[[#This Row],[Id Riesgo]],'4_CONTROLES'!$A$12:$A$1611,'4_CONTROLES'!$AM$12:$AM$1611,"",1),"")</f>
        <v/>
      </c>
      <c r="N151" s="311" t="str">
        <f>IF(Tabla1315[[#This Row],[Diligenciadas etapas previas?]]=TRUE,_xlfn.XLOOKUP(CONCATENATE("P",Tabla1315[[#This Row],[Nivel de probabilidad Residual]],"I",Tabla1315[[#This Row],[Nivel de impacto Residual]]),Tabla10[Llave],Tabla10[Severidad],"",1),"")</f>
        <v/>
      </c>
      <c r="O151" s="336" t="str">
        <f>_xlfn.XLOOKUP(Tabla1315[[#This Row],[Severidad Nivel de Riesgo Residual]],CONFIGURACIÓN!$BM$6:$BM$9,CONFIGURACIÓN!$BO$6:$BO$9,"",0)</f>
        <v/>
      </c>
      <c r="P151" s="328" t="str">
        <f>_xlfn.XLOOKUP(Tabla1315[[#This Row],[Severidad Nivel de Riesgo Residual]],CONFIGURACIÓN!$BM$6:$BM$9,CONFIGURACIÓN!$BP$6:$BP$9,"",0)</f>
        <v/>
      </c>
      <c r="Q151" s="337"/>
      <c r="R151" s="314"/>
      <c r="S151" s="337"/>
      <c r="T151" s="337"/>
      <c r="U151" s="314"/>
      <c r="V151" s="338"/>
      <c r="W151" s="339"/>
      <c r="X151" s="339"/>
      <c r="Y151" s="339"/>
      <c r="Z151" s="339"/>
      <c r="AA151" s="339"/>
      <c r="AB151" s="339"/>
      <c r="AC151" s="339"/>
      <c r="AD151" s="339"/>
      <c r="AE151" s="339"/>
      <c r="AF151" s="339"/>
      <c r="AG151" s="339"/>
      <c r="AH151" s="339"/>
      <c r="AI151" s="338"/>
      <c r="AJ151" s="428" t="str">
        <f>IF(_xlfn.XLOOKUP(Tabla1315[[#This Row],[Id Riesgo]],Tabla6[Id Riesgo],Tabla6[Estado],"",0)=0,"",_xlfn.XLOOKUP(Tabla1315[[#This Row],[Id Riesgo]],Tabla6[Id Riesgo],Tabla6[Estado],"",0))</f>
        <v/>
      </c>
    </row>
    <row r="152" spans="1:36" ht="14.15" x14ac:dyDescent="0.35">
      <c r="A152" s="289" t="s">
        <v>732</v>
      </c>
      <c r="B152" s="309" t="b">
        <f>IF(COUNTIFS(Tabla135[Id Riesgo],Tabla1315[[#This Row],[Id Riesgo]],Tabla135[Registro diligenciado],TRUE)&gt;0,TRUE,FALSE)</f>
        <v>0</v>
      </c>
      <c r="C152" s="289" t="str">
        <f>IF(B152,_xlfn.XLOOKUP(A152,Tabla6[Id Riesgo],Tabla6[Sigla],FALSE,1),"")</f>
        <v/>
      </c>
      <c r="D152" s="290" t="str">
        <f>IF(B152,_xlfn.XLOOKUP(A152,Tabla6[Id Riesgo],Tabla6[DESCRIPCIÓN DEL RIESGO],FALSE,1),"")</f>
        <v/>
      </c>
      <c r="E152" s="310" t="str">
        <f>IF(Tabla1315[[#This Row],[Diligenciadas etapas previas?]],_xlfn.XLOOKUP(Tabla1315[[#This Row],[Id Riesgo]],Tabla13[Id Riesgo],Tabla13[Probabilidad],"",1),"")</f>
        <v/>
      </c>
      <c r="F152" s="310" t="str">
        <f>IF(Tabla1315[[#This Row],[Diligenciadas etapas previas?]],_xlfn.XLOOKUP(Tabla1315[[#This Row],[Id Riesgo]],Tabla13[Id Riesgo],Tabla13[Porcentaje Impacto],"",1),"")</f>
        <v/>
      </c>
      <c r="G152" s="311" t="str">
        <f>IF(Tabla1315[[#This Row],[Diligenciadas etapas previas?]],_xlfn.XLOOKUP(Tabla1315[[#This Row],[Id Riesgo]],Tabla13[Id Riesgo],Tabla13[Nivel de probabilidad],"",1),"")</f>
        <v/>
      </c>
      <c r="H152" s="311" t="str">
        <f>IF(Tabla1315[[#This Row],[Diligenciadas etapas previas?]],_xlfn.XLOOKUP(Tabla1315[[#This Row],[Id Riesgo]],Tabla13[Id Riesgo],Tabla13[Nivel de impacto],"",1),"")</f>
        <v/>
      </c>
      <c r="I152" s="311" t="str">
        <f>IF(Tabla1315[[#This Row],[Diligenciadas etapas previas?]],_xlfn.XLOOKUP(Tabla1315[[#This Row],[Id Riesgo]],Tabla13[Id Riesgo],Tabla13[Severidad Nivel de Riesgo Inherente],"",1),"")</f>
        <v/>
      </c>
      <c r="J152" s="310" t="str">
        <f>IF(Tabla1315[[#This Row],[Diligenciadas etapas previas?]],_xlfn.XLOOKUP(Tabla1315[[#This Row],[Id Riesgo]],'4_CONTROLES'!$A$12:$A$1611,'4_CONTROLES'!$AJ$12:$AJ$1611,"",1),"")</f>
        <v/>
      </c>
      <c r="K152" s="310" t="str">
        <f>IF(Tabla1315[[#This Row],[Diligenciadas etapas previas?]],_xlfn.XLOOKUP(Tabla1315[[#This Row],[Id Riesgo]],'4_CONTROLES'!$A$12:$A$1611,'4_CONTROLES'!$AK$12:$AK$1611,"",1),"")</f>
        <v/>
      </c>
      <c r="L152" s="311" t="str">
        <f>IF(Tabla1315[[#This Row],[Diligenciadas etapas previas?]],_xlfn.XLOOKUP(Tabla1315[[#This Row],[Id Riesgo]],'4_CONTROLES'!$A$12:$A$1611,'4_CONTROLES'!$AL$12:$AL$1611,"",1),"")</f>
        <v/>
      </c>
      <c r="M152" s="311" t="str">
        <f>IF(Tabla1315[[#This Row],[Diligenciadas etapas previas?]],_xlfn.XLOOKUP(Tabla1315[[#This Row],[Id Riesgo]],'4_CONTROLES'!$A$12:$A$1611,'4_CONTROLES'!$AM$12:$AM$1611,"",1),"")</f>
        <v/>
      </c>
      <c r="N152" s="311" t="str">
        <f>IF(Tabla1315[[#This Row],[Diligenciadas etapas previas?]]=TRUE,_xlfn.XLOOKUP(CONCATENATE("P",Tabla1315[[#This Row],[Nivel de probabilidad Residual]],"I",Tabla1315[[#This Row],[Nivel de impacto Residual]]),Tabla10[Llave],Tabla10[Severidad],"",1),"")</f>
        <v/>
      </c>
      <c r="O152" s="336" t="str">
        <f>_xlfn.XLOOKUP(Tabla1315[[#This Row],[Severidad Nivel de Riesgo Residual]],CONFIGURACIÓN!$BM$6:$BM$9,CONFIGURACIÓN!$BO$6:$BO$9,"",0)</f>
        <v/>
      </c>
      <c r="P152" s="328" t="str">
        <f>_xlfn.XLOOKUP(Tabla1315[[#This Row],[Severidad Nivel de Riesgo Residual]],CONFIGURACIÓN!$BM$6:$BM$9,CONFIGURACIÓN!$BP$6:$BP$9,"",0)</f>
        <v/>
      </c>
      <c r="Q152" s="337"/>
      <c r="R152" s="314"/>
      <c r="S152" s="337"/>
      <c r="T152" s="337"/>
      <c r="U152" s="314"/>
      <c r="V152" s="338"/>
      <c r="W152" s="339"/>
      <c r="X152" s="339"/>
      <c r="Y152" s="339"/>
      <c r="Z152" s="339"/>
      <c r="AA152" s="339"/>
      <c r="AB152" s="339"/>
      <c r="AC152" s="339"/>
      <c r="AD152" s="339"/>
      <c r="AE152" s="339"/>
      <c r="AF152" s="339"/>
      <c r="AG152" s="339"/>
      <c r="AH152" s="339"/>
      <c r="AI152" s="338"/>
      <c r="AJ152" s="428" t="str">
        <f>IF(_xlfn.XLOOKUP(Tabla1315[[#This Row],[Id Riesgo]],Tabla6[Id Riesgo],Tabla6[Estado],"",0)=0,"",_xlfn.XLOOKUP(Tabla1315[[#This Row],[Id Riesgo]],Tabla6[Id Riesgo],Tabla6[Estado],"",0))</f>
        <v/>
      </c>
    </row>
    <row r="153" spans="1:36" ht="14.15" x14ac:dyDescent="0.35">
      <c r="A153" s="289" t="s">
        <v>733</v>
      </c>
      <c r="B153" s="309" t="b">
        <f>IF(COUNTIFS(Tabla135[Id Riesgo],Tabla1315[[#This Row],[Id Riesgo]],Tabla135[Registro diligenciado],TRUE)&gt;0,TRUE,FALSE)</f>
        <v>0</v>
      </c>
      <c r="C153" s="289" t="str">
        <f>IF(B153,_xlfn.XLOOKUP(A153,Tabla6[Id Riesgo],Tabla6[Sigla],FALSE,1),"")</f>
        <v/>
      </c>
      <c r="D153" s="290" t="str">
        <f>IF(B153,_xlfn.XLOOKUP(A153,Tabla6[Id Riesgo],Tabla6[DESCRIPCIÓN DEL RIESGO],FALSE,1),"")</f>
        <v/>
      </c>
      <c r="E153" s="310" t="str">
        <f>IF(Tabla1315[[#This Row],[Diligenciadas etapas previas?]],_xlfn.XLOOKUP(Tabla1315[[#This Row],[Id Riesgo]],Tabla13[Id Riesgo],Tabla13[Probabilidad],"",1),"")</f>
        <v/>
      </c>
      <c r="F153" s="310" t="str">
        <f>IF(Tabla1315[[#This Row],[Diligenciadas etapas previas?]],_xlfn.XLOOKUP(Tabla1315[[#This Row],[Id Riesgo]],Tabla13[Id Riesgo],Tabla13[Porcentaje Impacto],"",1),"")</f>
        <v/>
      </c>
      <c r="G153" s="311" t="str">
        <f>IF(Tabla1315[[#This Row],[Diligenciadas etapas previas?]],_xlfn.XLOOKUP(Tabla1315[[#This Row],[Id Riesgo]],Tabla13[Id Riesgo],Tabla13[Nivel de probabilidad],"",1),"")</f>
        <v/>
      </c>
      <c r="H153" s="311" t="str">
        <f>IF(Tabla1315[[#This Row],[Diligenciadas etapas previas?]],_xlfn.XLOOKUP(Tabla1315[[#This Row],[Id Riesgo]],Tabla13[Id Riesgo],Tabla13[Nivel de impacto],"",1),"")</f>
        <v/>
      </c>
      <c r="I153" s="311" t="str">
        <f>IF(Tabla1315[[#This Row],[Diligenciadas etapas previas?]],_xlfn.XLOOKUP(Tabla1315[[#This Row],[Id Riesgo]],Tabla13[Id Riesgo],Tabla13[Severidad Nivel de Riesgo Inherente],"",1),"")</f>
        <v/>
      </c>
      <c r="J153" s="310" t="str">
        <f>IF(Tabla1315[[#This Row],[Diligenciadas etapas previas?]],_xlfn.XLOOKUP(Tabla1315[[#This Row],[Id Riesgo]],'4_CONTROLES'!$A$12:$A$1611,'4_CONTROLES'!$AJ$12:$AJ$1611,"",1),"")</f>
        <v/>
      </c>
      <c r="K153" s="310" t="str">
        <f>IF(Tabla1315[[#This Row],[Diligenciadas etapas previas?]],_xlfn.XLOOKUP(Tabla1315[[#This Row],[Id Riesgo]],'4_CONTROLES'!$A$12:$A$1611,'4_CONTROLES'!$AK$12:$AK$1611,"",1),"")</f>
        <v/>
      </c>
      <c r="L153" s="311" t="str">
        <f>IF(Tabla1315[[#This Row],[Diligenciadas etapas previas?]],_xlfn.XLOOKUP(Tabla1315[[#This Row],[Id Riesgo]],'4_CONTROLES'!$A$12:$A$1611,'4_CONTROLES'!$AL$12:$AL$1611,"",1),"")</f>
        <v/>
      </c>
      <c r="M153" s="311" t="str">
        <f>IF(Tabla1315[[#This Row],[Diligenciadas etapas previas?]],_xlfn.XLOOKUP(Tabla1315[[#This Row],[Id Riesgo]],'4_CONTROLES'!$A$12:$A$1611,'4_CONTROLES'!$AM$12:$AM$1611,"",1),"")</f>
        <v/>
      </c>
      <c r="N153" s="311" t="str">
        <f>IF(Tabla1315[[#This Row],[Diligenciadas etapas previas?]]=TRUE,_xlfn.XLOOKUP(CONCATENATE("P",Tabla1315[[#This Row],[Nivel de probabilidad Residual]],"I",Tabla1315[[#This Row],[Nivel de impacto Residual]]),Tabla10[Llave],Tabla10[Severidad],"",1),"")</f>
        <v/>
      </c>
      <c r="O153" s="336" t="str">
        <f>_xlfn.XLOOKUP(Tabla1315[[#This Row],[Severidad Nivel de Riesgo Residual]],CONFIGURACIÓN!$BM$6:$BM$9,CONFIGURACIÓN!$BO$6:$BO$9,"",0)</f>
        <v/>
      </c>
      <c r="P153" s="328" t="str">
        <f>_xlfn.XLOOKUP(Tabla1315[[#This Row],[Severidad Nivel de Riesgo Residual]],CONFIGURACIÓN!$BM$6:$BM$9,CONFIGURACIÓN!$BP$6:$BP$9,"",0)</f>
        <v/>
      </c>
      <c r="Q153" s="337"/>
      <c r="R153" s="314"/>
      <c r="S153" s="337"/>
      <c r="T153" s="337"/>
      <c r="U153" s="314"/>
      <c r="V153" s="338"/>
      <c r="W153" s="339"/>
      <c r="X153" s="339"/>
      <c r="Y153" s="339"/>
      <c r="Z153" s="339"/>
      <c r="AA153" s="339"/>
      <c r="AB153" s="339"/>
      <c r="AC153" s="339"/>
      <c r="AD153" s="339"/>
      <c r="AE153" s="339"/>
      <c r="AF153" s="339"/>
      <c r="AG153" s="339"/>
      <c r="AH153" s="339"/>
      <c r="AI153" s="338"/>
      <c r="AJ153" s="428" t="str">
        <f>IF(_xlfn.XLOOKUP(Tabla1315[[#This Row],[Id Riesgo]],Tabla6[Id Riesgo],Tabla6[Estado],"",0)=0,"",_xlfn.XLOOKUP(Tabla1315[[#This Row],[Id Riesgo]],Tabla6[Id Riesgo],Tabla6[Estado],"",0))</f>
        <v/>
      </c>
    </row>
    <row r="154" spans="1:36" ht="14.15" x14ac:dyDescent="0.35">
      <c r="A154" s="289" t="s">
        <v>734</v>
      </c>
      <c r="B154" s="309" t="b">
        <f>IF(COUNTIFS(Tabla135[Id Riesgo],Tabla1315[[#This Row],[Id Riesgo]],Tabla135[Registro diligenciado],TRUE)&gt;0,TRUE,FALSE)</f>
        <v>0</v>
      </c>
      <c r="C154" s="289" t="str">
        <f>IF(B154,_xlfn.XLOOKUP(A154,Tabla6[Id Riesgo],Tabla6[Sigla],FALSE,1),"")</f>
        <v/>
      </c>
      <c r="D154" s="290" t="str">
        <f>IF(B154,_xlfn.XLOOKUP(A154,Tabla6[Id Riesgo],Tabla6[DESCRIPCIÓN DEL RIESGO],FALSE,1),"")</f>
        <v/>
      </c>
      <c r="E154" s="310" t="str">
        <f>IF(Tabla1315[[#This Row],[Diligenciadas etapas previas?]],_xlfn.XLOOKUP(Tabla1315[[#This Row],[Id Riesgo]],Tabla13[Id Riesgo],Tabla13[Probabilidad],"",1),"")</f>
        <v/>
      </c>
      <c r="F154" s="310" t="str">
        <f>IF(Tabla1315[[#This Row],[Diligenciadas etapas previas?]],_xlfn.XLOOKUP(Tabla1315[[#This Row],[Id Riesgo]],Tabla13[Id Riesgo],Tabla13[Porcentaje Impacto],"",1),"")</f>
        <v/>
      </c>
      <c r="G154" s="311" t="str">
        <f>IF(Tabla1315[[#This Row],[Diligenciadas etapas previas?]],_xlfn.XLOOKUP(Tabla1315[[#This Row],[Id Riesgo]],Tabla13[Id Riesgo],Tabla13[Nivel de probabilidad],"",1),"")</f>
        <v/>
      </c>
      <c r="H154" s="311" t="str">
        <f>IF(Tabla1315[[#This Row],[Diligenciadas etapas previas?]],_xlfn.XLOOKUP(Tabla1315[[#This Row],[Id Riesgo]],Tabla13[Id Riesgo],Tabla13[Nivel de impacto],"",1),"")</f>
        <v/>
      </c>
      <c r="I154" s="311" t="str">
        <f>IF(Tabla1315[[#This Row],[Diligenciadas etapas previas?]],_xlfn.XLOOKUP(Tabla1315[[#This Row],[Id Riesgo]],Tabla13[Id Riesgo],Tabla13[Severidad Nivel de Riesgo Inherente],"",1),"")</f>
        <v/>
      </c>
      <c r="J154" s="310" t="str">
        <f>IF(Tabla1315[[#This Row],[Diligenciadas etapas previas?]],_xlfn.XLOOKUP(Tabla1315[[#This Row],[Id Riesgo]],'4_CONTROLES'!$A$12:$A$1611,'4_CONTROLES'!$AJ$12:$AJ$1611,"",1),"")</f>
        <v/>
      </c>
      <c r="K154" s="310" t="str">
        <f>IF(Tabla1315[[#This Row],[Diligenciadas etapas previas?]],_xlfn.XLOOKUP(Tabla1315[[#This Row],[Id Riesgo]],'4_CONTROLES'!$A$12:$A$1611,'4_CONTROLES'!$AK$12:$AK$1611,"",1),"")</f>
        <v/>
      </c>
      <c r="L154" s="311" t="str">
        <f>IF(Tabla1315[[#This Row],[Diligenciadas etapas previas?]],_xlfn.XLOOKUP(Tabla1315[[#This Row],[Id Riesgo]],'4_CONTROLES'!$A$12:$A$1611,'4_CONTROLES'!$AL$12:$AL$1611,"",1),"")</f>
        <v/>
      </c>
      <c r="M154" s="311" t="str">
        <f>IF(Tabla1315[[#This Row],[Diligenciadas etapas previas?]],_xlfn.XLOOKUP(Tabla1315[[#This Row],[Id Riesgo]],'4_CONTROLES'!$A$12:$A$1611,'4_CONTROLES'!$AM$12:$AM$1611,"",1),"")</f>
        <v/>
      </c>
      <c r="N154" s="311" t="str">
        <f>IF(Tabla1315[[#This Row],[Diligenciadas etapas previas?]]=TRUE,_xlfn.XLOOKUP(CONCATENATE("P",Tabla1315[[#This Row],[Nivel de probabilidad Residual]],"I",Tabla1315[[#This Row],[Nivel de impacto Residual]]),Tabla10[Llave],Tabla10[Severidad],"",1),"")</f>
        <v/>
      </c>
      <c r="O154" s="336" t="str">
        <f>_xlfn.XLOOKUP(Tabla1315[[#This Row],[Severidad Nivel de Riesgo Residual]],CONFIGURACIÓN!$BM$6:$BM$9,CONFIGURACIÓN!$BO$6:$BO$9,"",0)</f>
        <v/>
      </c>
      <c r="P154" s="328" t="str">
        <f>_xlfn.XLOOKUP(Tabla1315[[#This Row],[Severidad Nivel de Riesgo Residual]],CONFIGURACIÓN!$BM$6:$BM$9,CONFIGURACIÓN!$BP$6:$BP$9,"",0)</f>
        <v/>
      </c>
      <c r="Q154" s="337"/>
      <c r="R154" s="314"/>
      <c r="S154" s="337"/>
      <c r="T154" s="337"/>
      <c r="U154" s="314"/>
      <c r="V154" s="338"/>
      <c r="W154" s="339"/>
      <c r="X154" s="339"/>
      <c r="Y154" s="339"/>
      <c r="Z154" s="339"/>
      <c r="AA154" s="339"/>
      <c r="AB154" s="339"/>
      <c r="AC154" s="339"/>
      <c r="AD154" s="339"/>
      <c r="AE154" s="339"/>
      <c r="AF154" s="339"/>
      <c r="AG154" s="339"/>
      <c r="AH154" s="339"/>
      <c r="AI154" s="338"/>
      <c r="AJ154" s="428" t="str">
        <f>IF(_xlfn.XLOOKUP(Tabla1315[[#This Row],[Id Riesgo]],Tabla6[Id Riesgo],Tabla6[Estado],"",0)=0,"",_xlfn.XLOOKUP(Tabla1315[[#This Row],[Id Riesgo]],Tabla6[Id Riesgo],Tabla6[Estado],"",0))</f>
        <v/>
      </c>
    </row>
    <row r="155" spans="1:36" ht="14.15" x14ac:dyDescent="0.35">
      <c r="A155" s="289" t="s">
        <v>735</v>
      </c>
      <c r="B155" s="309" t="b">
        <f>IF(COUNTIFS(Tabla135[Id Riesgo],Tabla1315[[#This Row],[Id Riesgo]],Tabla135[Registro diligenciado],TRUE)&gt;0,TRUE,FALSE)</f>
        <v>0</v>
      </c>
      <c r="C155" s="289" t="str">
        <f>IF(B155,_xlfn.XLOOKUP(A155,Tabla6[Id Riesgo],Tabla6[Sigla],FALSE,1),"")</f>
        <v/>
      </c>
      <c r="D155" s="290" t="str">
        <f>IF(B155,_xlfn.XLOOKUP(A155,Tabla6[Id Riesgo],Tabla6[DESCRIPCIÓN DEL RIESGO],FALSE,1),"")</f>
        <v/>
      </c>
      <c r="E155" s="310" t="str">
        <f>IF(Tabla1315[[#This Row],[Diligenciadas etapas previas?]],_xlfn.XLOOKUP(Tabla1315[[#This Row],[Id Riesgo]],Tabla13[Id Riesgo],Tabla13[Probabilidad],"",1),"")</f>
        <v/>
      </c>
      <c r="F155" s="310" t="str">
        <f>IF(Tabla1315[[#This Row],[Diligenciadas etapas previas?]],_xlfn.XLOOKUP(Tabla1315[[#This Row],[Id Riesgo]],Tabla13[Id Riesgo],Tabla13[Porcentaje Impacto],"",1),"")</f>
        <v/>
      </c>
      <c r="G155" s="311" t="str">
        <f>IF(Tabla1315[[#This Row],[Diligenciadas etapas previas?]],_xlfn.XLOOKUP(Tabla1315[[#This Row],[Id Riesgo]],Tabla13[Id Riesgo],Tabla13[Nivel de probabilidad],"",1),"")</f>
        <v/>
      </c>
      <c r="H155" s="311" t="str">
        <f>IF(Tabla1315[[#This Row],[Diligenciadas etapas previas?]],_xlfn.XLOOKUP(Tabla1315[[#This Row],[Id Riesgo]],Tabla13[Id Riesgo],Tabla13[Nivel de impacto],"",1),"")</f>
        <v/>
      </c>
      <c r="I155" s="311" t="str">
        <f>IF(Tabla1315[[#This Row],[Diligenciadas etapas previas?]],_xlfn.XLOOKUP(Tabla1315[[#This Row],[Id Riesgo]],Tabla13[Id Riesgo],Tabla13[Severidad Nivel de Riesgo Inherente],"",1),"")</f>
        <v/>
      </c>
      <c r="J155" s="310" t="str">
        <f>IF(Tabla1315[[#This Row],[Diligenciadas etapas previas?]],_xlfn.XLOOKUP(Tabla1315[[#This Row],[Id Riesgo]],'4_CONTROLES'!$A$12:$A$1611,'4_CONTROLES'!$AJ$12:$AJ$1611,"",1),"")</f>
        <v/>
      </c>
      <c r="K155" s="310" t="str">
        <f>IF(Tabla1315[[#This Row],[Diligenciadas etapas previas?]],_xlfn.XLOOKUP(Tabla1315[[#This Row],[Id Riesgo]],'4_CONTROLES'!$A$12:$A$1611,'4_CONTROLES'!$AK$12:$AK$1611,"",1),"")</f>
        <v/>
      </c>
      <c r="L155" s="311" t="str">
        <f>IF(Tabla1315[[#This Row],[Diligenciadas etapas previas?]],_xlfn.XLOOKUP(Tabla1315[[#This Row],[Id Riesgo]],'4_CONTROLES'!$A$12:$A$1611,'4_CONTROLES'!$AL$12:$AL$1611,"",1),"")</f>
        <v/>
      </c>
      <c r="M155" s="311" t="str">
        <f>IF(Tabla1315[[#This Row],[Diligenciadas etapas previas?]],_xlfn.XLOOKUP(Tabla1315[[#This Row],[Id Riesgo]],'4_CONTROLES'!$A$12:$A$1611,'4_CONTROLES'!$AM$12:$AM$1611,"",1),"")</f>
        <v/>
      </c>
      <c r="N155" s="311" t="str">
        <f>IF(Tabla1315[[#This Row],[Diligenciadas etapas previas?]]=TRUE,_xlfn.XLOOKUP(CONCATENATE("P",Tabla1315[[#This Row],[Nivel de probabilidad Residual]],"I",Tabla1315[[#This Row],[Nivel de impacto Residual]]),Tabla10[Llave],Tabla10[Severidad],"",1),"")</f>
        <v/>
      </c>
      <c r="O155" s="336" t="str">
        <f>_xlfn.XLOOKUP(Tabla1315[[#This Row],[Severidad Nivel de Riesgo Residual]],CONFIGURACIÓN!$BM$6:$BM$9,CONFIGURACIÓN!$BO$6:$BO$9,"",0)</f>
        <v/>
      </c>
      <c r="P155" s="328" t="str">
        <f>_xlfn.XLOOKUP(Tabla1315[[#This Row],[Severidad Nivel de Riesgo Residual]],CONFIGURACIÓN!$BM$6:$BM$9,CONFIGURACIÓN!$BP$6:$BP$9,"",0)</f>
        <v/>
      </c>
      <c r="Q155" s="337"/>
      <c r="R155" s="314"/>
      <c r="S155" s="337"/>
      <c r="T155" s="337"/>
      <c r="U155" s="314"/>
      <c r="V155" s="338"/>
      <c r="W155" s="339"/>
      <c r="X155" s="339"/>
      <c r="Y155" s="339"/>
      <c r="Z155" s="339"/>
      <c r="AA155" s="339"/>
      <c r="AB155" s="339"/>
      <c r="AC155" s="339"/>
      <c r="AD155" s="339"/>
      <c r="AE155" s="339"/>
      <c r="AF155" s="339"/>
      <c r="AG155" s="339"/>
      <c r="AH155" s="339"/>
      <c r="AI155" s="338"/>
      <c r="AJ155" s="428" t="str">
        <f>IF(_xlfn.XLOOKUP(Tabla1315[[#This Row],[Id Riesgo]],Tabla6[Id Riesgo],Tabla6[Estado],"",0)=0,"",_xlfn.XLOOKUP(Tabla1315[[#This Row],[Id Riesgo]],Tabla6[Id Riesgo],Tabla6[Estado],"",0))</f>
        <v/>
      </c>
    </row>
    <row r="156" spans="1:36" ht="14.15" x14ac:dyDescent="0.35">
      <c r="A156" s="289" t="s">
        <v>736</v>
      </c>
      <c r="B156" s="309" t="b">
        <f>IF(COUNTIFS(Tabla135[Id Riesgo],Tabla1315[[#This Row],[Id Riesgo]],Tabla135[Registro diligenciado],TRUE)&gt;0,TRUE,FALSE)</f>
        <v>0</v>
      </c>
      <c r="C156" s="289" t="str">
        <f>IF(B156,_xlfn.XLOOKUP(A156,Tabla6[Id Riesgo],Tabla6[Sigla],FALSE,1),"")</f>
        <v/>
      </c>
      <c r="D156" s="290" t="str">
        <f>IF(B156,_xlfn.XLOOKUP(A156,Tabla6[Id Riesgo],Tabla6[DESCRIPCIÓN DEL RIESGO],FALSE,1),"")</f>
        <v/>
      </c>
      <c r="E156" s="310" t="str">
        <f>IF(Tabla1315[[#This Row],[Diligenciadas etapas previas?]],_xlfn.XLOOKUP(Tabla1315[[#This Row],[Id Riesgo]],Tabla13[Id Riesgo],Tabla13[Probabilidad],"",1),"")</f>
        <v/>
      </c>
      <c r="F156" s="310" t="str">
        <f>IF(Tabla1315[[#This Row],[Diligenciadas etapas previas?]],_xlfn.XLOOKUP(Tabla1315[[#This Row],[Id Riesgo]],Tabla13[Id Riesgo],Tabla13[Porcentaje Impacto],"",1),"")</f>
        <v/>
      </c>
      <c r="G156" s="311" t="str">
        <f>IF(Tabla1315[[#This Row],[Diligenciadas etapas previas?]],_xlfn.XLOOKUP(Tabla1315[[#This Row],[Id Riesgo]],Tabla13[Id Riesgo],Tabla13[Nivel de probabilidad],"",1),"")</f>
        <v/>
      </c>
      <c r="H156" s="311" t="str">
        <f>IF(Tabla1315[[#This Row],[Diligenciadas etapas previas?]],_xlfn.XLOOKUP(Tabla1315[[#This Row],[Id Riesgo]],Tabla13[Id Riesgo],Tabla13[Nivel de impacto],"",1),"")</f>
        <v/>
      </c>
      <c r="I156" s="311" t="str">
        <f>IF(Tabla1315[[#This Row],[Diligenciadas etapas previas?]],_xlfn.XLOOKUP(Tabla1315[[#This Row],[Id Riesgo]],Tabla13[Id Riesgo],Tabla13[Severidad Nivel de Riesgo Inherente],"",1),"")</f>
        <v/>
      </c>
      <c r="J156" s="310" t="str">
        <f>IF(Tabla1315[[#This Row],[Diligenciadas etapas previas?]],_xlfn.XLOOKUP(Tabla1315[[#This Row],[Id Riesgo]],'4_CONTROLES'!$A$12:$A$1611,'4_CONTROLES'!$AJ$12:$AJ$1611,"",1),"")</f>
        <v/>
      </c>
      <c r="K156" s="310" t="str">
        <f>IF(Tabla1315[[#This Row],[Diligenciadas etapas previas?]],_xlfn.XLOOKUP(Tabla1315[[#This Row],[Id Riesgo]],'4_CONTROLES'!$A$12:$A$1611,'4_CONTROLES'!$AK$12:$AK$1611,"",1),"")</f>
        <v/>
      </c>
      <c r="L156" s="311" t="str">
        <f>IF(Tabla1315[[#This Row],[Diligenciadas etapas previas?]],_xlfn.XLOOKUP(Tabla1315[[#This Row],[Id Riesgo]],'4_CONTROLES'!$A$12:$A$1611,'4_CONTROLES'!$AL$12:$AL$1611,"",1),"")</f>
        <v/>
      </c>
      <c r="M156" s="311" t="str">
        <f>IF(Tabla1315[[#This Row],[Diligenciadas etapas previas?]],_xlfn.XLOOKUP(Tabla1315[[#This Row],[Id Riesgo]],'4_CONTROLES'!$A$12:$A$1611,'4_CONTROLES'!$AM$12:$AM$1611,"",1),"")</f>
        <v/>
      </c>
      <c r="N156" s="311" t="str">
        <f>IF(Tabla1315[[#This Row],[Diligenciadas etapas previas?]]=TRUE,_xlfn.XLOOKUP(CONCATENATE("P",Tabla1315[[#This Row],[Nivel de probabilidad Residual]],"I",Tabla1315[[#This Row],[Nivel de impacto Residual]]),Tabla10[Llave],Tabla10[Severidad],"",1),"")</f>
        <v/>
      </c>
      <c r="O156" s="336" t="str">
        <f>_xlfn.XLOOKUP(Tabla1315[[#This Row],[Severidad Nivel de Riesgo Residual]],CONFIGURACIÓN!$BM$6:$BM$9,CONFIGURACIÓN!$BO$6:$BO$9,"",0)</f>
        <v/>
      </c>
      <c r="P156" s="328" t="str">
        <f>_xlfn.XLOOKUP(Tabla1315[[#This Row],[Severidad Nivel de Riesgo Residual]],CONFIGURACIÓN!$BM$6:$BM$9,CONFIGURACIÓN!$BP$6:$BP$9,"",0)</f>
        <v/>
      </c>
      <c r="Q156" s="337"/>
      <c r="R156" s="314"/>
      <c r="S156" s="337"/>
      <c r="T156" s="337"/>
      <c r="U156" s="314"/>
      <c r="V156" s="338"/>
      <c r="W156" s="339"/>
      <c r="X156" s="339"/>
      <c r="Y156" s="339"/>
      <c r="Z156" s="339"/>
      <c r="AA156" s="339"/>
      <c r="AB156" s="339"/>
      <c r="AC156" s="339"/>
      <c r="AD156" s="339"/>
      <c r="AE156" s="339"/>
      <c r="AF156" s="339"/>
      <c r="AG156" s="339"/>
      <c r="AH156" s="339"/>
      <c r="AI156" s="338"/>
      <c r="AJ156" s="428" t="str">
        <f>IF(_xlfn.XLOOKUP(Tabla1315[[#This Row],[Id Riesgo]],Tabla6[Id Riesgo],Tabla6[Estado],"",0)=0,"",_xlfn.XLOOKUP(Tabla1315[[#This Row],[Id Riesgo]],Tabla6[Id Riesgo],Tabla6[Estado],"",0))</f>
        <v/>
      </c>
    </row>
    <row r="157" spans="1:36" ht="14.15" x14ac:dyDescent="0.35">
      <c r="A157" s="289" t="s">
        <v>737</v>
      </c>
      <c r="B157" s="309" t="b">
        <f>IF(COUNTIFS(Tabla135[Id Riesgo],Tabla1315[[#This Row],[Id Riesgo]],Tabla135[Registro diligenciado],TRUE)&gt;0,TRUE,FALSE)</f>
        <v>0</v>
      </c>
      <c r="C157" s="289" t="str">
        <f>IF(B157,_xlfn.XLOOKUP(A157,Tabla6[Id Riesgo],Tabla6[Sigla],FALSE,1),"")</f>
        <v/>
      </c>
      <c r="D157" s="290" t="str">
        <f>IF(B157,_xlfn.XLOOKUP(A157,Tabla6[Id Riesgo],Tabla6[DESCRIPCIÓN DEL RIESGO],FALSE,1),"")</f>
        <v/>
      </c>
      <c r="E157" s="310" t="str">
        <f>IF(Tabla1315[[#This Row],[Diligenciadas etapas previas?]],_xlfn.XLOOKUP(Tabla1315[[#This Row],[Id Riesgo]],Tabla13[Id Riesgo],Tabla13[Probabilidad],"",1),"")</f>
        <v/>
      </c>
      <c r="F157" s="310" t="str">
        <f>IF(Tabla1315[[#This Row],[Diligenciadas etapas previas?]],_xlfn.XLOOKUP(Tabla1315[[#This Row],[Id Riesgo]],Tabla13[Id Riesgo],Tabla13[Porcentaje Impacto],"",1),"")</f>
        <v/>
      </c>
      <c r="G157" s="311" t="str">
        <f>IF(Tabla1315[[#This Row],[Diligenciadas etapas previas?]],_xlfn.XLOOKUP(Tabla1315[[#This Row],[Id Riesgo]],Tabla13[Id Riesgo],Tabla13[Nivel de probabilidad],"",1),"")</f>
        <v/>
      </c>
      <c r="H157" s="311" t="str">
        <f>IF(Tabla1315[[#This Row],[Diligenciadas etapas previas?]],_xlfn.XLOOKUP(Tabla1315[[#This Row],[Id Riesgo]],Tabla13[Id Riesgo],Tabla13[Nivel de impacto],"",1),"")</f>
        <v/>
      </c>
      <c r="I157" s="311" t="str">
        <f>IF(Tabla1315[[#This Row],[Diligenciadas etapas previas?]],_xlfn.XLOOKUP(Tabla1315[[#This Row],[Id Riesgo]],Tabla13[Id Riesgo],Tabla13[Severidad Nivel de Riesgo Inherente],"",1),"")</f>
        <v/>
      </c>
      <c r="J157" s="310" t="str">
        <f>IF(Tabla1315[[#This Row],[Diligenciadas etapas previas?]],_xlfn.XLOOKUP(Tabla1315[[#This Row],[Id Riesgo]],'4_CONTROLES'!$A$12:$A$1611,'4_CONTROLES'!$AJ$12:$AJ$1611,"",1),"")</f>
        <v/>
      </c>
      <c r="K157" s="310" t="str">
        <f>IF(Tabla1315[[#This Row],[Diligenciadas etapas previas?]],_xlfn.XLOOKUP(Tabla1315[[#This Row],[Id Riesgo]],'4_CONTROLES'!$A$12:$A$1611,'4_CONTROLES'!$AK$12:$AK$1611,"",1),"")</f>
        <v/>
      </c>
      <c r="L157" s="311" t="str">
        <f>IF(Tabla1315[[#This Row],[Diligenciadas etapas previas?]],_xlfn.XLOOKUP(Tabla1315[[#This Row],[Id Riesgo]],'4_CONTROLES'!$A$12:$A$1611,'4_CONTROLES'!$AL$12:$AL$1611,"",1),"")</f>
        <v/>
      </c>
      <c r="M157" s="311" t="str">
        <f>IF(Tabla1315[[#This Row],[Diligenciadas etapas previas?]],_xlfn.XLOOKUP(Tabla1315[[#This Row],[Id Riesgo]],'4_CONTROLES'!$A$12:$A$1611,'4_CONTROLES'!$AM$12:$AM$1611,"",1),"")</f>
        <v/>
      </c>
      <c r="N157" s="311" t="str">
        <f>IF(Tabla1315[[#This Row],[Diligenciadas etapas previas?]]=TRUE,_xlfn.XLOOKUP(CONCATENATE("P",Tabla1315[[#This Row],[Nivel de probabilidad Residual]],"I",Tabla1315[[#This Row],[Nivel de impacto Residual]]),Tabla10[Llave],Tabla10[Severidad],"",1),"")</f>
        <v/>
      </c>
      <c r="O157" s="336" t="str">
        <f>_xlfn.XLOOKUP(Tabla1315[[#This Row],[Severidad Nivel de Riesgo Residual]],CONFIGURACIÓN!$BM$6:$BM$9,CONFIGURACIÓN!$BO$6:$BO$9,"",0)</f>
        <v/>
      </c>
      <c r="P157" s="328" t="str">
        <f>_xlfn.XLOOKUP(Tabla1315[[#This Row],[Severidad Nivel de Riesgo Residual]],CONFIGURACIÓN!$BM$6:$BM$9,CONFIGURACIÓN!$BP$6:$BP$9,"",0)</f>
        <v/>
      </c>
      <c r="Q157" s="337"/>
      <c r="R157" s="314"/>
      <c r="S157" s="337"/>
      <c r="T157" s="337"/>
      <c r="U157" s="314"/>
      <c r="V157" s="338"/>
      <c r="W157" s="339"/>
      <c r="X157" s="339"/>
      <c r="Y157" s="339"/>
      <c r="Z157" s="339"/>
      <c r="AA157" s="339"/>
      <c r="AB157" s="339"/>
      <c r="AC157" s="339"/>
      <c r="AD157" s="339"/>
      <c r="AE157" s="339"/>
      <c r="AF157" s="339"/>
      <c r="AG157" s="339"/>
      <c r="AH157" s="339"/>
      <c r="AI157" s="338"/>
      <c r="AJ157" s="428" t="str">
        <f>IF(_xlfn.XLOOKUP(Tabla1315[[#This Row],[Id Riesgo]],Tabla6[Id Riesgo],Tabla6[Estado],"",0)=0,"",_xlfn.XLOOKUP(Tabla1315[[#This Row],[Id Riesgo]],Tabla6[Id Riesgo],Tabla6[Estado],"",0))</f>
        <v/>
      </c>
    </row>
    <row r="158" spans="1:36" ht="14.15" x14ac:dyDescent="0.35">
      <c r="A158" s="289" t="s">
        <v>738</v>
      </c>
      <c r="B158" s="309" t="b">
        <f>IF(COUNTIFS(Tabla135[Id Riesgo],Tabla1315[[#This Row],[Id Riesgo]],Tabla135[Registro diligenciado],TRUE)&gt;0,TRUE,FALSE)</f>
        <v>0</v>
      </c>
      <c r="C158" s="289" t="str">
        <f>IF(B158,_xlfn.XLOOKUP(A158,Tabla6[Id Riesgo],Tabla6[Sigla],FALSE,1),"")</f>
        <v/>
      </c>
      <c r="D158" s="290" t="str">
        <f>IF(B158,_xlfn.XLOOKUP(A158,Tabla6[Id Riesgo],Tabla6[DESCRIPCIÓN DEL RIESGO],FALSE,1),"")</f>
        <v/>
      </c>
      <c r="E158" s="310" t="str">
        <f>IF(Tabla1315[[#This Row],[Diligenciadas etapas previas?]],_xlfn.XLOOKUP(Tabla1315[[#This Row],[Id Riesgo]],Tabla13[Id Riesgo],Tabla13[Probabilidad],"",1),"")</f>
        <v/>
      </c>
      <c r="F158" s="310" t="str">
        <f>IF(Tabla1315[[#This Row],[Diligenciadas etapas previas?]],_xlfn.XLOOKUP(Tabla1315[[#This Row],[Id Riesgo]],Tabla13[Id Riesgo],Tabla13[Porcentaje Impacto],"",1),"")</f>
        <v/>
      </c>
      <c r="G158" s="311" t="str">
        <f>IF(Tabla1315[[#This Row],[Diligenciadas etapas previas?]],_xlfn.XLOOKUP(Tabla1315[[#This Row],[Id Riesgo]],Tabla13[Id Riesgo],Tabla13[Nivel de probabilidad],"",1),"")</f>
        <v/>
      </c>
      <c r="H158" s="311" t="str">
        <f>IF(Tabla1315[[#This Row],[Diligenciadas etapas previas?]],_xlfn.XLOOKUP(Tabla1315[[#This Row],[Id Riesgo]],Tabla13[Id Riesgo],Tabla13[Nivel de impacto],"",1),"")</f>
        <v/>
      </c>
      <c r="I158" s="311" t="str">
        <f>IF(Tabla1315[[#This Row],[Diligenciadas etapas previas?]],_xlfn.XLOOKUP(Tabla1315[[#This Row],[Id Riesgo]],Tabla13[Id Riesgo],Tabla13[Severidad Nivel de Riesgo Inherente],"",1),"")</f>
        <v/>
      </c>
      <c r="J158" s="310" t="str">
        <f>IF(Tabla1315[[#This Row],[Diligenciadas etapas previas?]],_xlfn.XLOOKUP(Tabla1315[[#This Row],[Id Riesgo]],'4_CONTROLES'!$A$12:$A$1611,'4_CONTROLES'!$AJ$12:$AJ$1611,"",1),"")</f>
        <v/>
      </c>
      <c r="K158" s="310" t="str">
        <f>IF(Tabla1315[[#This Row],[Diligenciadas etapas previas?]],_xlfn.XLOOKUP(Tabla1315[[#This Row],[Id Riesgo]],'4_CONTROLES'!$A$12:$A$1611,'4_CONTROLES'!$AK$12:$AK$1611,"",1),"")</f>
        <v/>
      </c>
      <c r="L158" s="311" t="str">
        <f>IF(Tabla1315[[#This Row],[Diligenciadas etapas previas?]],_xlfn.XLOOKUP(Tabla1315[[#This Row],[Id Riesgo]],'4_CONTROLES'!$A$12:$A$1611,'4_CONTROLES'!$AL$12:$AL$1611,"",1),"")</f>
        <v/>
      </c>
      <c r="M158" s="311" t="str">
        <f>IF(Tabla1315[[#This Row],[Diligenciadas etapas previas?]],_xlfn.XLOOKUP(Tabla1315[[#This Row],[Id Riesgo]],'4_CONTROLES'!$A$12:$A$1611,'4_CONTROLES'!$AM$12:$AM$1611,"",1),"")</f>
        <v/>
      </c>
      <c r="N158" s="311" t="str">
        <f>IF(Tabla1315[[#This Row],[Diligenciadas etapas previas?]]=TRUE,_xlfn.XLOOKUP(CONCATENATE("P",Tabla1315[[#This Row],[Nivel de probabilidad Residual]],"I",Tabla1315[[#This Row],[Nivel de impacto Residual]]),Tabla10[Llave],Tabla10[Severidad],"",1),"")</f>
        <v/>
      </c>
      <c r="O158" s="336" t="str">
        <f>_xlfn.XLOOKUP(Tabla1315[[#This Row],[Severidad Nivel de Riesgo Residual]],CONFIGURACIÓN!$BM$6:$BM$9,CONFIGURACIÓN!$BO$6:$BO$9,"",0)</f>
        <v/>
      </c>
      <c r="P158" s="328" t="str">
        <f>_xlfn.XLOOKUP(Tabla1315[[#This Row],[Severidad Nivel de Riesgo Residual]],CONFIGURACIÓN!$BM$6:$BM$9,CONFIGURACIÓN!$BP$6:$BP$9,"",0)</f>
        <v/>
      </c>
      <c r="Q158" s="337"/>
      <c r="R158" s="314"/>
      <c r="S158" s="337"/>
      <c r="T158" s="337"/>
      <c r="U158" s="314"/>
      <c r="V158" s="338"/>
      <c r="W158" s="339"/>
      <c r="X158" s="339"/>
      <c r="Y158" s="339"/>
      <c r="Z158" s="339"/>
      <c r="AA158" s="339"/>
      <c r="AB158" s="339"/>
      <c r="AC158" s="339"/>
      <c r="AD158" s="339"/>
      <c r="AE158" s="339"/>
      <c r="AF158" s="339"/>
      <c r="AG158" s="339"/>
      <c r="AH158" s="339"/>
      <c r="AI158" s="338"/>
      <c r="AJ158" s="428" t="str">
        <f>IF(_xlfn.XLOOKUP(Tabla1315[[#This Row],[Id Riesgo]],Tabla6[Id Riesgo],Tabla6[Estado],"",0)=0,"",_xlfn.XLOOKUP(Tabla1315[[#This Row],[Id Riesgo]],Tabla6[Id Riesgo],Tabla6[Estado],"",0))</f>
        <v/>
      </c>
    </row>
    <row r="159" spans="1:36" ht="14.15" x14ac:dyDescent="0.35">
      <c r="A159" s="289" t="s">
        <v>739</v>
      </c>
      <c r="B159" s="309" t="b">
        <f>IF(COUNTIFS(Tabla135[Id Riesgo],Tabla1315[[#This Row],[Id Riesgo]],Tabla135[Registro diligenciado],TRUE)&gt;0,TRUE,FALSE)</f>
        <v>0</v>
      </c>
      <c r="C159" s="289" t="str">
        <f>IF(B159,_xlfn.XLOOKUP(A159,Tabla6[Id Riesgo],Tabla6[Sigla],FALSE,1),"")</f>
        <v/>
      </c>
      <c r="D159" s="290" t="str">
        <f>IF(B159,_xlfn.XLOOKUP(A159,Tabla6[Id Riesgo],Tabla6[DESCRIPCIÓN DEL RIESGO],FALSE,1),"")</f>
        <v/>
      </c>
      <c r="E159" s="310" t="str">
        <f>IF(Tabla1315[[#This Row],[Diligenciadas etapas previas?]],_xlfn.XLOOKUP(Tabla1315[[#This Row],[Id Riesgo]],Tabla13[Id Riesgo],Tabla13[Probabilidad],"",1),"")</f>
        <v/>
      </c>
      <c r="F159" s="310" t="str">
        <f>IF(Tabla1315[[#This Row],[Diligenciadas etapas previas?]],_xlfn.XLOOKUP(Tabla1315[[#This Row],[Id Riesgo]],Tabla13[Id Riesgo],Tabla13[Porcentaje Impacto],"",1),"")</f>
        <v/>
      </c>
      <c r="G159" s="311" t="str">
        <f>IF(Tabla1315[[#This Row],[Diligenciadas etapas previas?]],_xlfn.XLOOKUP(Tabla1315[[#This Row],[Id Riesgo]],Tabla13[Id Riesgo],Tabla13[Nivel de probabilidad],"",1),"")</f>
        <v/>
      </c>
      <c r="H159" s="311" t="str">
        <f>IF(Tabla1315[[#This Row],[Diligenciadas etapas previas?]],_xlfn.XLOOKUP(Tabla1315[[#This Row],[Id Riesgo]],Tabla13[Id Riesgo],Tabla13[Nivel de impacto],"",1),"")</f>
        <v/>
      </c>
      <c r="I159" s="311" t="str">
        <f>IF(Tabla1315[[#This Row],[Diligenciadas etapas previas?]],_xlfn.XLOOKUP(Tabla1315[[#This Row],[Id Riesgo]],Tabla13[Id Riesgo],Tabla13[Severidad Nivel de Riesgo Inherente],"",1),"")</f>
        <v/>
      </c>
      <c r="J159" s="310" t="str">
        <f>IF(Tabla1315[[#This Row],[Diligenciadas etapas previas?]],_xlfn.XLOOKUP(Tabla1315[[#This Row],[Id Riesgo]],'4_CONTROLES'!$A$12:$A$1611,'4_CONTROLES'!$AJ$12:$AJ$1611,"",1),"")</f>
        <v/>
      </c>
      <c r="K159" s="310" t="str">
        <f>IF(Tabla1315[[#This Row],[Diligenciadas etapas previas?]],_xlfn.XLOOKUP(Tabla1315[[#This Row],[Id Riesgo]],'4_CONTROLES'!$A$12:$A$1611,'4_CONTROLES'!$AK$12:$AK$1611,"",1),"")</f>
        <v/>
      </c>
      <c r="L159" s="311" t="str">
        <f>IF(Tabla1315[[#This Row],[Diligenciadas etapas previas?]],_xlfn.XLOOKUP(Tabla1315[[#This Row],[Id Riesgo]],'4_CONTROLES'!$A$12:$A$1611,'4_CONTROLES'!$AL$12:$AL$1611,"",1),"")</f>
        <v/>
      </c>
      <c r="M159" s="311" t="str">
        <f>IF(Tabla1315[[#This Row],[Diligenciadas etapas previas?]],_xlfn.XLOOKUP(Tabla1315[[#This Row],[Id Riesgo]],'4_CONTROLES'!$A$12:$A$1611,'4_CONTROLES'!$AM$12:$AM$1611,"",1),"")</f>
        <v/>
      </c>
      <c r="N159" s="311" t="str">
        <f>IF(Tabla1315[[#This Row],[Diligenciadas etapas previas?]]=TRUE,_xlfn.XLOOKUP(CONCATENATE("P",Tabla1315[[#This Row],[Nivel de probabilidad Residual]],"I",Tabla1315[[#This Row],[Nivel de impacto Residual]]),Tabla10[Llave],Tabla10[Severidad],"",1),"")</f>
        <v/>
      </c>
      <c r="O159" s="336" t="str">
        <f>_xlfn.XLOOKUP(Tabla1315[[#This Row],[Severidad Nivel de Riesgo Residual]],CONFIGURACIÓN!$BM$6:$BM$9,CONFIGURACIÓN!$BO$6:$BO$9,"",0)</f>
        <v/>
      </c>
      <c r="P159" s="328" t="str">
        <f>_xlfn.XLOOKUP(Tabla1315[[#This Row],[Severidad Nivel de Riesgo Residual]],CONFIGURACIÓN!$BM$6:$BM$9,CONFIGURACIÓN!$BP$6:$BP$9,"",0)</f>
        <v/>
      </c>
      <c r="Q159" s="337"/>
      <c r="R159" s="314"/>
      <c r="S159" s="337"/>
      <c r="T159" s="337"/>
      <c r="U159" s="314"/>
      <c r="V159" s="338"/>
      <c r="W159" s="339"/>
      <c r="X159" s="339"/>
      <c r="Y159" s="339"/>
      <c r="Z159" s="339"/>
      <c r="AA159" s="339"/>
      <c r="AB159" s="339"/>
      <c r="AC159" s="339"/>
      <c r="AD159" s="339"/>
      <c r="AE159" s="339"/>
      <c r="AF159" s="339"/>
      <c r="AG159" s="339"/>
      <c r="AH159" s="339"/>
      <c r="AI159" s="338"/>
      <c r="AJ159" s="428" t="str">
        <f>IF(_xlfn.XLOOKUP(Tabla1315[[#This Row],[Id Riesgo]],Tabla6[Id Riesgo],Tabla6[Estado],"",0)=0,"",_xlfn.XLOOKUP(Tabla1315[[#This Row],[Id Riesgo]],Tabla6[Id Riesgo],Tabla6[Estado],"",0))</f>
        <v/>
      </c>
    </row>
    <row r="160" spans="1:36" ht="14.15" x14ac:dyDescent="0.35">
      <c r="A160" s="289" t="s">
        <v>740</v>
      </c>
      <c r="B160" s="309" t="b">
        <f>IF(COUNTIFS(Tabla135[Id Riesgo],Tabla1315[[#This Row],[Id Riesgo]],Tabla135[Registro diligenciado],TRUE)&gt;0,TRUE,FALSE)</f>
        <v>0</v>
      </c>
      <c r="C160" s="289" t="str">
        <f>IF(B160,_xlfn.XLOOKUP(A160,Tabla6[Id Riesgo],Tabla6[Sigla],FALSE,1),"")</f>
        <v/>
      </c>
      <c r="D160" s="290" t="str">
        <f>IF(B160,_xlfn.XLOOKUP(A160,Tabla6[Id Riesgo],Tabla6[DESCRIPCIÓN DEL RIESGO],FALSE,1),"")</f>
        <v/>
      </c>
      <c r="E160" s="310" t="str">
        <f>IF(Tabla1315[[#This Row],[Diligenciadas etapas previas?]],_xlfn.XLOOKUP(Tabla1315[[#This Row],[Id Riesgo]],Tabla13[Id Riesgo],Tabla13[Probabilidad],"",1),"")</f>
        <v/>
      </c>
      <c r="F160" s="310" t="str">
        <f>IF(Tabla1315[[#This Row],[Diligenciadas etapas previas?]],_xlfn.XLOOKUP(Tabla1315[[#This Row],[Id Riesgo]],Tabla13[Id Riesgo],Tabla13[Porcentaje Impacto],"",1),"")</f>
        <v/>
      </c>
      <c r="G160" s="311" t="str">
        <f>IF(Tabla1315[[#This Row],[Diligenciadas etapas previas?]],_xlfn.XLOOKUP(Tabla1315[[#This Row],[Id Riesgo]],Tabla13[Id Riesgo],Tabla13[Nivel de probabilidad],"",1),"")</f>
        <v/>
      </c>
      <c r="H160" s="311" t="str">
        <f>IF(Tabla1315[[#This Row],[Diligenciadas etapas previas?]],_xlfn.XLOOKUP(Tabla1315[[#This Row],[Id Riesgo]],Tabla13[Id Riesgo],Tabla13[Nivel de impacto],"",1),"")</f>
        <v/>
      </c>
      <c r="I160" s="311" t="str">
        <f>IF(Tabla1315[[#This Row],[Diligenciadas etapas previas?]],_xlfn.XLOOKUP(Tabla1315[[#This Row],[Id Riesgo]],Tabla13[Id Riesgo],Tabla13[Severidad Nivel de Riesgo Inherente],"",1),"")</f>
        <v/>
      </c>
      <c r="J160" s="310" t="str">
        <f>IF(Tabla1315[[#This Row],[Diligenciadas etapas previas?]],_xlfn.XLOOKUP(Tabla1315[[#This Row],[Id Riesgo]],'4_CONTROLES'!$A$12:$A$1611,'4_CONTROLES'!$AJ$12:$AJ$1611,"",1),"")</f>
        <v/>
      </c>
      <c r="K160" s="310" t="str">
        <f>IF(Tabla1315[[#This Row],[Diligenciadas etapas previas?]],_xlfn.XLOOKUP(Tabla1315[[#This Row],[Id Riesgo]],'4_CONTROLES'!$A$12:$A$1611,'4_CONTROLES'!$AK$12:$AK$1611,"",1),"")</f>
        <v/>
      </c>
      <c r="L160" s="311" t="str">
        <f>IF(Tabla1315[[#This Row],[Diligenciadas etapas previas?]],_xlfn.XLOOKUP(Tabla1315[[#This Row],[Id Riesgo]],'4_CONTROLES'!$A$12:$A$1611,'4_CONTROLES'!$AL$12:$AL$1611,"",1),"")</f>
        <v/>
      </c>
      <c r="M160" s="311" t="str">
        <f>IF(Tabla1315[[#This Row],[Diligenciadas etapas previas?]],_xlfn.XLOOKUP(Tabla1315[[#This Row],[Id Riesgo]],'4_CONTROLES'!$A$12:$A$1611,'4_CONTROLES'!$AM$12:$AM$1611,"",1),"")</f>
        <v/>
      </c>
      <c r="N160" s="311" t="str">
        <f>IF(Tabla1315[[#This Row],[Diligenciadas etapas previas?]]=TRUE,_xlfn.XLOOKUP(CONCATENATE("P",Tabla1315[[#This Row],[Nivel de probabilidad Residual]],"I",Tabla1315[[#This Row],[Nivel de impacto Residual]]),Tabla10[Llave],Tabla10[Severidad],"",1),"")</f>
        <v/>
      </c>
      <c r="O160" s="336" t="str">
        <f>_xlfn.XLOOKUP(Tabla1315[[#This Row],[Severidad Nivel de Riesgo Residual]],CONFIGURACIÓN!$BM$6:$BM$9,CONFIGURACIÓN!$BO$6:$BO$9,"",0)</f>
        <v/>
      </c>
      <c r="P160" s="328" t="str">
        <f>_xlfn.XLOOKUP(Tabla1315[[#This Row],[Severidad Nivel de Riesgo Residual]],CONFIGURACIÓN!$BM$6:$BM$9,CONFIGURACIÓN!$BP$6:$BP$9,"",0)</f>
        <v/>
      </c>
      <c r="Q160" s="337"/>
      <c r="R160" s="314"/>
      <c r="S160" s="337"/>
      <c r="T160" s="337"/>
      <c r="U160" s="314"/>
      <c r="V160" s="338"/>
      <c r="W160" s="339"/>
      <c r="X160" s="339"/>
      <c r="Y160" s="339"/>
      <c r="Z160" s="339"/>
      <c r="AA160" s="339"/>
      <c r="AB160" s="339"/>
      <c r="AC160" s="339"/>
      <c r="AD160" s="339"/>
      <c r="AE160" s="339"/>
      <c r="AF160" s="339"/>
      <c r="AG160" s="339"/>
      <c r="AH160" s="339"/>
      <c r="AI160" s="338"/>
      <c r="AJ160" s="428" t="str">
        <f>IF(_xlfn.XLOOKUP(Tabla1315[[#This Row],[Id Riesgo]],Tabla6[Id Riesgo],Tabla6[Estado],"",0)=0,"",_xlfn.XLOOKUP(Tabla1315[[#This Row],[Id Riesgo]],Tabla6[Id Riesgo],Tabla6[Estado],"",0))</f>
        <v/>
      </c>
    </row>
    <row r="161" spans="1:36" ht="14.15" x14ac:dyDescent="0.35">
      <c r="A161" s="289" t="s">
        <v>741</v>
      </c>
      <c r="B161" s="309" t="b">
        <f>IF(COUNTIFS(Tabla135[Id Riesgo],Tabla1315[[#This Row],[Id Riesgo]],Tabla135[Registro diligenciado],TRUE)&gt;0,TRUE,FALSE)</f>
        <v>0</v>
      </c>
      <c r="C161" s="289" t="str">
        <f>IF(B161,_xlfn.XLOOKUP(A161,Tabla6[Id Riesgo],Tabla6[Sigla],FALSE,1),"")</f>
        <v/>
      </c>
      <c r="D161" s="290" t="str">
        <f>IF(B161,_xlfn.XLOOKUP(A161,Tabla6[Id Riesgo],Tabla6[DESCRIPCIÓN DEL RIESGO],FALSE,1),"")</f>
        <v/>
      </c>
      <c r="E161" s="310" t="str">
        <f>IF(Tabla1315[[#This Row],[Diligenciadas etapas previas?]],_xlfn.XLOOKUP(Tabla1315[[#This Row],[Id Riesgo]],Tabla13[Id Riesgo],Tabla13[Probabilidad],"",1),"")</f>
        <v/>
      </c>
      <c r="F161" s="310" t="str">
        <f>IF(Tabla1315[[#This Row],[Diligenciadas etapas previas?]],_xlfn.XLOOKUP(Tabla1315[[#This Row],[Id Riesgo]],Tabla13[Id Riesgo],Tabla13[Porcentaje Impacto],"",1),"")</f>
        <v/>
      </c>
      <c r="G161" s="311" t="str">
        <f>IF(Tabla1315[[#This Row],[Diligenciadas etapas previas?]],_xlfn.XLOOKUP(Tabla1315[[#This Row],[Id Riesgo]],Tabla13[Id Riesgo],Tabla13[Nivel de probabilidad],"",1),"")</f>
        <v/>
      </c>
      <c r="H161" s="311" t="str">
        <f>IF(Tabla1315[[#This Row],[Diligenciadas etapas previas?]],_xlfn.XLOOKUP(Tabla1315[[#This Row],[Id Riesgo]],Tabla13[Id Riesgo],Tabla13[Nivel de impacto],"",1),"")</f>
        <v/>
      </c>
      <c r="I161" s="311" t="str">
        <f>IF(Tabla1315[[#This Row],[Diligenciadas etapas previas?]],_xlfn.XLOOKUP(Tabla1315[[#This Row],[Id Riesgo]],Tabla13[Id Riesgo],Tabla13[Severidad Nivel de Riesgo Inherente],"",1),"")</f>
        <v/>
      </c>
      <c r="J161" s="310" t="str">
        <f>IF(Tabla1315[[#This Row],[Diligenciadas etapas previas?]],_xlfn.XLOOKUP(Tabla1315[[#This Row],[Id Riesgo]],'4_CONTROLES'!$A$12:$A$1611,'4_CONTROLES'!$AJ$12:$AJ$1611,"",1),"")</f>
        <v/>
      </c>
      <c r="K161" s="310" t="str">
        <f>IF(Tabla1315[[#This Row],[Diligenciadas etapas previas?]],_xlfn.XLOOKUP(Tabla1315[[#This Row],[Id Riesgo]],'4_CONTROLES'!$A$12:$A$1611,'4_CONTROLES'!$AK$12:$AK$1611,"",1),"")</f>
        <v/>
      </c>
      <c r="L161" s="311" t="str">
        <f>IF(Tabla1315[[#This Row],[Diligenciadas etapas previas?]],_xlfn.XLOOKUP(Tabla1315[[#This Row],[Id Riesgo]],'4_CONTROLES'!$A$12:$A$1611,'4_CONTROLES'!$AL$12:$AL$1611,"",1),"")</f>
        <v/>
      </c>
      <c r="M161" s="311" t="str">
        <f>IF(Tabla1315[[#This Row],[Diligenciadas etapas previas?]],_xlfn.XLOOKUP(Tabla1315[[#This Row],[Id Riesgo]],'4_CONTROLES'!$A$12:$A$1611,'4_CONTROLES'!$AM$12:$AM$1611,"",1),"")</f>
        <v/>
      </c>
      <c r="N161" s="311" t="str">
        <f>IF(Tabla1315[[#This Row],[Diligenciadas etapas previas?]]=TRUE,_xlfn.XLOOKUP(CONCATENATE("P",Tabla1315[[#This Row],[Nivel de probabilidad Residual]],"I",Tabla1315[[#This Row],[Nivel de impacto Residual]]),Tabla10[Llave],Tabla10[Severidad],"",1),"")</f>
        <v/>
      </c>
      <c r="O161" s="336" t="str">
        <f>_xlfn.XLOOKUP(Tabla1315[[#This Row],[Severidad Nivel de Riesgo Residual]],CONFIGURACIÓN!$BM$6:$BM$9,CONFIGURACIÓN!$BO$6:$BO$9,"",0)</f>
        <v/>
      </c>
      <c r="P161" s="328" t="str">
        <f>_xlfn.XLOOKUP(Tabla1315[[#This Row],[Severidad Nivel de Riesgo Residual]],CONFIGURACIÓN!$BM$6:$BM$9,CONFIGURACIÓN!$BP$6:$BP$9,"",0)</f>
        <v/>
      </c>
      <c r="Q161" s="337"/>
      <c r="R161" s="314"/>
      <c r="S161" s="337"/>
      <c r="T161" s="337"/>
      <c r="U161" s="314"/>
      <c r="V161" s="338"/>
      <c r="W161" s="339"/>
      <c r="X161" s="339"/>
      <c r="Y161" s="339"/>
      <c r="Z161" s="339"/>
      <c r="AA161" s="339"/>
      <c r="AB161" s="339"/>
      <c r="AC161" s="339"/>
      <c r="AD161" s="339"/>
      <c r="AE161" s="339"/>
      <c r="AF161" s="339"/>
      <c r="AG161" s="339"/>
      <c r="AH161" s="339"/>
      <c r="AI161" s="338"/>
      <c r="AJ161" s="428" t="str">
        <f>IF(_xlfn.XLOOKUP(Tabla1315[[#This Row],[Id Riesgo]],Tabla6[Id Riesgo],Tabla6[Estado],"",0)=0,"",_xlfn.XLOOKUP(Tabla1315[[#This Row],[Id Riesgo]],Tabla6[Id Riesgo],Tabla6[Estado],"",0))</f>
        <v/>
      </c>
    </row>
    <row r="162" spans="1:36" ht="14.15" x14ac:dyDescent="0.35">
      <c r="A162" s="289" t="s">
        <v>742</v>
      </c>
      <c r="B162" s="309" t="b">
        <f>IF(COUNTIFS(Tabla135[Id Riesgo],Tabla1315[[#This Row],[Id Riesgo]],Tabla135[Registro diligenciado],TRUE)&gt;0,TRUE,FALSE)</f>
        <v>0</v>
      </c>
      <c r="C162" s="289" t="str">
        <f>IF(B162,_xlfn.XLOOKUP(A162,Tabla6[Id Riesgo],Tabla6[Sigla],FALSE,1),"")</f>
        <v/>
      </c>
      <c r="D162" s="290" t="str">
        <f>IF(B162,_xlfn.XLOOKUP(A162,Tabla6[Id Riesgo],Tabla6[DESCRIPCIÓN DEL RIESGO],FALSE,1),"")</f>
        <v/>
      </c>
      <c r="E162" s="310" t="str">
        <f>IF(Tabla1315[[#This Row],[Diligenciadas etapas previas?]],_xlfn.XLOOKUP(Tabla1315[[#This Row],[Id Riesgo]],Tabla13[Id Riesgo],Tabla13[Probabilidad],"",1),"")</f>
        <v/>
      </c>
      <c r="F162" s="310" t="str">
        <f>IF(Tabla1315[[#This Row],[Diligenciadas etapas previas?]],_xlfn.XLOOKUP(Tabla1315[[#This Row],[Id Riesgo]],Tabla13[Id Riesgo],Tabla13[Porcentaje Impacto],"",1),"")</f>
        <v/>
      </c>
      <c r="G162" s="311" t="str">
        <f>IF(Tabla1315[[#This Row],[Diligenciadas etapas previas?]],_xlfn.XLOOKUP(Tabla1315[[#This Row],[Id Riesgo]],Tabla13[Id Riesgo],Tabla13[Nivel de probabilidad],"",1),"")</f>
        <v/>
      </c>
      <c r="H162" s="311" t="str">
        <f>IF(Tabla1315[[#This Row],[Diligenciadas etapas previas?]],_xlfn.XLOOKUP(Tabla1315[[#This Row],[Id Riesgo]],Tabla13[Id Riesgo],Tabla13[Nivel de impacto],"",1),"")</f>
        <v/>
      </c>
      <c r="I162" s="311" t="str">
        <f>IF(Tabla1315[[#This Row],[Diligenciadas etapas previas?]],_xlfn.XLOOKUP(Tabla1315[[#This Row],[Id Riesgo]],Tabla13[Id Riesgo],Tabla13[Severidad Nivel de Riesgo Inherente],"",1),"")</f>
        <v/>
      </c>
      <c r="J162" s="310" t="str">
        <f>IF(Tabla1315[[#This Row],[Diligenciadas etapas previas?]],_xlfn.XLOOKUP(Tabla1315[[#This Row],[Id Riesgo]],'4_CONTROLES'!$A$12:$A$1611,'4_CONTROLES'!$AJ$12:$AJ$1611,"",1),"")</f>
        <v/>
      </c>
      <c r="K162" s="310" t="str">
        <f>IF(Tabla1315[[#This Row],[Diligenciadas etapas previas?]],_xlfn.XLOOKUP(Tabla1315[[#This Row],[Id Riesgo]],'4_CONTROLES'!$A$12:$A$1611,'4_CONTROLES'!$AK$12:$AK$1611,"",1),"")</f>
        <v/>
      </c>
      <c r="L162" s="311" t="str">
        <f>IF(Tabla1315[[#This Row],[Diligenciadas etapas previas?]],_xlfn.XLOOKUP(Tabla1315[[#This Row],[Id Riesgo]],'4_CONTROLES'!$A$12:$A$1611,'4_CONTROLES'!$AL$12:$AL$1611,"",1),"")</f>
        <v/>
      </c>
      <c r="M162" s="311" t="str">
        <f>IF(Tabla1315[[#This Row],[Diligenciadas etapas previas?]],_xlfn.XLOOKUP(Tabla1315[[#This Row],[Id Riesgo]],'4_CONTROLES'!$A$12:$A$1611,'4_CONTROLES'!$AM$12:$AM$1611,"",1),"")</f>
        <v/>
      </c>
      <c r="N162" s="311" t="str">
        <f>IF(Tabla1315[[#This Row],[Diligenciadas etapas previas?]]=TRUE,_xlfn.XLOOKUP(CONCATENATE("P",Tabla1315[[#This Row],[Nivel de probabilidad Residual]],"I",Tabla1315[[#This Row],[Nivel de impacto Residual]]),Tabla10[Llave],Tabla10[Severidad],"",1),"")</f>
        <v/>
      </c>
      <c r="O162" s="336" t="str">
        <f>_xlfn.XLOOKUP(Tabla1315[[#This Row],[Severidad Nivel de Riesgo Residual]],CONFIGURACIÓN!$BM$6:$BM$9,CONFIGURACIÓN!$BO$6:$BO$9,"",0)</f>
        <v/>
      </c>
      <c r="P162" s="328" t="str">
        <f>_xlfn.XLOOKUP(Tabla1315[[#This Row],[Severidad Nivel de Riesgo Residual]],CONFIGURACIÓN!$BM$6:$BM$9,CONFIGURACIÓN!$BP$6:$BP$9,"",0)</f>
        <v/>
      </c>
      <c r="Q162" s="337"/>
      <c r="R162" s="314"/>
      <c r="S162" s="337"/>
      <c r="T162" s="337"/>
      <c r="U162" s="314"/>
      <c r="V162" s="338"/>
      <c r="W162" s="339"/>
      <c r="X162" s="339"/>
      <c r="Y162" s="339"/>
      <c r="Z162" s="339"/>
      <c r="AA162" s="339"/>
      <c r="AB162" s="339"/>
      <c r="AC162" s="339"/>
      <c r="AD162" s="339"/>
      <c r="AE162" s="339"/>
      <c r="AF162" s="339"/>
      <c r="AG162" s="339"/>
      <c r="AH162" s="339"/>
      <c r="AI162" s="338"/>
      <c r="AJ162" s="428" t="str">
        <f>IF(_xlfn.XLOOKUP(Tabla1315[[#This Row],[Id Riesgo]],Tabla6[Id Riesgo],Tabla6[Estado],"",0)=0,"",_xlfn.XLOOKUP(Tabla1315[[#This Row],[Id Riesgo]],Tabla6[Id Riesgo],Tabla6[Estado],"",0))</f>
        <v/>
      </c>
    </row>
    <row r="163" spans="1:36" ht="14.15" x14ac:dyDescent="0.35">
      <c r="A163" s="289" t="s">
        <v>743</v>
      </c>
      <c r="B163" s="309" t="b">
        <f>IF(COUNTIFS(Tabla135[Id Riesgo],Tabla1315[[#This Row],[Id Riesgo]],Tabla135[Registro diligenciado],TRUE)&gt;0,TRUE,FALSE)</f>
        <v>0</v>
      </c>
      <c r="C163" s="289" t="str">
        <f>IF(B163,_xlfn.XLOOKUP(A163,Tabla6[Id Riesgo],Tabla6[Sigla],FALSE,1),"")</f>
        <v/>
      </c>
      <c r="D163" s="290" t="str">
        <f>IF(B163,_xlfn.XLOOKUP(A163,Tabla6[Id Riesgo],Tabla6[DESCRIPCIÓN DEL RIESGO],FALSE,1),"")</f>
        <v/>
      </c>
      <c r="E163" s="310" t="str">
        <f>IF(Tabla1315[[#This Row],[Diligenciadas etapas previas?]],_xlfn.XLOOKUP(Tabla1315[[#This Row],[Id Riesgo]],Tabla13[Id Riesgo],Tabla13[Probabilidad],"",1),"")</f>
        <v/>
      </c>
      <c r="F163" s="310" t="str">
        <f>IF(Tabla1315[[#This Row],[Diligenciadas etapas previas?]],_xlfn.XLOOKUP(Tabla1315[[#This Row],[Id Riesgo]],Tabla13[Id Riesgo],Tabla13[Porcentaje Impacto],"",1),"")</f>
        <v/>
      </c>
      <c r="G163" s="311" t="str">
        <f>IF(Tabla1315[[#This Row],[Diligenciadas etapas previas?]],_xlfn.XLOOKUP(Tabla1315[[#This Row],[Id Riesgo]],Tabla13[Id Riesgo],Tabla13[Nivel de probabilidad],"",1),"")</f>
        <v/>
      </c>
      <c r="H163" s="311" t="str">
        <f>IF(Tabla1315[[#This Row],[Diligenciadas etapas previas?]],_xlfn.XLOOKUP(Tabla1315[[#This Row],[Id Riesgo]],Tabla13[Id Riesgo],Tabla13[Nivel de impacto],"",1),"")</f>
        <v/>
      </c>
      <c r="I163" s="311" t="str">
        <f>IF(Tabla1315[[#This Row],[Diligenciadas etapas previas?]],_xlfn.XLOOKUP(Tabla1315[[#This Row],[Id Riesgo]],Tabla13[Id Riesgo],Tabla13[Severidad Nivel de Riesgo Inherente],"",1),"")</f>
        <v/>
      </c>
      <c r="J163" s="310" t="str">
        <f>IF(Tabla1315[[#This Row],[Diligenciadas etapas previas?]],_xlfn.XLOOKUP(Tabla1315[[#This Row],[Id Riesgo]],'4_CONTROLES'!$A$12:$A$1611,'4_CONTROLES'!$AJ$12:$AJ$1611,"",1),"")</f>
        <v/>
      </c>
      <c r="K163" s="310" t="str">
        <f>IF(Tabla1315[[#This Row],[Diligenciadas etapas previas?]],_xlfn.XLOOKUP(Tabla1315[[#This Row],[Id Riesgo]],'4_CONTROLES'!$A$12:$A$1611,'4_CONTROLES'!$AK$12:$AK$1611,"",1),"")</f>
        <v/>
      </c>
      <c r="L163" s="311" t="str">
        <f>IF(Tabla1315[[#This Row],[Diligenciadas etapas previas?]],_xlfn.XLOOKUP(Tabla1315[[#This Row],[Id Riesgo]],'4_CONTROLES'!$A$12:$A$1611,'4_CONTROLES'!$AL$12:$AL$1611,"",1),"")</f>
        <v/>
      </c>
      <c r="M163" s="311" t="str">
        <f>IF(Tabla1315[[#This Row],[Diligenciadas etapas previas?]],_xlfn.XLOOKUP(Tabla1315[[#This Row],[Id Riesgo]],'4_CONTROLES'!$A$12:$A$1611,'4_CONTROLES'!$AM$12:$AM$1611,"",1),"")</f>
        <v/>
      </c>
      <c r="N163" s="311" t="str">
        <f>IF(Tabla1315[[#This Row],[Diligenciadas etapas previas?]]=TRUE,_xlfn.XLOOKUP(CONCATENATE("P",Tabla1315[[#This Row],[Nivel de probabilidad Residual]],"I",Tabla1315[[#This Row],[Nivel de impacto Residual]]),Tabla10[Llave],Tabla10[Severidad],"",1),"")</f>
        <v/>
      </c>
      <c r="O163" s="336" t="str">
        <f>_xlfn.XLOOKUP(Tabla1315[[#This Row],[Severidad Nivel de Riesgo Residual]],CONFIGURACIÓN!$BM$6:$BM$9,CONFIGURACIÓN!$BO$6:$BO$9,"",0)</f>
        <v/>
      </c>
      <c r="P163" s="328" t="str">
        <f>_xlfn.XLOOKUP(Tabla1315[[#This Row],[Severidad Nivel de Riesgo Residual]],CONFIGURACIÓN!$BM$6:$BM$9,CONFIGURACIÓN!$BP$6:$BP$9,"",0)</f>
        <v/>
      </c>
      <c r="Q163" s="337"/>
      <c r="R163" s="314"/>
      <c r="S163" s="337"/>
      <c r="T163" s="337"/>
      <c r="U163" s="314"/>
      <c r="V163" s="338"/>
      <c r="W163" s="339"/>
      <c r="X163" s="339"/>
      <c r="Y163" s="339"/>
      <c r="Z163" s="339"/>
      <c r="AA163" s="339"/>
      <c r="AB163" s="339"/>
      <c r="AC163" s="339"/>
      <c r="AD163" s="339"/>
      <c r="AE163" s="339"/>
      <c r="AF163" s="339"/>
      <c r="AG163" s="339"/>
      <c r="AH163" s="339"/>
      <c r="AI163" s="338"/>
      <c r="AJ163" s="428" t="str">
        <f>IF(_xlfn.XLOOKUP(Tabla1315[[#This Row],[Id Riesgo]],Tabla6[Id Riesgo],Tabla6[Estado],"",0)=0,"",_xlfn.XLOOKUP(Tabla1315[[#This Row],[Id Riesgo]],Tabla6[Id Riesgo],Tabla6[Estado],"",0))</f>
        <v/>
      </c>
    </row>
    <row r="164" spans="1:36" ht="14.15" x14ac:dyDescent="0.35">
      <c r="A164" s="289" t="s">
        <v>744</v>
      </c>
      <c r="B164" s="309" t="b">
        <f>IF(COUNTIFS(Tabla135[Id Riesgo],Tabla1315[[#This Row],[Id Riesgo]],Tabla135[Registro diligenciado],TRUE)&gt;0,TRUE,FALSE)</f>
        <v>0</v>
      </c>
      <c r="C164" s="289" t="str">
        <f>IF(B164,_xlfn.XLOOKUP(A164,Tabla6[Id Riesgo],Tabla6[Sigla],FALSE,1),"")</f>
        <v/>
      </c>
      <c r="D164" s="290" t="str">
        <f>IF(B164,_xlfn.XLOOKUP(A164,Tabla6[Id Riesgo],Tabla6[DESCRIPCIÓN DEL RIESGO],FALSE,1),"")</f>
        <v/>
      </c>
      <c r="E164" s="310" t="str">
        <f>IF(Tabla1315[[#This Row],[Diligenciadas etapas previas?]],_xlfn.XLOOKUP(Tabla1315[[#This Row],[Id Riesgo]],Tabla13[Id Riesgo],Tabla13[Probabilidad],"",1),"")</f>
        <v/>
      </c>
      <c r="F164" s="310" t="str">
        <f>IF(Tabla1315[[#This Row],[Diligenciadas etapas previas?]],_xlfn.XLOOKUP(Tabla1315[[#This Row],[Id Riesgo]],Tabla13[Id Riesgo],Tabla13[Porcentaje Impacto],"",1),"")</f>
        <v/>
      </c>
      <c r="G164" s="311" t="str">
        <f>IF(Tabla1315[[#This Row],[Diligenciadas etapas previas?]],_xlfn.XLOOKUP(Tabla1315[[#This Row],[Id Riesgo]],Tabla13[Id Riesgo],Tabla13[Nivel de probabilidad],"",1),"")</f>
        <v/>
      </c>
      <c r="H164" s="311" t="str">
        <f>IF(Tabla1315[[#This Row],[Diligenciadas etapas previas?]],_xlfn.XLOOKUP(Tabla1315[[#This Row],[Id Riesgo]],Tabla13[Id Riesgo],Tabla13[Nivel de impacto],"",1),"")</f>
        <v/>
      </c>
      <c r="I164" s="311" t="str">
        <f>IF(Tabla1315[[#This Row],[Diligenciadas etapas previas?]],_xlfn.XLOOKUP(Tabla1315[[#This Row],[Id Riesgo]],Tabla13[Id Riesgo],Tabla13[Severidad Nivel de Riesgo Inherente],"",1),"")</f>
        <v/>
      </c>
      <c r="J164" s="310" t="str">
        <f>IF(Tabla1315[[#This Row],[Diligenciadas etapas previas?]],_xlfn.XLOOKUP(Tabla1315[[#This Row],[Id Riesgo]],'4_CONTROLES'!$A$12:$A$1611,'4_CONTROLES'!$AJ$12:$AJ$1611,"",1),"")</f>
        <v/>
      </c>
      <c r="K164" s="310" t="str">
        <f>IF(Tabla1315[[#This Row],[Diligenciadas etapas previas?]],_xlfn.XLOOKUP(Tabla1315[[#This Row],[Id Riesgo]],'4_CONTROLES'!$A$12:$A$1611,'4_CONTROLES'!$AK$12:$AK$1611,"",1),"")</f>
        <v/>
      </c>
      <c r="L164" s="311" t="str">
        <f>IF(Tabla1315[[#This Row],[Diligenciadas etapas previas?]],_xlfn.XLOOKUP(Tabla1315[[#This Row],[Id Riesgo]],'4_CONTROLES'!$A$12:$A$1611,'4_CONTROLES'!$AL$12:$AL$1611,"",1),"")</f>
        <v/>
      </c>
      <c r="M164" s="311" t="str">
        <f>IF(Tabla1315[[#This Row],[Diligenciadas etapas previas?]],_xlfn.XLOOKUP(Tabla1315[[#This Row],[Id Riesgo]],'4_CONTROLES'!$A$12:$A$1611,'4_CONTROLES'!$AM$12:$AM$1611,"",1),"")</f>
        <v/>
      </c>
      <c r="N164" s="311" t="str">
        <f>IF(Tabla1315[[#This Row],[Diligenciadas etapas previas?]]=TRUE,_xlfn.XLOOKUP(CONCATENATE("P",Tabla1315[[#This Row],[Nivel de probabilidad Residual]],"I",Tabla1315[[#This Row],[Nivel de impacto Residual]]),Tabla10[Llave],Tabla10[Severidad],"",1),"")</f>
        <v/>
      </c>
      <c r="O164" s="336" t="str">
        <f>_xlfn.XLOOKUP(Tabla1315[[#This Row],[Severidad Nivel de Riesgo Residual]],CONFIGURACIÓN!$BM$6:$BM$9,CONFIGURACIÓN!$BO$6:$BO$9,"",0)</f>
        <v/>
      </c>
      <c r="P164" s="328" t="str">
        <f>_xlfn.XLOOKUP(Tabla1315[[#This Row],[Severidad Nivel de Riesgo Residual]],CONFIGURACIÓN!$BM$6:$BM$9,CONFIGURACIÓN!$BP$6:$BP$9,"",0)</f>
        <v/>
      </c>
      <c r="Q164" s="337"/>
      <c r="R164" s="314"/>
      <c r="S164" s="337"/>
      <c r="T164" s="337"/>
      <c r="U164" s="314"/>
      <c r="V164" s="338"/>
      <c r="W164" s="339"/>
      <c r="X164" s="339"/>
      <c r="Y164" s="339"/>
      <c r="Z164" s="339"/>
      <c r="AA164" s="339"/>
      <c r="AB164" s="339"/>
      <c r="AC164" s="339"/>
      <c r="AD164" s="339"/>
      <c r="AE164" s="339"/>
      <c r="AF164" s="339"/>
      <c r="AG164" s="339"/>
      <c r="AH164" s="339"/>
      <c r="AI164" s="338"/>
      <c r="AJ164" s="428" t="str">
        <f>IF(_xlfn.XLOOKUP(Tabla1315[[#This Row],[Id Riesgo]],Tabla6[Id Riesgo],Tabla6[Estado],"",0)=0,"",_xlfn.XLOOKUP(Tabla1315[[#This Row],[Id Riesgo]],Tabla6[Id Riesgo],Tabla6[Estado],"",0))</f>
        <v/>
      </c>
    </row>
    <row r="165" spans="1:36" ht="14.15" x14ac:dyDescent="0.35">
      <c r="A165" s="289" t="s">
        <v>745</v>
      </c>
      <c r="B165" s="309" t="b">
        <f>IF(COUNTIFS(Tabla135[Id Riesgo],Tabla1315[[#This Row],[Id Riesgo]],Tabla135[Registro diligenciado],TRUE)&gt;0,TRUE,FALSE)</f>
        <v>0</v>
      </c>
      <c r="C165" s="289" t="str">
        <f>IF(B165,_xlfn.XLOOKUP(A165,Tabla6[Id Riesgo],Tabla6[Sigla],FALSE,1),"")</f>
        <v/>
      </c>
      <c r="D165" s="290" t="str">
        <f>IF(B165,_xlfn.XLOOKUP(A165,Tabla6[Id Riesgo],Tabla6[DESCRIPCIÓN DEL RIESGO],FALSE,1),"")</f>
        <v/>
      </c>
      <c r="E165" s="310" t="str">
        <f>IF(Tabla1315[[#This Row],[Diligenciadas etapas previas?]],_xlfn.XLOOKUP(Tabla1315[[#This Row],[Id Riesgo]],Tabla13[Id Riesgo],Tabla13[Probabilidad],"",1),"")</f>
        <v/>
      </c>
      <c r="F165" s="310" t="str">
        <f>IF(Tabla1315[[#This Row],[Diligenciadas etapas previas?]],_xlfn.XLOOKUP(Tabla1315[[#This Row],[Id Riesgo]],Tabla13[Id Riesgo],Tabla13[Porcentaje Impacto],"",1),"")</f>
        <v/>
      </c>
      <c r="G165" s="311" t="str">
        <f>IF(Tabla1315[[#This Row],[Diligenciadas etapas previas?]],_xlfn.XLOOKUP(Tabla1315[[#This Row],[Id Riesgo]],Tabla13[Id Riesgo],Tabla13[Nivel de probabilidad],"",1),"")</f>
        <v/>
      </c>
      <c r="H165" s="311" t="str">
        <f>IF(Tabla1315[[#This Row],[Diligenciadas etapas previas?]],_xlfn.XLOOKUP(Tabla1315[[#This Row],[Id Riesgo]],Tabla13[Id Riesgo],Tabla13[Nivel de impacto],"",1),"")</f>
        <v/>
      </c>
      <c r="I165" s="311" t="str">
        <f>IF(Tabla1315[[#This Row],[Diligenciadas etapas previas?]],_xlfn.XLOOKUP(Tabla1315[[#This Row],[Id Riesgo]],Tabla13[Id Riesgo],Tabla13[Severidad Nivel de Riesgo Inherente],"",1),"")</f>
        <v/>
      </c>
      <c r="J165" s="310" t="str">
        <f>IF(Tabla1315[[#This Row],[Diligenciadas etapas previas?]],_xlfn.XLOOKUP(Tabla1315[[#This Row],[Id Riesgo]],'4_CONTROLES'!$A$12:$A$1611,'4_CONTROLES'!$AJ$12:$AJ$1611,"",1),"")</f>
        <v/>
      </c>
      <c r="K165" s="310" t="str">
        <f>IF(Tabla1315[[#This Row],[Diligenciadas etapas previas?]],_xlfn.XLOOKUP(Tabla1315[[#This Row],[Id Riesgo]],'4_CONTROLES'!$A$12:$A$1611,'4_CONTROLES'!$AK$12:$AK$1611,"",1),"")</f>
        <v/>
      </c>
      <c r="L165" s="311" t="str">
        <f>IF(Tabla1315[[#This Row],[Diligenciadas etapas previas?]],_xlfn.XLOOKUP(Tabla1315[[#This Row],[Id Riesgo]],'4_CONTROLES'!$A$12:$A$1611,'4_CONTROLES'!$AL$12:$AL$1611,"",1),"")</f>
        <v/>
      </c>
      <c r="M165" s="311" t="str">
        <f>IF(Tabla1315[[#This Row],[Diligenciadas etapas previas?]],_xlfn.XLOOKUP(Tabla1315[[#This Row],[Id Riesgo]],'4_CONTROLES'!$A$12:$A$1611,'4_CONTROLES'!$AM$12:$AM$1611,"",1),"")</f>
        <v/>
      </c>
      <c r="N165" s="311" t="str">
        <f>IF(Tabla1315[[#This Row],[Diligenciadas etapas previas?]]=TRUE,_xlfn.XLOOKUP(CONCATENATE("P",Tabla1315[[#This Row],[Nivel de probabilidad Residual]],"I",Tabla1315[[#This Row],[Nivel de impacto Residual]]),Tabla10[Llave],Tabla10[Severidad],"",1),"")</f>
        <v/>
      </c>
      <c r="O165" s="336" t="str">
        <f>_xlfn.XLOOKUP(Tabla1315[[#This Row],[Severidad Nivel de Riesgo Residual]],CONFIGURACIÓN!$BM$6:$BM$9,CONFIGURACIÓN!$BO$6:$BO$9,"",0)</f>
        <v/>
      </c>
      <c r="P165" s="328" t="str">
        <f>_xlfn.XLOOKUP(Tabla1315[[#This Row],[Severidad Nivel de Riesgo Residual]],CONFIGURACIÓN!$BM$6:$BM$9,CONFIGURACIÓN!$BP$6:$BP$9,"",0)</f>
        <v/>
      </c>
      <c r="Q165" s="337"/>
      <c r="R165" s="314"/>
      <c r="S165" s="337"/>
      <c r="T165" s="337"/>
      <c r="U165" s="314"/>
      <c r="V165" s="338"/>
      <c r="W165" s="339"/>
      <c r="X165" s="339"/>
      <c r="Y165" s="339"/>
      <c r="Z165" s="339"/>
      <c r="AA165" s="339"/>
      <c r="AB165" s="339"/>
      <c r="AC165" s="339"/>
      <c r="AD165" s="339"/>
      <c r="AE165" s="339"/>
      <c r="AF165" s="339"/>
      <c r="AG165" s="339"/>
      <c r="AH165" s="339"/>
      <c r="AI165" s="338"/>
      <c r="AJ165" s="428" t="str">
        <f>IF(_xlfn.XLOOKUP(Tabla1315[[#This Row],[Id Riesgo]],Tabla6[Id Riesgo],Tabla6[Estado],"",0)=0,"",_xlfn.XLOOKUP(Tabla1315[[#This Row],[Id Riesgo]],Tabla6[Id Riesgo],Tabla6[Estado],"",0))</f>
        <v/>
      </c>
    </row>
    <row r="166" spans="1:36" ht="14.15" x14ac:dyDescent="0.35">
      <c r="A166" s="289" t="s">
        <v>746</v>
      </c>
      <c r="B166" s="309" t="b">
        <f>IF(COUNTIFS(Tabla135[Id Riesgo],Tabla1315[[#This Row],[Id Riesgo]],Tabla135[Registro diligenciado],TRUE)&gt;0,TRUE,FALSE)</f>
        <v>0</v>
      </c>
      <c r="C166" s="289" t="str">
        <f>IF(B166,_xlfn.XLOOKUP(A166,Tabla6[Id Riesgo],Tabla6[Sigla],FALSE,1),"")</f>
        <v/>
      </c>
      <c r="D166" s="290" t="str">
        <f>IF(B166,_xlfn.XLOOKUP(A166,Tabla6[Id Riesgo],Tabla6[DESCRIPCIÓN DEL RIESGO],FALSE,1),"")</f>
        <v/>
      </c>
      <c r="E166" s="310" t="str">
        <f>IF(Tabla1315[[#This Row],[Diligenciadas etapas previas?]],_xlfn.XLOOKUP(Tabla1315[[#This Row],[Id Riesgo]],Tabla13[Id Riesgo],Tabla13[Probabilidad],"",1),"")</f>
        <v/>
      </c>
      <c r="F166" s="310" t="str">
        <f>IF(Tabla1315[[#This Row],[Diligenciadas etapas previas?]],_xlfn.XLOOKUP(Tabla1315[[#This Row],[Id Riesgo]],Tabla13[Id Riesgo],Tabla13[Porcentaje Impacto],"",1),"")</f>
        <v/>
      </c>
      <c r="G166" s="311" t="str">
        <f>IF(Tabla1315[[#This Row],[Diligenciadas etapas previas?]],_xlfn.XLOOKUP(Tabla1315[[#This Row],[Id Riesgo]],Tabla13[Id Riesgo],Tabla13[Nivel de probabilidad],"",1),"")</f>
        <v/>
      </c>
      <c r="H166" s="311" t="str">
        <f>IF(Tabla1315[[#This Row],[Diligenciadas etapas previas?]],_xlfn.XLOOKUP(Tabla1315[[#This Row],[Id Riesgo]],Tabla13[Id Riesgo],Tabla13[Nivel de impacto],"",1),"")</f>
        <v/>
      </c>
      <c r="I166" s="311" t="str">
        <f>IF(Tabla1315[[#This Row],[Diligenciadas etapas previas?]],_xlfn.XLOOKUP(Tabla1315[[#This Row],[Id Riesgo]],Tabla13[Id Riesgo],Tabla13[Severidad Nivel de Riesgo Inherente],"",1),"")</f>
        <v/>
      </c>
      <c r="J166" s="310" t="str">
        <f>IF(Tabla1315[[#This Row],[Diligenciadas etapas previas?]],_xlfn.XLOOKUP(Tabla1315[[#This Row],[Id Riesgo]],'4_CONTROLES'!$A$12:$A$1611,'4_CONTROLES'!$AJ$12:$AJ$1611,"",1),"")</f>
        <v/>
      </c>
      <c r="K166" s="310" t="str">
        <f>IF(Tabla1315[[#This Row],[Diligenciadas etapas previas?]],_xlfn.XLOOKUP(Tabla1315[[#This Row],[Id Riesgo]],'4_CONTROLES'!$A$12:$A$1611,'4_CONTROLES'!$AK$12:$AK$1611,"",1),"")</f>
        <v/>
      </c>
      <c r="L166" s="311" t="str">
        <f>IF(Tabla1315[[#This Row],[Diligenciadas etapas previas?]],_xlfn.XLOOKUP(Tabla1315[[#This Row],[Id Riesgo]],'4_CONTROLES'!$A$12:$A$1611,'4_CONTROLES'!$AL$12:$AL$1611,"",1),"")</f>
        <v/>
      </c>
      <c r="M166" s="311" t="str">
        <f>IF(Tabla1315[[#This Row],[Diligenciadas etapas previas?]],_xlfn.XLOOKUP(Tabla1315[[#This Row],[Id Riesgo]],'4_CONTROLES'!$A$12:$A$1611,'4_CONTROLES'!$AM$12:$AM$1611,"",1),"")</f>
        <v/>
      </c>
      <c r="N166" s="311" t="str">
        <f>IF(Tabla1315[[#This Row],[Diligenciadas etapas previas?]]=TRUE,_xlfn.XLOOKUP(CONCATENATE("P",Tabla1315[[#This Row],[Nivel de probabilidad Residual]],"I",Tabla1315[[#This Row],[Nivel de impacto Residual]]),Tabla10[Llave],Tabla10[Severidad],"",1),"")</f>
        <v/>
      </c>
      <c r="O166" s="336" t="str">
        <f>_xlfn.XLOOKUP(Tabla1315[[#This Row],[Severidad Nivel de Riesgo Residual]],CONFIGURACIÓN!$BM$6:$BM$9,CONFIGURACIÓN!$BO$6:$BO$9,"",0)</f>
        <v/>
      </c>
      <c r="P166" s="328" t="str">
        <f>_xlfn.XLOOKUP(Tabla1315[[#This Row],[Severidad Nivel de Riesgo Residual]],CONFIGURACIÓN!$BM$6:$BM$9,CONFIGURACIÓN!$BP$6:$BP$9,"",0)</f>
        <v/>
      </c>
      <c r="Q166" s="337"/>
      <c r="R166" s="314"/>
      <c r="S166" s="337"/>
      <c r="T166" s="337"/>
      <c r="U166" s="314"/>
      <c r="V166" s="338"/>
      <c r="W166" s="339"/>
      <c r="X166" s="339"/>
      <c r="Y166" s="339"/>
      <c r="Z166" s="339"/>
      <c r="AA166" s="339"/>
      <c r="AB166" s="339"/>
      <c r="AC166" s="339"/>
      <c r="AD166" s="339"/>
      <c r="AE166" s="339"/>
      <c r="AF166" s="339"/>
      <c r="AG166" s="339"/>
      <c r="AH166" s="339"/>
      <c r="AI166" s="338"/>
      <c r="AJ166" s="428" t="str">
        <f>IF(_xlfn.XLOOKUP(Tabla1315[[#This Row],[Id Riesgo]],Tabla6[Id Riesgo],Tabla6[Estado],"",0)=0,"",_xlfn.XLOOKUP(Tabla1315[[#This Row],[Id Riesgo]],Tabla6[Id Riesgo],Tabla6[Estado],"",0))</f>
        <v/>
      </c>
    </row>
    <row r="167" spans="1:36" ht="14.15" x14ac:dyDescent="0.35">
      <c r="A167" s="289" t="s">
        <v>747</v>
      </c>
      <c r="B167" s="309" t="b">
        <f>IF(COUNTIFS(Tabla135[Id Riesgo],Tabla1315[[#This Row],[Id Riesgo]],Tabla135[Registro diligenciado],TRUE)&gt;0,TRUE,FALSE)</f>
        <v>0</v>
      </c>
      <c r="C167" s="289" t="str">
        <f>IF(B167,_xlfn.XLOOKUP(A167,Tabla6[Id Riesgo],Tabla6[Sigla],FALSE,1),"")</f>
        <v/>
      </c>
      <c r="D167" s="290" t="str">
        <f>IF(B167,_xlfn.XLOOKUP(A167,Tabla6[Id Riesgo],Tabla6[DESCRIPCIÓN DEL RIESGO],FALSE,1),"")</f>
        <v/>
      </c>
      <c r="E167" s="310" t="str">
        <f>IF(Tabla1315[[#This Row],[Diligenciadas etapas previas?]],_xlfn.XLOOKUP(Tabla1315[[#This Row],[Id Riesgo]],Tabla13[Id Riesgo],Tabla13[Probabilidad],"",1),"")</f>
        <v/>
      </c>
      <c r="F167" s="310" t="str">
        <f>IF(Tabla1315[[#This Row],[Diligenciadas etapas previas?]],_xlfn.XLOOKUP(Tabla1315[[#This Row],[Id Riesgo]],Tabla13[Id Riesgo],Tabla13[Porcentaje Impacto],"",1),"")</f>
        <v/>
      </c>
      <c r="G167" s="311" t="str">
        <f>IF(Tabla1315[[#This Row],[Diligenciadas etapas previas?]],_xlfn.XLOOKUP(Tabla1315[[#This Row],[Id Riesgo]],Tabla13[Id Riesgo],Tabla13[Nivel de probabilidad],"",1),"")</f>
        <v/>
      </c>
      <c r="H167" s="311" t="str">
        <f>IF(Tabla1315[[#This Row],[Diligenciadas etapas previas?]],_xlfn.XLOOKUP(Tabla1315[[#This Row],[Id Riesgo]],Tabla13[Id Riesgo],Tabla13[Nivel de impacto],"",1),"")</f>
        <v/>
      </c>
      <c r="I167" s="311" t="str">
        <f>IF(Tabla1315[[#This Row],[Diligenciadas etapas previas?]],_xlfn.XLOOKUP(Tabla1315[[#This Row],[Id Riesgo]],Tabla13[Id Riesgo],Tabla13[Severidad Nivel de Riesgo Inherente],"",1),"")</f>
        <v/>
      </c>
      <c r="J167" s="310" t="str">
        <f>IF(Tabla1315[[#This Row],[Diligenciadas etapas previas?]],_xlfn.XLOOKUP(Tabla1315[[#This Row],[Id Riesgo]],'4_CONTROLES'!$A$12:$A$1611,'4_CONTROLES'!$AJ$12:$AJ$1611,"",1),"")</f>
        <v/>
      </c>
      <c r="K167" s="310" t="str">
        <f>IF(Tabla1315[[#This Row],[Diligenciadas etapas previas?]],_xlfn.XLOOKUP(Tabla1315[[#This Row],[Id Riesgo]],'4_CONTROLES'!$A$12:$A$1611,'4_CONTROLES'!$AK$12:$AK$1611,"",1),"")</f>
        <v/>
      </c>
      <c r="L167" s="311" t="str">
        <f>IF(Tabla1315[[#This Row],[Diligenciadas etapas previas?]],_xlfn.XLOOKUP(Tabla1315[[#This Row],[Id Riesgo]],'4_CONTROLES'!$A$12:$A$1611,'4_CONTROLES'!$AL$12:$AL$1611,"",1),"")</f>
        <v/>
      </c>
      <c r="M167" s="311" t="str">
        <f>IF(Tabla1315[[#This Row],[Diligenciadas etapas previas?]],_xlfn.XLOOKUP(Tabla1315[[#This Row],[Id Riesgo]],'4_CONTROLES'!$A$12:$A$1611,'4_CONTROLES'!$AM$12:$AM$1611,"",1),"")</f>
        <v/>
      </c>
      <c r="N167" s="311" t="str">
        <f>IF(Tabla1315[[#This Row],[Diligenciadas etapas previas?]]=TRUE,_xlfn.XLOOKUP(CONCATENATE("P",Tabla1315[[#This Row],[Nivel de probabilidad Residual]],"I",Tabla1315[[#This Row],[Nivel de impacto Residual]]),Tabla10[Llave],Tabla10[Severidad],"",1),"")</f>
        <v/>
      </c>
      <c r="O167" s="336" t="str">
        <f>_xlfn.XLOOKUP(Tabla1315[[#This Row],[Severidad Nivel de Riesgo Residual]],CONFIGURACIÓN!$BM$6:$BM$9,CONFIGURACIÓN!$BO$6:$BO$9,"",0)</f>
        <v/>
      </c>
      <c r="P167" s="328" t="str">
        <f>_xlfn.XLOOKUP(Tabla1315[[#This Row],[Severidad Nivel de Riesgo Residual]],CONFIGURACIÓN!$BM$6:$BM$9,CONFIGURACIÓN!$BP$6:$BP$9,"",0)</f>
        <v/>
      </c>
      <c r="Q167" s="337"/>
      <c r="R167" s="314"/>
      <c r="S167" s="337"/>
      <c r="T167" s="337"/>
      <c r="U167" s="314"/>
      <c r="V167" s="338"/>
      <c r="W167" s="339"/>
      <c r="X167" s="339"/>
      <c r="Y167" s="339"/>
      <c r="Z167" s="339"/>
      <c r="AA167" s="339"/>
      <c r="AB167" s="339"/>
      <c r="AC167" s="339"/>
      <c r="AD167" s="339"/>
      <c r="AE167" s="339"/>
      <c r="AF167" s="339"/>
      <c r="AG167" s="339"/>
      <c r="AH167" s="339"/>
      <c r="AI167" s="338"/>
      <c r="AJ167" s="428" t="str">
        <f>IF(_xlfn.XLOOKUP(Tabla1315[[#This Row],[Id Riesgo]],Tabla6[Id Riesgo],Tabla6[Estado],"",0)=0,"",_xlfn.XLOOKUP(Tabla1315[[#This Row],[Id Riesgo]],Tabla6[Id Riesgo],Tabla6[Estado],"",0))</f>
        <v/>
      </c>
    </row>
    <row r="168" spans="1:36" ht="14.15" x14ac:dyDescent="0.35">
      <c r="A168" s="289" t="s">
        <v>748</v>
      </c>
      <c r="B168" s="309" t="b">
        <f>IF(COUNTIFS(Tabla135[Id Riesgo],Tabla1315[[#This Row],[Id Riesgo]],Tabla135[Registro diligenciado],TRUE)&gt;0,TRUE,FALSE)</f>
        <v>0</v>
      </c>
      <c r="C168" s="289" t="str">
        <f>IF(B168,_xlfn.XLOOKUP(A168,Tabla6[Id Riesgo],Tabla6[Sigla],FALSE,1),"")</f>
        <v/>
      </c>
      <c r="D168" s="290" t="str">
        <f>IF(B168,_xlfn.XLOOKUP(A168,Tabla6[Id Riesgo],Tabla6[DESCRIPCIÓN DEL RIESGO],FALSE,1),"")</f>
        <v/>
      </c>
      <c r="E168" s="310" t="str">
        <f>IF(Tabla1315[[#This Row],[Diligenciadas etapas previas?]],_xlfn.XLOOKUP(Tabla1315[[#This Row],[Id Riesgo]],Tabla13[Id Riesgo],Tabla13[Probabilidad],"",1),"")</f>
        <v/>
      </c>
      <c r="F168" s="310" t="str">
        <f>IF(Tabla1315[[#This Row],[Diligenciadas etapas previas?]],_xlfn.XLOOKUP(Tabla1315[[#This Row],[Id Riesgo]],Tabla13[Id Riesgo],Tabla13[Porcentaje Impacto],"",1),"")</f>
        <v/>
      </c>
      <c r="G168" s="311" t="str">
        <f>IF(Tabla1315[[#This Row],[Diligenciadas etapas previas?]],_xlfn.XLOOKUP(Tabla1315[[#This Row],[Id Riesgo]],Tabla13[Id Riesgo],Tabla13[Nivel de probabilidad],"",1),"")</f>
        <v/>
      </c>
      <c r="H168" s="311" t="str">
        <f>IF(Tabla1315[[#This Row],[Diligenciadas etapas previas?]],_xlfn.XLOOKUP(Tabla1315[[#This Row],[Id Riesgo]],Tabla13[Id Riesgo],Tabla13[Nivel de impacto],"",1),"")</f>
        <v/>
      </c>
      <c r="I168" s="311" t="str">
        <f>IF(Tabla1315[[#This Row],[Diligenciadas etapas previas?]],_xlfn.XLOOKUP(Tabla1315[[#This Row],[Id Riesgo]],Tabla13[Id Riesgo],Tabla13[Severidad Nivel de Riesgo Inherente],"",1),"")</f>
        <v/>
      </c>
      <c r="J168" s="310" t="str">
        <f>IF(Tabla1315[[#This Row],[Diligenciadas etapas previas?]],_xlfn.XLOOKUP(Tabla1315[[#This Row],[Id Riesgo]],'4_CONTROLES'!$A$12:$A$1611,'4_CONTROLES'!$AJ$12:$AJ$1611,"",1),"")</f>
        <v/>
      </c>
      <c r="K168" s="310" t="str">
        <f>IF(Tabla1315[[#This Row],[Diligenciadas etapas previas?]],_xlfn.XLOOKUP(Tabla1315[[#This Row],[Id Riesgo]],'4_CONTROLES'!$A$12:$A$1611,'4_CONTROLES'!$AK$12:$AK$1611,"",1),"")</f>
        <v/>
      </c>
      <c r="L168" s="311" t="str">
        <f>IF(Tabla1315[[#This Row],[Diligenciadas etapas previas?]],_xlfn.XLOOKUP(Tabla1315[[#This Row],[Id Riesgo]],'4_CONTROLES'!$A$12:$A$1611,'4_CONTROLES'!$AL$12:$AL$1611,"",1),"")</f>
        <v/>
      </c>
      <c r="M168" s="311" t="str">
        <f>IF(Tabla1315[[#This Row],[Diligenciadas etapas previas?]],_xlfn.XLOOKUP(Tabla1315[[#This Row],[Id Riesgo]],'4_CONTROLES'!$A$12:$A$1611,'4_CONTROLES'!$AM$12:$AM$1611,"",1),"")</f>
        <v/>
      </c>
      <c r="N168" s="311" t="str">
        <f>IF(Tabla1315[[#This Row],[Diligenciadas etapas previas?]]=TRUE,_xlfn.XLOOKUP(CONCATENATE("P",Tabla1315[[#This Row],[Nivel de probabilidad Residual]],"I",Tabla1315[[#This Row],[Nivel de impacto Residual]]),Tabla10[Llave],Tabla10[Severidad],"",1),"")</f>
        <v/>
      </c>
      <c r="O168" s="336" t="str">
        <f>_xlfn.XLOOKUP(Tabla1315[[#This Row],[Severidad Nivel de Riesgo Residual]],CONFIGURACIÓN!$BM$6:$BM$9,CONFIGURACIÓN!$BO$6:$BO$9,"",0)</f>
        <v/>
      </c>
      <c r="P168" s="328" t="str">
        <f>_xlfn.XLOOKUP(Tabla1315[[#This Row],[Severidad Nivel de Riesgo Residual]],CONFIGURACIÓN!$BM$6:$BM$9,CONFIGURACIÓN!$BP$6:$BP$9,"",0)</f>
        <v/>
      </c>
      <c r="Q168" s="337"/>
      <c r="R168" s="314"/>
      <c r="S168" s="337"/>
      <c r="T168" s="337"/>
      <c r="U168" s="314"/>
      <c r="V168" s="338"/>
      <c r="W168" s="339"/>
      <c r="X168" s="339"/>
      <c r="Y168" s="339"/>
      <c r="Z168" s="339"/>
      <c r="AA168" s="339"/>
      <c r="AB168" s="339"/>
      <c r="AC168" s="339"/>
      <c r="AD168" s="339"/>
      <c r="AE168" s="339"/>
      <c r="AF168" s="339"/>
      <c r="AG168" s="339"/>
      <c r="AH168" s="339"/>
      <c r="AI168" s="338"/>
      <c r="AJ168" s="428" t="str">
        <f>IF(_xlfn.XLOOKUP(Tabla1315[[#This Row],[Id Riesgo]],Tabla6[Id Riesgo],Tabla6[Estado],"",0)=0,"",_xlfn.XLOOKUP(Tabla1315[[#This Row],[Id Riesgo]],Tabla6[Id Riesgo],Tabla6[Estado],"",0))</f>
        <v/>
      </c>
    </row>
    <row r="169" spans="1:36" ht="14.15" x14ac:dyDescent="0.35">
      <c r="A169" s="289" t="s">
        <v>749</v>
      </c>
      <c r="B169" s="309" t="b">
        <f>IF(COUNTIFS(Tabla135[Id Riesgo],Tabla1315[[#This Row],[Id Riesgo]],Tabla135[Registro diligenciado],TRUE)&gt;0,TRUE,FALSE)</f>
        <v>0</v>
      </c>
      <c r="C169" s="289" t="str">
        <f>IF(B169,_xlfn.XLOOKUP(A169,Tabla6[Id Riesgo],Tabla6[Sigla],FALSE,1),"")</f>
        <v/>
      </c>
      <c r="D169" s="290" t="str">
        <f>IF(B169,_xlfn.XLOOKUP(A169,Tabla6[Id Riesgo],Tabla6[DESCRIPCIÓN DEL RIESGO],FALSE,1),"")</f>
        <v/>
      </c>
      <c r="E169" s="310" t="str">
        <f>IF(Tabla1315[[#This Row],[Diligenciadas etapas previas?]],_xlfn.XLOOKUP(Tabla1315[[#This Row],[Id Riesgo]],Tabla13[Id Riesgo],Tabla13[Probabilidad],"",1),"")</f>
        <v/>
      </c>
      <c r="F169" s="310" t="str">
        <f>IF(Tabla1315[[#This Row],[Diligenciadas etapas previas?]],_xlfn.XLOOKUP(Tabla1315[[#This Row],[Id Riesgo]],Tabla13[Id Riesgo],Tabla13[Porcentaje Impacto],"",1),"")</f>
        <v/>
      </c>
      <c r="G169" s="311" t="str">
        <f>IF(Tabla1315[[#This Row],[Diligenciadas etapas previas?]],_xlfn.XLOOKUP(Tabla1315[[#This Row],[Id Riesgo]],Tabla13[Id Riesgo],Tabla13[Nivel de probabilidad],"",1),"")</f>
        <v/>
      </c>
      <c r="H169" s="311" t="str">
        <f>IF(Tabla1315[[#This Row],[Diligenciadas etapas previas?]],_xlfn.XLOOKUP(Tabla1315[[#This Row],[Id Riesgo]],Tabla13[Id Riesgo],Tabla13[Nivel de impacto],"",1),"")</f>
        <v/>
      </c>
      <c r="I169" s="311" t="str">
        <f>IF(Tabla1315[[#This Row],[Diligenciadas etapas previas?]],_xlfn.XLOOKUP(Tabla1315[[#This Row],[Id Riesgo]],Tabla13[Id Riesgo],Tabla13[Severidad Nivel de Riesgo Inherente],"",1),"")</f>
        <v/>
      </c>
      <c r="J169" s="310" t="str">
        <f>IF(Tabla1315[[#This Row],[Diligenciadas etapas previas?]],_xlfn.XLOOKUP(Tabla1315[[#This Row],[Id Riesgo]],'4_CONTROLES'!$A$12:$A$1611,'4_CONTROLES'!$AJ$12:$AJ$1611,"",1),"")</f>
        <v/>
      </c>
      <c r="K169" s="310" t="str">
        <f>IF(Tabla1315[[#This Row],[Diligenciadas etapas previas?]],_xlfn.XLOOKUP(Tabla1315[[#This Row],[Id Riesgo]],'4_CONTROLES'!$A$12:$A$1611,'4_CONTROLES'!$AK$12:$AK$1611,"",1),"")</f>
        <v/>
      </c>
      <c r="L169" s="311" t="str">
        <f>IF(Tabla1315[[#This Row],[Diligenciadas etapas previas?]],_xlfn.XLOOKUP(Tabla1315[[#This Row],[Id Riesgo]],'4_CONTROLES'!$A$12:$A$1611,'4_CONTROLES'!$AL$12:$AL$1611,"",1),"")</f>
        <v/>
      </c>
      <c r="M169" s="311" t="str">
        <f>IF(Tabla1315[[#This Row],[Diligenciadas etapas previas?]],_xlfn.XLOOKUP(Tabla1315[[#This Row],[Id Riesgo]],'4_CONTROLES'!$A$12:$A$1611,'4_CONTROLES'!$AM$12:$AM$1611,"",1),"")</f>
        <v/>
      </c>
      <c r="N169" s="311" t="str">
        <f>IF(Tabla1315[[#This Row],[Diligenciadas etapas previas?]]=TRUE,_xlfn.XLOOKUP(CONCATENATE("P",Tabla1315[[#This Row],[Nivel de probabilidad Residual]],"I",Tabla1315[[#This Row],[Nivel de impacto Residual]]),Tabla10[Llave],Tabla10[Severidad],"",1),"")</f>
        <v/>
      </c>
      <c r="O169" s="336" t="str">
        <f>_xlfn.XLOOKUP(Tabla1315[[#This Row],[Severidad Nivel de Riesgo Residual]],CONFIGURACIÓN!$BM$6:$BM$9,CONFIGURACIÓN!$BO$6:$BO$9,"",0)</f>
        <v/>
      </c>
      <c r="P169" s="328" t="str">
        <f>_xlfn.XLOOKUP(Tabla1315[[#This Row],[Severidad Nivel de Riesgo Residual]],CONFIGURACIÓN!$BM$6:$BM$9,CONFIGURACIÓN!$BP$6:$BP$9,"",0)</f>
        <v/>
      </c>
      <c r="Q169" s="337"/>
      <c r="R169" s="314"/>
      <c r="S169" s="337"/>
      <c r="T169" s="337"/>
      <c r="U169" s="314"/>
      <c r="V169" s="338"/>
      <c r="W169" s="339"/>
      <c r="X169" s="339"/>
      <c r="Y169" s="339"/>
      <c r="Z169" s="339"/>
      <c r="AA169" s="339"/>
      <c r="AB169" s="339"/>
      <c r="AC169" s="339"/>
      <c r="AD169" s="339"/>
      <c r="AE169" s="339"/>
      <c r="AF169" s="339"/>
      <c r="AG169" s="339"/>
      <c r="AH169" s="339"/>
      <c r="AI169" s="338"/>
      <c r="AJ169" s="428" t="str">
        <f>IF(_xlfn.XLOOKUP(Tabla1315[[#This Row],[Id Riesgo]],Tabla6[Id Riesgo],Tabla6[Estado],"",0)=0,"",_xlfn.XLOOKUP(Tabla1315[[#This Row],[Id Riesgo]],Tabla6[Id Riesgo],Tabla6[Estado],"",0))</f>
        <v/>
      </c>
    </row>
    <row r="170" spans="1:36" ht="14.15" x14ac:dyDescent="0.35">
      <c r="A170" s="289" t="s">
        <v>750</v>
      </c>
      <c r="B170" s="309" t="b">
        <f>IF(COUNTIFS(Tabla135[Id Riesgo],Tabla1315[[#This Row],[Id Riesgo]],Tabla135[Registro diligenciado],TRUE)&gt;0,TRUE,FALSE)</f>
        <v>0</v>
      </c>
      <c r="C170" s="289" t="str">
        <f>IF(B170,_xlfn.XLOOKUP(A170,Tabla6[Id Riesgo],Tabla6[Sigla],FALSE,1),"")</f>
        <v/>
      </c>
      <c r="D170" s="290" t="str">
        <f>IF(B170,_xlfn.XLOOKUP(A170,Tabla6[Id Riesgo],Tabla6[DESCRIPCIÓN DEL RIESGO],FALSE,1),"")</f>
        <v/>
      </c>
      <c r="E170" s="310" t="str">
        <f>IF(Tabla1315[[#This Row],[Diligenciadas etapas previas?]],_xlfn.XLOOKUP(Tabla1315[[#This Row],[Id Riesgo]],Tabla13[Id Riesgo],Tabla13[Probabilidad],"",1),"")</f>
        <v/>
      </c>
      <c r="F170" s="310" t="str">
        <f>IF(Tabla1315[[#This Row],[Diligenciadas etapas previas?]],_xlfn.XLOOKUP(Tabla1315[[#This Row],[Id Riesgo]],Tabla13[Id Riesgo],Tabla13[Porcentaje Impacto],"",1),"")</f>
        <v/>
      </c>
      <c r="G170" s="311" t="str">
        <f>IF(Tabla1315[[#This Row],[Diligenciadas etapas previas?]],_xlfn.XLOOKUP(Tabla1315[[#This Row],[Id Riesgo]],Tabla13[Id Riesgo],Tabla13[Nivel de probabilidad],"",1),"")</f>
        <v/>
      </c>
      <c r="H170" s="311" t="str">
        <f>IF(Tabla1315[[#This Row],[Diligenciadas etapas previas?]],_xlfn.XLOOKUP(Tabla1315[[#This Row],[Id Riesgo]],Tabla13[Id Riesgo],Tabla13[Nivel de impacto],"",1),"")</f>
        <v/>
      </c>
      <c r="I170" s="311" t="str">
        <f>IF(Tabla1315[[#This Row],[Diligenciadas etapas previas?]],_xlfn.XLOOKUP(Tabla1315[[#This Row],[Id Riesgo]],Tabla13[Id Riesgo],Tabla13[Severidad Nivel de Riesgo Inherente],"",1),"")</f>
        <v/>
      </c>
      <c r="J170" s="310" t="str">
        <f>IF(Tabla1315[[#This Row],[Diligenciadas etapas previas?]],_xlfn.XLOOKUP(Tabla1315[[#This Row],[Id Riesgo]],'4_CONTROLES'!$A$12:$A$1611,'4_CONTROLES'!$AJ$12:$AJ$1611,"",1),"")</f>
        <v/>
      </c>
      <c r="K170" s="310" t="str">
        <f>IF(Tabla1315[[#This Row],[Diligenciadas etapas previas?]],_xlfn.XLOOKUP(Tabla1315[[#This Row],[Id Riesgo]],'4_CONTROLES'!$A$12:$A$1611,'4_CONTROLES'!$AK$12:$AK$1611,"",1),"")</f>
        <v/>
      </c>
      <c r="L170" s="311" t="str">
        <f>IF(Tabla1315[[#This Row],[Diligenciadas etapas previas?]],_xlfn.XLOOKUP(Tabla1315[[#This Row],[Id Riesgo]],'4_CONTROLES'!$A$12:$A$1611,'4_CONTROLES'!$AL$12:$AL$1611,"",1),"")</f>
        <v/>
      </c>
      <c r="M170" s="311" t="str">
        <f>IF(Tabla1315[[#This Row],[Diligenciadas etapas previas?]],_xlfn.XLOOKUP(Tabla1315[[#This Row],[Id Riesgo]],'4_CONTROLES'!$A$12:$A$1611,'4_CONTROLES'!$AM$12:$AM$1611,"",1),"")</f>
        <v/>
      </c>
      <c r="N170" s="311" t="str">
        <f>IF(Tabla1315[[#This Row],[Diligenciadas etapas previas?]]=TRUE,_xlfn.XLOOKUP(CONCATENATE("P",Tabla1315[[#This Row],[Nivel de probabilidad Residual]],"I",Tabla1315[[#This Row],[Nivel de impacto Residual]]),Tabla10[Llave],Tabla10[Severidad],"",1),"")</f>
        <v/>
      </c>
      <c r="O170" s="336" t="str">
        <f>_xlfn.XLOOKUP(Tabla1315[[#This Row],[Severidad Nivel de Riesgo Residual]],CONFIGURACIÓN!$BM$6:$BM$9,CONFIGURACIÓN!$BO$6:$BO$9,"",0)</f>
        <v/>
      </c>
      <c r="P170" s="328" t="str">
        <f>_xlfn.XLOOKUP(Tabla1315[[#This Row],[Severidad Nivel de Riesgo Residual]],CONFIGURACIÓN!$BM$6:$BM$9,CONFIGURACIÓN!$BP$6:$BP$9,"",0)</f>
        <v/>
      </c>
      <c r="Q170" s="337"/>
      <c r="R170" s="314"/>
      <c r="S170" s="337"/>
      <c r="T170" s="337"/>
      <c r="U170" s="314"/>
      <c r="V170" s="338"/>
      <c r="W170" s="339"/>
      <c r="X170" s="339"/>
      <c r="Y170" s="339"/>
      <c r="Z170" s="339"/>
      <c r="AA170" s="339"/>
      <c r="AB170" s="339"/>
      <c r="AC170" s="339"/>
      <c r="AD170" s="339"/>
      <c r="AE170" s="339"/>
      <c r="AF170" s="339"/>
      <c r="AG170" s="339"/>
      <c r="AH170" s="339"/>
      <c r="AI170" s="338"/>
      <c r="AJ170" s="428" t="str">
        <f>IF(_xlfn.XLOOKUP(Tabla1315[[#This Row],[Id Riesgo]],Tabla6[Id Riesgo],Tabla6[Estado],"",0)=0,"",_xlfn.XLOOKUP(Tabla1315[[#This Row],[Id Riesgo]],Tabla6[Id Riesgo],Tabla6[Estado],"",0))</f>
        <v/>
      </c>
    </row>
    <row r="171" spans="1:36" ht="14.15" x14ac:dyDescent="0.35">
      <c r="A171" s="298" t="s">
        <v>751</v>
      </c>
      <c r="B171" s="316" t="b">
        <f>IF(COUNTIFS(Tabla135[Id Riesgo],Tabla1315[[#This Row],[Id Riesgo]],Tabla135[Registro diligenciado],TRUE)&gt;0,TRUE,FALSE)</f>
        <v>0</v>
      </c>
      <c r="C171" s="298" t="str">
        <f>IF(B171,_xlfn.XLOOKUP(A171,Tabla6[Id Riesgo],Tabla6[Sigla],FALSE,1),"")</f>
        <v/>
      </c>
      <c r="D171" s="300" t="str">
        <f>IF(B171,_xlfn.XLOOKUP(A171,Tabla6[Id Riesgo],Tabla6[DESCRIPCIÓN DEL RIESGO],FALSE,1),"")</f>
        <v/>
      </c>
      <c r="E171" s="310" t="str">
        <f>IF(Tabla1315[[#This Row],[Diligenciadas etapas previas?]],_xlfn.XLOOKUP(Tabla1315[[#This Row],[Id Riesgo]],Tabla13[Id Riesgo],Tabla13[Probabilidad],"",1),"")</f>
        <v/>
      </c>
      <c r="F171" s="310" t="str">
        <f>IF(Tabla1315[[#This Row],[Diligenciadas etapas previas?]],_xlfn.XLOOKUP(Tabla1315[[#This Row],[Id Riesgo]],Tabla13[Id Riesgo],Tabla13[Porcentaje Impacto],"",1),"")</f>
        <v/>
      </c>
      <c r="G171" s="311" t="str">
        <f>IF(Tabla1315[[#This Row],[Diligenciadas etapas previas?]],_xlfn.XLOOKUP(Tabla1315[[#This Row],[Id Riesgo]],Tabla13[Id Riesgo],Tabla13[Nivel de probabilidad],"",1),"")</f>
        <v/>
      </c>
      <c r="H171" s="321" t="str">
        <f>IF(Tabla1315[[#This Row],[Diligenciadas etapas previas?]],_xlfn.XLOOKUP(Tabla1315[[#This Row],[Id Riesgo]],Tabla13[Id Riesgo],Tabla13[Nivel de impacto],"",1),"")</f>
        <v/>
      </c>
      <c r="I171" s="321" t="str">
        <f>IF(Tabla1315[[#This Row],[Diligenciadas etapas previas?]],_xlfn.XLOOKUP(Tabla1315[[#This Row],[Id Riesgo]],Tabla13[Id Riesgo],Tabla13[Severidad Nivel de Riesgo Inherente],"",1),"")</f>
        <v/>
      </c>
      <c r="J171" s="310" t="str">
        <f>IF(Tabla1315[[#This Row],[Diligenciadas etapas previas?]],_xlfn.XLOOKUP(Tabla1315[[#This Row],[Id Riesgo]],'4_CONTROLES'!$A$12:$A$1611,'4_CONTROLES'!$AJ$12:$AJ$1611,"",1),"")</f>
        <v/>
      </c>
      <c r="K171" s="310" t="str">
        <f>IF(Tabla1315[[#This Row],[Diligenciadas etapas previas?]],_xlfn.XLOOKUP(Tabla1315[[#This Row],[Id Riesgo]],'4_CONTROLES'!$A$12:$A$1611,'4_CONTROLES'!$AK$12:$AK$1611,"",1),"")</f>
        <v/>
      </c>
      <c r="L171" s="311" t="str">
        <f>IF(Tabla1315[[#This Row],[Diligenciadas etapas previas?]],_xlfn.XLOOKUP(Tabla1315[[#This Row],[Id Riesgo]],'4_CONTROLES'!$A$12:$A$1611,'4_CONTROLES'!$AL$12:$AL$1611,"",1),"")</f>
        <v/>
      </c>
      <c r="M171" s="311" t="str">
        <f>IF(Tabla1315[[#This Row],[Diligenciadas etapas previas?]],_xlfn.XLOOKUP(Tabla1315[[#This Row],[Id Riesgo]],'4_CONTROLES'!$A$12:$A$1611,'4_CONTROLES'!$AM$12:$AM$1611,"",1),"")</f>
        <v/>
      </c>
      <c r="N171" s="311" t="str">
        <f>IF(Tabla1315[[#This Row],[Diligenciadas etapas previas?]]=TRUE,_xlfn.XLOOKUP(CONCATENATE("P",Tabla1315[[#This Row],[Nivel de probabilidad Residual]],"I",Tabla1315[[#This Row],[Nivel de impacto Residual]]),Tabla10[Llave],Tabla10[Severidad],"",1),"")</f>
        <v/>
      </c>
      <c r="O171" s="336" t="str">
        <f>_xlfn.XLOOKUP(Tabla1315[[#This Row],[Severidad Nivel de Riesgo Residual]],CONFIGURACIÓN!$BM$6:$BM$9,CONFIGURACIÓN!$BO$6:$BO$9,"",0)</f>
        <v/>
      </c>
      <c r="P171" s="340" t="str">
        <f>_xlfn.XLOOKUP(Tabla1315[[#This Row],[Severidad Nivel de Riesgo Residual]],CONFIGURACIÓN!$BM$6:$BM$9,CONFIGURACIÓN!$BP$6:$BP$9,"",0)</f>
        <v/>
      </c>
      <c r="Q171" s="337"/>
      <c r="R171" s="319"/>
      <c r="S171" s="337"/>
      <c r="T171" s="337"/>
      <c r="U171" s="319"/>
      <c r="V171" s="341"/>
      <c r="W171" s="342"/>
      <c r="X171" s="342"/>
      <c r="Y171" s="342"/>
      <c r="Z171" s="342"/>
      <c r="AA171" s="342"/>
      <c r="AB171" s="342"/>
      <c r="AC171" s="342"/>
      <c r="AD171" s="342"/>
      <c r="AE171" s="342"/>
      <c r="AF171" s="342"/>
      <c r="AG171" s="342"/>
      <c r="AH171" s="342"/>
      <c r="AI171" s="341"/>
      <c r="AJ171" s="428" t="str">
        <f>IF(_xlfn.XLOOKUP(Tabla1315[[#This Row],[Id Riesgo]],Tabla6[Id Riesgo],Tabla6[Estado],"",0)=0,"",_xlfn.XLOOKUP(Tabla1315[[#This Row],[Id Riesgo]],Tabla6[Id Riesgo],Tabla6[Estado],"",0))</f>
        <v/>
      </c>
    </row>
    <row r="172" spans="1:36" ht="15" customHeight="1" x14ac:dyDescent="0.35"/>
    <row r="173" spans="1:36" ht="15" hidden="1" customHeight="1" x14ac:dyDescent="0.35"/>
  </sheetData>
  <sheetProtection algorithmName="SHA-512" hashValue="t0JFnTwjSiyyiM+sv6tESEQBj6r0Yka2IntTdiELmNUzKQlONEPcJIaBTujPdb9If4o3i96l7IQMGM+d+CyHRA==" saltValue="o8tVTx8n3z6aPj51rvLd8A==" spinCount="100000" sheet="1" autoFilter="0"/>
  <mergeCells count="14">
    <mergeCell ref="Z2:AG2"/>
    <mergeCell ref="Z3:AG3"/>
    <mergeCell ref="A9:N9"/>
    <mergeCell ref="AI9:AI10"/>
    <mergeCell ref="U10:V10"/>
    <mergeCell ref="R10:T10"/>
    <mergeCell ref="O10:Q10"/>
    <mergeCell ref="E10:I10"/>
    <mergeCell ref="J10:N10"/>
    <mergeCell ref="A10:D10"/>
    <mergeCell ref="A4:N5"/>
    <mergeCell ref="O9:AH9"/>
    <mergeCell ref="W10:AH10"/>
    <mergeCell ref="D1:D3"/>
  </mergeCells>
  <phoneticPr fontId="12" type="noConversion"/>
  <dataValidations count="5">
    <dataValidation type="list" errorStyle="warning" allowBlank="1" showInputMessage="1" showErrorMessage="1" errorTitle="Ayuda de diligenciamiento" error="Verifique que el cargo a seleccionar este en la lista, en caso de no disponerlo, regístrelo de forma precisa" sqref="T12:T171" xr:uid="{4FCF2936-D415-425E-96FD-06C0CD695C88}">
      <formula1>Cargos</formula1>
    </dataValidation>
    <dataValidation type="list" allowBlank="1" showInputMessage="1" showErrorMessage="1" sqref="AI12:AI171" xr:uid="{577B4351-F865-4ED4-96AE-EDA74AFA9D39}">
      <formula1>Estado</formula1>
    </dataValidation>
    <dataValidation errorStyle="warning" allowBlank="1" showInputMessage="1" showErrorMessage="1" errorTitle="Ayuda de diligenciamiento" error="Verifique que el cargo a seleccionar este en la lista, en caso de no disponerlo, regístrelo de forma precisa" sqref="U12:U64 U67:U69 U72:U171" xr:uid="{5CDA1977-9B5F-4915-8399-A7D6ECEA7195}"/>
    <dataValidation type="whole" operator="greaterThan" allowBlank="1" showInputMessage="1" showErrorMessage="1" sqref="W12:Y171 Z12:AH69 Z72:AH171" xr:uid="{54379083-1DEE-458A-AF4C-6990D9549090}">
      <formula1>0</formula1>
    </dataValidation>
    <dataValidation type="whole" errorStyle="warning" operator="greaterThan" allowBlank="1" showInputMessage="1" showErrorMessage="1" errorTitle="Ayuda de diligenciamiento" error="Verifique que el cargo a seleccionar este en la lista, en caso de no disponerlo, regístrelo de forma precisa" sqref="V12:V69 V72:V171" xr:uid="{6ADE1233-1254-415A-BC44-CFD2D41CAC04}">
      <formula1>0</formula1>
    </dataValidation>
  </dataValidations>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ellIs" priority="1" operator="equal" id="{9A3D6BFA-2ED5-47D9-8094-43E3CC389302}">
            <xm:f>CONFIGURACIÓN!$BM$9</xm:f>
            <x14:dxf>
              <fill>
                <patternFill>
                  <bgColor rgb="FF92D050"/>
                </patternFill>
              </fill>
            </x14:dxf>
          </x14:cfRule>
          <x14:cfRule type="cellIs" priority="2" operator="equal" id="{BF240565-53F9-46EC-B83C-726708EF4E53}">
            <xm:f>CONFIGURACIÓN!$BM$8</xm:f>
            <x14:dxf>
              <fill>
                <patternFill>
                  <bgColor rgb="FFFFF660"/>
                </patternFill>
              </fill>
            </x14:dxf>
          </x14:cfRule>
          <x14:cfRule type="cellIs" priority="3" operator="equal" id="{470799F9-585E-40C9-8B4D-579D092B84C7}">
            <xm:f>CONFIGURACIÓN!$BM$7</xm:f>
            <x14:dxf>
              <fill>
                <patternFill>
                  <bgColor rgb="FFFF6600"/>
                </patternFill>
              </fill>
            </x14:dxf>
          </x14:cfRule>
          <x14:cfRule type="cellIs" priority="4" operator="equal" id="{963876C9-941B-4468-BD7E-BB8B125FDD57}">
            <xm:f>CONFIGURACIÓN!$BM$6</xm:f>
            <x14:dxf>
              <fill>
                <patternFill>
                  <bgColor rgb="FFFF0000"/>
                </patternFill>
              </fill>
            </x14:dxf>
          </x14:cfRule>
          <xm:sqref>N12:N171 I12:I171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yuda de diligenciamiento" error="Seleccione la dependencia responsable de la lista desplegable" xr:uid="{0E71A775-24E0-4078-9C44-F4EB09551335}">
          <x14:formula1>
            <xm:f>CONFIGURACIÓN!$AI$6:$AI$41</xm:f>
          </x14:formula1>
          <xm:sqref>S12:S171</xm:sqref>
        </x14:dataValidation>
        <x14:dataValidation type="list" allowBlank="1" showInputMessage="1" showErrorMessage="1" xr:uid="{BC418033-E58B-4092-806D-E13644D72956}">
          <x14:formula1>
            <xm:f>CONFIGURACIÓN!$BT$6:$BT$9</xm:f>
          </x14:formula1>
          <xm:sqref>Q12:Q171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50713-3A89-424F-BAAE-E24C0C3339A8}">
  <sheetPr codeName="Hoja10">
    <pageSetUpPr fitToPage="1"/>
  </sheetPr>
  <dimension ref="A1:W29"/>
  <sheetViews>
    <sheetView showGridLines="0" zoomScaleNormal="100" workbookViewId="0">
      <pane ySplit="10" topLeftCell="A11" activePane="bottomLeft" state="frozenSplit"/>
      <selection pane="bottomLeft" activeCell="C14" sqref="C14"/>
    </sheetView>
  </sheetViews>
  <sheetFormatPr baseColWidth="10" defaultColWidth="0" defaultRowHeight="23.6" zeroHeight="1" x14ac:dyDescent="0.4"/>
  <cols>
    <col min="1" max="1" width="9.69140625" style="113" customWidth="1"/>
    <col min="2" max="2" width="36.15234375" style="113" customWidth="1"/>
    <col min="3" max="3" width="48.84375" style="113" customWidth="1"/>
    <col min="4" max="4" width="23.53515625" style="98" hidden="1" customWidth="1"/>
    <col min="5" max="12" width="8.84375" style="98" hidden="1" customWidth="1"/>
    <col min="13" max="13" width="10.3046875" style="98" hidden="1" customWidth="1"/>
    <col min="14" max="14" width="6.53515625" style="98" hidden="1" customWidth="1"/>
    <col min="15" max="15" width="11.69140625" style="98" hidden="1" customWidth="1"/>
    <col min="16" max="16" width="7" style="98" hidden="1" customWidth="1"/>
    <col min="17" max="17" width="17.53515625" style="98" customWidth="1"/>
    <col min="18" max="18" width="10.3046875" style="98" hidden="1" customWidth="1"/>
    <col min="19" max="19" width="6.53515625" style="98" hidden="1" customWidth="1"/>
    <col min="20" max="20" width="11.69140625" style="98" hidden="1" customWidth="1"/>
    <col min="21" max="21" width="7" style="98" hidden="1" customWidth="1"/>
    <col min="22" max="22" width="19.15234375" style="98" customWidth="1"/>
    <col min="23" max="23" width="6.53515625" style="98" customWidth="1"/>
    <col min="24" max="16384" width="11.3828125" style="98" hidden="1"/>
  </cols>
  <sheetData>
    <row r="1" spans="1:22" s="113" customFormat="1" x14ac:dyDescent="0.4">
      <c r="B1" s="838" t="str">
        <f>INICIO!B7</f>
        <v xml:space="preserve">MAPA DE RIESGOS DE CORRUPCIÓN </v>
      </c>
      <c r="C1" s="838"/>
      <c r="D1" s="838"/>
      <c r="E1" s="838"/>
      <c r="F1" s="838"/>
      <c r="G1" s="838"/>
      <c r="H1" s="838"/>
      <c r="I1" s="838"/>
      <c r="J1" s="838"/>
      <c r="K1" s="838"/>
      <c r="L1" s="838"/>
      <c r="M1" s="838"/>
      <c r="N1" s="838"/>
      <c r="O1" s="838"/>
      <c r="P1" s="838"/>
      <c r="Q1" s="838"/>
      <c r="R1" s="838"/>
      <c r="S1" s="838"/>
      <c r="T1" s="838"/>
      <c r="U1" s="838"/>
      <c r="V1" s="838"/>
    </row>
    <row r="2" spans="1:22" s="113" customFormat="1" x14ac:dyDescent="0.4">
      <c r="B2" s="843" t="s">
        <v>926</v>
      </c>
      <c r="C2" s="843"/>
      <c r="D2" s="843"/>
      <c r="E2" s="843"/>
      <c r="F2" s="843"/>
      <c r="G2" s="843"/>
      <c r="H2" s="843"/>
      <c r="I2" s="843"/>
      <c r="J2" s="843"/>
      <c r="K2" s="843"/>
      <c r="L2" s="843"/>
      <c r="M2" s="843"/>
      <c r="N2" s="843"/>
      <c r="O2" s="843"/>
      <c r="P2" s="843"/>
      <c r="Q2" s="843"/>
      <c r="R2" s="843"/>
      <c r="S2" s="843"/>
      <c r="T2" s="843"/>
      <c r="U2" s="843"/>
      <c r="V2" s="843"/>
    </row>
    <row r="3" spans="1:22" s="113" customFormat="1" ht="21" customHeight="1" x14ac:dyDescent="0.4">
      <c r="C3" s="844" t="str">
        <f>'1_IDENTIFICACIÓN'!J4</f>
        <v>Fecha de elaboración o actualización:</v>
      </c>
      <c r="D3" s="844"/>
      <c r="E3" s="844"/>
      <c r="F3" s="844"/>
      <c r="G3" s="844"/>
      <c r="H3" s="844"/>
      <c r="I3" s="844"/>
      <c r="J3" s="844"/>
      <c r="K3" s="844"/>
      <c r="L3" s="844"/>
      <c r="M3" s="844"/>
      <c r="N3" s="844"/>
      <c r="O3" s="844"/>
      <c r="P3" s="844"/>
      <c r="Q3" s="844"/>
      <c r="R3" s="123"/>
      <c r="S3" s="123"/>
      <c r="T3" s="123"/>
      <c r="U3" s="123"/>
      <c r="V3" s="144">
        <f>'1_IDENTIFICACIÓN'!L4</f>
        <v>46136</v>
      </c>
    </row>
    <row r="4" spans="1:22" s="113" customFormat="1" ht="18" customHeight="1" x14ac:dyDescent="0.4">
      <c r="C4" s="844" t="str">
        <f>'1_IDENTIFICACIÓN'!J6</f>
        <v>Vigencia:</v>
      </c>
      <c r="D4" s="844"/>
      <c r="E4" s="844"/>
      <c r="F4" s="844"/>
      <c r="G4" s="844"/>
      <c r="H4" s="844"/>
      <c r="I4" s="844"/>
      <c r="J4" s="844"/>
      <c r="K4" s="844"/>
      <c r="L4" s="844"/>
      <c r="M4" s="844"/>
      <c r="N4" s="844"/>
      <c r="O4" s="844"/>
      <c r="P4" s="844"/>
      <c r="Q4" s="844"/>
      <c r="R4" s="123"/>
      <c r="S4" s="123"/>
      <c r="T4" s="123"/>
      <c r="U4" s="123"/>
      <c r="V4" s="145">
        <f>'1_IDENTIFICACIÓN'!L6</f>
        <v>2026</v>
      </c>
    </row>
    <row r="5" spans="1:22" s="113" customFormat="1" ht="30" customHeight="1" x14ac:dyDescent="0.4">
      <c r="A5" s="841" t="s">
        <v>927</v>
      </c>
      <c r="B5" s="842"/>
      <c r="C5" s="842"/>
      <c r="D5" s="842"/>
      <c r="E5" s="842"/>
      <c r="F5" s="842"/>
      <c r="G5" s="842"/>
      <c r="H5" s="842"/>
      <c r="I5" s="842"/>
      <c r="J5" s="842"/>
      <c r="K5" s="842"/>
      <c r="L5" s="842"/>
      <c r="M5" s="842"/>
      <c r="N5" s="842"/>
      <c r="O5" s="842"/>
      <c r="P5" s="842"/>
      <c r="Q5" s="842"/>
      <c r="R5" s="842"/>
      <c r="S5" s="842"/>
      <c r="T5" s="842"/>
      <c r="U5" s="842"/>
      <c r="V5" s="842"/>
    </row>
    <row r="6" spans="1:22" s="113" customFormat="1" ht="77.25" customHeight="1" x14ac:dyDescent="0.4">
      <c r="A6" s="842"/>
      <c r="B6" s="842"/>
      <c r="C6" s="842"/>
      <c r="D6" s="842"/>
      <c r="E6" s="842"/>
      <c r="F6" s="842"/>
      <c r="G6" s="842"/>
      <c r="H6" s="842"/>
      <c r="I6" s="842"/>
      <c r="J6" s="842"/>
      <c r="K6" s="842"/>
      <c r="L6" s="842"/>
      <c r="M6" s="842"/>
      <c r="N6" s="842"/>
      <c r="O6" s="842"/>
      <c r="P6" s="842"/>
      <c r="Q6" s="842"/>
      <c r="R6" s="842"/>
      <c r="S6" s="842"/>
      <c r="T6" s="842"/>
      <c r="U6" s="842"/>
      <c r="V6" s="842"/>
    </row>
    <row r="7" spans="1:22" s="113" customFormat="1" ht="16.5" customHeight="1" x14ac:dyDescent="0.4">
      <c r="A7" s="121" t="s">
        <v>928</v>
      </c>
      <c r="B7" s="120"/>
      <c r="C7" s="120"/>
      <c r="D7" s="120"/>
      <c r="E7" s="120"/>
      <c r="F7" s="120"/>
      <c r="G7" s="120"/>
      <c r="H7" s="120"/>
      <c r="I7" s="120"/>
      <c r="J7" s="120"/>
      <c r="K7" s="120"/>
      <c r="L7" s="120"/>
      <c r="M7" s="120"/>
      <c r="N7" s="120"/>
      <c r="O7" s="120"/>
      <c r="P7" s="120"/>
      <c r="Q7" s="120"/>
      <c r="R7" s="120"/>
      <c r="S7" s="120"/>
      <c r="T7" s="120"/>
      <c r="U7" s="120"/>
      <c r="V7" s="120"/>
    </row>
    <row r="8" spans="1:22" s="37" customFormat="1" ht="14.6" x14ac:dyDescent="0.4">
      <c r="A8" s="847" t="s">
        <v>929</v>
      </c>
      <c r="B8" s="848"/>
      <c r="C8" s="848"/>
      <c r="D8" s="846" t="s">
        <v>930</v>
      </c>
      <c r="E8" s="846"/>
      <c r="F8" s="846"/>
      <c r="G8" s="846"/>
      <c r="H8" s="846"/>
      <c r="I8" s="846"/>
      <c r="J8" s="846"/>
      <c r="K8" s="846"/>
      <c r="L8" s="846"/>
      <c r="M8" s="839" t="s">
        <v>931</v>
      </c>
      <c r="N8" s="839"/>
      <c r="O8" s="839"/>
      <c r="P8" s="839"/>
      <c r="Q8" s="848" t="s">
        <v>767</v>
      </c>
      <c r="R8" s="839" t="s">
        <v>932</v>
      </c>
      <c r="S8" s="839"/>
      <c r="T8" s="839"/>
      <c r="U8" s="839"/>
      <c r="V8" s="850" t="s">
        <v>933</v>
      </c>
    </row>
    <row r="9" spans="1:22" s="37" customFormat="1" ht="14.6" x14ac:dyDescent="0.4">
      <c r="A9" s="849"/>
      <c r="B9" s="845"/>
      <c r="C9" s="845"/>
      <c r="D9" s="110"/>
      <c r="E9" s="845" t="s">
        <v>934</v>
      </c>
      <c r="F9" s="845"/>
      <c r="G9" s="845"/>
      <c r="H9" s="845"/>
      <c r="I9" s="845" t="s">
        <v>935</v>
      </c>
      <c r="J9" s="845"/>
      <c r="K9" s="845"/>
      <c r="L9" s="845"/>
      <c r="M9" s="840"/>
      <c r="N9" s="840"/>
      <c r="O9" s="840"/>
      <c r="P9" s="840"/>
      <c r="Q9" s="845"/>
      <c r="R9" s="840"/>
      <c r="S9" s="840"/>
      <c r="T9" s="840"/>
      <c r="U9" s="840"/>
      <c r="V9" s="851"/>
    </row>
    <row r="10" spans="1:22" s="37" customFormat="1" ht="14.6" x14ac:dyDescent="0.4">
      <c r="A10" s="140" t="s">
        <v>936</v>
      </c>
      <c r="B10" s="110" t="s">
        <v>37</v>
      </c>
      <c r="C10" s="110" t="s">
        <v>937</v>
      </c>
      <c r="D10" s="114" t="s">
        <v>938</v>
      </c>
      <c r="E10" s="135" t="s">
        <v>93</v>
      </c>
      <c r="F10" s="136" t="s">
        <v>137</v>
      </c>
      <c r="G10" s="137" t="s">
        <v>156</v>
      </c>
      <c r="H10" s="138" t="s">
        <v>185</v>
      </c>
      <c r="I10" s="135" t="s">
        <v>93</v>
      </c>
      <c r="J10" s="136" t="s">
        <v>137</v>
      </c>
      <c r="K10" s="137" t="s">
        <v>156</v>
      </c>
      <c r="L10" s="138" t="s">
        <v>185</v>
      </c>
      <c r="M10" s="139" t="s">
        <v>939</v>
      </c>
      <c r="N10" s="139" t="s">
        <v>940</v>
      </c>
      <c r="O10" s="139" t="s">
        <v>941</v>
      </c>
      <c r="P10" s="139" t="s">
        <v>942</v>
      </c>
      <c r="Q10" s="845"/>
      <c r="R10" s="139" t="s">
        <v>939</v>
      </c>
      <c r="S10" s="139" t="s">
        <v>940</v>
      </c>
      <c r="T10" s="139" t="s">
        <v>941</v>
      </c>
      <c r="U10" s="139" t="s">
        <v>942</v>
      </c>
      <c r="V10" s="851"/>
    </row>
    <row r="11" spans="1:22" ht="17.25" customHeight="1" x14ac:dyDescent="0.4">
      <c r="A11" s="122" t="str" cm="1">
        <f t="array" ref="A11:B26">_xlfn._xlws.FILTER(Tabla1[[SIGLA]:[DENOMINACIÓN_PROCESOS]],Tabla1[SIGLA]&lt;&gt;"","")</f>
        <v>DEST</v>
      </c>
      <c r="B11" s="122" t="str">
        <v>Direccionamiento Estratégico</v>
      </c>
      <c r="C11" s="122" t="str">
        <f>_xlfn.XLOOKUP(A11,Tabla1[SIGLA],Tabla1[Responsable de coordinación (Actividades del proceso)],"",0)</f>
        <v>Oficina de Planeación - OP</v>
      </c>
      <c r="D11" s="119">
        <f>COUNTIFS(Tabla6[Sigla],'8_RIESGOS POR PROCESO'!A11,Tabla6[Estado],"Activo",Tabla6[Registro diligenciado],TRUE)</f>
        <v>0</v>
      </c>
      <c r="E11" s="117">
        <f>COUNTIFS(Tabla1315[Sigla Proceso],'8_RIESGOS POR PROCESO'!A11,Tabla1315[Severidad Nivel de Riesgo Inherente],'8_RIESGOS POR PROCESO'!E$10)</f>
        <v>0</v>
      </c>
      <c r="F11" s="117">
        <f>COUNTIFS(Tabla1315[Sigla Proceso],'8_RIESGOS POR PROCESO'!A11,Tabla1315[Severidad Nivel de Riesgo Inherente],'8_RIESGOS POR PROCESO'!F$10)</f>
        <v>0</v>
      </c>
      <c r="G11" s="117">
        <f>COUNTIFS(Tabla1315[Sigla Proceso],'8_RIESGOS POR PROCESO'!A11,Tabla1315[Severidad Nivel de Riesgo Inherente],'8_RIESGOS POR PROCESO'!G$10)</f>
        <v>0</v>
      </c>
      <c r="H11" s="117">
        <f>COUNTIFS(Tabla1315[Sigla Proceso],'8_RIESGOS POR PROCESO'!A11,Tabla1315[Severidad Nivel de Riesgo Inherente],'8_RIESGOS POR PROCESO'!H$10)</f>
        <v>0</v>
      </c>
      <c r="I11" s="117">
        <f>COUNTIFS(Tabla1315[Sigla Proceso],'8_RIESGOS POR PROCESO'!A11,Tabla1315[Severidad Nivel de Riesgo Residual],'8_RIESGOS POR PROCESO'!I$10)</f>
        <v>0</v>
      </c>
      <c r="J11" s="117">
        <f>COUNTIFS(Tabla1315[Sigla Proceso],'8_RIESGOS POR PROCESO'!A11,Tabla1315[Severidad Nivel de Riesgo Residual],'8_RIESGOS POR PROCESO'!J$10)</f>
        <v>0</v>
      </c>
      <c r="K11" s="117">
        <f>COUNTIFS(Tabla1315[Sigla Proceso],'8_RIESGOS POR PROCESO'!A11,Tabla1315[Severidad Nivel de Riesgo Residual],'8_RIESGOS POR PROCESO'!K$10)</f>
        <v>0</v>
      </c>
      <c r="L11" s="117">
        <f>COUNTIFS(Tabla1315[Sigla Proceso],'8_RIESGOS POR PROCESO'!A11,Tabla1315[Severidad Nivel de Riesgo Residual],'8_RIESGOS POR PROCESO'!L$10)</f>
        <v>0</v>
      </c>
      <c r="M11" s="118" t="str">
        <f>IF($D11&gt;0,E11/$D11,"")</f>
        <v/>
      </c>
      <c r="N11" s="118" t="str">
        <f t="shared" ref="N11:P11" si="0">IF($D11&gt;0,F11/$D11,"")</f>
        <v/>
      </c>
      <c r="O11" s="118" t="str">
        <f t="shared" si="0"/>
        <v/>
      </c>
      <c r="P11" s="118" t="str">
        <f t="shared" si="0"/>
        <v/>
      </c>
      <c r="Q11" s="36" t="str" cm="1">
        <f t="array" ref="Q11">IFERROR(IF(AND($D11&gt;0,$D11=SUM(E11:H11)),_xlfn.IFS(M11&gt;=20%,"Extremo",AND(M11+N11&gt;=30%,M11&lt;20%),"Alto",AND(M11+N11+O11&gt;=40%,M11+N11&lt;30%,M11&lt;20%),"Moderado",AND(M11+N11+O11+P11&gt;=50%,M11+N11+O11&lt;40%,M11+N11&lt;30%,M11&lt;20%),"Bajo"),""),"")</f>
        <v/>
      </c>
      <c r="R11" s="118" t="str">
        <f>IF($D11&gt;0,I11/$D11,"")</f>
        <v/>
      </c>
      <c r="S11" s="118" t="str">
        <f>IF($D11&gt;0,J11/$D11,"")</f>
        <v/>
      </c>
      <c r="T11" s="118" t="str">
        <f>IF($D11&gt;0,K11/$D11,"")</f>
        <v/>
      </c>
      <c r="U11" s="118" t="str">
        <f>IF($D11&gt;0,L11/$D11,"")</f>
        <v/>
      </c>
      <c r="V11" s="36" t="str" cm="1">
        <f t="array" ref="V11">IFERROR(IF(AND($D11&gt;0,$D11=SUM(I11:L11)),_xlfn.IFS(R11&gt;=20%,"Extremo",AND(R11+S11&gt;=30%,R11&lt;20%),"Alto",AND(R11+S11+T11&gt;=40%,R11+S11&lt;30%,R11&lt;20%),"Moderado",AND(R11+S11+T11+U11&gt;=50%,R11+S11+T11&lt;40%,R11+S11&lt;30%,R11&lt;20%),"Bajo"),""),"")</f>
        <v/>
      </c>
    </row>
    <row r="12" spans="1:22" ht="67.5" customHeight="1" x14ac:dyDescent="0.4">
      <c r="A12" s="122" t="str">
        <v>COGGI</v>
      </c>
      <c r="B12" s="122" t="str">
        <v>Comunicación y Gestión con Grupos de Interés</v>
      </c>
      <c r="C12" s="122" t="str">
        <f>_xlfn.XLOOKUP(A12,Tabla1[SIGLA],Tabla1[Responsable de coordinación (Actividades del proceso)],"",0)</f>
        <v>Dirección General - DG
Oficina de Planeación - OP
Oficina Jurídica - OJ
Oficina del Inspector de la Gestión de Tierras - OIGT
Oficina de Control Interno - OCI</v>
      </c>
      <c r="D12" s="119">
        <f>COUNTIFS(Tabla6[Sigla],'8_RIESGOS POR PROCESO'!A12,Tabla6[Estado],"Activo",Tabla6[Registro diligenciado],TRUE)</f>
        <v>3</v>
      </c>
      <c r="E12" s="117">
        <f>COUNTIFS(Tabla1315[Sigla Proceso],'8_RIESGOS POR PROCESO'!A12,Tabla1315[Severidad Nivel de Riesgo Inherente],'8_RIESGOS POR PROCESO'!E$10)</f>
        <v>2</v>
      </c>
      <c r="F12" s="117">
        <f>COUNTIFS(Tabla1315[Sigla Proceso],'8_RIESGOS POR PROCESO'!A12,Tabla1315[Severidad Nivel de Riesgo Inherente],'8_RIESGOS POR PROCESO'!F$10)</f>
        <v>1</v>
      </c>
      <c r="G12" s="117">
        <f>COUNTIFS(Tabla1315[Sigla Proceso],'8_RIESGOS POR PROCESO'!A12,Tabla1315[Severidad Nivel de Riesgo Inherente],'8_RIESGOS POR PROCESO'!G$10)</f>
        <v>0</v>
      </c>
      <c r="H12" s="117">
        <f>COUNTIFS(Tabla1315[Sigla Proceso],'8_RIESGOS POR PROCESO'!A12,Tabla1315[Severidad Nivel de Riesgo Inherente],'8_RIESGOS POR PROCESO'!H$10)</f>
        <v>0</v>
      </c>
      <c r="I12" s="117">
        <f>COUNTIFS(Tabla1315[Sigla Proceso],'8_RIESGOS POR PROCESO'!A12,Tabla1315[Severidad Nivel de Riesgo Residual],'8_RIESGOS POR PROCESO'!I$10)</f>
        <v>2</v>
      </c>
      <c r="J12" s="117">
        <f>COUNTIFS(Tabla1315[Sigla Proceso],'8_RIESGOS POR PROCESO'!A12,Tabla1315[Severidad Nivel de Riesgo Residual],'8_RIESGOS POR PROCESO'!J$10)</f>
        <v>1</v>
      </c>
      <c r="K12" s="117">
        <f>COUNTIFS(Tabla1315[Sigla Proceso],'8_RIESGOS POR PROCESO'!A12,Tabla1315[Severidad Nivel de Riesgo Residual],'8_RIESGOS POR PROCESO'!K$10)</f>
        <v>0</v>
      </c>
      <c r="L12" s="117">
        <f>COUNTIFS(Tabla1315[Sigla Proceso],'8_RIESGOS POR PROCESO'!A12,Tabla1315[Severidad Nivel de Riesgo Residual],'8_RIESGOS POR PROCESO'!L$10)</f>
        <v>0</v>
      </c>
      <c r="M12" s="118">
        <f t="shared" ref="M12:M26" si="1">IF($D12&gt;0,E12/$D12,"")</f>
        <v>0.66666666666666663</v>
      </c>
      <c r="N12" s="118">
        <f t="shared" ref="N12:N26" si="2">IF($D12&gt;0,F12/$D12,"")</f>
        <v>0.33333333333333331</v>
      </c>
      <c r="O12" s="118">
        <f t="shared" ref="O12:O26" si="3">IF($D12&gt;0,G12/$D12,"")</f>
        <v>0</v>
      </c>
      <c r="P12" s="118">
        <f t="shared" ref="P12:P26" si="4">IF($D12&gt;0,H12/$D12,"")</f>
        <v>0</v>
      </c>
      <c r="Q12" s="36" t="str" cm="1">
        <f t="array" ref="Q12">IFERROR(IF(AND($D12&gt;0,$D12=SUM(E12:H12)),_xlfn.IFS(M12&gt;=20%,"Extremo",AND(M12+N12&gt;=30%,M12&lt;20%),"Alto",AND(M12+N12+O12&gt;=40%,M12+N12&lt;30%,M12&lt;20%),"Moderado",AND(M12+N12+O12+P12&gt;=50%,M12+N12+O12&lt;40%,M12+N12&lt;30%,M12&lt;20%),"Bajo"),""),"")</f>
        <v>Extremo</v>
      </c>
      <c r="R12" s="118">
        <f t="shared" ref="R12:R26" si="5">IF($D12&gt;0,I12/$D12,"")</f>
        <v>0.66666666666666663</v>
      </c>
      <c r="S12" s="118">
        <f t="shared" ref="S12:S26" si="6">IF($D12&gt;0,J12/$D12,"")</f>
        <v>0.33333333333333331</v>
      </c>
      <c r="T12" s="118">
        <f t="shared" ref="T12:T26" si="7">IF($D12&gt;0,K12/$D12,"")</f>
        <v>0</v>
      </c>
      <c r="U12" s="118">
        <f t="shared" ref="U12:U26" si="8">IF($D12&gt;0,L12/$D12,"")</f>
        <v>0</v>
      </c>
      <c r="V12" s="36" t="str" cm="1">
        <f t="array" ref="V12">IFERROR(IF(AND($D12&gt;0,$D12=SUM(I12:L12)),_xlfn.IFS(R12&gt;=20%,"Extremo",AND(R12+S12&gt;=30%,R12&lt;20%),"Alto",AND(R12+S12+T12&gt;=40%,R12+S12&lt;30%,R12&lt;20%),"Moderado",AND(R12+S12+T12+U12&gt;=50%,R12+S12+T12&lt;40%,R12+S12&lt;30%,R12&lt;20%),"Bajo"),""),"")</f>
        <v>Extremo</v>
      </c>
    </row>
    <row r="13" spans="1:22" ht="24" x14ac:dyDescent="0.4">
      <c r="A13" s="122" t="str">
        <v>INTI</v>
      </c>
      <c r="B13" s="122" t="str">
        <v>Inteligencia de la información</v>
      </c>
      <c r="C13" s="122" t="str">
        <f>_xlfn.XLOOKUP(A13,Tabla1[SIGLA],Tabla1[Responsable de coordinación (Actividades del proceso)],"",0)</f>
        <v>Dirección de Gestión del Ordenamiento Social de la Propiedad - DGOSP
Oficina de Planeación - OP</v>
      </c>
      <c r="D13" s="119">
        <f>COUNTIFS(Tabla6[Sigla],'8_RIESGOS POR PROCESO'!A13,Tabla6[Estado],"Activo",Tabla6[Registro diligenciado],TRUE)</f>
        <v>0</v>
      </c>
      <c r="E13" s="117">
        <f>COUNTIFS(Tabla1315[Sigla Proceso],'8_RIESGOS POR PROCESO'!A13,Tabla1315[Severidad Nivel de Riesgo Inherente],'8_RIESGOS POR PROCESO'!E$10)</f>
        <v>0</v>
      </c>
      <c r="F13" s="117">
        <f>COUNTIFS(Tabla1315[Sigla Proceso],'8_RIESGOS POR PROCESO'!A13,Tabla1315[Severidad Nivel de Riesgo Inherente],'8_RIESGOS POR PROCESO'!F$10)</f>
        <v>0</v>
      </c>
      <c r="G13" s="117">
        <f>COUNTIFS(Tabla1315[Sigla Proceso],'8_RIESGOS POR PROCESO'!A13,Tabla1315[Severidad Nivel de Riesgo Inherente],'8_RIESGOS POR PROCESO'!G$10)</f>
        <v>0</v>
      </c>
      <c r="H13" s="117">
        <f>COUNTIFS(Tabla1315[Sigla Proceso],'8_RIESGOS POR PROCESO'!A13,Tabla1315[Severidad Nivel de Riesgo Inherente],'8_RIESGOS POR PROCESO'!H$10)</f>
        <v>0</v>
      </c>
      <c r="I13" s="117">
        <f>COUNTIFS(Tabla1315[Sigla Proceso],'8_RIESGOS POR PROCESO'!A13,Tabla1315[Severidad Nivel de Riesgo Residual],'8_RIESGOS POR PROCESO'!I$10)</f>
        <v>0</v>
      </c>
      <c r="J13" s="117">
        <f>COUNTIFS(Tabla1315[Sigla Proceso],'8_RIESGOS POR PROCESO'!A13,Tabla1315[Severidad Nivel de Riesgo Residual],'8_RIESGOS POR PROCESO'!J$10)</f>
        <v>0</v>
      </c>
      <c r="K13" s="117">
        <f>COUNTIFS(Tabla1315[Sigla Proceso],'8_RIESGOS POR PROCESO'!A13,Tabla1315[Severidad Nivel de Riesgo Residual],'8_RIESGOS POR PROCESO'!K$10)</f>
        <v>0</v>
      </c>
      <c r="L13" s="117">
        <f>COUNTIFS(Tabla1315[Sigla Proceso],'8_RIESGOS POR PROCESO'!A13,Tabla1315[Severidad Nivel de Riesgo Residual],'8_RIESGOS POR PROCESO'!L$10)</f>
        <v>0</v>
      </c>
      <c r="M13" s="118" t="str">
        <f t="shared" si="1"/>
        <v/>
      </c>
      <c r="N13" s="118" t="str">
        <f t="shared" si="2"/>
        <v/>
      </c>
      <c r="O13" s="118" t="str">
        <f t="shared" si="3"/>
        <v/>
      </c>
      <c r="P13" s="118" t="str">
        <f t="shared" si="4"/>
        <v/>
      </c>
      <c r="Q13" s="36" t="str" cm="1">
        <f t="array" ref="Q13">IFERROR(IF(AND($D13&gt;0,$D13=SUM(E13:H13)),_xlfn.IFS(M13&gt;=20%,"Extremo",AND(M13+N13&gt;=30%,M13&lt;20%),"Alto",AND(M13+N13+O13&gt;=40%,M13+N13&lt;30%,M13&lt;20%),"Moderado",AND(M13+N13+O13+P13&gt;=50%,M13+N13+O13&lt;40%,M13+N13&lt;30%,M13&lt;20%),"Bajo"),""),"")</f>
        <v/>
      </c>
      <c r="R13" s="118" t="str">
        <f t="shared" si="5"/>
        <v/>
      </c>
      <c r="S13" s="118" t="str">
        <f t="shared" si="6"/>
        <v/>
      </c>
      <c r="T13" s="118" t="str">
        <f t="shared" si="7"/>
        <v/>
      </c>
      <c r="U13" s="118" t="str">
        <f t="shared" si="8"/>
        <v/>
      </c>
      <c r="V13" s="36" t="str" cm="1">
        <f t="array" ref="V13">IFERROR(IF(AND($D13&gt;0,$D13=SUM(I13:L13)),_xlfn.IFS(R13&gt;=20%,"Extremo",AND(R13+S13&gt;=30%,R13&lt;20%),"Alto",AND(R13+S13+T13&gt;=40%,R13+S13&lt;30%,R13&lt;20%),"Moderado",AND(R13+S13+T13+U13&gt;=50%,R13+S13+T13&lt;40%,R13+S13&lt;30%,R13&lt;20%),"Bajo"),""),"")</f>
        <v/>
      </c>
    </row>
    <row r="14" spans="1:22" ht="88.5" customHeight="1" x14ac:dyDescent="0.4">
      <c r="A14" s="122" t="str">
        <v>POSPR</v>
      </c>
      <c r="B14" s="122" t="str">
        <v>Planificación del Ordenamiento Social de la Propiedad</v>
      </c>
      <c r="C14" s="122" t="str">
        <f>_xlfn.XLOOKUP(A14,Tabla1[SIGLA],Tabla1[Responsable de coordinación (Actividades del proceso)],"",0)</f>
        <v>Dirección General - DG
Dirección de Acceso a Tierras - DAT
Dirección de Asuntos Étnicos - DAE
Dirección de Gestión del Ordenamiento Social de la Propiedad - DGOSP
Dirección de Gestión Jurídica de Tierras - DGJT
Subdirección de Sistemas de Información de Tierras - SSIT
Subdirección de Planeación Operativa - SPO</v>
      </c>
      <c r="D14" s="119">
        <f>COUNTIFS(Tabla6[Sigla],'8_RIESGOS POR PROCESO'!A14,Tabla6[Estado],"Activo",Tabla6[Registro diligenciado],TRUE)</f>
        <v>4</v>
      </c>
      <c r="E14" s="117">
        <f>COUNTIFS(Tabla1315[Sigla Proceso],'8_RIESGOS POR PROCESO'!A14,Tabla1315[Severidad Nivel de Riesgo Inherente],'8_RIESGOS POR PROCESO'!E$10)</f>
        <v>0</v>
      </c>
      <c r="F14" s="117">
        <f>COUNTIFS(Tabla1315[Sigla Proceso],'8_RIESGOS POR PROCESO'!A14,Tabla1315[Severidad Nivel de Riesgo Inherente],'8_RIESGOS POR PROCESO'!F$10)</f>
        <v>3</v>
      </c>
      <c r="G14" s="117">
        <f>COUNTIFS(Tabla1315[Sigla Proceso],'8_RIESGOS POR PROCESO'!A14,Tabla1315[Severidad Nivel de Riesgo Inherente],'8_RIESGOS POR PROCESO'!G$10)</f>
        <v>1</v>
      </c>
      <c r="H14" s="117">
        <f>COUNTIFS(Tabla1315[Sigla Proceso],'8_RIESGOS POR PROCESO'!A14,Tabla1315[Severidad Nivel de Riesgo Inherente],'8_RIESGOS POR PROCESO'!H$10)</f>
        <v>0</v>
      </c>
      <c r="I14" s="117">
        <f>COUNTIFS(Tabla1315[Sigla Proceso],'8_RIESGOS POR PROCESO'!A14,Tabla1315[Severidad Nivel de Riesgo Residual],'8_RIESGOS POR PROCESO'!I$10)</f>
        <v>0</v>
      </c>
      <c r="J14" s="117">
        <f>COUNTIFS(Tabla1315[Sigla Proceso],'8_RIESGOS POR PROCESO'!A14,Tabla1315[Severidad Nivel de Riesgo Residual],'8_RIESGOS POR PROCESO'!J$10)</f>
        <v>2</v>
      </c>
      <c r="K14" s="117">
        <f>COUNTIFS(Tabla1315[Sigla Proceso],'8_RIESGOS POR PROCESO'!A14,Tabla1315[Severidad Nivel de Riesgo Residual],'8_RIESGOS POR PROCESO'!K$10)</f>
        <v>1</v>
      </c>
      <c r="L14" s="117">
        <f>COUNTIFS(Tabla1315[Sigla Proceso],'8_RIESGOS POR PROCESO'!A14,Tabla1315[Severidad Nivel de Riesgo Residual],'8_RIESGOS POR PROCESO'!L$10)</f>
        <v>1</v>
      </c>
      <c r="M14" s="118">
        <f t="shared" si="1"/>
        <v>0</v>
      </c>
      <c r="N14" s="118">
        <f t="shared" si="2"/>
        <v>0.75</v>
      </c>
      <c r="O14" s="118">
        <f t="shared" si="3"/>
        <v>0.25</v>
      </c>
      <c r="P14" s="118">
        <f t="shared" si="4"/>
        <v>0</v>
      </c>
      <c r="Q14" s="36" t="str" cm="1">
        <f t="array" ref="Q14">IFERROR(IF(AND($D14&gt;0,$D14=SUM(E14:H14)),_xlfn.IFS(M14&gt;=20%,"Extremo",AND(M14+N14&gt;=30%,M14&lt;20%),"Alto",AND(M14+N14+O14&gt;=40%,M14+N14&lt;30%,M14&lt;20%),"Moderado",AND(M14+N14+O14+P14&gt;=50%,M14+N14+O14&lt;40%,M14+N14&lt;30%,M14&lt;20%),"Bajo"),""),"")</f>
        <v>Alto</v>
      </c>
      <c r="R14" s="118">
        <f t="shared" si="5"/>
        <v>0</v>
      </c>
      <c r="S14" s="118">
        <f t="shared" si="6"/>
        <v>0.5</v>
      </c>
      <c r="T14" s="118">
        <f t="shared" si="7"/>
        <v>0.25</v>
      </c>
      <c r="U14" s="118">
        <f t="shared" si="8"/>
        <v>0.25</v>
      </c>
      <c r="V14" s="36" t="str" cm="1">
        <f t="array" ref="V14">IFERROR(IF(AND($D14&gt;0,$D14=SUM(I14:L14)),_xlfn.IFS(R14&gt;=20%,"Extremo",AND(R14+S14&gt;=30%,R14&lt;20%),"Alto",AND(R14+S14+T14&gt;=40%,R14+S14&lt;30%,R14&lt;20%),"Moderado",AND(R14+S14+T14+U14&gt;=50%,R14+S14+T14&lt;40%,R14+S14&lt;30%,R14&lt;20%),"Bajo"),""),"")</f>
        <v>Alto</v>
      </c>
    </row>
    <row r="15" spans="1:22" ht="61.5" customHeight="1" x14ac:dyDescent="0.4">
      <c r="A15" s="122" t="str">
        <v>SEJUT</v>
      </c>
      <c r="B15" s="122" t="str">
        <v>Seguridad Jurídica sobre la Titularidad de la Tierra y los Territorios</v>
      </c>
      <c r="C15" s="122" t="str">
        <f>_xlfn.XLOOKUP(A15,Tabla1[SIGLA],Tabla1[Responsable de coordinación (Actividades del proceso)],"",0)</f>
        <v>Dirección de Gestión Jurídica de Tierras - DGJT
Subdirección de Procesos Agrarios y Gestión Jurídica - SPAGGJ
Subdirección de Seguridad Jurídica - SSJ
Dirección de Asuntos Étnicos - DAE
Subdirección de Asuntos Étnicos - SAE</v>
      </c>
      <c r="D15" s="119">
        <f>COUNTIFS(Tabla6[Sigla],'8_RIESGOS POR PROCESO'!A15,Tabla6[Estado],"Activo",Tabla6[Registro diligenciado],TRUE)</f>
        <v>4</v>
      </c>
      <c r="E15" s="117">
        <f>COUNTIFS(Tabla1315[Sigla Proceso],'8_RIESGOS POR PROCESO'!A15,Tabla1315[Severidad Nivel de Riesgo Inherente],'8_RIESGOS POR PROCESO'!E$10,Tabla1315[Riesgo activo?],"Activo")</f>
        <v>4</v>
      </c>
      <c r="F15" s="117">
        <f>COUNTIFS(Tabla1315[Sigla Proceso],'8_RIESGOS POR PROCESO'!A15,Tabla1315[Severidad Nivel de Riesgo Inherente],'8_RIESGOS POR PROCESO'!F$10,Tabla1315[Riesgo activo?],"Activo")</f>
        <v>0</v>
      </c>
      <c r="G15" s="117">
        <f>COUNTIFS(Tabla1315[Sigla Proceso],'8_RIESGOS POR PROCESO'!A15,Tabla1315[Severidad Nivel de Riesgo Inherente],'8_RIESGOS POR PROCESO'!G$10,Tabla1315[Riesgo activo?],"Activo")</f>
        <v>0</v>
      </c>
      <c r="H15" s="117">
        <f>COUNTIFS(Tabla1315[Sigla Proceso],'8_RIESGOS POR PROCESO'!A15,Tabla1315[Severidad Nivel de Riesgo Inherente],'8_RIESGOS POR PROCESO'!H$10,Tabla1315[Riesgo activo?],"Activo")</f>
        <v>0</v>
      </c>
      <c r="I15" s="117">
        <f>COUNTIFS(Tabla1315[Sigla Proceso],'8_RIESGOS POR PROCESO'!A15,Tabla1315[Severidad Nivel de Riesgo Residual],'8_RIESGOS POR PROCESO'!I$10,Tabla1315[Riesgo activo?],"Activo")</f>
        <v>4</v>
      </c>
      <c r="J15" s="117">
        <f>COUNTIFS(Tabla1315[Sigla Proceso],'8_RIESGOS POR PROCESO'!A15,Tabla1315[Severidad Nivel de Riesgo Residual],'8_RIESGOS POR PROCESO'!J$10,Tabla1315[Riesgo activo?],"Activo")</f>
        <v>0</v>
      </c>
      <c r="K15" s="117">
        <f>COUNTIFS(Tabla1315[Sigla Proceso],'8_RIESGOS POR PROCESO'!A15,Tabla1315[Severidad Nivel de Riesgo Residual],'8_RIESGOS POR PROCESO'!K$10,Tabla1315[Riesgo activo?],"Activo")</f>
        <v>0</v>
      </c>
      <c r="L15" s="117">
        <f>COUNTIFS(Tabla1315[Sigla Proceso],'8_RIESGOS POR PROCESO'!A15,Tabla1315[Severidad Nivel de Riesgo Residual],'8_RIESGOS POR PROCESO'!L$10,Tabla1315[Riesgo activo?],"Activo")</f>
        <v>0</v>
      </c>
      <c r="M15" s="118">
        <f t="shared" si="1"/>
        <v>1</v>
      </c>
      <c r="N15" s="118">
        <f t="shared" si="2"/>
        <v>0</v>
      </c>
      <c r="O15" s="118">
        <f t="shared" si="3"/>
        <v>0</v>
      </c>
      <c r="P15" s="118">
        <f t="shared" si="4"/>
        <v>0</v>
      </c>
      <c r="Q15" s="36" t="str" cm="1">
        <f t="array" ref="Q15">IFERROR(IF(AND($D15&gt;0,$D15=SUM(E15:H15)),_xlfn.IFS(M15&gt;=20%,"Extremo",AND(M15+N15&gt;=30%,M15&lt;20%),"Alto",AND(M15+N15+O15&gt;=40%,M15+N15&lt;30%,M15&lt;20%),"Moderado",AND(M15+N15+O15+P15&gt;=50%,M15+N15+O15&lt;40%,M15+N15&lt;30%,M15&lt;20%),"Bajo"),""),"")</f>
        <v>Extremo</v>
      </c>
      <c r="R15" s="118">
        <f t="shared" si="5"/>
        <v>1</v>
      </c>
      <c r="S15" s="118">
        <f t="shared" si="6"/>
        <v>0</v>
      </c>
      <c r="T15" s="118">
        <f t="shared" si="7"/>
        <v>0</v>
      </c>
      <c r="U15" s="118">
        <f t="shared" si="8"/>
        <v>0</v>
      </c>
      <c r="V15" s="36" t="str" cm="1">
        <f t="array" ref="V15">IFERROR(IF(AND($D15&gt;0,$D15=SUM(I15:L15)),_xlfn.IFS(R15&gt;=20%,"Extremo",AND(R15+S15&gt;=30%,R15&lt;20%),"Alto",AND(R15+S15+T15&gt;=40%,R15+S15&lt;30%,R15&lt;20%),"Moderado",AND(R15+S15+T15+U15&gt;=50%,R15+S15+T15&lt;40%,R15+S15&lt;30%,R15&lt;20%),"Bajo"),""),"")</f>
        <v>Extremo</v>
      </c>
    </row>
    <row r="16" spans="1:22" ht="24" x14ac:dyDescent="0.4">
      <c r="A16" s="122" t="str">
        <v>ACCTI</v>
      </c>
      <c r="B16" s="122" t="str">
        <v>Acceso a la Propiedad de la Tierra y los Territorios</v>
      </c>
      <c r="C16" s="122" t="str">
        <f>_xlfn.XLOOKUP(A16,Tabla1[SIGLA],Tabla1[Responsable de coordinación (Actividades del proceso)],"",0)</f>
        <v>Dirección de Acceso a Tierras - DAT
Dirección de Asuntos Étnicos - DAE</v>
      </c>
      <c r="D16" s="119">
        <f>COUNTIFS(Tabla6[Sigla],'8_RIESGOS POR PROCESO'!A16,Tabla6[Estado],"Activo",Tabla6[Registro diligenciado],TRUE)</f>
        <v>10</v>
      </c>
      <c r="E16" s="117">
        <f>COUNTIFS(Tabla1315[Sigla Proceso],'8_RIESGOS POR PROCESO'!A16,Tabla1315[Severidad Nivel de Riesgo Inherente],'8_RIESGOS POR PROCESO'!E$10,Tabla1315[Riesgo activo?],"Activo")</f>
        <v>4</v>
      </c>
      <c r="F16" s="117">
        <f>COUNTIFS(Tabla1315[Sigla Proceso],'8_RIESGOS POR PROCESO'!A16,Tabla1315[Severidad Nivel de Riesgo Inherente],'8_RIESGOS POR PROCESO'!F$10,Tabla1315[Riesgo activo?],"Activo")</f>
        <v>5</v>
      </c>
      <c r="G16" s="117">
        <f>COUNTIFS(Tabla1315[Sigla Proceso],'8_RIESGOS POR PROCESO'!A16,Tabla1315[Severidad Nivel de Riesgo Inherente],'8_RIESGOS POR PROCESO'!G$10,Tabla1315[Riesgo activo?],"Activo")</f>
        <v>1</v>
      </c>
      <c r="H16" s="117">
        <f>COUNTIFS(Tabla1315[Sigla Proceso],'8_RIESGOS POR PROCESO'!A16,Tabla1315[Severidad Nivel de Riesgo Inherente],'8_RIESGOS POR PROCESO'!H$10,Tabla1315[Riesgo activo?],"Activo")</f>
        <v>0</v>
      </c>
      <c r="I16" s="117">
        <f>COUNTIFS(Tabla1315[Sigla Proceso],'8_RIESGOS POR PROCESO'!A16,Tabla1315[Severidad Nivel de Riesgo Residual],'8_RIESGOS POR PROCESO'!I$10,Tabla1315[Riesgo activo?],"Activo")</f>
        <v>3</v>
      </c>
      <c r="J16" s="117">
        <f>COUNTIFS(Tabla1315[Sigla Proceso],'8_RIESGOS POR PROCESO'!A16,Tabla1315[Severidad Nivel de Riesgo Residual],'8_RIESGOS POR PROCESO'!J$10,Tabla1315[Riesgo activo?],"Activo")</f>
        <v>6</v>
      </c>
      <c r="K16" s="117">
        <f>COUNTIFS(Tabla1315[Sigla Proceso],'8_RIESGOS POR PROCESO'!A16,Tabla1315[Severidad Nivel de Riesgo Residual],'8_RIESGOS POR PROCESO'!K$10,Tabla1315[Riesgo activo?],"Activo")</f>
        <v>1</v>
      </c>
      <c r="L16" s="117">
        <f>COUNTIFS(Tabla1315[Sigla Proceso],'8_RIESGOS POR PROCESO'!A16,Tabla1315[Severidad Nivel de Riesgo Residual],'8_RIESGOS POR PROCESO'!L$10,Tabla1315[Riesgo activo?],"Activo")</f>
        <v>0</v>
      </c>
      <c r="M16" s="118">
        <f t="shared" si="1"/>
        <v>0.4</v>
      </c>
      <c r="N16" s="118">
        <f t="shared" si="2"/>
        <v>0.5</v>
      </c>
      <c r="O16" s="118">
        <f t="shared" si="3"/>
        <v>0.1</v>
      </c>
      <c r="P16" s="118">
        <f t="shared" si="4"/>
        <v>0</v>
      </c>
      <c r="Q16" s="36" t="str" cm="1">
        <f t="array" ref="Q16">IFERROR(IF(AND($D16&gt;0,$D16=SUM(E16:H16)),_xlfn.IFS(M16&gt;=20%,"Extremo",AND(M16+N16&gt;=30%,M16&lt;20%),"Alto",AND(M16+N16+O16&gt;=40%,M16+N16&lt;30%,M16&lt;20%),"Moderado",AND(M16+N16+O16+P16&gt;=50%,M16+N16+O16&lt;40%,M16+N16&lt;30%,M16&lt;20%),"Bajo"),""),"")</f>
        <v>Extremo</v>
      </c>
      <c r="R16" s="118">
        <f t="shared" si="5"/>
        <v>0.3</v>
      </c>
      <c r="S16" s="118">
        <f t="shared" si="6"/>
        <v>0.6</v>
      </c>
      <c r="T16" s="118">
        <f t="shared" si="7"/>
        <v>0.1</v>
      </c>
      <c r="U16" s="118">
        <f t="shared" si="8"/>
        <v>0</v>
      </c>
      <c r="V16" s="36" t="str" cm="1">
        <f t="array" ref="V16">IFERROR(IF(AND($D16&gt;0,$D16=SUM(I16:L16)),_xlfn.IFS(R16&gt;=20%,"Extremo",AND(R16+S16&gt;=30%,R16&lt;20%),"Alto",AND(R16+S16+T16&gt;=40%,R16+S16&lt;30%,R16&lt;20%),"Moderado",AND(R16+S16+T16+U16&gt;=50%,R16+S16+T16&lt;40%,R16+S16&lt;30%,R16&lt;20%),"Bajo"),""),"")</f>
        <v>Extremo</v>
      </c>
    </row>
    <row r="17" spans="1:22" ht="36" x14ac:dyDescent="0.4">
      <c r="A17" s="122" t="str">
        <v>ADMTI</v>
      </c>
      <c r="B17" s="122" t="str">
        <v>Administración de Tierras</v>
      </c>
      <c r="C17" s="122" t="str">
        <f>_xlfn.XLOOKUP(A17,Tabla1[SIGLA],Tabla1[Responsable de coordinación (Actividades del proceso)],"",0)</f>
        <v>Dirección de Acceso a Tierras - DAT
Dirección de Asuntos Étnicos - DAE
Subdirección de Administración de Tierras de la Nación - SATN</v>
      </c>
      <c r="D17" s="119">
        <f>COUNTIFS(Tabla6[Sigla],'8_RIESGOS POR PROCESO'!A17,Tabla6[Estado],"Activo",Tabla6[Registro diligenciado],TRUE)</f>
        <v>2</v>
      </c>
      <c r="E17" s="117">
        <f>COUNTIFS(Tabla1315[Sigla Proceso],'8_RIESGOS POR PROCESO'!A17,Tabla1315[Severidad Nivel de Riesgo Inherente],'8_RIESGOS POR PROCESO'!E$10,Tabla1315[Riesgo activo?],"Activo")</f>
        <v>1</v>
      </c>
      <c r="F17" s="117">
        <f>COUNTIFS(Tabla1315[Sigla Proceso],'8_RIESGOS POR PROCESO'!A17,Tabla1315[Severidad Nivel de Riesgo Inherente],'8_RIESGOS POR PROCESO'!F$10,Tabla1315[Riesgo activo?],"Activo")</f>
        <v>1</v>
      </c>
      <c r="G17" s="117">
        <f>COUNTIFS(Tabla1315[Sigla Proceso],'8_RIESGOS POR PROCESO'!A17,Tabla1315[Severidad Nivel de Riesgo Inherente],'8_RIESGOS POR PROCESO'!G$10,Tabla1315[Riesgo activo?],"Activo")</f>
        <v>0</v>
      </c>
      <c r="H17" s="117">
        <f>COUNTIFS(Tabla1315[Sigla Proceso],'8_RIESGOS POR PROCESO'!A17,Tabla1315[Severidad Nivel de Riesgo Inherente],'8_RIESGOS POR PROCESO'!H$10,Tabla1315[Riesgo activo?],"Activo")</f>
        <v>0</v>
      </c>
      <c r="I17" s="117">
        <f>COUNTIFS(Tabla1315[Sigla Proceso],'8_RIESGOS POR PROCESO'!A17,Tabla1315[Severidad Nivel de Riesgo Residual],'8_RIESGOS POR PROCESO'!I$10,Tabla1315[Riesgo activo?],"Activo")</f>
        <v>1</v>
      </c>
      <c r="J17" s="117">
        <f>COUNTIFS(Tabla1315[Sigla Proceso],'8_RIESGOS POR PROCESO'!A17,Tabla1315[Severidad Nivel de Riesgo Residual],'8_RIESGOS POR PROCESO'!J$10,Tabla1315[Riesgo activo?],"Activo")</f>
        <v>1</v>
      </c>
      <c r="K17" s="117">
        <f>COUNTIFS(Tabla1315[Sigla Proceso],'8_RIESGOS POR PROCESO'!A17,Tabla1315[Severidad Nivel de Riesgo Residual],'8_RIESGOS POR PROCESO'!K$10,Tabla1315[Riesgo activo?],"Activo")</f>
        <v>0</v>
      </c>
      <c r="L17" s="117">
        <f>COUNTIFS(Tabla1315[Sigla Proceso],'8_RIESGOS POR PROCESO'!A17,Tabla1315[Severidad Nivel de Riesgo Residual],'8_RIESGOS POR PROCESO'!L$10,Tabla1315[Riesgo activo?],"Activo")</f>
        <v>0</v>
      </c>
      <c r="M17" s="118">
        <f t="shared" si="1"/>
        <v>0.5</v>
      </c>
      <c r="N17" s="118">
        <f t="shared" si="2"/>
        <v>0.5</v>
      </c>
      <c r="O17" s="118">
        <f t="shared" si="3"/>
        <v>0</v>
      </c>
      <c r="P17" s="118">
        <f t="shared" si="4"/>
        <v>0</v>
      </c>
      <c r="Q17" s="36" t="str" cm="1">
        <f t="array" ref="Q17">IFERROR(IF(AND($D17&gt;0,$D17=SUM(E17:H17)),_xlfn.IFS(M17&gt;=20%,"Extremo",AND(M17+N17&gt;=30%,M17&lt;20%),"Alto",AND(M17+N17+O17&gt;=40%,M17+N17&lt;30%,M17&lt;20%),"Moderado",AND(M17+N17+O17+P17&gt;=50%,M17+N17+O17&lt;40%,M17+N17&lt;30%,M17&lt;20%),"Bajo"),""),"")</f>
        <v>Extremo</v>
      </c>
      <c r="R17" s="118">
        <f t="shared" si="5"/>
        <v>0.5</v>
      </c>
      <c r="S17" s="118">
        <f t="shared" si="6"/>
        <v>0.5</v>
      </c>
      <c r="T17" s="118">
        <f t="shared" si="7"/>
        <v>0</v>
      </c>
      <c r="U17" s="118">
        <f t="shared" si="8"/>
        <v>0</v>
      </c>
      <c r="V17" s="36" t="str" cm="1">
        <f t="array" ref="V17">IFERROR(IF(AND($D17&gt;0,$D17=SUM(I17:L17)),_xlfn.IFS(R17&gt;=20%,"Extremo",AND(R17+S17&gt;=30%,R17&lt;20%),"Alto",AND(R17+S17+T17&gt;=40%,R17+S17&lt;30%,R17&lt;20%),"Moderado",AND(R17+S17+T17+U17&gt;=50%,R17+S17+T17&lt;40%,R17+S17&lt;30%,R17&lt;20%),"Bajo"),""),"")</f>
        <v>Extremo</v>
      </c>
    </row>
    <row r="18" spans="1:22" ht="24" x14ac:dyDescent="0.4">
      <c r="A18" s="122" t="str">
        <v>EVIMP</v>
      </c>
      <c r="B18" s="122" t="str">
        <v>Evaluación del Impacto del Ordenamiento Social de la Propiedad Rural</v>
      </c>
      <c r="C18" s="122" t="str">
        <f>_xlfn.XLOOKUP(A18,Tabla1[SIGLA],Tabla1[Responsable de coordinación (Actividades del proceso)],"",0)</f>
        <v>Oficina de Planeación - OP</v>
      </c>
      <c r="D18" s="119">
        <f>COUNTIFS(Tabla6[Sigla],'8_RIESGOS POR PROCESO'!A18,Tabla6[Estado],"Activo",Tabla6[Registro diligenciado],TRUE)</f>
        <v>0</v>
      </c>
      <c r="E18" s="117">
        <f>COUNTIFS(Tabla1315[Sigla Proceso],'8_RIESGOS POR PROCESO'!A18,Tabla1315[Severidad Nivel de Riesgo Inherente],'8_RIESGOS POR PROCESO'!E$10,Tabla1315[Riesgo activo?],"Activo")</f>
        <v>0</v>
      </c>
      <c r="F18" s="117">
        <f>COUNTIFS(Tabla1315[Sigla Proceso],'8_RIESGOS POR PROCESO'!A18,Tabla1315[Severidad Nivel de Riesgo Inherente],'8_RIESGOS POR PROCESO'!F$10,Tabla1315[Riesgo activo?],"Activo")</f>
        <v>0</v>
      </c>
      <c r="G18" s="117">
        <f>COUNTIFS(Tabla1315[Sigla Proceso],'8_RIESGOS POR PROCESO'!A18,Tabla1315[Severidad Nivel de Riesgo Inherente],'8_RIESGOS POR PROCESO'!G$10,Tabla1315[Riesgo activo?],"Activo")</f>
        <v>0</v>
      </c>
      <c r="H18" s="117">
        <f>COUNTIFS(Tabla1315[Sigla Proceso],'8_RIESGOS POR PROCESO'!A18,Tabla1315[Severidad Nivel de Riesgo Inherente],'8_RIESGOS POR PROCESO'!H$10,Tabla1315[Riesgo activo?],"Activo")</f>
        <v>0</v>
      </c>
      <c r="I18" s="117">
        <f>COUNTIFS(Tabla1315[Sigla Proceso],'8_RIESGOS POR PROCESO'!A18,Tabla1315[Severidad Nivel de Riesgo Residual],'8_RIESGOS POR PROCESO'!I$10,Tabla1315[Riesgo activo?],"Activo")</f>
        <v>0</v>
      </c>
      <c r="J18" s="117">
        <f>COUNTIFS(Tabla1315[Sigla Proceso],'8_RIESGOS POR PROCESO'!A18,Tabla1315[Severidad Nivel de Riesgo Residual],'8_RIESGOS POR PROCESO'!J$10,Tabla1315[Riesgo activo?],"Activo")</f>
        <v>0</v>
      </c>
      <c r="K18" s="117">
        <f>COUNTIFS(Tabla1315[Sigla Proceso],'8_RIESGOS POR PROCESO'!A18,Tabla1315[Severidad Nivel de Riesgo Residual],'8_RIESGOS POR PROCESO'!K$10,Tabla1315[Riesgo activo?],"Activo")</f>
        <v>0</v>
      </c>
      <c r="L18" s="117">
        <f>COUNTIFS(Tabla1315[Sigla Proceso],'8_RIESGOS POR PROCESO'!A18,Tabla1315[Severidad Nivel de Riesgo Residual],'8_RIESGOS POR PROCESO'!L$10,Tabla1315[Riesgo activo?],"Activo")</f>
        <v>0</v>
      </c>
      <c r="M18" s="118" t="str">
        <f t="shared" si="1"/>
        <v/>
      </c>
      <c r="N18" s="118" t="str">
        <f t="shared" si="2"/>
        <v/>
      </c>
      <c r="O18" s="118" t="str">
        <f t="shared" si="3"/>
        <v/>
      </c>
      <c r="P18" s="118" t="str">
        <f t="shared" si="4"/>
        <v/>
      </c>
      <c r="Q18" s="36" t="str" cm="1">
        <f t="array" ref="Q18">IFERROR(IF(AND($D18&gt;0,$D18=SUM(E18:H18)),_xlfn.IFS(M18&gt;=20%,"Extremo",AND(M18+N18&gt;=30%,M18&lt;20%),"Alto",AND(M18+N18+O18&gt;=40%,M18+N18&lt;30%,M18&lt;20%),"Moderado",AND(M18+N18+O18+P18&gt;=50%,M18+N18+O18&lt;40%,M18+N18&lt;30%,M18&lt;20%),"Bajo"),""),"")</f>
        <v/>
      </c>
      <c r="R18" s="118" t="str">
        <f t="shared" si="5"/>
        <v/>
      </c>
      <c r="S18" s="118" t="str">
        <f t="shared" si="6"/>
        <v/>
      </c>
      <c r="T18" s="118" t="str">
        <f t="shared" si="7"/>
        <v/>
      </c>
      <c r="U18" s="118" t="str">
        <f t="shared" si="8"/>
        <v/>
      </c>
      <c r="V18" s="36" t="str" cm="1">
        <f t="array" ref="V18">IFERROR(IF(AND($D18&gt;0,$D18=SUM(I18:L18)),_xlfn.IFS(R18&gt;=20%,"Extremo",AND(R18+S18&gt;=30%,R18&lt;20%),"Alto",AND(R18+S18+T18&gt;=40%,R18+S18&lt;30%,R18&lt;20%),"Moderado",AND(R18+S18+T18+U18&gt;=50%,R18+S18+T18&lt;40%,R18+S18&lt;30%,R18&lt;20%),"Bajo"),""),"")</f>
        <v/>
      </c>
    </row>
    <row r="19" spans="1:22" ht="63.75" customHeight="1" x14ac:dyDescent="0.4">
      <c r="A19" s="122" t="str">
        <v>GINFO</v>
      </c>
      <c r="B19" s="122" t="str">
        <v>Gestión de la Información</v>
      </c>
      <c r="C19" s="122" t="str">
        <f>_xlfn.XLOOKUP(A19,Tabla1[SIGLA],Tabla1[Responsable de coordinación (Actividades del proceso)],"",0)</f>
        <v>Dirección de Gestión del Ordenamiento Social de la Propiedad - DGOSP
Subdirección de Sistemas de Información de Tierras - SSIT
Secretaría General - SG
Comunicaciones (DG)
Geografía y Topografía (DG)</v>
      </c>
      <c r="D19" s="119">
        <f>COUNTIFS(Tabla6[Sigla],'8_RIESGOS POR PROCESO'!A19,Tabla6[Estado],"Activo",Tabla6[Registro diligenciado],TRUE)</f>
        <v>0</v>
      </c>
      <c r="E19" s="117">
        <f>COUNTIFS(Tabla1315[Sigla Proceso],'8_RIESGOS POR PROCESO'!A19,Tabla1315[Severidad Nivel de Riesgo Inherente],'8_RIESGOS POR PROCESO'!E$10,Tabla1315[Riesgo activo?],"Activo")</f>
        <v>0</v>
      </c>
      <c r="F19" s="117">
        <f>COUNTIFS(Tabla1315[Sigla Proceso],'8_RIESGOS POR PROCESO'!A19,Tabla1315[Severidad Nivel de Riesgo Inherente],'8_RIESGOS POR PROCESO'!F$10,Tabla1315[Riesgo activo?],"Activo")</f>
        <v>0</v>
      </c>
      <c r="G19" s="117">
        <f>COUNTIFS(Tabla1315[Sigla Proceso],'8_RIESGOS POR PROCESO'!A19,Tabla1315[Severidad Nivel de Riesgo Inherente],'8_RIESGOS POR PROCESO'!G$10,Tabla1315[Riesgo activo?],"Activo")</f>
        <v>0</v>
      </c>
      <c r="H19" s="117">
        <f>COUNTIFS(Tabla1315[Sigla Proceso],'8_RIESGOS POR PROCESO'!A19,Tabla1315[Severidad Nivel de Riesgo Inherente],'8_RIESGOS POR PROCESO'!H$10,Tabla1315[Riesgo activo?],"Activo")</f>
        <v>0</v>
      </c>
      <c r="I19" s="117">
        <f>COUNTIFS(Tabla1315[Sigla Proceso],'8_RIESGOS POR PROCESO'!A19,Tabla1315[Severidad Nivel de Riesgo Residual],'8_RIESGOS POR PROCESO'!I$10,Tabla1315[Riesgo activo?],"Activo")</f>
        <v>0</v>
      </c>
      <c r="J19" s="117">
        <f>COUNTIFS(Tabla1315[Sigla Proceso],'8_RIESGOS POR PROCESO'!A19,Tabla1315[Severidad Nivel de Riesgo Residual],'8_RIESGOS POR PROCESO'!J$10,Tabla1315[Riesgo activo?],"Activo")</f>
        <v>0</v>
      </c>
      <c r="K19" s="117">
        <f>COUNTIFS(Tabla1315[Sigla Proceso],'8_RIESGOS POR PROCESO'!A19,Tabla1315[Severidad Nivel de Riesgo Residual],'8_RIESGOS POR PROCESO'!K$10,Tabla1315[Riesgo activo?],"Activo")</f>
        <v>0</v>
      </c>
      <c r="L19" s="117">
        <f>COUNTIFS(Tabla1315[Sigla Proceso],'8_RIESGOS POR PROCESO'!A19,Tabla1315[Severidad Nivel de Riesgo Residual],'8_RIESGOS POR PROCESO'!L$10,Tabla1315[Riesgo activo?],"Activo")</f>
        <v>0</v>
      </c>
      <c r="M19" s="118" t="str">
        <f t="shared" si="1"/>
        <v/>
      </c>
      <c r="N19" s="118" t="str">
        <f t="shared" si="2"/>
        <v/>
      </c>
      <c r="O19" s="118" t="str">
        <f t="shared" si="3"/>
        <v/>
      </c>
      <c r="P19" s="118" t="str">
        <f t="shared" si="4"/>
        <v/>
      </c>
      <c r="Q19" s="36" t="str" cm="1">
        <f t="array" ref="Q19">IFERROR(IF(AND($D19&gt;0,$D19=SUM(E19:H19)),_xlfn.IFS(M19&gt;=20%,"Extremo",AND(M19+N19&gt;=30%,M19&lt;20%),"Alto",AND(M19+N19+O19&gt;=40%,M19+N19&lt;30%,M19&lt;20%),"Moderado",AND(M19+N19+O19+P19&gt;=50%,M19+N19+O19&lt;40%,M19+N19&lt;30%,M19&lt;20%),"Bajo"),""),"")</f>
        <v/>
      </c>
      <c r="R19" s="118" t="str">
        <f t="shared" si="5"/>
        <v/>
      </c>
      <c r="S19" s="118" t="str">
        <f t="shared" si="6"/>
        <v/>
      </c>
      <c r="T19" s="118" t="str">
        <f t="shared" si="7"/>
        <v/>
      </c>
      <c r="U19" s="118" t="str">
        <f t="shared" si="8"/>
        <v/>
      </c>
      <c r="V19" s="36" t="str" cm="1">
        <f t="array" ref="V19">IFERROR(IF(AND($D19&gt;0,$D19=SUM(I19:L19)),_xlfn.IFS(R19&gt;=20%,"Extremo",AND(R19+S19&gt;=30%,R19&lt;20%),"Alto",AND(R19+S19+T19&gt;=40%,R19+S19&lt;30%,R19&lt;20%),"Moderado",AND(R19+S19+T19+U19&gt;=50%,R19+S19+T19&lt;40%,R19+S19&lt;30%,R19&lt;20%),"Bajo"),""),"")</f>
        <v/>
      </c>
    </row>
    <row r="20" spans="1:22" ht="14.6" x14ac:dyDescent="0.4">
      <c r="A20" s="122" t="str">
        <v>GTHU</v>
      </c>
      <c r="B20" s="122" t="str">
        <v>Gestión del Talento Humano</v>
      </c>
      <c r="C20" s="122" t="str">
        <f>_xlfn.XLOOKUP(A20,Tabla1[SIGLA],Tabla1[Responsable de coordinación (Actividades del proceso)],"",0)</f>
        <v>Subdirección de Talento Humano - STH</v>
      </c>
      <c r="D20" s="119">
        <f>COUNTIFS(Tabla6[Sigla],'8_RIESGOS POR PROCESO'!A20,Tabla6[Estado],"Activo",Tabla6[Registro diligenciado],TRUE)</f>
        <v>1</v>
      </c>
      <c r="E20" s="117">
        <f>COUNTIFS(Tabla1315[Sigla Proceso],'8_RIESGOS POR PROCESO'!A20,Tabla1315[Severidad Nivel de Riesgo Inherente],'8_RIESGOS POR PROCESO'!E$10,Tabla1315[Riesgo activo?],"Activo")</f>
        <v>0</v>
      </c>
      <c r="F20" s="117">
        <f>COUNTIFS(Tabla1315[Sigla Proceso],'8_RIESGOS POR PROCESO'!A20,Tabla1315[Severidad Nivel de Riesgo Inherente],'8_RIESGOS POR PROCESO'!F$10,Tabla1315[Riesgo activo?],"Activo")</f>
        <v>1</v>
      </c>
      <c r="G20" s="117">
        <f>COUNTIFS(Tabla1315[Sigla Proceso],'8_RIESGOS POR PROCESO'!A20,Tabla1315[Severidad Nivel de Riesgo Inherente],'8_RIESGOS POR PROCESO'!G$10,Tabla1315[Riesgo activo?],"Activo")</f>
        <v>0</v>
      </c>
      <c r="H20" s="117">
        <f>COUNTIFS(Tabla1315[Sigla Proceso],'8_RIESGOS POR PROCESO'!A20,Tabla1315[Severidad Nivel de Riesgo Inherente],'8_RIESGOS POR PROCESO'!H$10,Tabla1315[Riesgo activo?],"Activo")</f>
        <v>0</v>
      </c>
      <c r="I20" s="117">
        <f>COUNTIFS(Tabla1315[Sigla Proceso],'8_RIESGOS POR PROCESO'!A20,Tabla1315[Severidad Nivel de Riesgo Residual],'8_RIESGOS POR PROCESO'!I$10,Tabla1315[Riesgo activo?],"Activo")</f>
        <v>0</v>
      </c>
      <c r="J20" s="117">
        <f>COUNTIFS(Tabla1315[Sigla Proceso],'8_RIESGOS POR PROCESO'!A20,Tabla1315[Severidad Nivel de Riesgo Residual],'8_RIESGOS POR PROCESO'!J$10,Tabla1315[Riesgo activo?],"Activo")</f>
        <v>1</v>
      </c>
      <c r="K20" s="117">
        <f>COUNTIFS(Tabla1315[Sigla Proceso],'8_RIESGOS POR PROCESO'!A20,Tabla1315[Severidad Nivel de Riesgo Residual],'8_RIESGOS POR PROCESO'!K$10,Tabla1315[Riesgo activo?],"Activo")</f>
        <v>0</v>
      </c>
      <c r="L20" s="117">
        <f>COUNTIFS(Tabla1315[Sigla Proceso],'8_RIESGOS POR PROCESO'!A20,Tabla1315[Severidad Nivel de Riesgo Residual],'8_RIESGOS POR PROCESO'!L$10,Tabla1315[Riesgo activo?],"Activo")</f>
        <v>0</v>
      </c>
      <c r="M20" s="118">
        <f t="shared" si="1"/>
        <v>0</v>
      </c>
      <c r="N20" s="118">
        <f t="shared" si="2"/>
        <v>1</v>
      </c>
      <c r="O20" s="118">
        <f t="shared" si="3"/>
        <v>0</v>
      </c>
      <c r="P20" s="118">
        <f t="shared" si="4"/>
        <v>0</v>
      </c>
      <c r="Q20" s="36" t="str" cm="1">
        <f t="array" ref="Q20">IFERROR(IF(AND($D20&gt;0,$D20=SUM(E20:H20)),_xlfn.IFS(M20&gt;=20%,"Extremo",AND(M20+N20&gt;=30%,M20&lt;20%),"Alto",AND(M20+N20+O20&gt;=40%,M20+N20&lt;30%,M20&lt;20%),"Moderado",AND(M20+N20+O20+P20&gt;=50%,M20+N20+O20&lt;40%,M20+N20&lt;30%,M20&lt;20%),"Bajo"),""),"")</f>
        <v>Alto</v>
      </c>
      <c r="R20" s="118">
        <f t="shared" si="5"/>
        <v>0</v>
      </c>
      <c r="S20" s="118">
        <f t="shared" si="6"/>
        <v>1</v>
      </c>
      <c r="T20" s="118">
        <f t="shared" si="7"/>
        <v>0</v>
      </c>
      <c r="U20" s="118">
        <f t="shared" si="8"/>
        <v>0</v>
      </c>
      <c r="V20" s="36" t="str" cm="1">
        <f t="array" ref="V20">IFERROR(IF(AND($D20&gt;0,$D20=SUM(I20:L20)),_xlfn.IFS(R20&gt;=20%,"Extremo",AND(R20+S20&gt;=30%,R20&lt;20%),"Alto",AND(R20+S20+T20&gt;=40%,R20+S20&lt;30%,R20&lt;20%),"Moderado",AND(R20+S20+T20+U20&gt;=50%,R20+S20+T20&lt;40%,R20+S20&lt;30%,R20&lt;20%),"Bajo"),""),"")</f>
        <v>Alto</v>
      </c>
    </row>
    <row r="21" spans="1:22" ht="14.25" customHeight="1" x14ac:dyDescent="0.4">
      <c r="A21" s="122" t="str">
        <v>APJUR</v>
      </c>
      <c r="B21" s="122" t="str">
        <v>Apoyo Jurídico</v>
      </c>
      <c r="C21" s="122" t="str">
        <f>_xlfn.XLOOKUP(A21,Tabla1[SIGLA],Tabla1[Responsable de coordinación (Actividades del proceso)],"",0)</f>
        <v>Oficina Jurídica - OJ
Secretaría General - SG</v>
      </c>
      <c r="D21" s="119">
        <f>COUNTIFS(Tabla6[Sigla],'8_RIESGOS POR PROCESO'!A21,Tabla6[Estado],"Activo",Tabla6[Registro diligenciado],TRUE)</f>
        <v>2</v>
      </c>
      <c r="E21" s="117">
        <f>COUNTIFS(Tabla1315[Sigla Proceso],'8_RIESGOS POR PROCESO'!A21,Tabla1315[Severidad Nivel de Riesgo Inherente],'8_RIESGOS POR PROCESO'!E$10,Tabla1315[Riesgo activo?],"Activo")</f>
        <v>2</v>
      </c>
      <c r="F21" s="117">
        <f>COUNTIFS(Tabla1315[Sigla Proceso],'8_RIESGOS POR PROCESO'!A21,Tabla1315[Severidad Nivel de Riesgo Inherente],'8_RIESGOS POR PROCESO'!F$10,Tabla1315[Riesgo activo?],"Activo")</f>
        <v>0</v>
      </c>
      <c r="G21" s="117">
        <f>COUNTIFS(Tabla1315[Sigla Proceso],'8_RIESGOS POR PROCESO'!A21,Tabla1315[Severidad Nivel de Riesgo Inherente],'8_RIESGOS POR PROCESO'!G$10,Tabla1315[Riesgo activo?],"Activo")</f>
        <v>0</v>
      </c>
      <c r="H21" s="117">
        <f>COUNTIFS(Tabla1315[Sigla Proceso],'8_RIESGOS POR PROCESO'!A21,Tabla1315[Severidad Nivel de Riesgo Inherente],'8_RIESGOS POR PROCESO'!H$10,Tabla1315[Riesgo activo?],"Activo")</f>
        <v>0</v>
      </c>
      <c r="I21" s="117">
        <f>COUNTIFS(Tabla1315[Sigla Proceso],'8_RIESGOS POR PROCESO'!A21,Tabla1315[Severidad Nivel de Riesgo Residual],'8_RIESGOS POR PROCESO'!I$10,Tabla1315[Riesgo activo?],"Activo")</f>
        <v>0</v>
      </c>
      <c r="J21" s="117">
        <f>COUNTIFS(Tabla1315[Sigla Proceso],'8_RIESGOS POR PROCESO'!A21,Tabla1315[Severidad Nivel de Riesgo Residual],'8_RIESGOS POR PROCESO'!J$10,Tabla1315[Riesgo activo?],"Activo")</f>
        <v>2</v>
      </c>
      <c r="K21" s="117">
        <f>COUNTIFS(Tabla1315[Sigla Proceso],'8_RIESGOS POR PROCESO'!A21,Tabla1315[Severidad Nivel de Riesgo Residual],'8_RIESGOS POR PROCESO'!K$10,Tabla1315[Riesgo activo?],"Activo")</f>
        <v>0</v>
      </c>
      <c r="L21" s="117">
        <f>COUNTIFS(Tabla1315[Sigla Proceso],'8_RIESGOS POR PROCESO'!A21,Tabla1315[Severidad Nivel de Riesgo Residual],'8_RIESGOS POR PROCESO'!L$10,Tabla1315[Riesgo activo?],"Activo")</f>
        <v>0</v>
      </c>
      <c r="M21" s="118">
        <f t="shared" si="1"/>
        <v>1</v>
      </c>
      <c r="N21" s="118">
        <f t="shared" si="2"/>
        <v>0</v>
      </c>
      <c r="O21" s="118">
        <f t="shared" si="3"/>
        <v>0</v>
      </c>
      <c r="P21" s="118">
        <f t="shared" si="4"/>
        <v>0</v>
      </c>
      <c r="Q21" s="36" t="str" cm="1">
        <f t="array" ref="Q21">IFERROR(IF(AND($D21&gt;0,$D21=SUM(E21:H21)),_xlfn.IFS(M21&gt;=20%,"Extremo",AND(M21+N21&gt;=30%,M21&lt;20%),"Alto",AND(M21+N21+O21&gt;=40%,M21+N21&lt;30%,M21&lt;20%),"Moderado",AND(M21+N21+O21+P21&gt;=50%,M21+N21+O21&lt;40%,M21+N21&lt;30%,M21&lt;20%),"Bajo"),""),"")</f>
        <v>Extremo</v>
      </c>
      <c r="R21" s="118">
        <f t="shared" si="5"/>
        <v>0</v>
      </c>
      <c r="S21" s="118">
        <f t="shared" si="6"/>
        <v>1</v>
      </c>
      <c r="T21" s="118">
        <f t="shared" si="7"/>
        <v>0</v>
      </c>
      <c r="U21" s="118">
        <f t="shared" si="8"/>
        <v>0</v>
      </c>
      <c r="V21" s="36" t="str" cm="1">
        <f t="array" ref="V21">IFERROR(IF(AND($D21&gt;0,$D21=SUM(I21:L21)),_xlfn.IFS(R21&gt;=20%,"Extremo",AND(R21+S21&gt;=30%,R21&lt;20%),"Alto",AND(R21+S21+T21&gt;=40%,R21+S21&lt;30%,R21&lt;20%),"Moderado",AND(R21+S21+T21+U21&gt;=50%,R21+S21+T21&lt;40%,R21+S21&lt;30%,R21&lt;20%),"Bajo"),""),"")</f>
        <v>Alto</v>
      </c>
    </row>
    <row r="22" spans="1:22" ht="24" x14ac:dyDescent="0.4">
      <c r="A22" s="122" t="str">
        <v>ADQBS</v>
      </c>
      <c r="B22" s="122" t="str">
        <v>Adquisición de Bienes y Servicios</v>
      </c>
      <c r="C22" s="122" t="str">
        <f>_xlfn.XLOOKUP(A22,Tabla1[SIGLA],Tabla1[Responsable de coordinación (Actividades del proceso)],"",0)</f>
        <v>Secretaría General - SG
Subdirección Administrativa y Financiera - SAF</v>
      </c>
      <c r="D22" s="119">
        <f>COUNTIFS(Tabla6[Sigla],'8_RIESGOS POR PROCESO'!A22,Tabla6[Estado],"Activo",Tabla6[Registro diligenciado],TRUE)</f>
        <v>5</v>
      </c>
      <c r="E22" s="117">
        <f>COUNTIFS(Tabla1315[Sigla Proceso],'8_RIESGOS POR PROCESO'!A22,Tabla1315[Severidad Nivel de Riesgo Inherente],'8_RIESGOS POR PROCESO'!E$10,Tabla1315[Riesgo activo?],"Activo")</f>
        <v>5</v>
      </c>
      <c r="F22" s="117">
        <f>COUNTIFS(Tabla1315[Sigla Proceso],'8_RIESGOS POR PROCESO'!A22,Tabla1315[Severidad Nivel de Riesgo Inherente],'8_RIESGOS POR PROCESO'!F$10,Tabla1315[Riesgo activo?],"Activo")</f>
        <v>0</v>
      </c>
      <c r="G22" s="117">
        <f>COUNTIFS(Tabla1315[Sigla Proceso],'8_RIESGOS POR PROCESO'!A22,Tabla1315[Severidad Nivel de Riesgo Inherente],'8_RIESGOS POR PROCESO'!G$10,Tabla1315[Riesgo activo?],"Activo")</f>
        <v>0</v>
      </c>
      <c r="H22" s="117">
        <f>COUNTIFS(Tabla1315[Sigla Proceso],'8_RIESGOS POR PROCESO'!A22,Tabla1315[Severidad Nivel de Riesgo Inherente],'8_RIESGOS POR PROCESO'!H$10,Tabla1315[Riesgo activo?],"Activo")</f>
        <v>0</v>
      </c>
      <c r="I22" s="117">
        <f>COUNTIFS(Tabla1315[Sigla Proceso],'8_RIESGOS POR PROCESO'!A22,Tabla1315[Severidad Nivel de Riesgo Residual],'8_RIESGOS POR PROCESO'!I$10,Tabla1315[Riesgo activo?],"Activo")</f>
        <v>5</v>
      </c>
      <c r="J22" s="117">
        <f>COUNTIFS(Tabla1315[Sigla Proceso],'8_RIESGOS POR PROCESO'!A22,Tabla1315[Severidad Nivel de Riesgo Residual],'8_RIESGOS POR PROCESO'!J$10,Tabla1315[Riesgo activo?],"Activo")</f>
        <v>0</v>
      </c>
      <c r="K22" s="117">
        <f>COUNTIFS(Tabla1315[Sigla Proceso],'8_RIESGOS POR PROCESO'!A22,Tabla1315[Severidad Nivel de Riesgo Residual],'8_RIESGOS POR PROCESO'!K$10,Tabla1315[Riesgo activo?],"Activo")</f>
        <v>0</v>
      </c>
      <c r="L22" s="117">
        <f>COUNTIFS(Tabla1315[Sigla Proceso],'8_RIESGOS POR PROCESO'!A22,Tabla1315[Severidad Nivel de Riesgo Residual],'8_RIESGOS POR PROCESO'!L$10,Tabla1315[Riesgo activo?],"Activo")</f>
        <v>0</v>
      </c>
      <c r="M22" s="118">
        <f t="shared" si="1"/>
        <v>1</v>
      </c>
      <c r="N22" s="118">
        <f t="shared" si="2"/>
        <v>0</v>
      </c>
      <c r="O22" s="118">
        <f t="shared" si="3"/>
        <v>0</v>
      </c>
      <c r="P22" s="118">
        <f t="shared" si="4"/>
        <v>0</v>
      </c>
      <c r="Q22" s="36" t="str" cm="1">
        <f t="array" ref="Q22">IFERROR(IF(AND($D22&gt;0,$D22=SUM(E22:H22)),_xlfn.IFS(M22&gt;=20%,"Extremo",AND(M22+N22&gt;=30%,M22&lt;20%),"Alto",AND(M22+N22+O22&gt;=40%,M22+N22&lt;30%,M22&lt;20%),"Moderado",AND(M22+N22+O22+P22&gt;=50%,M22+N22+O22&lt;40%,M22+N22&lt;30%,M22&lt;20%),"Bajo"),""),"")</f>
        <v>Extremo</v>
      </c>
      <c r="R22" s="118">
        <f t="shared" si="5"/>
        <v>1</v>
      </c>
      <c r="S22" s="118">
        <f t="shared" si="6"/>
        <v>0</v>
      </c>
      <c r="T22" s="118">
        <f t="shared" si="7"/>
        <v>0</v>
      </c>
      <c r="U22" s="118">
        <f t="shared" si="8"/>
        <v>0</v>
      </c>
      <c r="V22" s="36" t="str" cm="1">
        <f t="array" ref="V22">IFERROR(IF(AND($D22&gt;0,$D22=SUM(I22:L22)),_xlfn.IFS(R22&gt;=20%,"Extremo",AND(R22+S22&gt;=30%,R22&lt;20%),"Alto",AND(R22+S22+T22&gt;=40%,R22+S22&lt;30%,R22&lt;20%),"Moderado",AND(R22+S22+T22+U22&gt;=50%,R22+S22+T22&lt;40%,R22+S22&lt;30%,R22&lt;20%),"Bajo"),""),"")</f>
        <v>Extremo</v>
      </c>
    </row>
    <row r="23" spans="1:22" ht="24" x14ac:dyDescent="0.4">
      <c r="A23" s="122" t="str">
        <v>ADMBS</v>
      </c>
      <c r="B23" s="122" t="str">
        <v>Administración de Bienes y Servicios</v>
      </c>
      <c r="C23" s="122" t="str">
        <f>_xlfn.XLOOKUP(A23,Tabla1[SIGLA],Tabla1[Responsable de coordinación (Actividades del proceso)],"",0)</f>
        <v>Secretaría General - SG
Subdirección Administrativa y Financiera - SAF</v>
      </c>
      <c r="D23" s="119">
        <f>COUNTIFS(Tabla6[Sigla],'8_RIESGOS POR PROCESO'!A23,Tabla6[Estado],"Activo",Tabla6[Registro diligenciado],TRUE)</f>
        <v>2</v>
      </c>
      <c r="E23" s="117">
        <f>COUNTIFS(Tabla1315[Sigla Proceso],'8_RIESGOS POR PROCESO'!A23,Tabla1315[Severidad Nivel de Riesgo Inherente],'8_RIESGOS POR PROCESO'!E$10,Tabla1315[Riesgo activo?],"Activo")</f>
        <v>2</v>
      </c>
      <c r="F23" s="117">
        <f>COUNTIFS(Tabla1315[Sigla Proceso],'8_RIESGOS POR PROCESO'!A23,Tabla1315[Severidad Nivel de Riesgo Inherente],'8_RIESGOS POR PROCESO'!F$10,Tabla1315[Riesgo activo?],"Activo")</f>
        <v>0</v>
      </c>
      <c r="G23" s="117">
        <f>COUNTIFS(Tabla1315[Sigla Proceso],'8_RIESGOS POR PROCESO'!A23,Tabla1315[Severidad Nivel de Riesgo Inherente],'8_RIESGOS POR PROCESO'!G$10,Tabla1315[Riesgo activo?],"Activo")</f>
        <v>0</v>
      </c>
      <c r="H23" s="117">
        <f>COUNTIFS(Tabla1315[Sigla Proceso],'8_RIESGOS POR PROCESO'!A23,Tabla1315[Severidad Nivel de Riesgo Inherente],'8_RIESGOS POR PROCESO'!H$10,Tabla1315[Riesgo activo?],"Activo")</f>
        <v>0</v>
      </c>
      <c r="I23" s="117">
        <f>COUNTIFS(Tabla1315[Sigla Proceso],'8_RIESGOS POR PROCESO'!A23,Tabla1315[Severidad Nivel de Riesgo Residual],'8_RIESGOS POR PROCESO'!I$10,Tabla1315[Riesgo activo?],"Activo")</f>
        <v>2</v>
      </c>
      <c r="J23" s="117">
        <f>COUNTIFS(Tabla1315[Sigla Proceso],'8_RIESGOS POR PROCESO'!A23,Tabla1315[Severidad Nivel de Riesgo Residual],'8_RIESGOS POR PROCESO'!J$10,Tabla1315[Riesgo activo?],"Activo")</f>
        <v>0</v>
      </c>
      <c r="K23" s="117">
        <f>COUNTIFS(Tabla1315[Sigla Proceso],'8_RIESGOS POR PROCESO'!A23,Tabla1315[Severidad Nivel de Riesgo Residual],'8_RIESGOS POR PROCESO'!K$10,Tabla1315[Riesgo activo?],"Activo")</f>
        <v>0</v>
      </c>
      <c r="L23" s="117">
        <f>COUNTIFS(Tabla1315[Sigla Proceso],'8_RIESGOS POR PROCESO'!A23,Tabla1315[Severidad Nivel de Riesgo Residual],'8_RIESGOS POR PROCESO'!L$10,Tabla1315[Riesgo activo?],"Activo")</f>
        <v>0</v>
      </c>
      <c r="M23" s="118">
        <f t="shared" si="1"/>
        <v>1</v>
      </c>
      <c r="N23" s="118">
        <f t="shared" si="2"/>
        <v>0</v>
      </c>
      <c r="O23" s="118">
        <f t="shared" si="3"/>
        <v>0</v>
      </c>
      <c r="P23" s="118">
        <f t="shared" si="4"/>
        <v>0</v>
      </c>
      <c r="Q23" s="36" t="str" cm="1">
        <f t="array" ref="Q23">IFERROR(IF(AND($D23&gt;0,$D23=SUM(E23:H23)),_xlfn.IFS(M23&gt;=20%,"Extremo",AND(M23+N23&gt;=30%,M23&lt;20%),"Alto",AND(M23+N23+O23&gt;=40%,M23+N23&lt;30%,M23&lt;20%),"Moderado",AND(M23+N23+O23+P23&gt;=50%,M23+N23+O23&lt;40%,M23+N23&lt;30%,M23&lt;20%),"Bajo"),""),"")</f>
        <v>Extremo</v>
      </c>
      <c r="R23" s="118">
        <f t="shared" si="5"/>
        <v>1</v>
      </c>
      <c r="S23" s="118">
        <f t="shared" si="6"/>
        <v>0</v>
      </c>
      <c r="T23" s="118">
        <f t="shared" si="7"/>
        <v>0</v>
      </c>
      <c r="U23" s="118">
        <f t="shared" si="8"/>
        <v>0</v>
      </c>
      <c r="V23" s="36" t="str" cm="1">
        <f t="array" ref="V23">IFERROR(IF(AND($D23&gt;0,$D23=SUM(I23:L23)),_xlfn.IFS(R23&gt;=20%,"Extremo",AND(R23+S23&gt;=30%,R23&lt;20%),"Alto",AND(R23+S23+T23&gt;=40%,R23+S23&lt;30%,R23&lt;20%),"Moderado",AND(R23+S23+T23+U23&gt;=50%,R23+S23+T23&lt;40%,R23+S23&lt;30%,R23&lt;20%),"Bajo"),""),"")</f>
        <v>Extremo</v>
      </c>
    </row>
    <row r="24" spans="1:22" ht="48" x14ac:dyDescent="0.4">
      <c r="A24" s="122" t="str">
        <v>GEFIN</v>
      </c>
      <c r="B24" s="122" t="str">
        <v>Gestión Financiera</v>
      </c>
      <c r="C24" s="122" t="str">
        <f>_xlfn.XLOOKUP(A24,Tabla1[SIGLA],Tabla1[Responsable de coordinación (Actividades del proceso)],"",0)</f>
        <v>Oficina de Planeación - OP
Secretaría General - SG
Subdirección Administrativa y Financiera - SAF
Subdirección de Administración de Tierras de la Nación - SATN</v>
      </c>
      <c r="D24" s="119">
        <f>COUNTIFS(Tabla6[Sigla],'8_RIESGOS POR PROCESO'!A24,Tabla6[Estado],"Activo",Tabla6[Registro diligenciado],TRUE)</f>
        <v>0</v>
      </c>
      <c r="E24" s="117">
        <f>COUNTIFS(Tabla1315[Sigla Proceso],'8_RIESGOS POR PROCESO'!A24,Tabla1315[Severidad Nivel de Riesgo Inherente],'8_RIESGOS POR PROCESO'!E$10,Tabla1315[Riesgo activo?],"Activo")</f>
        <v>0</v>
      </c>
      <c r="F24" s="117">
        <f>COUNTIFS(Tabla1315[Sigla Proceso],'8_RIESGOS POR PROCESO'!A24,Tabla1315[Severidad Nivel de Riesgo Inherente],'8_RIESGOS POR PROCESO'!F$10,Tabla1315[Riesgo activo?],"Activo")</f>
        <v>0</v>
      </c>
      <c r="G24" s="117">
        <f>COUNTIFS(Tabla1315[Sigla Proceso],'8_RIESGOS POR PROCESO'!A24,Tabla1315[Severidad Nivel de Riesgo Inherente],'8_RIESGOS POR PROCESO'!G$10,Tabla1315[Riesgo activo?],"Activo")</f>
        <v>0</v>
      </c>
      <c r="H24" s="117">
        <f>COUNTIFS(Tabla1315[Sigla Proceso],'8_RIESGOS POR PROCESO'!A24,Tabla1315[Severidad Nivel de Riesgo Inherente],'8_RIESGOS POR PROCESO'!H$10,Tabla1315[Riesgo activo?],"Activo")</f>
        <v>0</v>
      </c>
      <c r="I24" s="117">
        <f>COUNTIFS(Tabla1315[Sigla Proceso],'8_RIESGOS POR PROCESO'!A24,Tabla1315[Severidad Nivel de Riesgo Residual],'8_RIESGOS POR PROCESO'!I$10,Tabla1315[Riesgo activo?],"Activo")</f>
        <v>0</v>
      </c>
      <c r="J24" s="117">
        <f>COUNTIFS(Tabla1315[Sigla Proceso],'8_RIESGOS POR PROCESO'!A24,Tabla1315[Severidad Nivel de Riesgo Residual],'8_RIESGOS POR PROCESO'!J$10,Tabla1315[Riesgo activo?],"Activo")</f>
        <v>0</v>
      </c>
      <c r="K24" s="117">
        <f>COUNTIFS(Tabla1315[Sigla Proceso],'8_RIESGOS POR PROCESO'!A24,Tabla1315[Severidad Nivel de Riesgo Residual],'8_RIESGOS POR PROCESO'!K$10,Tabla1315[Riesgo activo?],"Activo")</f>
        <v>0</v>
      </c>
      <c r="L24" s="117">
        <f>COUNTIFS(Tabla1315[Sigla Proceso],'8_RIESGOS POR PROCESO'!A24,Tabla1315[Severidad Nivel de Riesgo Residual],'8_RIESGOS POR PROCESO'!L$10,Tabla1315[Riesgo activo?],"Activo")</f>
        <v>0</v>
      </c>
      <c r="M24" s="118" t="str">
        <f t="shared" si="1"/>
        <v/>
      </c>
      <c r="N24" s="118" t="str">
        <f t="shared" si="2"/>
        <v/>
      </c>
      <c r="O24" s="118" t="str">
        <f t="shared" si="3"/>
        <v/>
      </c>
      <c r="P24" s="118" t="str">
        <f t="shared" si="4"/>
        <v/>
      </c>
      <c r="Q24" s="36" t="str" cm="1">
        <f t="array" ref="Q24">IFERROR(IF(AND($D24&gt;0,$D24=SUM(E24:H24)),_xlfn.IFS(M24&gt;=20%,"Extremo",AND(M24+N24&gt;=30%,M24&lt;20%),"Alto",AND(M24+N24+O24&gt;=40%,M24+N24&lt;30%,M24&lt;20%),"Moderado",AND(M24+N24+O24+P24&gt;=50%,M24+N24+O24&lt;40%,M24+N24&lt;30%,M24&lt;20%),"Bajo"),""),"")</f>
        <v/>
      </c>
      <c r="R24" s="118" t="str">
        <f t="shared" si="5"/>
        <v/>
      </c>
      <c r="S24" s="118" t="str">
        <f t="shared" si="6"/>
        <v/>
      </c>
      <c r="T24" s="118" t="str">
        <f t="shared" si="7"/>
        <v/>
      </c>
      <c r="U24" s="118" t="str">
        <f t="shared" si="8"/>
        <v/>
      </c>
      <c r="V24" s="36" t="str" cm="1">
        <f t="array" ref="V24">IFERROR(IF(AND($D24&gt;0,$D24=SUM(I24:L24)),_xlfn.IFS(R24&gt;=20%,"Extremo",AND(R24+S24&gt;=30%,R24&lt;20%),"Alto",AND(R24+S24+T24&gt;=40%,R24+S24&lt;30%,R24&lt;20%),"Moderado",AND(R24+S24+T24+U24&gt;=50%,R24+S24+T24&lt;40%,R24+S24&lt;30%,R24&lt;20%),"Bajo"),""),"")</f>
        <v/>
      </c>
    </row>
    <row r="25" spans="1:22" ht="48" x14ac:dyDescent="0.4">
      <c r="A25" s="122" t="str">
        <v>SEYM</v>
      </c>
      <c r="B25" s="122" t="str">
        <v>Seguimiento, Evaluación y Mejora</v>
      </c>
      <c r="C25" s="122" t="str">
        <f>_xlfn.XLOOKUP(A25,Tabla1[SIGLA],Tabla1[Responsable de coordinación (Actividades del proceso)],"",0)</f>
        <v>Oficina de Control Interno - OCI
Oficina de Planeación - OP
Oficina del Inspector de la Gestión de Tierras - OIGT
Secretaría General - SG</v>
      </c>
      <c r="D25" s="119">
        <f>COUNTIFS(Tabla6[Sigla],'8_RIESGOS POR PROCESO'!A25,Tabla6[Estado],"Activo",Tabla6[Registro diligenciado],TRUE)</f>
        <v>3</v>
      </c>
      <c r="E25" s="117">
        <f>COUNTIFS(Tabla1315[Sigla Proceso],'8_RIESGOS POR PROCESO'!A25,Tabla1315[Severidad Nivel de Riesgo Inherente],'8_RIESGOS POR PROCESO'!E$10,Tabla1315[Riesgo activo?],"Activo")</f>
        <v>3</v>
      </c>
      <c r="F25" s="117">
        <f>COUNTIFS(Tabla1315[Sigla Proceso],'8_RIESGOS POR PROCESO'!A25,Tabla1315[Severidad Nivel de Riesgo Inherente],'8_RIESGOS POR PROCESO'!F$10,Tabla1315[Riesgo activo?],"Activo")</f>
        <v>0</v>
      </c>
      <c r="G25" s="117">
        <f>COUNTIFS(Tabla1315[Sigla Proceso],'8_RIESGOS POR PROCESO'!A25,Tabla1315[Severidad Nivel de Riesgo Inherente],'8_RIESGOS POR PROCESO'!G$10,Tabla1315[Riesgo activo?],"Activo")</f>
        <v>0</v>
      </c>
      <c r="H25" s="117">
        <f>COUNTIFS(Tabla1315[Sigla Proceso],'8_RIESGOS POR PROCESO'!A25,Tabla1315[Severidad Nivel de Riesgo Inherente],'8_RIESGOS POR PROCESO'!H$10,Tabla1315[Riesgo activo?],"Activo")</f>
        <v>0</v>
      </c>
      <c r="I25" s="117">
        <f>COUNTIFS(Tabla1315[Sigla Proceso],'8_RIESGOS POR PROCESO'!A25,Tabla1315[Severidad Nivel de Riesgo Residual],'8_RIESGOS POR PROCESO'!I$10,Tabla1315[Riesgo activo?],"Activo")</f>
        <v>3</v>
      </c>
      <c r="J25" s="117">
        <f>COUNTIFS(Tabla1315[Sigla Proceso],'8_RIESGOS POR PROCESO'!A25,Tabla1315[Severidad Nivel de Riesgo Residual],'8_RIESGOS POR PROCESO'!J$10,Tabla1315[Riesgo activo?],"Activo")</f>
        <v>0</v>
      </c>
      <c r="K25" s="117">
        <f>COUNTIFS(Tabla1315[Sigla Proceso],'8_RIESGOS POR PROCESO'!A25,Tabla1315[Severidad Nivel de Riesgo Residual],'8_RIESGOS POR PROCESO'!K$10,Tabla1315[Riesgo activo?],"Activo")</f>
        <v>0</v>
      </c>
      <c r="L25" s="117">
        <f>COUNTIFS(Tabla1315[Sigla Proceso],'8_RIESGOS POR PROCESO'!A25,Tabla1315[Severidad Nivel de Riesgo Residual],'8_RIESGOS POR PROCESO'!L$10,Tabla1315[Riesgo activo?],"Activo")</f>
        <v>0</v>
      </c>
      <c r="M25" s="118">
        <f t="shared" si="1"/>
        <v>1</v>
      </c>
      <c r="N25" s="118">
        <f t="shared" si="2"/>
        <v>0</v>
      </c>
      <c r="O25" s="118">
        <f t="shared" si="3"/>
        <v>0</v>
      </c>
      <c r="P25" s="118">
        <f t="shared" si="4"/>
        <v>0</v>
      </c>
      <c r="Q25" s="36" t="str" cm="1">
        <f t="array" ref="Q25">IFERROR(IF(AND($D25&gt;0,$D25=SUM(E25:H25)),_xlfn.IFS(M25&gt;=20%,"Extremo",AND(M25+N25&gt;=30%,M25&lt;20%),"Alto",AND(M25+N25+O25&gt;=40%,M25+N25&lt;30%,M25&lt;20%),"Moderado",AND(M25+N25+O25+P25&gt;=50%,M25+N25+O25&lt;40%,M25+N25&lt;30%,M25&lt;20%),"Bajo"),""),"")</f>
        <v>Extremo</v>
      </c>
      <c r="R25" s="118">
        <f t="shared" si="5"/>
        <v>1</v>
      </c>
      <c r="S25" s="118">
        <f t="shared" si="6"/>
        <v>0</v>
      </c>
      <c r="T25" s="118">
        <f t="shared" si="7"/>
        <v>0</v>
      </c>
      <c r="U25" s="118">
        <f t="shared" si="8"/>
        <v>0</v>
      </c>
      <c r="V25" s="36" t="str" cm="1">
        <f t="array" ref="V25">IFERROR(IF(AND($D25&gt;0,$D25=SUM(I25:L25)),_xlfn.IFS(R25&gt;=20%,"Extremo",AND(R25+S25&gt;=30%,R25&lt;20%),"Alto",AND(R25+S25+T25&gt;=40%,R25+S25&lt;30%,R25&lt;20%),"Moderado",AND(R25+S25+T25+U25&gt;=50%,R25+S25+T25&lt;40%,R25+S25&lt;30%,R25&lt;20%),"Bajo"),""),"")</f>
        <v>Extremo</v>
      </c>
    </row>
    <row r="26" spans="1:22" ht="65.25" customHeight="1" x14ac:dyDescent="0.4">
      <c r="A26" s="122" t="str">
        <v>GEMA</v>
      </c>
      <c r="B26" s="122" t="str">
        <v>Gestión del Modelo de Atención</v>
      </c>
      <c r="C26" s="122" t="str">
        <f>_xlfn.XLOOKUP(A26,Tabla1[SIGLA],Tabla1[Responsable de coordinación (Actividades del proceso)],"",0)</f>
        <v>Secretaría General - SG
Dirección de Gestión del Ordenamiento Social de la Propiedad - DGOSP
Dirección de Acceso a Tierras - DAT
Dirección de Gestión Jurídica de Tierras - DGJT
Dirección de Asuntos Étnicos - DAE</v>
      </c>
      <c r="D26" s="119">
        <f>COUNTIFS(Tabla6[Sigla],'8_RIESGOS POR PROCESO'!A26,Tabla6[Estado],"Activo",Tabla6[Registro diligenciado],TRUE)</f>
        <v>16</v>
      </c>
      <c r="E26" s="117">
        <f>COUNTIFS(Tabla1315[Sigla Proceso],'8_RIESGOS POR PROCESO'!A26,Tabla1315[Severidad Nivel de Riesgo Inherente],'8_RIESGOS POR PROCESO'!E$10,Tabla1315[Riesgo activo?],"Activo")</f>
        <v>10</v>
      </c>
      <c r="F26" s="117">
        <f>COUNTIFS(Tabla1315[Sigla Proceso],'8_RIESGOS POR PROCESO'!A26,Tabla1315[Severidad Nivel de Riesgo Inherente],'8_RIESGOS POR PROCESO'!F$10,Tabla1315[Riesgo activo?],"Activo")</f>
        <v>5</v>
      </c>
      <c r="G26" s="117">
        <f>COUNTIFS(Tabla1315[Sigla Proceso],'8_RIESGOS POR PROCESO'!A26,Tabla1315[Severidad Nivel de Riesgo Inherente],'8_RIESGOS POR PROCESO'!G$10,Tabla1315[Riesgo activo?],"Activo")</f>
        <v>1</v>
      </c>
      <c r="H26" s="117">
        <f>COUNTIFS(Tabla1315[Sigla Proceso],'8_RIESGOS POR PROCESO'!A26,Tabla1315[Severidad Nivel de Riesgo Inherente],'8_RIESGOS POR PROCESO'!H$10,Tabla1315[Riesgo activo?],"Activo")</f>
        <v>0</v>
      </c>
      <c r="I26" s="117">
        <f>COUNTIFS(Tabla1315[Sigla Proceso],'8_RIESGOS POR PROCESO'!A26,Tabla1315[Severidad Nivel de Riesgo Residual],'8_RIESGOS POR PROCESO'!I$10,Tabla1315[Riesgo activo?],"Activo")</f>
        <v>8</v>
      </c>
      <c r="J26" s="117">
        <f>COUNTIFS(Tabla1315[Sigla Proceso],'8_RIESGOS POR PROCESO'!A26,Tabla1315[Severidad Nivel de Riesgo Residual],'8_RIESGOS POR PROCESO'!J$10,Tabla1315[Riesgo activo?],"Activo")</f>
        <v>6</v>
      </c>
      <c r="K26" s="117">
        <f>COUNTIFS(Tabla1315[Sigla Proceso],'8_RIESGOS POR PROCESO'!A26,Tabla1315[Severidad Nivel de Riesgo Residual],'8_RIESGOS POR PROCESO'!K$10,Tabla1315[Riesgo activo?],"Activo")</f>
        <v>2</v>
      </c>
      <c r="L26" s="117">
        <f>COUNTIFS(Tabla1315[Sigla Proceso],'8_RIESGOS POR PROCESO'!A26,Tabla1315[Severidad Nivel de Riesgo Residual],'8_RIESGOS POR PROCESO'!L$10,Tabla1315[Riesgo activo?],"Activo")</f>
        <v>0</v>
      </c>
      <c r="M26" s="118">
        <f t="shared" si="1"/>
        <v>0.625</v>
      </c>
      <c r="N26" s="118">
        <f t="shared" si="2"/>
        <v>0.3125</v>
      </c>
      <c r="O26" s="118">
        <f t="shared" si="3"/>
        <v>6.25E-2</v>
      </c>
      <c r="P26" s="118">
        <f t="shared" si="4"/>
        <v>0</v>
      </c>
      <c r="Q26" s="36" t="str" cm="1">
        <f t="array" ref="Q26">IFERROR(IF(AND($D26&gt;0,$D26=SUM(E26:H26)),_xlfn.IFS(M26&gt;=20%,"Extremo",AND(M26+N26&gt;=30%,M26&lt;20%),"Alto",AND(M26+N26+O26&gt;=40%,M26+N26&lt;30%,M26&lt;20%),"Moderado",AND(M26+N26+O26+P26&gt;=50%,M26+N26+O26&lt;40%,M26+N26&lt;30%,M26&lt;20%),"Bajo"),""),"")</f>
        <v>Extremo</v>
      </c>
      <c r="R26" s="118">
        <f t="shared" si="5"/>
        <v>0.5</v>
      </c>
      <c r="S26" s="118">
        <f t="shared" si="6"/>
        <v>0.375</v>
      </c>
      <c r="T26" s="118">
        <f t="shared" si="7"/>
        <v>0.125</v>
      </c>
      <c r="U26" s="118">
        <f t="shared" si="8"/>
        <v>0</v>
      </c>
      <c r="V26" s="36" t="str" cm="1">
        <f t="array" ref="V26">IFERROR(IF(AND($D26&gt;0,$D26=SUM(I26:L26)),_xlfn.IFS(R26&gt;=20%,"Extremo",AND(R26+S26&gt;=30%,R26&lt;20%),"Alto",AND(R26+S26+T26&gt;=40%,R26+S26&lt;30%,R26&lt;20%),"Moderado",AND(R26+S26+T26+U26&gt;=50%,R26+S26+T26&lt;40%,R26+S26&lt;30%,R26&lt;20%),"Bajo"),""),"")</f>
        <v>Extremo</v>
      </c>
    </row>
    <row r="27" spans="1:22" x14ac:dyDescent="0.4"/>
    <row r="28" spans="1:22" x14ac:dyDescent="0.4"/>
    <row r="29" spans="1:22" x14ac:dyDescent="0.4"/>
  </sheetData>
  <sheetProtection algorithmName="SHA-512" hashValue="JT0AM6gC990YiQKa0JT3SIMNdW5cOvjExeHTKIUTEny+NJcjcLuF/7Zcq9UqK/vjfS9tvJhoxbjJc1YdYaSNvA==" saltValue="W2Dy+uVPr+fz3XJZ9PMxWA==" spinCount="100000" sheet="1" objects="1" scenarios="1"/>
  <mergeCells count="13">
    <mergeCell ref="B1:V1"/>
    <mergeCell ref="M8:P9"/>
    <mergeCell ref="R8:U9"/>
    <mergeCell ref="A5:V6"/>
    <mergeCell ref="B2:V2"/>
    <mergeCell ref="C3:Q3"/>
    <mergeCell ref="C4:Q4"/>
    <mergeCell ref="E9:H9"/>
    <mergeCell ref="I9:L9"/>
    <mergeCell ref="D8:L8"/>
    <mergeCell ref="A8:C9"/>
    <mergeCell ref="Q8:Q10"/>
    <mergeCell ref="V8:V10"/>
  </mergeCells>
  <conditionalFormatting sqref="A11:V26">
    <cfRule type="expression" dxfId="4" priority="5">
      <formula>$A11&lt;&gt;""</formula>
    </cfRule>
  </conditionalFormatting>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extLst>
    <ext xmlns:x14="http://schemas.microsoft.com/office/spreadsheetml/2009/9/main" uri="{78C0D931-6437-407d-A8EE-F0AAD7539E65}">
      <x14:conditionalFormattings>
        <x14:conditionalFormatting xmlns:xm="http://schemas.microsoft.com/office/excel/2006/main">
          <x14:cfRule type="cellIs" priority="1" operator="equal" id="{60190625-18D4-4329-8FBF-695D9EE5F18E}">
            <xm:f>CONFIGURACIÓN!$BM$9</xm:f>
            <x14:dxf>
              <fill>
                <patternFill>
                  <bgColor rgb="FF92D050"/>
                </patternFill>
              </fill>
            </x14:dxf>
          </x14:cfRule>
          <x14:cfRule type="cellIs" priority="2" operator="equal" id="{499D425B-6384-416D-9E51-244849CA4DCA}">
            <xm:f>CONFIGURACIÓN!$BM$8</xm:f>
            <x14:dxf>
              <fill>
                <patternFill>
                  <bgColor rgb="FFFFFF66"/>
                </patternFill>
              </fill>
            </x14:dxf>
          </x14:cfRule>
          <x14:cfRule type="cellIs" priority="3" operator="equal" id="{271AB799-CD94-413F-BCC6-DB899E062D4B}">
            <xm:f>CONFIGURACIÓN!$BM$7</xm:f>
            <x14:dxf>
              <fill>
                <patternFill>
                  <bgColor rgb="FFFF6600"/>
                </patternFill>
              </fill>
            </x14:dxf>
          </x14:cfRule>
          <x14:cfRule type="cellIs" priority="4" operator="equal" id="{34C6DE53-B05E-430C-8685-D3C1D68E5C84}">
            <xm:f>CONFIGURACIÓN!$BM$6</xm:f>
            <x14:dxf>
              <fill>
                <patternFill>
                  <bgColor rgb="FFFF0000"/>
                </patternFill>
              </fill>
            </x14:dxf>
          </x14:cfRule>
          <xm:sqref>Q11:Q26 V11:V26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5E266-764D-4DA6-9D8D-4F97269B4158}">
  <sheetPr codeName="Hoja1"/>
  <dimension ref="A1:BX45"/>
  <sheetViews>
    <sheetView topLeftCell="K1" workbookViewId="0">
      <selection activeCell="K6" sqref="K6"/>
    </sheetView>
  </sheetViews>
  <sheetFormatPr baseColWidth="10" defaultColWidth="11.3828125" defaultRowHeight="30.75" customHeight="1" x14ac:dyDescent="0.4"/>
  <cols>
    <col min="2" max="2" width="31.3828125" customWidth="1"/>
    <col min="3" max="3" width="82" customWidth="1"/>
    <col min="4" max="4" width="9.15234375" customWidth="1"/>
    <col min="5" max="5" width="103.3046875" customWidth="1"/>
    <col min="6" max="6" width="2.53515625" customWidth="1"/>
    <col min="7" max="7" width="19.15234375" customWidth="1"/>
    <col min="8" max="8" width="4.15234375" customWidth="1"/>
    <col min="9" max="9" width="31.15234375" customWidth="1"/>
    <col min="10" max="11" width="34" customWidth="1"/>
    <col min="12" max="12" width="3.3046875" customWidth="1"/>
    <col min="13" max="13" width="37.84375" customWidth="1"/>
    <col min="14" max="14" width="3.84375" customWidth="1"/>
    <col min="15" max="16" width="64.15234375" customWidth="1"/>
    <col min="17" max="17" width="4" customWidth="1"/>
    <col min="18" max="18" width="32" customWidth="1"/>
    <col min="20" max="20" width="59.53515625" customWidth="1"/>
    <col min="22" max="22" width="13.53515625" customWidth="1"/>
    <col min="24" max="24" width="26.3828125" customWidth="1"/>
    <col min="25" max="25" width="47" customWidth="1"/>
    <col min="26" max="26" width="12.84375" customWidth="1"/>
    <col min="27" max="27" width="18.3046875" customWidth="1"/>
    <col min="29" max="29" width="28.3828125" customWidth="1"/>
    <col min="30" max="30" width="15.15234375" customWidth="1"/>
    <col min="32" max="32" width="12.15234375" customWidth="1"/>
    <col min="34" max="34" width="4.84375" customWidth="1"/>
    <col min="35" max="35" width="43" customWidth="1"/>
    <col min="36" max="36" width="4.53515625" customWidth="1"/>
    <col min="37" max="37" width="32.3046875" customWidth="1"/>
    <col min="38" max="38" width="5.3828125" customWidth="1"/>
    <col min="39" max="39" width="31.15234375" customWidth="1"/>
    <col min="40" max="40" width="90.84375" style="2" customWidth="1"/>
    <col min="41" max="41" width="4.3828125" customWidth="1"/>
    <col min="42" max="42" width="31.3828125" customWidth="1"/>
    <col min="43" max="43" width="4.3828125" customWidth="1"/>
    <col min="44" max="44" width="36" customWidth="1"/>
    <col min="45" max="45" width="2.53515625" customWidth="1"/>
    <col min="46" max="46" width="32" customWidth="1"/>
    <col min="47" max="47" width="3" customWidth="1"/>
    <col min="48" max="48" width="28.53515625" customWidth="1"/>
    <col min="49" max="49" width="5.84375" customWidth="1"/>
    <col min="50" max="50" width="16.53515625" customWidth="1"/>
    <col min="52" max="52" width="15.3046875" customWidth="1"/>
    <col min="54" max="54" width="19" customWidth="1"/>
    <col min="65" max="65" width="18.69140625" customWidth="1"/>
    <col min="66" max="66" width="21.3828125" customWidth="1"/>
    <col min="67" max="67" width="26.84375" customWidth="1"/>
    <col min="68" max="68" width="32.84375" customWidth="1"/>
    <col min="72" max="72" width="16.15234375" customWidth="1"/>
    <col min="74" max="74" width="16" customWidth="1"/>
    <col min="76" max="76" width="102.84375" customWidth="1"/>
  </cols>
  <sheetData>
    <row r="1" spans="1:76" ht="30.75" customHeight="1" x14ac:dyDescent="0.65">
      <c r="A1" s="1"/>
      <c r="B1" s="3"/>
      <c r="C1" s="514" t="str">
        <f>INICIO!$B$7</f>
        <v xml:space="preserve">MAPA DE RIESGOS DE CORRUPCIÓN </v>
      </c>
      <c r="D1" s="514"/>
      <c r="E1" s="514"/>
    </row>
    <row r="2" spans="1:76" ht="30.75" customHeight="1" x14ac:dyDescent="0.4">
      <c r="A2" s="1"/>
      <c r="B2" s="3"/>
      <c r="C2" s="515" t="s">
        <v>18</v>
      </c>
      <c r="D2" s="515"/>
      <c r="E2" s="515"/>
    </row>
    <row r="3" spans="1:76" ht="30.75" customHeight="1" x14ac:dyDescent="0.4">
      <c r="A3" s="1"/>
      <c r="B3" s="1"/>
      <c r="C3" s="1"/>
      <c r="D3" s="1"/>
      <c r="E3" s="1"/>
      <c r="BE3" s="522" t="s">
        <v>19</v>
      </c>
      <c r="BF3" s="522"/>
      <c r="BG3" s="522"/>
    </row>
    <row r="4" spans="1:76" ht="30.75" customHeight="1" x14ac:dyDescent="0.4">
      <c r="A4" s="1" t="s">
        <v>20</v>
      </c>
      <c r="B4" s="86"/>
      <c r="C4" s="86"/>
      <c r="D4" s="86"/>
      <c r="E4" s="86"/>
      <c r="G4" s="85" t="s">
        <v>21</v>
      </c>
      <c r="I4" s="517" t="s">
        <v>22</v>
      </c>
      <c r="J4" s="517"/>
      <c r="K4" s="517"/>
      <c r="M4" s="52" t="s">
        <v>19</v>
      </c>
      <c r="O4" s="518" t="s">
        <v>19</v>
      </c>
      <c r="P4" s="518"/>
      <c r="R4" s="85" t="s">
        <v>19</v>
      </c>
      <c r="T4" s="517" t="s">
        <v>19</v>
      </c>
      <c r="U4" s="517"/>
      <c r="V4" s="517"/>
      <c r="X4" s="517" t="s">
        <v>19</v>
      </c>
      <c r="Y4" s="517"/>
      <c r="Z4" s="517"/>
      <c r="AA4" s="517"/>
      <c r="AC4" s="517" t="s">
        <v>21</v>
      </c>
      <c r="AD4" s="517"/>
      <c r="AE4" s="517"/>
      <c r="AF4" s="517"/>
      <c r="AG4" s="517"/>
      <c r="AI4" t="s">
        <v>23</v>
      </c>
      <c r="AK4" s="85" t="s">
        <v>24</v>
      </c>
      <c r="AM4" s="516" t="s">
        <v>25</v>
      </c>
      <c r="AN4" s="516"/>
      <c r="AP4" s="85" t="s">
        <v>26</v>
      </c>
      <c r="AR4" s="85" t="s">
        <v>26</v>
      </c>
      <c r="AT4" s="85" t="s">
        <v>26</v>
      </c>
      <c r="AV4" s="85" t="s">
        <v>27</v>
      </c>
      <c r="AX4" s="521" t="s">
        <v>28</v>
      </c>
      <c r="AY4" s="521"/>
      <c r="AZ4" s="89"/>
      <c r="BB4" s="521" t="s">
        <v>28</v>
      </c>
      <c r="BC4" s="521"/>
      <c r="BE4" s="519" t="s">
        <v>29</v>
      </c>
      <c r="BF4" s="520"/>
      <c r="BG4" s="520"/>
      <c r="BI4" s="519" t="s">
        <v>29</v>
      </c>
      <c r="BJ4" s="520"/>
      <c r="BK4" s="520"/>
    </row>
    <row r="5" spans="1:76" ht="30.75" customHeight="1" x14ac:dyDescent="0.4">
      <c r="A5" s="11" t="s">
        <v>30</v>
      </c>
      <c r="B5" s="12" t="s">
        <v>31</v>
      </c>
      <c r="C5" s="12" t="s">
        <v>32</v>
      </c>
      <c r="D5" s="12" t="s">
        <v>7</v>
      </c>
      <c r="E5" s="13" t="s">
        <v>33</v>
      </c>
      <c r="G5" s="19" t="s">
        <v>34</v>
      </c>
      <c r="I5" s="24" t="s">
        <v>35</v>
      </c>
      <c r="J5" s="25" t="s">
        <v>36</v>
      </c>
      <c r="K5" s="30" t="s">
        <v>37</v>
      </c>
      <c r="M5" s="18" t="s">
        <v>38</v>
      </c>
      <c r="O5" s="18" t="s">
        <v>39</v>
      </c>
      <c r="P5" s="28" t="s">
        <v>40</v>
      </c>
      <c r="R5" s="34" t="s">
        <v>41</v>
      </c>
      <c r="T5" s="44" t="s">
        <v>42</v>
      </c>
      <c r="U5" s="44" t="s">
        <v>43</v>
      </c>
      <c r="V5" s="44" t="s">
        <v>44</v>
      </c>
      <c r="X5" s="49" t="s">
        <v>45</v>
      </c>
      <c r="Y5" s="50" t="s">
        <v>46</v>
      </c>
      <c r="Z5" s="50" t="s">
        <v>47</v>
      </c>
      <c r="AA5" s="51" t="s">
        <v>48</v>
      </c>
      <c r="AC5" s="49" t="s">
        <v>49</v>
      </c>
      <c r="AD5" s="49" t="s">
        <v>43</v>
      </c>
      <c r="AE5" s="49" t="s">
        <v>50</v>
      </c>
      <c r="AF5" s="49" t="s">
        <v>51</v>
      </c>
      <c r="AG5" s="53" t="s">
        <v>52</v>
      </c>
      <c r="AI5" s="77" t="s">
        <v>53</v>
      </c>
      <c r="AK5" s="78" t="s">
        <v>54</v>
      </c>
      <c r="AM5" s="78" t="s">
        <v>55</v>
      </c>
      <c r="AN5" s="78" t="s">
        <v>37</v>
      </c>
      <c r="AP5" s="78" t="s">
        <v>56</v>
      </c>
      <c r="AR5" s="78" t="s">
        <v>57</v>
      </c>
      <c r="AT5" s="78" t="s">
        <v>58</v>
      </c>
      <c r="AV5" s="78" t="s">
        <v>59</v>
      </c>
      <c r="AX5" s="93" t="s">
        <v>60</v>
      </c>
      <c r="AY5" s="94" t="s">
        <v>61</v>
      </c>
      <c r="AZ5" s="97" t="s">
        <v>62</v>
      </c>
      <c r="BB5" s="90" t="s">
        <v>63</v>
      </c>
      <c r="BC5" s="88" t="s">
        <v>61</v>
      </c>
      <c r="BE5" s="99" t="s">
        <v>64</v>
      </c>
      <c r="BF5" s="99" t="s">
        <v>65</v>
      </c>
      <c r="BG5" s="99" t="s">
        <v>66</v>
      </c>
      <c r="BI5" s="99" t="s">
        <v>64</v>
      </c>
      <c r="BJ5" s="99" t="s">
        <v>65</v>
      </c>
      <c r="BK5" s="99" t="s">
        <v>66</v>
      </c>
      <c r="BM5" s="109" t="s">
        <v>67</v>
      </c>
      <c r="BN5" s="124" t="s">
        <v>68</v>
      </c>
      <c r="BO5" s="124" t="s">
        <v>69</v>
      </c>
      <c r="BP5" s="124" t="s">
        <v>70</v>
      </c>
      <c r="BQ5" s="133" t="s">
        <v>71</v>
      </c>
      <c r="BR5" s="88" t="s">
        <v>72</v>
      </c>
      <c r="BT5" s="88" t="s">
        <v>68</v>
      </c>
      <c r="BV5" s="88" t="s">
        <v>73</v>
      </c>
      <c r="BX5" s="77" t="s">
        <v>74</v>
      </c>
    </row>
    <row r="6" spans="1:76" s="22" customFormat="1" ht="37.299999999999997" x14ac:dyDescent="0.4">
      <c r="A6" s="9" t="s">
        <v>75</v>
      </c>
      <c r="B6" s="4" t="s">
        <v>76</v>
      </c>
      <c r="C6" s="6" t="s">
        <v>77</v>
      </c>
      <c r="D6" s="7" t="str">
        <f>HYPERLINK("https://www.ant.gov.co/sites/default/files/2024-06/documentos/archivos/DEST-Caracterizacion-DIRECCIONAMIENTO-ESTRATEGICO.pdf","Ver")</f>
        <v>Ver</v>
      </c>
      <c r="E6" s="20" t="s">
        <v>78</v>
      </c>
      <c r="G6" s="22">
        <v>2026</v>
      </c>
      <c r="I6" s="10" t="s">
        <v>79</v>
      </c>
      <c r="J6" s="23" t="s">
        <v>80</v>
      </c>
      <c r="K6" s="29" t="s">
        <v>81</v>
      </c>
      <c r="M6" s="5" t="s">
        <v>82</v>
      </c>
      <c r="O6" s="5" t="s">
        <v>83</v>
      </c>
      <c r="P6" s="52" t="s">
        <v>84</v>
      </c>
      <c r="R6" s="31" t="s">
        <v>85</v>
      </c>
      <c r="S6"/>
      <c r="T6" s="32" t="s">
        <v>86</v>
      </c>
      <c r="U6" s="45">
        <v>0.2</v>
      </c>
      <c r="V6" s="42" t="s">
        <v>87</v>
      </c>
      <c r="X6" s="22" t="s">
        <v>88</v>
      </c>
      <c r="Y6" s="52" t="s">
        <v>89</v>
      </c>
      <c r="Z6" s="48">
        <v>0.2</v>
      </c>
      <c r="AA6" s="22" t="s">
        <v>90</v>
      </c>
      <c r="AC6" s="22" t="str">
        <f>CONCATENATE("P",AD6,"I",AE6)</f>
        <v>PMuy AltaICatastrófico</v>
      </c>
      <c r="AD6" s="22" t="s">
        <v>91</v>
      </c>
      <c r="AE6" s="22" t="s">
        <v>92</v>
      </c>
      <c r="AF6" s="22" t="s">
        <v>93</v>
      </c>
      <c r="AG6" s="22">
        <v>1</v>
      </c>
      <c r="AI6" s="75" t="s">
        <v>94</v>
      </c>
      <c r="AK6" s="80" t="s">
        <v>95</v>
      </c>
      <c r="AM6" s="84" t="s">
        <v>96</v>
      </c>
      <c r="AN6" s="81" t="s">
        <v>97</v>
      </c>
      <c r="AP6" s="79" t="s">
        <v>98</v>
      </c>
      <c r="AR6" s="79" t="s">
        <v>99</v>
      </c>
      <c r="AT6" s="79" t="s">
        <v>100</v>
      </c>
      <c r="AV6" s="79" t="s">
        <v>101</v>
      </c>
      <c r="AX6" s="91" t="s">
        <v>102</v>
      </c>
      <c r="AY6" s="92">
        <v>0.25</v>
      </c>
      <c r="AZ6" s="87" t="s">
        <v>43</v>
      </c>
      <c r="BB6" s="22" t="s">
        <v>103</v>
      </c>
      <c r="BC6" s="87">
        <v>0.25</v>
      </c>
      <c r="BE6" s="100" t="str">
        <f>Tabla8[[#This Row],[Nivel de probabilidad]]</f>
        <v>Muy baja</v>
      </c>
      <c r="BF6" s="101">
        <v>0.01</v>
      </c>
      <c r="BG6" s="101">
        <v>0.2</v>
      </c>
      <c r="BI6" s="22" t="str">
        <f>Tabla9[[#This Row],[Nivel de impacto]]</f>
        <v>Leve</v>
      </c>
      <c r="BJ6" s="101">
        <v>0.01</v>
      </c>
      <c r="BK6" s="101">
        <v>0.2</v>
      </c>
      <c r="BM6" s="125" t="s">
        <v>93</v>
      </c>
      <c r="BN6" s="126" t="s">
        <v>104</v>
      </c>
      <c r="BO6" s="126" t="b">
        <v>1</v>
      </c>
      <c r="BP6" s="127" t="s">
        <v>105</v>
      </c>
      <c r="BQ6" s="22" t="s">
        <v>106</v>
      </c>
      <c r="BR6" s="111" t="s">
        <v>107</v>
      </c>
      <c r="BT6" t="s">
        <v>108</v>
      </c>
      <c r="BV6" s="22" t="s">
        <v>109</v>
      </c>
      <c r="BX6" s="116" t="s">
        <v>110</v>
      </c>
    </row>
    <row r="7" spans="1:76" s="22" customFormat="1" ht="57" customHeight="1" x14ac:dyDescent="0.4">
      <c r="A7" s="9" t="s">
        <v>111</v>
      </c>
      <c r="B7" s="4" t="s">
        <v>112</v>
      </c>
      <c r="C7" s="6" t="s">
        <v>113</v>
      </c>
      <c r="D7" s="8" t="str">
        <f>HYPERLINK("https://www.ant.gov.co/sites/default/files/2024-06/documentos/archivos/COGGI-Caracterizacion.-COMUNICACION-Y-GESTION-CON-GRUPOS-DE-INTERES.pdf","Ver")</f>
        <v>Ver</v>
      </c>
      <c r="E7" s="20" t="s">
        <v>114</v>
      </c>
      <c r="G7" s="22">
        <v>2027</v>
      </c>
      <c r="I7" s="26" t="s">
        <v>115</v>
      </c>
      <c r="J7" s="27" t="s">
        <v>116</v>
      </c>
      <c r="K7" s="29" t="s">
        <v>117</v>
      </c>
      <c r="M7" s="5" t="s">
        <v>118</v>
      </c>
      <c r="O7" s="5" t="s">
        <v>119</v>
      </c>
      <c r="P7" s="52" t="s">
        <v>120</v>
      </c>
      <c r="R7" s="32" t="s">
        <v>46</v>
      </c>
      <c r="T7" s="32" t="s">
        <v>121</v>
      </c>
      <c r="U7" s="46">
        <v>0.4</v>
      </c>
      <c r="V7" s="32" t="s">
        <v>122</v>
      </c>
      <c r="X7" s="22" t="s">
        <v>123</v>
      </c>
      <c r="Y7" s="52" t="s">
        <v>124</v>
      </c>
      <c r="Z7" s="48">
        <v>0.4</v>
      </c>
      <c r="AA7" s="22" t="s">
        <v>125</v>
      </c>
      <c r="AC7" s="22" t="str">
        <f t="shared" ref="AC7:AC30" si="0">CONCATENATE("P",AD7,"I",AE7)</f>
        <v>PAltaICatastrófico</v>
      </c>
      <c r="AD7" s="22" t="s">
        <v>126</v>
      </c>
      <c r="AE7" s="22" t="s">
        <v>92</v>
      </c>
      <c r="AF7" s="22" t="s">
        <v>93</v>
      </c>
      <c r="AG7" s="22">
        <v>2</v>
      </c>
      <c r="AI7" s="76" t="s">
        <v>127</v>
      </c>
      <c r="AK7" s="80" t="s">
        <v>128</v>
      </c>
      <c r="AM7" s="84" t="s">
        <v>129</v>
      </c>
      <c r="AN7" s="81" t="s">
        <v>130</v>
      </c>
      <c r="AP7" s="79" t="s">
        <v>131</v>
      </c>
      <c r="AR7" s="79" t="s">
        <v>132</v>
      </c>
      <c r="AT7" s="79" t="s">
        <v>133</v>
      </c>
      <c r="AV7" s="79" t="s">
        <v>134</v>
      </c>
      <c r="AX7" s="91" t="s">
        <v>135</v>
      </c>
      <c r="AY7" s="92">
        <v>0.15</v>
      </c>
      <c r="AZ7" s="87" t="s">
        <v>43</v>
      </c>
      <c r="BB7" s="22" t="s">
        <v>136</v>
      </c>
      <c r="BC7" s="87">
        <v>0.15</v>
      </c>
      <c r="BE7" s="102" t="str">
        <f>Tabla8[[#This Row],[Nivel de probabilidad]]</f>
        <v>Baja</v>
      </c>
      <c r="BF7" s="101">
        <v>0.21</v>
      </c>
      <c r="BG7" s="101">
        <v>0.4</v>
      </c>
      <c r="BI7" s="22" t="str">
        <f>Tabla9[[#This Row],[Nivel de impacto]]</f>
        <v>Menor</v>
      </c>
      <c r="BJ7" s="101">
        <v>0.21</v>
      </c>
      <c r="BK7" s="101">
        <v>0.4</v>
      </c>
      <c r="BM7" s="128" t="s">
        <v>137</v>
      </c>
      <c r="BN7" s="126" t="s">
        <v>104</v>
      </c>
      <c r="BO7" s="126" t="b">
        <v>1</v>
      </c>
      <c r="BP7" s="127" t="s">
        <v>138</v>
      </c>
      <c r="BQ7" s="22" t="s">
        <v>139</v>
      </c>
      <c r="BR7" s="111" t="s">
        <v>140</v>
      </c>
      <c r="BT7" t="s">
        <v>141</v>
      </c>
      <c r="BV7" s="22" t="s">
        <v>142</v>
      </c>
      <c r="BX7" s="112" t="s">
        <v>143</v>
      </c>
    </row>
    <row r="8" spans="1:76" s="22" customFormat="1" ht="58.3" x14ac:dyDescent="0.4">
      <c r="A8" s="9" t="s">
        <v>144</v>
      </c>
      <c r="B8" s="4" t="s">
        <v>145</v>
      </c>
      <c r="C8" s="6" t="s">
        <v>146</v>
      </c>
      <c r="D8" s="7" t="str">
        <f>HYPERLINK("https://www.ant.gov.co/sites/default/files/2024-06/documentos/archivos/INTI-Caracterizacion-PROCESO-INTELIGENCIA-DE-LA-INFORMACION-V-4.pdf","Ver")</f>
        <v>Ver</v>
      </c>
      <c r="E8" s="20" t="s">
        <v>147</v>
      </c>
      <c r="G8" s="22">
        <v>2028</v>
      </c>
      <c r="M8" s="5" t="s">
        <v>148</v>
      </c>
      <c r="O8" s="5" t="s">
        <v>149</v>
      </c>
      <c r="P8" s="52" t="s">
        <v>150</v>
      </c>
      <c r="R8" s="32" t="s">
        <v>151</v>
      </c>
      <c r="T8" s="32" t="s">
        <v>152</v>
      </c>
      <c r="U8" s="46">
        <v>0.6</v>
      </c>
      <c r="V8" s="32" t="s">
        <v>153</v>
      </c>
      <c r="X8" s="22" t="s">
        <v>154</v>
      </c>
      <c r="Y8" s="52" t="s">
        <v>155</v>
      </c>
      <c r="Z8" s="48">
        <v>0.6</v>
      </c>
      <c r="AA8" s="22" t="s">
        <v>156</v>
      </c>
      <c r="AC8" s="22" t="str">
        <f t="shared" si="0"/>
        <v>PMediaICatastrófico</v>
      </c>
      <c r="AD8" s="22" t="s">
        <v>153</v>
      </c>
      <c r="AE8" s="22" t="s">
        <v>92</v>
      </c>
      <c r="AF8" s="22" t="s">
        <v>93</v>
      </c>
      <c r="AG8" s="22">
        <v>3</v>
      </c>
      <c r="AI8" s="75" t="s">
        <v>157</v>
      </c>
      <c r="AK8" s="79" t="s">
        <v>158</v>
      </c>
      <c r="AM8" s="84" t="s">
        <v>159</v>
      </c>
      <c r="AN8" s="81" t="s">
        <v>160</v>
      </c>
      <c r="AP8" s="79" t="s">
        <v>161</v>
      </c>
      <c r="AR8" s="79" t="s">
        <v>162</v>
      </c>
      <c r="AV8" s="79" t="s">
        <v>163</v>
      </c>
      <c r="AX8" s="95" t="s">
        <v>164</v>
      </c>
      <c r="AY8" s="96">
        <v>0.1</v>
      </c>
      <c r="AZ8" s="87" t="s">
        <v>50</v>
      </c>
      <c r="BE8" s="103" t="str">
        <f>Tabla8[[#This Row],[Nivel de probabilidad]]</f>
        <v>Media</v>
      </c>
      <c r="BF8" s="101">
        <v>0.41</v>
      </c>
      <c r="BG8" s="101">
        <v>0.6</v>
      </c>
      <c r="BI8" s="22" t="str">
        <f>Tabla9[[#This Row],[Nivel de impacto]]</f>
        <v>Moderado</v>
      </c>
      <c r="BJ8" s="101">
        <v>0.41</v>
      </c>
      <c r="BK8" s="101">
        <v>0.6</v>
      </c>
      <c r="BM8" s="129" t="s">
        <v>156</v>
      </c>
      <c r="BN8" s="126" t="s">
        <v>104</v>
      </c>
      <c r="BO8" s="126" t="b">
        <v>1</v>
      </c>
      <c r="BP8" s="127" t="s">
        <v>165</v>
      </c>
      <c r="BQ8" s="22" t="s">
        <v>166</v>
      </c>
      <c r="BR8" s="111" t="s">
        <v>167</v>
      </c>
      <c r="BT8" t="s">
        <v>168</v>
      </c>
      <c r="BX8" s="112" t="s">
        <v>169</v>
      </c>
    </row>
    <row r="9" spans="1:76" s="22" customFormat="1" ht="75" x14ac:dyDescent="0.4">
      <c r="A9" s="9" t="s">
        <v>170</v>
      </c>
      <c r="B9" s="4" t="s">
        <v>171</v>
      </c>
      <c r="C9" s="6" t="s">
        <v>172</v>
      </c>
      <c r="D9" s="7" t="str">
        <f>HYPERLINK("https://www.ant.gov.co/sites/default/files/2024-06/documentos/archivos/POSPR-Caracterizacion-PLANIFICACION-DEL-ORDENAMIENTO-SOCIAL-DE-LA-PROPIEDAD-RURAL-V4.pdf","Ver")</f>
        <v>Ver</v>
      </c>
      <c r="E9" s="20" t="s">
        <v>173</v>
      </c>
      <c r="J9"/>
      <c r="K9"/>
      <c r="M9" s="5" t="s">
        <v>174</v>
      </c>
      <c r="R9" s="32" t="s">
        <v>175</v>
      </c>
      <c r="T9" s="32" t="s">
        <v>176</v>
      </c>
      <c r="U9" s="46">
        <v>0.8</v>
      </c>
      <c r="V9" s="32" t="s">
        <v>126</v>
      </c>
      <c r="X9" s="22" t="s">
        <v>177</v>
      </c>
      <c r="Y9" s="52" t="s">
        <v>178</v>
      </c>
      <c r="Z9" s="48">
        <v>0.8</v>
      </c>
      <c r="AA9" s="22" t="s">
        <v>179</v>
      </c>
      <c r="AC9" s="22" t="str">
        <f t="shared" si="0"/>
        <v>PBajaICatastrófico</v>
      </c>
      <c r="AD9" s="22" t="s">
        <v>122</v>
      </c>
      <c r="AE9" s="22" t="s">
        <v>92</v>
      </c>
      <c r="AF9" s="22" t="s">
        <v>93</v>
      </c>
      <c r="AG9" s="22">
        <v>4</v>
      </c>
      <c r="AI9" s="76" t="s">
        <v>180</v>
      </c>
      <c r="AK9" s="80" t="s">
        <v>181</v>
      </c>
      <c r="AM9" s="84" t="s">
        <v>182</v>
      </c>
      <c r="AN9" s="81" t="s">
        <v>183</v>
      </c>
      <c r="AP9" s="79"/>
      <c r="AR9" s="79" t="s">
        <v>184</v>
      </c>
      <c r="BE9" s="104" t="str">
        <f>Tabla8[[#This Row],[Nivel de probabilidad]]</f>
        <v>Alta</v>
      </c>
      <c r="BF9" s="101">
        <v>0.61</v>
      </c>
      <c r="BG9" s="101">
        <v>0.8</v>
      </c>
      <c r="BI9" s="22" t="str">
        <f>Tabla9[[#This Row],[Nivel de impacto]]</f>
        <v>Mayor</v>
      </c>
      <c r="BJ9" s="101">
        <v>0.61</v>
      </c>
      <c r="BK9" s="101">
        <v>0.8</v>
      </c>
      <c r="BM9" s="130" t="s">
        <v>185</v>
      </c>
      <c r="BN9" s="131" t="s">
        <v>186</v>
      </c>
      <c r="BO9" s="126" t="b">
        <v>0</v>
      </c>
      <c r="BP9" s="132" t="s">
        <v>187</v>
      </c>
      <c r="BQ9" s="22" t="s">
        <v>188</v>
      </c>
      <c r="BT9" t="s">
        <v>186</v>
      </c>
      <c r="BX9" s="116" t="s">
        <v>189</v>
      </c>
    </row>
    <row r="10" spans="1:76" s="22" customFormat="1" ht="30.75" customHeight="1" x14ac:dyDescent="0.4">
      <c r="A10" s="9" t="s">
        <v>190</v>
      </c>
      <c r="B10" s="4" t="s">
        <v>191</v>
      </c>
      <c r="C10" s="6" t="s">
        <v>192</v>
      </c>
      <c r="D10" s="7" t="str">
        <f>HYPERLINK("https://www.ant.gov.co/sites/default/files/2024-06/documentos/archivos/SEJUT-Caracterizacion-SEGURIDAD_JURIDICA_SOBRE_LA_TITULARIDAD_V3.pdf","Ver")</f>
        <v>Ver</v>
      </c>
      <c r="E10" s="20" t="s">
        <v>193</v>
      </c>
      <c r="M10" s="5" t="s">
        <v>79</v>
      </c>
      <c r="R10" s="32" t="s">
        <v>194</v>
      </c>
      <c r="T10" s="43" t="s">
        <v>195</v>
      </c>
      <c r="U10" s="47">
        <v>1</v>
      </c>
      <c r="V10" s="43" t="s">
        <v>196</v>
      </c>
      <c r="X10" s="22" t="s">
        <v>197</v>
      </c>
      <c r="Y10" s="52" t="s">
        <v>198</v>
      </c>
      <c r="Z10" s="48">
        <v>1</v>
      </c>
      <c r="AA10" s="22" t="s">
        <v>199</v>
      </c>
      <c r="AC10" s="22" t="str">
        <f t="shared" si="0"/>
        <v>PMuy bajaICatastrófico</v>
      </c>
      <c r="AD10" s="22" t="s">
        <v>87</v>
      </c>
      <c r="AE10" s="22" t="s">
        <v>92</v>
      </c>
      <c r="AF10" s="22" t="s">
        <v>93</v>
      </c>
      <c r="AG10" s="22">
        <v>5</v>
      </c>
      <c r="AI10" s="75" t="s">
        <v>200</v>
      </c>
      <c r="AK10" s="79" t="s">
        <v>201</v>
      </c>
      <c r="AM10" s="84" t="s">
        <v>202</v>
      </c>
      <c r="AN10" s="81" t="s">
        <v>203</v>
      </c>
      <c r="AP10" s="79"/>
      <c r="AR10" s="79" t="s">
        <v>204</v>
      </c>
      <c r="BE10" s="105" t="str">
        <f>Tabla8[[#This Row],[Nivel de probabilidad]]</f>
        <v>Muy alta</v>
      </c>
      <c r="BF10" s="101">
        <v>0.81</v>
      </c>
      <c r="BG10" s="101">
        <v>1</v>
      </c>
      <c r="BI10" s="22" t="str">
        <f>Tabla9[[#This Row],[Nivel de impacto]]</f>
        <v>Castastrófico</v>
      </c>
      <c r="BJ10" s="101">
        <v>0.81</v>
      </c>
      <c r="BK10" s="101">
        <v>1</v>
      </c>
      <c r="BX10" s="115"/>
    </row>
    <row r="11" spans="1:76" ht="30.75" customHeight="1" x14ac:dyDescent="0.4">
      <c r="A11" s="9" t="s">
        <v>205</v>
      </c>
      <c r="B11" s="4" t="s">
        <v>206</v>
      </c>
      <c r="C11" s="6" t="s">
        <v>207</v>
      </c>
      <c r="D11" s="7" t="str">
        <f>HYPERLINK("https://www.ant.gov.co/sites/default/files/2024-10/documentos/archivos/accti-caracterizacion-acceso-a-la-propiedad-de-la-tierra-y-los-territorios-v2-2.pdf","Ver")</f>
        <v>Ver</v>
      </c>
      <c r="E11" s="20" t="s">
        <v>208</v>
      </c>
      <c r="R11" s="33" t="s">
        <v>209</v>
      </c>
      <c r="AC11" s="22" t="str">
        <f t="shared" si="0"/>
        <v>PMuy AltaIMayor</v>
      </c>
      <c r="AD11" t="s">
        <v>91</v>
      </c>
      <c r="AE11" t="s">
        <v>179</v>
      </c>
      <c r="AF11" t="s">
        <v>137</v>
      </c>
      <c r="AG11">
        <v>6</v>
      </c>
      <c r="AI11" s="76" t="s">
        <v>210</v>
      </c>
      <c r="AK11" s="79" t="s">
        <v>211</v>
      </c>
      <c r="AM11" s="84" t="s">
        <v>212</v>
      </c>
      <c r="AN11" s="81" t="s">
        <v>213</v>
      </c>
      <c r="AP11" s="80"/>
      <c r="AR11" s="79" t="s">
        <v>214</v>
      </c>
    </row>
    <row r="12" spans="1:76" ht="30.75" customHeight="1" x14ac:dyDescent="0.4">
      <c r="A12" s="9" t="s">
        <v>215</v>
      </c>
      <c r="B12" s="4" t="s">
        <v>216</v>
      </c>
      <c r="C12" s="6" t="s">
        <v>217</v>
      </c>
      <c r="D12" s="7" t="str">
        <f>HYPERLINK("https://www.ant.gov.co/sites/default/files/2024-06/documentos/archivos/ADMTI-Caracterizacion-PROCESO-ADMINISTRACION-DE-TIERRAS.pdf","Ver")</f>
        <v>Ver</v>
      </c>
      <c r="E12" s="20" t="s">
        <v>218</v>
      </c>
      <c r="R12" s="5"/>
      <c r="AC12" s="22" t="str">
        <f t="shared" si="0"/>
        <v>PAltaIMayor</v>
      </c>
      <c r="AD12" t="s">
        <v>126</v>
      </c>
      <c r="AE12" t="s">
        <v>179</v>
      </c>
      <c r="AF12" t="s">
        <v>137</v>
      </c>
      <c r="AG12">
        <v>7</v>
      </c>
      <c r="AI12" s="75" t="s">
        <v>78</v>
      </c>
      <c r="AK12" s="79" t="s">
        <v>219</v>
      </c>
      <c r="AM12" s="84" t="s">
        <v>220</v>
      </c>
      <c r="AN12" s="81" t="s">
        <v>221</v>
      </c>
      <c r="AP12" s="80"/>
      <c r="AR12" s="79" t="s">
        <v>222</v>
      </c>
    </row>
    <row r="13" spans="1:76" ht="30.75" customHeight="1" x14ac:dyDescent="0.4">
      <c r="A13" s="9" t="s">
        <v>223</v>
      </c>
      <c r="B13" s="4" t="s">
        <v>224</v>
      </c>
      <c r="C13" s="6" t="s">
        <v>225</v>
      </c>
      <c r="D13" s="7" t="str">
        <f>HYPERLINK("https://www.ant.gov.co/sites/default/files/2024-07/documentos/archivos/evimp-caracterizacion-evaluacion-del-impacto-del-ordenamiento-social-de-la-propiedad-rural.pdf","Ver")</f>
        <v>Ver</v>
      </c>
      <c r="E13" s="20" t="s">
        <v>78</v>
      </c>
      <c r="AC13" s="22" t="str">
        <f t="shared" si="0"/>
        <v>PMediaIMayor</v>
      </c>
      <c r="AD13" t="s">
        <v>153</v>
      </c>
      <c r="AE13" t="s">
        <v>179</v>
      </c>
      <c r="AF13" t="s">
        <v>137</v>
      </c>
      <c r="AG13">
        <v>8</v>
      </c>
      <c r="AI13" s="76" t="s">
        <v>226</v>
      </c>
      <c r="AK13" s="80" t="s">
        <v>227</v>
      </c>
      <c r="AM13" s="84" t="s">
        <v>228</v>
      </c>
      <c r="AN13" s="81" t="s">
        <v>229</v>
      </c>
      <c r="AP13" s="80"/>
      <c r="AR13" s="79" t="s">
        <v>230</v>
      </c>
      <c r="BE13" s="106"/>
    </row>
    <row r="14" spans="1:76" ht="30.75" customHeight="1" x14ac:dyDescent="0.4">
      <c r="A14" s="9" t="s">
        <v>231</v>
      </c>
      <c r="B14" s="4" t="s">
        <v>232</v>
      </c>
      <c r="C14" s="6" t="s">
        <v>233</v>
      </c>
      <c r="D14" s="7" t="str">
        <f>HYPERLINK("https://www.ant.gov.co/sites/default/files/2024-06/documentos/archivos/GINFO-Caracterizacion-PROCESO-GESTIoN-DE-LA-INFORMACION.pdf","Ver")</f>
        <v>Ver</v>
      </c>
      <c r="E14" s="20" t="s">
        <v>234</v>
      </c>
      <c r="AC14" s="22" t="str">
        <f t="shared" si="0"/>
        <v>PBajaIMayor</v>
      </c>
      <c r="AD14" t="s">
        <v>122</v>
      </c>
      <c r="AE14" t="s">
        <v>179</v>
      </c>
      <c r="AF14" t="s">
        <v>137</v>
      </c>
      <c r="AG14">
        <v>9</v>
      </c>
      <c r="AI14" s="75" t="s">
        <v>235</v>
      </c>
      <c r="AK14" s="80" t="s">
        <v>236</v>
      </c>
      <c r="AM14" s="84" t="s">
        <v>237</v>
      </c>
      <c r="AN14" s="81" t="s">
        <v>238</v>
      </c>
      <c r="AP14" s="80"/>
      <c r="AR14" s="79" t="s">
        <v>239</v>
      </c>
      <c r="BE14" s="106"/>
    </row>
    <row r="15" spans="1:76" ht="30.75" customHeight="1" x14ac:dyDescent="0.4">
      <c r="A15" s="10" t="s">
        <v>240</v>
      </c>
      <c r="B15" s="4" t="s">
        <v>241</v>
      </c>
      <c r="C15" s="6" t="s">
        <v>242</v>
      </c>
      <c r="D15" s="8" t="str">
        <f>HYPERLINK("https://www.ant.gov.co/sites/default/files/2024-06/documentos/archivos/GTHU-Caracterizacion-GESTION_DEL_TALENTO_HUMANO.pdf","Ver")</f>
        <v>Ver</v>
      </c>
      <c r="E15" s="20" t="s">
        <v>243</v>
      </c>
      <c r="AC15" s="22" t="str">
        <f t="shared" si="0"/>
        <v>PMuy bajaIMayor</v>
      </c>
      <c r="AD15" t="s">
        <v>87</v>
      </c>
      <c r="AE15" t="s">
        <v>179</v>
      </c>
      <c r="AF15" t="s">
        <v>137</v>
      </c>
      <c r="AG15">
        <v>10</v>
      </c>
      <c r="AI15" s="76" t="s">
        <v>244</v>
      </c>
      <c r="AK15" s="79" t="s">
        <v>245</v>
      </c>
      <c r="AM15" s="83" t="s">
        <v>246</v>
      </c>
      <c r="AN15" s="81" t="s">
        <v>247</v>
      </c>
      <c r="AP15" s="80"/>
      <c r="BE15" s="106"/>
    </row>
    <row r="16" spans="1:76" ht="30.75" customHeight="1" x14ac:dyDescent="0.4">
      <c r="A16" s="10" t="s">
        <v>248</v>
      </c>
      <c r="B16" s="4" t="s">
        <v>249</v>
      </c>
      <c r="C16" s="6" t="s">
        <v>250</v>
      </c>
      <c r="D16" s="8" t="str">
        <f>HYPERLINK("https://www.ant.gov.co/sites/default/files/2024-06/documentos/archivos/APJUR-Caracterizacion-PROCESO-APOYO-JURIDICO.pdf","Ver")</f>
        <v>Ver</v>
      </c>
      <c r="E16" s="20" t="s">
        <v>251</v>
      </c>
      <c r="AC16" s="22" t="str">
        <f t="shared" si="0"/>
        <v>PMuy AltaIModerado</v>
      </c>
      <c r="AD16" t="s">
        <v>91</v>
      </c>
      <c r="AE16" t="s">
        <v>156</v>
      </c>
      <c r="AF16" t="s">
        <v>137</v>
      </c>
      <c r="AG16">
        <v>11</v>
      </c>
      <c r="AI16" s="75" t="s">
        <v>252</v>
      </c>
      <c r="AM16" s="84" t="s">
        <v>253</v>
      </c>
      <c r="AN16" s="81" t="s">
        <v>254</v>
      </c>
      <c r="AP16" s="80"/>
      <c r="BE16" s="106"/>
    </row>
    <row r="17" spans="1:57" ht="30.75" customHeight="1" x14ac:dyDescent="0.4">
      <c r="A17" s="10" t="s">
        <v>255</v>
      </c>
      <c r="B17" s="4" t="s">
        <v>256</v>
      </c>
      <c r="C17" s="6" t="s">
        <v>257</v>
      </c>
      <c r="D17" s="8" t="str">
        <f>HYPERLINK("https://www.ant.gov.co/sites/default/files/2024-06/documentos/archivos/ADQBS-Caracterizacion-PROCESO.-ADQUISICION-DE-BIENES-Y-SERVICIOS.pdf","Ver")</f>
        <v>Ver</v>
      </c>
      <c r="E17" s="20" t="s">
        <v>258</v>
      </c>
      <c r="AC17" s="22" t="str">
        <f t="shared" si="0"/>
        <v>PAltaIModerado</v>
      </c>
      <c r="AD17" t="s">
        <v>126</v>
      </c>
      <c r="AE17" t="s">
        <v>156</v>
      </c>
      <c r="AF17" t="s">
        <v>137</v>
      </c>
      <c r="AG17">
        <v>12</v>
      </c>
      <c r="AI17" s="76" t="s">
        <v>259</v>
      </c>
      <c r="AM17" s="83" t="s">
        <v>260</v>
      </c>
      <c r="AN17" s="81" t="s">
        <v>261</v>
      </c>
      <c r="AP17" s="80"/>
      <c r="BE17" s="106"/>
    </row>
    <row r="18" spans="1:57" ht="30.75" customHeight="1" x14ac:dyDescent="0.4">
      <c r="A18" s="10" t="s">
        <v>262</v>
      </c>
      <c r="B18" s="4" t="s">
        <v>263</v>
      </c>
      <c r="C18" s="6" t="s">
        <v>264</v>
      </c>
      <c r="D18" s="8" t="str">
        <f>HYPERLINK("https://www.ant.gov.co/sites/default/files/2024-06/documentos/archivos/ADMBS-Caracterizacion-PROCESO-ADMINISTRACION-DE-BIENES-Y-SERVICIOS.pdf","Ver")</f>
        <v>Ver</v>
      </c>
      <c r="E18" s="20" t="s">
        <v>258</v>
      </c>
      <c r="AC18" s="22" t="str">
        <f t="shared" si="0"/>
        <v>PMediaIModerado</v>
      </c>
      <c r="AD18" t="s">
        <v>153</v>
      </c>
      <c r="AE18" t="s">
        <v>156</v>
      </c>
      <c r="AF18" t="s">
        <v>156</v>
      </c>
      <c r="AG18">
        <v>13</v>
      </c>
      <c r="AI18" s="75" t="s">
        <v>265</v>
      </c>
      <c r="AM18" s="83" t="s">
        <v>266</v>
      </c>
      <c r="AN18" s="81" t="s">
        <v>267</v>
      </c>
    </row>
    <row r="19" spans="1:57" ht="30.75" customHeight="1" x14ac:dyDescent="0.4">
      <c r="A19" s="10" t="s">
        <v>268</v>
      </c>
      <c r="B19" s="4" t="s">
        <v>269</v>
      </c>
      <c r="C19" s="6" t="s">
        <v>270</v>
      </c>
      <c r="D19" s="7" t="str">
        <f>HYPERLINK("https://www.ant.gov.co/sites/default/files/2024-06/documentos/archivos/GEFIN-Caracterizacion-PROCESO-GESTION-FINANCIERA.pdf","Ver")</f>
        <v>Ver</v>
      </c>
      <c r="E19" s="20" t="s">
        <v>271</v>
      </c>
      <c r="AC19" s="22" t="str">
        <f t="shared" si="0"/>
        <v>PBajaIModerado</v>
      </c>
      <c r="AD19" t="s">
        <v>122</v>
      </c>
      <c r="AE19" t="s">
        <v>156</v>
      </c>
      <c r="AF19" t="s">
        <v>156</v>
      </c>
      <c r="AG19">
        <v>14</v>
      </c>
      <c r="AI19" s="76" t="s">
        <v>272</v>
      </c>
      <c r="AM19" s="84" t="s">
        <v>273</v>
      </c>
      <c r="AN19" s="81" t="s">
        <v>274</v>
      </c>
    </row>
    <row r="20" spans="1:57" ht="30.75" customHeight="1" x14ac:dyDescent="0.4">
      <c r="A20" s="9" t="s">
        <v>275</v>
      </c>
      <c r="B20" s="4" t="s">
        <v>276</v>
      </c>
      <c r="C20" s="6" t="s">
        <v>277</v>
      </c>
      <c r="D20" s="7" t="str">
        <f>HYPERLINK("https://www.ant.gov.co/sites/default/files/2024-06/documentos/archivos/SEYM-Caracterizacion-PROCESO.-SEGUIMIENTO-EVALUACION-Y-MEJORA.pdf","Ver")</f>
        <v>Ver</v>
      </c>
      <c r="E20" s="20" t="s">
        <v>278</v>
      </c>
      <c r="AC20" s="22" t="str">
        <f t="shared" si="0"/>
        <v>PMuy bajaIModerado</v>
      </c>
      <c r="AD20" t="s">
        <v>87</v>
      </c>
      <c r="AE20" t="s">
        <v>156</v>
      </c>
      <c r="AF20" t="s">
        <v>156</v>
      </c>
      <c r="AG20">
        <v>15</v>
      </c>
      <c r="AI20" s="75" t="s">
        <v>279</v>
      </c>
      <c r="AM20" s="84" t="s">
        <v>280</v>
      </c>
      <c r="AN20" s="81" t="s">
        <v>281</v>
      </c>
    </row>
    <row r="21" spans="1:57" ht="30.75" customHeight="1" x14ac:dyDescent="0.4">
      <c r="A21" s="14" t="s">
        <v>282</v>
      </c>
      <c r="B21" s="15" t="s">
        <v>283</v>
      </c>
      <c r="C21" s="16" t="s">
        <v>284</v>
      </c>
      <c r="D21" s="17" t="str">
        <f>HYPERLINK("https://www.ant.gov.co/sites/default/files/2024-06/documentos/archivos/GEMA-Caracterizacion-PROCESO-GESTION-MODELO-ATENCION.pdf","Ver")</f>
        <v>Ver</v>
      </c>
      <c r="E21" s="21" t="s">
        <v>285</v>
      </c>
      <c r="AC21" s="22" t="str">
        <f t="shared" si="0"/>
        <v>PMuy AltaIMenor</v>
      </c>
      <c r="AD21" t="s">
        <v>91</v>
      </c>
      <c r="AE21" t="s">
        <v>125</v>
      </c>
      <c r="AF21" t="s">
        <v>137</v>
      </c>
      <c r="AG21">
        <v>16</v>
      </c>
      <c r="AI21" s="76" t="s">
        <v>286</v>
      </c>
      <c r="AM21" s="84" t="s">
        <v>287</v>
      </c>
      <c r="AN21" s="81" t="s">
        <v>288</v>
      </c>
    </row>
    <row r="22" spans="1:57" ht="30.75" customHeight="1" x14ac:dyDescent="0.4">
      <c r="AC22" s="22" t="str">
        <f t="shared" si="0"/>
        <v>PAltaIMenor</v>
      </c>
      <c r="AD22" t="s">
        <v>126</v>
      </c>
      <c r="AE22" t="s">
        <v>125</v>
      </c>
      <c r="AF22" t="s">
        <v>156</v>
      </c>
      <c r="AG22">
        <v>17</v>
      </c>
      <c r="AI22" s="75" t="s">
        <v>289</v>
      </c>
      <c r="AM22" s="84" t="s">
        <v>290</v>
      </c>
      <c r="AN22" s="81" t="s">
        <v>291</v>
      </c>
    </row>
    <row r="23" spans="1:57" ht="30.75" customHeight="1" x14ac:dyDescent="0.4">
      <c r="AC23" s="22" t="str">
        <f t="shared" si="0"/>
        <v>PMediaIMenor</v>
      </c>
      <c r="AD23" t="s">
        <v>153</v>
      </c>
      <c r="AE23" t="s">
        <v>125</v>
      </c>
      <c r="AF23" t="s">
        <v>156</v>
      </c>
      <c r="AG23">
        <v>18</v>
      </c>
      <c r="AI23" s="76" t="s">
        <v>292</v>
      </c>
      <c r="AM23" s="84" t="s">
        <v>293</v>
      </c>
      <c r="AN23" s="81" t="s">
        <v>294</v>
      </c>
    </row>
    <row r="24" spans="1:57" ht="30.75" customHeight="1" x14ac:dyDescent="0.4">
      <c r="AC24" s="22" t="str">
        <f t="shared" si="0"/>
        <v>PBajaIMenor</v>
      </c>
      <c r="AD24" t="s">
        <v>122</v>
      </c>
      <c r="AE24" t="s">
        <v>125</v>
      </c>
      <c r="AF24" t="s">
        <v>185</v>
      </c>
      <c r="AG24">
        <v>19</v>
      </c>
      <c r="AI24" s="75" t="s">
        <v>295</v>
      </c>
      <c r="AM24" s="83" t="s">
        <v>296</v>
      </c>
      <c r="AN24" s="81" t="s">
        <v>297</v>
      </c>
    </row>
    <row r="25" spans="1:57" ht="30.75" customHeight="1" x14ac:dyDescent="0.4">
      <c r="AC25" s="22" t="str">
        <f t="shared" si="0"/>
        <v>PMuy bajaIMenor</v>
      </c>
      <c r="AD25" t="s">
        <v>87</v>
      </c>
      <c r="AE25" t="s">
        <v>125</v>
      </c>
      <c r="AF25" t="s">
        <v>185</v>
      </c>
      <c r="AG25">
        <v>20</v>
      </c>
      <c r="AI25" s="76" t="s">
        <v>243</v>
      </c>
      <c r="AM25" s="84" t="s">
        <v>298</v>
      </c>
      <c r="AN25" s="81" t="s">
        <v>299</v>
      </c>
    </row>
    <row r="26" spans="1:57" ht="30.75" customHeight="1" x14ac:dyDescent="0.4">
      <c r="AC26" s="22" t="str">
        <f t="shared" si="0"/>
        <v>PMuy AltaILeve</v>
      </c>
      <c r="AD26" t="s">
        <v>91</v>
      </c>
      <c r="AE26" t="s">
        <v>90</v>
      </c>
      <c r="AF26" t="s">
        <v>137</v>
      </c>
      <c r="AG26">
        <v>21</v>
      </c>
      <c r="AI26" s="75" t="s">
        <v>300</v>
      </c>
      <c r="AM26" s="84"/>
      <c r="AN26" s="81"/>
    </row>
    <row r="27" spans="1:57" ht="30.75" customHeight="1" x14ac:dyDescent="0.4">
      <c r="AC27" s="22" t="str">
        <f t="shared" si="0"/>
        <v>PAltaILeve</v>
      </c>
      <c r="AD27" t="s">
        <v>126</v>
      </c>
      <c r="AE27" t="s">
        <v>90</v>
      </c>
      <c r="AF27" t="s">
        <v>156</v>
      </c>
      <c r="AG27">
        <v>22</v>
      </c>
      <c r="AI27" s="76" t="s">
        <v>301</v>
      </c>
      <c r="AM27" s="82"/>
      <c r="AN27" s="81"/>
    </row>
    <row r="28" spans="1:57" ht="30.75" customHeight="1" x14ac:dyDescent="0.4">
      <c r="AC28" s="22" t="str">
        <f t="shared" si="0"/>
        <v>PMediaILeve</v>
      </c>
      <c r="AD28" t="s">
        <v>153</v>
      </c>
      <c r="AE28" t="s">
        <v>90</v>
      </c>
      <c r="AF28" t="s">
        <v>156</v>
      </c>
      <c r="AG28">
        <v>24</v>
      </c>
      <c r="AI28" s="75" t="s">
        <v>302</v>
      </c>
      <c r="AM28" s="82"/>
      <c r="AN28" s="81"/>
    </row>
    <row r="29" spans="1:57" ht="30.75" customHeight="1" x14ac:dyDescent="0.4">
      <c r="AC29" s="22" t="str">
        <f t="shared" si="0"/>
        <v>PBajaILeve</v>
      </c>
      <c r="AD29" t="s">
        <v>122</v>
      </c>
      <c r="AE29" t="s">
        <v>90</v>
      </c>
      <c r="AF29" t="s">
        <v>185</v>
      </c>
      <c r="AG29">
        <v>25</v>
      </c>
      <c r="AI29" s="76" t="s">
        <v>303</v>
      </c>
      <c r="AM29" s="82"/>
      <c r="AN29" s="81"/>
    </row>
    <row r="30" spans="1:57" ht="30.75" customHeight="1" x14ac:dyDescent="0.4">
      <c r="AC30" s="22" t="str">
        <f t="shared" si="0"/>
        <v>PMuy bajaILeve</v>
      </c>
      <c r="AD30" t="s">
        <v>87</v>
      </c>
      <c r="AE30" t="s">
        <v>90</v>
      </c>
      <c r="AF30" t="s">
        <v>185</v>
      </c>
      <c r="AG30">
        <v>26</v>
      </c>
      <c r="AI30" s="75" t="s">
        <v>304</v>
      </c>
      <c r="AM30" s="82"/>
      <c r="AN30" s="81"/>
    </row>
    <row r="31" spans="1:57" ht="30.75" customHeight="1" x14ac:dyDescent="0.4">
      <c r="AI31" s="76" t="s">
        <v>305</v>
      </c>
      <c r="AM31" s="2"/>
    </row>
    <row r="32" spans="1:57" ht="30.75" customHeight="1" x14ac:dyDescent="0.4">
      <c r="AI32" s="75" t="s">
        <v>306</v>
      </c>
      <c r="AM32" s="2"/>
    </row>
    <row r="33" spans="35:39" ht="30.75" customHeight="1" x14ac:dyDescent="0.4">
      <c r="AI33" s="76" t="s">
        <v>307</v>
      </c>
      <c r="AM33" s="2"/>
    </row>
    <row r="34" spans="35:39" ht="30.75" customHeight="1" x14ac:dyDescent="0.4">
      <c r="AI34" s="75" t="s">
        <v>308</v>
      </c>
      <c r="AM34" s="2"/>
    </row>
    <row r="35" spans="35:39" ht="30.75" customHeight="1" x14ac:dyDescent="0.4">
      <c r="AI35" s="76" t="s">
        <v>309</v>
      </c>
      <c r="AM35" s="2"/>
    </row>
    <row r="36" spans="35:39" ht="30.75" customHeight="1" x14ac:dyDescent="0.4">
      <c r="AI36" s="75" t="s">
        <v>310</v>
      </c>
      <c r="AM36" s="2"/>
    </row>
    <row r="37" spans="35:39" ht="30.75" customHeight="1" x14ac:dyDescent="0.4">
      <c r="AI37" s="76" t="s">
        <v>311</v>
      </c>
      <c r="AM37" s="2"/>
    </row>
    <row r="38" spans="35:39" ht="30.75" customHeight="1" x14ac:dyDescent="0.4">
      <c r="AI38" s="75" t="s">
        <v>312</v>
      </c>
      <c r="AM38" s="2"/>
    </row>
    <row r="39" spans="35:39" ht="30.75" customHeight="1" x14ac:dyDescent="0.4">
      <c r="AI39" s="76" t="s">
        <v>313</v>
      </c>
      <c r="AM39" s="2"/>
    </row>
    <row r="40" spans="35:39" ht="30.75" customHeight="1" x14ac:dyDescent="0.4">
      <c r="AI40" s="75" t="s">
        <v>314</v>
      </c>
      <c r="AM40" s="2"/>
    </row>
    <row r="41" spans="35:39" ht="30.75" customHeight="1" x14ac:dyDescent="0.4">
      <c r="AI41" s="76" t="s">
        <v>315</v>
      </c>
      <c r="AM41" s="2"/>
    </row>
    <row r="42" spans="35:39" ht="30.75" customHeight="1" x14ac:dyDescent="0.4">
      <c r="AM42" s="2"/>
    </row>
    <row r="43" spans="35:39" ht="30.75" customHeight="1" x14ac:dyDescent="0.4">
      <c r="AM43" s="2"/>
    </row>
    <row r="44" spans="35:39" ht="30.75" customHeight="1" x14ac:dyDescent="0.4">
      <c r="AM44" s="2"/>
    </row>
    <row r="45" spans="35:39" ht="30.75" customHeight="1" x14ac:dyDescent="0.4">
      <c r="AM45" s="2"/>
    </row>
  </sheetData>
  <sortState xmlns:xlrd2="http://schemas.microsoft.com/office/spreadsheetml/2017/richdata2" ref="AM6:AN25">
    <sortCondition ref="AM5:AM25"/>
  </sortState>
  <mergeCells count="13">
    <mergeCell ref="BI4:BK4"/>
    <mergeCell ref="AX4:AY4"/>
    <mergeCell ref="BB4:BC4"/>
    <mergeCell ref="BE3:BG3"/>
    <mergeCell ref="BE4:BG4"/>
    <mergeCell ref="C1:E1"/>
    <mergeCell ref="C2:E2"/>
    <mergeCell ref="AM4:AN4"/>
    <mergeCell ref="I4:K4"/>
    <mergeCell ref="O4:P4"/>
    <mergeCell ref="T4:V4"/>
    <mergeCell ref="X4:AA4"/>
    <mergeCell ref="AC4:AG4"/>
  </mergeCells>
  <dataValidations count="1">
    <dataValidation allowBlank="1" showInputMessage="1" showErrorMessage="1" promptTitle="Identifique la fuente generadora" prompt="Para Amenaza de Integridad Pública relacionadas con:_x000a_* Corrupción: Cualquier actividad dentro del proceso_x000a_* LA/FT/FP: Operaciones (intercambio de recursos)" sqref="T5" xr:uid="{FAB63E07-C8A7-4C34-8E70-218995D55585}"/>
  </dataValidations>
  <hyperlinks>
    <hyperlink ref="D6" r:id="rId1" display="https://www.ant.gov.co/sites/default/files/2024-06/documentos/archivos/DEST-Caracterizacion-DIRECCIONAMIENTO-ESTRATEGICO.pdf" xr:uid="{D21EE38B-8D57-497D-B60C-2BF0BCCF11F1}"/>
    <hyperlink ref="D7" r:id="rId2" display="https://www.ant.gov.co/sites/default/files/2024-06/documentos/archivos/COGGI-Caracterizacion.-COMUNICACION-Y-GESTION-CON-GRUPOS-DE-INTERES.pdf" xr:uid="{6AF32E78-3004-46B1-A9A4-BDFE8D515A55}"/>
    <hyperlink ref="D8" r:id="rId3" display="https://www.ant.gov.co/sites/default/files/2024-06/documentos/archivos/INTI-Caracterizacion-PROCESO-INTELIGENCIA-DE-LA-INFORMACION-V-4.pdf" xr:uid="{17BBCED3-4441-461B-AD8E-5CA17A7E4DE7}"/>
    <hyperlink ref="D20" r:id="rId4" display="https://www.ant.gov.co/sites/default/files/2024-06/documentos/archivos/SEYM-Caracterizacion-PROCESO.-SEGUIMIENTO-EVALUACION-Y-MEJORA.pdf" xr:uid="{BC006D6C-64BD-4405-9C6C-9708ADD87E7E}"/>
    <hyperlink ref="D19" r:id="rId5" display="https://www.ant.gov.co/sites/default/files/2024-06/documentos/archivos/GEFIN-Caracterizacion-PROCESO-GESTION-FINANCIERA.pdf" xr:uid="{C8315CC9-59C3-46BD-ABA7-C424CF51A9DD}"/>
    <hyperlink ref="D18" r:id="rId6" display="https://www.ant.gov.co/sites/default/files/2024-06/documentos/archivos/ADMBS-Caracterizacion-PROCESO-ADMINISTRACION-DE-BIENES-Y-SERVICIOS.pdf" xr:uid="{974E4103-3F51-49FD-A939-5D205727231D}"/>
    <hyperlink ref="D17" r:id="rId7" display="https://www.ant.gov.co/sites/default/files/2024-06/documentos/archivos/ADQBS-Caracterizacion-PROCESO.-ADQUISICION-DE-BIENES-Y-SERVICIOS.pdf" xr:uid="{DBC44A8C-3AC8-4FF6-A40D-7AEAE9CAC27B}"/>
    <hyperlink ref="D16" r:id="rId8" display="https://www.ant.gov.co/sites/default/files/2024-06/documentos/archivos/APJUR-Caracterizacion-PROCESO-APOYO-JURIDICO.pdf" xr:uid="{4E77907A-1565-47B6-88A8-27CE2B4652B2}"/>
    <hyperlink ref="D15" r:id="rId9" display="https://www.ant.gov.co/sites/default/files/2024-06/documentos/archivos/GTHU-Caracterizacion-GESTION_DEL_TALENTO_HUMANO.pdf" xr:uid="{EBABED78-68AB-4B29-8451-0C06D2B0452E}"/>
    <hyperlink ref="D11" r:id="rId10" display="https://www.ant.gov.co/sites/default/files/2024-10/documentos/archivos/accti-caracterizacion-acceso-a-la-propiedad-de-la-tierra-y-los-territorios-v2-2.pdf" xr:uid="{88CBD006-0930-4711-A950-F40AF90D25B7}"/>
    <hyperlink ref="D12" r:id="rId11" display="https://www.ant.gov.co/sites/default/files/2024-06/documentos/archivos/ADMTI-Caracterizacion-PROCESO-ADMINISTRACION-DE-TIERRAS.pdf" xr:uid="{FC3F37EC-21A0-4FEA-8009-B1711BAA15FD}"/>
    <hyperlink ref="D13" r:id="rId12" display="https://www.ant.gov.co/sites/default/files/2024-07/documentos/archivos/evimp-caracterizacion-evaluacion-del-impacto-del-ordenamiento-social-de-la-propiedad-rural.pdf" xr:uid="{85B4259B-2FFA-4CCE-9850-3188C64A1310}"/>
    <hyperlink ref="D14" r:id="rId13" display="https://www.ant.gov.co/transparencia-y-acceso-a-la-informacion-publica/informacion-de-la-entidad/procedimientos-que-se-siguen-para-tomar-decisiones/proceso-misional-gestion-de-la-informacion" xr:uid="{909B0152-3611-4E01-901C-6AAEE317074A}"/>
    <hyperlink ref="D9" r:id="rId14" display="https://www.ant.gov.co/sites/default/files/2024-06/documentos/archivos/POSPR-Caracterizacion-PLANIFICACION-DEL-ORDENAMIENTO-SOCIAL-DE-LA-PROPIEDAD-RURAL-V4.pdf" xr:uid="{B0C7F36F-C375-445B-B715-39E2E2D2397A}"/>
    <hyperlink ref="D10" r:id="rId15" display="https://www.ant.gov.co/transparencia-y-acceso-a-la-informacion-publica/informacion-de-la-entidad/procedimientos-que-se-siguen-para-tomar-decisiones/proceso-misional-seguridad-juridica-sobre-la-titularidad-de-la-tierra" xr:uid="{A42E233E-D40E-46C4-BC37-65E71A2E3DFD}"/>
    <hyperlink ref="D21" r:id="rId16" display="https://www.ant.gov.co/transparencia-y-acceso-a-la-informacion-publica/informacion-de-la-entidad/procedimientos-que-se-siguen-para-tomar-decisiones/proceso-misional-gestion-modelo-de-atencion" xr:uid="{2129DFB6-A442-4AAA-9BAB-0D889AA4E5A4}"/>
  </hyperlinks>
  <pageMargins left="0.7" right="0.7" top="0.75" bottom="0.75" header="0.3" footer="0.3"/>
  <drawing r:id="rId17"/>
  <tableParts count="10">
    <tablePart r:id="rId18"/>
    <tablePart r:id="rId19"/>
    <tablePart r:id="rId20"/>
    <tablePart r:id="rId21"/>
    <tablePart r:id="rId22"/>
    <tablePart r:id="rId23"/>
    <tablePart r:id="rId24"/>
    <tablePart r:id="rId25"/>
    <tablePart r:id="rId26"/>
    <tablePart r:id="rId2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36094-739F-4AAC-A6E7-796F3BBEE128}">
  <sheetPr codeName="Hoja3">
    <pageSetUpPr fitToPage="1"/>
  </sheetPr>
  <dimension ref="A1:J119"/>
  <sheetViews>
    <sheetView showGridLines="0" zoomScaleNormal="100" workbookViewId="0">
      <extLst>
        <ext xmlns:xlsdti="http://schemas.microsoft.com/office/spreadsheetml/2023/showDataTypeIcons" uri="{77bfe23e-c014-4d31-8a63-9c772dbf06b6}">
          <xlsdti:showDataTypeIcons visible="0"/>
        </ext>
      </extLst>
    </sheetView>
  </sheetViews>
  <sheetFormatPr baseColWidth="10" defaultColWidth="0" defaultRowHeight="0" customHeight="1" zeroHeight="1" x14ac:dyDescent="0.3"/>
  <cols>
    <col min="1" max="1" width="2.84375" style="147" customWidth="1"/>
    <col min="2" max="2" width="24.3828125" style="147" customWidth="1"/>
    <col min="3" max="3" width="24.3828125" style="149" customWidth="1"/>
    <col min="4" max="4" width="16" style="149" customWidth="1"/>
    <col min="5" max="5" width="24.3828125" style="147" customWidth="1"/>
    <col min="6" max="6" width="27.3828125" style="147" customWidth="1"/>
    <col min="7" max="8" width="24.3828125" style="147" customWidth="1"/>
    <col min="9" max="9" width="4.3046875" style="147" customWidth="1"/>
    <col min="10" max="10" width="36.3046875" style="147" hidden="1" customWidth="1"/>
    <col min="11" max="16384" width="11.3828125" style="147" hidden="1"/>
  </cols>
  <sheetData>
    <row r="1" spans="2:10" ht="9" customHeight="1" x14ac:dyDescent="0.3">
      <c r="B1" s="146"/>
      <c r="C1" s="617" t="str">
        <f>INICIO!B7</f>
        <v xml:space="preserve">MAPA DE RIESGOS DE CORRUPCIÓN </v>
      </c>
      <c r="D1" s="617"/>
      <c r="E1" s="617"/>
      <c r="F1" s="617"/>
      <c r="G1" s="617"/>
      <c r="H1" s="618"/>
    </row>
    <row r="2" spans="2:10" ht="16.5" customHeight="1" x14ac:dyDescent="0.3">
      <c r="B2" s="148"/>
      <c r="C2" s="619"/>
      <c r="D2" s="619"/>
      <c r="E2" s="619"/>
      <c r="F2" s="619"/>
      <c r="G2" s="619"/>
      <c r="H2" s="620"/>
    </row>
    <row r="3" spans="2:10" ht="12" customHeight="1" x14ac:dyDescent="0.3">
      <c r="B3" s="148"/>
      <c r="C3" s="619"/>
      <c r="D3" s="619"/>
      <c r="E3" s="619"/>
      <c r="F3" s="619"/>
      <c r="G3" s="619"/>
      <c r="H3" s="620"/>
    </row>
    <row r="4" spans="2:10" ht="36.75" customHeight="1" thickBot="1" x14ac:dyDescent="0.35">
      <c r="B4" s="148"/>
      <c r="C4" s="615" t="s">
        <v>316</v>
      </c>
      <c r="D4" s="615"/>
      <c r="E4" s="615"/>
      <c r="F4" s="615"/>
      <c r="G4" s="615"/>
      <c r="H4" s="616"/>
    </row>
    <row r="5" spans="2:10" ht="11.25" customHeight="1" thickBot="1" x14ac:dyDescent="0.35">
      <c r="B5" s="549" t="s">
        <v>317</v>
      </c>
      <c r="C5" s="550"/>
      <c r="D5" s="550"/>
      <c r="E5" s="550"/>
      <c r="F5" s="550"/>
      <c r="G5" s="550"/>
      <c r="H5" s="551"/>
    </row>
    <row r="6" spans="2:10" ht="11.6" x14ac:dyDescent="0.3">
      <c r="B6" s="552" t="s">
        <v>318</v>
      </c>
      <c r="C6" s="553"/>
      <c r="D6" s="553"/>
      <c r="E6" s="553"/>
      <c r="F6" s="553"/>
      <c r="G6" s="553"/>
      <c r="H6" s="554"/>
    </row>
    <row r="7" spans="2:10" ht="36.75" customHeight="1" x14ac:dyDescent="0.3">
      <c r="B7" s="555" t="e" vm="1">
        <v>#VALUE!</v>
      </c>
      <c r="C7" s="556"/>
      <c r="D7" s="556"/>
      <c r="E7" s="556"/>
      <c r="F7" s="556"/>
      <c r="G7" s="556"/>
      <c r="H7" s="557"/>
    </row>
    <row r="8" spans="2:10" ht="36.75" customHeight="1" x14ac:dyDescent="0.3">
      <c r="B8" s="558" t="s">
        <v>319</v>
      </c>
      <c r="C8" s="559"/>
      <c r="D8" s="559"/>
      <c r="E8" s="559"/>
      <c r="F8" s="150"/>
      <c r="G8" s="150"/>
      <c r="H8" s="151"/>
    </row>
    <row r="9" spans="2:10" ht="36.75" customHeight="1" x14ac:dyDescent="0.3">
      <c r="B9" s="558"/>
      <c r="C9" s="559"/>
      <c r="D9" s="559"/>
      <c r="E9" s="559"/>
      <c r="F9" s="150"/>
      <c r="G9" s="150"/>
      <c r="H9" s="151"/>
    </row>
    <row r="10" spans="2:10" ht="147" customHeight="1" thickBot="1" x14ac:dyDescent="0.35">
      <c r="B10" s="560" t="s">
        <v>320</v>
      </c>
      <c r="C10" s="561"/>
      <c r="D10" s="561"/>
      <c r="E10" s="561"/>
      <c r="F10" s="152"/>
      <c r="G10" s="152"/>
      <c r="H10" s="153"/>
    </row>
    <row r="11" spans="2:10" ht="12" thickBot="1" x14ac:dyDescent="0.35">
      <c r="B11" s="549" t="s">
        <v>321</v>
      </c>
      <c r="C11" s="550"/>
      <c r="D11" s="550"/>
      <c r="E11" s="550"/>
      <c r="F11" s="550"/>
      <c r="G11" s="550"/>
      <c r="H11" s="551"/>
    </row>
    <row r="12" spans="2:10" ht="4.5" customHeight="1" x14ac:dyDescent="0.3">
      <c r="B12" s="154"/>
      <c r="C12" s="155"/>
      <c r="D12" s="155"/>
      <c r="E12" s="156"/>
      <c r="F12" s="156"/>
      <c r="G12" s="156"/>
      <c r="H12" s="157"/>
    </row>
    <row r="13" spans="2:10" ht="108.75" customHeight="1" x14ac:dyDescent="0.3">
      <c r="B13" s="572" t="s">
        <v>322</v>
      </c>
      <c r="C13" s="573"/>
      <c r="D13" s="573"/>
      <c r="E13" s="573"/>
      <c r="F13" s="573"/>
      <c r="G13" s="573"/>
      <c r="H13" s="574"/>
      <c r="J13" s="158"/>
    </row>
    <row r="14" spans="2:10" ht="14.25" customHeight="1" x14ac:dyDescent="0.3">
      <c r="B14" s="621" t="s">
        <v>323</v>
      </c>
      <c r="C14" s="622"/>
      <c r="D14" s="622"/>
      <c r="E14" s="622"/>
      <c r="F14" s="622"/>
      <c r="G14" s="622"/>
      <c r="H14" s="623"/>
    </row>
    <row r="15" spans="2:10" ht="11.6" x14ac:dyDescent="0.3">
      <c r="B15" s="575" t="s">
        <v>324</v>
      </c>
      <c r="C15" s="576"/>
      <c r="D15" s="576"/>
      <c r="E15" s="576"/>
      <c r="F15" s="576"/>
      <c r="G15" s="576"/>
      <c r="H15" s="577"/>
      <c r="J15" s="158"/>
    </row>
    <row r="16" spans="2:10" ht="220.5" customHeight="1" x14ac:dyDescent="0.3">
      <c r="B16" s="578" t="s">
        <v>325</v>
      </c>
      <c r="C16" s="579"/>
      <c r="D16" s="579"/>
      <c r="E16" s="579"/>
      <c r="F16" s="579"/>
      <c r="G16" s="579"/>
      <c r="H16" s="580"/>
    </row>
    <row r="17" spans="2:8" ht="11.6" x14ac:dyDescent="0.3">
      <c r="B17" s="163"/>
      <c r="C17" s="164"/>
      <c r="D17" s="164"/>
      <c r="E17" s="165"/>
      <c r="F17" s="165"/>
      <c r="G17" s="165"/>
      <c r="H17" s="166"/>
    </row>
    <row r="18" spans="2:8" ht="11.6" x14ac:dyDescent="0.3">
      <c r="B18" s="546" t="s">
        <v>326</v>
      </c>
      <c r="C18" s="547"/>
      <c r="D18" s="547"/>
      <c r="E18" s="547"/>
      <c r="F18" s="547"/>
      <c r="G18" s="547"/>
      <c r="H18" s="548"/>
    </row>
    <row r="19" spans="2:8" ht="11.6" x14ac:dyDescent="0.3">
      <c r="B19" s="160"/>
      <c r="C19" s="164"/>
      <c r="D19" s="164"/>
      <c r="E19" s="161"/>
      <c r="F19" s="161"/>
      <c r="G19" s="161"/>
      <c r="H19" s="162"/>
    </row>
    <row r="20" spans="2:8" ht="27.75" customHeight="1" x14ac:dyDescent="0.3">
      <c r="B20" s="581" t="s">
        <v>327</v>
      </c>
      <c r="C20" s="582"/>
      <c r="D20" s="582"/>
      <c r="E20" s="582"/>
      <c r="F20" s="582"/>
      <c r="G20" s="582"/>
      <c r="H20" s="583"/>
    </row>
    <row r="21" spans="2:8" ht="27.75" customHeight="1" x14ac:dyDescent="0.3">
      <c r="B21" s="599" t="s">
        <v>328</v>
      </c>
      <c r="C21" s="600"/>
      <c r="D21" s="600"/>
      <c r="E21" s="600"/>
      <c r="F21" s="600"/>
      <c r="G21" s="600"/>
      <c r="H21" s="601"/>
    </row>
    <row r="22" spans="2:8" s="167" customFormat="1" ht="11.6" x14ac:dyDescent="0.3">
      <c r="B22" s="585"/>
      <c r="C22" s="586"/>
      <c r="D22" s="586"/>
      <c r="E22" s="586"/>
      <c r="F22" s="586"/>
      <c r="G22" s="586"/>
      <c r="H22" s="587"/>
    </row>
    <row r="23" spans="2:8" ht="20.5" customHeight="1" x14ac:dyDescent="0.3">
      <c r="B23" s="588" t="s">
        <v>329</v>
      </c>
      <c r="C23" s="589"/>
      <c r="D23" s="589"/>
      <c r="E23" s="589"/>
      <c r="F23" s="589"/>
      <c r="G23" s="589"/>
      <c r="H23" s="590"/>
    </row>
    <row r="24" spans="2:8" ht="11.6" x14ac:dyDescent="0.3">
      <c r="B24" s="591" t="s">
        <v>330</v>
      </c>
      <c r="C24" s="592"/>
      <c r="D24" s="592"/>
      <c r="E24" s="592"/>
      <c r="F24" s="592"/>
      <c r="G24" s="592"/>
      <c r="H24" s="593"/>
    </row>
    <row r="25" spans="2:8" ht="12" thickBot="1" x14ac:dyDescent="0.35">
      <c r="B25" s="168"/>
      <c r="C25" s="169"/>
      <c r="D25" s="169"/>
      <c r="E25" s="170"/>
      <c r="F25" s="170"/>
      <c r="G25" s="170"/>
      <c r="H25" s="171"/>
    </row>
    <row r="26" spans="2:8" ht="18.75" customHeight="1" x14ac:dyDescent="0.3">
      <c r="B26" s="575" t="s">
        <v>331</v>
      </c>
      <c r="C26" s="594"/>
      <c r="D26" s="594"/>
      <c r="E26" s="594"/>
      <c r="F26" s="594"/>
      <c r="G26" s="594"/>
      <c r="H26" s="595"/>
    </row>
    <row r="27" spans="2:8" ht="18.75" customHeight="1" x14ac:dyDescent="0.3">
      <c r="B27" s="624" t="s">
        <v>332</v>
      </c>
      <c r="C27" s="625"/>
      <c r="D27" s="625"/>
      <c r="E27" s="625"/>
      <c r="F27" s="625"/>
      <c r="G27" s="625"/>
      <c r="H27" s="626"/>
    </row>
    <row r="28" spans="2:8" ht="18.75" customHeight="1" x14ac:dyDescent="0.3">
      <c r="B28" s="596" t="s">
        <v>333</v>
      </c>
      <c r="C28" s="597"/>
      <c r="D28" s="597"/>
      <c r="E28" s="597"/>
      <c r="F28" s="597"/>
      <c r="G28" s="597"/>
      <c r="H28" s="598"/>
    </row>
    <row r="29" spans="2:8" ht="18.75" customHeight="1" x14ac:dyDescent="0.3">
      <c r="B29" s="159"/>
      <c r="C29" s="177"/>
      <c r="D29" s="177"/>
      <c r="E29" s="172"/>
      <c r="F29" s="172"/>
      <c r="G29" s="172"/>
      <c r="H29" s="173"/>
    </row>
    <row r="30" spans="2:8" ht="13.2" customHeight="1" x14ac:dyDescent="0.3">
      <c r="B30" s="154"/>
      <c r="C30" s="584" t="s">
        <v>334</v>
      </c>
      <c r="D30" s="584"/>
      <c r="E30" s="602" t="s">
        <v>335</v>
      </c>
      <c r="F30" s="602"/>
      <c r="G30" s="602"/>
      <c r="H30" s="157"/>
    </row>
    <row r="31" spans="2:8" ht="31.5" customHeight="1" x14ac:dyDescent="0.3">
      <c r="B31" s="154"/>
      <c r="C31" s="571" t="s">
        <v>336</v>
      </c>
      <c r="D31" s="571"/>
      <c r="E31" s="568" t="s">
        <v>337</v>
      </c>
      <c r="F31" s="568"/>
      <c r="G31" s="568"/>
      <c r="H31" s="157"/>
    </row>
    <row r="32" spans="2:8" ht="13.2" customHeight="1" x14ac:dyDescent="0.3">
      <c r="B32" s="154"/>
      <c r="C32" s="571" t="s">
        <v>338</v>
      </c>
      <c r="D32" s="571"/>
      <c r="E32" s="568" t="s">
        <v>339</v>
      </c>
      <c r="F32" s="568"/>
      <c r="G32" s="568"/>
      <c r="H32" s="157"/>
    </row>
    <row r="33" spans="2:8" ht="11.6" x14ac:dyDescent="0.3">
      <c r="B33" s="154"/>
      <c r="C33" s="571" t="s">
        <v>340</v>
      </c>
      <c r="D33" s="571"/>
      <c r="E33" s="568" t="s">
        <v>341</v>
      </c>
      <c r="F33" s="568"/>
      <c r="G33" s="568"/>
      <c r="H33" s="157"/>
    </row>
    <row r="34" spans="2:8" ht="45.45" customHeight="1" x14ac:dyDescent="0.3">
      <c r="B34" s="154"/>
      <c r="C34" s="604" t="s">
        <v>342</v>
      </c>
      <c r="D34" s="604"/>
      <c r="E34" s="569" t="s">
        <v>343</v>
      </c>
      <c r="F34" s="569"/>
      <c r="G34" s="569"/>
      <c r="H34" s="157"/>
    </row>
    <row r="35" spans="2:8" ht="102" customHeight="1" x14ac:dyDescent="0.3">
      <c r="B35" s="154"/>
      <c r="C35" s="571" t="s">
        <v>344</v>
      </c>
      <c r="D35" s="571"/>
      <c r="E35" s="568" t="s">
        <v>345</v>
      </c>
      <c r="F35" s="568"/>
      <c r="G35" s="568"/>
      <c r="H35" s="157"/>
    </row>
    <row r="36" spans="2:8" ht="59.25" customHeight="1" x14ac:dyDescent="0.3">
      <c r="B36" s="154"/>
      <c r="C36" s="571" t="s">
        <v>346</v>
      </c>
      <c r="D36" s="571"/>
      <c r="E36" s="542" t="s">
        <v>347</v>
      </c>
      <c r="F36" s="542"/>
      <c r="G36" s="542"/>
      <c r="H36" s="157"/>
    </row>
    <row r="37" spans="2:8" ht="60" customHeight="1" x14ac:dyDescent="0.3">
      <c r="B37" s="154"/>
      <c r="C37" s="604" t="s">
        <v>348</v>
      </c>
      <c r="D37" s="604"/>
      <c r="E37" s="569" t="s">
        <v>349</v>
      </c>
      <c r="F37" s="569"/>
      <c r="G37" s="569"/>
      <c r="H37" s="157"/>
    </row>
    <row r="38" spans="2:8" ht="57" customHeight="1" x14ac:dyDescent="0.3">
      <c r="B38" s="154"/>
      <c r="C38" s="605" t="s">
        <v>350</v>
      </c>
      <c r="D38" s="605"/>
      <c r="E38" s="569" t="s">
        <v>351</v>
      </c>
      <c r="F38" s="569"/>
      <c r="G38" s="569"/>
      <c r="H38" s="157"/>
    </row>
    <row r="39" spans="2:8" ht="47.25" customHeight="1" x14ac:dyDescent="0.3">
      <c r="B39" s="154"/>
      <c r="C39" s="541" t="s">
        <v>352</v>
      </c>
      <c r="D39" s="541"/>
      <c r="E39" s="542" t="s">
        <v>353</v>
      </c>
      <c r="F39" s="542"/>
      <c r="G39" s="542"/>
      <c r="H39" s="157"/>
    </row>
    <row r="40" spans="2:8" ht="44.25" customHeight="1" x14ac:dyDescent="0.3">
      <c r="B40" s="154"/>
      <c r="C40" s="541" t="s">
        <v>354</v>
      </c>
      <c r="D40" s="541"/>
      <c r="E40" s="542" t="s">
        <v>355</v>
      </c>
      <c r="F40" s="542"/>
      <c r="G40" s="542"/>
      <c r="H40" s="157"/>
    </row>
    <row r="41" spans="2:8" ht="96.75" customHeight="1" x14ac:dyDescent="0.3">
      <c r="B41" s="154"/>
      <c r="C41" s="541" t="s">
        <v>356</v>
      </c>
      <c r="D41" s="541"/>
      <c r="E41" s="542" t="s">
        <v>357</v>
      </c>
      <c r="F41" s="542"/>
      <c r="G41" s="542"/>
      <c r="H41" s="157"/>
    </row>
    <row r="42" spans="2:8" ht="72.75" customHeight="1" x14ac:dyDescent="0.3">
      <c r="B42" s="154"/>
      <c r="C42" s="605" t="s">
        <v>358</v>
      </c>
      <c r="D42" s="605"/>
      <c r="E42" s="569" t="s">
        <v>359</v>
      </c>
      <c r="F42" s="569"/>
      <c r="G42" s="569"/>
      <c r="H42" s="157"/>
    </row>
    <row r="43" spans="2:8" ht="42.75" customHeight="1" x14ac:dyDescent="0.3">
      <c r="B43" s="154"/>
      <c r="C43" s="526" t="s">
        <v>360</v>
      </c>
      <c r="D43" s="527"/>
      <c r="E43" s="528" t="s">
        <v>361</v>
      </c>
      <c r="F43" s="529"/>
      <c r="G43" s="530"/>
      <c r="H43" s="157"/>
    </row>
    <row r="44" spans="2:8" ht="61.5" customHeight="1" x14ac:dyDescent="0.3">
      <c r="B44" s="154"/>
      <c r="C44" s="534" t="s">
        <v>362</v>
      </c>
      <c r="D44" s="534"/>
      <c r="E44" s="570" t="s">
        <v>363</v>
      </c>
      <c r="F44" s="570"/>
      <c r="G44" s="570"/>
      <c r="H44" s="157"/>
    </row>
    <row r="45" spans="2:8" ht="11.6" x14ac:dyDescent="0.3">
      <c r="B45" s="154"/>
      <c r="C45" s="178"/>
      <c r="D45" s="178"/>
      <c r="E45" s="179"/>
      <c r="F45" s="179"/>
      <c r="G45" s="156"/>
      <c r="H45" s="157"/>
    </row>
    <row r="46" spans="2:8" ht="11.6" x14ac:dyDescent="0.3">
      <c r="B46" s="596" t="s">
        <v>364</v>
      </c>
      <c r="C46" s="597"/>
      <c r="D46" s="597"/>
      <c r="E46" s="597"/>
      <c r="F46" s="597"/>
      <c r="G46" s="597"/>
      <c r="H46" s="598"/>
    </row>
    <row r="47" spans="2:8" ht="11.6" x14ac:dyDescent="0.3">
      <c r="B47" s="546" t="s">
        <v>365</v>
      </c>
      <c r="C47" s="547"/>
      <c r="D47" s="547"/>
      <c r="E47" s="547"/>
      <c r="F47" s="547"/>
      <c r="G47" s="547"/>
      <c r="H47" s="548"/>
    </row>
    <row r="48" spans="2:8" ht="14.5" customHeight="1" x14ac:dyDescent="0.3">
      <c r="B48" s="180"/>
      <c r="C48" s="177"/>
      <c r="D48" s="177"/>
      <c r="E48" s="181"/>
      <c r="F48" s="181"/>
      <c r="G48" s="181"/>
      <c r="H48" s="182"/>
    </row>
    <row r="49" spans="2:8" ht="14.5" customHeight="1" x14ac:dyDescent="0.3">
      <c r="B49" s="180"/>
      <c r="C49" s="584" t="s">
        <v>366</v>
      </c>
      <c r="D49" s="584"/>
      <c r="E49" s="613" t="s">
        <v>335</v>
      </c>
      <c r="F49" s="613"/>
      <c r="G49" s="613"/>
      <c r="H49" s="182"/>
    </row>
    <row r="50" spans="2:8" ht="28.5" customHeight="1" x14ac:dyDescent="0.3">
      <c r="B50" s="180"/>
      <c r="C50" s="534" t="s">
        <v>344</v>
      </c>
      <c r="D50" s="534"/>
      <c r="E50" s="545" t="s">
        <v>367</v>
      </c>
      <c r="F50" s="545"/>
      <c r="G50" s="545"/>
      <c r="H50" s="182"/>
    </row>
    <row r="51" spans="2:8" ht="11.6" x14ac:dyDescent="0.3">
      <c r="B51" s="180"/>
      <c r="C51" s="534" t="s">
        <v>368</v>
      </c>
      <c r="D51" s="534"/>
      <c r="E51" s="545" t="s">
        <v>369</v>
      </c>
      <c r="F51" s="545"/>
      <c r="G51" s="545"/>
      <c r="H51" s="182"/>
    </row>
    <row r="52" spans="2:8" ht="11.6" x14ac:dyDescent="0.3">
      <c r="B52" s="180"/>
      <c r="C52" s="534" t="s">
        <v>370</v>
      </c>
      <c r="D52" s="534"/>
      <c r="E52" s="545" t="s">
        <v>371</v>
      </c>
      <c r="F52" s="545"/>
      <c r="G52" s="545"/>
      <c r="H52" s="182"/>
    </row>
    <row r="53" spans="2:8" ht="89.25" customHeight="1" x14ac:dyDescent="0.3">
      <c r="B53" s="180"/>
      <c r="C53" s="541" t="s">
        <v>42</v>
      </c>
      <c r="D53" s="541"/>
      <c r="E53" s="603" t="s">
        <v>372</v>
      </c>
      <c r="F53" s="603"/>
      <c r="G53" s="603"/>
      <c r="H53" s="183"/>
    </row>
    <row r="54" spans="2:8" ht="57" customHeight="1" x14ac:dyDescent="0.3">
      <c r="B54" s="180"/>
      <c r="C54" s="541" t="s">
        <v>373</v>
      </c>
      <c r="D54" s="541"/>
      <c r="E54" s="603" t="s">
        <v>374</v>
      </c>
      <c r="F54" s="603"/>
      <c r="G54" s="603"/>
      <c r="H54" s="182"/>
    </row>
    <row r="55" spans="2:8" ht="54.75" customHeight="1" x14ac:dyDescent="0.3">
      <c r="B55" s="180"/>
      <c r="C55" s="541" t="s">
        <v>375</v>
      </c>
      <c r="D55" s="541"/>
      <c r="E55" s="603" t="s">
        <v>376</v>
      </c>
      <c r="F55" s="603"/>
      <c r="G55" s="603"/>
      <c r="H55" s="182"/>
    </row>
    <row r="56" spans="2:8" ht="76.5" customHeight="1" x14ac:dyDescent="0.3">
      <c r="B56" s="180"/>
      <c r="C56" s="534" t="s">
        <v>377</v>
      </c>
      <c r="D56" s="534"/>
      <c r="E56" s="545" t="s">
        <v>378</v>
      </c>
      <c r="F56" s="545"/>
      <c r="G56" s="545"/>
      <c r="H56" s="182"/>
    </row>
    <row r="57" spans="2:8" ht="45.75" customHeight="1" x14ac:dyDescent="0.3">
      <c r="B57" s="180"/>
      <c r="C57" s="534" t="s">
        <v>362</v>
      </c>
      <c r="D57" s="534"/>
      <c r="E57" s="545" t="s">
        <v>379</v>
      </c>
      <c r="F57" s="545"/>
      <c r="G57" s="545"/>
      <c r="H57" s="182"/>
    </row>
    <row r="58" spans="2:8" ht="11.6" x14ac:dyDescent="0.3">
      <c r="B58" s="180"/>
      <c r="C58" s="177"/>
      <c r="D58" s="177"/>
      <c r="E58" s="181"/>
      <c r="F58" s="181"/>
      <c r="G58" s="181"/>
      <c r="H58" s="182"/>
    </row>
    <row r="59" spans="2:8" ht="30.75" customHeight="1" x14ac:dyDescent="0.3">
      <c r="B59" s="629" t="s">
        <v>380</v>
      </c>
      <c r="C59" s="630"/>
      <c r="D59" s="630"/>
      <c r="E59" s="630"/>
      <c r="F59" s="630"/>
      <c r="G59" s="630"/>
      <c r="H59" s="631"/>
    </row>
    <row r="60" spans="2:8" ht="18.75" customHeight="1" x14ac:dyDescent="0.3">
      <c r="B60" s="596" t="s">
        <v>381</v>
      </c>
      <c r="C60" s="597"/>
      <c r="D60" s="597"/>
      <c r="E60" s="597"/>
      <c r="F60" s="597"/>
      <c r="G60" s="597"/>
      <c r="H60" s="598"/>
    </row>
    <row r="61" spans="2:8" ht="18.75" customHeight="1" x14ac:dyDescent="0.3">
      <c r="B61" s="546" t="s">
        <v>382</v>
      </c>
      <c r="C61" s="547"/>
      <c r="D61" s="547"/>
      <c r="E61" s="547"/>
      <c r="F61" s="547"/>
      <c r="G61" s="547"/>
      <c r="H61" s="548"/>
    </row>
    <row r="62" spans="2:8" ht="11.6" x14ac:dyDescent="0.3">
      <c r="B62" s="160"/>
      <c r="C62" s="164"/>
      <c r="D62" s="164"/>
      <c r="E62" s="161"/>
      <c r="F62" s="161"/>
      <c r="G62" s="161"/>
      <c r="H62" s="162"/>
    </row>
    <row r="63" spans="2:8" ht="18.75" customHeight="1" x14ac:dyDescent="0.3">
      <c r="B63" s="159"/>
      <c r="C63" s="584" t="s">
        <v>366</v>
      </c>
      <c r="D63" s="584"/>
      <c r="E63" s="632" t="s">
        <v>335</v>
      </c>
      <c r="F63" s="632"/>
      <c r="G63" s="632"/>
      <c r="H63" s="173"/>
    </row>
    <row r="64" spans="2:8" ht="27.75" customHeight="1" x14ac:dyDescent="0.3">
      <c r="B64" s="180"/>
      <c r="C64" s="534" t="s">
        <v>344</v>
      </c>
      <c r="D64" s="534"/>
      <c r="E64" s="533" t="s">
        <v>383</v>
      </c>
      <c r="F64" s="533"/>
      <c r="G64" s="533"/>
      <c r="H64" s="182"/>
    </row>
    <row r="65" spans="2:8" ht="25.5" customHeight="1" x14ac:dyDescent="0.3">
      <c r="B65" s="180"/>
      <c r="C65" s="534" t="s">
        <v>368</v>
      </c>
      <c r="D65" s="534"/>
      <c r="E65" s="533" t="s">
        <v>384</v>
      </c>
      <c r="F65" s="533"/>
      <c r="G65" s="533"/>
      <c r="H65" s="182"/>
    </row>
    <row r="66" spans="2:8" ht="25.5" customHeight="1" x14ac:dyDescent="0.3">
      <c r="B66" s="180"/>
      <c r="C66" s="534" t="s">
        <v>370</v>
      </c>
      <c r="D66" s="534"/>
      <c r="E66" s="533" t="s">
        <v>385</v>
      </c>
      <c r="F66" s="533"/>
      <c r="G66" s="533"/>
      <c r="H66" s="182"/>
    </row>
    <row r="67" spans="2:8" ht="25.5" customHeight="1" x14ac:dyDescent="0.3">
      <c r="B67" s="180"/>
      <c r="C67" s="534" t="s">
        <v>43</v>
      </c>
      <c r="D67" s="534"/>
      <c r="E67" s="533" t="s">
        <v>386</v>
      </c>
      <c r="F67" s="533"/>
      <c r="G67" s="533"/>
      <c r="H67" s="182"/>
    </row>
    <row r="68" spans="2:8" ht="25.5" customHeight="1" x14ac:dyDescent="0.3">
      <c r="B68" s="180"/>
      <c r="C68" s="534" t="s">
        <v>50</v>
      </c>
      <c r="D68" s="534"/>
      <c r="E68" s="533" t="s">
        <v>387</v>
      </c>
      <c r="F68" s="533"/>
      <c r="G68" s="533"/>
      <c r="H68" s="182"/>
    </row>
    <row r="69" spans="2:8" ht="29.25" customHeight="1" x14ac:dyDescent="0.3">
      <c r="B69" s="180"/>
      <c r="C69" s="534" t="s">
        <v>388</v>
      </c>
      <c r="D69" s="534"/>
      <c r="E69" s="533" t="s">
        <v>389</v>
      </c>
      <c r="F69" s="533"/>
      <c r="G69" s="533"/>
      <c r="H69" s="182"/>
    </row>
    <row r="70" spans="2:8" ht="30.75" customHeight="1" x14ac:dyDescent="0.3">
      <c r="B70" s="180"/>
      <c r="C70" s="535" t="s">
        <v>390</v>
      </c>
      <c r="D70" s="535"/>
      <c r="E70" s="544" t="s">
        <v>391</v>
      </c>
      <c r="F70" s="544"/>
      <c r="G70" s="544"/>
      <c r="H70" s="182"/>
    </row>
    <row r="71" spans="2:8" ht="25.5" customHeight="1" x14ac:dyDescent="0.3">
      <c r="B71" s="180"/>
      <c r="C71" s="535" t="s">
        <v>54</v>
      </c>
      <c r="D71" s="535"/>
      <c r="E71" s="544" t="s">
        <v>392</v>
      </c>
      <c r="F71" s="544"/>
      <c r="G71" s="544"/>
      <c r="H71" s="184"/>
    </row>
    <row r="72" spans="2:8" ht="25.5" customHeight="1" x14ac:dyDescent="0.3">
      <c r="B72" s="180"/>
      <c r="C72" s="535" t="s">
        <v>393</v>
      </c>
      <c r="D72" s="535"/>
      <c r="E72" s="633" t="s">
        <v>394</v>
      </c>
      <c r="F72" s="634"/>
      <c r="G72" s="635"/>
      <c r="H72" s="184"/>
    </row>
    <row r="73" spans="2:8" ht="30.75" customHeight="1" x14ac:dyDescent="0.3">
      <c r="B73" s="159"/>
      <c r="C73" s="535" t="s">
        <v>395</v>
      </c>
      <c r="D73" s="535"/>
      <c r="E73" s="614" t="s">
        <v>396</v>
      </c>
      <c r="F73" s="614"/>
      <c r="G73" s="614"/>
      <c r="H73" s="173"/>
    </row>
    <row r="74" spans="2:8" ht="27.45" customHeight="1" x14ac:dyDescent="0.3">
      <c r="B74" s="159"/>
      <c r="C74" s="535" t="s">
        <v>397</v>
      </c>
      <c r="D74" s="535"/>
      <c r="E74" s="564" t="s">
        <v>398</v>
      </c>
      <c r="F74" s="565"/>
      <c r="G74" s="566"/>
      <c r="H74" s="173"/>
    </row>
    <row r="75" spans="2:8" ht="56.25" customHeight="1" x14ac:dyDescent="0.3">
      <c r="B75" s="159"/>
      <c r="C75" s="627" t="s">
        <v>399</v>
      </c>
      <c r="D75" s="628"/>
      <c r="E75" s="569" t="s">
        <v>400</v>
      </c>
      <c r="F75" s="569"/>
      <c r="G75" s="569"/>
      <c r="H75" s="173"/>
    </row>
    <row r="76" spans="2:8" ht="56.25" customHeight="1" x14ac:dyDescent="0.3">
      <c r="B76" s="159"/>
      <c r="C76" s="541" t="s">
        <v>60</v>
      </c>
      <c r="D76" s="541"/>
      <c r="E76" s="542" t="s">
        <v>401</v>
      </c>
      <c r="F76" s="542"/>
      <c r="G76" s="542"/>
      <c r="H76" s="173"/>
    </row>
    <row r="77" spans="2:8" ht="83.25" hidden="1" customHeight="1" x14ac:dyDescent="0.3">
      <c r="B77" s="159"/>
      <c r="C77" s="543" t="s">
        <v>402</v>
      </c>
      <c r="D77" s="543"/>
      <c r="E77" s="569" t="s">
        <v>403</v>
      </c>
      <c r="F77" s="569"/>
      <c r="G77" s="569"/>
      <c r="H77" s="173"/>
    </row>
    <row r="78" spans="2:8" ht="69" hidden="1" customHeight="1" x14ac:dyDescent="0.3">
      <c r="B78" s="159"/>
      <c r="C78" s="543" t="s">
        <v>404</v>
      </c>
      <c r="D78" s="543"/>
      <c r="E78" s="569" t="s">
        <v>405</v>
      </c>
      <c r="F78" s="569"/>
      <c r="G78" s="569"/>
      <c r="H78" s="173"/>
    </row>
    <row r="79" spans="2:8" ht="41.25" customHeight="1" x14ac:dyDescent="0.3">
      <c r="B79" s="159"/>
      <c r="C79" s="541" t="s">
        <v>63</v>
      </c>
      <c r="D79" s="541"/>
      <c r="E79" s="542" t="s">
        <v>406</v>
      </c>
      <c r="F79" s="542"/>
      <c r="G79" s="542"/>
      <c r="H79" s="173"/>
    </row>
    <row r="80" spans="2:8" ht="72.75" hidden="1" customHeight="1" x14ac:dyDescent="0.3">
      <c r="B80" s="159"/>
      <c r="C80" s="543" t="s">
        <v>407</v>
      </c>
      <c r="D80" s="543"/>
      <c r="E80" s="569" t="s">
        <v>408</v>
      </c>
      <c r="F80" s="569"/>
      <c r="G80" s="569"/>
      <c r="H80" s="173"/>
    </row>
    <row r="81" spans="2:8" ht="61.5" customHeight="1" x14ac:dyDescent="0.3">
      <c r="B81" s="159"/>
      <c r="C81" s="541" t="s">
        <v>56</v>
      </c>
      <c r="D81" s="541"/>
      <c r="E81" s="609" t="s">
        <v>409</v>
      </c>
      <c r="F81" s="609"/>
      <c r="G81" s="609"/>
      <c r="H81" s="185"/>
    </row>
    <row r="82" spans="2:8" ht="138" customHeight="1" x14ac:dyDescent="0.3">
      <c r="B82" s="159"/>
      <c r="C82" s="536" t="s">
        <v>57</v>
      </c>
      <c r="D82" s="537"/>
      <c r="E82" s="538" t="s">
        <v>410</v>
      </c>
      <c r="F82" s="539"/>
      <c r="G82" s="540"/>
      <c r="H82" s="185"/>
    </row>
    <row r="83" spans="2:8" ht="39.75" customHeight="1" x14ac:dyDescent="0.3">
      <c r="B83" s="159"/>
      <c r="C83" s="562" t="s">
        <v>411</v>
      </c>
      <c r="D83" s="563"/>
      <c r="E83" s="538" t="s">
        <v>412</v>
      </c>
      <c r="F83" s="539"/>
      <c r="G83" s="540"/>
      <c r="H83" s="185"/>
    </row>
    <row r="84" spans="2:8" ht="75.75" customHeight="1" x14ac:dyDescent="0.3">
      <c r="B84" s="159"/>
      <c r="C84" s="562" t="s">
        <v>413</v>
      </c>
      <c r="D84" s="563"/>
      <c r="E84" s="606" t="s">
        <v>414</v>
      </c>
      <c r="F84" s="607"/>
      <c r="G84" s="608"/>
      <c r="H84" s="185"/>
    </row>
    <row r="85" spans="2:8" ht="37.5" customHeight="1" x14ac:dyDescent="0.3">
      <c r="B85" s="159"/>
      <c r="C85" s="605" t="s">
        <v>415</v>
      </c>
      <c r="D85" s="605"/>
      <c r="E85" s="569" t="s">
        <v>416</v>
      </c>
      <c r="F85" s="569"/>
      <c r="G85" s="569"/>
      <c r="H85" s="173"/>
    </row>
    <row r="86" spans="2:8" ht="40" customHeight="1" x14ac:dyDescent="0.3">
      <c r="B86" s="159"/>
      <c r="C86" s="605" t="s">
        <v>417</v>
      </c>
      <c r="D86" s="605"/>
      <c r="E86" s="569" t="s">
        <v>418</v>
      </c>
      <c r="F86" s="569"/>
      <c r="G86" s="569"/>
      <c r="H86" s="173"/>
    </row>
    <row r="87" spans="2:8" ht="29.5" customHeight="1" x14ac:dyDescent="0.3">
      <c r="B87" s="159"/>
      <c r="C87" s="605" t="s">
        <v>419</v>
      </c>
      <c r="D87" s="605"/>
      <c r="E87" s="569" t="s">
        <v>420</v>
      </c>
      <c r="F87" s="569"/>
      <c r="G87" s="569"/>
      <c r="H87" s="173"/>
    </row>
    <row r="88" spans="2:8" ht="71.25" customHeight="1" x14ac:dyDescent="0.3">
      <c r="B88" s="159"/>
      <c r="C88" s="534" t="s">
        <v>421</v>
      </c>
      <c r="D88" s="534"/>
      <c r="E88" s="569" t="s">
        <v>422</v>
      </c>
      <c r="F88" s="569"/>
      <c r="G88" s="569"/>
      <c r="H88" s="173"/>
    </row>
    <row r="89" spans="2:8" ht="18.75" customHeight="1" x14ac:dyDescent="0.3">
      <c r="B89" s="159"/>
      <c r="C89" s="177"/>
      <c r="D89" s="177"/>
      <c r="E89" s="172"/>
      <c r="F89" s="172"/>
      <c r="G89" s="172"/>
      <c r="H89" s="173"/>
    </row>
    <row r="90" spans="2:8" ht="27.75" customHeight="1" x14ac:dyDescent="0.3">
      <c r="B90" s="610" t="s">
        <v>423</v>
      </c>
      <c r="C90" s="611"/>
      <c r="D90" s="611"/>
      <c r="E90" s="611"/>
      <c r="F90" s="611"/>
      <c r="G90" s="611"/>
      <c r="H90" s="612"/>
    </row>
    <row r="91" spans="2:8" ht="28.5" customHeight="1" x14ac:dyDescent="0.3">
      <c r="B91" s="610" t="s">
        <v>424</v>
      </c>
      <c r="C91" s="611"/>
      <c r="D91" s="611"/>
      <c r="E91" s="611"/>
      <c r="F91" s="611"/>
      <c r="G91" s="611"/>
      <c r="H91" s="612"/>
    </row>
    <row r="92" spans="2:8" ht="21" customHeight="1" x14ac:dyDescent="0.3">
      <c r="B92" s="596" t="s">
        <v>425</v>
      </c>
      <c r="C92" s="597"/>
      <c r="D92" s="597"/>
      <c r="E92" s="597"/>
      <c r="F92" s="597"/>
      <c r="G92" s="597"/>
      <c r="H92" s="598"/>
    </row>
    <row r="93" spans="2:8" ht="11.6" x14ac:dyDescent="0.3">
      <c r="B93" s="159"/>
      <c r="C93" s="177"/>
      <c r="D93" s="177"/>
      <c r="E93" s="172"/>
      <c r="F93" s="172"/>
      <c r="G93" s="172"/>
      <c r="H93" s="173"/>
    </row>
    <row r="94" spans="2:8" ht="30" customHeight="1" x14ac:dyDescent="0.3">
      <c r="B94" s="159"/>
      <c r="C94" s="584" t="s">
        <v>366</v>
      </c>
      <c r="D94" s="584"/>
      <c r="E94" s="613" t="s">
        <v>335</v>
      </c>
      <c r="F94" s="613"/>
      <c r="G94" s="613"/>
      <c r="H94" s="173"/>
    </row>
    <row r="95" spans="2:8" ht="47.25" customHeight="1" x14ac:dyDescent="0.3">
      <c r="B95" s="159"/>
      <c r="C95" s="534" t="s">
        <v>426</v>
      </c>
      <c r="D95" s="534"/>
      <c r="E95" s="533" t="s">
        <v>427</v>
      </c>
      <c r="F95" s="533"/>
      <c r="G95" s="533"/>
      <c r="H95" s="173"/>
    </row>
    <row r="96" spans="2:8" ht="88.5" customHeight="1" x14ac:dyDescent="0.3">
      <c r="B96" s="159"/>
      <c r="C96" s="541" t="s">
        <v>69</v>
      </c>
      <c r="D96" s="541"/>
      <c r="E96" s="568" t="s">
        <v>428</v>
      </c>
      <c r="F96" s="568"/>
      <c r="G96" s="568"/>
      <c r="H96" s="186"/>
    </row>
    <row r="97" spans="2:8" ht="44.5" customHeight="1" x14ac:dyDescent="0.3">
      <c r="B97" s="159"/>
      <c r="C97" s="541" t="s">
        <v>68</v>
      </c>
      <c r="D97" s="541"/>
      <c r="E97" s="568" t="s">
        <v>429</v>
      </c>
      <c r="F97" s="568"/>
      <c r="G97" s="568"/>
      <c r="H97" s="186"/>
    </row>
    <row r="98" spans="2:8" ht="70.95" customHeight="1" x14ac:dyDescent="0.3">
      <c r="B98" s="159"/>
      <c r="C98" s="535" t="s">
        <v>430</v>
      </c>
      <c r="D98" s="535"/>
      <c r="E98" s="542" t="s">
        <v>431</v>
      </c>
      <c r="F98" s="542"/>
      <c r="G98" s="542"/>
      <c r="H98" s="186"/>
    </row>
    <row r="99" spans="2:8" ht="39.450000000000003" customHeight="1" x14ac:dyDescent="0.3">
      <c r="B99" s="159"/>
      <c r="C99" s="562" t="s">
        <v>432</v>
      </c>
      <c r="D99" s="563"/>
      <c r="E99" s="564" t="s">
        <v>433</v>
      </c>
      <c r="F99" s="565"/>
      <c r="G99" s="566"/>
      <c r="H99" s="187"/>
    </row>
    <row r="100" spans="2:8" ht="11.6" x14ac:dyDescent="0.3">
      <c r="B100" s="159"/>
      <c r="C100" s="535" t="s">
        <v>434</v>
      </c>
      <c r="D100" s="535"/>
      <c r="E100" s="614" t="s">
        <v>435</v>
      </c>
      <c r="F100" s="614"/>
      <c r="G100" s="614"/>
      <c r="H100" s="173"/>
    </row>
    <row r="101" spans="2:8" ht="11.6" x14ac:dyDescent="0.3">
      <c r="B101" s="159"/>
      <c r="C101" s="535" t="s">
        <v>436</v>
      </c>
      <c r="D101" s="535"/>
      <c r="E101" s="614" t="s">
        <v>437</v>
      </c>
      <c r="F101" s="614"/>
      <c r="G101" s="614"/>
      <c r="H101" s="173"/>
    </row>
    <row r="102" spans="2:8" ht="11.6" x14ac:dyDescent="0.3">
      <c r="B102" s="159"/>
      <c r="C102" s="535" t="s">
        <v>438</v>
      </c>
      <c r="D102" s="535"/>
      <c r="E102" s="614" t="s">
        <v>439</v>
      </c>
      <c r="F102" s="614"/>
      <c r="G102" s="614"/>
      <c r="H102" s="173"/>
    </row>
    <row r="103" spans="2:8" ht="13.5" customHeight="1" x14ac:dyDescent="0.3">
      <c r="B103" s="159"/>
      <c r="C103" s="535" t="s">
        <v>440</v>
      </c>
      <c r="D103" s="535"/>
      <c r="E103" s="614" t="s">
        <v>441</v>
      </c>
      <c r="F103" s="614"/>
      <c r="G103" s="614"/>
      <c r="H103" s="173"/>
    </row>
    <row r="104" spans="2:8" ht="42.75" customHeight="1" x14ac:dyDescent="0.3">
      <c r="B104" s="159"/>
      <c r="C104" s="541" t="s">
        <v>360</v>
      </c>
      <c r="D104" s="541"/>
      <c r="E104" s="542" t="s">
        <v>442</v>
      </c>
      <c r="F104" s="542"/>
      <c r="G104" s="542"/>
      <c r="H104" s="173"/>
    </row>
    <row r="105" spans="2:8" ht="12.75" customHeight="1" x14ac:dyDescent="0.3">
      <c r="B105" s="159"/>
      <c r="C105" s="177"/>
      <c r="D105" s="177"/>
      <c r="E105" s="172"/>
      <c r="F105" s="172"/>
      <c r="G105" s="172"/>
      <c r="H105" s="173"/>
    </row>
    <row r="106" spans="2:8" ht="18.75" customHeight="1" x14ac:dyDescent="0.3">
      <c r="B106" s="610" t="s">
        <v>443</v>
      </c>
      <c r="C106" s="611"/>
      <c r="D106" s="611"/>
      <c r="E106" s="611"/>
      <c r="F106" s="611"/>
      <c r="G106" s="611"/>
      <c r="H106" s="612"/>
    </row>
    <row r="107" spans="2:8" ht="18.75" customHeight="1" x14ac:dyDescent="0.3">
      <c r="B107" s="174"/>
      <c r="C107" s="188"/>
      <c r="D107" s="188"/>
      <c r="E107" s="175"/>
      <c r="F107" s="175"/>
      <c r="G107" s="175"/>
      <c r="H107" s="176"/>
    </row>
    <row r="108" spans="2:8" ht="11.6" x14ac:dyDescent="0.3">
      <c r="B108" s="159"/>
      <c r="C108" s="531" t="s">
        <v>444</v>
      </c>
      <c r="D108" s="531"/>
      <c r="E108" s="531"/>
      <c r="F108" s="531"/>
      <c r="G108" s="531"/>
      <c r="H108" s="173"/>
    </row>
    <row r="109" spans="2:8" ht="13.2" hidden="1" customHeight="1" x14ac:dyDescent="0.3">
      <c r="B109" s="154" t="s">
        <v>445</v>
      </c>
      <c r="C109" s="189"/>
      <c r="D109" s="189"/>
      <c r="E109" s="189"/>
      <c r="F109" s="189"/>
      <c r="G109" s="189"/>
      <c r="H109" s="157"/>
    </row>
    <row r="110" spans="2:8" ht="17.25" customHeight="1" x14ac:dyDescent="0.3">
      <c r="B110" s="154"/>
      <c r="C110" s="567" t="s">
        <v>446</v>
      </c>
      <c r="D110" s="567"/>
      <c r="E110" s="567"/>
      <c r="F110" s="567"/>
      <c r="G110" s="567"/>
      <c r="H110" s="157"/>
    </row>
    <row r="111" spans="2:8" ht="16.5" customHeight="1" x14ac:dyDescent="0.3">
      <c r="B111" s="190"/>
      <c r="C111" s="191"/>
      <c r="D111" s="191"/>
      <c r="E111" s="191"/>
      <c r="F111" s="191"/>
      <c r="G111" s="191"/>
      <c r="H111" s="192"/>
    </row>
    <row r="112" spans="2:8" ht="33" customHeight="1" x14ac:dyDescent="0.3">
      <c r="B112" s="193" t="s">
        <v>447</v>
      </c>
      <c r="C112" s="531" t="s">
        <v>448</v>
      </c>
      <c r="D112" s="531"/>
      <c r="E112" s="531"/>
      <c r="F112" s="531"/>
      <c r="G112" s="531"/>
      <c r="H112" s="173"/>
    </row>
    <row r="113" spans="2:8" ht="31.5" customHeight="1" x14ac:dyDescent="0.3">
      <c r="B113" s="159"/>
      <c r="C113" s="531" t="s">
        <v>449</v>
      </c>
      <c r="D113" s="531"/>
      <c r="E113" s="531"/>
      <c r="F113" s="531"/>
      <c r="G113" s="531"/>
      <c r="H113" s="173"/>
    </row>
    <row r="114" spans="2:8" ht="18.75" customHeight="1" x14ac:dyDescent="0.3">
      <c r="B114" s="159"/>
      <c r="C114" s="532" t="s">
        <v>450</v>
      </c>
      <c r="D114" s="532"/>
      <c r="E114" s="532"/>
      <c r="F114" s="532"/>
      <c r="G114" s="532"/>
      <c r="H114" s="173"/>
    </row>
    <row r="115" spans="2:8" ht="18.75" customHeight="1" x14ac:dyDescent="0.3">
      <c r="B115" s="159"/>
      <c r="C115" s="177"/>
      <c r="D115" s="177"/>
      <c r="E115" s="172"/>
      <c r="F115" s="172"/>
      <c r="G115" s="172"/>
      <c r="H115" s="173"/>
    </row>
    <row r="116" spans="2:8" ht="18.75" customHeight="1" x14ac:dyDescent="0.3">
      <c r="B116" s="159"/>
      <c r="C116" s="177"/>
      <c r="D116" s="177"/>
      <c r="E116" s="172"/>
      <c r="F116" s="172"/>
      <c r="G116" s="172"/>
      <c r="H116" s="173"/>
    </row>
    <row r="117" spans="2:8" ht="23.7" customHeight="1" x14ac:dyDescent="0.3">
      <c r="B117" s="523" t="s">
        <v>451</v>
      </c>
      <c r="C117" s="524"/>
      <c r="D117" s="524"/>
      <c r="E117" s="524"/>
      <c r="F117" s="524"/>
      <c r="G117" s="524"/>
      <c r="H117" s="525"/>
    </row>
    <row r="118" spans="2:8" ht="12" thickBot="1" x14ac:dyDescent="0.35">
      <c r="B118" s="194"/>
      <c r="C118" s="195"/>
      <c r="D118" s="195"/>
      <c r="E118" s="196"/>
      <c r="F118" s="196"/>
      <c r="G118" s="196"/>
      <c r="H118" s="197"/>
    </row>
    <row r="119" spans="2:8" ht="11.6" x14ac:dyDescent="0.3"/>
  </sheetData>
  <sheetProtection algorithmName="SHA-512" hashValue="MUyqNUscJQu+XmfEnQb6EwSCQ1x5L8cfmkjXjgeC9vphX05CiZuT1zTfaiAIWX1pe7JF1M+Siw8+MV+r26L7GQ==" saltValue="vMPAAOh+lWThl9yy+FxyUA==" spinCount="100000" sheet="1" objects="1" scenarios="1"/>
  <mergeCells count="158">
    <mergeCell ref="C55:D55"/>
    <mergeCell ref="E55:G55"/>
    <mergeCell ref="C69:D69"/>
    <mergeCell ref="C73:D73"/>
    <mergeCell ref="E73:G73"/>
    <mergeCell ref="C56:D56"/>
    <mergeCell ref="E56:G56"/>
    <mergeCell ref="C57:D57"/>
    <mergeCell ref="C75:D75"/>
    <mergeCell ref="E75:G75"/>
    <mergeCell ref="E74:G74"/>
    <mergeCell ref="B59:H59"/>
    <mergeCell ref="B60:H60"/>
    <mergeCell ref="C63:D63"/>
    <mergeCell ref="E63:G63"/>
    <mergeCell ref="E69:G69"/>
    <mergeCell ref="C71:D71"/>
    <mergeCell ref="E71:G71"/>
    <mergeCell ref="C72:D72"/>
    <mergeCell ref="E72:G72"/>
    <mergeCell ref="E64:G64"/>
    <mergeCell ref="C66:D66"/>
    <mergeCell ref="C64:D64"/>
    <mergeCell ref="C104:D104"/>
    <mergeCell ref="E104:G104"/>
    <mergeCell ref="B106:H106"/>
    <mergeCell ref="C4:H4"/>
    <mergeCell ref="C1:H3"/>
    <mergeCell ref="B14:H14"/>
    <mergeCell ref="B27:H27"/>
    <mergeCell ref="B47:H47"/>
    <mergeCell ref="C50:D50"/>
    <mergeCell ref="C51:D51"/>
    <mergeCell ref="C52:D52"/>
    <mergeCell ref="E50:G50"/>
    <mergeCell ref="E51:G51"/>
    <mergeCell ref="E52:G52"/>
    <mergeCell ref="C42:D42"/>
    <mergeCell ref="C39:D39"/>
    <mergeCell ref="C44:D44"/>
    <mergeCell ref="B46:H46"/>
    <mergeCell ref="C49:D49"/>
    <mergeCell ref="E49:G49"/>
    <mergeCell ref="C40:D40"/>
    <mergeCell ref="C41:D41"/>
    <mergeCell ref="C34:D34"/>
    <mergeCell ref="E80:G80"/>
    <mergeCell ref="C101:D101"/>
    <mergeCell ref="E101:G101"/>
    <mergeCell ref="C102:D102"/>
    <mergeCell ref="E102:G102"/>
    <mergeCell ref="C103:D103"/>
    <mergeCell ref="E103:G103"/>
    <mergeCell ref="C97:D97"/>
    <mergeCell ref="E97:G97"/>
    <mergeCell ref="C98:D98"/>
    <mergeCell ref="E98:G98"/>
    <mergeCell ref="C100:D100"/>
    <mergeCell ref="E100:G100"/>
    <mergeCell ref="B91:H91"/>
    <mergeCell ref="B92:H92"/>
    <mergeCell ref="C94:D94"/>
    <mergeCell ref="E94:G94"/>
    <mergeCell ref="C85:D85"/>
    <mergeCell ref="E85:G85"/>
    <mergeCell ref="C88:D88"/>
    <mergeCell ref="E88:G88"/>
    <mergeCell ref="C86:D86"/>
    <mergeCell ref="E86:G86"/>
    <mergeCell ref="C87:D87"/>
    <mergeCell ref="E87:G87"/>
    <mergeCell ref="E54:G54"/>
    <mergeCell ref="E96:G96"/>
    <mergeCell ref="C96:D96"/>
    <mergeCell ref="C36:D36"/>
    <mergeCell ref="C35:D35"/>
    <mergeCell ref="C37:D37"/>
    <mergeCell ref="C38:D38"/>
    <mergeCell ref="C53:D53"/>
    <mergeCell ref="E53:G53"/>
    <mergeCell ref="C65:D65"/>
    <mergeCell ref="E65:G65"/>
    <mergeCell ref="C83:D83"/>
    <mergeCell ref="E83:G83"/>
    <mergeCell ref="E84:G84"/>
    <mergeCell ref="C84:D84"/>
    <mergeCell ref="C76:D76"/>
    <mergeCell ref="E76:G76"/>
    <mergeCell ref="C77:D77"/>
    <mergeCell ref="E77:G77"/>
    <mergeCell ref="C78:D78"/>
    <mergeCell ref="E78:G78"/>
    <mergeCell ref="C81:D81"/>
    <mergeCell ref="E81:G81"/>
    <mergeCell ref="B90:H90"/>
    <mergeCell ref="B11:H11"/>
    <mergeCell ref="B13:H13"/>
    <mergeCell ref="B15:H15"/>
    <mergeCell ref="B16:H16"/>
    <mergeCell ref="B18:H18"/>
    <mergeCell ref="B20:H20"/>
    <mergeCell ref="C30:D30"/>
    <mergeCell ref="C33:D33"/>
    <mergeCell ref="B22:H22"/>
    <mergeCell ref="B23:H23"/>
    <mergeCell ref="B24:H24"/>
    <mergeCell ref="B26:H26"/>
    <mergeCell ref="B28:H28"/>
    <mergeCell ref="B21:H21"/>
    <mergeCell ref="E30:G30"/>
    <mergeCell ref="B5:H5"/>
    <mergeCell ref="B6:H6"/>
    <mergeCell ref="B7:H7"/>
    <mergeCell ref="B8:E9"/>
    <mergeCell ref="B10:E10"/>
    <mergeCell ref="C99:D99"/>
    <mergeCell ref="E99:G99"/>
    <mergeCell ref="C110:G110"/>
    <mergeCell ref="E31:G31"/>
    <mergeCell ref="E32:G32"/>
    <mergeCell ref="E33:G33"/>
    <mergeCell ref="E34:G34"/>
    <mergeCell ref="E35:G35"/>
    <mergeCell ref="E36:G36"/>
    <mergeCell ref="E37:G37"/>
    <mergeCell ref="E38:G38"/>
    <mergeCell ref="E39:G39"/>
    <mergeCell ref="E40:G40"/>
    <mergeCell ref="E41:G41"/>
    <mergeCell ref="E42:G42"/>
    <mergeCell ref="E44:G44"/>
    <mergeCell ref="C31:D31"/>
    <mergeCell ref="C32:D32"/>
    <mergeCell ref="C95:D95"/>
    <mergeCell ref="B117:H117"/>
    <mergeCell ref="C43:D43"/>
    <mergeCell ref="E43:G43"/>
    <mergeCell ref="C108:G108"/>
    <mergeCell ref="C112:G112"/>
    <mergeCell ref="C113:G113"/>
    <mergeCell ref="C114:G114"/>
    <mergeCell ref="E95:G95"/>
    <mergeCell ref="E66:G66"/>
    <mergeCell ref="C67:D67"/>
    <mergeCell ref="C68:D68"/>
    <mergeCell ref="E67:G67"/>
    <mergeCell ref="E68:G68"/>
    <mergeCell ref="C74:D74"/>
    <mergeCell ref="C82:D82"/>
    <mergeCell ref="E82:G82"/>
    <mergeCell ref="C79:D79"/>
    <mergeCell ref="E79:G79"/>
    <mergeCell ref="C80:D80"/>
    <mergeCell ref="C70:D70"/>
    <mergeCell ref="E70:G70"/>
    <mergeCell ref="C54:D54"/>
    <mergeCell ref="E57:G57"/>
    <mergeCell ref="B61:H61"/>
  </mergeCells>
  <hyperlinks>
    <hyperlink ref="B14:H14" r:id="rId1" display="Click aquí para dirigirse a la Guía para la Administración del Riesgo y el diseño de controles V7" xr:uid="{1B04EA35-8879-47C1-A4FD-AEF079311334}"/>
  </hyperlinks>
  <pageMargins left="0.7" right="0.7" top="0.75" bottom="0.75" header="0.3" footer="0.3"/>
  <pageSetup paperSize="186" scale="53" fitToHeight="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3744-DC7E-4906-8E7B-E110303E8443}">
  <sheetPr codeName="Hoja13">
    <pageSetUpPr fitToPage="1"/>
  </sheetPr>
  <dimension ref="A1:X156"/>
  <sheetViews>
    <sheetView showGridLines="0" showRowColHeaders="0" zoomScaleNormal="100" zoomScaleSheetLayoutView="70" workbookViewId="0"/>
  </sheetViews>
  <sheetFormatPr baseColWidth="10" defaultColWidth="0" defaultRowHeight="11.6" zeroHeight="1" x14ac:dyDescent="0.3"/>
  <cols>
    <col min="1" max="1" width="2.3828125" style="158" customWidth="1"/>
    <col min="2" max="2" width="11.53515625" style="158" customWidth="1"/>
    <col min="3" max="3" width="18" style="158" bestFit="1" customWidth="1"/>
    <col min="4" max="9" width="19" style="158" customWidth="1"/>
    <col min="10" max="10" width="5.3828125" style="158" customWidth="1"/>
    <col min="11" max="13" width="19" style="158" customWidth="1"/>
    <col min="14" max="14" width="10.84375" style="158" customWidth="1"/>
    <col min="15" max="15" width="2.84375" style="158" customWidth="1"/>
    <col min="16" max="24" width="0" style="158" hidden="1" customWidth="1"/>
    <col min="25" max="16384" width="11.3828125" style="158" hidden="1"/>
  </cols>
  <sheetData>
    <row r="1" spans="1:17" ht="22.5" customHeight="1" x14ac:dyDescent="0.3">
      <c r="B1" s="642"/>
      <c r="C1" s="643"/>
      <c r="D1" s="659" t="str">
        <f>INICIO!B7</f>
        <v xml:space="preserve">MAPA DE RIESGOS DE CORRUPCIÓN </v>
      </c>
      <c r="E1" s="659"/>
      <c r="F1" s="659"/>
      <c r="G1" s="659"/>
      <c r="H1" s="659"/>
      <c r="I1" s="659"/>
      <c r="J1" s="659"/>
      <c r="K1" s="659"/>
      <c r="L1" s="659"/>
      <c r="M1" s="659"/>
      <c r="N1" s="660"/>
      <c r="O1" s="217"/>
      <c r="Q1" s="218" t="s">
        <v>452</v>
      </c>
    </row>
    <row r="2" spans="1:17" ht="22.5" customHeight="1" x14ac:dyDescent="0.3">
      <c r="B2" s="644"/>
      <c r="C2" s="645"/>
      <c r="D2" s="661"/>
      <c r="E2" s="661"/>
      <c r="F2" s="661"/>
      <c r="G2" s="661"/>
      <c r="H2" s="661"/>
      <c r="I2" s="661"/>
      <c r="J2" s="661"/>
      <c r="K2" s="661"/>
      <c r="L2" s="661"/>
      <c r="M2" s="661"/>
      <c r="N2" s="662"/>
      <c r="O2" s="217"/>
      <c r="Q2" s="219" t="s">
        <v>453</v>
      </c>
    </row>
    <row r="3" spans="1:17" ht="22.5" customHeight="1" x14ac:dyDescent="0.3">
      <c r="B3" s="644"/>
      <c r="C3" s="645"/>
      <c r="D3" s="661" t="s">
        <v>454</v>
      </c>
      <c r="E3" s="661"/>
      <c r="F3" s="661"/>
      <c r="G3" s="661"/>
      <c r="H3" s="661"/>
      <c r="I3" s="661"/>
      <c r="J3" s="661"/>
      <c r="K3" s="661"/>
      <c r="L3" s="661"/>
      <c r="M3" s="661"/>
      <c r="N3" s="662"/>
      <c r="O3" s="217"/>
      <c r="Q3" s="219" t="s">
        <v>455</v>
      </c>
    </row>
    <row r="4" spans="1:17" ht="23.25" customHeight="1" x14ac:dyDescent="0.3">
      <c r="B4" s="646"/>
      <c r="C4" s="647"/>
      <c r="D4" s="663"/>
      <c r="E4" s="663"/>
      <c r="F4" s="663"/>
      <c r="G4" s="663"/>
      <c r="H4" s="663"/>
      <c r="I4" s="663"/>
      <c r="J4" s="663"/>
      <c r="K4" s="663"/>
      <c r="L4" s="663"/>
      <c r="M4" s="663"/>
      <c r="N4" s="664"/>
      <c r="O4" s="217"/>
    </row>
    <row r="5" spans="1:17" ht="23.25" customHeight="1" x14ac:dyDescent="0.3">
      <c r="A5" s="220"/>
      <c r="B5" s="656" t="s">
        <v>456</v>
      </c>
      <c r="C5" s="657"/>
      <c r="D5" s="657"/>
      <c r="E5" s="657"/>
      <c r="F5" s="657"/>
      <c r="G5" s="657"/>
      <c r="H5" s="657"/>
      <c r="I5" s="657"/>
      <c r="J5" s="657"/>
      <c r="K5" s="657"/>
      <c r="L5" s="657"/>
      <c r="M5" s="657"/>
      <c r="N5" s="658"/>
      <c r="O5" s="217"/>
    </row>
    <row r="6" spans="1:17" ht="23.25" customHeight="1" x14ac:dyDescent="0.3">
      <c r="A6" s="220"/>
      <c r="B6" s="221"/>
      <c r="C6" s="221"/>
      <c r="D6" s="222"/>
      <c r="E6" s="222"/>
      <c r="F6" s="150"/>
      <c r="G6" s="150"/>
      <c r="H6" s="150"/>
      <c r="I6" s="150"/>
      <c r="J6" s="150"/>
      <c r="K6" s="150"/>
      <c r="L6" s="223"/>
      <c r="M6" s="224"/>
      <c r="N6" s="225"/>
      <c r="O6" s="217"/>
    </row>
    <row r="7" spans="1:17" ht="23.25" customHeight="1" x14ac:dyDescent="0.3">
      <c r="A7" s="220"/>
      <c r="B7" s="653" t="s">
        <v>457</v>
      </c>
      <c r="C7" s="654"/>
      <c r="D7" s="654"/>
      <c r="E7" s="654"/>
      <c r="F7" s="654"/>
      <c r="G7" s="654"/>
      <c r="H7" s="654"/>
      <c r="I7" s="654"/>
      <c r="J7" s="654"/>
      <c r="K7" s="654"/>
      <c r="L7" s="654"/>
      <c r="M7" s="654"/>
      <c r="N7" s="225"/>
      <c r="O7" s="217"/>
    </row>
    <row r="8" spans="1:17" ht="23.25" customHeight="1" x14ac:dyDescent="0.3">
      <c r="A8" s="220"/>
      <c r="B8" s="221"/>
      <c r="C8" s="221"/>
      <c r="D8" s="222"/>
      <c r="E8" s="222"/>
      <c r="F8" s="150"/>
      <c r="G8" s="150"/>
      <c r="H8" s="150"/>
      <c r="I8" s="150"/>
      <c r="J8" s="150"/>
      <c r="K8" s="150"/>
      <c r="L8" s="223"/>
      <c r="M8" s="224"/>
      <c r="N8" s="225"/>
      <c r="O8" s="217"/>
    </row>
    <row r="9" spans="1:17" ht="23.25" customHeight="1" x14ac:dyDescent="0.3">
      <c r="A9" s="220"/>
      <c r="B9" s="221"/>
      <c r="C9" s="221"/>
      <c r="D9" s="222"/>
      <c r="E9" s="222"/>
      <c r="F9" s="150"/>
      <c r="G9" s="665" t="s">
        <v>50</v>
      </c>
      <c r="H9" s="648" t="s">
        <v>458</v>
      </c>
      <c r="I9" s="648"/>
      <c r="J9" s="648"/>
      <c r="K9" s="648"/>
      <c r="L9" s="648"/>
      <c r="M9" s="648"/>
      <c r="N9" s="225"/>
      <c r="O9" s="217"/>
    </row>
    <row r="10" spans="1:17" ht="23.25" customHeight="1" x14ac:dyDescent="0.3">
      <c r="A10" s="220"/>
      <c r="B10" s="221"/>
      <c r="C10" s="221"/>
      <c r="D10" s="222"/>
      <c r="E10" s="222"/>
      <c r="F10" s="150"/>
      <c r="G10" s="665"/>
      <c r="H10" s="648"/>
      <c r="I10" s="648"/>
      <c r="J10" s="648"/>
      <c r="K10" s="648"/>
      <c r="L10" s="648"/>
      <c r="M10" s="648"/>
      <c r="N10" s="225"/>
      <c r="O10" s="217"/>
    </row>
    <row r="11" spans="1:17" ht="23.25" customHeight="1" x14ac:dyDescent="0.3">
      <c r="A11" s="220"/>
      <c r="B11" s="221"/>
      <c r="C11" s="221"/>
      <c r="D11" s="222"/>
      <c r="E11" s="222"/>
      <c r="F11" s="150"/>
      <c r="G11" s="665" t="s">
        <v>459</v>
      </c>
      <c r="H11" s="648" t="s">
        <v>460</v>
      </c>
      <c r="I11" s="648"/>
      <c r="J11" s="648"/>
      <c r="K11" s="648"/>
      <c r="L11" s="648"/>
      <c r="M11" s="648"/>
      <c r="N11" s="225"/>
      <c r="O11" s="217"/>
    </row>
    <row r="12" spans="1:17" ht="23.25" customHeight="1" x14ac:dyDescent="0.3">
      <c r="A12" s="220"/>
      <c r="B12" s="221"/>
      <c r="C12" s="221"/>
      <c r="D12" s="222"/>
      <c r="E12" s="222"/>
      <c r="F12" s="150"/>
      <c r="G12" s="665"/>
      <c r="H12" s="648"/>
      <c r="I12" s="648"/>
      <c r="J12" s="648"/>
      <c r="K12" s="648"/>
      <c r="L12" s="648"/>
      <c r="M12" s="648"/>
      <c r="N12" s="225"/>
      <c r="O12" s="217"/>
    </row>
    <row r="13" spans="1:17" ht="23.25" customHeight="1" x14ac:dyDescent="0.3">
      <c r="A13" s="220"/>
      <c r="B13" s="221"/>
      <c r="C13" s="221"/>
      <c r="D13" s="222"/>
      <c r="E13" s="222"/>
      <c r="F13" s="150"/>
      <c r="G13" s="665"/>
      <c r="H13" s="648"/>
      <c r="I13" s="648"/>
      <c r="J13" s="648"/>
      <c r="K13" s="648"/>
      <c r="L13" s="648"/>
      <c r="M13" s="648"/>
      <c r="N13" s="225"/>
      <c r="O13" s="217"/>
    </row>
    <row r="14" spans="1:17" ht="42" customHeight="1" x14ac:dyDescent="0.3">
      <c r="A14" s="220"/>
      <c r="B14" s="221"/>
      <c r="C14" s="221"/>
      <c r="D14" s="222"/>
      <c r="E14" s="222"/>
      <c r="F14" s="150"/>
      <c r="G14" s="228" t="s">
        <v>461</v>
      </c>
      <c r="H14" s="649" t="s">
        <v>462</v>
      </c>
      <c r="I14" s="649"/>
      <c r="J14" s="649"/>
      <c r="K14" s="649"/>
      <c r="L14" s="649"/>
      <c r="M14" s="649"/>
      <c r="N14" s="225"/>
      <c r="O14" s="217"/>
    </row>
    <row r="15" spans="1:17" ht="23.25" customHeight="1" x14ac:dyDescent="0.3">
      <c r="A15" s="220"/>
      <c r="B15" s="221"/>
      <c r="C15" s="221"/>
      <c r="D15" s="222"/>
      <c r="E15" s="229"/>
      <c r="F15" s="229"/>
      <c r="G15" s="228"/>
      <c r="H15" s="650"/>
      <c r="I15" s="650"/>
      <c r="J15" s="650"/>
      <c r="K15" s="650"/>
      <c r="L15" s="650"/>
      <c r="M15" s="650"/>
      <c r="N15" s="225"/>
      <c r="O15" s="217"/>
    </row>
    <row r="16" spans="1:17" ht="23.25" customHeight="1" x14ac:dyDescent="0.3">
      <c r="A16" s="220"/>
      <c r="B16" s="221"/>
      <c r="C16" s="651" t="s">
        <v>463</v>
      </c>
      <c r="D16" s="651"/>
      <c r="E16" s="651"/>
      <c r="F16" s="651"/>
      <c r="G16" s="228"/>
      <c r="H16" s="652"/>
      <c r="I16" s="650"/>
      <c r="J16" s="650"/>
      <c r="K16" s="650"/>
      <c r="L16" s="650"/>
      <c r="M16" s="650"/>
      <c r="N16" s="225"/>
      <c r="O16" s="217"/>
    </row>
    <row r="17" spans="1:24" ht="23.25" customHeight="1" x14ac:dyDescent="0.3">
      <c r="A17" s="220"/>
      <c r="B17" s="221"/>
      <c r="C17" s="651"/>
      <c r="D17" s="651"/>
      <c r="E17" s="651"/>
      <c r="F17" s="651"/>
      <c r="G17" s="150"/>
      <c r="H17" s="150"/>
      <c r="I17" s="150"/>
      <c r="J17" s="150"/>
      <c r="K17" s="150"/>
      <c r="L17" s="223"/>
      <c r="M17" s="224"/>
      <c r="N17" s="225"/>
      <c r="O17" s="217"/>
    </row>
    <row r="18" spans="1:24" ht="23.25" customHeight="1" x14ac:dyDescent="0.3">
      <c r="A18" s="220"/>
      <c r="B18" s="653" t="s">
        <v>464</v>
      </c>
      <c r="C18" s="654"/>
      <c r="D18" s="654"/>
      <c r="E18" s="654"/>
      <c r="F18" s="654"/>
      <c r="G18" s="654"/>
      <c r="H18" s="654"/>
      <c r="I18" s="654"/>
      <c r="J18" s="654"/>
      <c r="K18" s="654"/>
      <c r="L18" s="654"/>
      <c r="M18" s="654"/>
      <c r="N18" s="655"/>
      <c r="O18" s="217"/>
    </row>
    <row r="19" spans="1:24" ht="21.75" customHeight="1" x14ac:dyDescent="0.3">
      <c r="A19" s="220"/>
      <c r="B19" s="231"/>
      <c r="C19" s="675" t="s">
        <v>465</v>
      </c>
      <c r="D19" s="675"/>
      <c r="E19" s="683" t="s">
        <v>37</v>
      </c>
      <c r="F19" s="684"/>
      <c r="G19" s="685"/>
      <c r="H19" s="683" t="s">
        <v>466</v>
      </c>
      <c r="I19" s="684"/>
      <c r="J19" s="684"/>
      <c r="K19" s="685"/>
      <c r="L19" s="229"/>
      <c r="M19" s="229"/>
      <c r="N19" s="225"/>
      <c r="O19" s="217"/>
      <c r="T19" s="232"/>
      <c r="U19" s="676"/>
      <c r="V19" s="676"/>
      <c r="W19" s="676"/>
      <c r="X19" s="676"/>
    </row>
    <row r="20" spans="1:24" ht="32.25" customHeight="1" x14ac:dyDescent="0.3">
      <c r="A20" s="220"/>
      <c r="B20" s="231"/>
      <c r="C20" s="671" t="s">
        <v>82</v>
      </c>
      <c r="D20" s="672"/>
      <c r="E20" s="686" t="s">
        <v>467</v>
      </c>
      <c r="F20" s="687"/>
      <c r="G20" s="688"/>
      <c r="H20" s="677" t="s">
        <v>468</v>
      </c>
      <c r="I20" s="677"/>
      <c r="J20" s="677"/>
      <c r="K20" s="678"/>
      <c r="L20" s="229"/>
      <c r="M20" s="229"/>
      <c r="N20" s="225"/>
      <c r="O20" s="217"/>
      <c r="T20" s="150"/>
      <c r="U20" s="670"/>
      <c r="V20" s="670"/>
      <c r="W20" s="670"/>
      <c r="X20" s="670"/>
    </row>
    <row r="21" spans="1:24" ht="54" customHeight="1" x14ac:dyDescent="0.3">
      <c r="A21" s="220"/>
      <c r="B21" s="231"/>
      <c r="C21" s="671" t="s">
        <v>118</v>
      </c>
      <c r="D21" s="672"/>
      <c r="E21" s="686" t="s">
        <v>469</v>
      </c>
      <c r="F21" s="687"/>
      <c r="G21" s="688"/>
      <c r="H21" s="679"/>
      <c r="I21" s="679"/>
      <c r="J21" s="679"/>
      <c r="K21" s="680"/>
      <c r="L21" s="229"/>
      <c r="M21" s="229"/>
      <c r="N21" s="225"/>
      <c r="O21" s="217"/>
      <c r="T21" s="150"/>
      <c r="U21" s="670"/>
      <c r="V21" s="670"/>
      <c r="W21" s="670"/>
      <c r="X21" s="670"/>
    </row>
    <row r="22" spans="1:24" ht="75" customHeight="1" x14ac:dyDescent="0.3">
      <c r="A22" s="220"/>
      <c r="B22" s="231"/>
      <c r="C22" s="671" t="s">
        <v>148</v>
      </c>
      <c r="D22" s="672"/>
      <c r="E22" s="686" t="s">
        <v>470</v>
      </c>
      <c r="F22" s="687"/>
      <c r="G22" s="688"/>
      <c r="H22" s="679"/>
      <c r="I22" s="679"/>
      <c r="J22" s="679"/>
      <c r="K22" s="680"/>
      <c r="L22" s="229"/>
      <c r="M22" s="229"/>
      <c r="N22" s="225"/>
      <c r="O22" s="217"/>
      <c r="T22" s="150"/>
      <c r="U22" s="233"/>
      <c r="V22" s="233"/>
      <c r="W22" s="233"/>
      <c r="X22" s="233"/>
    </row>
    <row r="23" spans="1:24" ht="64.2" customHeight="1" x14ac:dyDescent="0.3">
      <c r="A23" s="220"/>
      <c r="B23" s="231"/>
      <c r="C23" s="671" t="s">
        <v>471</v>
      </c>
      <c r="D23" s="672"/>
      <c r="E23" s="686" t="s">
        <v>472</v>
      </c>
      <c r="F23" s="687"/>
      <c r="G23" s="688"/>
      <c r="H23" s="679"/>
      <c r="I23" s="679"/>
      <c r="J23" s="679"/>
      <c r="K23" s="680"/>
      <c r="L23" s="229"/>
      <c r="M23" s="229"/>
      <c r="N23" s="225"/>
      <c r="O23" s="217"/>
      <c r="T23" s="150"/>
      <c r="U23" s="670"/>
      <c r="V23" s="670"/>
      <c r="W23" s="670"/>
      <c r="X23" s="670"/>
    </row>
    <row r="24" spans="1:24" ht="33" customHeight="1" x14ac:dyDescent="0.3">
      <c r="A24" s="220"/>
      <c r="B24" s="231"/>
      <c r="C24" s="671" t="s">
        <v>79</v>
      </c>
      <c r="D24" s="672"/>
      <c r="E24" s="686" t="s">
        <v>473</v>
      </c>
      <c r="F24" s="687"/>
      <c r="G24" s="688"/>
      <c r="H24" s="681"/>
      <c r="I24" s="681"/>
      <c r="J24" s="681"/>
      <c r="K24" s="682"/>
      <c r="L24" s="229"/>
      <c r="M24" s="229"/>
      <c r="N24" s="225"/>
      <c r="O24" s="217"/>
      <c r="T24" s="150"/>
      <c r="U24" s="670"/>
      <c r="V24" s="670"/>
      <c r="W24" s="670"/>
      <c r="X24" s="670"/>
    </row>
    <row r="25" spans="1:24" ht="25" customHeight="1" x14ac:dyDescent="0.3">
      <c r="A25" s="220"/>
      <c r="B25" s="231"/>
      <c r="C25" s="673" t="s">
        <v>83</v>
      </c>
      <c r="D25" s="674"/>
      <c r="E25" s="686" t="s">
        <v>474</v>
      </c>
      <c r="F25" s="687"/>
      <c r="G25" s="688"/>
      <c r="H25" s="677" t="s">
        <v>475</v>
      </c>
      <c r="I25" s="677"/>
      <c r="J25" s="677"/>
      <c r="K25" s="678"/>
      <c r="L25" s="229"/>
      <c r="M25" s="229"/>
      <c r="N25" s="225"/>
      <c r="O25" s="217"/>
      <c r="T25" s="150"/>
      <c r="U25" s="670"/>
      <c r="V25" s="670"/>
      <c r="W25" s="670"/>
      <c r="X25" s="670"/>
    </row>
    <row r="26" spans="1:24" ht="25" customHeight="1" x14ac:dyDescent="0.3">
      <c r="A26" s="220"/>
      <c r="B26" s="231"/>
      <c r="C26" s="673" t="s">
        <v>119</v>
      </c>
      <c r="D26" s="674"/>
      <c r="E26" s="686" t="s">
        <v>476</v>
      </c>
      <c r="F26" s="687"/>
      <c r="G26" s="688"/>
      <c r="H26" s="679"/>
      <c r="I26" s="679"/>
      <c r="J26" s="679"/>
      <c r="K26" s="680"/>
      <c r="L26" s="229"/>
      <c r="M26" s="229"/>
      <c r="N26" s="225"/>
      <c r="O26" s="217"/>
    </row>
    <row r="27" spans="1:24" ht="32.25" customHeight="1" x14ac:dyDescent="0.3">
      <c r="A27" s="220"/>
      <c r="B27" s="231"/>
      <c r="C27" s="673" t="s">
        <v>149</v>
      </c>
      <c r="D27" s="674"/>
      <c r="E27" s="686" t="s">
        <v>477</v>
      </c>
      <c r="F27" s="687"/>
      <c r="G27" s="688"/>
      <c r="H27" s="681"/>
      <c r="I27" s="681"/>
      <c r="J27" s="681"/>
      <c r="K27" s="682"/>
      <c r="L27" s="229"/>
      <c r="M27" s="229"/>
      <c r="N27" s="225"/>
      <c r="O27" s="217"/>
    </row>
    <row r="28" spans="1:24" ht="45.75" customHeight="1" x14ac:dyDescent="0.3">
      <c r="A28" s="220"/>
      <c r="B28" s="231"/>
      <c r="C28" s="669" t="s">
        <v>478</v>
      </c>
      <c r="D28" s="669"/>
      <c r="E28" s="651"/>
      <c r="F28" s="651"/>
      <c r="G28" s="651"/>
      <c r="H28" s="669"/>
      <c r="I28" s="669"/>
      <c r="J28" s="669"/>
      <c r="K28" s="669"/>
      <c r="L28" s="223"/>
      <c r="M28" s="224"/>
      <c r="N28" s="225"/>
      <c r="O28" s="217"/>
    </row>
    <row r="29" spans="1:24" ht="23.25" customHeight="1" x14ac:dyDescent="0.3">
      <c r="A29" s="220"/>
      <c r="B29" s="231"/>
      <c r="C29" s="230"/>
      <c r="D29" s="230"/>
      <c r="E29" s="230"/>
      <c r="F29" s="230"/>
      <c r="G29" s="150"/>
      <c r="H29" s="150"/>
      <c r="I29" s="150"/>
      <c r="J29" s="150"/>
      <c r="K29" s="150"/>
      <c r="L29" s="223"/>
      <c r="M29" s="224"/>
      <c r="N29" s="225"/>
      <c r="O29" s="217"/>
    </row>
    <row r="30" spans="1:24" ht="23.25" customHeight="1" x14ac:dyDescent="0.3">
      <c r="A30" s="220"/>
      <c r="B30" s="231"/>
      <c r="C30" s="689" t="s">
        <v>479</v>
      </c>
      <c r="D30" s="689"/>
      <c r="E30" s="689"/>
      <c r="F30" s="689"/>
      <c r="G30" s="689"/>
      <c r="H30" s="689"/>
      <c r="I30" s="689"/>
      <c r="J30" s="689"/>
      <c r="K30" s="689"/>
      <c r="L30" s="689"/>
      <c r="M30" s="689"/>
      <c r="N30" s="225"/>
      <c r="O30" s="217"/>
    </row>
    <row r="31" spans="1:24" ht="23.25" customHeight="1" x14ac:dyDescent="0.3">
      <c r="A31" s="220"/>
      <c r="B31" s="231"/>
      <c r="C31" s="690" t="s">
        <v>480</v>
      </c>
      <c r="D31" s="690"/>
      <c r="E31" s="690" t="s">
        <v>481</v>
      </c>
      <c r="F31" s="690"/>
      <c r="G31" s="690"/>
      <c r="H31" s="690"/>
      <c r="I31" s="690"/>
      <c r="J31" s="690"/>
      <c r="K31" s="690"/>
      <c r="L31" s="690"/>
      <c r="M31" s="690"/>
      <c r="N31" s="225"/>
      <c r="O31" s="217"/>
    </row>
    <row r="32" spans="1:24" x14ac:dyDescent="0.3">
      <c r="A32" s="220"/>
      <c r="B32" s="231"/>
      <c r="C32" s="667" t="s">
        <v>85</v>
      </c>
      <c r="D32" s="667"/>
      <c r="E32" s="667" t="s">
        <v>482</v>
      </c>
      <c r="F32" s="667"/>
      <c r="G32" s="667"/>
      <c r="H32" s="667"/>
      <c r="I32" s="667"/>
      <c r="J32" s="667"/>
      <c r="K32" s="667"/>
      <c r="L32" s="667"/>
      <c r="M32" s="667"/>
      <c r="N32" s="225"/>
      <c r="O32" s="217"/>
    </row>
    <row r="33" spans="1:15" x14ac:dyDescent="0.3">
      <c r="A33" s="220"/>
      <c r="B33" s="231"/>
      <c r="C33" s="666" t="s">
        <v>483</v>
      </c>
      <c r="D33" s="666"/>
      <c r="E33" s="667" t="s">
        <v>484</v>
      </c>
      <c r="F33" s="667"/>
      <c r="G33" s="667"/>
      <c r="H33" s="667"/>
      <c r="I33" s="667"/>
      <c r="J33" s="667"/>
      <c r="K33" s="667"/>
      <c r="L33" s="667"/>
      <c r="M33" s="667"/>
      <c r="N33" s="225"/>
      <c r="O33" s="217"/>
    </row>
    <row r="34" spans="1:15" x14ac:dyDescent="0.3">
      <c r="A34" s="220"/>
      <c r="B34" s="231"/>
      <c r="C34" s="668" t="s">
        <v>46</v>
      </c>
      <c r="D34" s="668"/>
      <c r="E34" s="666" t="s">
        <v>485</v>
      </c>
      <c r="F34" s="666"/>
      <c r="G34" s="666"/>
      <c r="H34" s="666"/>
      <c r="I34" s="666"/>
      <c r="J34" s="666"/>
      <c r="K34" s="666"/>
      <c r="L34" s="666"/>
      <c r="M34" s="666"/>
      <c r="N34" s="225"/>
      <c r="O34" s="217"/>
    </row>
    <row r="35" spans="1:15" x14ac:dyDescent="0.3">
      <c r="A35" s="220"/>
      <c r="B35" s="231"/>
      <c r="C35" s="668" t="s">
        <v>151</v>
      </c>
      <c r="D35" s="668"/>
      <c r="E35" s="667" t="s">
        <v>486</v>
      </c>
      <c r="F35" s="666"/>
      <c r="G35" s="666"/>
      <c r="H35" s="666"/>
      <c r="I35" s="666"/>
      <c r="J35" s="666"/>
      <c r="K35" s="666"/>
      <c r="L35" s="666"/>
      <c r="M35" s="666"/>
      <c r="N35" s="225"/>
      <c r="O35" s="217"/>
    </row>
    <row r="36" spans="1:15" x14ac:dyDescent="0.3">
      <c r="A36" s="220"/>
      <c r="B36" s="231"/>
      <c r="C36" s="666" t="s">
        <v>175</v>
      </c>
      <c r="D36" s="666"/>
      <c r="E36" s="666" t="s">
        <v>487</v>
      </c>
      <c r="F36" s="666"/>
      <c r="G36" s="666"/>
      <c r="H36" s="666"/>
      <c r="I36" s="666"/>
      <c r="J36" s="666"/>
      <c r="K36" s="666"/>
      <c r="L36" s="666"/>
      <c r="M36" s="666"/>
      <c r="N36" s="225"/>
      <c r="O36" s="217"/>
    </row>
    <row r="37" spans="1:15" x14ac:dyDescent="0.3">
      <c r="A37" s="220"/>
      <c r="B37" s="231"/>
      <c r="C37" s="691" t="s">
        <v>209</v>
      </c>
      <c r="D37" s="691"/>
      <c r="E37" s="691" t="s">
        <v>488</v>
      </c>
      <c r="F37" s="691"/>
      <c r="G37" s="691"/>
      <c r="H37" s="691"/>
      <c r="I37" s="691"/>
      <c r="J37" s="691"/>
      <c r="K37" s="691"/>
      <c r="L37" s="691"/>
      <c r="M37" s="691"/>
      <c r="N37" s="225"/>
      <c r="O37" s="217"/>
    </row>
    <row r="38" spans="1:15" x14ac:dyDescent="0.3">
      <c r="A38" s="220"/>
      <c r="B38" s="231"/>
      <c r="C38" s="669" t="s">
        <v>489</v>
      </c>
      <c r="D38" s="669"/>
      <c r="E38" s="669"/>
      <c r="F38" s="669"/>
      <c r="G38" s="669"/>
      <c r="H38" s="669"/>
      <c r="I38" s="669"/>
      <c r="J38" s="669"/>
      <c r="K38" s="669"/>
      <c r="L38" s="234"/>
      <c r="M38" s="234"/>
      <c r="N38" s="225"/>
      <c r="O38" s="217"/>
    </row>
    <row r="39" spans="1:15" x14ac:dyDescent="0.3">
      <c r="A39" s="220"/>
      <c r="B39" s="231"/>
      <c r="C39" s="230"/>
      <c r="D39" s="230"/>
      <c r="E39" s="692"/>
      <c r="F39" s="692"/>
      <c r="G39" s="692"/>
      <c r="H39" s="692"/>
      <c r="I39" s="692"/>
      <c r="J39" s="692"/>
      <c r="K39" s="692"/>
      <c r="L39" s="692"/>
      <c r="M39" s="692"/>
      <c r="N39" s="225"/>
      <c r="O39" s="217"/>
    </row>
    <row r="40" spans="1:15" ht="22.5" customHeight="1" x14ac:dyDescent="0.3">
      <c r="A40" s="220"/>
      <c r="B40" s="231"/>
      <c r="C40" s="235"/>
      <c r="D40" s="235"/>
      <c r="E40" s="230"/>
      <c r="F40" s="230"/>
      <c r="G40" s="230"/>
      <c r="H40" s="230"/>
      <c r="I40" s="230"/>
      <c r="J40" s="230"/>
      <c r="K40" s="230"/>
      <c r="L40" s="230"/>
      <c r="M40" s="230"/>
      <c r="N40" s="225"/>
      <c r="O40" s="217"/>
    </row>
    <row r="41" spans="1:15" ht="23.25" customHeight="1" x14ac:dyDescent="0.3">
      <c r="A41" s="220"/>
      <c r="B41" s="226"/>
      <c r="C41" s="654" t="s">
        <v>490</v>
      </c>
      <c r="D41" s="654"/>
      <c r="E41" s="654"/>
      <c r="F41" s="654"/>
      <c r="G41" s="654"/>
      <c r="H41" s="654"/>
      <c r="I41" s="654"/>
      <c r="J41" s="654"/>
      <c r="K41" s="654"/>
      <c r="L41" s="654"/>
      <c r="M41" s="654"/>
      <c r="N41" s="236"/>
      <c r="O41" s="217"/>
    </row>
    <row r="42" spans="1:15" ht="23.25" customHeight="1" x14ac:dyDescent="0.3">
      <c r="A42" s="220"/>
      <c r="B42" s="226"/>
      <c r="C42" s="227"/>
      <c r="D42" s="227"/>
      <c r="E42" s="227"/>
      <c r="F42" s="227"/>
      <c r="G42" s="227"/>
      <c r="H42" s="227"/>
      <c r="I42" s="227"/>
      <c r="J42" s="227"/>
      <c r="K42" s="227"/>
      <c r="L42" s="227"/>
      <c r="M42" s="227"/>
      <c r="N42" s="225"/>
      <c r="O42" s="217"/>
    </row>
    <row r="43" spans="1:15" ht="23.25" customHeight="1" x14ac:dyDescent="0.3">
      <c r="A43" s="220"/>
      <c r="B43" s="226"/>
      <c r="C43" s="237" t="s">
        <v>491</v>
      </c>
      <c r="D43" s="227"/>
      <c r="E43" s="227"/>
      <c r="F43" s="227"/>
      <c r="G43" s="227"/>
      <c r="H43" s="227"/>
      <c r="I43" s="227"/>
      <c r="J43" s="227"/>
      <c r="K43" s="227"/>
      <c r="L43" s="227"/>
      <c r="M43" s="227"/>
      <c r="N43" s="225"/>
      <c r="O43" s="217"/>
    </row>
    <row r="44" spans="1:15" x14ac:dyDescent="0.3">
      <c r="A44" s="220"/>
      <c r="B44" s="226"/>
      <c r="C44" s="693" t="s">
        <v>492</v>
      </c>
      <c r="D44" s="693"/>
      <c r="E44" s="693"/>
      <c r="F44" s="693"/>
      <c r="G44" s="693"/>
      <c r="H44" s="693"/>
      <c r="I44" s="693"/>
      <c r="J44" s="693"/>
      <c r="K44" s="693"/>
      <c r="L44" s="693"/>
      <c r="M44" s="693"/>
      <c r="N44" s="225"/>
      <c r="O44" s="217"/>
    </row>
    <row r="45" spans="1:15" x14ac:dyDescent="0.3">
      <c r="A45" s="220"/>
      <c r="B45" s="231"/>
      <c r="C45" s="693" t="s">
        <v>493</v>
      </c>
      <c r="D45" s="693"/>
      <c r="E45" s="693"/>
      <c r="F45" s="693"/>
      <c r="G45" s="693"/>
      <c r="H45" s="693"/>
      <c r="I45" s="693"/>
      <c r="J45" s="693"/>
      <c r="K45" s="693"/>
      <c r="L45" s="693"/>
      <c r="M45" s="693"/>
      <c r="N45" s="225"/>
      <c r="O45" s="217"/>
    </row>
    <row r="46" spans="1:15" x14ac:dyDescent="0.3">
      <c r="A46" s="220"/>
      <c r="B46" s="231"/>
      <c r="C46" s="693" t="s">
        <v>494</v>
      </c>
      <c r="D46" s="693"/>
      <c r="E46" s="693"/>
      <c r="F46" s="693"/>
      <c r="G46" s="693"/>
      <c r="H46" s="693"/>
      <c r="I46" s="693"/>
      <c r="J46" s="693"/>
      <c r="K46" s="693"/>
      <c r="L46" s="693"/>
      <c r="M46" s="693"/>
      <c r="N46" s="225"/>
      <c r="O46" s="217"/>
    </row>
    <row r="47" spans="1:15" x14ac:dyDescent="0.3">
      <c r="A47" s="220"/>
      <c r="B47" s="231"/>
      <c r="C47" s="693" t="s">
        <v>495</v>
      </c>
      <c r="D47" s="693"/>
      <c r="E47" s="693"/>
      <c r="F47" s="693"/>
      <c r="G47" s="693"/>
      <c r="H47" s="693"/>
      <c r="I47" s="693"/>
      <c r="J47" s="693"/>
      <c r="K47" s="693"/>
      <c r="L47" s="693"/>
      <c r="M47" s="693"/>
      <c r="N47" s="225"/>
      <c r="O47" s="217"/>
    </row>
    <row r="48" spans="1:15" ht="30.75" customHeight="1" x14ac:dyDescent="0.3">
      <c r="A48" s="220"/>
      <c r="B48" s="231"/>
      <c r="C48" s="693" t="s">
        <v>496</v>
      </c>
      <c r="D48" s="693"/>
      <c r="E48" s="693"/>
      <c r="F48" s="693"/>
      <c r="G48" s="693"/>
      <c r="H48" s="693"/>
      <c r="I48" s="693"/>
      <c r="J48" s="693"/>
      <c r="K48" s="693"/>
      <c r="L48" s="693"/>
      <c r="M48" s="693"/>
      <c r="N48" s="225"/>
      <c r="O48" s="217"/>
    </row>
    <row r="49" spans="1:23" ht="34.5" customHeight="1" x14ac:dyDescent="0.3">
      <c r="A49" s="220"/>
      <c r="B49" s="231"/>
      <c r="C49" s="699" t="s">
        <v>497</v>
      </c>
      <c r="D49" s="693"/>
      <c r="E49" s="693"/>
      <c r="F49" s="693"/>
      <c r="G49" s="693"/>
      <c r="H49" s="693"/>
      <c r="I49" s="693"/>
      <c r="J49" s="693"/>
      <c r="K49" s="693"/>
      <c r="L49" s="693"/>
      <c r="M49" s="693"/>
      <c r="N49" s="225"/>
      <c r="O49" s="217"/>
    </row>
    <row r="50" spans="1:23" x14ac:dyDescent="0.3">
      <c r="A50" s="220"/>
      <c r="B50" s="231"/>
      <c r="C50" s="699" t="s">
        <v>498</v>
      </c>
      <c r="D50" s="693"/>
      <c r="E50" s="693"/>
      <c r="F50" s="693"/>
      <c r="G50" s="693"/>
      <c r="H50" s="693"/>
      <c r="I50" s="693"/>
      <c r="J50" s="693"/>
      <c r="K50" s="693"/>
      <c r="L50" s="693"/>
      <c r="M50" s="693"/>
      <c r="N50" s="225"/>
      <c r="O50" s="217"/>
    </row>
    <row r="51" spans="1:23" x14ac:dyDescent="0.3">
      <c r="A51" s="220"/>
      <c r="B51" s="231"/>
      <c r="C51" s="699" t="s">
        <v>499</v>
      </c>
      <c r="D51" s="693"/>
      <c r="E51" s="693"/>
      <c r="F51" s="693"/>
      <c r="G51" s="693"/>
      <c r="H51" s="693"/>
      <c r="I51" s="693"/>
      <c r="J51" s="693"/>
      <c r="K51" s="693"/>
      <c r="L51" s="693"/>
      <c r="M51" s="693"/>
      <c r="N51" s="225"/>
      <c r="O51" s="217"/>
    </row>
    <row r="52" spans="1:23" ht="23.25" customHeight="1" x14ac:dyDescent="0.3">
      <c r="A52" s="220"/>
      <c r="B52" s="231"/>
      <c r="C52" s="651" t="s">
        <v>500</v>
      </c>
      <c r="D52" s="651"/>
      <c r="E52" s="651"/>
      <c r="F52" s="651"/>
      <c r="G52" s="651"/>
      <c r="H52" s="651"/>
      <c r="I52" s="651"/>
      <c r="J52" s="651"/>
      <c r="K52" s="651"/>
      <c r="L52" s="651"/>
      <c r="M52" s="651"/>
      <c r="N52" s="225"/>
      <c r="O52" s="217"/>
    </row>
    <row r="53" spans="1:23" ht="23.25" customHeight="1" x14ac:dyDescent="0.3">
      <c r="A53" s="220"/>
      <c r="B53" s="231"/>
      <c r="C53" s="230"/>
      <c r="D53" s="230"/>
      <c r="E53" s="230"/>
      <c r="F53" s="230"/>
      <c r="G53" s="150"/>
      <c r="H53" s="150"/>
      <c r="I53" s="150"/>
      <c r="J53" s="150"/>
      <c r="K53" s="150"/>
      <c r="L53" s="223"/>
      <c r="M53" s="224"/>
      <c r="N53" s="225"/>
      <c r="O53" s="217"/>
    </row>
    <row r="54" spans="1:23" ht="23.25" customHeight="1" x14ac:dyDescent="0.3">
      <c r="B54" s="231"/>
      <c r="C54" s="230"/>
      <c r="D54" s="230"/>
      <c r="E54" s="230"/>
      <c r="F54" s="230"/>
      <c r="G54" s="150"/>
      <c r="H54" s="150"/>
      <c r="I54" s="150"/>
      <c r="J54" s="150"/>
      <c r="K54" s="150"/>
      <c r="L54" s="223"/>
      <c r="M54" s="224"/>
      <c r="N54" s="225"/>
      <c r="O54" s="217"/>
    </row>
    <row r="55" spans="1:23" ht="23.25" customHeight="1" x14ac:dyDescent="0.3">
      <c r="A55" s="220"/>
      <c r="B55" s="638" t="s">
        <v>501</v>
      </c>
      <c r="C55" s="639"/>
      <c r="D55" s="639"/>
      <c r="E55" s="639"/>
      <c r="F55" s="639"/>
      <c r="G55" s="639"/>
      <c r="H55" s="639"/>
      <c r="I55" s="639"/>
      <c r="J55" s="639"/>
      <c r="K55" s="639"/>
      <c r="L55" s="639"/>
      <c r="M55" s="639"/>
      <c r="N55" s="640"/>
      <c r="O55" s="217"/>
    </row>
    <row r="56" spans="1:23" ht="23.25" customHeight="1" x14ac:dyDescent="0.3">
      <c r="B56" s="231"/>
      <c r="C56" s="221"/>
      <c r="D56" s="222"/>
      <c r="E56" s="150"/>
      <c r="F56" s="150"/>
      <c r="G56" s="150"/>
      <c r="H56" s="150"/>
      <c r="I56" s="150"/>
      <c r="J56" s="150"/>
      <c r="K56" s="150"/>
      <c r="L56" s="223"/>
      <c r="M56" s="224"/>
      <c r="N56" s="225"/>
      <c r="O56" s="217"/>
      <c r="R56" s="238"/>
      <c r="S56" s="239"/>
      <c r="T56" s="239"/>
      <c r="U56" s="239"/>
      <c r="V56" s="239"/>
      <c r="W56" s="239"/>
    </row>
    <row r="57" spans="1:23" ht="23.25" customHeight="1" x14ac:dyDescent="0.3">
      <c r="B57" s="231"/>
      <c r="C57" s="229"/>
      <c r="D57" s="229"/>
      <c r="E57" s="694" t="s">
        <v>502</v>
      </c>
      <c r="F57" s="694"/>
      <c r="G57" s="694"/>
      <c r="H57" s="694"/>
      <c r="I57" s="694"/>
      <c r="J57" s="694"/>
      <c r="K57" s="694"/>
      <c r="L57" s="694"/>
      <c r="M57" s="224"/>
      <c r="N57" s="225"/>
      <c r="O57" s="217"/>
      <c r="R57" s="238"/>
      <c r="S57" s="239"/>
      <c r="T57" s="239"/>
      <c r="U57" s="239"/>
      <c r="V57" s="239"/>
      <c r="W57" s="239"/>
    </row>
    <row r="58" spans="1:23" ht="23.25" customHeight="1" x14ac:dyDescent="0.3">
      <c r="B58" s="231"/>
      <c r="C58" s="229"/>
      <c r="D58" s="229"/>
      <c r="E58" s="695" t="s">
        <v>43</v>
      </c>
      <c r="F58" s="696"/>
      <c r="G58" s="697" t="s">
        <v>503</v>
      </c>
      <c r="H58" s="697"/>
      <c r="I58" s="697"/>
      <c r="J58" s="697"/>
      <c r="K58" s="697"/>
      <c r="L58" s="697"/>
      <c r="M58" s="224"/>
      <c r="N58" s="225"/>
      <c r="O58" s="217"/>
      <c r="R58" s="238"/>
      <c r="S58" s="239"/>
      <c r="T58" s="239"/>
      <c r="U58" s="239"/>
      <c r="V58" s="239"/>
      <c r="W58" s="239"/>
    </row>
    <row r="59" spans="1:23" ht="23.25" customHeight="1" x14ac:dyDescent="0.3">
      <c r="B59" s="231"/>
      <c r="C59" s="229"/>
      <c r="D59" s="229"/>
      <c r="E59" s="240">
        <v>0.2</v>
      </c>
      <c r="F59" s="241" t="s">
        <v>87</v>
      </c>
      <c r="G59" s="698" t="s">
        <v>504</v>
      </c>
      <c r="H59" s="698"/>
      <c r="I59" s="698"/>
      <c r="J59" s="698"/>
      <c r="K59" s="698"/>
      <c r="L59" s="698"/>
      <c r="M59" s="224"/>
      <c r="N59" s="225"/>
      <c r="O59" s="217"/>
      <c r="R59" s="238"/>
      <c r="S59" s="239"/>
      <c r="T59" s="239"/>
      <c r="U59" s="239"/>
      <c r="V59" s="239"/>
      <c r="W59" s="239"/>
    </row>
    <row r="60" spans="1:23" ht="23.25" customHeight="1" x14ac:dyDescent="0.3">
      <c r="B60" s="231"/>
      <c r="C60" s="229"/>
      <c r="D60" s="229"/>
      <c r="E60" s="242">
        <v>0.4</v>
      </c>
      <c r="F60" s="243" t="s">
        <v>122</v>
      </c>
      <c r="G60" s="698" t="s">
        <v>505</v>
      </c>
      <c r="H60" s="698"/>
      <c r="I60" s="698"/>
      <c r="J60" s="698"/>
      <c r="K60" s="698"/>
      <c r="L60" s="698"/>
      <c r="M60" s="224"/>
      <c r="N60" s="225"/>
      <c r="O60" s="217"/>
      <c r="R60" s="238"/>
      <c r="S60" s="239"/>
      <c r="T60" s="239"/>
      <c r="U60" s="239"/>
      <c r="V60" s="239"/>
      <c r="W60" s="239"/>
    </row>
    <row r="61" spans="1:23" ht="23.25" customHeight="1" x14ac:dyDescent="0.3">
      <c r="B61" s="231"/>
      <c r="C61" s="229"/>
      <c r="D61" s="229"/>
      <c r="E61" s="242">
        <v>0.6</v>
      </c>
      <c r="F61" s="244" t="s">
        <v>153</v>
      </c>
      <c r="G61" s="698" t="s">
        <v>506</v>
      </c>
      <c r="H61" s="698"/>
      <c r="I61" s="698"/>
      <c r="J61" s="698"/>
      <c r="K61" s="698"/>
      <c r="L61" s="698"/>
      <c r="M61" s="224"/>
      <c r="N61" s="225"/>
      <c r="O61" s="217"/>
      <c r="R61" s="238"/>
      <c r="S61" s="239"/>
      <c r="T61" s="239"/>
      <c r="U61" s="239"/>
      <c r="V61" s="239"/>
      <c r="W61" s="239"/>
    </row>
    <row r="62" spans="1:23" ht="23.25" customHeight="1" x14ac:dyDescent="0.3">
      <c r="B62" s="231"/>
      <c r="C62" s="229"/>
      <c r="D62" s="229"/>
      <c r="E62" s="242">
        <v>0.8</v>
      </c>
      <c r="F62" s="245" t="s">
        <v>126</v>
      </c>
      <c r="G62" s="698" t="s">
        <v>507</v>
      </c>
      <c r="H62" s="698"/>
      <c r="I62" s="698"/>
      <c r="J62" s="698"/>
      <c r="K62" s="698"/>
      <c r="L62" s="698"/>
      <c r="M62" s="224"/>
      <c r="N62" s="225"/>
      <c r="O62" s="217"/>
      <c r="R62" s="238"/>
      <c r="S62" s="239"/>
      <c r="T62" s="239"/>
      <c r="U62" s="239"/>
      <c r="V62" s="239"/>
      <c r="W62" s="239"/>
    </row>
    <row r="63" spans="1:23" ht="23.25" customHeight="1" x14ac:dyDescent="0.3">
      <c r="B63" s="231"/>
      <c r="C63" s="229"/>
      <c r="D63" s="229"/>
      <c r="E63" s="242">
        <v>1</v>
      </c>
      <c r="F63" s="246" t="s">
        <v>196</v>
      </c>
      <c r="G63" s="698" t="s">
        <v>508</v>
      </c>
      <c r="H63" s="698"/>
      <c r="I63" s="698"/>
      <c r="J63" s="698"/>
      <c r="K63" s="698"/>
      <c r="L63" s="698"/>
      <c r="M63" s="224"/>
      <c r="N63" s="225"/>
      <c r="O63" s="217"/>
      <c r="R63" s="238"/>
      <c r="S63" s="239"/>
      <c r="T63" s="239"/>
      <c r="U63" s="239"/>
      <c r="V63" s="239"/>
      <c r="W63" s="239"/>
    </row>
    <row r="64" spans="1:23" ht="23.25" customHeight="1" x14ac:dyDescent="0.3">
      <c r="B64" s="231"/>
      <c r="E64" s="651" t="s">
        <v>509</v>
      </c>
      <c r="F64" s="651"/>
      <c r="G64" s="651"/>
      <c r="H64" s="651"/>
      <c r="I64" s="651"/>
      <c r="J64" s="651"/>
      <c r="K64" s="651"/>
      <c r="L64" s="651"/>
      <c r="M64" s="224"/>
      <c r="N64" s="225"/>
      <c r="O64" s="217"/>
      <c r="R64" s="238"/>
      <c r="S64" s="239"/>
      <c r="T64" s="239"/>
      <c r="U64" s="239"/>
      <c r="V64" s="239"/>
      <c r="W64" s="239"/>
    </row>
    <row r="65" spans="2:23" ht="23.25" customHeight="1" x14ac:dyDescent="0.3">
      <c r="B65" s="231"/>
      <c r="C65" s="221"/>
      <c r="D65" s="222"/>
      <c r="E65" s="150"/>
      <c r="F65" s="150"/>
      <c r="G65" s="150"/>
      <c r="H65" s="150"/>
      <c r="I65" s="150"/>
      <c r="J65" s="150"/>
      <c r="K65" s="150"/>
      <c r="L65" s="223"/>
      <c r="M65" s="224"/>
      <c r="N65" s="225"/>
      <c r="O65" s="217"/>
      <c r="R65" s="238"/>
      <c r="S65" s="239"/>
      <c r="T65" s="239"/>
      <c r="U65" s="239"/>
      <c r="V65" s="239"/>
      <c r="W65" s="239"/>
    </row>
    <row r="66" spans="2:23" ht="23.25" customHeight="1" x14ac:dyDescent="0.3">
      <c r="B66" s="231"/>
      <c r="C66" s="221"/>
      <c r="D66" s="222"/>
      <c r="E66" s="150"/>
      <c r="F66" s="150"/>
      <c r="G66" s="150"/>
      <c r="H66" s="150"/>
      <c r="I66" s="150"/>
      <c r="J66" s="150"/>
      <c r="K66" s="150"/>
      <c r="L66" s="223"/>
      <c r="M66" s="224"/>
      <c r="N66" s="225"/>
      <c r="O66" s="217"/>
      <c r="R66" s="238"/>
      <c r="S66" s="239"/>
      <c r="T66" s="239"/>
      <c r="U66" s="239"/>
      <c r="V66" s="239"/>
      <c r="W66" s="239"/>
    </row>
    <row r="67" spans="2:23" ht="23.25" customHeight="1" x14ac:dyDescent="0.3">
      <c r="B67" s="231"/>
      <c r="C67" s="694" t="s">
        <v>510</v>
      </c>
      <c r="D67" s="694"/>
      <c r="E67" s="694"/>
      <c r="F67" s="694"/>
      <c r="G67" s="694"/>
      <c r="H67" s="694"/>
      <c r="I67" s="694"/>
      <c r="J67" s="694"/>
      <c r="K67" s="694"/>
      <c r="L67" s="694"/>
      <c r="M67" s="694"/>
      <c r="N67" s="225"/>
      <c r="O67" s="217"/>
      <c r="R67" s="238"/>
      <c r="S67" s="239"/>
      <c r="T67" s="239"/>
      <c r="U67" s="239"/>
      <c r="V67" s="239"/>
      <c r="W67" s="239"/>
    </row>
    <row r="68" spans="2:23" x14ac:dyDescent="0.3">
      <c r="B68" s="231"/>
      <c r="C68" s="697" t="s">
        <v>50</v>
      </c>
      <c r="D68" s="697"/>
      <c r="E68" s="700" t="s">
        <v>45</v>
      </c>
      <c r="F68" s="700"/>
      <c r="G68" s="701" t="s">
        <v>511</v>
      </c>
      <c r="H68" s="701"/>
      <c r="I68" s="701"/>
      <c r="J68" s="701"/>
      <c r="K68" s="701"/>
      <c r="L68" s="701"/>
      <c r="M68" s="701"/>
      <c r="N68" s="225"/>
      <c r="O68" s="217"/>
      <c r="R68" s="238"/>
      <c r="S68" s="239"/>
      <c r="T68" s="239"/>
      <c r="U68" s="239"/>
      <c r="V68" s="239"/>
      <c r="W68" s="239"/>
    </row>
    <row r="69" spans="2:23" x14ac:dyDescent="0.3">
      <c r="B69" s="231"/>
      <c r="C69" s="240">
        <v>0.2</v>
      </c>
      <c r="D69" s="241" t="s">
        <v>90</v>
      </c>
      <c r="E69" s="702" t="s">
        <v>88</v>
      </c>
      <c r="F69" s="702"/>
      <c r="G69" s="703" t="s">
        <v>89</v>
      </c>
      <c r="H69" s="703"/>
      <c r="I69" s="703"/>
      <c r="J69" s="703"/>
      <c r="K69" s="703"/>
      <c r="L69" s="703"/>
      <c r="M69" s="703"/>
      <c r="N69" s="225"/>
      <c r="O69" s="217"/>
      <c r="R69" s="238"/>
      <c r="S69" s="239"/>
      <c r="T69" s="239"/>
      <c r="U69" s="239"/>
      <c r="V69" s="239"/>
      <c r="W69" s="239"/>
    </row>
    <row r="70" spans="2:23" x14ac:dyDescent="0.3">
      <c r="B70" s="231"/>
      <c r="C70" s="242">
        <v>0.4</v>
      </c>
      <c r="D70" s="243" t="s">
        <v>125</v>
      </c>
      <c r="E70" s="702" t="s">
        <v>123</v>
      </c>
      <c r="F70" s="702"/>
      <c r="G70" s="704" t="s">
        <v>124</v>
      </c>
      <c r="H70" s="704"/>
      <c r="I70" s="704"/>
      <c r="J70" s="704"/>
      <c r="K70" s="704"/>
      <c r="L70" s="704"/>
      <c r="M70" s="704"/>
      <c r="N70" s="225"/>
      <c r="O70" s="217"/>
      <c r="R70" s="238"/>
      <c r="S70" s="239"/>
      <c r="T70" s="239"/>
      <c r="U70" s="239"/>
      <c r="V70" s="239"/>
      <c r="W70" s="239"/>
    </row>
    <row r="71" spans="2:23" x14ac:dyDescent="0.3">
      <c r="B71" s="231"/>
      <c r="C71" s="242">
        <v>0.6</v>
      </c>
      <c r="D71" s="244" t="s">
        <v>156</v>
      </c>
      <c r="E71" s="702" t="s">
        <v>154</v>
      </c>
      <c r="F71" s="702"/>
      <c r="G71" s="704" t="s">
        <v>155</v>
      </c>
      <c r="H71" s="704"/>
      <c r="I71" s="704"/>
      <c r="J71" s="704"/>
      <c r="K71" s="704"/>
      <c r="L71" s="704"/>
      <c r="M71" s="704"/>
      <c r="N71" s="225"/>
      <c r="O71" s="217"/>
      <c r="R71" s="238"/>
      <c r="S71" s="239"/>
      <c r="T71" s="239"/>
      <c r="U71" s="239"/>
      <c r="V71" s="239"/>
      <c r="W71" s="239"/>
    </row>
    <row r="72" spans="2:23" x14ac:dyDescent="0.3">
      <c r="B72" s="231"/>
      <c r="C72" s="242">
        <v>0.8</v>
      </c>
      <c r="D72" s="245" t="s">
        <v>179</v>
      </c>
      <c r="E72" s="702" t="s">
        <v>177</v>
      </c>
      <c r="F72" s="702"/>
      <c r="G72" s="704" t="s">
        <v>178</v>
      </c>
      <c r="H72" s="704"/>
      <c r="I72" s="704"/>
      <c r="J72" s="704"/>
      <c r="K72" s="704"/>
      <c r="L72" s="704"/>
      <c r="M72" s="704"/>
      <c r="N72" s="225"/>
      <c r="O72" s="217"/>
      <c r="R72" s="238"/>
      <c r="S72" s="239"/>
      <c r="T72" s="239"/>
      <c r="U72" s="239"/>
      <c r="V72" s="239"/>
      <c r="W72" s="239"/>
    </row>
    <row r="73" spans="2:23" x14ac:dyDescent="0.3">
      <c r="B73" s="231"/>
      <c r="C73" s="242">
        <v>1</v>
      </c>
      <c r="D73" s="246" t="s">
        <v>199</v>
      </c>
      <c r="E73" s="702" t="s">
        <v>197</v>
      </c>
      <c r="F73" s="702"/>
      <c r="G73" s="704" t="s">
        <v>198</v>
      </c>
      <c r="H73" s="704"/>
      <c r="I73" s="704"/>
      <c r="J73" s="704"/>
      <c r="K73" s="704"/>
      <c r="L73" s="704"/>
      <c r="M73" s="704"/>
      <c r="N73" s="225"/>
      <c r="O73" s="217"/>
      <c r="R73" s="238"/>
      <c r="S73" s="239"/>
      <c r="T73" s="239"/>
      <c r="U73" s="239"/>
      <c r="V73" s="239"/>
      <c r="W73" s="239"/>
    </row>
    <row r="74" spans="2:23" ht="23.25" customHeight="1" x14ac:dyDescent="0.3">
      <c r="B74" s="231"/>
      <c r="C74" s="705" t="s">
        <v>512</v>
      </c>
      <c r="D74" s="705"/>
      <c r="E74" s="705"/>
      <c r="F74" s="705"/>
      <c r="G74" s="705"/>
      <c r="H74" s="705"/>
      <c r="I74" s="705"/>
      <c r="J74" s="705"/>
      <c r="K74" s="705"/>
      <c r="L74" s="705"/>
      <c r="M74" s="705"/>
      <c r="N74" s="225"/>
      <c r="O74" s="217"/>
      <c r="R74" s="238"/>
      <c r="S74" s="239"/>
      <c r="T74" s="239"/>
      <c r="U74" s="239"/>
      <c r="V74" s="239"/>
      <c r="W74" s="239"/>
    </row>
    <row r="75" spans="2:23" ht="23.25" customHeight="1" thickBot="1" x14ac:dyDescent="0.35">
      <c r="B75" s="231"/>
      <c r="C75" s="221"/>
      <c r="D75" s="222"/>
      <c r="E75" s="150"/>
      <c r="F75" s="150"/>
      <c r="G75" s="150"/>
      <c r="H75" s="150"/>
      <c r="I75" s="150"/>
      <c r="J75" s="150"/>
      <c r="K75" s="150"/>
      <c r="L75" s="223"/>
      <c r="M75" s="224"/>
      <c r="N75" s="225"/>
      <c r="O75" s="217"/>
    </row>
    <row r="76" spans="2:23" ht="23.25" customHeight="1" thickBot="1" x14ac:dyDescent="0.35">
      <c r="B76" s="706" t="s">
        <v>513</v>
      </c>
      <c r="C76" s="707"/>
      <c r="D76" s="707"/>
      <c r="E76" s="707"/>
      <c r="F76" s="707"/>
      <c r="G76" s="707"/>
      <c r="H76" s="707"/>
      <c r="I76" s="707"/>
      <c r="J76" s="707"/>
      <c r="K76" s="707"/>
      <c r="L76" s="707"/>
      <c r="M76" s="707"/>
      <c r="N76" s="708"/>
    </row>
    <row r="77" spans="2:23" x14ac:dyDescent="0.3">
      <c r="B77" s="709"/>
      <c r="C77" s="710"/>
      <c r="D77" s="710"/>
      <c r="E77" s="710"/>
      <c r="F77" s="710"/>
      <c r="G77" s="710"/>
      <c r="H77" s="710"/>
      <c r="I77" s="710"/>
      <c r="J77" s="710"/>
      <c r="K77" s="710"/>
      <c r="L77" s="710"/>
      <c r="M77" s="710"/>
      <c r="N77" s="711"/>
      <c r="O77" s="149"/>
    </row>
    <row r="78" spans="2:23" x14ac:dyDescent="0.3">
      <c r="B78" s="247"/>
      <c r="C78" s="229"/>
      <c r="D78" s="229"/>
      <c r="E78" s="229"/>
      <c r="F78" s="229"/>
      <c r="G78" s="229"/>
      <c r="H78" s="229"/>
      <c r="I78" s="229"/>
      <c r="J78" s="229"/>
      <c r="K78" s="712" t="s">
        <v>514</v>
      </c>
      <c r="L78" s="712"/>
      <c r="M78" s="712"/>
      <c r="N78" s="248"/>
      <c r="O78" s="229"/>
    </row>
    <row r="79" spans="2:23" x14ac:dyDescent="0.3">
      <c r="B79" s="247"/>
      <c r="C79" s="713" t="s">
        <v>515</v>
      </c>
      <c r="D79" s="713"/>
      <c r="E79" s="713"/>
      <c r="F79" s="713"/>
      <c r="G79" s="713"/>
      <c r="H79" s="713"/>
      <c r="I79" s="713"/>
      <c r="J79" s="229"/>
      <c r="K79" s="249" t="s">
        <v>43</v>
      </c>
      <c r="L79" s="249" t="s">
        <v>50</v>
      </c>
      <c r="M79" s="249"/>
      <c r="N79" s="248"/>
      <c r="O79" s="229"/>
    </row>
    <row r="80" spans="2:23" ht="40.5" customHeight="1" x14ac:dyDescent="0.3">
      <c r="B80" s="714" t="s">
        <v>516</v>
      </c>
      <c r="C80" s="250">
        <v>1</v>
      </c>
      <c r="D80" s="251" t="s">
        <v>91</v>
      </c>
      <c r="E80" s="252"/>
      <c r="F80" s="252"/>
      <c r="G80" s="252"/>
      <c r="H80" s="252"/>
      <c r="I80" s="253"/>
      <c r="J80" s="229"/>
      <c r="K80" s="254" t="s">
        <v>91</v>
      </c>
      <c r="L80" s="254" t="s">
        <v>92</v>
      </c>
      <c r="M80" s="255" t="s">
        <v>93</v>
      </c>
      <c r="N80" s="248"/>
      <c r="O80" s="229"/>
    </row>
    <row r="81" spans="2:15" ht="40.5" customHeight="1" x14ac:dyDescent="0.3">
      <c r="B81" s="714"/>
      <c r="C81" s="250">
        <v>0.8</v>
      </c>
      <c r="D81" s="251" t="s">
        <v>126</v>
      </c>
      <c r="E81" s="256"/>
      <c r="F81" s="256"/>
      <c r="G81" s="252"/>
      <c r="H81" s="252"/>
      <c r="I81" s="253"/>
      <c r="J81" s="229"/>
      <c r="K81" s="254" t="s">
        <v>126</v>
      </c>
      <c r="L81" s="254" t="s">
        <v>92</v>
      </c>
      <c r="M81" s="255" t="s">
        <v>93</v>
      </c>
      <c r="N81" s="248"/>
      <c r="O81" s="229"/>
    </row>
    <row r="82" spans="2:15" ht="40.5" customHeight="1" x14ac:dyDescent="0.3">
      <c r="B82" s="714"/>
      <c r="C82" s="250">
        <v>0.6</v>
      </c>
      <c r="D82" s="251" t="s">
        <v>153</v>
      </c>
      <c r="E82" s="256"/>
      <c r="F82" s="256"/>
      <c r="G82" s="256"/>
      <c r="H82" s="252"/>
      <c r="I82" s="253"/>
      <c r="J82" s="229"/>
      <c r="K82" s="254" t="s">
        <v>153</v>
      </c>
      <c r="L82" s="254" t="s">
        <v>92</v>
      </c>
      <c r="M82" s="255" t="s">
        <v>93</v>
      </c>
      <c r="N82" s="248"/>
      <c r="O82" s="229"/>
    </row>
    <row r="83" spans="2:15" ht="40.5" customHeight="1" x14ac:dyDescent="0.3">
      <c r="B83" s="714"/>
      <c r="C83" s="250">
        <v>0.4</v>
      </c>
      <c r="D83" s="251" t="s">
        <v>122</v>
      </c>
      <c r="E83" s="257"/>
      <c r="F83" s="257"/>
      <c r="G83" s="256"/>
      <c r="H83" s="252"/>
      <c r="I83" s="253"/>
      <c r="J83" s="229"/>
      <c r="K83" s="254" t="s">
        <v>122</v>
      </c>
      <c r="L83" s="254" t="s">
        <v>92</v>
      </c>
      <c r="M83" s="255" t="s">
        <v>93</v>
      </c>
      <c r="N83" s="248"/>
      <c r="O83" s="229"/>
    </row>
    <row r="84" spans="2:15" ht="40.5" customHeight="1" x14ac:dyDescent="0.3">
      <c r="B84" s="714"/>
      <c r="C84" s="251">
        <v>20</v>
      </c>
      <c r="D84" s="251" t="s">
        <v>87</v>
      </c>
      <c r="E84" s="257"/>
      <c r="F84" s="257"/>
      <c r="G84" s="256"/>
      <c r="H84" s="252"/>
      <c r="I84" s="253"/>
      <c r="J84" s="229"/>
      <c r="K84" s="254" t="s">
        <v>87</v>
      </c>
      <c r="L84" s="254" t="s">
        <v>92</v>
      </c>
      <c r="M84" s="255" t="s">
        <v>93</v>
      </c>
      <c r="N84" s="248"/>
      <c r="O84" s="229"/>
    </row>
    <row r="85" spans="2:15" x14ac:dyDescent="0.3">
      <c r="B85" s="247"/>
      <c r="C85" s="229"/>
      <c r="D85" s="229"/>
      <c r="E85" s="258" t="s">
        <v>90</v>
      </c>
      <c r="F85" s="258" t="s">
        <v>125</v>
      </c>
      <c r="G85" s="258" t="s">
        <v>156</v>
      </c>
      <c r="H85" s="258" t="s">
        <v>179</v>
      </c>
      <c r="I85" s="258" t="s">
        <v>92</v>
      </c>
      <c r="J85" s="229"/>
      <c r="K85" s="254" t="s">
        <v>91</v>
      </c>
      <c r="L85" s="254" t="s">
        <v>179</v>
      </c>
      <c r="M85" s="259" t="s">
        <v>137</v>
      </c>
      <c r="N85" s="248"/>
      <c r="O85" s="229"/>
    </row>
    <row r="86" spans="2:15" x14ac:dyDescent="0.3">
      <c r="B86" s="247"/>
      <c r="C86" s="229"/>
      <c r="D86" s="229"/>
      <c r="E86" s="250">
        <v>0.2</v>
      </c>
      <c r="F86" s="250">
        <v>0.4</v>
      </c>
      <c r="G86" s="250">
        <v>0.6</v>
      </c>
      <c r="H86" s="250">
        <v>0.8</v>
      </c>
      <c r="I86" s="250">
        <v>1</v>
      </c>
      <c r="J86" s="229"/>
      <c r="K86" s="254" t="s">
        <v>126</v>
      </c>
      <c r="L86" s="254" t="s">
        <v>179</v>
      </c>
      <c r="M86" s="259" t="s">
        <v>137</v>
      </c>
      <c r="N86" s="248"/>
      <c r="O86" s="229"/>
    </row>
    <row r="87" spans="2:15" x14ac:dyDescent="0.3">
      <c r="B87" s="247"/>
      <c r="C87" s="229"/>
      <c r="D87" s="229"/>
      <c r="E87" s="715" t="s">
        <v>50</v>
      </c>
      <c r="F87" s="716"/>
      <c r="G87" s="716"/>
      <c r="H87" s="716"/>
      <c r="I87" s="717"/>
      <c r="J87" s="229"/>
      <c r="K87" s="254" t="s">
        <v>153</v>
      </c>
      <c r="L87" s="254" t="s">
        <v>179</v>
      </c>
      <c r="M87" s="259" t="s">
        <v>137</v>
      </c>
      <c r="N87" s="248"/>
      <c r="O87" s="229"/>
    </row>
    <row r="88" spans="2:15" x14ac:dyDescent="0.3">
      <c r="B88" s="636" t="s">
        <v>517</v>
      </c>
      <c r="C88" s="637"/>
      <c r="D88" s="637"/>
      <c r="E88" s="637"/>
      <c r="F88" s="637"/>
      <c r="G88" s="637"/>
      <c r="H88" s="637"/>
      <c r="I88" s="637"/>
      <c r="J88" s="229"/>
      <c r="K88" s="254" t="s">
        <v>122</v>
      </c>
      <c r="L88" s="254" t="s">
        <v>179</v>
      </c>
      <c r="M88" s="259" t="s">
        <v>137</v>
      </c>
      <c r="N88" s="248"/>
      <c r="O88" s="229"/>
    </row>
    <row r="89" spans="2:15" x14ac:dyDescent="0.3">
      <c r="B89" s="247"/>
      <c r="C89" s="229"/>
      <c r="D89" s="229"/>
      <c r="E89" s="229"/>
      <c r="F89" s="229"/>
      <c r="G89" s="229"/>
      <c r="H89" s="229"/>
      <c r="I89" s="229"/>
      <c r="J89" s="229"/>
      <c r="K89" s="254" t="s">
        <v>87</v>
      </c>
      <c r="L89" s="254" t="s">
        <v>179</v>
      </c>
      <c r="M89" s="259" t="s">
        <v>137</v>
      </c>
      <c r="N89" s="248"/>
      <c r="O89" s="229"/>
    </row>
    <row r="90" spans="2:15" x14ac:dyDescent="0.3">
      <c r="B90" s="247"/>
      <c r="C90" s="229"/>
      <c r="D90" s="229"/>
      <c r="E90" s="229"/>
      <c r="F90" s="229"/>
      <c r="G90" s="229"/>
      <c r="H90" s="229"/>
      <c r="I90" s="229"/>
      <c r="J90" s="229"/>
      <c r="K90" s="254" t="s">
        <v>91</v>
      </c>
      <c r="L90" s="254" t="s">
        <v>156</v>
      </c>
      <c r="M90" s="259" t="s">
        <v>137</v>
      </c>
      <c r="N90" s="248"/>
      <c r="O90" s="229"/>
    </row>
    <row r="91" spans="2:15" x14ac:dyDescent="0.3">
      <c r="B91" s="247"/>
      <c r="C91" s="229"/>
      <c r="D91" s="229"/>
      <c r="E91" s="229"/>
      <c r="F91" s="229"/>
      <c r="G91" s="229"/>
      <c r="H91" s="229"/>
      <c r="I91" s="229"/>
      <c r="J91" s="229"/>
      <c r="K91" s="254" t="s">
        <v>126</v>
      </c>
      <c r="L91" s="254" t="s">
        <v>156</v>
      </c>
      <c r="M91" s="259" t="s">
        <v>137</v>
      </c>
      <c r="N91" s="248"/>
      <c r="O91" s="229"/>
    </row>
    <row r="92" spans="2:15" x14ac:dyDescent="0.3">
      <c r="B92" s="247"/>
      <c r="C92" s="229"/>
      <c r="D92" s="229"/>
      <c r="E92" s="229"/>
      <c r="F92" s="229"/>
      <c r="G92" s="229"/>
      <c r="H92" s="229"/>
      <c r="I92" s="229"/>
      <c r="J92" s="229"/>
      <c r="K92" s="254" t="s">
        <v>153</v>
      </c>
      <c r="L92" s="254" t="s">
        <v>156</v>
      </c>
      <c r="M92" s="260" t="s">
        <v>156</v>
      </c>
      <c r="N92" s="248"/>
      <c r="O92" s="229"/>
    </row>
    <row r="93" spans="2:15" x14ac:dyDescent="0.3">
      <c r="B93" s="247"/>
      <c r="C93" s="229"/>
      <c r="D93" s="229"/>
      <c r="E93" s="229"/>
      <c r="F93" s="229"/>
      <c r="G93" s="229"/>
      <c r="H93" s="229"/>
      <c r="I93" s="229"/>
      <c r="J93" s="229"/>
      <c r="K93" s="254" t="s">
        <v>122</v>
      </c>
      <c r="L93" s="254" t="s">
        <v>156</v>
      </c>
      <c r="M93" s="260" t="s">
        <v>156</v>
      </c>
      <c r="N93" s="248"/>
      <c r="O93" s="229"/>
    </row>
    <row r="94" spans="2:15" x14ac:dyDescent="0.3">
      <c r="B94" s="247"/>
      <c r="C94" s="229"/>
      <c r="D94" s="229"/>
      <c r="E94" s="229"/>
      <c r="F94" s="229"/>
      <c r="G94" s="229"/>
      <c r="H94" s="229"/>
      <c r="I94" s="229"/>
      <c r="J94" s="229"/>
      <c r="K94" s="254" t="s">
        <v>87</v>
      </c>
      <c r="L94" s="254" t="s">
        <v>156</v>
      </c>
      <c r="M94" s="260" t="s">
        <v>156</v>
      </c>
      <c r="N94" s="248"/>
      <c r="O94" s="229"/>
    </row>
    <row r="95" spans="2:15" x14ac:dyDescent="0.3">
      <c r="B95" s="247"/>
      <c r="C95" s="229"/>
      <c r="D95" s="229"/>
      <c r="E95" s="229"/>
      <c r="F95" s="229"/>
      <c r="G95" s="229"/>
      <c r="H95" s="229"/>
      <c r="I95" s="229"/>
      <c r="J95" s="229"/>
      <c r="K95" s="254" t="s">
        <v>91</v>
      </c>
      <c r="L95" s="254" t="s">
        <v>125</v>
      </c>
      <c r="M95" s="259" t="s">
        <v>137</v>
      </c>
      <c r="N95" s="248"/>
      <c r="O95" s="229"/>
    </row>
    <row r="96" spans="2:15" x14ac:dyDescent="0.3">
      <c r="B96" s="247"/>
      <c r="C96" s="229"/>
      <c r="D96" s="229"/>
      <c r="E96" s="229"/>
      <c r="F96" s="229"/>
      <c r="G96" s="229"/>
      <c r="H96" s="229"/>
      <c r="I96" s="229"/>
      <c r="J96" s="229"/>
      <c r="K96" s="254" t="s">
        <v>126</v>
      </c>
      <c r="L96" s="254" t="s">
        <v>125</v>
      </c>
      <c r="M96" s="260" t="s">
        <v>156</v>
      </c>
      <c r="N96" s="248"/>
      <c r="O96" s="229"/>
    </row>
    <row r="97" spans="2:15" x14ac:dyDescent="0.3">
      <c r="B97" s="247"/>
      <c r="C97" s="229"/>
      <c r="D97" s="229"/>
      <c r="E97" s="229"/>
      <c r="F97" s="229"/>
      <c r="G97" s="229"/>
      <c r="H97" s="229"/>
      <c r="I97" s="229"/>
      <c r="J97" s="229"/>
      <c r="K97" s="254" t="s">
        <v>153</v>
      </c>
      <c r="L97" s="254" t="s">
        <v>125</v>
      </c>
      <c r="M97" s="260" t="s">
        <v>156</v>
      </c>
      <c r="N97" s="248"/>
      <c r="O97" s="229"/>
    </row>
    <row r="98" spans="2:15" x14ac:dyDescent="0.3">
      <c r="B98" s="247"/>
      <c r="C98" s="229"/>
      <c r="D98" s="229"/>
      <c r="E98" s="229"/>
      <c r="F98" s="229"/>
      <c r="G98" s="229"/>
      <c r="H98" s="229"/>
      <c r="I98" s="229"/>
      <c r="J98" s="229"/>
      <c r="K98" s="254" t="s">
        <v>122</v>
      </c>
      <c r="L98" s="254" t="s">
        <v>125</v>
      </c>
      <c r="M98" s="261" t="s">
        <v>185</v>
      </c>
      <c r="N98" s="248"/>
      <c r="O98" s="229"/>
    </row>
    <row r="99" spans="2:15" x14ac:dyDescent="0.3">
      <c r="B99" s="247"/>
      <c r="C99" s="229"/>
      <c r="D99" s="229"/>
      <c r="E99" s="229"/>
      <c r="F99" s="229"/>
      <c r="G99" s="229"/>
      <c r="H99" s="229"/>
      <c r="I99" s="229"/>
      <c r="J99" s="229"/>
      <c r="K99" s="254" t="s">
        <v>87</v>
      </c>
      <c r="L99" s="254" t="s">
        <v>125</v>
      </c>
      <c r="M99" s="261" t="s">
        <v>185</v>
      </c>
      <c r="N99" s="248"/>
      <c r="O99" s="229"/>
    </row>
    <row r="100" spans="2:15" x14ac:dyDescent="0.3">
      <c r="B100" s="247"/>
      <c r="C100" s="229"/>
      <c r="D100" s="229"/>
      <c r="E100" s="229"/>
      <c r="F100" s="229"/>
      <c r="G100" s="229"/>
      <c r="H100" s="229"/>
      <c r="I100" s="229"/>
      <c r="J100" s="229"/>
      <c r="K100" s="254" t="s">
        <v>91</v>
      </c>
      <c r="L100" s="254" t="s">
        <v>90</v>
      </c>
      <c r="M100" s="259" t="s">
        <v>137</v>
      </c>
      <c r="N100" s="248"/>
      <c r="O100" s="229"/>
    </row>
    <row r="101" spans="2:15" x14ac:dyDescent="0.3">
      <c r="B101" s="247"/>
      <c r="C101" s="229"/>
      <c r="D101" s="229"/>
      <c r="E101" s="229"/>
      <c r="F101" s="229"/>
      <c r="G101" s="229"/>
      <c r="H101" s="229"/>
      <c r="I101" s="229"/>
      <c r="J101" s="229"/>
      <c r="K101" s="254" t="s">
        <v>126</v>
      </c>
      <c r="L101" s="254" t="s">
        <v>90</v>
      </c>
      <c r="M101" s="260" t="s">
        <v>156</v>
      </c>
      <c r="N101" s="248"/>
      <c r="O101" s="229"/>
    </row>
    <row r="102" spans="2:15" x14ac:dyDescent="0.3">
      <c r="B102" s="247"/>
      <c r="C102" s="229"/>
      <c r="D102" s="229"/>
      <c r="E102" s="229"/>
      <c r="F102" s="229"/>
      <c r="G102" s="229"/>
      <c r="H102" s="229"/>
      <c r="I102" s="229"/>
      <c r="J102" s="229"/>
      <c r="K102" s="254" t="s">
        <v>153</v>
      </c>
      <c r="L102" s="254" t="s">
        <v>90</v>
      </c>
      <c r="M102" s="260" t="s">
        <v>156</v>
      </c>
      <c r="N102" s="248"/>
      <c r="O102" s="229"/>
    </row>
    <row r="103" spans="2:15" x14ac:dyDescent="0.3">
      <c r="B103" s="247"/>
      <c r="C103" s="229"/>
      <c r="D103" s="229"/>
      <c r="E103" s="229"/>
      <c r="F103" s="229"/>
      <c r="G103" s="229"/>
      <c r="H103" s="229"/>
      <c r="I103" s="229"/>
      <c r="J103" s="229"/>
      <c r="K103" s="254" t="s">
        <v>122</v>
      </c>
      <c r="L103" s="254" t="s">
        <v>90</v>
      </c>
      <c r="M103" s="261" t="s">
        <v>185</v>
      </c>
      <c r="N103" s="248"/>
      <c r="O103" s="229"/>
    </row>
    <row r="104" spans="2:15" x14ac:dyDescent="0.3">
      <c r="B104" s="247"/>
      <c r="C104" s="229"/>
      <c r="D104" s="229"/>
      <c r="E104" s="229"/>
      <c r="F104" s="229"/>
      <c r="G104" s="229"/>
      <c r="H104" s="229"/>
      <c r="I104" s="229"/>
      <c r="J104" s="229"/>
      <c r="K104" s="254" t="s">
        <v>87</v>
      </c>
      <c r="L104" s="254" t="s">
        <v>90</v>
      </c>
      <c r="M104" s="261" t="s">
        <v>185</v>
      </c>
      <c r="N104" s="248"/>
      <c r="O104" s="229"/>
    </row>
    <row r="105" spans="2:15" ht="12" thickBot="1" x14ac:dyDescent="0.35">
      <c r="B105" s="247"/>
      <c r="C105" s="229"/>
      <c r="D105" s="229"/>
      <c r="E105" s="229"/>
      <c r="F105" s="229"/>
      <c r="G105" s="229"/>
      <c r="H105" s="229"/>
      <c r="I105" s="229"/>
      <c r="J105" s="229"/>
      <c r="K105" s="229"/>
      <c r="L105" s="229"/>
      <c r="M105" s="229"/>
      <c r="N105" s="248"/>
      <c r="O105" s="229"/>
    </row>
    <row r="106" spans="2:15" ht="33.75" customHeight="1" thickBot="1" x14ac:dyDescent="0.35">
      <c r="B106" s="719" t="s">
        <v>518</v>
      </c>
      <c r="C106" s="720"/>
      <c r="D106" s="720"/>
      <c r="E106" s="720"/>
      <c r="F106" s="720"/>
      <c r="G106" s="720"/>
      <c r="H106" s="720"/>
      <c r="I106" s="720"/>
      <c r="J106" s="720"/>
      <c r="K106" s="720"/>
      <c r="L106" s="720"/>
      <c r="M106" s="720"/>
      <c r="N106" s="721"/>
      <c r="O106" s="229"/>
    </row>
    <row r="107" spans="2:15" ht="33.75" customHeight="1" x14ac:dyDescent="0.3">
      <c r="B107" s="247"/>
      <c r="C107" s="229"/>
      <c r="D107" s="229"/>
      <c r="E107" s="262"/>
      <c r="F107" s="262"/>
      <c r="G107" s="262"/>
      <c r="H107" s="262"/>
      <c r="I107" s="262"/>
      <c r="J107" s="263"/>
      <c r="K107" s="263"/>
      <c r="L107" s="262"/>
      <c r="M107" s="262"/>
      <c r="N107" s="248"/>
      <c r="O107" s="229"/>
    </row>
    <row r="108" spans="2:15" ht="33.75" customHeight="1" x14ac:dyDescent="0.3">
      <c r="B108" s="247"/>
      <c r="C108" s="264" t="s">
        <v>68</v>
      </c>
      <c r="D108" s="737" t="s">
        <v>37</v>
      </c>
      <c r="E108" s="737"/>
      <c r="F108" s="737"/>
      <c r="G108" s="737"/>
      <c r="H108" s="262"/>
      <c r="I108" s="262"/>
      <c r="J108" s="263"/>
      <c r="K108" s="263"/>
      <c r="L108" s="262"/>
      <c r="M108" s="262"/>
      <c r="N108" s="248"/>
      <c r="O108" s="229"/>
    </row>
    <row r="109" spans="2:15" ht="33.75" customHeight="1" x14ac:dyDescent="0.3">
      <c r="B109" s="247"/>
      <c r="C109" s="265" t="s">
        <v>186</v>
      </c>
      <c r="D109" s="718" t="s">
        <v>519</v>
      </c>
      <c r="E109" s="718"/>
      <c r="F109" s="718"/>
      <c r="G109" s="718"/>
      <c r="H109" s="262"/>
      <c r="I109" s="262"/>
      <c r="J109" s="263"/>
      <c r="K109" s="263"/>
      <c r="L109" s="262"/>
      <c r="M109" s="262"/>
      <c r="N109" s="248"/>
      <c r="O109" s="229"/>
    </row>
    <row r="110" spans="2:15" ht="33.75" customHeight="1" x14ac:dyDescent="0.3">
      <c r="B110" s="247"/>
      <c r="C110" s="265" t="s">
        <v>108</v>
      </c>
      <c r="D110" s="718" t="s">
        <v>520</v>
      </c>
      <c r="E110" s="718"/>
      <c r="F110" s="718"/>
      <c r="G110" s="718"/>
      <c r="H110" s="262"/>
      <c r="I110" s="262"/>
      <c r="J110" s="263"/>
      <c r="K110" s="263"/>
      <c r="L110" s="262"/>
      <c r="M110" s="262"/>
      <c r="N110" s="248"/>
      <c r="O110" s="229"/>
    </row>
    <row r="111" spans="2:15" ht="33.75" customHeight="1" x14ac:dyDescent="0.3">
      <c r="B111" s="247"/>
      <c r="C111" s="265" t="s">
        <v>165</v>
      </c>
      <c r="D111" s="718" t="s">
        <v>521</v>
      </c>
      <c r="E111" s="718"/>
      <c r="F111" s="718"/>
      <c r="G111" s="718"/>
      <c r="H111" s="262"/>
      <c r="I111" s="262"/>
      <c r="J111" s="263"/>
      <c r="K111" s="263"/>
      <c r="L111" s="262"/>
      <c r="M111" s="262"/>
      <c r="N111" s="248"/>
      <c r="O111" s="229"/>
    </row>
    <row r="112" spans="2:15" ht="33.75" customHeight="1" x14ac:dyDescent="0.3">
      <c r="B112" s="247"/>
      <c r="C112" s="265" t="s">
        <v>141</v>
      </c>
      <c r="D112" s="718" t="s">
        <v>522</v>
      </c>
      <c r="E112" s="718"/>
      <c r="F112" s="718"/>
      <c r="G112" s="718"/>
      <c r="H112" s="262"/>
      <c r="I112" s="262"/>
      <c r="J112" s="263"/>
      <c r="K112" s="263"/>
      <c r="L112" s="262"/>
      <c r="M112" s="262"/>
      <c r="N112" s="248"/>
      <c r="O112" s="229"/>
    </row>
    <row r="113" spans="2:15" x14ac:dyDescent="0.3">
      <c r="B113" s="247"/>
      <c r="C113" s="641" t="s">
        <v>489</v>
      </c>
      <c r="D113" s="641"/>
      <c r="E113" s="641"/>
      <c r="F113" s="641"/>
      <c r="G113" s="641"/>
      <c r="H113" s="262"/>
      <c r="I113" s="262"/>
      <c r="J113" s="263"/>
      <c r="K113" s="263"/>
      <c r="L113" s="262"/>
      <c r="M113" s="262"/>
      <c r="N113" s="248"/>
      <c r="O113" s="229"/>
    </row>
    <row r="114" spans="2:15" ht="33.75" customHeight="1" thickBot="1" x14ac:dyDescent="0.35">
      <c r="B114" s="247"/>
      <c r="C114" s="229"/>
      <c r="D114" s="229"/>
      <c r="E114" s="262"/>
      <c r="F114" s="262"/>
      <c r="G114" s="262"/>
      <c r="H114" s="262"/>
      <c r="I114" s="262"/>
      <c r="J114" s="263"/>
      <c r="K114" s="263"/>
      <c r="L114" s="262"/>
      <c r="M114" s="262"/>
      <c r="N114" s="248"/>
      <c r="O114" s="229"/>
    </row>
    <row r="115" spans="2:15" ht="33.75" customHeight="1" thickBot="1" x14ac:dyDescent="0.35">
      <c r="B115" s="719" t="s">
        <v>523</v>
      </c>
      <c r="C115" s="720"/>
      <c r="D115" s="720"/>
      <c r="E115" s="720"/>
      <c r="F115" s="720"/>
      <c r="G115" s="720"/>
      <c r="H115" s="720"/>
      <c r="I115" s="720"/>
      <c r="J115" s="720"/>
      <c r="K115" s="720"/>
      <c r="L115" s="720"/>
      <c r="M115" s="720"/>
      <c r="N115" s="721"/>
      <c r="O115" s="229"/>
    </row>
    <row r="116" spans="2:15" ht="18.75" customHeight="1" x14ac:dyDescent="0.3">
      <c r="B116" s="247"/>
      <c r="C116" s="266"/>
      <c r="D116" s="266"/>
      <c r="E116" s="266"/>
      <c r="F116" s="266"/>
      <c r="G116" s="266"/>
      <c r="H116" s="262"/>
      <c r="I116" s="262"/>
      <c r="J116" s="263"/>
      <c r="K116" s="263"/>
      <c r="L116" s="262"/>
      <c r="M116" s="262"/>
      <c r="N116" s="248"/>
      <c r="O116" s="229"/>
    </row>
    <row r="117" spans="2:15" x14ac:dyDescent="0.3">
      <c r="B117" s="247"/>
      <c r="C117" s="266"/>
      <c r="D117" s="266"/>
      <c r="E117" s="266"/>
      <c r="F117" s="266"/>
      <c r="G117" s="266"/>
      <c r="H117" s="726" t="s">
        <v>524</v>
      </c>
      <c r="I117" s="726"/>
      <c r="J117" s="726"/>
      <c r="K117" s="726"/>
      <c r="L117" s="726"/>
      <c r="M117" s="726"/>
      <c r="N117" s="248"/>
      <c r="O117" s="229"/>
    </row>
    <row r="118" spans="2:15" x14ac:dyDescent="0.3">
      <c r="B118" s="247"/>
      <c r="C118" s="266"/>
      <c r="D118" s="266"/>
      <c r="E118" s="266"/>
      <c r="F118" s="266"/>
      <c r="G118" s="266"/>
      <c r="H118" s="267" t="s">
        <v>525</v>
      </c>
      <c r="I118" s="738" t="s">
        <v>37</v>
      </c>
      <c r="J118" s="738"/>
      <c r="K118" s="738"/>
      <c r="L118" s="728" t="s">
        <v>526</v>
      </c>
      <c r="M118" s="728"/>
      <c r="N118" s="248"/>
      <c r="O118" s="229"/>
    </row>
    <row r="119" spans="2:15" ht="34.5" customHeight="1" x14ac:dyDescent="0.3">
      <c r="B119" s="247"/>
      <c r="C119" s="266"/>
      <c r="D119" s="266"/>
      <c r="E119" s="266"/>
      <c r="F119" s="266"/>
      <c r="G119" s="266"/>
      <c r="H119" s="727" t="s">
        <v>56</v>
      </c>
      <c r="I119" s="723" t="s">
        <v>527</v>
      </c>
      <c r="J119" s="723"/>
      <c r="K119" s="723"/>
      <c r="L119" s="729" t="s">
        <v>98</v>
      </c>
      <c r="M119" s="729"/>
      <c r="N119" s="248"/>
      <c r="O119" s="229"/>
    </row>
    <row r="120" spans="2:15" ht="34.5" customHeight="1" x14ac:dyDescent="0.3">
      <c r="B120" s="247"/>
      <c r="C120" s="266"/>
      <c r="D120" s="266"/>
      <c r="E120" s="266"/>
      <c r="F120" s="266"/>
      <c r="G120" s="266"/>
      <c r="H120" s="727"/>
      <c r="I120" s="723"/>
      <c r="J120" s="723"/>
      <c r="K120" s="723"/>
      <c r="L120" s="723" t="s">
        <v>528</v>
      </c>
      <c r="M120" s="723"/>
      <c r="N120" s="248"/>
      <c r="O120" s="229"/>
    </row>
    <row r="121" spans="2:15" x14ac:dyDescent="0.3">
      <c r="B121" s="247"/>
      <c r="C121" s="266"/>
      <c r="D121" s="266"/>
      <c r="E121" s="266"/>
      <c r="F121" s="266"/>
      <c r="G121" s="266"/>
      <c r="H121" s="722" t="s">
        <v>57</v>
      </c>
      <c r="I121" s="725" t="s">
        <v>529</v>
      </c>
      <c r="J121" s="725"/>
      <c r="K121" s="725"/>
      <c r="L121" s="723" t="s">
        <v>530</v>
      </c>
      <c r="M121" s="723"/>
      <c r="N121" s="248"/>
      <c r="O121" s="229"/>
    </row>
    <row r="122" spans="2:15" ht="33.75" customHeight="1" x14ac:dyDescent="0.3">
      <c r="B122" s="247"/>
      <c r="C122" s="230" t="s">
        <v>531</v>
      </c>
      <c r="D122" s="230"/>
      <c r="E122" s="230"/>
      <c r="F122" s="230"/>
      <c r="G122" s="230"/>
      <c r="H122" s="722"/>
      <c r="I122" s="725"/>
      <c r="J122" s="725"/>
      <c r="K122" s="725"/>
      <c r="L122" s="723" t="s">
        <v>532</v>
      </c>
      <c r="M122" s="723"/>
      <c r="N122" s="248"/>
      <c r="O122" s="229"/>
    </row>
    <row r="123" spans="2:15" x14ac:dyDescent="0.3">
      <c r="B123" s="247"/>
      <c r="C123" s="229"/>
      <c r="D123" s="229"/>
      <c r="E123" s="229"/>
      <c r="F123" s="229"/>
      <c r="G123" s="229"/>
      <c r="H123" s="722" t="s">
        <v>58</v>
      </c>
      <c r="I123" s="725" t="s">
        <v>533</v>
      </c>
      <c r="J123" s="725"/>
      <c r="K123" s="725"/>
      <c r="L123" s="723" t="s">
        <v>534</v>
      </c>
      <c r="M123" s="723"/>
      <c r="N123" s="248"/>
      <c r="O123" s="229"/>
    </row>
    <row r="124" spans="2:15" ht="84.45" customHeight="1" x14ac:dyDescent="0.3">
      <c r="B124" s="247"/>
      <c r="C124" s="229"/>
      <c r="D124" s="229"/>
      <c r="E124" s="229"/>
      <c r="F124" s="229"/>
      <c r="G124" s="229"/>
      <c r="H124" s="722"/>
      <c r="I124" s="725"/>
      <c r="J124" s="725"/>
      <c r="K124" s="725"/>
      <c r="L124" s="723" t="s">
        <v>535</v>
      </c>
      <c r="M124" s="723"/>
      <c r="N124" s="248"/>
      <c r="O124" s="229"/>
    </row>
    <row r="125" spans="2:15" ht="48" customHeight="1" x14ac:dyDescent="0.3">
      <c r="B125" s="247"/>
      <c r="C125" s="229"/>
      <c r="D125" s="229"/>
      <c r="E125" s="229"/>
      <c r="F125" s="229"/>
      <c r="G125" s="229"/>
      <c r="H125" s="722" t="s">
        <v>413</v>
      </c>
      <c r="I125" s="723" t="s">
        <v>536</v>
      </c>
      <c r="J125" s="723"/>
      <c r="K125" s="723"/>
      <c r="L125" s="724" t="s">
        <v>101</v>
      </c>
      <c r="M125" s="724"/>
      <c r="N125" s="248"/>
      <c r="O125" s="229"/>
    </row>
    <row r="126" spans="2:15" ht="33.75" customHeight="1" x14ac:dyDescent="0.3">
      <c r="B126" s="247"/>
      <c r="C126" s="229"/>
      <c r="D126" s="229"/>
      <c r="E126" s="229"/>
      <c r="F126" s="229"/>
      <c r="G126" s="229"/>
      <c r="H126" s="722"/>
      <c r="I126" s="723"/>
      <c r="J126" s="723"/>
      <c r="K126" s="723"/>
      <c r="L126" s="724" t="s">
        <v>134</v>
      </c>
      <c r="M126" s="724"/>
      <c r="N126" s="248"/>
      <c r="O126" s="229"/>
    </row>
    <row r="127" spans="2:15" ht="33.75" customHeight="1" x14ac:dyDescent="0.3">
      <c r="B127" s="247"/>
      <c r="C127" s="229"/>
      <c r="D127" s="229"/>
      <c r="E127" s="229"/>
      <c r="F127" s="229"/>
      <c r="G127" s="229"/>
      <c r="H127" s="722"/>
      <c r="I127" s="723"/>
      <c r="J127" s="723"/>
      <c r="K127" s="723"/>
      <c r="L127" s="724" t="s">
        <v>163</v>
      </c>
      <c r="M127" s="724"/>
      <c r="N127" s="248"/>
      <c r="O127" s="229"/>
    </row>
    <row r="128" spans="2:15" ht="33.75" customHeight="1" x14ac:dyDescent="0.3">
      <c r="B128" s="247"/>
      <c r="C128" s="637" t="s">
        <v>537</v>
      </c>
      <c r="D128" s="637"/>
      <c r="E128" s="637"/>
      <c r="F128" s="637"/>
      <c r="G128" s="637"/>
      <c r="H128" s="637"/>
      <c r="I128" s="637"/>
      <c r="J128" s="637"/>
      <c r="K128" s="263"/>
      <c r="L128" s="262"/>
      <c r="M128" s="262"/>
      <c r="N128" s="248"/>
      <c r="O128" s="229"/>
    </row>
    <row r="129" spans="2:15" ht="33.75" customHeight="1" x14ac:dyDescent="0.3">
      <c r="B129" s="247"/>
      <c r="C129" s="229"/>
      <c r="D129" s="229"/>
      <c r="E129" s="229"/>
      <c r="F129" s="229"/>
      <c r="G129" s="229"/>
      <c r="H129" s="229"/>
      <c r="I129" s="270"/>
      <c r="J129" s="270"/>
      <c r="K129" s="263"/>
      <c r="L129" s="262"/>
      <c r="M129" s="262"/>
      <c r="N129" s="248"/>
      <c r="O129" s="229"/>
    </row>
    <row r="130" spans="2:15" x14ac:dyDescent="0.3">
      <c r="B130" s="247"/>
      <c r="C130" s="732" t="s">
        <v>538</v>
      </c>
      <c r="D130" s="732"/>
      <c r="E130" s="732"/>
      <c r="F130" s="732"/>
      <c r="G130" s="732"/>
      <c r="H130" s="229"/>
      <c r="I130" s="728" t="s">
        <v>539</v>
      </c>
      <c r="J130" s="728"/>
      <c r="K130" s="728"/>
      <c r="L130" s="728"/>
      <c r="M130" s="728"/>
      <c r="N130" s="248"/>
      <c r="O130" s="229"/>
    </row>
    <row r="131" spans="2:15" x14ac:dyDescent="0.3">
      <c r="B131" s="247"/>
      <c r="C131" s="268" t="s">
        <v>60</v>
      </c>
      <c r="D131" s="736" t="s">
        <v>37</v>
      </c>
      <c r="E131" s="736"/>
      <c r="F131" s="736"/>
      <c r="G131" s="736"/>
      <c r="H131" s="229"/>
      <c r="I131" s="271" t="s">
        <v>540</v>
      </c>
      <c r="J131" s="734" t="s">
        <v>37</v>
      </c>
      <c r="K131" s="734"/>
      <c r="L131" s="734"/>
      <c r="M131" s="734"/>
      <c r="N131" s="248"/>
      <c r="O131" s="229"/>
    </row>
    <row r="132" spans="2:15" ht="36.75" customHeight="1" x14ac:dyDescent="0.3">
      <c r="B132" s="247"/>
      <c r="C132" s="272" t="s">
        <v>102</v>
      </c>
      <c r="D132" s="730" t="s">
        <v>541</v>
      </c>
      <c r="E132" s="730"/>
      <c r="F132" s="730"/>
      <c r="G132" s="730"/>
      <c r="H132" s="229"/>
      <c r="I132" s="269" t="s">
        <v>542</v>
      </c>
      <c r="J132" s="724" t="s">
        <v>543</v>
      </c>
      <c r="K132" s="724"/>
      <c r="L132" s="724"/>
      <c r="M132" s="724"/>
      <c r="N132" s="248"/>
      <c r="O132" s="229"/>
    </row>
    <row r="133" spans="2:15" ht="33.75" customHeight="1" x14ac:dyDescent="0.3">
      <c r="B133" s="247"/>
      <c r="C133" s="272" t="s">
        <v>135</v>
      </c>
      <c r="D133" s="731" t="s">
        <v>544</v>
      </c>
      <c r="E133" s="731"/>
      <c r="F133" s="731"/>
      <c r="G133" s="731"/>
      <c r="H133" s="229"/>
      <c r="I133" s="269" t="s">
        <v>545</v>
      </c>
      <c r="J133" s="724" t="s">
        <v>546</v>
      </c>
      <c r="K133" s="724"/>
      <c r="L133" s="724"/>
      <c r="M133" s="724"/>
      <c r="N133" s="248"/>
      <c r="O133" s="229"/>
    </row>
    <row r="134" spans="2:15" ht="194.25" customHeight="1" x14ac:dyDescent="0.3">
      <c r="B134" s="247"/>
      <c r="C134" s="272" t="s">
        <v>164</v>
      </c>
      <c r="D134" s="731" t="s">
        <v>547</v>
      </c>
      <c r="E134" s="731"/>
      <c r="F134" s="731"/>
      <c r="G134" s="731"/>
      <c r="H134" s="262"/>
      <c r="I134" s="735" t="s">
        <v>548</v>
      </c>
      <c r="J134" s="735"/>
      <c r="K134" s="735"/>
      <c r="L134" s="735"/>
      <c r="M134" s="735"/>
      <c r="N134" s="248"/>
      <c r="O134" s="229"/>
    </row>
    <row r="135" spans="2:15" ht="33.75" customHeight="1" thickBot="1" x14ac:dyDescent="0.35">
      <c r="B135" s="247"/>
      <c r="C135" s="733" t="s">
        <v>549</v>
      </c>
      <c r="D135" s="733"/>
      <c r="E135" s="733"/>
      <c r="F135" s="733"/>
      <c r="G135" s="733"/>
      <c r="H135" s="229"/>
      <c r="I135" s="229"/>
      <c r="J135" s="229"/>
      <c r="K135" s="263"/>
      <c r="L135" s="262"/>
      <c r="M135" s="262"/>
      <c r="N135" s="248"/>
      <c r="O135" s="229"/>
    </row>
    <row r="136" spans="2:15" ht="33.75" customHeight="1" thickBot="1" x14ac:dyDescent="0.35">
      <c r="B136" s="706" t="s">
        <v>550</v>
      </c>
      <c r="C136" s="707"/>
      <c r="D136" s="707"/>
      <c r="E136" s="707"/>
      <c r="F136" s="707"/>
      <c r="G136" s="707"/>
      <c r="H136" s="707"/>
      <c r="I136" s="707"/>
      <c r="J136" s="707"/>
      <c r="K136" s="707"/>
      <c r="L136" s="707"/>
      <c r="M136" s="707"/>
      <c r="N136" s="708"/>
      <c r="O136" s="229"/>
    </row>
    <row r="137" spans="2:15" ht="33.75" customHeight="1" x14ac:dyDescent="0.3">
      <c r="B137" s="247"/>
      <c r="C137" s="273"/>
      <c r="D137" s="273"/>
      <c r="E137" s="273"/>
      <c r="F137" s="273"/>
      <c r="G137" s="262"/>
      <c r="H137" s="262"/>
      <c r="I137" s="262"/>
      <c r="J137" s="263"/>
      <c r="K137" s="263"/>
      <c r="L137" s="262"/>
      <c r="M137" s="262"/>
      <c r="N137" s="248"/>
      <c r="O137" s="229"/>
    </row>
    <row r="138" spans="2:15" ht="33.75" customHeight="1" x14ac:dyDescent="0.3">
      <c r="B138" s="247"/>
      <c r="C138" s="229"/>
      <c r="D138" s="229"/>
      <c r="E138" s="262"/>
      <c r="F138" s="262"/>
      <c r="G138" s="262"/>
      <c r="H138" s="262"/>
      <c r="I138" s="262"/>
      <c r="J138" s="263"/>
      <c r="K138" s="263"/>
      <c r="L138" s="262"/>
      <c r="M138" s="262"/>
      <c r="N138" s="248"/>
      <c r="O138" s="229"/>
    </row>
    <row r="139" spans="2:15" ht="33.75" customHeight="1" x14ac:dyDescent="0.3">
      <c r="B139" s="247"/>
      <c r="C139" s="229"/>
      <c r="D139" s="229"/>
      <c r="E139" s="262"/>
      <c r="F139" s="262"/>
      <c r="G139" s="262"/>
      <c r="H139" s="262"/>
      <c r="I139" s="262"/>
      <c r="J139" s="263"/>
      <c r="K139" s="263"/>
      <c r="L139" s="262"/>
      <c r="M139" s="262"/>
      <c r="N139" s="248"/>
      <c r="O139" s="229"/>
    </row>
    <row r="140" spans="2:15" ht="33.75" customHeight="1" x14ac:dyDescent="0.3">
      <c r="B140" s="247"/>
      <c r="C140" s="229"/>
      <c r="D140" s="229"/>
      <c r="E140" s="262"/>
      <c r="F140" s="262"/>
      <c r="G140" s="262"/>
      <c r="H140" s="262"/>
      <c r="I140" s="262"/>
      <c r="J140" s="263"/>
      <c r="K140" s="263"/>
      <c r="L140" s="262"/>
      <c r="M140" s="262"/>
      <c r="N140" s="248"/>
      <c r="O140" s="229"/>
    </row>
    <row r="141" spans="2:15" ht="33.75" customHeight="1" x14ac:dyDescent="0.3">
      <c r="B141" s="247"/>
      <c r="C141" s="229"/>
      <c r="D141" s="229"/>
      <c r="E141" s="262"/>
      <c r="F141" s="262"/>
      <c r="G141" s="262"/>
      <c r="H141" s="262"/>
      <c r="I141" s="262"/>
      <c r="J141" s="263"/>
      <c r="K141" s="263"/>
      <c r="L141" s="262"/>
      <c r="M141" s="262"/>
      <c r="N141" s="248"/>
      <c r="O141" s="229"/>
    </row>
    <row r="142" spans="2:15" ht="33.75" customHeight="1" x14ac:dyDescent="0.3">
      <c r="B142" s="247"/>
      <c r="C142" s="229"/>
      <c r="D142" s="229"/>
      <c r="E142" s="262"/>
      <c r="F142" s="262"/>
      <c r="G142" s="262"/>
      <c r="H142" s="262"/>
      <c r="I142" s="262"/>
      <c r="J142" s="263"/>
      <c r="K142" s="263"/>
      <c r="L142" s="262"/>
      <c r="M142" s="262"/>
      <c r="N142" s="248"/>
      <c r="O142" s="229"/>
    </row>
    <row r="143" spans="2:15" ht="33.75" customHeight="1" x14ac:dyDescent="0.3">
      <c r="B143" s="247"/>
      <c r="C143" s="229"/>
      <c r="D143" s="229"/>
      <c r="E143" s="262"/>
      <c r="F143" s="262"/>
      <c r="G143" s="262"/>
      <c r="H143" s="262"/>
      <c r="I143" s="262"/>
      <c r="J143" s="263"/>
      <c r="K143" s="263"/>
      <c r="L143" s="262"/>
      <c r="M143" s="262"/>
      <c r="N143" s="248"/>
      <c r="O143" s="229"/>
    </row>
    <row r="144" spans="2:15" ht="33.75" customHeight="1" x14ac:dyDescent="0.3">
      <c r="B144" s="247"/>
      <c r="C144" s="229"/>
      <c r="D144" s="229"/>
      <c r="E144" s="262"/>
      <c r="F144" s="262"/>
      <c r="G144" s="262"/>
      <c r="H144" s="262"/>
      <c r="I144" s="262"/>
      <c r="J144" s="263"/>
      <c r="K144" s="263"/>
      <c r="L144" s="262"/>
      <c r="M144" s="262"/>
      <c r="N144" s="248"/>
      <c r="O144" s="229"/>
    </row>
    <row r="145" spans="2:15" ht="33.75" customHeight="1" x14ac:dyDescent="0.3">
      <c r="B145" s="247"/>
      <c r="C145" s="229"/>
      <c r="D145" s="229"/>
      <c r="E145" s="262"/>
      <c r="F145" s="262"/>
      <c r="G145" s="262"/>
      <c r="H145" s="262"/>
      <c r="I145" s="262"/>
      <c r="J145" s="263"/>
      <c r="K145" s="263"/>
      <c r="L145" s="262"/>
      <c r="M145" s="262"/>
      <c r="N145" s="248"/>
      <c r="O145" s="229"/>
    </row>
    <row r="146" spans="2:15" ht="33.75" customHeight="1" x14ac:dyDescent="0.3">
      <c r="B146" s="247"/>
      <c r="C146" s="229"/>
      <c r="D146" s="229"/>
      <c r="E146" s="262"/>
      <c r="F146" s="262"/>
      <c r="G146" s="262"/>
      <c r="H146" s="262"/>
      <c r="I146" s="262"/>
      <c r="J146" s="263"/>
      <c r="K146" s="263"/>
      <c r="L146" s="262"/>
      <c r="M146" s="262"/>
      <c r="N146" s="248"/>
      <c r="O146" s="229"/>
    </row>
    <row r="147" spans="2:15" ht="33.75" customHeight="1" x14ac:dyDescent="0.3">
      <c r="B147" s="247"/>
      <c r="C147" s="229"/>
      <c r="D147" s="229"/>
      <c r="E147" s="556" t="s">
        <v>551</v>
      </c>
      <c r="F147" s="556"/>
      <c r="G147" s="556"/>
      <c r="H147" s="556"/>
      <c r="I147" s="556"/>
      <c r="J147" s="556"/>
      <c r="K147" s="556"/>
      <c r="L147" s="198"/>
      <c r="M147" s="262"/>
      <c r="N147" s="248"/>
      <c r="O147" s="229"/>
    </row>
    <row r="148" spans="2:15" ht="33.75" customHeight="1" x14ac:dyDescent="0.3">
      <c r="B148" s="247"/>
      <c r="C148" s="229"/>
      <c r="D148" s="229"/>
      <c r="E148" s="229"/>
      <c r="F148" s="229"/>
      <c r="G148" s="147"/>
      <c r="H148" s="262"/>
      <c r="I148" s="262"/>
      <c r="J148" s="263"/>
      <c r="K148" s="263"/>
      <c r="L148" s="262"/>
      <c r="M148" s="262"/>
      <c r="N148" s="248"/>
      <c r="O148" s="229"/>
    </row>
    <row r="149" spans="2:15" x14ac:dyDescent="0.3">
      <c r="B149" s="247"/>
      <c r="C149" s="229"/>
      <c r="D149" s="229"/>
      <c r="E149" s="229"/>
      <c r="F149" s="229"/>
      <c r="G149" s="229"/>
      <c r="H149" s="229"/>
      <c r="I149" s="229"/>
      <c r="J149" s="229"/>
      <c r="K149" s="229"/>
      <c r="L149" s="229"/>
      <c r="M149" s="229"/>
      <c r="N149" s="248"/>
      <c r="O149" s="229"/>
    </row>
    <row r="150" spans="2:15" x14ac:dyDescent="0.3">
      <c r="B150" s="247"/>
      <c r="C150" s="229"/>
      <c r="D150" s="229"/>
      <c r="E150" s="229"/>
      <c r="F150" s="229"/>
      <c r="G150" s="229"/>
      <c r="H150" s="229"/>
      <c r="I150" s="229"/>
      <c r="J150" s="229"/>
      <c r="K150" s="229"/>
      <c r="L150" s="229"/>
      <c r="M150" s="229"/>
      <c r="N150" s="248"/>
      <c r="O150" s="229"/>
    </row>
    <row r="151" spans="2:15" x14ac:dyDescent="0.3">
      <c r="B151" s="247"/>
      <c r="C151" s="229"/>
      <c r="D151" s="229"/>
      <c r="E151" s="229"/>
      <c r="F151" s="229"/>
      <c r="G151" s="229"/>
      <c r="H151" s="229"/>
      <c r="I151" s="229"/>
      <c r="J151" s="229"/>
      <c r="K151" s="229"/>
      <c r="L151" s="229"/>
      <c r="M151" s="229"/>
      <c r="N151" s="248"/>
      <c r="O151" s="229"/>
    </row>
    <row r="152" spans="2:15" x14ac:dyDescent="0.3">
      <c r="B152" s="247"/>
      <c r="C152" s="229"/>
      <c r="D152" s="229"/>
      <c r="E152" s="229"/>
      <c r="F152" s="229"/>
      <c r="G152" s="229"/>
      <c r="H152" s="229"/>
      <c r="I152" s="229"/>
      <c r="J152" s="229"/>
      <c r="K152" s="229"/>
      <c r="L152" s="229"/>
      <c r="M152" s="229"/>
      <c r="N152" s="248"/>
      <c r="O152" s="229"/>
    </row>
    <row r="153" spans="2:15" x14ac:dyDescent="0.3">
      <c r="B153" s="247"/>
      <c r="C153" s="229"/>
      <c r="D153" s="229"/>
      <c r="E153" s="229"/>
      <c r="F153" s="229"/>
      <c r="G153" s="229"/>
      <c r="H153" s="229"/>
      <c r="I153" s="229"/>
      <c r="J153" s="229"/>
      <c r="K153" s="229"/>
      <c r="L153" s="229"/>
      <c r="M153" s="229"/>
      <c r="N153" s="248"/>
      <c r="O153" s="229"/>
    </row>
    <row r="154" spans="2:15" x14ac:dyDescent="0.3">
      <c r="B154" s="247"/>
      <c r="C154" s="229"/>
      <c r="D154" s="229"/>
      <c r="E154" s="229"/>
      <c r="F154" s="229"/>
      <c r="G154" s="229"/>
      <c r="H154" s="229"/>
      <c r="I154" s="229"/>
      <c r="J154" s="229"/>
      <c r="K154" s="229"/>
      <c r="L154" s="229"/>
      <c r="M154" s="229"/>
      <c r="N154" s="248"/>
      <c r="O154" s="229"/>
    </row>
    <row r="155" spans="2:15" ht="12" thickBot="1" x14ac:dyDescent="0.35">
      <c r="B155" s="274"/>
      <c r="C155" s="275"/>
      <c r="D155" s="275"/>
      <c r="E155" s="275"/>
      <c r="F155" s="275"/>
      <c r="G155" s="275"/>
      <c r="H155" s="275"/>
      <c r="I155" s="275"/>
      <c r="J155" s="275"/>
      <c r="K155" s="275"/>
      <c r="L155" s="275"/>
      <c r="M155" s="275"/>
      <c r="N155" s="276"/>
      <c r="O155" s="229"/>
    </row>
    <row r="156" spans="2:15" x14ac:dyDescent="0.3"/>
  </sheetData>
  <sheetProtection algorithmName="SHA-512" hashValue="M4qlCBBqHlbCdodg8KV0wX0BY7fv1fruz+0R1uzMcRNYR2ZjvOWbmdUY+Uwz9BWeFAPOIejgbkQyoSKO8jLq7A==" saltValue="0/F+JGjyg86Qqd7qH++2Ng==" spinCount="100000" sheet="1"/>
  <mergeCells count="143">
    <mergeCell ref="E22:G22"/>
    <mergeCell ref="E23:G23"/>
    <mergeCell ref="H25:K27"/>
    <mergeCell ref="E147:K147"/>
    <mergeCell ref="B136:N136"/>
    <mergeCell ref="D132:G132"/>
    <mergeCell ref="D133:G133"/>
    <mergeCell ref="D134:G134"/>
    <mergeCell ref="C130:G130"/>
    <mergeCell ref="C128:J128"/>
    <mergeCell ref="C135:G135"/>
    <mergeCell ref="J131:M131"/>
    <mergeCell ref="J132:M132"/>
    <mergeCell ref="J133:M133"/>
    <mergeCell ref="I130:M130"/>
    <mergeCell ref="I134:M134"/>
    <mergeCell ref="D131:G131"/>
    <mergeCell ref="B106:N106"/>
    <mergeCell ref="D108:G108"/>
    <mergeCell ref="D109:G109"/>
    <mergeCell ref="D110:G110"/>
    <mergeCell ref="D111:G111"/>
    <mergeCell ref="H121:H122"/>
    <mergeCell ref="I118:K118"/>
    <mergeCell ref="K78:M78"/>
    <mergeCell ref="C79:I79"/>
    <mergeCell ref="B80:B84"/>
    <mergeCell ref="E87:I87"/>
    <mergeCell ref="D112:G112"/>
    <mergeCell ref="B115:N115"/>
    <mergeCell ref="H123:H124"/>
    <mergeCell ref="H125:H127"/>
    <mergeCell ref="L123:M123"/>
    <mergeCell ref="L124:M124"/>
    <mergeCell ref="L125:M125"/>
    <mergeCell ref="L126:M126"/>
    <mergeCell ref="L127:M127"/>
    <mergeCell ref="I123:K124"/>
    <mergeCell ref="I125:K127"/>
    <mergeCell ref="H117:M117"/>
    <mergeCell ref="H119:H120"/>
    <mergeCell ref="L120:M120"/>
    <mergeCell ref="L121:M121"/>
    <mergeCell ref="L122:M122"/>
    <mergeCell ref="I119:K120"/>
    <mergeCell ref="I121:K122"/>
    <mergeCell ref="L118:M118"/>
    <mergeCell ref="L119:M119"/>
    <mergeCell ref="C74:M74"/>
    <mergeCell ref="E71:F71"/>
    <mergeCell ref="G71:M71"/>
    <mergeCell ref="E72:F72"/>
    <mergeCell ref="G72:M72"/>
    <mergeCell ref="E73:F73"/>
    <mergeCell ref="G73:M73"/>
    <mergeCell ref="B76:N76"/>
    <mergeCell ref="B77:N77"/>
    <mergeCell ref="E69:F69"/>
    <mergeCell ref="G69:M69"/>
    <mergeCell ref="E70:F70"/>
    <mergeCell ref="G70:M70"/>
    <mergeCell ref="G60:L60"/>
    <mergeCell ref="G61:L61"/>
    <mergeCell ref="G62:L62"/>
    <mergeCell ref="G63:L63"/>
    <mergeCell ref="E64:L64"/>
    <mergeCell ref="C67:M67"/>
    <mergeCell ref="G59:L59"/>
    <mergeCell ref="C46:M46"/>
    <mergeCell ref="C47:M47"/>
    <mergeCell ref="C48:M48"/>
    <mergeCell ref="C49:M49"/>
    <mergeCell ref="C50:M50"/>
    <mergeCell ref="C51:M51"/>
    <mergeCell ref="C68:D68"/>
    <mergeCell ref="E68:F68"/>
    <mergeCell ref="G68:M68"/>
    <mergeCell ref="C38:K38"/>
    <mergeCell ref="E39:M39"/>
    <mergeCell ref="C41:M41"/>
    <mergeCell ref="C44:M44"/>
    <mergeCell ref="C45:M45"/>
    <mergeCell ref="C52:M52"/>
    <mergeCell ref="E57:L57"/>
    <mergeCell ref="E58:F58"/>
    <mergeCell ref="G58:L58"/>
    <mergeCell ref="C30:M30"/>
    <mergeCell ref="C31:D31"/>
    <mergeCell ref="E31:M31"/>
    <mergeCell ref="C32:D32"/>
    <mergeCell ref="E32:M32"/>
    <mergeCell ref="C36:D36"/>
    <mergeCell ref="E36:M36"/>
    <mergeCell ref="C37:D37"/>
    <mergeCell ref="E37:M37"/>
    <mergeCell ref="U23:X23"/>
    <mergeCell ref="C24:D24"/>
    <mergeCell ref="U24:X24"/>
    <mergeCell ref="C25:D25"/>
    <mergeCell ref="U25:X25"/>
    <mergeCell ref="C26:D26"/>
    <mergeCell ref="C27:D27"/>
    <mergeCell ref="C19:D19"/>
    <mergeCell ref="U19:X19"/>
    <mergeCell ref="C20:D20"/>
    <mergeCell ref="U20:X20"/>
    <mergeCell ref="C21:D21"/>
    <mergeCell ref="U21:X21"/>
    <mergeCell ref="C22:D22"/>
    <mergeCell ref="C23:D23"/>
    <mergeCell ref="H20:K24"/>
    <mergeCell ref="H19:K19"/>
    <mergeCell ref="E24:G24"/>
    <mergeCell ref="E25:G25"/>
    <mergeCell ref="E26:G26"/>
    <mergeCell ref="E27:G27"/>
    <mergeCell ref="E19:G19"/>
    <mergeCell ref="E20:G20"/>
    <mergeCell ref="E21:G21"/>
    <mergeCell ref="B88:I88"/>
    <mergeCell ref="B55:N55"/>
    <mergeCell ref="C113:G113"/>
    <mergeCell ref="B1:C4"/>
    <mergeCell ref="H11:M13"/>
    <mergeCell ref="H14:M14"/>
    <mergeCell ref="H15:M15"/>
    <mergeCell ref="C16:F17"/>
    <mergeCell ref="H16:M16"/>
    <mergeCell ref="B18:N18"/>
    <mergeCell ref="B5:N5"/>
    <mergeCell ref="B7:M7"/>
    <mergeCell ref="H9:M10"/>
    <mergeCell ref="D1:N2"/>
    <mergeCell ref="D3:N4"/>
    <mergeCell ref="G9:G10"/>
    <mergeCell ref="G11:G13"/>
    <mergeCell ref="C33:D33"/>
    <mergeCell ref="E33:M33"/>
    <mergeCell ref="C34:D34"/>
    <mergeCell ref="E34:M34"/>
    <mergeCell ref="C35:D35"/>
    <mergeCell ref="E35:M35"/>
    <mergeCell ref="C28:K28"/>
  </mergeCells>
  <pageMargins left="0.25" right="0.25" top="0.75" bottom="0.75" header="0.3" footer="0.3"/>
  <pageSetup paperSize="186" scale="61" fitToHeight="0" orientation="landscape" r:id="rId1"/>
  <rowBreaks count="4" manualBreakCount="4">
    <brk id="29" max="13" man="1"/>
    <brk id="40" max="13" man="1"/>
    <brk id="66" max="13" man="1"/>
    <brk id="75" max="13" man="1"/>
  </rowBreaks>
  <colBreaks count="2" manualBreakCount="2">
    <brk id="4" max="1048575" man="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9F6A1-51DC-43C0-9FC8-14F50AB31754}">
  <sheetPr codeName="Hoja4">
    <pageSetUpPr fitToPage="1"/>
  </sheetPr>
  <dimension ref="A1:O173"/>
  <sheetViews>
    <sheetView showGridLines="0" tabSelected="1" topLeftCell="A2" zoomScale="93" zoomScaleNormal="93" workbookViewId="0">
      <pane xSplit="3" ySplit="10" topLeftCell="D12" activePane="bottomRight" state="frozenSplit"/>
      <selection pane="topRight" activeCell="J2" sqref="J2"/>
      <selection pane="bottomLeft" activeCell="A24" sqref="A24"/>
      <selection pane="bottomRight" activeCell="J66" sqref="J66"/>
    </sheetView>
  </sheetViews>
  <sheetFormatPr baseColWidth="10" defaultColWidth="0" defaultRowHeight="12.45" zeroHeight="1" x14ac:dyDescent="0.3"/>
  <cols>
    <col min="1" max="1" width="27.3046875" style="215" bestFit="1" customWidth="1"/>
    <col min="2" max="2" width="5.3046875" style="215" hidden="1" customWidth="1"/>
    <col min="3" max="3" width="11.15234375" style="215" customWidth="1"/>
    <col min="4" max="4" width="30.53515625" style="215" customWidth="1"/>
    <col min="5" max="5" width="34.84375" style="215" hidden="1" customWidth="1"/>
    <col min="6" max="6" width="58.84375" style="215" hidden="1" customWidth="1"/>
    <col min="7" max="7" width="23.84375" style="216" customWidth="1"/>
    <col min="8" max="8" width="17.69140625" style="215" bestFit="1" customWidth="1"/>
    <col min="9" max="9" width="47.15234375" style="215" customWidth="1"/>
    <col min="10" max="10" width="41.15234375" style="215" customWidth="1"/>
    <col min="11" max="11" width="8.69140625" style="215" customWidth="1"/>
    <col min="12" max="12" width="19.15234375" style="215" customWidth="1"/>
    <col min="13" max="13" width="2.84375" style="215" customWidth="1"/>
    <col min="14" max="15" width="0" style="215" hidden="1" customWidth="1"/>
    <col min="16" max="16384" width="11.3828125" style="215" hidden="1"/>
  </cols>
  <sheetData>
    <row r="1" spans="1:12" ht="6.75" hidden="1" customHeight="1" x14ac:dyDescent="0.3">
      <c r="B1" s="277"/>
      <c r="C1" s="488" t="str">
        <f>INICIO!B7</f>
        <v xml:space="preserve">MAPA DE RIESGOS DE CORRUPCIÓN </v>
      </c>
      <c r="D1" s="488"/>
      <c r="E1" s="488"/>
      <c r="F1" s="488"/>
      <c r="G1" s="488"/>
      <c r="H1" s="488"/>
      <c r="I1" s="488"/>
      <c r="J1" s="277"/>
      <c r="K1" s="277"/>
      <c r="L1" s="277"/>
    </row>
    <row r="2" spans="1:12" x14ac:dyDescent="0.3">
      <c r="A2" s="277"/>
      <c r="B2" s="277"/>
      <c r="C2" s="488"/>
      <c r="D2" s="488"/>
      <c r="E2" s="488"/>
      <c r="F2" s="488"/>
      <c r="G2" s="488"/>
      <c r="H2" s="488"/>
      <c r="I2" s="488"/>
      <c r="J2" s="277"/>
      <c r="K2" s="277"/>
      <c r="L2" s="277"/>
    </row>
    <row r="3" spans="1:12" ht="15" customHeight="1" x14ac:dyDescent="0.3">
      <c r="A3" s="277"/>
      <c r="B3" s="277"/>
      <c r="C3" s="488"/>
      <c r="D3" s="488"/>
      <c r="E3" s="488"/>
      <c r="F3" s="488"/>
      <c r="G3" s="488"/>
      <c r="H3" s="488"/>
      <c r="I3" s="488"/>
      <c r="J3" s="277"/>
      <c r="K3" s="277"/>
      <c r="L3" s="277"/>
    </row>
    <row r="4" spans="1:12" ht="10" customHeight="1" x14ac:dyDescent="0.3">
      <c r="A4" s="278"/>
      <c r="B4" s="278"/>
      <c r="C4" s="488"/>
      <c r="D4" s="488"/>
      <c r="E4" s="488"/>
      <c r="F4" s="488"/>
      <c r="G4" s="488"/>
      <c r="H4" s="488"/>
      <c r="I4" s="488"/>
      <c r="J4" s="489" t="s">
        <v>336</v>
      </c>
      <c r="K4" s="279"/>
      <c r="L4" s="491">
        <v>46136</v>
      </c>
    </row>
    <row r="5" spans="1:12" ht="10" customHeight="1" x14ac:dyDescent="0.3">
      <c r="B5" s="278"/>
      <c r="C5" s="487" t="s">
        <v>552</v>
      </c>
      <c r="D5" s="487"/>
      <c r="E5" s="487"/>
      <c r="F5" s="487"/>
      <c r="G5" s="487"/>
      <c r="H5" s="487"/>
      <c r="I5" s="487"/>
      <c r="J5" s="490"/>
      <c r="K5" s="280"/>
      <c r="L5" s="492"/>
    </row>
    <row r="6" spans="1:12" ht="10" customHeight="1" x14ac:dyDescent="0.3">
      <c r="A6" s="278"/>
      <c r="B6" s="278"/>
      <c r="C6" s="487"/>
      <c r="D6" s="487"/>
      <c r="E6" s="487"/>
      <c r="F6" s="487"/>
      <c r="G6" s="487"/>
      <c r="H6" s="487"/>
      <c r="I6" s="487"/>
      <c r="J6" s="493" t="s">
        <v>338</v>
      </c>
      <c r="K6" s="281"/>
      <c r="L6" s="485">
        <v>2026</v>
      </c>
    </row>
    <row r="7" spans="1:12" ht="5.25" customHeight="1" x14ac:dyDescent="0.3">
      <c r="A7" s="282"/>
      <c r="B7" s="282"/>
      <c r="C7" s="487"/>
      <c r="D7" s="487"/>
      <c r="E7" s="487"/>
      <c r="F7" s="487"/>
      <c r="G7" s="487"/>
      <c r="H7" s="487"/>
      <c r="I7" s="487"/>
      <c r="J7" s="494"/>
      <c r="K7" s="283"/>
      <c r="L7" s="486"/>
    </row>
    <row r="8" spans="1:12" ht="5.25" customHeight="1" x14ac:dyDescent="0.3">
      <c r="A8" s="282"/>
      <c r="B8" s="282"/>
      <c r="C8" s="487"/>
      <c r="D8" s="487"/>
      <c r="E8" s="487"/>
      <c r="F8" s="487"/>
      <c r="G8" s="487"/>
      <c r="H8" s="487"/>
      <c r="I8" s="487"/>
      <c r="J8" s="494"/>
      <c r="K8" s="283"/>
      <c r="L8" s="486"/>
    </row>
    <row r="9" spans="1:12" ht="5.25" customHeight="1" x14ac:dyDescent="0.3">
      <c r="A9" s="282"/>
      <c r="B9" s="282"/>
      <c r="C9" s="282"/>
      <c r="D9" s="282"/>
      <c r="E9" s="282"/>
      <c r="F9" s="282"/>
      <c r="G9" s="282"/>
      <c r="H9" s="282"/>
      <c r="I9" s="282"/>
      <c r="J9" s="277"/>
      <c r="K9" s="277"/>
      <c r="L9" s="278"/>
    </row>
    <row r="10" spans="1:12" ht="5.25" hidden="1" customHeight="1" x14ac:dyDescent="0.3">
      <c r="A10" s="282"/>
      <c r="B10" s="282"/>
      <c r="C10" s="282"/>
      <c r="D10" s="282"/>
      <c r="E10" s="282"/>
      <c r="F10" s="282"/>
      <c r="G10" s="282"/>
      <c r="H10" s="282"/>
      <c r="I10" s="282"/>
      <c r="J10" s="284"/>
      <c r="K10" s="284"/>
      <c r="L10" s="285"/>
    </row>
    <row r="11" spans="1:12" s="288" customFormat="1" ht="66" customHeight="1" x14ac:dyDescent="0.4">
      <c r="A11" s="207" t="s">
        <v>340</v>
      </c>
      <c r="B11" s="286" t="s">
        <v>342</v>
      </c>
      <c r="C11" s="208" t="s">
        <v>344</v>
      </c>
      <c r="D11" s="208" t="s">
        <v>346</v>
      </c>
      <c r="E11" s="287" t="s">
        <v>348</v>
      </c>
      <c r="F11" s="286" t="s">
        <v>553</v>
      </c>
      <c r="G11" s="208" t="s">
        <v>352</v>
      </c>
      <c r="H11" s="208" t="s">
        <v>354</v>
      </c>
      <c r="I11" s="208" t="s">
        <v>356</v>
      </c>
      <c r="J11" s="209" t="s">
        <v>358</v>
      </c>
      <c r="K11" s="210" t="s">
        <v>360</v>
      </c>
      <c r="L11" s="304" t="s">
        <v>362</v>
      </c>
    </row>
    <row r="12" spans="1:12" s="292" customFormat="1" ht="62.15" x14ac:dyDescent="0.4">
      <c r="A12" s="481" t="s">
        <v>191</v>
      </c>
      <c r="B12" s="480" t="str">
        <f>_xlfn.XLOOKUP(A12,Tabla1[DENOMINACIÓN_PROCESOS],Tabla1[SIGLA],"",1)</f>
        <v>SEJUT</v>
      </c>
      <c r="C12" s="289" t="s">
        <v>554</v>
      </c>
      <c r="D12" s="482" t="s">
        <v>79</v>
      </c>
      <c r="E12" s="479" t="str" cm="1">
        <f t="array" ref="E12">_xlfn.XLOOKUP(D12,Tipo_de_riesgo_de_Integridad_Pública,Tabla3[Factor de riesgo],"",1)</f>
        <v>Talento Humano</v>
      </c>
      <c r="F12" s="479" t="str">
        <f>IFERROR(VLOOKUP(E12,Tabla3[[Factor de riesgo]:[Descripción]],2,FALSE),"")</f>
        <v>Eventos relacionados con las conductas o comportamientos de los empleados que afectan la Integridad Pública</v>
      </c>
      <c r="G12" s="421" t="s">
        <v>555</v>
      </c>
      <c r="H12" s="421" t="s">
        <v>556</v>
      </c>
      <c r="I12" s="422" t="s">
        <v>943</v>
      </c>
      <c r="J12" s="290" t="str">
        <f>IF(COUNTIF(G12:I12,"&lt;&gt;"&amp;"")=3,CONCATENATE("Posibilidad de afectación ",G12, " por ",H12," debido a "&amp;I12),"")</f>
        <v>Posibilidad de afectación Legal, Reputacional, Operativa por Fraude interno, Soborno entrante, Conflicto de Intereses debido a existencia de decisiones desviadas en el proceso agrario debido a intereses políticos, económicos</v>
      </c>
      <c r="K12" s="483" t="s">
        <v>109</v>
      </c>
      <c r="L12" s="291" t="b">
        <f t="shared" ref="L12:L43" si="0">IF(COUNTIF(A12:K12,"&lt;&gt;"&amp;"")=11,TRUE, FALSE)</f>
        <v>1</v>
      </c>
    </row>
    <row r="13" spans="1:12" ht="87" x14ac:dyDescent="0.3">
      <c r="A13" s="293" t="s">
        <v>191</v>
      </c>
      <c r="B13" s="480" t="str">
        <f>_xlfn.XLOOKUP(A13,Tabla1[DENOMINACIÓN_PROCESOS],Tabla1[SIGLA],"",1)</f>
        <v>SEJUT</v>
      </c>
      <c r="C13" s="289" t="s">
        <v>557</v>
      </c>
      <c r="D13" s="294" t="s">
        <v>79</v>
      </c>
      <c r="E13" s="479" t="str" cm="1">
        <f t="array" ref="E13">_xlfn.XLOOKUP(D13,Tipo_de_riesgo_de_Integridad_Pública,Tabla3[Factor de riesgo],"",1)</f>
        <v>Talento Humano</v>
      </c>
      <c r="F13" s="479" t="str">
        <f>IFERROR(VLOOKUP(E13,Tabla3[[Factor de riesgo]:[Descripción]],2,FALSE),"")</f>
        <v>Eventos relacionados con las conductas o comportamientos de los empleados que afectan la Integridad Pública</v>
      </c>
      <c r="G13" s="295" t="s">
        <v>555</v>
      </c>
      <c r="H13" s="295" t="s">
        <v>556</v>
      </c>
      <c r="I13" s="295" t="s">
        <v>944</v>
      </c>
      <c r="J13" s="290" t="str">
        <f t="shared" ref="J13:J76" si="1">IF(COUNTIF(G13:I13,"&lt;&gt;"&amp;"")=3,CONCATENATE("Posibilidad de afectación ",G13, " por ",H13," debido a "&amp;I13),"")</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K13" s="296" t="s">
        <v>109</v>
      </c>
      <c r="L13" s="291" t="b">
        <f t="shared" si="0"/>
        <v>1</v>
      </c>
    </row>
    <row r="14" spans="1:12" ht="87" x14ac:dyDescent="0.3">
      <c r="A14" s="293" t="s">
        <v>191</v>
      </c>
      <c r="B14" s="480" t="str">
        <f>_xlfn.XLOOKUP(A14,Tabla1[DENOMINACIÓN_PROCESOS],Tabla1[SIGLA],"",1)</f>
        <v>SEJUT</v>
      </c>
      <c r="C14" s="289" t="s">
        <v>558</v>
      </c>
      <c r="D14" s="294" t="s">
        <v>79</v>
      </c>
      <c r="E14" s="479" t="str" cm="1">
        <f t="array" ref="E14">_xlfn.XLOOKUP(D14,Tipo_de_riesgo_de_Integridad_Pública,Tabla3[Factor de riesgo],"",1)</f>
        <v>Talento Humano</v>
      </c>
      <c r="F14" s="479" t="str">
        <f>IFERROR(VLOOKUP(E14,Tabla3[[Factor de riesgo]:[Descripción]],2,FALSE),"")</f>
        <v>Eventos relacionados con las conductas o comportamientos de los empleados que afectan la Integridad Pública</v>
      </c>
      <c r="G14" s="295" t="s">
        <v>555</v>
      </c>
      <c r="H14" s="295" t="s">
        <v>556</v>
      </c>
      <c r="I14" s="295" t="s">
        <v>945</v>
      </c>
      <c r="J14" s="290" t="str">
        <f t="shared" si="1"/>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K14" s="296" t="s">
        <v>109</v>
      </c>
      <c r="L14" s="291" t="b">
        <f t="shared" si="0"/>
        <v>1</v>
      </c>
    </row>
    <row r="15" spans="1:12" ht="74.599999999999994" x14ac:dyDescent="0.3">
      <c r="A15" s="293" t="s">
        <v>191</v>
      </c>
      <c r="B15" s="480" t="str">
        <f>_xlfn.XLOOKUP(A15,Tabla1[DENOMINACIÓN_PROCESOS],Tabla1[SIGLA],"",1)</f>
        <v>SEJUT</v>
      </c>
      <c r="C15" s="289" t="s">
        <v>559</v>
      </c>
      <c r="D15" s="294" t="s">
        <v>79</v>
      </c>
      <c r="E15" s="479" t="str" cm="1">
        <f t="array" ref="E15">_xlfn.XLOOKUP(D15,Tipo_de_riesgo_de_Integridad_Pública,Tabla3[Factor de riesgo],"",1)</f>
        <v>Talento Humano</v>
      </c>
      <c r="F15" s="479" t="str">
        <f>IFERROR(VLOOKUP(E15,Tabla3[[Factor de riesgo]:[Descripción]],2,FALSE),"")</f>
        <v>Eventos relacionados con las conductas o comportamientos de los empleados que afectan la Integridad Pública</v>
      </c>
      <c r="G15" s="295" t="s">
        <v>555</v>
      </c>
      <c r="H15" s="295" t="s">
        <v>560</v>
      </c>
      <c r="I15" s="295" t="s">
        <v>946</v>
      </c>
      <c r="J15" s="290" t="str">
        <f t="shared" si="1"/>
        <v>Posibilidad de afectación Legal, Reputacional, Operativa por Fraude, interno, Soborno entrante, Conflicto de Intereses debido a existencia de decisiones desviadas en materia de la formalización de la propiedad privada rural debido a intereses políticos, económicos.</v>
      </c>
      <c r="K15" s="296" t="s">
        <v>109</v>
      </c>
      <c r="L15" s="291" t="b">
        <f t="shared" si="0"/>
        <v>1</v>
      </c>
    </row>
    <row r="16" spans="1:12" ht="24.9" x14ac:dyDescent="0.3">
      <c r="A16" s="437"/>
      <c r="B16" s="436" t="str">
        <f>_xlfn.XLOOKUP(A16,Tabla1[DENOMINACIÓN_PROCESOS],Tabla1[SIGLA],"",1)</f>
        <v/>
      </c>
      <c r="C16" s="436" t="s">
        <v>561</v>
      </c>
      <c r="D16" s="438"/>
      <c r="E16" s="439" t="str" cm="1">
        <f t="array" ref="E16">_xlfn.XLOOKUP(D16,Tipo_de_riesgo_de_Integridad_Pública,Tabla3[Factor de riesgo],"",1)</f>
        <v/>
      </c>
      <c r="F16" s="439" t="str">
        <f>IFERROR(VLOOKUP(E16,Tabla3[[Factor de riesgo]:[Descripción]],2,FALSE),"")</f>
        <v/>
      </c>
      <c r="G16" s="440"/>
      <c r="H16" s="440"/>
      <c r="I16" s="440" t="s">
        <v>953</v>
      </c>
      <c r="J16" s="439" t="str">
        <f t="shared" si="1"/>
        <v/>
      </c>
      <c r="K16" s="441" t="s">
        <v>142</v>
      </c>
      <c r="L16" s="442" t="b">
        <f t="shared" si="0"/>
        <v>0</v>
      </c>
    </row>
    <row r="17" spans="1:12" ht="33" customHeight="1" x14ac:dyDescent="0.3">
      <c r="A17" s="437"/>
      <c r="B17" s="436" t="str">
        <f>_xlfn.XLOOKUP(A17,Tabla1[DENOMINACIÓN_PROCESOS],Tabla1[SIGLA],"",1)</f>
        <v/>
      </c>
      <c r="C17" s="436" t="s">
        <v>563</v>
      </c>
      <c r="D17" s="438"/>
      <c r="E17" s="439" t="str" cm="1">
        <f t="array" ref="E17">_xlfn.XLOOKUP(D17,Tipo_de_riesgo_de_Integridad_Pública,Tabla3[Factor de riesgo],"",1)</f>
        <v/>
      </c>
      <c r="F17" s="439" t="str">
        <f>IFERROR(VLOOKUP(E17,Tabla3[[Factor de riesgo]:[Descripción]],2,FALSE),"")</f>
        <v/>
      </c>
      <c r="G17" s="440"/>
      <c r="H17" s="440"/>
      <c r="I17" s="440" t="s">
        <v>953</v>
      </c>
      <c r="J17" s="439" t="str">
        <f t="shared" si="1"/>
        <v/>
      </c>
      <c r="K17" s="441" t="s">
        <v>142</v>
      </c>
      <c r="L17" s="442" t="b">
        <f t="shared" si="0"/>
        <v>0</v>
      </c>
    </row>
    <row r="18" spans="1:12" ht="24.9" x14ac:dyDescent="0.3">
      <c r="A18" s="437"/>
      <c r="B18" s="436" t="str">
        <f>_xlfn.XLOOKUP(A18,Tabla1[DENOMINACIÓN_PROCESOS],Tabla1[SIGLA],"",1)</f>
        <v/>
      </c>
      <c r="C18" s="436" t="s">
        <v>565</v>
      </c>
      <c r="D18" s="438"/>
      <c r="E18" s="439" t="str" cm="1">
        <f t="array" ref="E18">_xlfn.XLOOKUP(D18,Tipo_de_riesgo_de_Integridad_Pública,Tabla3[Factor de riesgo],"",1)</f>
        <v/>
      </c>
      <c r="F18" s="439" t="str">
        <f>IFERROR(VLOOKUP(E18,Tabla3[[Factor de riesgo]:[Descripción]],2,FALSE),"")</f>
        <v/>
      </c>
      <c r="G18" s="440"/>
      <c r="H18" s="440"/>
      <c r="I18" s="440" t="s">
        <v>953</v>
      </c>
      <c r="J18" s="439" t="str">
        <f t="shared" si="1"/>
        <v/>
      </c>
      <c r="K18" s="441" t="s">
        <v>142</v>
      </c>
      <c r="L18" s="442" t="b">
        <f t="shared" si="0"/>
        <v>0</v>
      </c>
    </row>
    <row r="19" spans="1:12" ht="99.45" x14ac:dyDescent="0.3">
      <c r="A19" s="293" t="s">
        <v>171</v>
      </c>
      <c r="B19" s="289" t="str">
        <f>_xlfn.XLOOKUP(A19,Tabla1[DENOMINACIÓN_PROCESOS],Tabla1[SIGLA],"",1)</f>
        <v>POSPR</v>
      </c>
      <c r="C19" s="289" t="s">
        <v>566</v>
      </c>
      <c r="D19" s="294" t="s">
        <v>79</v>
      </c>
      <c r="E19" s="290" t="str" cm="1">
        <f t="array" ref="E19">_xlfn.XLOOKUP(D19,Tipo_de_riesgo_de_Integridad_Pública,Tabla3[Factor de riesgo],"",1)</f>
        <v>Talento Humano</v>
      </c>
      <c r="F19" s="290" t="str">
        <f>IFERROR(VLOOKUP(E19,Tabla3[[Factor de riesgo]:[Descripción]],2,FALSE),"")</f>
        <v>Eventos relacionados con las conductas o comportamientos de los empleados que afectan la Integridad Pública</v>
      </c>
      <c r="G19" s="295" t="s">
        <v>555</v>
      </c>
      <c r="H19" s="295" t="s">
        <v>82</v>
      </c>
      <c r="I19" s="295" t="s">
        <v>567</v>
      </c>
      <c r="J19" s="290" t="str">
        <f t="shared" si="1"/>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K19" s="296" t="s">
        <v>109</v>
      </c>
      <c r="L19" s="291" t="b">
        <f t="shared" si="0"/>
        <v>1</v>
      </c>
    </row>
    <row r="20" spans="1:12" ht="74.599999999999994" x14ac:dyDescent="0.3">
      <c r="A20" s="293" t="s">
        <v>171</v>
      </c>
      <c r="B20" s="289" t="str">
        <f>_xlfn.XLOOKUP(A20,Tabla1[DENOMINACIÓN_PROCESOS],Tabla1[SIGLA],"",1)</f>
        <v>POSPR</v>
      </c>
      <c r="C20" s="289" t="s">
        <v>568</v>
      </c>
      <c r="D20" s="294" t="s">
        <v>79</v>
      </c>
      <c r="E20" s="290" t="str" cm="1">
        <f t="array" ref="E20">_xlfn.XLOOKUP(D20,Tipo_de_riesgo_de_Integridad_Pública,Tabla3[Factor de riesgo],"",1)</f>
        <v>Talento Humano</v>
      </c>
      <c r="F20" s="290" t="str">
        <f>IFERROR(VLOOKUP(E20,Tabla3[[Factor de riesgo]:[Descripción]],2,FALSE),"")</f>
        <v>Eventos relacionados con las conductas o comportamientos de los empleados que afectan la Integridad Pública</v>
      </c>
      <c r="G20" s="295" t="s">
        <v>569</v>
      </c>
      <c r="H20" s="295" t="s">
        <v>570</v>
      </c>
      <c r="I20" s="295" t="s">
        <v>571</v>
      </c>
      <c r="J20" s="290" t="str">
        <f t="shared" si="1"/>
        <v>Posibilidad de afectación Legal, Reputacional, Económica por Soborno entrante, Soborno saliente debido a aceptar, solicitar u ofrecer una ventaje indebida de cualquier valor para la valoración, inscripción y calificación al Registro de Sujetos de Ordenamiento</v>
      </c>
      <c r="K20" s="296" t="s">
        <v>109</v>
      </c>
      <c r="L20" s="291" t="b">
        <f t="shared" si="0"/>
        <v>1</v>
      </c>
    </row>
    <row r="21" spans="1:12" ht="62.15" x14ac:dyDescent="0.3">
      <c r="A21" s="293" t="s">
        <v>171</v>
      </c>
      <c r="B21" s="289" t="str">
        <f>_xlfn.XLOOKUP(A21,Tabla1[DENOMINACIÓN_PROCESOS],Tabla1[SIGLA],"",1)</f>
        <v>POSPR</v>
      </c>
      <c r="C21" s="289" t="s">
        <v>572</v>
      </c>
      <c r="D21" s="294" t="s">
        <v>79</v>
      </c>
      <c r="E21" s="290" t="str" cm="1">
        <f t="array" ref="E21">_xlfn.XLOOKUP(D21,Tipo_de_riesgo_de_Integridad_Pública,Tabla3[Factor de riesgo],"",1)</f>
        <v>Talento Humano</v>
      </c>
      <c r="F21" s="290" t="str">
        <f>IFERROR(VLOOKUP(E21,Tabla3[[Factor de riesgo]:[Descripción]],2,FALSE),"")</f>
        <v>Eventos relacionados con las conductas o comportamientos de los empleados que afectan la Integridad Pública</v>
      </c>
      <c r="G21" s="295" t="s">
        <v>569</v>
      </c>
      <c r="H21" s="295" t="s">
        <v>82</v>
      </c>
      <c r="I21" s="295" t="s">
        <v>573</v>
      </c>
      <c r="J21" s="290" t="str">
        <f t="shared" si="1"/>
        <v>Posibilidad de afectación Legal, Reputacional, Económica por Fraude interno debido a errores, omisiones, informes inexactos o descripciones incorrectas durante la valoración, inscripción y calificación al Registro de sujetos de Ordenamiento</v>
      </c>
      <c r="K21" s="296" t="s">
        <v>109</v>
      </c>
      <c r="L21" s="291" t="b">
        <f t="shared" si="0"/>
        <v>1</v>
      </c>
    </row>
    <row r="22" spans="1:12" ht="74.599999999999994" x14ac:dyDescent="0.3">
      <c r="A22" s="293" t="s">
        <v>171</v>
      </c>
      <c r="B22" s="289" t="str">
        <f>_xlfn.XLOOKUP(A22,Tabla1[DENOMINACIÓN_PROCESOS],Tabla1[SIGLA],"",1)</f>
        <v>POSPR</v>
      </c>
      <c r="C22" s="289" t="s">
        <v>574</v>
      </c>
      <c r="D22" s="294" t="s">
        <v>79</v>
      </c>
      <c r="E22" s="290" t="str" cm="1">
        <f t="array" ref="E22">_xlfn.XLOOKUP(D22,Tipo_de_riesgo_de_Integridad_Pública,Tabla3[Factor de riesgo],"",1)</f>
        <v>Talento Humano</v>
      </c>
      <c r="F22" s="290" t="str">
        <f>IFERROR(VLOOKUP(E22,Tabla3[[Factor de riesgo]:[Descripción]],2,FALSE),"")</f>
        <v>Eventos relacionados con las conductas o comportamientos de los empleados que afectan la Integridad Pública</v>
      </c>
      <c r="G22" s="295" t="s">
        <v>575</v>
      </c>
      <c r="H22" s="295" t="s">
        <v>564</v>
      </c>
      <c r="I22" s="295" t="s">
        <v>576</v>
      </c>
      <c r="J22" s="290" t="str">
        <f t="shared" si="1"/>
        <v>Posibilidad de afectación Legal, de Contagio, Económica por Soborno entrante, Corrupción debido a aceptar y solicitar una ventaja indebida de cualquier valor para la toma de imágenes a través de equipos no tripulados Uas (Drones) para beneficio propio o de un tercero</v>
      </c>
      <c r="K22" s="296" t="s">
        <v>109</v>
      </c>
      <c r="L22" s="291" t="b">
        <f t="shared" si="0"/>
        <v>1</v>
      </c>
    </row>
    <row r="23" spans="1:12" ht="87" x14ac:dyDescent="0.3">
      <c r="A23" s="293" t="s">
        <v>283</v>
      </c>
      <c r="B23" s="289" t="str">
        <f>_xlfn.XLOOKUP(A23,Tabla1[DENOMINACIÓN_PROCESOS],Tabla1[SIGLA],"",1)</f>
        <v>GEMA</v>
      </c>
      <c r="C23" s="289" t="s">
        <v>577</v>
      </c>
      <c r="D23" s="294" t="s">
        <v>79</v>
      </c>
      <c r="E23" s="290" t="str" cm="1">
        <f t="array" ref="E23">_xlfn.XLOOKUP(D23,Tipo_de_riesgo_de_Integridad_Pública,Tabla3[Factor de riesgo],"",1)</f>
        <v>Talento Humano</v>
      </c>
      <c r="F23" s="290" t="str">
        <f>IFERROR(VLOOKUP(E23,Tabla3[[Factor de riesgo]:[Descripción]],2,FALSE),"")</f>
        <v>Eventos relacionados con las conductas o comportamientos de los empleados que afectan la Integridad Pública</v>
      </c>
      <c r="G23" s="295" t="s">
        <v>578</v>
      </c>
      <c r="H23" s="295" t="s">
        <v>579</v>
      </c>
      <c r="I23" s="295" t="s">
        <v>580</v>
      </c>
      <c r="J23" s="290" t="str">
        <f t="shared" si="1"/>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K23" s="296" t="s">
        <v>109</v>
      </c>
      <c r="L23" s="291" t="b">
        <f t="shared" si="0"/>
        <v>1</v>
      </c>
    </row>
    <row r="24" spans="1:12" ht="87" x14ac:dyDescent="0.3">
      <c r="A24" s="293" t="s">
        <v>283</v>
      </c>
      <c r="B24" s="289" t="str">
        <f>_xlfn.XLOOKUP(A24,Tabla1[DENOMINACIÓN_PROCESOS],Tabla1[SIGLA],"",1)</f>
        <v>GEMA</v>
      </c>
      <c r="C24" s="289" t="s">
        <v>581</v>
      </c>
      <c r="D24" s="294" t="s">
        <v>79</v>
      </c>
      <c r="E24" s="290" t="str" cm="1">
        <f t="array" ref="E24">_xlfn.XLOOKUP(D24,Tipo_de_riesgo_de_Integridad_Pública,Tabla3[Factor de riesgo],"",1)</f>
        <v>Talento Humano</v>
      </c>
      <c r="F24" s="290" t="str">
        <f>IFERROR(VLOOKUP(E24,Tabla3[[Factor de riesgo]:[Descripción]],2,FALSE),"")</f>
        <v>Eventos relacionados con las conductas o comportamientos de los empleados que afectan la Integridad Pública</v>
      </c>
      <c r="G24" s="295" t="s">
        <v>578</v>
      </c>
      <c r="H24" s="295" t="s">
        <v>579</v>
      </c>
      <c r="I24" s="295" t="s">
        <v>582</v>
      </c>
      <c r="J24" s="290" t="str">
        <f t="shared" si="1"/>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K24" s="296" t="s">
        <v>109</v>
      </c>
      <c r="L24" s="291" t="b">
        <f t="shared" si="0"/>
        <v>1</v>
      </c>
    </row>
    <row r="25" spans="1:12" ht="87" x14ac:dyDescent="0.3">
      <c r="A25" s="293" t="s">
        <v>283</v>
      </c>
      <c r="B25" s="429" t="str">
        <f>_xlfn.XLOOKUP(A25,Tabla1[DENOMINACIÓN_PROCESOS],Tabla1[SIGLA],"",1)</f>
        <v>GEMA</v>
      </c>
      <c r="C25" s="289" t="s">
        <v>583</v>
      </c>
      <c r="D25" s="294" t="s">
        <v>79</v>
      </c>
      <c r="E25" s="479" t="str" cm="1">
        <f t="array" ref="E25">_xlfn.XLOOKUP(D25,Tipo_de_riesgo_de_Integridad_Pública,Tabla3[Factor de riesgo],"",1)</f>
        <v>Talento Humano</v>
      </c>
      <c r="F25" s="479" t="str">
        <f>IFERROR(VLOOKUP(E25,Tabla3[[Factor de riesgo]:[Descripción]],2,FALSE),"")</f>
        <v>Eventos relacionados con las conductas o comportamientos de los empleados que afectan la Integridad Pública</v>
      </c>
      <c r="G25" s="295" t="s">
        <v>594</v>
      </c>
      <c r="H25" s="295" t="s">
        <v>955</v>
      </c>
      <c r="I25" s="295" t="s">
        <v>954</v>
      </c>
      <c r="J25" s="290" t="str">
        <f t="shared" si="1"/>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K25" s="296" t="s">
        <v>109</v>
      </c>
      <c r="L25" s="291" t="b">
        <f t="shared" si="0"/>
        <v>1</v>
      </c>
    </row>
    <row r="26" spans="1:12" ht="87" x14ac:dyDescent="0.3">
      <c r="A26" s="293" t="s">
        <v>283</v>
      </c>
      <c r="B26" s="289" t="str">
        <f>_xlfn.XLOOKUP(A26,Tabla1[DENOMINACIÓN_PROCESOS],Tabla1[SIGLA],"",1)</f>
        <v>GEMA</v>
      </c>
      <c r="C26" s="289" t="s">
        <v>584</v>
      </c>
      <c r="D26" s="294" t="s">
        <v>79</v>
      </c>
      <c r="E26" s="290" t="str" cm="1">
        <f t="array" ref="E26">_xlfn.XLOOKUP(D26,Tipo_de_riesgo_de_Integridad_Pública,Tabla3[Factor de riesgo],"",1)</f>
        <v>Talento Humano</v>
      </c>
      <c r="F26" s="290" t="str">
        <f>IFERROR(VLOOKUP(E26,Tabla3[[Factor de riesgo]:[Descripción]],2,FALSE),"")</f>
        <v>Eventos relacionados con las conductas o comportamientos de los empleados que afectan la Integridad Pública</v>
      </c>
      <c r="G26" s="295" t="s">
        <v>578</v>
      </c>
      <c r="H26" s="295" t="s">
        <v>579</v>
      </c>
      <c r="I26" s="295" t="s">
        <v>585</v>
      </c>
      <c r="J26" s="290" t="str">
        <f t="shared" si="1"/>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K26" s="296" t="s">
        <v>109</v>
      </c>
      <c r="L26" s="291" t="b">
        <f t="shared" si="0"/>
        <v>1</v>
      </c>
    </row>
    <row r="27" spans="1:12" ht="99.45" x14ac:dyDescent="0.3">
      <c r="A27" s="293" t="s">
        <v>283</v>
      </c>
      <c r="B27" s="289" t="str">
        <f>_xlfn.XLOOKUP(A27,Tabla1[DENOMINACIÓN_PROCESOS],Tabla1[SIGLA],"",1)</f>
        <v>GEMA</v>
      </c>
      <c r="C27" s="289" t="s">
        <v>586</v>
      </c>
      <c r="D27" s="294" t="s">
        <v>79</v>
      </c>
      <c r="E27" s="290" t="str" cm="1">
        <f t="array" ref="E27">_xlfn.XLOOKUP(D27,Tipo_de_riesgo_de_Integridad_Pública,Tabla3[Factor de riesgo],"",1)</f>
        <v>Talento Humano</v>
      </c>
      <c r="F27" s="290" t="str">
        <f>IFERROR(VLOOKUP(E27,Tabla3[[Factor de riesgo]:[Descripción]],2,FALSE),"")</f>
        <v>Eventos relacionados con las conductas o comportamientos de los empleados que afectan la Integridad Pública</v>
      </c>
      <c r="G27" s="295" t="s">
        <v>578</v>
      </c>
      <c r="H27" s="295" t="s">
        <v>579</v>
      </c>
      <c r="I27" s="295" t="s">
        <v>587</v>
      </c>
      <c r="J27" s="290" t="str">
        <f t="shared" si="1"/>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K27" s="296" t="s">
        <v>109</v>
      </c>
      <c r="L27" s="291" t="b">
        <f t="shared" si="0"/>
        <v>1</v>
      </c>
    </row>
    <row r="28" spans="1:12" ht="149.15" x14ac:dyDescent="0.3">
      <c r="A28" s="293" t="s">
        <v>216</v>
      </c>
      <c r="B28" s="289" t="str">
        <f>_xlfn.XLOOKUP(A28,Tabla1[DENOMINACIÓN_PROCESOS],Tabla1[SIGLA],"",1)</f>
        <v>ADMTI</v>
      </c>
      <c r="C28" s="289" t="s">
        <v>588</v>
      </c>
      <c r="D28" s="294" t="s">
        <v>79</v>
      </c>
      <c r="E28" s="290" t="str" cm="1">
        <f t="array" ref="E28">_xlfn.XLOOKUP(D28,Tipo_de_riesgo_de_Integridad_Pública,Tabla3[Factor de riesgo],"",1)</f>
        <v>Talento Humano</v>
      </c>
      <c r="F28" s="290" t="str">
        <f>IFERROR(VLOOKUP(E28,Tabla3[[Factor de riesgo]:[Descripción]],2,FALSE),"")</f>
        <v>Eventos relacionados con las conductas o comportamientos de los empleados que afectan la Integridad Pública</v>
      </c>
      <c r="G28" s="295" t="s">
        <v>589</v>
      </c>
      <c r="H28" s="295" t="s">
        <v>556</v>
      </c>
      <c r="I28" s="295" t="s">
        <v>590</v>
      </c>
      <c r="J28" s="290" t="str">
        <f t="shared" si="1"/>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K28" s="296" t="s">
        <v>109</v>
      </c>
      <c r="L28" s="291" t="b">
        <f t="shared" si="0"/>
        <v>1</v>
      </c>
    </row>
    <row r="29" spans="1:12" ht="62.15" x14ac:dyDescent="0.3">
      <c r="A29" s="293" t="s">
        <v>216</v>
      </c>
      <c r="B29" s="289" t="str">
        <f>_xlfn.XLOOKUP(A29,Tabla1[DENOMINACIÓN_PROCESOS],Tabla1[SIGLA],"",1)</f>
        <v>ADMTI</v>
      </c>
      <c r="C29" s="289" t="s">
        <v>591</v>
      </c>
      <c r="D29" s="294" t="s">
        <v>79</v>
      </c>
      <c r="E29" s="290" t="str" cm="1">
        <f t="array" ref="E29">_xlfn.XLOOKUP(D29,Tipo_de_riesgo_de_Integridad_Pública,Tabla3[Factor de riesgo],"",1)</f>
        <v>Talento Humano</v>
      </c>
      <c r="F29" s="290" t="str">
        <f>IFERROR(VLOOKUP(E29,Tabla3[[Factor de riesgo]:[Descripción]],2,FALSE),"")</f>
        <v>Eventos relacionados con las conductas o comportamientos de los empleados que afectan la Integridad Pública</v>
      </c>
      <c r="G29" s="295" t="s">
        <v>85</v>
      </c>
      <c r="H29" s="295" t="s">
        <v>174</v>
      </c>
      <c r="I29" s="295" t="s">
        <v>592</v>
      </c>
      <c r="J29" s="290" t="str">
        <f t="shared" si="1"/>
        <v>Posibilidad de afectación Legal por Conflicto de Intereses debido a La posibilidad de ocurrencia de hechos de concusión o cohecho en la atención a la ciudadanía en la UGT´S, PAT´S y cualquier ventanilla de atención al ciudadano</v>
      </c>
      <c r="K29" s="296" t="s">
        <v>109</v>
      </c>
      <c r="L29" s="291" t="b">
        <f t="shared" si="0"/>
        <v>1</v>
      </c>
    </row>
    <row r="30" spans="1:12" ht="24.9" x14ac:dyDescent="0.3">
      <c r="A30" s="437"/>
      <c r="B30" s="436" t="str">
        <f>_xlfn.XLOOKUP(A30,Tabla1[DENOMINACIÓN_PROCESOS],Tabla1[SIGLA],"",1)</f>
        <v/>
      </c>
      <c r="C30" s="436" t="s">
        <v>593</v>
      </c>
      <c r="D30" s="438"/>
      <c r="E30" s="439" t="str" cm="1">
        <f t="array" ref="E30">_xlfn.XLOOKUP(D30,Tipo_de_riesgo_de_Integridad_Pública,Tabla3[Factor de riesgo],"",1)</f>
        <v/>
      </c>
      <c r="F30" s="439" t="str">
        <f>IFERROR(VLOOKUP(E30,Tabla3[[Factor de riesgo]:[Descripción]],2,FALSE),"")</f>
        <v/>
      </c>
      <c r="G30" s="440"/>
      <c r="H30" s="440"/>
      <c r="I30" s="440" t="s">
        <v>953</v>
      </c>
      <c r="J30" s="439" t="str">
        <f t="shared" si="1"/>
        <v/>
      </c>
      <c r="K30" s="441" t="s">
        <v>142</v>
      </c>
      <c r="L30" s="442" t="b">
        <f t="shared" si="0"/>
        <v>0</v>
      </c>
    </row>
    <row r="31" spans="1:12" ht="99.45" x14ac:dyDescent="0.3">
      <c r="A31" s="293" t="s">
        <v>206</v>
      </c>
      <c r="B31" s="289" t="str">
        <f>_xlfn.XLOOKUP(A31,Tabla1[DENOMINACIÓN_PROCESOS],Tabla1[SIGLA],"",1)</f>
        <v>ACCTI</v>
      </c>
      <c r="C31" s="289" t="s">
        <v>595</v>
      </c>
      <c r="D31" s="294" t="s">
        <v>79</v>
      </c>
      <c r="E31" s="290" t="str" cm="1">
        <f t="array" ref="E31">_xlfn.XLOOKUP(D31,Tipo_de_riesgo_de_Integridad_Pública,Tabla3[Factor de riesgo],"",1)</f>
        <v>Talento Humano</v>
      </c>
      <c r="F31" s="290" t="str">
        <f>IFERROR(VLOOKUP(E31,Tabla3[[Factor de riesgo]:[Descripción]],2,FALSE),"")</f>
        <v>Eventos relacionados con las conductas o comportamientos de los empleados que afectan la Integridad Pública</v>
      </c>
      <c r="G31" s="295" t="s">
        <v>589</v>
      </c>
      <c r="H31" s="295" t="s">
        <v>596</v>
      </c>
      <c r="I31" s="295" t="s">
        <v>597</v>
      </c>
      <c r="J31" s="290" t="str">
        <f t="shared" si="1"/>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K31" s="296" t="s">
        <v>109</v>
      </c>
      <c r="L31" s="291" t="b">
        <f t="shared" si="0"/>
        <v>1</v>
      </c>
    </row>
    <row r="32" spans="1:12" ht="136.75" x14ac:dyDescent="0.3">
      <c r="A32" s="293" t="s">
        <v>206</v>
      </c>
      <c r="B32" s="289" t="str">
        <f>_xlfn.XLOOKUP(A32,Tabla1[DENOMINACIÓN_PROCESOS],Tabla1[SIGLA],"",1)</f>
        <v>ACCTI</v>
      </c>
      <c r="C32" s="289" t="s">
        <v>598</v>
      </c>
      <c r="D32" s="294" t="s">
        <v>79</v>
      </c>
      <c r="E32" s="290" t="str" cm="1">
        <f t="array" ref="E32">_xlfn.XLOOKUP(D32,Tipo_de_riesgo_de_Integridad_Pública,Tabla3[Factor de riesgo],"",1)</f>
        <v>Talento Humano</v>
      </c>
      <c r="F32" s="290" t="str">
        <f>IFERROR(VLOOKUP(E32,Tabla3[[Factor de riesgo]:[Descripción]],2,FALSE),"")</f>
        <v>Eventos relacionados con las conductas o comportamientos de los empleados que afectan la Integridad Pública</v>
      </c>
      <c r="G32" s="295" t="s">
        <v>589</v>
      </c>
      <c r="H32" s="295" t="s">
        <v>556</v>
      </c>
      <c r="I32" s="295" t="s">
        <v>599</v>
      </c>
      <c r="J32" s="290" t="str">
        <f t="shared" si="1"/>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K32" s="296" t="s">
        <v>109</v>
      </c>
      <c r="L32" s="291" t="b">
        <f t="shared" si="0"/>
        <v>1</v>
      </c>
    </row>
    <row r="33" spans="1:12" ht="136.75" x14ac:dyDescent="0.3">
      <c r="A33" s="293" t="s">
        <v>206</v>
      </c>
      <c r="B33" s="289" t="str">
        <f>_xlfn.XLOOKUP(A33,Tabla1[DENOMINACIÓN_PROCESOS],Tabla1[SIGLA],"",1)</f>
        <v>ACCTI</v>
      </c>
      <c r="C33" s="289" t="s">
        <v>600</v>
      </c>
      <c r="D33" s="294" t="s">
        <v>79</v>
      </c>
      <c r="E33" s="290" t="str" cm="1">
        <f t="array" ref="E33">_xlfn.XLOOKUP(D33,Tipo_de_riesgo_de_Integridad_Pública,Tabla3[Factor de riesgo],"",1)</f>
        <v>Talento Humano</v>
      </c>
      <c r="F33" s="290" t="str">
        <f>IFERROR(VLOOKUP(E33,Tabla3[[Factor de riesgo]:[Descripción]],2,FALSE),"")</f>
        <v>Eventos relacionados con las conductas o comportamientos de los empleados que afectan la Integridad Pública</v>
      </c>
      <c r="G33" s="295" t="s">
        <v>589</v>
      </c>
      <c r="H33" s="295" t="s">
        <v>556</v>
      </c>
      <c r="I33" s="295" t="s">
        <v>601</v>
      </c>
      <c r="J33"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K33" s="296" t="s">
        <v>109</v>
      </c>
      <c r="L33" s="291" t="b">
        <f t="shared" si="0"/>
        <v>1</v>
      </c>
    </row>
    <row r="34" spans="1:12" ht="149.15" x14ac:dyDescent="0.3">
      <c r="A34" s="293" t="s">
        <v>206</v>
      </c>
      <c r="B34" s="289" t="str">
        <f>_xlfn.XLOOKUP(A34,Tabla1[DENOMINACIÓN_PROCESOS],Tabla1[SIGLA],"",1)</f>
        <v>ACCTI</v>
      </c>
      <c r="C34" s="289" t="s">
        <v>602</v>
      </c>
      <c r="D34" s="294" t="s">
        <v>79</v>
      </c>
      <c r="E34" s="290" t="str" cm="1">
        <f t="array" ref="E34">_xlfn.XLOOKUP(D34,Tipo_de_riesgo_de_Integridad_Pública,Tabla3[Factor de riesgo],"",1)</f>
        <v>Talento Humano</v>
      </c>
      <c r="F34" s="290" t="str">
        <f>IFERROR(VLOOKUP(E34,Tabla3[[Factor de riesgo]:[Descripción]],2,FALSE),"")</f>
        <v>Eventos relacionados con las conductas o comportamientos de los empleados que afectan la Integridad Pública</v>
      </c>
      <c r="G34" s="295" t="s">
        <v>555</v>
      </c>
      <c r="H34" s="295" t="s">
        <v>556</v>
      </c>
      <c r="I34" s="295" t="s">
        <v>603</v>
      </c>
      <c r="J34" s="290" t="str">
        <f t="shared" si="1"/>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K34" s="296" t="s">
        <v>109</v>
      </c>
      <c r="L34" s="291" t="b">
        <f t="shared" si="0"/>
        <v>1</v>
      </c>
    </row>
    <row r="35" spans="1:12" ht="124.3" x14ac:dyDescent="0.3">
      <c r="A35" s="293" t="s">
        <v>206</v>
      </c>
      <c r="B35" s="289" t="str">
        <f>_xlfn.XLOOKUP(A35,Tabla1[DENOMINACIÓN_PROCESOS],Tabla1[SIGLA],"",1)</f>
        <v>ACCTI</v>
      </c>
      <c r="C35" s="289" t="s">
        <v>604</v>
      </c>
      <c r="D35" s="294" t="s">
        <v>79</v>
      </c>
      <c r="E35" s="290" t="str" cm="1">
        <f t="array" ref="E35">_xlfn.XLOOKUP(D35,Tipo_de_riesgo_de_Integridad_Pública,Tabla3[Factor de riesgo],"",1)</f>
        <v>Talento Humano</v>
      </c>
      <c r="F35" s="290" t="str">
        <f>IFERROR(VLOOKUP(E35,Tabla3[[Factor de riesgo]:[Descripción]],2,FALSE),"")</f>
        <v>Eventos relacionados con las conductas o comportamientos de los empleados que afectan la Integridad Pública</v>
      </c>
      <c r="G35" s="295" t="s">
        <v>589</v>
      </c>
      <c r="H35" s="295" t="s">
        <v>556</v>
      </c>
      <c r="I35" s="295" t="s">
        <v>605</v>
      </c>
      <c r="J35"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K35" s="296" t="s">
        <v>109</v>
      </c>
      <c r="L35" s="291" t="b">
        <f t="shared" si="0"/>
        <v>1</v>
      </c>
    </row>
    <row r="36" spans="1:12" ht="124.3" x14ac:dyDescent="0.3">
      <c r="A36" s="293" t="s">
        <v>206</v>
      </c>
      <c r="B36" s="289" t="str">
        <f>_xlfn.XLOOKUP(A36,Tabla1[DENOMINACIÓN_PROCESOS],Tabla1[SIGLA],"",1)</f>
        <v>ACCTI</v>
      </c>
      <c r="C36" s="289" t="s">
        <v>606</v>
      </c>
      <c r="D36" s="294" t="s">
        <v>79</v>
      </c>
      <c r="E36" s="290" t="str" cm="1">
        <f t="array" ref="E36">_xlfn.XLOOKUP(D36,Tipo_de_riesgo_de_Integridad_Pública,Tabla3[Factor de riesgo],"",1)</f>
        <v>Talento Humano</v>
      </c>
      <c r="F36" s="290" t="str">
        <f>IFERROR(VLOOKUP(E36,Tabla3[[Factor de riesgo]:[Descripción]],2,FALSE),"")</f>
        <v>Eventos relacionados con las conductas o comportamientos de los empleados que afectan la Integridad Pública</v>
      </c>
      <c r="G36" s="295" t="s">
        <v>589</v>
      </c>
      <c r="H36" s="295" t="s">
        <v>556</v>
      </c>
      <c r="I36" s="295" t="s">
        <v>607</v>
      </c>
      <c r="J36" s="290" t="str">
        <f t="shared" si="1"/>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K36" s="296" t="s">
        <v>109</v>
      </c>
      <c r="L36" s="291" t="b">
        <f t="shared" si="0"/>
        <v>1</v>
      </c>
    </row>
    <row r="37" spans="1:12" ht="161.6" x14ac:dyDescent="0.3">
      <c r="A37" s="293" t="s">
        <v>206</v>
      </c>
      <c r="B37" s="480" t="str">
        <f>_xlfn.XLOOKUP(A37,Tabla1[DENOMINACIÓN_PROCESOS],Tabla1[SIGLA],"",1)</f>
        <v>ACCTI</v>
      </c>
      <c r="C37" s="289" t="s">
        <v>608</v>
      </c>
      <c r="D37" s="294" t="s">
        <v>79</v>
      </c>
      <c r="E37" s="479" t="str" cm="1">
        <f t="array" ref="E37">_xlfn.XLOOKUP(D37,Tipo_de_riesgo_de_Integridad_Pública,Tabla3[Factor de riesgo],"",1)</f>
        <v>Talento Humano</v>
      </c>
      <c r="F37" s="479" t="str">
        <f>IFERROR(VLOOKUP(E37,Tabla3[[Factor de riesgo]:[Descripción]],2,FALSE),"")</f>
        <v>Eventos relacionados con las conductas o comportamientos de los empleados que afectan la Integridad Pública</v>
      </c>
      <c r="G37" s="295" t="s">
        <v>609</v>
      </c>
      <c r="H37" s="295" t="s">
        <v>562</v>
      </c>
      <c r="I37" s="295" t="s">
        <v>958</v>
      </c>
      <c r="J37" s="290" t="str">
        <f t="shared" si="1"/>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K37" s="296" t="s">
        <v>109</v>
      </c>
      <c r="L37" s="291" t="b">
        <f t="shared" si="0"/>
        <v>1</v>
      </c>
    </row>
    <row r="38" spans="1:12" ht="24.9" x14ac:dyDescent="0.3">
      <c r="A38" s="437"/>
      <c r="B38" s="436" t="str">
        <f>_xlfn.XLOOKUP(A38,Tabla1[DENOMINACIÓN_PROCESOS],Tabla1[SIGLA],"",1)</f>
        <v/>
      </c>
      <c r="C38" s="436" t="s">
        <v>610</v>
      </c>
      <c r="D38" s="438"/>
      <c r="E38" s="439" t="str" cm="1">
        <f t="array" ref="E38">_xlfn.XLOOKUP(D38,Tipo_de_riesgo_de_Integridad_Pública,Tabla3[Factor de riesgo],"",1)</f>
        <v/>
      </c>
      <c r="F38" s="439" t="str">
        <f>IFERROR(VLOOKUP(E38,Tabla3[[Factor de riesgo]:[Descripción]],2,FALSE),"")</f>
        <v/>
      </c>
      <c r="G38" s="440"/>
      <c r="H38" s="440"/>
      <c r="I38" s="440" t="s">
        <v>953</v>
      </c>
      <c r="J38" s="439" t="str">
        <f t="shared" si="1"/>
        <v/>
      </c>
      <c r="K38" s="441" t="s">
        <v>142</v>
      </c>
      <c r="L38" s="442" t="b">
        <f t="shared" si="0"/>
        <v>0</v>
      </c>
    </row>
    <row r="39" spans="1:12" ht="111.9" x14ac:dyDescent="0.3">
      <c r="A39" s="293" t="s">
        <v>276</v>
      </c>
      <c r="B39" s="289" t="str">
        <f>_xlfn.XLOOKUP(A39,Tabla1[DENOMINACIÓN_PROCESOS],Tabla1[SIGLA],"",1)</f>
        <v>SEYM</v>
      </c>
      <c r="C39" s="289" t="s">
        <v>611</v>
      </c>
      <c r="D39" s="294" t="s">
        <v>79</v>
      </c>
      <c r="E39" s="290" t="str" cm="1">
        <f t="array" ref="E39">_xlfn.XLOOKUP(D39,Tipo_de_riesgo_de_Integridad_Pública,Tabla3[Factor de riesgo],"",1)</f>
        <v>Talento Humano</v>
      </c>
      <c r="F39" s="290" t="str">
        <f>IFERROR(VLOOKUP(E39,Tabla3[[Factor de riesgo]:[Descripción]],2,FALSE),"")</f>
        <v>Eventos relacionados con las conductas o comportamientos de los empleados que afectan la Integridad Pública</v>
      </c>
      <c r="G39" s="295" t="s">
        <v>594</v>
      </c>
      <c r="H39" s="295" t="s">
        <v>612</v>
      </c>
      <c r="I39" s="295" t="s">
        <v>613</v>
      </c>
      <c r="J39" s="290" t="str">
        <f t="shared" si="1"/>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K39" s="296" t="s">
        <v>109</v>
      </c>
      <c r="L39" s="291" t="b">
        <f>IF(COUNTIF(A39:K39,"&lt;&gt;"&amp;"")=11,TRUE, FALSE)</f>
        <v>1</v>
      </c>
    </row>
    <row r="40" spans="1:12" ht="111.9" x14ac:dyDescent="0.3">
      <c r="A40" s="293" t="s">
        <v>276</v>
      </c>
      <c r="B40" s="289" t="str">
        <f>_xlfn.XLOOKUP(A40,Tabla1[DENOMINACIÓN_PROCESOS],Tabla1[SIGLA],"",1)</f>
        <v>SEYM</v>
      </c>
      <c r="C40" s="289" t="s">
        <v>614</v>
      </c>
      <c r="D40" s="294" t="s">
        <v>79</v>
      </c>
      <c r="E40" s="290" t="str" cm="1">
        <f t="array" ref="E40">_xlfn.XLOOKUP(D40,Tipo_de_riesgo_de_Integridad_Pública,Tabla3[Factor de riesgo],"",1)</f>
        <v>Talento Humano</v>
      </c>
      <c r="F40" s="290" t="str">
        <f>IFERROR(VLOOKUP(E40,Tabla3[[Factor de riesgo]:[Descripción]],2,FALSE),"")</f>
        <v>Eventos relacionados con las conductas o comportamientos de los empleados que afectan la Integridad Pública</v>
      </c>
      <c r="G40" s="295" t="s">
        <v>594</v>
      </c>
      <c r="H40" s="295" t="s">
        <v>612</v>
      </c>
      <c r="I40" s="295" t="s">
        <v>615</v>
      </c>
      <c r="J40" s="290" t="str">
        <f t="shared" si="1"/>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K40" s="296" t="s">
        <v>109</v>
      </c>
      <c r="L40" s="291" t="b">
        <f t="shared" si="0"/>
        <v>1</v>
      </c>
    </row>
    <row r="41" spans="1:12" ht="136.75" x14ac:dyDescent="0.3">
      <c r="A41" s="293" t="s">
        <v>276</v>
      </c>
      <c r="B41" s="289" t="str">
        <f>_xlfn.XLOOKUP(A41,Tabla1[DENOMINACIÓN_PROCESOS],Tabla1[SIGLA],"",1)</f>
        <v>SEYM</v>
      </c>
      <c r="C41" s="289" t="s">
        <v>616</v>
      </c>
      <c r="D41" s="294" t="s">
        <v>79</v>
      </c>
      <c r="E41" s="290" t="str" cm="1">
        <f t="array" ref="E41">_xlfn.XLOOKUP(D41,Tipo_de_riesgo_de_Integridad_Pública,Tabla3[Factor de riesgo],"",1)</f>
        <v>Talento Humano</v>
      </c>
      <c r="F41" s="290" t="str">
        <f>IFERROR(VLOOKUP(E41,Tabla3[[Factor de riesgo]:[Descripción]],2,FALSE),"")</f>
        <v>Eventos relacionados con las conductas o comportamientos de los empleados que afectan la Integridad Pública</v>
      </c>
      <c r="G41" s="295" t="s">
        <v>555</v>
      </c>
      <c r="H41" s="295" t="s">
        <v>617</v>
      </c>
      <c r="I41" s="295" t="s">
        <v>618</v>
      </c>
      <c r="J41" s="290" t="str">
        <f t="shared" si="1"/>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K41" s="296" t="s">
        <v>109</v>
      </c>
      <c r="L41" s="291" t="b">
        <f t="shared" si="0"/>
        <v>1</v>
      </c>
    </row>
    <row r="42" spans="1:12" ht="24.9" x14ac:dyDescent="0.3">
      <c r="A42" s="437"/>
      <c r="B42" s="436" t="str">
        <f>_xlfn.XLOOKUP(A42,Tabla1[DENOMINACIÓN_PROCESOS],Tabla1[SIGLA],"",1)</f>
        <v/>
      </c>
      <c r="C42" s="436" t="s">
        <v>619</v>
      </c>
      <c r="D42" s="438"/>
      <c r="E42" s="439" t="str" cm="1">
        <f t="array" ref="E42">_xlfn.XLOOKUP(D42,Tipo_de_riesgo_de_Integridad_Pública,Tabla3[Factor de riesgo],"",1)</f>
        <v/>
      </c>
      <c r="F42" s="439" t="str">
        <f>IFERROR(VLOOKUP(E42,Tabla3[[Factor de riesgo]:[Descripción]],2,FALSE),"")</f>
        <v/>
      </c>
      <c r="G42" s="440"/>
      <c r="H42" s="440"/>
      <c r="I42" s="440" t="s">
        <v>953</v>
      </c>
      <c r="J42" s="439" t="str">
        <f t="shared" si="1"/>
        <v/>
      </c>
      <c r="K42" s="441" t="s">
        <v>142</v>
      </c>
      <c r="L42" s="442" t="b">
        <f t="shared" si="0"/>
        <v>0</v>
      </c>
    </row>
    <row r="43" spans="1:12" ht="87" x14ac:dyDescent="0.3">
      <c r="A43" s="293" t="s">
        <v>112</v>
      </c>
      <c r="B43" s="289" t="str">
        <f>_xlfn.XLOOKUP(A43,Tabla1[DENOMINACIÓN_PROCESOS],Tabla1[SIGLA],"",1)</f>
        <v>COGGI</v>
      </c>
      <c r="C43" s="289" t="s">
        <v>620</v>
      </c>
      <c r="D43" s="294" t="s">
        <v>79</v>
      </c>
      <c r="E43" s="479" t="str" cm="1">
        <f t="array" ref="E43">_xlfn.XLOOKUP(D43,Tipo_de_riesgo_de_Integridad_Pública,Tabla3[Factor de riesgo],"",1)</f>
        <v>Talento Humano</v>
      </c>
      <c r="F43" s="479" t="str">
        <f>IFERROR(VLOOKUP(E43,Tabla3[[Factor de riesgo]:[Descripción]],2,FALSE),"")</f>
        <v>Eventos relacionados con las conductas o comportamientos de los empleados que afectan la Integridad Pública</v>
      </c>
      <c r="G43" s="295" t="s">
        <v>85</v>
      </c>
      <c r="H43" s="295" t="s">
        <v>957</v>
      </c>
      <c r="I43" s="295" t="s">
        <v>956</v>
      </c>
      <c r="J43" s="290" t="str">
        <f t="shared" si="1"/>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K43" s="296" t="s">
        <v>109</v>
      </c>
      <c r="L43" s="291" t="b">
        <f t="shared" si="0"/>
        <v>1</v>
      </c>
    </row>
    <row r="44" spans="1:12" ht="62.15" x14ac:dyDescent="0.3">
      <c r="A44" s="293" t="s">
        <v>112</v>
      </c>
      <c r="B44" s="289" t="str">
        <f>_xlfn.XLOOKUP(A44,Tabla1[DENOMINACIÓN_PROCESOS],Tabla1[SIGLA],"",1)</f>
        <v>COGGI</v>
      </c>
      <c r="C44" s="289" t="s">
        <v>621</v>
      </c>
      <c r="D44" s="294" t="s">
        <v>79</v>
      </c>
      <c r="E44" s="290" t="str" cm="1">
        <f t="array" ref="E44">_xlfn.XLOOKUP(D44,Tipo_de_riesgo_de_Integridad_Pública,Tabla3[Factor de riesgo],"",1)</f>
        <v>Talento Humano</v>
      </c>
      <c r="F44" s="290" t="str">
        <f>IFERROR(VLOOKUP(E44,Tabla3[[Factor de riesgo]:[Descripción]],2,FALSE),"")</f>
        <v>Eventos relacionados con las conductas o comportamientos de los empleados que afectan la Integridad Pública</v>
      </c>
      <c r="G44" s="295" t="s">
        <v>594</v>
      </c>
      <c r="H44" s="295" t="s">
        <v>622</v>
      </c>
      <c r="I44" s="295" t="s">
        <v>623</v>
      </c>
      <c r="J44" s="290" t="str">
        <f t="shared" si="1"/>
        <v>Posibilidad de afectación Legal, Reputacional por Fraude interno, Conflicto de Intereses debido a omisión en el  trámite a las PQRSD puestas en conocimiento de la OIGT para favorecer a un tercero</v>
      </c>
      <c r="K44" s="296" t="s">
        <v>109</v>
      </c>
      <c r="L44" s="291" t="b">
        <f t="shared" ref="L44:L75" si="2">IF(COUNTIF(A44:K44,"&lt;&gt;"&amp;"")=11,TRUE, FALSE)</f>
        <v>1</v>
      </c>
    </row>
    <row r="45" spans="1:12" ht="62.15" x14ac:dyDescent="0.3">
      <c r="A45" s="293" t="s">
        <v>241</v>
      </c>
      <c r="B45" s="289" t="str">
        <f>_xlfn.XLOOKUP(A45,Tabla1[DENOMINACIÓN_PROCESOS],Tabla1[SIGLA],"",1)</f>
        <v>GTHU</v>
      </c>
      <c r="C45" s="289" t="s">
        <v>624</v>
      </c>
      <c r="D45" s="294" t="s">
        <v>79</v>
      </c>
      <c r="E45" s="290" t="str" cm="1">
        <f t="array" ref="E45">_xlfn.XLOOKUP(D45,Tipo_de_riesgo_de_Integridad_Pública,Tabla3[Factor de riesgo],"",1)</f>
        <v>Talento Humano</v>
      </c>
      <c r="F45" s="290" t="str">
        <f>IFERROR(VLOOKUP(E45,Tabla3[[Factor de riesgo]:[Descripción]],2,FALSE),"")</f>
        <v>Eventos relacionados con las conductas o comportamientos de los empleados que afectan la Integridad Pública</v>
      </c>
      <c r="G45" s="295" t="s">
        <v>46</v>
      </c>
      <c r="H45" s="295" t="s">
        <v>82</v>
      </c>
      <c r="I45" s="295" t="s">
        <v>625</v>
      </c>
      <c r="J45" s="290" t="str">
        <f t="shared" si="1"/>
        <v>Posibilidad de afectación Reputacional por Fraude interno debido a Posibilidad de ocurrencia de prevaricato por la vinculación de personal sin cumplimiento de requisitos minimos exigidos en el manual de funciones</v>
      </c>
      <c r="K45" s="296" t="s">
        <v>109</v>
      </c>
      <c r="L45" s="291" t="b">
        <f t="shared" si="2"/>
        <v>1</v>
      </c>
    </row>
    <row r="46" spans="1:12" ht="24.9" x14ac:dyDescent="0.3">
      <c r="A46" s="437"/>
      <c r="B46" s="436" t="str">
        <f>_xlfn.XLOOKUP(A46,Tabla1[DENOMINACIÓN_PROCESOS],Tabla1[SIGLA],"",1)</f>
        <v/>
      </c>
      <c r="C46" s="436" t="s">
        <v>626</v>
      </c>
      <c r="D46" s="438"/>
      <c r="E46" s="439" t="str" cm="1">
        <f t="array" ref="E46">_xlfn.XLOOKUP(D46,Tipo_de_riesgo_de_Integridad_Pública,Tabla3[Factor de riesgo],"",1)</f>
        <v/>
      </c>
      <c r="F46" s="439" t="str">
        <f>IFERROR(VLOOKUP(E46,Tabla3[[Factor de riesgo]:[Descripción]],2,FALSE),"")</f>
        <v/>
      </c>
      <c r="G46" s="440"/>
      <c r="H46" s="440"/>
      <c r="I46" s="440" t="s">
        <v>953</v>
      </c>
      <c r="J46" s="439" t="str">
        <f t="shared" si="1"/>
        <v/>
      </c>
      <c r="K46" s="441" t="s">
        <v>142</v>
      </c>
      <c r="L46" s="442" t="b">
        <f t="shared" si="2"/>
        <v>0</v>
      </c>
    </row>
    <row r="47" spans="1:12" ht="24.9" x14ac:dyDescent="0.3">
      <c r="A47" s="437"/>
      <c r="B47" s="436" t="str">
        <f>_xlfn.XLOOKUP(A47,Tabla1[DENOMINACIÓN_PROCESOS],Tabla1[SIGLA],"",1)</f>
        <v/>
      </c>
      <c r="C47" s="436" t="s">
        <v>627</v>
      </c>
      <c r="D47" s="438"/>
      <c r="E47" s="439" t="str" cm="1">
        <f t="array" ref="E47">_xlfn.XLOOKUP(D47,Tipo_de_riesgo_de_Integridad_Pública,Tabla3[Factor de riesgo],"",1)</f>
        <v/>
      </c>
      <c r="F47" s="439" t="str">
        <f>IFERROR(VLOOKUP(E47,Tabla3[[Factor de riesgo]:[Descripción]],2,FALSE),"")</f>
        <v/>
      </c>
      <c r="G47" s="440"/>
      <c r="H47" s="440"/>
      <c r="I47" s="440" t="s">
        <v>953</v>
      </c>
      <c r="J47" s="439" t="str">
        <f>IF(COUNTIF(G47:I47,"&lt;&gt;"&amp;"")=3,CONCATENATE("Posibilidad de afectación ",G47, " por ",H47," debido a "&amp;I47),"")</f>
        <v/>
      </c>
      <c r="K47" s="441" t="s">
        <v>142</v>
      </c>
      <c r="L47" s="442" t="b">
        <f>IF(COUNTIF(A47:K47,"&lt;&gt;"&amp;"")=11,TRUE, FALSE)</f>
        <v>0</v>
      </c>
    </row>
    <row r="48" spans="1:12" ht="24.9" x14ac:dyDescent="0.3">
      <c r="A48" s="437"/>
      <c r="B48" s="436" t="str">
        <f>_xlfn.XLOOKUP(A48,Tabla1[DENOMINACIÓN_PROCESOS],Tabla1[SIGLA],"",1)</f>
        <v/>
      </c>
      <c r="C48" s="436" t="s">
        <v>628</v>
      </c>
      <c r="D48" s="438"/>
      <c r="E48" s="439" t="str" cm="1">
        <f t="array" ref="E48">_xlfn.XLOOKUP(D48,Tipo_de_riesgo_de_Integridad_Pública,Tabla3[Factor de riesgo],"",1)</f>
        <v/>
      </c>
      <c r="F48" s="439" t="str">
        <f>IFERROR(VLOOKUP(E48,Tabla3[[Factor de riesgo]:[Descripción]],2,FALSE),"")</f>
        <v/>
      </c>
      <c r="G48" s="440"/>
      <c r="H48" s="440"/>
      <c r="I48" s="440" t="s">
        <v>953</v>
      </c>
      <c r="J48" s="439" t="str">
        <f t="shared" si="1"/>
        <v/>
      </c>
      <c r="K48" s="441" t="s">
        <v>142</v>
      </c>
      <c r="L48" s="442" t="b">
        <f t="shared" si="2"/>
        <v>0</v>
      </c>
    </row>
    <row r="49" spans="1:12" ht="74.599999999999994" x14ac:dyDescent="0.3">
      <c r="A49" s="293" t="s">
        <v>283</v>
      </c>
      <c r="B49" s="289" t="str">
        <f>_xlfn.XLOOKUP(A49,Tabla1[DENOMINACIÓN_PROCESOS],Tabla1[SIGLA],"",1)</f>
        <v>GEMA</v>
      </c>
      <c r="C49" s="289" t="s">
        <v>629</v>
      </c>
      <c r="D49" s="294" t="s">
        <v>79</v>
      </c>
      <c r="E49" s="290" t="str" cm="1">
        <f t="array" ref="E49">_xlfn.XLOOKUP(D49,Tipo_de_riesgo_de_Integridad_Pública,Tabla3[Factor de riesgo],"",1)</f>
        <v>Talento Humano</v>
      </c>
      <c r="F49" s="290" t="str">
        <f>IFERROR(VLOOKUP(E49,Tabla3[[Factor de riesgo]:[Descripción]],2,FALSE),"")</f>
        <v>Eventos relacionados con las conductas o comportamientos de los empleados que afectan la Integridad Pública</v>
      </c>
      <c r="G49" s="295" t="s">
        <v>589</v>
      </c>
      <c r="H49" s="295" t="s">
        <v>972</v>
      </c>
      <c r="I49" s="295" t="s">
        <v>973</v>
      </c>
      <c r="J49" s="290" t="str">
        <f t="shared" si="1"/>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K49" s="296" t="s">
        <v>109</v>
      </c>
      <c r="L49" s="291" t="b">
        <f t="shared" si="2"/>
        <v>1</v>
      </c>
    </row>
    <row r="50" spans="1:12" ht="99.45" x14ac:dyDescent="0.3">
      <c r="A50" s="293" t="s">
        <v>283</v>
      </c>
      <c r="B50" s="289" t="str">
        <f>_xlfn.XLOOKUP(A50,Tabla1[DENOMINACIÓN_PROCESOS],Tabla1[SIGLA],"",1)</f>
        <v>GEMA</v>
      </c>
      <c r="C50" s="289" t="s">
        <v>630</v>
      </c>
      <c r="D50" s="294" t="s">
        <v>79</v>
      </c>
      <c r="E50" s="290" t="str" cm="1">
        <f t="array" ref="E50">_xlfn.XLOOKUP(D50,Tipo_de_riesgo_de_Integridad_Pública,Tabla3[Factor de riesgo],"",1)</f>
        <v>Talento Humano</v>
      </c>
      <c r="F50" s="290" t="str">
        <f>IFERROR(VLOOKUP(E50,Tabla3[[Factor de riesgo]:[Descripción]],2,FALSE),"")</f>
        <v>Eventos relacionados con las conductas o comportamientos de los empleados que afectan la Integridad Pública</v>
      </c>
      <c r="G50" s="295" t="s">
        <v>589</v>
      </c>
      <c r="H50" s="295" t="s">
        <v>972</v>
      </c>
      <c r="I50" s="295" t="s">
        <v>974</v>
      </c>
      <c r="J50" s="290" t="str">
        <f t="shared" si="1"/>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K50" s="296" t="s">
        <v>109</v>
      </c>
      <c r="L50" s="291" t="b">
        <f t="shared" si="2"/>
        <v>1</v>
      </c>
    </row>
    <row r="51" spans="1:12" ht="74.599999999999994" x14ac:dyDescent="0.3">
      <c r="A51" s="293" t="s">
        <v>283</v>
      </c>
      <c r="B51" s="289" t="str">
        <f>_xlfn.XLOOKUP(A51,Tabla1[DENOMINACIÓN_PROCESOS],Tabla1[SIGLA],"",1)</f>
        <v>GEMA</v>
      </c>
      <c r="C51" s="289" t="s">
        <v>631</v>
      </c>
      <c r="D51" s="294" t="s">
        <v>79</v>
      </c>
      <c r="E51" s="290" t="str" cm="1">
        <f t="array" ref="E51">_xlfn.XLOOKUP(D51,Tipo_de_riesgo_de_Integridad_Pública,Tabla3[Factor de riesgo],"",1)</f>
        <v>Talento Humano</v>
      </c>
      <c r="F51" s="290" t="str">
        <f>IFERROR(VLOOKUP(E51,Tabla3[[Factor de riesgo]:[Descripción]],2,FALSE),"")</f>
        <v>Eventos relacionados con las conductas o comportamientos de los empleados que afectan la Integridad Pública</v>
      </c>
      <c r="G51" s="295" t="s">
        <v>609</v>
      </c>
      <c r="H51" s="295" t="s">
        <v>118</v>
      </c>
      <c r="I51" s="295" t="s">
        <v>983</v>
      </c>
      <c r="J51" s="290" t="str">
        <f t="shared" si="1"/>
        <v>Posibilidad de afectación Reputacional, Legal, Operativa por Soborno entrante debido a Funcionarios públicos o colaboradores de la ANT puedan recibir dádivas por agilizar, omitir o dilatar trámites o actuaciones administrativas, en orientación al ciudadano.</v>
      </c>
      <c r="K51" s="296" t="s">
        <v>109</v>
      </c>
      <c r="L51" s="291" t="b">
        <f t="shared" si="2"/>
        <v>1</v>
      </c>
    </row>
    <row r="52" spans="1:12" ht="87" x14ac:dyDescent="0.3">
      <c r="A52" s="293" t="s">
        <v>283</v>
      </c>
      <c r="B52" s="289" t="str">
        <f>_xlfn.XLOOKUP(A52,Tabla1[DENOMINACIÓN_PROCESOS],Tabla1[SIGLA],"",1)</f>
        <v>GEMA</v>
      </c>
      <c r="C52" s="289" t="s">
        <v>632</v>
      </c>
      <c r="D52" s="294" t="s">
        <v>79</v>
      </c>
      <c r="E52" s="290" t="str" cm="1">
        <f t="array" ref="E52">_xlfn.XLOOKUP(D52,Tipo_de_riesgo_de_Integridad_Pública,Tabla3[Factor de riesgo],"",1)</f>
        <v>Talento Humano</v>
      </c>
      <c r="F52" s="290" t="str">
        <f>IFERROR(VLOOKUP(E52,Tabla3[[Factor de riesgo]:[Descripción]],2,FALSE),"")</f>
        <v>Eventos relacionados con las conductas o comportamientos de los empleados que afectan la Integridad Pública</v>
      </c>
      <c r="G52" s="295" t="s">
        <v>609</v>
      </c>
      <c r="H52" s="295" t="s">
        <v>118</v>
      </c>
      <c r="I52" s="295" t="s">
        <v>984</v>
      </c>
      <c r="J52" s="290" t="str">
        <f t="shared" si="1"/>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K52" s="296" t="s">
        <v>109</v>
      </c>
      <c r="L52" s="291" t="b">
        <f t="shared" si="2"/>
        <v>1</v>
      </c>
    </row>
    <row r="53" spans="1:12" ht="74.599999999999994" x14ac:dyDescent="0.3">
      <c r="A53" s="293" t="s">
        <v>283</v>
      </c>
      <c r="B53" s="289" t="str">
        <f>_xlfn.XLOOKUP(A53,Tabla1[DENOMINACIÓN_PROCESOS],Tabla1[SIGLA],"",1)</f>
        <v>GEMA</v>
      </c>
      <c r="C53" s="289" t="s">
        <v>633</v>
      </c>
      <c r="D53" s="294" t="s">
        <v>79</v>
      </c>
      <c r="E53" s="290" t="str" cm="1">
        <f t="array" ref="E53">_xlfn.XLOOKUP(D53,Tipo_de_riesgo_de_Integridad_Pública,Tabla3[Factor de riesgo],"",1)</f>
        <v>Talento Humano</v>
      </c>
      <c r="F53" s="290" t="str">
        <f>IFERROR(VLOOKUP(E53,Tabla3[[Factor de riesgo]:[Descripción]],2,FALSE),"")</f>
        <v>Eventos relacionados con las conductas o comportamientos de los empleados que afectan la Integridad Pública</v>
      </c>
      <c r="G53" s="295" t="s">
        <v>609</v>
      </c>
      <c r="H53" s="295" t="s">
        <v>82</v>
      </c>
      <c r="I53" s="295" t="s">
        <v>985</v>
      </c>
      <c r="J53" s="290" t="str">
        <f t="shared" si="1"/>
        <v>Posibilidad de afectación Reputacional, Legal, Operativa por Fraude interno debido a Funcionarios y colaboradores, no atender de manera oportuna un derecho de petición, solicitud de información, solicitud de documentos, dentro de los términos legales establecidos.</v>
      </c>
      <c r="K53" s="296" t="s">
        <v>109</v>
      </c>
      <c r="L53" s="291" t="b">
        <f t="shared" si="2"/>
        <v>1</v>
      </c>
    </row>
    <row r="54" spans="1:12" ht="136.75" x14ac:dyDescent="0.3">
      <c r="A54" s="293" t="s">
        <v>283</v>
      </c>
      <c r="B54" s="289" t="str">
        <f>_xlfn.XLOOKUP(A54,Tabla1[DENOMINACIÓN_PROCESOS],Tabla1[SIGLA],"",1)</f>
        <v>GEMA</v>
      </c>
      <c r="C54" s="289" t="s">
        <v>634</v>
      </c>
      <c r="D54" s="294" t="s">
        <v>79</v>
      </c>
      <c r="E54" s="290" t="str" cm="1">
        <f t="array" ref="E54">_xlfn.XLOOKUP(D54,Tipo_de_riesgo_de_Integridad_Pública,Tabla3[Factor de riesgo],"",1)</f>
        <v>Talento Humano</v>
      </c>
      <c r="F54" s="290" t="str">
        <f>IFERROR(VLOOKUP(E54,Tabla3[[Factor de riesgo]:[Descripción]],2,FALSE),"")</f>
        <v>Eventos relacionados con las conductas o comportamientos de los empleados que afectan la Integridad Pública</v>
      </c>
      <c r="G54" s="295" t="s">
        <v>594</v>
      </c>
      <c r="H54" s="295" t="s">
        <v>82</v>
      </c>
      <c r="I54" s="295" t="s">
        <v>1006</v>
      </c>
      <c r="J54" s="290" t="str">
        <f t="shared" si="1"/>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K54" s="296" t="s">
        <v>109</v>
      </c>
      <c r="L54" s="291" t="b">
        <f t="shared" si="2"/>
        <v>1</v>
      </c>
    </row>
    <row r="55" spans="1:12" ht="62.15" x14ac:dyDescent="0.3">
      <c r="A55" s="293" t="s">
        <v>283</v>
      </c>
      <c r="B55" s="289" t="str">
        <f>_xlfn.XLOOKUP(A55,Tabla1[DENOMINACIÓN_PROCESOS],Tabla1[SIGLA],"",1)</f>
        <v>GEMA</v>
      </c>
      <c r="C55" s="289" t="s">
        <v>635</v>
      </c>
      <c r="D55" s="294" t="s">
        <v>79</v>
      </c>
      <c r="E55" s="290" t="str" cm="1">
        <f t="array" ref="E55">_xlfn.XLOOKUP(D55,Tipo_de_riesgo_de_Integridad_Pública,Tabla3[Factor de riesgo],"",1)</f>
        <v>Talento Humano</v>
      </c>
      <c r="F55" s="290" t="str">
        <f>IFERROR(VLOOKUP(E55,Tabla3[[Factor de riesgo]:[Descripción]],2,FALSE),"")</f>
        <v>Eventos relacionados con las conductas o comportamientos de los empleados que afectan la Integridad Pública</v>
      </c>
      <c r="G55" s="295" t="s">
        <v>594</v>
      </c>
      <c r="H55" s="295" t="s">
        <v>82</v>
      </c>
      <c r="I55" s="295" t="s">
        <v>1007</v>
      </c>
      <c r="J55" s="290" t="str">
        <f t="shared" si="1"/>
        <v>Posibilidad de afectación Legal, Reputacional por Fraude interno debido a No brindar respuesta oportuna a las PQRSD causadas por la debilidad en el seguimiento de las solicitudes interpuestas por la ciudadania ante la UGT Nororiente</v>
      </c>
      <c r="K55" s="296" t="s">
        <v>109</v>
      </c>
      <c r="L55" s="291" t="b">
        <f t="shared" si="2"/>
        <v>1</v>
      </c>
    </row>
    <row r="56" spans="1:12" ht="62.15" x14ac:dyDescent="0.3">
      <c r="A56" s="293" t="s">
        <v>283</v>
      </c>
      <c r="B56" s="289" t="str">
        <f>_xlfn.XLOOKUP(A56,Tabla1[DENOMINACIÓN_PROCESOS],Tabla1[SIGLA],"",1)</f>
        <v>GEMA</v>
      </c>
      <c r="C56" s="289" t="s">
        <v>636</v>
      </c>
      <c r="D56" s="294" t="s">
        <v>79</v>
      </c>
      <c r="E56" s="290" t="str" cm="1">
        <f t="array" ref="E56">_xlfn.XLOOKUP(D56,Tipo_de_riesgo_de_Integridad_Pública,Tabla3[Factor de riesgo],"",1)</f>
        <v>Talento Humano</v>
      </c>
      <c r="F56" s="290" t="str">
        <f>IFERROR(VLOOKUP(E56,Tabla3[[Factor de riesgo]:[Descripción]],2,FALSE),"")</f>
        <v>Eventos relacionados con las conductas o comportamientos de los empleados que afectan la Integridad Pública</v>
      </c>
      <c r="G56" s="295" t="s">
        <v>1120</v>
      </c>
      <c r="H56" s="295" t="s">
        <v>82</v>
      </c>
      <c r="I56" s="295" t="s">
        <v>1121</v>
      </c>
      <c r="J56" s="290" t="str">
        <f t="shared" si="1"/>
        <v>Posibilidad de afectación Reputacional, Legal por Fraude interno debido a Ocurrencia de hechos de concusión o cohecho en la atención a la ciudadanía en la UGT´S  y cualquier ventanilla de atención al ciudadano</v>
      </c>
      <c r="K56" s="296" t="s">
        <v>109</v>
      </c>
      <c r="L56" s="291" t="b">
        <f t="shared" si="2"/>
        <v>1</v>
      </c>
    </row>
    <row r="57" spans="1:12" ht="161.6" x14ac:dyDescent="0.3">
      <c r="A57" s="293" t="s">
        <v>206</v>
      </c>
      <c r="B57" s="289" t="str">
        <f>_xlfn.XLOOKUP(A57,Tabla1[DENOMINACIÓN_PROCESOS],Tabla1[SIGLA],"",1)</f>
        <v>ACCTI</v>
      </c>
      <c r="C57" s="289" t="s">
        <v>637</v>
      </c>
      <c r="D57" s="294" t="s">
        <v>79</v>
      </c>
      <c r="E57" s="290" t="str" cm="1">
        <f t="array" ref="E57">_xlfn.XLOOKUP(D57,Tipo_de_riesgo_de_Integridad_Pública,Tabla3[Factor de riesgo],"",1)</f>
        <v>Talento Humano</v>
      </c>
      <c r="F57" s="290" t="str">
        <f>IFERROR(VLOOKUP(E57,Tabla3[[Factor de riesgo]:[Descripción]],2,FALSE),"")</f>
        <v>Eventos relacionados con las conductas o comportamientos de los empleados que afectan la Integridad Pública</v>
      </c>
      <c r="G57" s="295" t="s">
        <v>609</v>
      </c>
      <c r="H57" s="295" t="s">
        <v>1023</v>
      </c>
      <c r="I57" s="295" t="s">
        <v>1027</v>
      </c>
      <c r="J57" s="290" t="str">
        <f t="shared" si="1"/>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K57" s="296" t="s">
        <v>109</v>
      </c>
      <c r="L57" s="291" t="b">
        <f t="shared" si="2"/>
        <v>1</v>
      </c>
    </row>
    <row r="58" spans="1:12" ht="87" x14ac:dyDescent="0.3">
      <c r="A58" s="293" t="s">
        <v>206</v>
      </c>
      <c r="B58" s="289" t="str">
        <f>_xlfn.XLOOKUP(A58,Tabla1[DENOMINACIÓN_PROCESOS],Tabla1[SIGLA],"",1)</f>
        <v>ACCTI</v>
      </c>
      <c r="C58" s="289" t="s">
        <v>638</v>
      </c>
      <c r="D58" s="294" t="s">
        <v>79</v>
      </c>
      <c r="E58" s="290" t="str" cm="1">
        <f t="array" ref="E58">_xlfn.XLOOKUP(D58,Tipo_de_riesgo_de_Integridad_Pública,Tabla3[Factor de riesgo],"",1)</f>
        <v>Talento Humano</v>
      </c>
      <c r="F58" s="290" t="str">
        <f>IFERROR(VLOOKUP(E58,Tabla3[[Factor de riesgo]:[Descripción]],2,FALSE),"")</f>
        <v>Eventos relacionados con las conductas o comportamientos de los empleados que afectan la Integridad Pública</v>
      </c>
      <c r="G58" s="295" t="s">
        <v>1022</v>
      </c>
      <c r="H58" s="295" t="s">
        <v>1025</v>
      </c>
      <c r="I58" s="295" t="s">
        <v>1028</v>
      </c>
      <c r="J58" s="290" t="str">
        <f t="shared" si="1"/>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K58" s="296" t="s">
        <v>109</v>
      </c>
      <c r="L58" s="291" t="b">
        <f t="shared" si="2"/>
        <v>1</v>
      </c>
    </row>
    <row r="59" spans="1:12" ht="74.599999999999994" x14ac:dyDescent="0.3">
      <c r="A59" s="293" t="s">
        <v>206</v>
      </c>
      <c r="B59" s="289" t="str">
        <f>_xlfn.XLOOKUP(A59,Tabla1[DENOMINACIÓN_PROCESOS],Tabla1[SIGLA],"",1)</f>
        <v>ACCTI</v>
      </c>
      <c r="C59" s="289" t="s">
        <v>639</v>
      </c>
      <c r="D59" s="294" t="s">
        <v>79</v>
      </c>
      <c r="E59" s="290" t="str" cm="1">
        <f t="array" ref="E59">_xlfn.XLOOKUP(D59,Tipo_de_riesgo_de_Integridad_Pública,Tabla3[Factor de riesgo],"",1)</f>
        <v>Talento Humano</v>
      </c>
      <c r="F59" s="290" t="str">
        <f>IFERROR(VLOOKUP(E59,Tabla3[[Factor de riesgo]:[Descripción]],2,FALSE),"")</f>
        <v>Eventos relacionados con las conductas o comportamientos de los empleados que afectan la Integridad Pública</v>
      </c>
      <c r="G59" s="295" t="s">
        <v>569</v>
      </c>
      <c r="H59" s="295" t="s">
        <v>1026</v>
      </c>
      <c r="I59" s="295" t="s">
        <v>1029</v>
      </c>
      <c r="J59" s="290" t="str">
        <f t="shared" si="1"/>
        <v>Posibilidad de afectación Legal, Reputacional, Económica por Fraude interno, Soborno entrante, Soborno saliente, Corrupción debido a la implementación de iniciativas comunitarias, que afecte la adecuada ejecución de los recursos y el logro de sus objetivos misionales.</v>
      </c>
      <c r="K59" s="296" t="s">
        <v>109</v>
      </c>
      <c r="L59" s="291" t="b">
        <f t="shared" si="2"/>
        <v>1</v>
      </c>
    </row>
    <row r="60" spans="1:12" ht="87" x14ac:dyDescent="0.3">
      <c r="A60" s="293" t="s">
        <v>256</v>
      </c>
      <c r="B60" s="289" t="str">
        <f>_xlfn.XLOOKUP(A60,Tabla1[DENOMINACIÓN_PROCESOS],Tabla1[SIGLA],"",1)</f>
        <v>ADQBS</v>
      </c>
      <c r="C60" s="289" t="s">
        <v>640</v>
      </c>
      <c r="D60" s="294" t="s">
        <v>79</v>
      </c>
      <c r="E60" s="290" t="str" cm="1">
        <f t="array" ref="E60">_xlfn.XLOOKUP(D60,Tipo_de_riesgo_de_Integridad_Pública,Tabla3[Factor de riesgo],"",1)</f>
        <v>Talento Humano</v>
      </c>
      <c r="F60" s="290" t="str">
        <f>IFERROR(VLOOKUP(E60,Tabla3[[Factor de riesgo]:[Descripción]],2,FALSE),"")</f>
        <v>Eventos relacionados con las conductas o comportamientos de los empleados que afectan la Integridad Pública</v>
      </c>
      <c r="G60" s="295" t="s">
        <v>569</v>
      </c>
      <c r="H60" s="295" t="s">
        <v>579</v>
      </c>
      <c r="I60" s="295" t="s">
        <v>1044</v>
      </c>
      <c r="J60" s="290" t="str">
        <f t="shared" si="1"/>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K60" s="296" t="s">
        <v>109</v>
      </c>
      <c r="L60" s="291" t="b">
        <f t="shared" si="2"/>
        <v>1</v>
      </c>
    </row>
    <row r="61" spans="1:12" ht="74.599999999999994" x14ac:dyDescent="0.3">
      <c r="A61" s="293" t="s">
        <v>256</v>
      </c>
      <c r="B61" s="289" t="str">
        <f>_xlfn.XLOOKUP(A61,Tabla1[DENOMINACIÓN_PROCESOS],Tabla1[SIGLA],"",1)</f>
        <v>ADQBS</v>
      </c>
      <c r="C61" s="289" t="s">
        <v>641</v>
      </c>
      <c r="D61" s="294" t="s">
        <v>79</v>
      </c>
      <c r="E61" s="290" t="str" cm="1">
        <f t="array" ref="E61">_xlfn.XLOOKUP(D61,Tipo_de_riesgo_de_Integridad_Pública,Tabla3[Factor de riesgo],"",1)</f>
        <v>Talento Humano</v>
      </c>
      <c r="F61" s="290" t="str">
        <f>IFERROR(VLOOKUP(E61,Tabla3[[Factor de riesgo]:[Descripción]],2,FALSE),"")</f>
        <v>Eventos relacionados con las conductas o comportamientos de los empleados que afectan la Integridad Pública</v>
      </c>
      <c r="G61" s="295" t="s">
        <v>569</v>
      </c>
      <c r="H61" s="295" t="s">
        <v>579</v>
      </c>
      <c r="I61" s="295" t="s">
        <v>1045</v>
      </c>
      <c r="J61" s="290" t="str">
        <f t="shared" si="1"/>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K61" s="296" t="s">
        <v>109</v>
      </c>
      <c r="L61" s="291" t="b">
        <f t="shared" si="2"/>
        <v>1</v>
      </c>
    </row>
    <row r="62" spans="1:12" ht="74.599999999999994" x14ac:dyDescent="0.3">
      <c r="A62" s="293" t="s">
        <v>256</v>
      </c>
      <c r="B62" s="289" t="str">
        <f>_xlfn.XLOOKUP(A62,Tabla1[DENOMINACIÓN_PROCESOS],Tabla1[SIGLA],"",1)</f>
        <v>ADQBS</v>
      </c>
      <c r="C62" s="289" t="s">
        <v>642</v>
      </c>
      <c r="D62" s="294" t="s">
        <v>79</v>
      </c>
      <c r="E62" s="290" t="str" cm="1">
        <f t="array" ref="E62">_xlfn.XLOOKUP(D62,Tipo_de_riesgo_de_Integridad_Pública,Tabla3[Factor de riesgo],"",1)</f>
        <v>Talento Humano</v>
      </c>
      <c r="F62" s="290" t="str">
        <f>IFERROR(VLOOKUP(E62,Tabla3[[Factor de riesgo]:[Descripción]],2,FALSE),"")</f>
        <v>Eventos relacionados con las conductas o comportamientos de los empleados que afectan la Integridad Pública</v>
      </c>
      <c r="G62" s="295" t="s">
        <v>569</v>
      </c>
      <c r="H62" s="295" t="s">
        <v>1024</v>
      </c>
      <c r="I62" s="295" t="s">
        <v>1046</v>
      </c>
      <c r="J62" s="290" t="str">
        <f t="shared" si="1"/>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K62" s="296" t="s">
        <v>109</v>
      </c>
      <c r="L62" s="291" t="b">
        <f t="shared" si="2"/>
        <v>1</v>
      </c>
    </row>
    <row r="63" spans="1:12" ht="74.599999999999994" x14ac:dyDescent="0.3">
      <c r="A63" s="293" t="s">
        <v>256</v>
      </c>
      <c r="B63" s="289" t="str">
        <f>_xlfn.XLOOKUP(A63,Tabla1[DENOMINACIÓN_PROCESOS],Tabla1[SIGLA],"",1)</f>
        <v>ADQBS</v>
      </c>
      <c r="C63" s="289" t="s">
        <v>643</v>
      </c>
      <c r="D63" s="294" t="s">
        <v>79</v>
      </c>
      <c r="E63" s="290" t="str" cm="1">
        <f t="array" ref="E63">_xlfn.XLOOKUP(D63,Tipo_de_riesgo_de_Integridad_Pública,Tabla3[Factor de riesgo],"",1)</f>
        <v>Talento Humano</v>
      </c>
      <c r="F63" s="290" t="str">
        <f>IFERROR(VLOOKUP(E63,Tabla3[[Factor de riesgo]:[Descripción]],2,FALSE),"")</f>
        <v>Eventos relacionados con las conductas o comportamientos de los empleados que afectan la Integridad Pública</v>
      </c>
      <c r="G63" s="295" t="s">
        <v>569</v>
      </c>
      <c r="H63" s="295" t="s">
        <v>579</v>
      </c>
      <c r="I63" s="295" t="s">
        <v>1047</v>
      </c>
      <c r="J63" s="290" t="str">
        <f t="shared" si="1"/>
        <v>Posibilidad de afectación Legal, Reputacional, Económica por Corrupción, Soborno entrante, Conflicto de Intereses debido a la evaluación indebida, sesgada o manipulada de los criterios de selección  o habilitantes para favorecer a un proponente específico</v>
      </c>
      <c r="K63" s="296" t="s">
        <v>109</v>
      </c>
      <c r="L63" s="291" t="b">
        <f t="shared" si="2"/>
        <v>1</v>
      </c>
    </row>
    <row r="64" spans="1:12" ht="99.45" x14ac:dyDescent="0.3">
      <c r="A64" s="293" t="s">
        <v>256</v>
      </c>
      <c r="B64" s="289" t="str">
        <f>_xlfn.XLOOKUP(A64,Tabla1[DENOMINACIÓN_PROCESOS],Tabla1[SIGLA],"",1)</f>
        <v>ADQBS</v>
      </c>
      <c r="C64" s="289" t="s">
        <v>644</v>
      </c>
      <c r="D64" s="294" t="s">
        <v>79</v>
      </c>
      <c r="E64" s="290" t="str" cm="1">
        <f t="array" ref="E64">_xlfn.XLOOKUP(D64,Tipo_de_riesgo_de_Integridad_Pública,Tabla3[Factor de riesgo],"",1)</f>
        <v>Talento Humano</v>
      </c>
      <c r="F64" s="290" t="str">
        <f>IFERROR(VLOOKUP(E64,Tabla3[[Factor de riesgo]:[Descripción]],2,FALSE),"")</f>
        <v>Eventos relacionados con las conductas o comportamientos de los empleados que afectan la Integridad Pública</v>
      </c>
      <c r="G64" s="295" t="s">
        <v>589</v>
      </c>
      <c r="H64" s="295" t="s">
        <v>622</v>
      </c>
      <c r="I64" s="295" t="s">
        <v>1048</v>
      </c>
      <c r="J64" s="290" t="str">
        <f t="shared" si="1"/>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K64" s="296" t="s">
        <v>109</v>
      </c>
      <c r="L64" s="291" t="b">
        <f t="shared" si="2"/>
        <v>1</v>
      </c>
    </row>
    <row r="65" spans="1:12" ht="62.15" x14ac:dyDescent="0.3">
      <c r="A65" s="293" t="s">
        <v>263</v>
      </c>
      <c r="B65" s="289" t="str">
        <f>_xlfn.XLOOKUP(A65,Tabla1[DENOMINACIÓN_PROCESOS],Tabla1[SIGLA],"",1)</f>
        <v>ADMBS</v>
      </c>
      <c r="C65" s="289" t="s">
        <v>645</v>
      </c>
      <c r="D65" s="294" t="s">
        <v>79</v>
      </c>
      <c r="E65" s="290" t="str" cm="1">
        <f t="array" ref="E65">_xlfn.XLOOKUP(D65,Tipo_de_riesgo_de_Integridad_Pública,Tabla3[Factor de riesgo],"",1)</f>
        <v>Talento Humano</v>
      </c>
      <c r="F65" s="290" t="str">
        <f>IFERROR(VLOOKUP(E65,Tabla3[[Factor de riesgo]:[Descripción]],2,FALSE),"")</f>
        <v>Eventos relacionados con las conductas o comportamientos de los empleados que afectan la Integridad Pública</v>
      </c>
      <c r="G65" s="295" t="s">
        <v>1075</v>
      </c>
      <c r="H65" s="295" t="s">
        <v>79</v>
      </c>
      <c r="I65" s="295" t="s">
        <v>1077</v>
      </c>
      <c r="J65" s="290" t="str">
        <f t="shared" si="1"/>
        <v>Posibilidad de afectación Reputacional, Legal, Económica por Corrupción debido a uso indebido de los bienes devolutivos de la Agencia Nacional de Tierras con el fin de sacar provecho personal o privado sobre un bien publico</v>
      </c>
      <c r="K65" s="296" t="s">
        <v>109</v>
      </c>
      <c r="L65" s="291" t="b">
        <f t="shared" si="2"/>
        <v>1</v>
      </c>
    </row>
    <row r="66" spans="1:12" ht="99.45" x14ac:dyDescent="0.3">
      <c r="A66" s="293" t="s">
        <v>263</v>
      </c>
      <c r="B66" s="289" t="str">
        <f>_xlfn.XLOOKUP(A66,Tabla1[DENOMINACIÓN_PROCESOS],Tabla1[SIGLA],"",1)</f>
        <v>ADMBS</v>
      </c>
      <c r="C66" s="289" t="s">
        <v>646</v>
      </c>
      <c r="D66" s="294" t="s">
        <v>79</v>
      </c>
      <c r="E66" s="290" t="str" cm="1">
        <f t="array" ref="E66">_xlfn.XLOOKUP(D66,Tipo_de_riesgo_de_Integridad_Pública,Tabla3[Factor de riesgo],"",1)</f>
        <v>Talento Humano</v>
      </c>
      <c r="F66" s="290" t="str">
        <f>IFERROR(VLOOKUP(E66,Tabla3[[Factor de riesgo]:[Descripción]],2,FALSE),"")</f>
        <v>Eventos relacionados con las conductas o comportamientos de los empleados que afectan la Integridad Pública</v>
      </c>
      <c r="G66" s="295" t="s">
        <v>1075</v>
      </c>
      <c r="H66" s="295" t="s">
        <v>1076</v>
      </c>
      <c r="I66" s="295" t="s">
        <v>1078</v>
      </c>
      <c r="J66" s="290" t="str">
        <f t="shared" si="1"/>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K66" s="296" t="s">
        <v>109</v>
      </c>
      <c r="L66" s="291" t="b">
        <f t="shared" si="2"/>
        <v>1</v>
      </c>
    </row>
    <row r="67" spans="1:12" ht="174" x14ac:dyDescent="0.3">
      <c r="A67" s="293" t="s">
        <v>249</v>
      </c>
      <c r="B67" s="289" t="str">
        <f>_xlfn.XLOOKUP(A67,Tabla1[DENOMINACIÓN_PROCESOS],Tabla1[SIGLA],"",1)</f>
        <v>APJUR</v>
      </c>
      <c r="C67" s="289" t="s">
        <v>647</v>
      </c>
      <c r="D67" s="294" t="s">
        <v>79</v>
      </c>
      <c r="E67" s="290" t="str" cm="1">
        <f t="array" ref="E67">_xlfn.XLOOKUP(D67,Tipo_de_riesgo_de_Integridad_Pública,Tabla3[Factor de riesgo],"",1)</f>
        <v>Talento Humano</v>
      </c>
      <c r="F67" s="290" t="str">
        <f>IFERROR(VLOOKUP(E67,Tabla3[[Factor de riesgo]:[Descripción]],2,FALSE),"")</f>
        <v>Eventos relacionados con las conductas o comportamientos de los empleados que afectan la Integridad Pública</v>
      </c>
      <c r="G67" s="295" t="s">
        <v>85</v>
      </c>
      <c r="H67" s="295" t="s">
        <v>79</v>
      </c>
      <c r="I67" s="295" t="s">
        <v>1090</v>
      </c>
      <c r="J67" s="290" t="str">
        <f t="shared" si="1"/>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K67" s="296" t="s">
        <v>109</v>
      </c>
      <c r="L67" s="291" t="b">
        <f t="shared" si="2"/>
        <v>1</v>
      </c>
    </row>
    <row r="68" spans="1:12" ht="161.6" x14ac:dyDescent="0.3">
      <c r="A68" s="293" t="s">
        <v>249</v>
      </c>
      <c r="B68" s="289" t="str">
        <f>_xlfn.XLOOKUP(A68,Tabla1[DENOMINACIÓN_PROCESOS],Tabla1[SIGLA],"",1)</f>
        <v>APJUR</v>
      </c>
      <c r="C68" s="289" t="s">
        <v>648</v>
      </c>
      <c r="D68" s="294" t="s">
        <v>79</v>
      </c>
      <c r="E68" s="290" t="str" cm="1">
        <f t="array" ref="E68">_xlfn.XLOOKUP(D68,Tipo_de_riesgo_de_Integridad_Pública,Tabla3[Factor de riesgo],"",1)</f>
        <v>Talento Humano</v>
      </c>
      <c r="F68" s="290" t="str">
        <f>IFERROR(VLOOKUP(E68,Tabla3[[Factor de riesgo]:[Descripción]],2,FALSE),"")</f>
        <v>Eventos relacionados con las conductas o comportamientos de los empleados que afectan la Integridad Pública</v>
      </c>
      <c r="G68" s="295" t="s">
        <v>85</v>
      </c>
      <c r="H68" s="295" t="s">
        <v>79</v>
      </c>
      <c r="I68" s="466" t="s">
        <v>1089</v>
      </c>
      <c r="J68" s="290" t="str">
        <f t="shared" si="1"/>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K68" s="296" t="s">
        <v>109</v>
      </c>
      <c r="L68" s="291" t="b">
        <f t="shared" si="2"/>
        <v>1</v>
      </c>
    </row>
    <row r="69" spans="1:12" ht="62.15" x14ac:dyDescent="0.3">
      <c r="A69" s="293" t="s">
        <v>112</v>
      </c>
      <c r="B69" s="289" t="str">
        <f>_xlfn.XLOOKUP(A69,Tabla1[DENOMINACIÓN_PROCESOS],Tabla1[SIGLA],"",1)</f>
        <v>COGGI</v>
      </c>
      <c r="C69" s="289" t="s">
        <v>649</v>
      </c>
      <c r="D69" s="294" t="s">
        <v>79</v>
      </c>
      <c r="E69" s="290" t="str" cm="1">
        <f t="array" ref="E69">_xlfn.XLOOKUP(D69,Tipo_de_riesgo_de_Integridad_Pública,Tabla3[Factor de riesgo],"",1)</f>
        <v>Talento Humano</v>
      </c>
      <c r="F69" s="290" t="str">
        <f>IFERROR(VLOOKUP(E69,Tabla3[[Factor de riesgo]:[Descripción]],2,FALSE),"")</f>
        <v>Eventos relacionados con las conductas o comportamientos de los empleados que afectan la Integridad Pública</v>
      </c>
      <c r="G69" s="295" t="s">
        <v>594</v>
      </c>
      <c r="H69" s="295" t="s">
        <v>622</v>
      </c>
      <c r="I69" s="295" t="s">
        <v>1017</v>
      </c>
      <c r="J69" s="290" t="str">
        <f t="shared" si="1"/>
        <v>Posibilidad de afectación Legal, Reputacional por Fraude interno, Conflicto de Intereses debido a Omisión en el trámite a las PQRSD puestas en conocimiento de la UGT para favorecer a un tercero</v>
      </c>
      <c r="K69" s="296" t="s">
        <v>109</v>
      </c>
      <c r="L69" s="291" t="b">
        <f t="shared" si="2"/>
        <v>1</v>
      </c>
    </row>
    <row r="70" spans="1:12" ht="87" x14ac:dyDescent="0.3">
      <c r="A70" s="293" t="s">
        <v>283</v>
      </c>
      <c r="B70" s="289" t="str">
        <f>_xlfn.XLOOKUP(A70,Tabla1[DENOMINACIÓN_PROCESOS],Tabla1[SIGLA],"",1)</f>
        <v>GEMA</v>
      </c>
      <c r="C70" s="289" t="s">
        <v>650</v>
      </c>
      <c r="D70" s="294" t="s">
        <v>79</v>
      </c>
      <c r="E70" s="290" t="str" cm="1">
        <f t="array" ref="E70">_xlfn.XLOOKUP(D70,Tipo_de_riesgo_de_Integridad_Pública,Tabla3[Factor de riesgo],"",1)</f>
        <v>Talento Humano</v>
      </c>
      <c r="F70" s="290" t="str">
        <f>IFERROR(VLOOKUP(E70,Tabla3[[Factor de riesgo]:[Descripción]],2,FALSE),"")</f>
        <v>Eventos relacionados con las conductas o comportamientos de los empleados que afectan la Integridad Pública</v>
      </c>
      <c r="G70" s="295" t="s">
        <v>46</v>
      </c>
      <c r="H70" s="295" t="s">
        <v>79</v>
      </c>
      <c r="I70" s="295" t="s">
        <v>1103</v>
      </c>
      <c r="J70" s="290" t="str">
        <f t="shared" si="1"/>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K70" s="296" t="s">
        <v>109</v>
      </c>
      <c r="L70" s="291" t="b">
        <f t="shared" si="2"/>
        <v>1</v>
      </c>
    </row>
    <row r="71" spans="1:12" ht="87" x14ac:dyDescent="0.3">
      <c r="A71" s="293" t="s">
        <v>283</v>
      </c>
      <c r="B71" s="289" t="str">
        <f>_xlfn.XLOOKUP(A71,Tabla1[DENOMINACIÓN_PROCESOS],Tabla1[SIGLA],"",1)</f>
        <v>GEMA</v>
      </c>
      <c r="C71" s="289" t="s">
        <v>651</v>
      </c>
      <c r="D71" s="294" t="s">
        <v>79</v>
      </c>
      <c r="E71" s="290" t="str" cm="1">
        <f t="array" ref="E71">_xlfn.XLOOKUP(D71,Tipo_de_riesgo_de_Integridad_Pública,Tabla3[Factor de riesgo],"",1)</f>
        <v>Talento Humano</v>
      </c>
      <c r="F71" s="290" t="str">
        <f>IFERROR(VLOOKUP(E71,Tabla3[[Factor de riesgo]:[Descripción]],2,FALSE),"")</f>
        <v>Eventos relacionados con las conductas o comportamientos de los empleados que afectan la Integridad Pública</v>
      </c>
      <c r="G71" s="295" t="s">
        <v>175</v>
      </c>
      <c r="H71" s="295" t="s">
        <v>174</v>
      </c>
      <c r="I71" s="295" t="s">
        <v>1102</v>
      </c>
      <c r="J71" s="290" t="str">
        <f t="shared" si="1"/>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K71" s="296" t="s">
        <v>109</v>
      </c>
      <c r="L71" s="291" t="b">
        <f t="shared" si="2"/>
        <v>1</v>
      </c>
    </row>
    <row r="72" spans="1:12" ht="124.3" x14ac:dyDescent="0.3">
      <c r="A72" s="293" t="s">
        <v>283</v>
      </c>
      <c r="B72" s="289" t="str">
        <f>_xlfn.XLOOKUP(A72,Tabla1[DENOMINACIÓN_PROCESOS],Tabla1[SIGLA],"",1)</f>
        <v>GEMA</v>
      </c>
      <c r="C72" s="289" t="s">
        <v>652</v>
      </c>
      <c r="D72" s="294" t="s">
        <v>79</v>
      </c>
      <c r="E72" s="290" t="str" cm="1">
        <f t="array" ref="E72">_xlfn.XLOOKUP(D72,Tipo_de_riesgo_de_Integridad_Pública,Tabla3[Factor de riesgo],"",1)</f>
        <v>Talento Humano</v>
      </c>
      <c r="F72" s="290" t="str">
        <f>IFERROR(VLOOKUP(E72,Tabla3[[Factor de riesgo]:[Descripción]],2,FALSE),"")</f>
        <v>Eventos relacionados con las conductas o comportamientos de los empleados que afectan la Integridad Pública</v>
      </c>
      <c r="G72" s="295" t="s">
        <v>594</v>
      </c>
      <c r="H72" s="295" t="s">
        <v>1114</v>
      </c>
      <c r="I72" s="295" t="s">
        <v>1115</v>
      </c>
      <c r="J72" s="290" t="str">
        <f t="shared" si="1"/>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K72" s="296" t="s">
        <v>109</v>
      </c>
      <c r="L72" s="291" t="b">
        <f t="shared" si="2"/>
        <v>1</v>
      </c>
    </row>
    <row r="73" spans="1:12" x14ac:dyDescent="0.3">
      <c r="A73" s="293"/>
      <c r="B73" s="289" t="str">
        <f>_xlfn.XLOOKUP(A73,Tabla1[DENOMINACIÓN_PROCESOS],Tabla1[SIGLA],"",1)</f>
        <v/>
      </c>
      <c r="C73" s="289" t="s">
        <v>653</v>
      </c>
      <c r="D73" s="294"/>
      <c r="E73" s="290" t="str" cm="1">
        <f t="array" ref="E73">_xlfn.XLOOKUP(D73,Tipo_de_riesgo_de_Integridad_Pública,Tabla3[Factor de riesgo],"",1)</f>
        <v/>
      </c>
      <c r="F73" s="290" t="str">
        <f>IFERROR(VLOOKUP(E73,Tabla3[[Factor de riesgo]:[Descripción]],2,FALSE),"")</f>
        <v/>
      </c>
      <c r="G73" s="295"/>
      <c r="H73" s="295"/>
      <c r="I73" s="295"/>
      <c r="J73" s="290" t="str">
        <f t="shared" si="1"/>
        <v/>
      </c>
      <c r="K73" s="296"/>
      <c r="L73" s="291" t="b">
        <f t="shared" si="2"/>
        <v>0</v>
      </c>
    </row>
    <row r="74" spans="1:12" x14ac:dyDescent="0.3">
      <c r="A74" s="293"/>
      <c r="B74" s="289" t="str">
        <f>_xlfn.XLOOKUP(A74,Tabla1[DENOMINACIÓN_PROCESOS],Tabla1[SIGLA],"",1)</f>
        <v/>
      </c>
      <c r="C74" s="289" t="s">
        <v>654</v>
      </c>
      <c r="D74" s="294"/>
      <c r="E74" s="290" t="str" cm="1">
        <f t="array" ref="E74">_xlfn.XLOOKUP(D74,Tipo_de_riesgo_de_Integridad_Pública,Tabla3[Factor de riesgo],"",1)</f>
        <v/>
      </c>
      <c r="F74" s="290" t="str">
        <f>IFERROR(VLOOKUP(E74,Tabla3[[Factor de riesgo]:[Descripción]],2,FALSE),"")</f>
        <v/>
      </c>
      <c r="G74" s="295"/>
      <c r="H74" s="295"/>
      <c r="I74" s="295"/>
      <c r="J74" s="290" t="str">
        <f t="shared" si="1"/>
        <v/>
      </c>
      <c r="K74" s="296"/>
      <c r="L74" s="291" t="b">
        <f t="shared" si="2"/>
        <v>0</v>
      </c>
    </row>
    <row r="75" spans="1:12" x14ac:dyDescent="0.3">
      <c r="A75" s="293"/>
      <c r="B75" s="289" t="str">
        <f>_xlfn.XLOOKUP(A75,Tabla1[DENOMINACIÓN_PROCESOS],Tabla1[SIGLA],"",1)</f>
        <v/>
      </c>
      <c r="C75" s="289" t="s">
        <v>655</v>
      </c>
      <c r="D75" s="294"/>
      <c r="E75" s="290" t="str" cm="1">
        <f t="array" ref="E75">_xlfn.XLOOKUP(D75,Tipo_de_riesgo_de_Integridad_Pública,Tabla3[Factor de riesgo],"",1)</f>
        <v/>
      </c>
      <c r="F75" s="290" t="str">
        <f>IFERROR(VLOOKUP(E75,Tabla3[[Factor de riesgo]:[Descripción]],2,FALSE),"")</f>
        <v/>
      </c>
      <c r="G75" s="295"/>
      <c r="H75" s="295"/>
      <c r="I75" s="295"/>
      <c r="J75" s="290" t="str">
        <f t="shared" si="1"/>
        <v/>
      </c>
      <c r="K75" s="296"/>
      <c r="L75" s="291" t="b">
        <f t="shared" si="2"/>
        <v>0</v>
      </c>
    </row>
    <row r="76" spans="1:12" x14ac:dyDescent="0.3">
      <c r="A76" s="293"/>
      <c r="B76" s="289" t="str">
        <f>_xlfn.XLOOKUP(A76,Tabla1[DENOMINACIÓN_PROCESOS],Tabla1[SIGLA],"",1)</f>
        <v/>
      </c>
      <c r="C76" s="289" t="s">
        <v>656</v>
      </c>
      <c r="D76" s="294"/>
      <c r="E76" s="290" t="str" cm="1">
        <f t="array" ref="E76">_xlfn.XLOOKUP(D76,Tipo_de_riesgo_de_Integridad_Pública,Tabla3[Factor de riesgo],"",1)</f>
        <v/>
      </c>
      <c r="F76" s="290" t="str">
        <f>IFERROR(VLOOKUP(E76,Tabla3[[Factor de riesgo]:[Descripción]],2,FALSE),"")</f>
        <v/>
      </c>
      <c r="G76" s="295"/>
      <c r="H76" s="295"/>
      <c r="I76" s="295"/>
      <c r="J76" s="290" t="str">
        <f t="shared" si="1"/>
        <v/>
      </c>
      <c r="K76" s="296"/>
      <c r="L76" s="291" t="b">
        <f t="shared" ref="L76:L107" si="3">IF(COUNTIF(A76:K76,"&lt;&gt;"&amp;"")=11,TRUE, FALSE)</f>
        <v>0</v>
      </c>
    </row>
    <row r="77" spans="1:12" x14ac:dyDescent="0.3">
      <c r="A77" s="293"/>
      <c r="B77" s="289" t="str">
        <f>_xlfn.XLOOKUP(A77,Tabla1[DENOMINACIÓN_PROCESOS],Tabla1[SIGLA],"",1)</f>
        <v/>
      </c>
      <c r="C77" s="289" t="s">
        <v>657</v>
      </c>
      <c r="D77" s="294"/>
      <c r="E77" s="290" t="str" cm="1">
        <f t="array" ref="E77">_xlfn.XLOOKUP(D77,Tipo_de_riesgo_de_Integridad_Pública,Tabla3[Factor de riesgo],"",1)</f>
        <v/>
      </c>
      <c r="F77" s="290" t="str">
        <f>IFERROR(VLOOKUP(E77,Tabla3[[Factor de riesgo]:[Descripción]],2,FALSE),"")</f>
        <v/>
      </c>
      <c r="G77" s="295"/>
      <c r="H77" s="295"/>
      <c r="I77" s="295"/>
      <c r="J77" s="290" t="str">
        <f t="shared" ref="J77:J140" si="4">IF(COUNTIF(G77:I77,"&lt;&gt;"&amp;"")=3,CONCATENATE("Posibilidad de afectación ",G77, " por ",H77," debido a "&amp;I77),"")</f>
        <v/>
      </c>
      <c r="K77" s="296"/>
      <c r="L77" s="291" t="b">
        <f t="shared" si="3"/>
        <v>0</v>
      </c>
    </row>
    <row r="78" spans="1:12" x14ac:dyDescent="0.3">
      <c r="A78" s="293"/>
      <c r="B78" s="289" t="str">
        <f>_xlfn.XLOOKUP(A78,Tabla1[DENOMINACIÓN_PROCESOS],Tabla1[SIGLA],"",1)</f>
        <v/>
      </c>
      <c r="C78" s="289" t="s">
        <v>658</v>
      </c>
      <c r="D78" s="294"/>
      <c r="E78" s="290" t="str" cm="1">
        <f t="array" ref="E78">_xlfn.XLOOKUP(D78,Tipo_de_riesgo_de_Integridad_Pública,Tabla3[Factor de riesgo],"",1)</f>
        <v/>
      </c>
      <c r="F78" s="290" t="str">
        <f>IFERROR(VLOOKUP(E78,Tabla3[[Factor de riesgo]:[Descripción]],2,FALSE),"")</f>
        <v/>
      </c>
      <c r="G78" s="295"/>
      <c r="H78" s="295"/>
      <c r="I78" s="295"/>
      <c r="J78" s="290" t="str">
        <f t="shared" si="4"/>
        <v/>
      </c>
      <c r="K78" s="296"/>
      <c r="L78" s="291" t="b">
        <f t="shared" si="3"/>
        <v>0</v>
      </c>
    </row>
    <row r="79" spans="1:12" x14ac:dyDescent="0.3">
      <c r="A79" s="293"/>
      <c r="B79" s="289" t="str">
        <f>_xlfn.XLOOKUP(A79,Tabla1[DENOMINACIÓN_PROCESOS],Tabla1[SIGLA],"",1)</f>
        <v/>
      </c>
      <c r="C79" s="289" t="s">
        <v>659</v>
      </c>
      <c r="D79" s="294"/>
      <c r="E79" s="290" t="str" cm="1">
        <f t="array" ref="E79">_xlfn.XLOOKUP(D79,Tipo_de_riesgo_de_Integridad_Pública,Tabla3[Factor de riesgo],"",1)</f>
        <v/>
      </c>
      <c r="F79" s="290" t="str">
        <f>IFERROR(VLOOKUP(E79,Tabla3[[Factor de riesgo]:[Descripción]],2,FALSE),"")</f>
        <v/>
      </c>
      <c r="G79" s="295"/>
      <c r="H79" s="295"/>
      <c r="I79" s="295"/>
      <c r="J79" s="290" t="str">
        <f t="shared" si="4"/>
        <v/>
      </c>
      <c r="K79" s="296"/>
      <c r="L79" s="291" t="b">
        <f t="shared" si="3"/>
        <v>0</v>
      </c>
    </row>
    <row r="80" spans="1:12" x14ac:dyDescent="0.3">
      <c r="A80" s="293"/>
      <c r="B80" s="289" t="str">
        <f>_xlfn.XLOOKUP(A80,Tabla1[DENOMINACIÓN_PROCESOS],Tabla1[SIGLA],"",1)</f>
        <v/>
      </c>
      <c r="C80" s="289" t="s">
        <v>660</v>
      </c>
      <c r="D80" s="294"/>
      <c r="E80" s="290" t="str" cm="1">
        <f t="array" ref="E80">_xlfn.XLOOKUP(D80,Tipo_de_riesgo_de_Integridad_Pública,Tabla3[Factor de riesgo],"",1)</f>
        <v/>
      </c>
      <c r="F80" s="290" t="str">
        <f>IFERROR(VLOOKUP(E80,Tabla3[[Factor de riesgo]:[Descripción]],2,FALSE),"")</f>
        <v/>
      </c>
      <c r="G80" s="295"/>
      <c r="H80" s="295"/>
      <c r="I80" s="295"/>
      <c r="J80" s="290" t="str">
        <f t="shared" si="4"/>
        <v/>
      </c>
      <c r="K80" s="296"/>
      <c r="L80" s="291" t="b">
        <f t="shared" si="3"/>
        <v>0</v>
      </c>
    </row>
    <row r="81" spans="1:12" x14ac:dyDescent="0.3">
      <c r="A81" s="293"/>
      <c r="B81" s="289" t="str">
        <f>_xlfn.XLOOKUP(A81,Tabla1[DENOMINACIÓN_PROCESOS],Tabla1[SIGLA],"",1)</f>
        <v/>
      </c>
      <c r="C81" s="289" t="s">
        <v>661</v>
      </c>
      <c r="D81" s="294"/>
      <c r="E81" s="290" t="str" cm="1">
        <f t="array" ref="E81">_xlfn.XLOOKUP(D81,Tipo_de_riesgo_de_Integridad_Pública,Tabla3[Factor de riesgo],"",1)</f>
        <v/>
      </c>
      <c r="F81" s="290" t="str">
        <f>IFERROR(VLOOKUP(E81,Tabla3[[Factor de riesgo]:[Descripción]],2,FALSE),"")</f>
        <v/>
      </c>
      <c r="G81" s="295"/>
      <c r="H81" s="295"/>
      <c r="I81" s="295"/>
      <c r="J81" s="290" t="str">
        <f t="shared" si="4"/>
        <v/>
      </c>
      <c r="K81" s="296"/>
      <c r="L81" s="291" t="b">
        <f t="shared" si="3"/>
        <v>0</v>
      </c>
    </row>
    <row r="82" spans="1:12" x14ac:dyDescent="0.3">
      <c r="A82" s="293"/>
      <c r="B82" s="289" t="str">
        <f>_xlfn.XLOOKUP(A82,Tabla1[DENOMINACIÓN_PROCESOS],Tabla1[SIGLA],"",1)</f>
        <v/>
      </c>
      <c r="C82" s="289" t="s">
        <v>662</v>
      </c>
      <c r="D82" s="294"/>
      <c r="E82" s="290" t="str" cm="1">
        <f t="array" ref="E82">_xlfn.XLOOKUP(D82,Tipo_de_riesgo_de_Integridad_Pública,Tabla3[Factor de riesgo],"",1)</f>
        <v/>
      </c>
      <c r="F82" s="290" t="str">
        <f>IFERROR(VLOOKUP(E82,Tabla3[[Factor de riesgo]:[Descripción]],2,FALSE),"")</f>
        <v/>
      </c>
      <c r="G82" s="295"/>
      <c r="H82" s="295"/>
      <c r="I82" s="295"/>
      <c r="J82" s="290" t="str">
        <f t="shared" si="4"/>
        <v/>
      </c>
      <c r="K82" s="296"/>
      <c r="L82" s="291" t="b">
        <f t="shared" si="3"/>
        <v>0</v>
      </c>
    </row>
    <row r="83" spans="1:12" x14ac:dyDescent="0.3">
      <c r="A83" s="293"/>
      <c r="B83" s="289" t="str">
        <f>_xlfn.XLOOKUP(A83,Tabla1[DENOMINACIÓN_PROCESOS],Tabla1[SIGLA],"",1)</f>
        <v/>
      </c>
      <c r="C83" s="289" t="s">
        <v>663</v>
      </c>
      <c r="D83" s="294"/>
      <c r="E83" s="290" t="str" cm="1">
        <f t="array" ref="E83">_xlfn.XLOOKUP(D83,Tipo_de_riesgo_de_Integridad_Pública,Tabla3[Factor de riesgo],"",1)</f>
        <v/>
      </c>
      <c r="F83" s="290" t="str">
        <f>IFERROR(VLOOKUP(E83,Tabla3[[Factor de riesgo]:[Descripción]],2,FALSE),"")</f>
        <v/>
      </c>
      <c r="G83" s="295"/>
      <c r="H83" s="295"/>
      <c r="I83" s="295"/>
      <c r="J83" s="290" t="str">
        <f t="shared" si="4"/>
        <v/>
      </c>
      <c r="K83" s="296"/>
      <c r="L83" s="291" t="b">
        <f t="shared" si="3"/>
        <v>0</v>
      </c>
    </row>
    <row r="84" spans="1:12" x14ac:dyDescent="0.3">
      <c r="A84" s="293"/>
      <c r="B84" s="289" t="str">
        <f>_xlfn.XLOOKUP(A84,Tabla1[DENOMINACIÓN_PROCESOS],Tabla1[SIGLA],"",1)</f>
        <v/>
      </c>
      <c r="C84" s="289" t="s">
        <v>664</v>
      </c>
      <c r="D84" s="294"/>
      <c r="E84" s="290" t="str" cm="1">
        <f t="array" ref="E84">_xlfn.XLOOKUP(D84,Tipo_de_riesgo_de_Integridad_Pública,Tabla3[Factor de riesgo],"",1)</f>
        <v/>
      </c>
      <c r="F84" s="290" t="str">
        <f>IFERROR(VLOOKUP(E84,Tabla3[[Factor de riesgo]:[Descripción]],2,FALSE),"")</f>
        <v/>
      </c>
      <c r="G84" s="295"/>
      <c r="H84" s="295"/>
      <c r="I84" s="295"/>
      <c r="J84" s="290" t="str">
        <f t="shared" si="4"/>
        <v/>
      </c>
      <c r="K84" s="296"/>
      <c r="L84" s="291" t="b">
        <f t="shared" si="3"/>
        <v>0</v>
      </c>
    </row>
    <row r="85" spans="1:12" x14ac:dyDescent="0.3">
      <c r="A85" s="293"/>
      <c r="B85" s="289" t="str">
        <f>_xlfn.XLOOKUP(A85,Tabla1[DENOMINACIÓN_PROCESOS],Tabla1[SIGLA],"",1)</f>
        <v/>
      </c>
      <c r="C85" s="289" t="s">
        <v>665</v>
      </c>
      <c r="D85" s="294"/>
      <c r="E85" s="290" t="str" cm="1">
        <f t="array" ref="E85">_xlfn.XLOOKUP(D85,Tipo_de_riesgo_de_Integridad_Pública,Tabla3[Factor de riesgo],"",1)</f>
        <v/>
      </c>
      <c r="F85" s="290" t="str">
        <f>IFERROR(VLOOKUP(E85,Tabla3[[Factor de riesgo]:[Descripción]],2,FALSE),"")</f>
        <v/>
      </c>
      <c r="G85" s="295"/>
      <c r="H85" s="295"/>
      <c r="I85" s="295"/>
      <c r="J85" s="290" t="str">
        <f t="shared" si="4"/>
        <v/>
      </c>
      <c r="K85" s="296"/>
      <c r="L85" s="291" t="b">
        <f t="shared" si="3"/>
        <v>0</v>
      </c>
    </row>
    <row r="86" spans="1:12" x14ac:dyDescent="0.3">
      <c r="A86" s="293"/>
      <c r="B86" s="289" t="str">
        <f>_xlfn.XLOOKUP(A86,Tabla1[DENOMINACIÓN_PROCESOS],Tabla1[SIGLA],"",1)</f>
        <v/>
      </c>
      <c r="C86" s="289" t="s">
        <v>666</v>
      </c>
      <c r="D86" s="294"/>
      <c r="E86" s="290" t="str" cm="1">
        <f t="array" ref="E86">_xlfn.XLOOKUP(D86,Tipo_de_riesgo_de_Integridad_Pública,Tabla3[Factor de riesgo],"",1)</f>
        <v/>
      </c>
      <c r="F86" s="290" t="str">
        <f>IFERROR(VLOOKUP(E86,Tabla3[[Factor de riesgo]:[Descripción]],2,FALSE),"")</f>
        <v/>
      </c>
      <c r="G86" s="295"/>
      <c r="H86" s="295"/>
      <c r="I86" s="295"/>
      <c r="J86" s="290" t="str">
        <f t="shared" si="4"/>
        <v/>
      </c>
      <c r="K86" s="296"/>
      <c r="L86" s="291" t="b">
        <f t="shared" si="3"/>
        <v>0</v>
      </c>
    </row>
    <row r="87" spans="1:12" x14ac:dyDescent="0.3">
      <c r="A87" s="293"/>
      <c r="B87" s="289" t="str">
        <f>_xlfn.XLOOKUP(A87,Tabla1[DENOMINACIÓN_PROCESOS],Tabla1[SIGLA],"",1)</f>
        <v/>
      </c>
      <c r="C87" s="289" t="s">
        <v>667</v>
      </c>
      <c r="D87" s="294"/>
      <c r="E87" s="290" t="str" cm="1">
        <f t="array" ref="E87">_xlfn.XLOOKUP(D87,Tipo_de_riesgo_de_Integridad_Pública,Tabla3[Factor de riesgo],"",1)</f>
        <v/>
      </c>
      <c r="F87" s="290" t="str">
        <f>IFERROR(VLOOKUP(E87,Tabla3[[Factor de riesgo]:[Descripción]],2,FALSE),"")</f>
        <v/>
      </c>
      <c r="G87" s="295"/>
      <c r="H87" s="295"/>
      <c r="I87" s="295"/>
      <c r="J87" s="290" t="str">
        <f t="shared" si="4"/>
        <v/>
      </c>
      <c r="K87" s="296"/>
      <c r="L87" s="291" t="b">
        <f t="shared" si="3"/>
        <v>0</v>
      </c>
    </row>
    <row r="88" spans="1:12" x14ac:dyDescent="0.3">
      <c r="A88" s="293"/>
      <c r="B88" s="289" t="str">
        <f>_xlfn.XLOOKUP(A88,Tabla1[DENOMINACIÓN_PROCESOS],Tabla1[SIGLA],"",1)</f>
        <v/>
      </c>
      <c r="C88" s="289" t="s">
        <v>668</v>
      </c>
      <c r="D88" s="294"/>
      <c r="E88" s="290" t="str" cm="1">
        <f t="array" ref="E88">_xlfn.XLOOKUP(D88,Tipo_de_riesgo_de_Integridad_Pública,Tabla3[Factor de riesgo],"",1)</f>
        <v/>
      </c>
      <c r="F88" s="290" t="str">
        <f>IFERROR(VLOOKUP(E88,Tabla3[[Factor de riesgo]:[Descripción]],2,FALSE),"")</f>
        <v/>
      </c>
      <c r="G88" s="295"/>
      <c r="H88" s="295"/>
      <c r="I88" s="295"/>
      <c r="J88" s="290" t="str">
        <f t="shared" si="4"/>
        <v/>
      </c>
      <c r="K88" s="296"/>
      <c r="L88" s="291" t="b">
        <f t="shared" si="3"/>
        <v>0</v>
      </c>
    </row>
    <row r="89" spans="1:12" x14ac:dyDescent="0.3">
      <c r="A89" s="293"/>
      <c r="B89" s="289" t="str">
        <f>_xlfn.XLOOKUP(A89,Tabla1[DENOMINACIÓN_PROCESOS],Tabla1[SIGLA],"",1)</f>
        <v/>
      </c>
      <c r="C89" s="289" t="s">
        <v>669</v>
      </c>
      <c r="D89" s="294"/>
      <c r="E89" s="290" t="str" cm="1">
        <f t="array" ref="E89">_xlfn.XLOOKUP(D89,Tipo_de_riesgo_de_Integridad_Pública,Tabla3[Factor de riesgo],"",1)</f>
        <v/>
      </c>
      <c r="F89" s="290" t="str">
        <f>IFERROR(VLOOKUP(E89,Tabla3[[Factor de riesgo]:[Descripción]],2,FALSE),"")</f>
        <v/>
      </c>
      <c r="G89" s="295"/>
      <c r="H89" s="295"/>
      <c r="I89" s="295"/>
      <c r="J89" s="290" t="str">
        <f t="shared" si="4"/>
        <v/>
      </c>
      <c r="K89" s="296"/>
      <c r="L89" s="291" t="b">
        <f t="shared" si="3"/>
        <v>0</v>
      </c>
    </row>
    <row r="90" spans="1:12" x14ac:dyDescent="0.3">
      <c r="A90" s="293"/>
      <c r="B90" s="289" t="str">
        <f>_xlfn.XLOOKUP(A90,Tabla1[DENOMINACIÓN_PROCESOS],Tabla1[SIGLA],"",1)</f>
        <v/>
      </c>
      <c r="C90" s="289" t="s">
        <v>670</v>
      </c>
      <c r="D90" s="294"/>
      <c r="E90" s="290" t="str" cm="1">
        <f t="array" ref="E90">_xlfn.XLOOKUP(D90,Tipo_de_riesgo_de_Integridad_Pública,Tabla3[Factor de riesgo],"",1)</f>
        <v/>
      </c>
      <c r="F90" s="290" t="str">
        <f>IFERROR(VLOOKUP(E90,Tabla3[[Factor de riesgo]:[Descripción]],2,FALSE),"")</f>
        <v/>
      </c>
      <c r="G90" s="295"/>
      <c r="H90" s="295"/>
      <c r="I90" s="295"/>
      <c r="J90" s="290" t="str">
        <f t="shared" si="4"/>
        <v/>
      </c>
      <c r="K90" s="296"/>
      <c r="L90" s="291" t="b">
        <f t="shared" si="3"/>
        <v>0</v>
      </c>
    </row>
    <row r="91" spans="1:12" x14ac:dyDescent="0.3">
      <c r="A91" s="293"/>
      <c r="B91" s="289" t="str">
        <f>_xlfn.XLOOKUP(A91,Tabla1[DENOMINACIÓN_PROCESOS],Tabla1[SIGLA],"",1)</f>
        <v/>
      </c>
      <c r="C91" s="289" t="s">
        <v>671</v>
      </c>
      <c r="D91" s="294"/>
      <c r="E91" s="290" t="str" cm="1">
        <f t="array" ref="E91">_xlfn.XLOOKUP(D91,Tipo_de_riesgo_de_Integridad_Pública,Tabla3[Factor de riesgo],"",1)</f>
        <v/>
      </c>
      <c r="F91" s="290" t="str">
        <f>IFERROR(VLOOKUP(E91,Tabla3[[Factor de riesgo]:[Descripción]],2,FALSE),"")</f>
        <v/>
      </c>
      <c r="G91" s="295"/>
      <c r="H91" s="295"/>
      <c r="I91" s="295"/>
      <c r="J91" s="290" t="str">
        <f t="shared" si="4"/>
        <v/>
      </c>
      <c r="K91" s="296"/>
      <c r="L91" s="291" t="b">
        <f t="shared" si="3"/>
        <v>0</v>
      </c>
    </row>
    <row r="92" spans="1:12" x14ac:dyDescent="0.3">
      <c r="A92" s="293"/>
      <c r="B92" s="289" t="str">
        <f>_xlfn.XLOOKUP(A92,Tabla1[DENOMINACIÓN_PROCESOS],Tabla1[SIGLA],"",1)</f>
        <v/>
      </c>
      <c r="C92" s="289" t="s">
        <v>672</v>
      </c>
      <c r="D92" s="294"/>
      <c r="E92" s="290" t="str" cm="1">
        <f t="array" ref="E92">_xlfn.XLOOKUP(D92,Tipo_de_riesgo_de_Integridad_Pública,Tabla3[Factor de riesgo],"",1)</f>
        <v/>
      </c>
      <c r="F92" s="290" t="str">
        <f>IFERROR(VLOOKUP(E92,Tabla3[[Factor de riesgo]:[Descripción]],2,FALSE),"")</f>
        <v/>
      </c>
      <c r="G92" s="295"/>
      <c r="H92" s="295"/>
      <c r="I92" s="295"/>
      <c r="J92" s="290" t="str">
        <f t="shared" si="4"/>
        <v/>
      </c>
      <c r="K92" s="296"/>
      <c r="L92" s="291" t="b">
        <f t="shared" si="3"/>
        <v>0</v>
      </c>
    </row>
    <row r="93" spans="1:12" x14ac:dyDescent="0.3">
      <c r="A93" s="293"/>
      <c r="B93" s="289" t="str">
        <f>_xlfn.XLOOKUP(A93,Tabla1[DENOMINACIÓN_PROCESOS],Tabla1[SIGLA],"",1)</f>
        <v/>
      </c>
      <c r="C93" s="289" t="s">
        <v>673</v>
      </c>
      <c r="D93" s="294"/>
      <c r="E93" s="290" t="str" cm="1">
        <f t="array" ref="E93">_xlfn.XLOOKUP(D93,Tipo_de_riesgo_de_Integridad_Pública,Tabla3[Factor de riesgo],"",1)</f>
        <v/>
      </c>
      <c r="F93" s="290" t="str">
        <f>IFERROR(VLOOKUP(E93,Tabla3[[Factor de riesgo]:[Descripción]],2,FALSE),"")</f>
        <v/>
      </c>
      <c r="G93" s="295"/>
      <c r="H93" s="295"/>
      <c r="I93" s="295"/>
      <c r="J93" s="290" t="str">
        <f t="shared" si="4"/>
        <v/>
      </c>
      <c r="K93" s="296"/>
      <c r="L93" s="291" t="b">
        <f t="shared" si="3"/>
        <v>0</v>
      </c>
    </row>
    <row r="94" spans="1:12" x14ac:dyDescent="0.3">
      <c r="A94" s="293"/>
      <c r="B94" s="289" t="str">
        <f>_xlfn.XLOOKUP(A94,Tabla1[DENOMINACIÓN_PROCESOS],Tabla1[SIGLA],"",1)</f>
        <v/>
      </c>
      <c r="C94" s="289" t="s">
        <v>674</v>
      </c>
      <c r="D94" s="294"/>
      <c r="E94" s="290" t="str" cm="1">
        <f t="array" ref="E94">_xlfn.XLOOKUP(D94,Tipo_de_riesgo_de_Integridad_Pública,Tabla3[Factor de riesgo],"",1)</f>
        <v/>
      </c>
      <c r="F94" s="290" t="str">
        <f>IFERROR(VLOOKUP(E94,Tabla3[[Factor de riesgo]:[Descripción]],2,FALSE),"")</f>
        <v/>
      </c>
      <c r="G94" s="295"/>
      <c r="H94" s="295"/>
      <c r="I94" s="295"/>
      <c r="J94" s="290" t="str">
        <f t="shared" si="4"/>
        <v/>
      </c>
      <c r="K94" s="296"/>
      <c r="L94" s="291" t="b">
        <f t="shared" si="3"/>
        <v>0</v>
      </c>
    </row>
    <row r="95" spans="1:12" x14ac:dyDescent="0.3">
      <c r="A95" s="293"/>
      <c r="B95" s="289" t="str">
        <f>_xlfn.XLOOKUP(A95,Tabla1[DENOMINACIÓN_PROCESOS],Tabla1[SIGLA],"",1)</f>
        <v/>
      </c>
      <c r="C95" s="289" t="s">
        <v>675</v>
      </c>
      <c r="D95" s="294"/>
      <c r="E95" s="290" t="str" cm="1">
        <f t="array" ref="E95">_xlfn.XLOOKUP(D95,Tipo_de_riesgo_de_Integridad_Pública,Tabla3[Factor de riesgo],"",1)</f>
        <v/>
      </c>
      <c r="F95" s="290" t="str">
        <f>IFERROR(VLOOKUP(E95,Tabla3[[Factor de riesgo]:[Descripción]],2,FALSE),"")</f>
        <v/>
      </c>
      <c r="G95" s="295"/>
      <c r="H95" s="295"/>
      <c r="I95" s="295"/>
      <c r="J95" s="290" t="str">
        <f t="shared" si="4"/>
        <v/>
      </c>
      <c r="K95" s="296"/>
      <c r="L95" s="291" t="b">
        <f t="shared" si="3"/>
        <v>0</v>
      </c>
    </row>
    <row r="96" spans="1:12" x14ac:dyDescent="0.3">
      <c r="A96" s="293"/>
      <c r="B96" s="289" t="str">
        <f>_xlfn.XLOOKUP(A96,Tabla1[DENOMINACIÓN_PROCESOS],Tabla1[SIGLA],"",1)</f>
        <v/>
      </c>
      <c r="C96" s="289" t="s">
        <v>676</v>
      </c>
      <c r="D96" s="294"/>
      <c r="E96" s="290" t="str" cm="1">
        <f t="array" ref="E96">_xlfn.XLOOKUP(D96,Tipo_de_riesgo_de_Integridad_Pública,Tabla3[Factor de riesgo],"",1)</f>
        <v/>
      </c>
      <c r="F96" s="290" t="str">
        <f>IFERROR(VLOOKUP(E96,Tabla3[[Factor de riesgo]:[Descripción]],2,FALSE),"")</f>
        <v/>
      </c>
      <c r="G96" s="295"/>
      <c r="H96" s="295"/>
      <c r="I96" s="295"/>
      <c r="J96" s="290" t="str">
        <f t="shared" si="4"/>
        <v/>
      </c>
      <c r="K96" s="296"/>
      <c r="L96" s="291" t="b">
        <f t="shared" si="3"/>
        <v>0</v>
      </c>
    </row>
    <row r="97" spans="1:12" x14ac:dyDescent="0.3">
      <c r="A97" s="293"/>
      <c r="B97" s="289" t="str">
        <f>_xlfn.XLOOKUP(A97,Tabla1[DENOMINACIÓN_PROCESOS],Tabla1[SIGLA],"",1)</f>
        <v/>
      </c>
      <c r="C97" s="289" t="s">
        <v>677</v>
      </c>
      <c r="D97" s="294"/>
      <c r="E97" s="290" t="str" cm="1">
        <f t="array" ref="E97">_xlfn.XLOOKUP(D97,Tipo_de_riesgo_de_Integridad_Pública,Tabla3[Factor de riesgo],"",1)</f>
        <v/>
      </c>
      <c r="F97" s="290" t="str">
        <f>IFERROR(VLOOKUP(E97,Tabla3[[Factor de riesgo]:[Descripción]],2,FALSE),"")</f>
        <v/>
      </c>
      <c r="G97" s="295"/>
      <c r="H97" s="295"/>
      <c r="I97" s="295"/>
      <c r="J97" s="290" t="str">
        <f t="shared" si="4"/>
        <v/>
      </c>
      <c r="K97" s="296"/>
      <c r="L97" s="291" t="b">
        <f t="shared" si="3"/>
        <v>0</v>
      </c>
    </row>
    <row r="98" spans="1:12" x14ac:dyDescent="0.3">
      <c r="A98" s="293"/>
      <c r="B98" s="289" t="str">
        <f>_xlfn.XLOOKUP(A98,Tabla1[DENOMINACIÓN_PROCESOS],Tabla1[SIGLA],"",1)</f>
        <v/>
      </c>
      <c r="C98" s="289" t="s">
        <v>678</v>
      </c>
      <c r="D98" s="294"/>
      <c r="E98" s="290" t="str" cm="1">
        <f t="array" ref="E98">_xlfn.XLOOKUP(D98,Tipo_de_riesgo_de_Integridad_Pública,Tabla3[Factor de riesgo],"",1)</f>
        <v/>
      </c>
      <c r="F98" s="290" t="str">
        <f>IFERROR(VLOOKUP(E98,Tabla3[[Factor de riesgo]:[Descripción]],2,FALSE),"")</f>
        <v/>
      </c>
      <c r="G98" s="295"/>
      <c r="H98" s="295"/>
      <c r="I98" s="295"/>
      <c r="J98" s="290" t="str">
        <f t="shared" si="4"/>
        <v/>
      </c>
      <c r="K98" s="296"/>
      <c r="L98" s="291" t="b">
        <f t="shared" si="3"/>
        <v>0</v>
      </c>
    </row>
    <row r="99" spans="1:12" x14ac:dyDescent="0.3">
      <c r="A99" s="293"/>
      <c r="B99" s="289" t="str">
        <f>_xlfn.XLOOKUP(A99,Tabla1[DENOMINACIÓN_PROCESOS],Tabla1[SIGLA],"",1)</f>
        <v/>
      </c>
      <c r="C99" s="289" t="s">
        <v>679</v>
      </c>
      <c r="D99" s="294"/>
      <c r="E99" s="290" t="str" cm="1">
        <f t="array" ref="E99">_xlfn.XLOOKUP(D99,Tipo_de_riesgo_de_Integridad_Pública,Tabla3[Factor de riesgo],"",1)</f>
        <v/>
      </c>
      <c r="F99" s="290" t="str">
        <f>IFERROR(VLOOKUP(E99,Tabla3[[Factor de riesgo]:[Descripción]],2,FALSE),"")</f>
        <v/>
      </c>
      <c r="G99" s="295"/>
      <c r="H99" s="295"/>
      <c r="I99" s="295"/>
      <c r="J99" s="290" t="str">
        <f t="shared" si="4"/>
        <v/>
      </c>
      <c r="K99" s="296"/>
      <c r="L99" s="291" t="b">
        <f t="shared" si="3"/>
        <v>0</v>
      </c>
    </row>
    <row r="100" spans="1:12" x14ac:dyDescent="0.3">
      <c r="A100" s="293"/>
      <c r="B100" s="289" t="str">
        <f>_xlfn.XLOOKUP(A100,Tabla1[DENOMINACIÓN_PROCESOS],Tabla1[SIGLA],"",1)</f>
        <v/>
      </c>
      <c r="C100" s="289" t="s">
        <v>680</v>
      </c>
      <c r="D100" s="294"/>
      <c r="E100" s="290" t="str" cm="1">
        <f t="array" ref="E100">_xlfn.XLOOKUP(D100,Tipo_de_riesgo_de_Integridad_Pública,Tabla3[Factor de riesgo],"",1)</f>
        <v/>
      </c>
      <c r="F100" s="290" t="str">
        <f>IFERROR(VLOOKUP(E100,Tabla3[[Factor de riesgo]:[Descripción]],2,FALSE),"")</f>
        <v/>
      </c>
      <c r="G100" s="295"/>
      <c r="H100" s="295"/>
      <c r="I100" s="295"/>
      <c r="J100" s="290" t="str">
        <f t="shared" si="4"/>
        <v/>
      </c>
      <c r="K100" s="296"/>
      <c r="L100" s="291" t="b">
        <f t="shared" si="3"/>
        <v>0</v>
      </c>
    </row>
    <row r="101" spans="1:12" x14ac:dyDescent="0.3">
      <c r="A101" s="293"/>
      <c r="B101" s="289" t="str">
        <f>_xlfn.XLOOKUP(A101,Tabla1[DENOMINACIÓN_PROCESOS],Tabla1[SIGLA],"",1)</f>
        <v/>
      </c>
      <c r="C101" s="289" t="s">
        <v>681</v>
      </c>
      <c r="D101" s="294"/>
      <c r="E101" s="290" t="str" cm="1">
        <f t="array" ref="E101">_xlfn.XLOOKUP(D101,Tipo_de_riesgo_de_Integridad_Pública,Tabla3[Factor de riesgo],"",1)</f>
        <v/>
      </c>
      <c r="F101" s="290" t="str">
        <f>IFERROR(VLOOKUP(E101,Tabla3[[Factor de riesgo]:[Descripción]],2,FALSE),"")</f>
        <v/>
      </c>
      <c r="G101" s="295"/>
      <c r="H101" s="295"/>
      <c r="I101" s="295"/>
      <c r="J101" s="290" t="str">
        <f t="shared" si="4"/>
        <v/>
      </c>
      <c r="K101" s="296"/>
      <c r="L101" s="291" t="b">
        <f t="shared" si="3"/>
        <v>0</v>
      </c>
    </row>
    <row r="102" spans="1:12" x14ac:dyDescent="0.3">
      <c r="A102" s="293"/>
      <c r="B102" s="289" t="str">
        <f>_xlfn.XLOOKUP(A102,Tabla1[DENOMINACIÓN_PROCESOS],Tabla1[SIGLA],"",1)</f>
        <v/>
      </c>
      <c r="C102" s="289" t="s">
        <v>682</v>
      </c>
      <c r="D102" s="294"/>
      <c r="E102" s="290" t="str" cm="1">
        <f t="array" ref="E102">_xlfn.XLOOKUP(D102,Tipo_de_riesgo_de_Integridad_Pública,Tabla3[Factor de riesgo],"",1)</f>
        <v/>
      </c>
      <c r="F102" s="290" t="str">
        <f>IFERROR(VLOOKUP(E102,Tabla3[[Factor de riesgo]:[Descripción]],2,FALSE),"")</f>
        <v/>
      </c>
      <c r="G102" s="295"/>
      <c r="H102" s="295"/>
      <c r="I102" s="295"/>
      <c r="J102" s="290" t="str">
        <f t="shared" si="4"/>
        <v/>
      </c>
      <c r="K102" s="296"/>
      <c r="L102" s="291" t="b">
        <f t="shared" si="3"/>
        <v>0</v>
      </c>
    </row>
    <row r="103" spans="1:12" x14ac:dyDescent="0.3">
      <c r="A103" s="293"/>
      <c r="B103" s="289" t="str">
        <f>_xlfn.XLOOKUP(A103,Tabla1[DENOMINACIÓN_PROCESOS],Tabla1[SIGLA],"",1)</f>
        <v/>
      </c>
      <c r="C103" s="289" t="s">
        <v>683</v>
      </c>
      <c r="D103" s="294"/>
      <c r="E103" s="290" t="str" cm="1">
        <f t="array" ref="E103">_xlfn.XLOOKUP(D103,Tipo_de_riesgo_de_Integridad_Pública,Tabla3[Factor de riesgo],"",1)</f>
        <v/>
      </c>
      <c r="F103" s="290" t="str">
        <f>IFERROR(VLOOKUP(E103,Tabla3[[Factor de riesgo]:[Descripción]],2,FALSE),"")</f>
        <v/>
      </c>
      <c r="G103" s="295"/>
      <c r="H103" s="295"/>
      <c r="I103" s="295"/>
      <c r="J103" s="290" t="str">
        <f t="shared" si="4"/>
        <v/>
      </c>
      <c r="K103" s="296"/>
      <c r="L103" s="291" t="b">
        <f t="shared" si="3"/>
        <v>0</v>
      </c>
    </row>
    <row r="104" spans="1:12" x14ac:dyDescent="0.3">
      <c r="A104" s="293"/>
      <c r="B104" s="289" t="str">
        <f>_xlfn.XLOOKUP(A104,Tabla1[DENOMINACIÓN_PROCESOS],Tabla1[SIGLA],"",1)</f>
        <v/>
      </c>
      <c r="C104" s="289" t="s">
        <v>684</v>
      </c>
      <c r="D104" s="294"/>
      <c r="E104" s="290" t="str" cm="1">
        <f t="array" ref="E104">_xlfn.XLOOKUP(D104,Tipo_de_riesgo_de_Integridad_Pública,Tabla3[Factor de riesgo],"",1)</f>
        <v/>
      </c>
      <c r="F104" s="290" t="str">
        <f>IFERROR(VLOOKUP(E104,Tabla3[[Factor de riesgo]:[Descripción]],2,FALSE),"")</f>
        <v/>
      </c>
      <c r="G104" s="295"/>
      <c r="H104" s="295"/>
      <c r="I104" s="295"/>
      <c r="J104" s="290" t="str">
        <f t="shared" si="4"/>
        <v/>
      </c>
      <c r="K104" s="296"/>
      <c r="L104" s="291" t="b">
        <f t="shared" si="3"/>
        <v>0</v>
      </c>
    </row>
    <row r="105" spans="1:12" x14ac:dyDescent="0.3">
      <c r="A105" s="293"/>
      <c r="B105" s="289" t="str">
        <f>_xlfn.XLOOKUP(A105,Tabla1[DENOMINACIÓN_PROCESOS],Tabla1[SIGLA],"",1)</f>
        <v/>
      </c>
      <c r="C105" s="289" t="s">
        <v>685</v>
      </c>
      <c r="D105" s="294"/>
      <c r="E105" s="290" t="str" cm="1">
        <f t="array" ref="E105">_xlfn.XLOOKUP(D105,Tipo_de_riesgo_de_Integridad_Pública,Tabla3[Factor de riesgo],"",1)</f>
        <v/>
      </c>
      <c r="F105" s="290" t="str">
        <f>IFERROR(VLOOKUP(E105,Tabla3[[Factor de riesgo]:[Descripción]],2,FALSE),"")</f>
        <v/>
      </c>
      <c r="G105" s="295"/>
      <c r="H105" s="295"/>
      <c r="I105" s="295"/>
      <c r="J105" s="290" t="str">
        <f t="shared" si="4"/>
        <v/>
      </c>
      <c r="K105" s="296"/>
      <c r="L105" s="291" t="b">
        <f t="shared" si="3"/>
        <v>0</v>
      </c>
    </row>
    <row r="106" spans="1:12" x14ac:dyDescent="0.3">
      <c r="A106" s="293"/>
      <c r="B106" s="289" t="str">
        <f>_xlfn.XLOOKUP(A106,Tabla1[DENOMINACIÓN_PROCESOS],Tabla1[SIGLA],"",1)</f>
        <v/>
      </c>
      <c r="C106" s="289" t="s">
        <v>686</v>
      </c>
      <c r="D106" s="294"/>
      <c r="E106" s="290" t="str" cm="1">
        <f t="array" ref="E106">_xlfn.XLOOKUP(D106,Tipo_de_riesgo_de_Integridad_Pública,Tabla3[Factor de riesgo],"",1)</f>
        <v/>
      </c>
      <c r="F106" s="290" t="str">
        <f>IFERROR(VLOOKUP(E106,Tabla3[[Factor de riesgo]:[Descripción]],2,FALSE),"")</f>
        <v/>
      </c>
      <c r="G106" s="295"/>
      <c r="H106" s="295"/>
      <c r="I106" s="295"/>
      <c r="J106" s="290" t="str">
        <f t="shared" si="4"/>
        <v/>
      </c>
      <c r="K106" s="296"/>
      <c r="L106" s="291" t="b">
        <f t="shared" si="3"/>
        <v>0</v>
      </c>
    </row>
    <row r="107" spans="1:12" x14ac:dyDescent="0.3">
      <c r="A107" s="293"/>
      <c r="B107" s="289" t="str">
        <f>_xlfn.XLOOKUP(A107,Tabla1[DENOMINACIÓN_PROCESOS],Tabla1[SIGLA],"",1)</f>
        <v/>
      </c>
      <c r="C107" s="289" t="s">
        <v>687</v>
      </c>
      <c r="D107" s="294"/>
      <c r="E107" s="290" t="str" cm="1">
        <f t="array" ref="E107">_xlfn.XLOOKUP(D107,Tipo_de_riesgo_de_Integridad_Pública,Tabla3[Factor de riesgo],"",1)</f>
        <v/>
      </c>
      <c r="F107" s="290" t="str">
        <f>IFERROR(VLOOKUP(E107,Tabla3[[Factor de riesgo]:[Descripción]],2,FALSE),"")</f>
        <v/>
      </c>
      <c r="G107" s="295"/>
      <c r="H107" s="295"/>
      <c r="I107" s="295"/>
      <c r="J107" s="290" t="str">
        <f t="shared" si="4"/>
        <v/>
      </c>
      <c r="K107" s="296"/>
      <c r="L107" s="291" t="b">
        <f t="shared" si="3"/>
        <v>0</v>
      </c>
    </row>
    <row r="108" spans="1:12" x14ac:dyDescent="0.3">
      <c r="A108" s="293"/>
      <c r="B108" s="289" t="str">
        <f>_xlfn.XLOOKUP(A108,Tabla1[DENOMINACIÓN_PROCESOS],Tabla1[SIGLA],"",1)</f>
        <v/>
      </c>
      <c r="C108" s="289" t="s">
        <v>688</v>
      </c>
      <c r="D108" s="294"/>
      <c r="E108" s="290" t="str" cm="1">
        <f t="array" ref="E108">_xlfn.XLOOKUP(D108,Tipo_de_riesgo_de_Integridad_Pública,Tabla3[Factor de riesgo],"",1)</f>
        <v/>
      </c>
      <c r="F108" s="290" t="str">
        <f>IFERROR(VLOOKUP(E108,Tabla3[[Factor de riesgo]:[Descripción]],2,FALSE),"")</f>
        <v/>
      </c>
      <c r="G108" s="295"/>
      <c r="H108" s="295"/>
      <c r="I108" s="295"/>
      <c r="J108" s="290" t="str">
        <f t="shared" si="4"/>
        <v/>
      </c>
      <c r="K108" s="296"/>
      <c r="L108" s="291" t="b">
        <f t="shared" ref="L108:L139" si="5">IF(COUNTIF(A108:K108,"&lt;&gt;"&amp;"")=11,TRUE, FALSE)</f>
        <v>0</v>
      </c>
    </row>
    <row r="109" spans="1:12" x14ac:dyDescent="0.3">
      <c r="A109" s="293"/>
      <c r="B109" s="289" t="str">
        <f>_xlfn.XLOOKUP(A109,Tabla1[DENOMINACIÓN_PROCESOS],Tabla1[SIGLA],"",1)</f>
        <v/>
      </c>
      <c r="C109" s="289" t="s">
        <v>689</v>
      </c>
      <c r="D109" s="294"/>
      <c r="E109" s="290" t="str" cm="1">
        <f t="array" ref="E109">_xlfn.XLOOKUP(D109,Tipo_de_riesgo_de_Integridad_Pública,Tabla3[Factor de riesgo],"",1)</f>
        <v/>
      </c>
      <c r="F109" s="290" t="str">
        <f>IFERROR(VLOOKUP(E109,Tabla3[[Factor de riesgo]:[Descripción]],2,FALSE),"")</f>
        <v/>
      </c>
      <c r="G109" s="295"/>
      <c r="H109" s="295"/>
      <c r="I109" s="295"/>
      <c r="J109" s="290" t="str">
        <f t="shared" si="4"/>
        <v/>
      </c>
      <c r="K109" s="296"/>
      <c r="L109" s="291" t="b">
        <f t="shared" si="5"/>
        <v>0</v>
      </c>
    </row>
    <row r="110" spans="1:12" x14ac:dyDescent="0.3">
      <c r="A110" s="293"/>
      <c r="B110" s="289" t="str">
        <f>_xlfn.XLOOKUP(A110,Tabla1[DENOMINACIÓN_PROCESOS],Tabla1[SIGLA],"",1)</f>
        <v/>
      </c>
      <c r="C110" s="289" t="s">
        <v>690</v>
      </c>
      <c r="D110" s="294"/>
      <c r="E110" s="290" t="str" cm="1">
        <f t="array" ref="E110">_xlfn.XLOOKUP(D110,Tipo_de_riesgo_de_Integridad_Pública,Tabla3[Factor de riesgo],"",1)</f>
        <v/>
      </c>
      <c r="F110" s="290" t="str">
        <f>IFERROR(VLOOKUP(E110,Tabla3[[Factor de riesgo]:[Descripción]],2,FALSE),"")</f>
        <v/>
      </c>
      <c r="G110" s="295"/>
      <c r="H110" s="295"/>
      <c r="I110" s="295"/>
      <c r="J110" s="290" t="str">
        <f t="shared" si="4"/>
        <v/>
      </c>
      <c r="K110" s="296"/>
      <c r="L110" s="291" t="b">
        <f t="shared" si="5"/>
        <v>0</v>
      </c>
    </row>
    <row r="111" spans="1:12" x14ac:dyDescent="0.3">
      <c r="A111" s="293"/>
      <c r="B111" s="289" t="str">
        <f>_xlfn.XLOOKUP(A111,Tabla1[DENOMINACIÓN_PROCESOS],Tabla1[SIGLA],"",1)</f>
        <v/>
      </c>
      <c r="C111" s="289" t="s">
        <v>691</v>
      </c>
      <c r="D111" s="294"/>
      <c r="E111" s="290" t="str" cm="1">
        <f t="array" ref="E111">_xlfn.XLOOKUP(D111,Tipo_de_riesgo_de_Integridad_Pública,Tabla3[Factor de riesgo],"",1)</f>
        <v/>
      </c>
      <c r="F111" s="290" t="str">
        <f>IFERROR(VLOOKUP(E111,Tabla3[[Factor de riesgo]:[Descripción]],2,FALSE),"")</f>
        <v/>
      </c>
      <c r="G111" s="295"/>
      <c r="H111" s="295"/>
      <c r="I111" s="295"/>
      <c r="J111" s="290" t="str">
        <f t="shared" si="4"/>
        <v/>
      </c>
      <c r="K111" s="296"/>
      <c r="L111" s="291" t="b">
        <f t="shared" si="5"/>
        <v>0</v>
      </c>
    </row>
    <row r="112" spans="1:12" x14ac:dyDescent="0.3">
      <c r="A112" s="293"/>
      <c r="B112" s="289" t="str">
        <f>_xlfn.XLOOKUP(A112,Tabla1[DENOMINACIÓN_PROCESOS],Tabla1[SIGLA],"",1)</f>
        <v/>
      </c>
      <c r="C112" s="289" t="s">
        <v>692</v>
      </c>
      <c r="D112" s="294"/>
      <c r="E112" s="290" t="str" cm="1">
        <f t="array" ref="E112">_xlfn.XLOOKUP(D112,Tipo_de_riesgo_de_Integridad_Pública,Tabla3[Factor de riesgo],"",1)</f>
        <v/>
      </c>
      <c r="F112" s="290" t="str">
        <f>IFERROR(VLOOKUP(E112,Tabla3[[Factor de riesgo]:[Descripción]],2,FALSE),"")</f>
        <v/>
      </c>
      <c r="G112" s="295"/>
      <c r="H112" s="295"/>
      <c r="I112" s="295"/>
      <c r="J112" s="290" t="str">
        <f t="shared" si="4"/>
        <v/>
      </c>
      <c r="K112" s="296"/>
      <c r="L112" s="291" t="b">
        <f t="shared" si="5"/>
        <v>0</v>
      </c>
    </row>
    <row r="113" spans="1:12" x14ac:dyDescent="0.3">
      <c r="A113" s="293"/>
      <c r="B113" s="289" t="str">
        <f>_xlfn.XLOOKUP(A113,Tabla1[DENOMINACIÓN_PROCESOS],Tabla1[SIGLA],"",1)</f>
        <v/>
      </c>
      <c r="C113" s="289" t="s">
        <v>693</v>
      </c>
      <c r="D113" s="294"/>
      <c r="E113" s="290" t="str" cm="1">
        <f t="array" ref="E113">_xlfn.XLOOKUP(D113,Tipo_de_riesgo_de_Integridad_Pública,Tabla3[Factor de riesgo],"",1)</f>
        <v/>
      </c>
      <c r="F113" s="290" t="str">
        <f>IFERROR(VLOOKUP(E113,Tabla3[[Factor de riesgo]:[Descripción]],2,FALSE),"")</f>
        <v/>
      </c>
      <c r="G113" s="295"/>
      <c r="H113" s="295"/>
      <c r="I113" s="295"/>
      <c r="J113" s="290" t="str">
        <f t="shared" si="4"/>
        <v/>
      </c>
      <c r="K113" s="296"/>
      <c r="L113" s="291" t="b">
        <f t="shared" si="5"/>
        <v>0</v>
      </c>
    </row>
    <row r="114" spans="1:12" x14ac:dyDescent="0.3">
      <c r="A114" s="293"/>
      <c r="B114" s="289" t="str">
        <f>_xlfn.XLOOKUP(A114,Tabla1[DENOMINACIÓN_PROCESOS],Tabla1[SIGLA],"",1)</f>
        <v/>
      </c>
      <c r="C114" s="289" t="s">
        <v>694</v>
      </c>
      <c r="D114" s="294"/>
      <c r="E114" s="290" t="str" cm="1">
        <f t="array" ref="E114">_xlfn.XLOOKUP(D114,Tipo_de_riesgo_de_Integridad_Pública,Tabla3[Factor de riesgo],"",1)</f>
        <v/>
      </c>
      <c r="F114" s="290" t="str">
        <f>IFERROR(VLOOKUP(E114,Tabla3[[Factor de riesgo]:[Descripción]],2,FALSE),"")</f>
        <v/>
      </c>
      <c r="G114" s="295"/>
      <c r="H114" s="295"/>
      <c r="I114" s="295"/>
      <c r="J114" s="290" t="str">
        <f t="shared" si="4"/>
        <v/>
      </c>
      <c r="K114" s="296"/>
      <c r="L114" s="291" t="b">
        <f t="shared" si="5"/>
        <v>0</v>
      </c>
    </row>
    <row r="115" spans="1:12" x14ac:dyDescent="0.3">
      <c r="A115" s="293"/>
      <c r="B115" s="289" t="str">
        <f>_xlfn.XLOOKUP(A115,Tabla1[DENOMINACIÓN_PROCESOS],Tabla1[SIGLA],"",1)</f>
        <v/>
      </c>
      <c r="C115" s="289" t="s">
        <v>695</v>
      </c>
      <c r="D115" s="294"/>
      <c r="E115" s="290" t="str" cm="1">
        <f t="array" ref="E115">_xlfn.XLOOKUP(D115,Tipo_de_riesgo_de_Integridad_Pública,Tabla3[Factor de riesgo],"",1)</f>
        <v/>
      </c>
      <c r="F115" s="290" t="str">
        <f>IFERROR(VLOOKUP(E115,Tabla3[[Factor de riesgo]:[Descripción]],2,FALSE),"")</f>
        <v/>
      </c>
      <c r="G115" s="295"/>
      <c r="H115" s="295"/>
      <c r="I115" s="295"/>
      <c r="J115" s="290" t="str">
        <f t="shared" si="4"/>
        <v/>
      </c>
      <c r="K115" s="296"/>
      <c r="L115" s="291" t="b">
        <f t="shared" si="5"/>
        <v>0</v>
      </c>
    </row>
    <row r="116" spans="1:12" x14ac:dyDescent="0.3">
      <c r="A116" s="293"/>
      <c r="B116" s="289" t="str">
        <f>_xlfn.XLOOKUP(A116,Tabla1[DENOMINACIÓN_PROCESOS],Tabla1[SIGLA],"",1)</f>
        <v/>
      </c>
      <c r="C116" s="289" t="s">
        <v>696</v>
      </c>
      <c r="D116" s="294"/>
      <c r="E116" s="290" t="str" cm="1">
        <f t="array" ref="E116">_xlfn.XLOOKUP(D116,Tipo_de_riesgo_de_Integridad_Pública,Tabla3[Factor de riesgo],"",1)</f>
        <v/>
      </c>
      <c r="F116" s="290" t="str">
        <f>IFERROR(VLOOKUP(E116,Tabla3[[Factor de riesgo]:[Descripción]],2,FALSE),"")</f>
        <v/>
      </c>
      <c r="G116" s="295"/>
      <c r="H116" s="295"/>
      <c r="I116" s="295"/>
      <c r="J116" s="290" t="str">
        <f t="shared" si="4"/>
        <v/>
      </c>
      <c r="K116" s="296"/>
      <c r="L116" s="291" t="b">
        <f t="shared" si="5"/>
        <v>0</v>
      </c>
    </row>
    <row r="117" spans="1:12" x14ac:dyDescent="0.3">
      <c r="A117" s="293"/>
      <c r="B117" s="289" t="str">
        <f>_xlfn.XLOOKUP(A117,Tabla1[DENOMINACIÓN_PROCESOS],Tabla1[SIGLA],"",1)</f>
        <v/>
      </c>
      <c r="C117" s="289" t="s">
        <v>697</v>
      </c>
      <c r="D117" s="294"/>
      <c r="E117" s="290" t="str" cm="1">
        <f t="array" ref="E117">_xlfn.XLOOKUP(D117,Tipo_de_riesgo_de_Integridad_Pública,Tabla3[Factor de riesgo],"",1)</f>
        <v/>
      </c>
      <c r="F117" s="290" t="str">
        <f>IFERROR(VLOOKUP(E117,Tabla3[[Factor de riesgo]:[Descripción]],2,FALSE),"")</f>
        <v/>
      </c>
      <c r="G117" s="295"/>
      <c r="H117" s="295"/>
      <c r="I117" s="295"/>
      <c r="J117" s="290" t="str">
        <f t="shared" si="4"/>
        <v/>
      </c>
      <c r="K117" s="296"/>
      <c r="L117" s="291" t="b">
        <f t="shared" si="5"/>
        <v>0</v>
      </c>
    </row>
    <row r="118" spans="1:12" x14ac:dyDescent="0.3">
      <c r="A118" s="293"/>
      <c r="B118" s="289" t="str">
        <f>_xlfn.XLOOKUP(A118,Tabla1[DENOMINACIÓN_PROCESOS],Tabla1[SIGLA],"",1)</f>
        <v/>
      </c>
      <c r="C118" s="289" t="s">
        <v>698</v>
      </c>
      <c r="D118" s="294"/>
      <c r="E118" s="290" t="str" cm="1">
        <f t="array" ref="E118">_xlfn.XLOOKUP(D118,Tipo_de_riesgo_de_Integridad_Pública,Tabla3[Factor de riesgo],"",1)</f>
        <v/>
      </c>
      <c r="F118" s="290" t="str">
        <f>IFERROR(VLOOKUP(E118,Tabla3[[Factor de riesgo]:[Descripción]],2,FALSE),"")</f>
        <v/>
      </c>
      <c r="G118" s="295"/>
      <c r="H118" s="295"/>
      <c r="I118" s="295"/>
      <c r="J118" s="290" t="str">
        <f t="shared" si="4"/>
        <v/>
      </c>
      <c r="K118" s="296"/>
      <c r="L118" s="291" t="b">
        <f t="shared" si="5"/>
        <v>0</v>
      </c>
    </row>
    <row r="119" spans="1:12" x14ac:dyDescent="0.3">
      <c r="A119" s="293"/>
      <c r="B119" s="289" t="str">
        <f>_xlfn.XLOOKUP(A119,Tabla1[DENOMINACIÓN_PROCESOS],Tabla1[SIGLA],"",1)</f>
        <v/>
      </c>
      <c r="C119" s="289" t="s">
        <v>699</v>
      </c>
      <c r="D119" s="294"/>
      <c r="E119" s="290" t="str" cm="1">
        <f t="array" ref="E119">_xlfn.XLOOKUP(D119,Tipo_de_riesgo_de_Integridad_Pública,Tabla3[Factor de riesgo],"",1)</f>
        <v/>
      </c>
      <c r="F119" s="290" t="str">
        <f>IFERROR(VLOOKUP(E119,Tabla3[[Factor de riesgo]:[Descripción]],2,FALSE),"")</f>
        <v/>
      </c>
      <c r="G119" s="295"/>
      <c r="H119" s="295"/>
      <c r="I119" s="295"/>
      <c r="J119" s="290" t="str">
        <f t="shared" si="4"/>
        <v/>
      </c>
      <c r="K119" s="296"/>
      <c r="L119" s="291" t="b">
        <f t="shared" si="5"/>
        <v>0</v>
      </c>
    </row>
    <row r="120" spans="1:12" x14ac:dyDescent="0.3">
      <c r="A120" s="293"/>
      <c r="B120" s="289" t="str">
        <f>_xlfn.XLOOKUP(A120,Tabla1[DENOMINACIÓN_PROCESOS],Tabla1[SIGLA],"",1)</f>
        <v/>
      </c>
      <c r="C120" s="289" t="s">
        <v>700</v>
      </c>
      <c r="D120" s="294"/>
      <c r="E120" s="290" t="str" cm="1">
        <f t="array" ref="E120">_xlfn.XLOOKUP(D120,Tipo_de_riesgo_de_Integridad_Pública,Tabla3[Factor de riesgo],"",1)</f>
        <v/>
      </c>
      <c r="F120" s="290" t="str">
        <f>IFERROR(VLOOKUP(E120,Tabla3[[Factor de riesgo]:[Descripción]],2,FALSE),"")</f>
        <v/>
      </c>
      <c r="G120" s="295"/>
      <c r="H120" s="295"/>
      <c r="I120" s="295"/>
      <c r="J120" s="290" t="str">
        <f t="shared" si="4"/>
        <v/>
      </c>
      <c r="K120" s="296"/>
      <c r="L120" s="291" t="b">
        <f t="shared" si="5"/>
        <v>0</v>
      </c>
    </row>
    <row r="121" spans="1:12" x14ac:dyDescent="0.3">
      <c r="A121" s="293"/>
      <c r="B121" s="289" t="str">
        <f>_xlfn.XLOOKUP(A121,Tabla1[DENOMINACIÓN_PROCESOS],Tabla1[SIGLA],"",1)</f>
        <v/>
      </c>
      <c r="C121" s="289" t="s">
        <v>701</v>
      </c>
      <c r="D121" s="294"/>
      <c r="E121" s="290" t="str" cm="1">
        <f t="array" ref="E121">_xlfn.XLOOKUP(D121,Tipo_de_riesgo_de_Integridad_Pública,Tabla3[Factor de riesgo],"",1)</f>
        <v/>
      </c>
      <c r="F121" s="290" t="str">
        <f>IFERROR(VLOOKUP(E121,Tabla3[[Factor de riesgo]:[Descripción]],2,FALSE),"")</f>
        <v/>
      </c>
      <c r="G121" s="295"/>
      <c r="H121" s="295"/>
      <c r="I121" s="295"/>
      <c r="J121" s="290" t="str">
        <f t="shared" si="4"/>
        <v/>
      </c>
      <c r="K121" s="296"/>
      <c r="L121" s="291" t="b">
        <f t="shared" si="5"/>
        <v>0</v>
      </c>
    </row>
    <row r="122" spans="1:12" x14ac:dyDescent="0.3">
      <c r="A122" s="293"/>
      <c r="B122" s="289" t="str">
        <f>_xlfn.XLOOKUP(A122,Tabla1[DENOMINACIÓN_PROCESOS],Tabla1[SIGLA],"",1)</f>
        <v/>
      </c>
      <c r="C122" s="289" t="s">
        <v>702</v>
      </c>
      <c r="D122" s="294"/>
      <c r="E122" s="290" t="str" cm="1">
        <f t="array" ref="E122">_xlfn.XLOOKUP(D122,Tipo_de_riesgo_de_Integridad_Pública,Tabla3[Factor de riesgo],"",1)</f>
        <v/>
      </c>
      <c r="F122" s="290" t="str">
        <f>IFERROR(VLOOKUP(E122,Tabla3[[Factor de riesgo]:[Descripción]],2,FALSE),"")</f>
        <v/>
      </c>
      <c r="G122" s="295"/>
      <c r="H122" s="295"/>
      <c r="I122" s="295"/>
      <c r="J122" s="290" t="str">
        <f t="shared" si="4"/>
        <v/>
      </c>
      <c r="K122" s="296"/>
      <c r="L122" s="291" t="b">
        <f t="shared" si="5"/>
        <v>0</v>
      </c>
    </row>
    <row r="123" spans="1:12" x14ac:dyDescent="0.3">
      <c r="A123" s="293"/>
      <c r="B123" s="289" t="str">
        <f>_xlfn.XLOOKUP(A123,Tabla1[DENOMINACIÓN_PROCESOS],Tabla1[SIGLA],"",1)</f>
        <v/>
      </c>
      <c r="C123" s="289" t="s">
        <v>703</v>
      </c>
      <c r="D123" s="294"/>
      <c r="E123" s="290" t="str" cm="1">
        <f t="array" ref="E123">_xlfn.XLOOKUP(D123,Tipo_de_riesgo_de_Integridad_Pública,Tabla3[Factor de riesgo],"",1)</f>
        <v/>
      </c>
      <c r="F123" s="290" t="str">
        <f>IFERROR(VLOOKUP(E123,Tabla3[[Factor de riesgo]:[Descripción]],2,FALSE),"")</f>
        <v/>
      </c>
      <c r="G123" s="295"/>
      <c r="H123" s="295"/>
      <c r="I123" s="295"/>
      <c r="J123" s="290" t="str">
        <f t="shared" si="4"/>
        <v/>
      </c>
      <c r="K123" s="296"/>
      <c r="L123" s="291" t="b">
        <f t="shared" si="5"/>
        <v>0</v>
      </c>
    </row>
    <row r="124" spans="1:12" x14ac:dyDescent="0.3">
      <c r="A124" s="293"/>
      <c r="B124" s="289" t="str">
        <f>_xlfn.XLOOKUP(A124,Tabla1[DENOMINACIÓN_PROCESOS],Tabla1[SIGLA],"",1)</f>
        <v/>
      </c>
      <c r="C124" s="289" t="s">
        <v>704</v>
      </c>
      <c r="D124" s="294"/>
      <c r="E124" s="290" t="str" cm="1">
        <f t="array" ref="E124">_xlfn.XLOOKUP(D124,Tipo_de_riesgo_de_Integridad_Pública,Tabla3[Factor de riesgo],"",1)</f>
        <v/>
      </c>
      <c r="F124" s="290" t="str">
        <f>IFERROR(VLOOKUP(E124,Tabla3[[Factor de riesgo]:[Descripción]],2,FALSE),"")</f>
        <v/>
      </c>
      <c r="G124" s="295"/>
      <c r="H124" s="295"/>
      <c r="I124" s="295"/>
      <c r="J124" s="290" t="str">
        <f t="shared" si="4"/>
        <v/>
      </c>
      <c r="K124" s="296"/>
      <c r="L124" s="291" t="b">
        <f t="shared" si="5"/>
        <v>0</v>
      </c>
    </row>
    <row r="125" spans="1:12" x14ac:dyDescent="0.3">
      <c r="A125" s="293"/>
      <c r="B125" s="289" t="str">
        <f>_xlfn.XLOOKUP(A125,Tabla1[DENOMINACIÓN_PROCESOS],Tabla1[SIGLA],"",1)</f>
        <v/>
      </c>
      <c r="C125" s="289" t="s">
        <v>705</v>
      </c>
      <c r="D125" s="294"/>
      <c r="E125" s="290" t="str" cm="1">
        <f t="array" ref="E125">_xlfn.XLOOKUP(D125,Tipo_de_riesgo_de_Integridad_Pública,Tabla3[Factor de riesgo],"",1)</f>
        <v/>
      </c>
      <c r="F125" s="290" t="str">
        <f>IFERROR(VLOOKUP(E125,Tabla3[[Factor de riesgo]:[Descripción]],2,FALSE),"")</f>
        <v/>
      </c>
      <c r="G125" s="295"/>
      <c r="H125" s="295"/>
      <c r="I125" s="295"/>
      <c r="J125" s="290" t="str">
        <f t="shared" si="4"/>
        <v/>
      </c>
      <c r="K125" s="296"/>
      <c r="L125" s="291" t="b">
        <f t="shared" si="5"/>
        <v>0</v>
      </c>
    </row>
    <row r="126" spans="1:12" x14ac:dyDescent="0.3">
      <c r="A126" s="293"/>
      <c r="B126" s="289" t="str">
        <f>_xlfn.XLOOKUP(A126,Tabla1[DENOMINACIÓN_PROCESOS],Tabla1[SIGLA],"",1)</f>
        <v/>
      </c>
      <c r="C126" s="289" t="s">
        <v>706</v>
      </c>
      <c r="D126" s="294"/>
      <c r="E126" s="290" t="str" cm="1">
        <f t="array" ref="E126">_xlfn.XLOOKUP(D126,Tipo_de_riesgo_de_Integridad_Pública,Tabla3[Factor de riesgo],"",1)</f>
        <v/>
      </c>
      <c r="F126" s="290" t="str">
        <f>IFERROR(VLOOKUP(E126,Tabla3[[Factor de riesgo]:[Descripción]],2,FALSE),"")</f>
        <v/>
      </c>
      <c r="G126" s="295"/>
      <c r="H126" s="295"/>
      <c r="I126" s="295"/>
      <c r="J126" s="290" t="str">
        <f t="shared" si="4"/>
        <v/>
      </c>
      <c r="K126" s="296"/>
      <c r="L126" s="291" t="b">
        <f t="shared" si="5"/>
        <v>0</v>
      </c>
    </row>
    <row r="127" spans="1:12" x14ac:dyDescent="0.3">
      <c r="A127" s="293"/>
      <c r="B127" s="289" t="str">
        <f>_xlfn.XLOOKUP(A127,Tabla1[DENOMINACIÓN_PROCESOS],Tabla1[SIGLA],"",1)</f>
        <v/>
      </c>
      <c r="C127" s="289" t="s">
        <v>707</v>
      </c>
      <c r="D127" s="294"/>
      <c r="E127" s="290" t="str" cm="1">
        <f t="array" ref="E127">_xlfn.XLOOKUP(D127,Tipo_de_riesgo_de_Integridad_Pública,Tabla3[Factor de riesgo],"",1)</f>
        <v/>
      </c>
      <c r="F127" s="290" t="str">
        <f>IFERROR(VLOOKUP(E127,Tabla3[[Factor de riesgo]:[Descripción]],2,FALSE),"")</f>
        <v/>
      </c>
      <c r="G127" s="295"/>
      <c r="H127" s="295"/>
      <c r="I127" s="295"/>
      <c r="J127" s="290" t="str">
        <f t="shared" si="4"/>
        <v/>
      </c>
      <c r="K127" s="296"/>
      <c r="L127" s="291" t="b">
        <f t="shared" si="5"/>
        <v>0</v>
      </c>
    </row>
    <row r="128" spans="1:12" x14ac:dyDescent="0.3">
      <c r="A128" s="293"/>
      <c r="B128" s="289" t="str">
        <f>_xlfn.XLOOKUP(A128,Tabla1[DENOMINACIÓN_PROCESOS],Tabla1[SIGLA],"",1)</f>
        <v/>
      </c>
      <c r="C128" s="289" t="s">
        <v>708</v>
      </c>
      <c r="D128" s="294"/>
      <c r="E128" s="290" t="str" cm="1">
        <f t="array" ref="E128">_xlfn.XLOOKUP(D128,Tipo_de_riesgo_de_Integridad_Pública,Tabla3[Factor de riesgo],"",1)</f>
        <v/>
      </c>
      <c r="F128" s="290" t="str">
        <f>IFERROR(VLOOKUP(E128,Tabla3[[Factor de riesgo]:[Descripción]],2,FALSE),"")</f>
        <v/>
      </c>
      <c r="G128" s="295"/>
      <c r="H128" s="295"/>
      <c r="I128" s="295"/>
      <c r="J128" s="290" t="str">
        <f t="shared" si="4"/>
        <v/>
      </c>
      <c r="K128" s="296"/>
      <c r="L128" s="291" t="b">
        <f t="shared" si="5"/>
        <v>0</v>
      </c>
    </row>
    <row r="129" spans="1:12" x14ac:dyDescent="0.3">
      <c r="A129" s="293"/>
      <c r="B129" s="289" t="str">
        <f>_xlfn.XLOOKUP(A129,Tabla1[DENOMINACIÓN_PROCESOS],Tabla1[SIGLA],"",1)</f>
        <v/>
      </c>
      <c r="C129" s="289" t="s">
        <v>709</v>
      </c>
      <c r="D129" s="294"/>
      <c r="E129" s="290" t="str" cm="1">
        <f t="array" ref="E129">_xlfn.XLOOKUP(D129,Tipo_de_riesgo_de_Integridad_Pública,Tabla3[Factor de riesgo],"",1)</f>
        <v/>
      </c>
      <c r="F129" s="290" t="str">
        <f>IFERROR(VLOOKUP(E129,Tabla3[[Factor de riesgo]:[Descripción]],2,FALSE),"")</f>
        <v/>
      </c>
      <c r="G129" s="295"/>
      <c r="H129" s="295"/>
      <c r="I129" s="295"/>
      <c r="J129" s="290" t="str">
        <f t="shared" si="4"/>
        <v/>
      </c>
      <c r="K129" s="296"/>
      <c r="L129" s="291" t="b">
        <f t="shared" si="5"/>
        <v>0</v>
      </c>
    </row>
    <row r="130" spans="1:12" x14ac:dyDescent="0.3">
      <c r="A130" s="293"/>
      <c r="B130" s="289" t="str">
        <f>_xlfn.XLOOKUP(A130,Tabla1[DENOMINACIÓN_PROCESOS],Tabla1[SIGLA],"",1)</f>
        <v/>
      </c>
      <c r="C130" s="289" t="s">
        <v>710</v>
      </c>
      <c r="D130" s="294"/>
      <c r="E130" s="290" t="str" cm="1">
        <f t="array" ref="E130">_xlfn.XLOOKUP(D130,Tipo_de_riesgo_de_Integridad_Pública,Tabla3[Factor de riesgo],"",1)</f>
        <v/>
      </c>
      <c r="F130" s="290" t="str">
        <f>IFERROR(VLOOKUP(E130,Tabla3[[Factor de riesgo]:[Descripción]],2,FALSE),"")</f>
        <v/>
      </c>
      <c r="G130" s="295"/>
      <c r="H130" s="295"/>
      <c r="I130" s="295"/>
      <c r="J130" s="290" t="str">
        <f t="shared" si="4"/>
        <v/>
      </c>
      <c r="K130" s="296"/>
      <c r="L130" s="291" t="b">
        <f t="shared" si="5"/>
        <v>0</v>
      </c>
    </row>
    <row r="131" spans="1:12" x14ac:dyDescent="0.3">
      <c r="A131" s="293"/>
      <c r="B131" s="289" t="str">
        <f>_xlfn.XLOOKUP(A131,Tabla1[DENOMINACIÓN_PROCESOS],Tabla1[SIGLA],"",1)</f>
        <v/>
      </c>
      <c r="C131" s="289" t="s">
        <v>711</v>
      </c>
      <c r="D131" s="294"/>
      <c r="E131" s="290" t="str" cm="1">
        <f t="array" ref="E131">_xlfn.XLOOKUP(D131,Tipo_de_riesgo_de_Integridad_Pública,Tabla3[Factor de riesgo],"",1)</f>
        <v/>
      </c>
      <c r="F131" s="290" t="str">
        <f>IFERROR(VLOOKUP(E131,Tabla3[[Factor de riesgo]:[Descripción]],2,FALSE),"")</f>
        <v/>
      </c>
      <c r="G131" s="295"/>
      <c r="H131" s="295"/>
      <c r="I131" s="295"/>
      <c r="J131" s="290" t="str">
        <f t="shared" si="4"/>
        <v/>
      </c>
      <c r="K131" s="296"/>
      <c r="L131" s="291" t="b">
        <f t="shared" si="5"/>
        <v>0</v>
      </c>
    </row>
    <row r="132" spans="1:12" x14ac:dyDescent="0.3">
      <c r="A132" s="293"/>
      <c r="B132" s="289" t="str">
        <f>_xlfn.XLOOKUP(A132,Tabla1[DENOMINACIÓN_PROCESOS],Tabla1[SIGLA],"",1)</f>
        <v/>
      </c>
      <c r="C132" s="289" t="s">
        <v>712</v>
      </c>
      <c r="D132" s="294"/>
      <c r="E132" s="290" t="str" cm="1">
        <f t="array" ref="E132">_xlfn.XLOOKUP(D132,Tipo_de_riesgo_de_Integridad_Pública,Tabla3[Factor de riesgo],"",1)</f>
        <v/>
      </c>
      <c r="F132" s="290" t="str">
        <f>IFERROR(VLOOKUP(E132,Tabla3[[Factor de riesgo]:[Descripción]],2,FALSE),"")</f>
        <v/>
      </c>
      <c r="G132" s="295"/>
      <c r="H132" s="295"/>
      <c r="I132" s="295"/>
      <c r="J132" s="290" t="str">
        <f t="shared" si="4"/>
        <v/>
      </c>
      <c r="K132" s="296"/>
      <c r="L132" s="291" t="b">
        <f t="shared" si="5"/>
        <v>0</v>
      </c>
    </row>
    <row r="133" spans="1:12" x14ac:dyDescent="0.3">
      <c r="A133" s="293"/>
      <c r="B133" s="289" t="str">
        <f>_xlfn.XLOOKUP(A133,Tabla1[DENOMINACIÓN_PROCESOS],Tabla1[SIGLA],"",1)</f>
        <v/>
      </c>
      <c r="C133" s="289" t="s">
        <v>713</v>
      </c>
      <c r="D133" s="294"/>
      <c r="E133" s="290" t="str" cm="1">
        <f t="array" ref="E133">_xlfn.XLOOKUP(D133,Tipo_de_riesgo_de_Integridad_Pública,Tabla3[Factor de riesgo],"",1)</f>
        <v/>
      </c>
      <c r="F133" s="290" t="str">
        <f>IFERROR(VLOOKUP(E133,Tabla3[[Factor de riesgo]:[Descripción]],2,FALSE),"")</f>
        <v/>
      </c>
      <c r="G133" s="295"/>
      <c r="H133" s="295"/>
      <c r="I133" s="295"/>
      <c r="J133" s="290" t="str">
        <f t="shared" si="4"/>
        <v/>
      </c>
      <c r="K133" s="296"/>
      <c r="L133" s="291" t="b">
        <f t="shared" si="5"/>
        <v>0</v>
      </c>
    </row>
    <row r="134" spans="1:12" x14ac:dyDescent="0.3">
      <c r="A134" s="293"/>
      <c r="B134" s="289" t="str">
        <f>_xlfn.XLOOKUP(A134,Tabla1[DENOMINACIÓN_PROCESOS],Tabla1[SIGLA],"",1)</f>
        <v/>
      </c>
      <c r="C134" s="289" t="s">
        <v>714</v>
      </c>
      <c r="D134" s="294"/>
      <c r="E134" s="290" t="str" cm="1">
        <f t="array" ref="E134">_xlfn.XLOOKUP(D134,Tipo_de_riesgo_de_Integridad_Pública,Tabla3[Factor de riesgo],"",1)</f>
        <v/>
      </c>
      <c r="F134" s="290" t="str">
        <f>IFERROR(VLOOKUP(E134,Tabla3[[Factor de riesgo]:[Descripción]],2,FALSE),"")</f>
        <v/>
      </c>
      <c r="G134" s="295"/>
      <c r="H134" s="295"/>
      <c r="I134" s="295"/>
      <c r="J134" s="290" t="str">
        <f t="shared" si="4"/>
        <v/>
      </c>
      <c r="K134" s="296"/>
      <c r="L134" s="291" t="b">
        <f t="shared" si="5"/>
        <v>0</v>
      </c>
    </row>
    <row r="135" spans="1:12" x14ac:dyDescent="0.3">
      <c r="A135" s="293"/>
      <c r="B135" s="289" t="str">
        <f>_xlfn.XLOOKUP(A135,Tabla1[DENOMINACIÓN_PROCESOS],Tabla1[SIGLA],"",1)</f>
        <v/>
      </c>
      <c r="C135" s="289" t="s">
        <v>715</v>
      </c>
      <c r="D135" s="294"/>
      <c r="E135" s="290" t="str" cm="1">
        <f t="array" ref="E135">_xlfn.XLOOKUP(D135,Tipo_de_riesgo_de_Integridad_Pública,Tabla3[Factor de riesgo],"",1)</f>
        <v/>
      </c>
      <c r="F135" s="290" t="str">
        <f>IFERROR(VLOOKUP(E135,Tabla3[[Factor de riesgo]:[Descripción]],2,FALSE),"")</f>
        <v/>
      </c>
      <c r="G135" s="295"/>
      <c r="H135" s="295"/>
      <c r="I135" s="295"/>
      <c r="J135" s="290" t="str">
        <f t="shared" si="4"/>
        <v/>
      </c>
      <c r="K135" s="296"/>
      <c r="L135" s="291" t="b">
        <f t="shared" si="5"/>
        <v>0</v>
      </c>
    </row>
    <row r="136" spans="1:12" x14ac:dyDescent="0.3">
      <c r="A136" s="293"/>
      <c r="B136" s="289" t="str">
        <f>_xlfn.XLOOKUP(A136,Tabla1[DENOMINACIÓN_PROCESOS],Tabla1[SIGLA],"",1)</f>
        <v/>
      </c>
      <c r="C136" s="289" t="s">
        <v>716</v>
      </c>
      <c r="D136" s="294"/>
      <c r="E136" s="290" t="str" cm="1">
        <f t="array" ref="E136">_xlfn.XLOOKUP(D136,Tipo_de_riesgo_de_Integridad_Pública,Tabla3[Factor de riesgo],"",1)</f>
        <v/>
      </c>
      <c r="F136" s="290" t="str">
        <f>IFERROR(VLOOKUP(E136,Tabla3[[Factor de riesgo]:[Descripción]],2,FALSE),"")</f>
        <v/>
      </c>
      <c r="G136" s="295"/>
      <c r="H136" s="295"/>
      <c r="I136" s="295"/>
      <c r="J136" s="290" t="str">
        <f t="shared" si="4"/>
        <v/>
      </c>
      <c r="K136" s="296"/>
      <c r="L136" s="291" t="b">
        <f t="shared" si="5"/>
        <v>0</v>
      </c>
    </row>
    <row r="137" spans="1:12" x14ac:dyDescent="0.3">
      <c r="A137" s="293"/>
      <c r="B137" s="289" t="str">
        <f>_xlfn.XLOOKUP(A137,Tabla1[DENOMINACIÓN_PROCESOS],Tabla1[SIGLA],"",1)</f>
        <v/>
      </c>
      <c r="C137" s="289" t="s">
        <v>717</v>
      </c>
      <c r="D137" s="294"/>
      <c r="E137" s="290" t="str" cm="1">
        <f t="array" ref="E137">_xlfn.XLOOKUP(D137,Tipo_de_riesgo_de_Integridad_Pública,Tabla3[Factor de riesgo],"",1)</f>
        <v/>
      </c>
      <c r="F137" s="290" t="str">
        <f>IFERROR(VLOOKUP(E137,Tabla3[[Factor de riesgo]:[Descripción]],2,FALSE),"")</f>
        <v/>
      </c>
      <c r="G137" s="295"/>
      <c r="H137" s="295"/>
      <c r="I137" s="295"/>
      <c r="J137" s="290" t="str">
        <f t="shared" si="4"/>
        <v/>
      </c>
      <c r="K137" s="296"/>
      <c r="L137" s="291" t="b">
        <f t="shared" si="5"/>
        <v>0</v>
      </c>
    </row>
    <row r="138" spans="1:12" x14ac:dyDescent="0.3">
      <c r="A138" s="293"/>
      <c r="B138" s="289" t="str">
        <f>_xlfn.XLOOKUP(A138,Tabla1[DENOMINACIÓN_PROCESOS],Tabla1[SIGLA],"",1)</f>
        <v/>
      </c>
      <c r="C138" s="289" t="s">
        <v>718</v>
      </c>
      <c r="D138" s="294"/>
      <c r="E138" s="290" t="str" cm="1">
        <f t="array" ref="E138">_xlfn.XLOOKUP(D138,Tipo_de_riesgo_de_Integridad_Pública,Tabla3[Factor de riesgo],"",1)</f>
        <v/>
      </c>
      <c r="F138" s="290" t="str">
        <f>IFERROR(VLOOKUP(E138,Tabla3[[Factor de riesgo]:[Descripción]],2,FALSE),"")</f>
        <v/>
      </c>
      <c r="G138" s="295"/>
      <c r="H138" s="295"/>
      <c r="I138" s="295"/>
      <c r="J138" s="290" t="str">
        <f t="shared" si="4"/>
        <v/>
      </c>
      <c r="K138" s="296"/>
      <c r="L138" s="291" t="b">
        <f t="shared" si="5"/>
        <v>0</v>
      </c>
    </row>
    <row r="139" spans="1:12" x14ac:dyDescent="0.3">
      <c r="A139" s="293"/>
      <c r="B139" s="289" t="str">
        <f>_xlfn.XLOOKUP(A139,Tabla1[DENOMINACIÓN_PROCESOS],Tabla1[SIGLA],"",1)</f>
        <v/>
      </c>
      <c r="C139" s="289" t="s">
        <v>719</v>
      </c>
      <c r="D139" s="294"/>
      <c r="E139" s="290" t="str" cm="1">
        <f t="array" ref="E139">_xlfn.XLOOKUP(D139,Tipo_de_riesgo_de_Integridad_Pública,Tabla3[Factor de riesgo],"",1)</f>
        <v/>
      </c>
      <c r="F139" s="290" t="str">
        <f>IFERROR(VLOOKUP(E139,Tabla3[[Factor de riesgo]:[Descripción]],2,FALSE),"")</f>
        <v/>
      </c>
      <c r="G139" s="295"/>
      <c r="H139" s="295"/>
      <c r="I139" s="295"/>
      <c r="J139" s="290" t="str">
        <f t="shared" si="4"/>
        <v/>
      </c>
      <c r="K139" s="296"/>
      <c r="L139" s="291" t="b">
        <f t="shared" si="5"/>
        <v>0</v>
      </c>
    </row>
    <row r="140" spans="1:12" x14ac:dyDescent="0.3">
      <c r="A140" s="293"/>
      <c r="B140" s="289" t="str">
        <f>_xlfn.XLOOKUP(A140,Tabla1[DENOMINACIÓN_PROCESOS],Tabla1[SIGLA],"",1)</f>
        <v/>
      </c>
      <c r="C140" s="289" t="s">
        <v>720</v>
      </c>
      <c r="D140" s="294"/>
      <c r="E140" s="290" t="str" cm="1">
        <f t="array" ref="E140">_xlfn.XLOOKUP(D140,Tipo_de_riesgo_de_Integridad_Pública,Tabla3[Factor de riesgo],"",1)</f>
        <v/>
      </c>
      <c r="F140" s="290" t="str">
        <f>IFERROR(VLOOKUP(E140,Tabla3[[Factor de riesgo]:[Descripción]],2,FALSE),"")</f>
        <v/>
      </c>
      <c r="G140" s="295"/>
      <c r="H140" s="295"/>
      <c r="I140" s="295"/>
      <c r="J140" s="290" t="str">
        <f t="shared" si="4"/>
        <v/>
      </c>
      <c r="K140" s="296"/>
      <c r="L140" s="291" t="b">
        <f t="shared" ref="L140:L171" si="6">IF(COUNTIF(A140:K140,"&lt;&gt;"&amp;"")=11,TRUE, FALSE)</f>
        <v>0</v>
      </c>
    </row>
    <row r="141" spans="1:12" x14ac:dyDescent="0.3">
      <c r="A141" s="293"/>
      <c r="B141" s="289" t="str">
        <f>_xlfn.XLOOKUP(A141,Tabla1[DENOMINACIÓN_PROCESOS],Tabla1[SIGLA],"",1)</f>
        <v/>
      </c>
      <c r="C141" s="289" t="s">
        <v>721</v>
      </c>
      <c r="D141" s="294"/>
      <c r="E141" s="290" t="str" cm="1">
        <f t="array" ref="E141">_xlfn.XLOOKUP(D141,Tipo_de_riesgo_de_Integridad_Pública,Tabla3[Factor de riesgo],"",1)</f>
        <v/>
      </c>
      <c r="F141" s="290" t="str">
        <f>IFERROR(VLOOKUP(E141,Tabla3[[Factor de riesgo]:[Descripción]],2,FALSE),"")</f>
        <v/>
      </c>
      <c r="G141" s="295"/>
      <c r="H141" s="295"/>
      <c r="I141" s="295"/>
      <c r="J141" s="290" t="str">
        <f t="shared" ref="J141:J171" si="7">IF(COUNTIF(G141:I141,"&lt;&gt;"&amp;"")=3,CONCATENATE("Posibilidad de afectación ",G141, " por ",H141," debido a "&amp;I141),"")</f>
        <v/>
      </c>
      <c r="K141" s="296"/>
      <c r="L141" s="291" t="b">
        <f t="shared" si="6"/>
        <v>0</v>
      </c>
    </row>
    <row r="142" spans="1:12" x14ac:dyDescent="0.3">
      <c r="A142" s="293"/>
      <c r="B142" s="289" t="str">
        <f>_xlfn.XLOOKUP(A142,Tabla1[DENOMINACIÓN_PROCESOS],Tabla1[SIGLA],"",1)</f>
        <v/>
      </c>
      <c r="C142" s="289" t="s">
        <v>722</v>
      </c>
      <c r="D142" s="294"/>
      <c r="E142" s="290" t="str" cm="1">
        <f t="array" ref="E142">_xlfn.XLOOKUP(D142,Tipo_de_riesgo_de_Integridad_Pública,Tabla3[Factor de riesgo],"",1)</f>
        <v/>
      </c>
      <c r="F142" s="290" t="str">
        <f>IFERROR(VLOOKUP(E142,Tabla3[[Factor de riesgo]:[Descripción]],2,FALSE),"")</f>
        <v/>
      </c>
      <c r="G142" s="295"/>
      <c r="H142" s="295"/>
      <c r="I142" s="295"/>
      <c r="J142" s="290" t="str">
        <f t="shared" si="7"/>
        <v/>
      </c>
      <c r="K142" s="296"/>
      <c r="L142" s="291" t="b">
        <f t="shared" si="6"/>
        <v>0</v>
      </c>
    </row>
    <row r="143" spans="1:12" x14ac:dyDescent="0.3">
      <c r="A143" s="293"/>
      <c r="B143" s="289" t="str">
        <f>_xlfn.XLOOKUP(A143,Tabla1[DENOMINACIÓN_PROCESOS],Tabla1[SIGLA],"",1)</f>
        <v/>
      </c>
      <c r="C143" s="289" t="s">
        <v>723</v>
      </c>
      <c r="D143" s="294"/>
      <c r="E143" s="290" t="str" cm="1">
        <f t="array" ref="E143">_xlfn.XLOOKUP(D143,Tipo_de_riesgo_de_Integridad_Pública,Tabla3[Factor de riesgo],"",1)</f>
        <v/>
      </c>
      <c r="F143" s="290" t="str">
        <f>IFERROR(VLOOKUP(E143,Tabla3[[Factor de riesgo]:[Descripción]],2,FALSE),"")</f>
        <v/>
      </c>
      <c r="G143" s="295"/>
      <c r="H143" s="295"/>
      <c r="I143" s="295"/>
      <c r="J143" s="290" t="str">
        <f t="shared" si="7"/>
        <v/>
      </c>
      <c r="K143" s="296"/>
      <c r="L143" s="291" t="b">
        <f t="shared" si="6"/>
        <v>0</v>
      </c>
    </row>
    <row r="144" spans="1:12" x14ac:dyDescent="0.3">
      <c r="A144" s="293"/>
      <c r="B144" s="289" t="str">
        <f>_xlfn.XLOOKUP(A144,Tabla1[DENOMINACIÓN_PROCESOS],Tabla1[SIGLA],"",1)</f>
        <v/>
      </c>
      <c r="C144" s="289" t="s">
        <v>724</v>
      </c>
      <c r="D144" s="294"/>
      <c r="E144" s="290" t="str" cm="1">
        <f t="array" ref="E144">_xlfn.XLOOKUP(D144,Tipo_de_riesgo_de_Integridad_Pública,Tabla3[Factor de riesgo],"",1)</f>
        <v/>
      </c>
      <c r="F144" s="290" t="str">
        <f>IFERROR(VLOOKUP(E144,Tabla3[[Factor de riesgo]:[Descripción]],2,FALSE),"")</f>
        <v/>
      </c>
      <c r="G144" s="295"/>
      <c r="H144" s="295"/>
      <c r="I144" s="295"/>
      <c r="J144" s="290" t="str">
        <f t="shared" si="7"/>
        <v/>
      </c>
      <c r="K144" s="296"/>
      <c r="L144" s="291" t="b">
        <f t="shared" si="6"/>
        <v>0</v>
      </c>
    </row>
    <row r="145" spans="1:12" x14ac:dyDescent="0.3">
      <c r="A145" s="293"/>
      <c r="B145" s="289" t="str">
        <f>_xlfn.XLOOKUP(A145,Tabla1[DENOMINACIÓN_PROCESOS],Tabla1[SIGLA],"",1)</f>
        <v/>
      </c>
      <c r="C145" s="289" t="s">
        <v>725</v>
      </c>
      <c r="D145" s="294"/>
      <c r="E145" s="290" t="str" cm="1">
        <f t="array" ref="E145">_xlfn.XLOOKUP(D145,Tipo_de_riesgo_de_Integridad_Pública,Tabla3[Factor de riesgo],"",1)</f>
        <v/>
      </c>
      <c r="F145" s="290" t="str">
        <f>IFERROR(VLOOKUP(E145,Tabla3[[Factor de riesgo]:[Descripción]],2,FALSE),"")</f>
        <v/>
      </c>
      <c r="G145" s="295"/>
      <c r="H145" s="295"/>
      <c r="I145" s="295"/>
      <c r="J145" s="290" t="str">
        <f t="shared" si="7"/>
        <v/>
      </c>
      <c r="K145" s="296"/>
      <c r="L145" s="291" t="b">
        <f t="shared" si="6"/>
        <v>0</v>
      </c>
    </row>
    <row r="146" spans="1:12" x14ac:dyDescent="0.3">
      <c r="A146" s="293"/>
      <c r="B146" s="289" t="str">
        <f>_xlfn.XLOOKUP(A146,Tabla1[DENOMINACIÓN_PROCESOS],Tabla1[SIGLA],"",1)</f>
        <v/>
      </c>
      <c r="C146" s="289" t="s">
        <v>726</v>
      </c>
      <c r="D146" s="294"/>
      <c r="E146" s="290" t="str" cm="1">
        <f t="array" ref="E146">_xlfn.XLOOKUP(D146,Tipo_de_riesgo_de_Integridad_Pública,Tabla3[Factor de riesgo],"",1)</f>
        <v/>
      </c>
      <c r="F146" s="290" t="str">
        <f>IFERROR(VLOOKUP(E146,Tabla3[[Factor de riesgo]:[Descripción]],2,FALSE),"")</f>
        <v/>
      </c>
      <c r="G146" s="295"/>
      <c r="H146" s="295"/>
      <c r="I146" s="295"/>
      <c r="J146" s="290" t="str">
        <f t="shared" si="7"/>
        <v/>
      </c>
      <c r="K146" s="296"/>
      <c r="L146" s="291" t="b">
        <f t="shared" si="6"/>
        <v>0</v>
      </c>
    </row>
    <row r="147" spans="1:12" x14ac:dyDescent="0.3">
      <c r="A147" s="293"/>
      <c r="B147" s="289" t="str">
        <f>_xlfn.XLOOKUP(A147,Tabla1[DENOMINACIÓN_PROCESOS],Tabla1[SIGLA],"",1)</f>
        <v/>
      </c>
      <c r="C147" s="289" t="s">
        <v>727</v>
      </c>
      <c r="D147" s="294"/>
      <c r="E147" s="290" t="str" cm="1">
        <f t="array" ref="E147">_xlfn.XLOOKUP(D147,Tipo_de_riesgo_de_Integridad_Pública,Tabla3[Factor de riesgo],"",1)</f>
        <v/>
      </c>
      <c r="F147" s="290" t="str">
        <f>IFERROR(VLOOKUP(E147,Tabla3[[Factor de riesgo]:[Descripción]],2,FALSE),"")</f>
        <v/>
      </c>
      <c r="G147" s="295"/>
      <c r="H147" s="295"/>
      <c r="I147" s="295"/>
      <c r="J147" s="290" t="str">
        <f t="shared" si="7"/>
        <v/>
      </c>
      <c r="K147" s="296"/>
      <c r="L147" s="291" t="b">
        <f t="shared" si="6"/>
        <v>0</v>
      </c>
    </row>
    <row r="148" spans="1:12" x14ac:dyDescent="0.3">
      <c r="A148" s="293"/>
      <c r="B148" s="289" t="str">
        <f>_xlfn.XLOOKUP(A148,Tabla1[DENOMINACIÓN_PROCESOS],Tabla1[SIGLA],"",1)</f>
        <v/>
      </c>
      <c r="C148" s="289" t="s">
        <v>728</v>
      </c>
      <c r="D148" s="294"/>
      <c r="E148" s="290" t="str" cm="1">
        <f t="array" ref="E148">_xlfn.XLOOKUP(D148,Tipo_de_riesgo_de_Integridad_Pública,Tabla3[Factor de riesgo],"",1)</f>
        <v/>
      </c>
      <c r="F148" s="290" t="str">
        <f>IFERROR(VLOOKUP(E148,Tabla3[[Factor de riesgo]:[Descripción]],2,FALSE),"")</f>
        <v/>
      </c>
      <c r="G148" s="295"/>
      <c r="H148" s="295"/>
      <c r="I148" s="295"/>
      <c r="J148" s="290" t="str">
        <f t="shared" si="7"/>
        <v/>
      </c>
      <c r="K148" s="296"/>
      <c r="L148" s="291" t="b">
        <f t="shared" si="6"/>
        <v>0</v>
      </c>
    </row>
    <row r="149" spans="1:12" x14ac:dyDescent="0.3">
      <c r="A149" s="293"/>
      <c r="B149" s="289" t="str">
        <f>_xlfn.XLOOKUP(A149,Tabla1[DENOMINACIÓN_PROCESOS],Tabla1[SIGLA],"",1)</f>
        <v/>
      </c>
      <c r="C149" s="289" t="s">
        <v>729</v>
      </c>
      <c r="D149" s="294"/>
      <c r="E149" s="290" t="str" cm="1">
        <f t="array" ref="E149">_xlfn.XLOOKUP(D149,Tipo_de_riesgo_de_Integridad_Pública,Tabla3[Factor de riesgo],"",1)</f>
        <v/>
      </c>
      <c r="F149" s="290" t="str">
        <f>IFERROR(VLOOKUP(E149,Tabla3[[Factor de riesgo]:[Descripción]],2,FALSE),"")</f>
        <v/>
      </c>
      <c r="G149" s="295"/>
      <c r="H149" s="295"/>
      <c r="I149" s="295"/>
      <c r="J149" s="290" t="str">
        <f t="shared" si="7"/>
        <v/>
      </c>
      <c r="K149" s="296"/>
      <c r="L149" s="291" t="b">
        <f t="shared" si="6"/>
        <v>0</v>
      </c>
    </row>
    <row r="150" spans="1:12" x14ac:dyDescent="0.3">
      <c r="A150" s="293"/>
      <c r="B150" s="289" t="str">
        <f>_xlfn.XLOOKUP(A150,Tabla1[DENOMINACIÓN_PROCESOS],Tabla1[SIGLA],"",1)</f>
        <v/>
      </c>
      <c r="C150" s="289" t="s">
        <v>730</v>
      </c>
      <c r="D150" s="294"/>
      <c r="E150" s="290" t="str" cm="1">
        <f t="array" ref="E150">_xlfn.XLOOKUP(D150,Tipo_de_riesgo_de_Integridad_Pública,Tabla3[Factor de riesgo],"",1)</f>
        <v/>
      </c>
      <c r="F150" s="290" t="str">
        <f>IFERROR(VLOOKUP(E150,Tabla3[[Factor de riesgo]:[Descripción]],2,FALSE),"")</f>
        <v/>
      </c>
      <c r="G150" s="295"/>
      <c r="H150" s="295"/>
      <c r="I150" s="295"/>
      <c r="J150" s="290" t="str">
        <f t="shared" si="7"/>
        <v/>
      </c>
      <c r="K150" s="296"/>
      <c r="L150" s="291" t="b">
        <f t="shared" si="6"/>
        <v>0</v>
      </c>
    </row>
    <row r="151" spans="1:12" x14ac:dyDescent="0.3">
      <c r="A151" s="293"/>
      <c r="B151" s="289" t="str">
        <f>_xlfn.XLOOKUP(A151,Tabla1[DENOMINACIÓN_PROCESOS],Tabla1[SIGLA],"",1)</f>
        <v/>
      </c>
      <c r="C151" s="289" t="s">
        <v>731</v>
      </c>
      <c r="D151" s="294"/>
      <c r="E151" s="290" t="str" cm="1">
        <f t="array" ref="E151">_xlfn.XLOOKUP(D151,Tipo_de_riesgo_de_Integridad_Pública,Tabla3[Factor de riesgo],"",1)</f>
        <v/>
      </c>
      <c r="F151" s="290" t="str">
        <f>IFERROR(VLOOKUP(E151,Tabla3[[Factor de riesgo]:[Descripción]],2,FALSE),"")</f>
        <v/>
      </c>
      <c r="G151" s="295"/>
      <c r="H151" s="295"/>
      <c r="I151" s="295"/>
      <c r="J151" s="290" t="str">
        <f t="shared" si="7"/>
        <v/>
      </c>
      <c r="K151" s="296"/>
      <c r="L151" s="291" t="b">
        <f t="shared" si="6"/>
        <v>0</v>
      </c>
    </row>
    <row r="152" spans="1:12" x14ac:dyDescent="0.3">
      <c r="A152" s="293"/>
      <c r="B152" s="289" t="str">
        <f>_xlfn.XLOOKUP(A152,Tabla1[DENOMINACIÓN_PROCESOS],Tabla1[SIGLA],"",1)</f>
        <v/>
      </c>
      <c r="C152" s="289" t="s">
        <v>732</v>
      </c>
      <c r="D152" s="294"/>
      <c r="E152" s="290" t="str" cm="1">
        <f t="array" ref="E152">_xlfn.XLOOKUP(D152,Tipo_de_riesgo_de_Integridad_Pública,Tabla3[Factor de riesgo],"",1)</f>
        <v/>
      </c>
      <c r="F152" s="290" t="str">
        <f>IFERROR(VLOOKUP(E152,Tabla3[[Factor de riesgo]:[Descripción]],2,FALSE),"")</f>
        <v/>
      </c>
      <c r="G152" s="295"/>
      <c r="H152" s="295"/>
      <c r="I152" s="295"/>
      <c r="J152" s="290" t="str">
        <f t="shared" si="7"/>
        <v/>
      </c>
      <c r="K152" s="296"/>
      <c r="L152" s="291" t="b">
        <f t="shared" si="6"/>
        <v>0</v>
      </c>
    </row>
    <row r="153" spans="1:12" x14ac:dyDescent="0.3">
      <c r="A153" s="293"/>
      <c r="B153" s="289" t="str">
        <f>_xlfn.XLOOKUP(A153,Tabla1[DENOMINACIÓN_PROCESOS],Tabla1[SIGLA],"",1)</f>
        <v/>
      </c>
      <c r="C153" s="289" t="s">
        <v>733</v>
      </c>
      <c r="D153" s="294"/>
      <c r="E153" s="290" t="str" cm="1">
        <f t="array" ref="E153">_xlfn.XLOOKUP(D153,Tipo_de_riesgo_de_Integridad_Pública,Tabla3[Factor de riesgo],"",1)</f>
        <v/>
      </c>
      <c r="F153" s="290" t="str">
        <f>IFERROR(VLOOKUP(E153,Tabla3[[Factor de riesgo]:[Descripción]],2,FALSE),"")</f>
        <v/>
      </c>
      <c r="G153" s="295"/>
      <c r="H153" s="295"/>
      <c r="I153" s="295"/>
      <c r="J153" s="290" t="str">
        <f t="shared" si="7"/>
        <v/>
      </c>
      <c r="K153" s="296"/>
      <c r="L153" s="291" t="b">
        <f t="shared" si="6"/>
        <v>0</v>
      </c>
    </row>
    <row r="154" spans="1:12" x14ac:dyDescent="0.3">
      <c r="A154" s="293"/>
      <c r="B154" s="289" t="str">
        <f>_xlfn.XLOOKUP(A154,Tabla1[DENOMINACIÓN_PROCESOS],Tabla1[SIGLA],"",1)</f>
        <v/>
      </c>
      <c r="C154" s="289" t="s">
        <v>734</v>
      </c>
      <c r="D154" s="294"/>
      <c r="E154" s="290" t="str" cm="1">
        <f t="array" ref="E154">_xlfn.XLOOKUP(D154,Tipo_de_riesgo_de_Integridad_Pública,Tabla3[Factor de riesgo],"",1)</f>
        <v/>
      </c>
      <c r="F154" s="290" t="str">
        <f>IFERROR(VLOOKUP(E154,Tabla3[[Factor de riesgo]:[Descripción]],2,FALSE),"")</f>
        <v/>
      </c>
      <c r="G154" s="295"/>
      <c r="H154" s="295"/>
      <c r="I154" s="295"/>
      <c r="J154" s="290" t="str">
        <f t="shared" si="7"/>
        <v/>
      </c>
      <c r="K154" s="296"/>
      <c r="L154" s="291" t="b">
        <f t="shared" si="6"/>
        <v>0</v>
      </c>
    </row>
    <row r="155" spans="1:12" x14ac:dyDescent="0.3">
      <c r="A155" s="293"/>
      <c r="B155" s="289" t="str">
        <f>_xlfn.XLOOKUP(A155,Tabla1[DENOMINACIÓN_PROCESOS],Tabla1[SIGLA],"",1)</f>
        <v/>
      </c>
      <c r="C155" s="289" t="s">
        <v>735</v>
      </c>
      <c r="D155" s="294"/>
      <c r="E155" s="290" t="str" cm="1">
        <f t="array" ref="E155">_xlfn.XLOOKUP(D155,Tipo_de_riesgo_de_Integridad_Pública,Tabla3[Factor de riesgo],"",1)</f>
        <v/>
      </c>
      <c r="F155" s="290" t="str">
        <f>IFERROR(VLOOKUP(E155,Tabla3[[Factor de riesgo]:[Descripción]],2,FALSE),"")</f>
        <v/>
      </c>
      <c r="G155" s="295"/>
      <c r="H155" s="295"/>
      <c r="I155" s="295"/>
      <c r="J155" s="290" t="str">
        <f t="shared" si="7"/>
        <v/>
      </c>
      <c r="K155" s="296"/>
      <c r="L155" s="291" t="b">
        <f t="shared" si="6"/>
        <v>0</v>
      </c>
    </row>
    <row r="156" spans="1:12" x14ac:dyDescent="0.3">
      <c r="A156" s="293"/>
      <c r="B156" s="289" t="str">
        <f>_xlfn.XLOOKUP(A156,Tabla1[DENOMINACIÓN_PROCESOS],Tabla1[SIGLA],"",1)</f>
        <v/>
      </c>
      <c r="C156" s="289" t="s">
        <v>736</v>
      </c>
      <c r="D156" s="294"/>
      <c r="E156" s="290" t="str" cm="1">
        <f t="array" ref="E156">_xlfn.XLOOKUP(D156,Tipo_de_riesgo_de_Integridad_Pública,Tabla3[Factor de riesgo],"",1)</f>
        <v/>
      </c>
      <c r="F156" s="290" t="str">
        <f>IFERROR(VLOOKUP(E156,Tabla3[[Factor de riesgo]:[Descripción]],2,FALSE),"")</f>
        <v/>
      </c>
      <c r="G156" s="295"/>
      <c r="H156" s="295"/>
      <c r="I156" s="295"/>
      <c r="J156" s="290" t="str">
        <f t="shared" si="7"/>
        <v/>
      </c>
      <c r="K156" s="296"/>
      <c r="L156" s="291" t="b">
        <f t="shared" si="6"/>
        <v>0</v>
      </c>
    </row>
    <row r="157" spans="1:12" x14ac:dyDescent="0.3">
      <c r="A157" s="293"/>
      <c r="B157" s="289" t="str">
        <f>_xlfn.XLOOKUP(A157,Tabla1[DENOMINACIÓN_PROCESOS],Tabla1[SIGLA],"",1)</f>
        <v/>
      </c>
      <c r="C157" s="289" t="s">
        <v>737</v>
      </c>
      <c r="D157" s="294"/>
      <c r="E157" s="290" t="str" cm="1">
        <f t="array" ref="E157">_xlfn.XLOOKUP(D157,Tipo_de_riesgo_de_Integridad_Pública,Tabla3[Factor de riesgo],"",1)</f>
        <v/>
      </c>
      <c r="F157" s="290" t="str">
        <f>IFERROR(VLOOKUP(E157,Tabla3[[Factor de riesgo]:[Descripción]],2,FALSE),"")</f>
        <v/>
      </c>
      <c r="G157" s="295"/>
      <c r="H157" s="295"/>
      <c r="I157" s="295"/>
      <c r="J157" s="290" t="str">
        <f t="shared" si="7"/>
        <v/>
      </c>
      <c r="K157" s="296"/>
      <c r="L157" s="291" t="b">
        <f t="shared" si="6"/>
        <v>0</v>
      </c>
    </row>
    <row r="158" spans="1:12" x14ac:dyDescent="0.3">
      <c r="A158" s="293"/>
      <c r="B158" s="289" t="str">
        <f>_xlfn.XLOOKUP(A158,Tabla1[DENOMINACIÓN_PROCESOS],Tabla1[SIGLA],"",1)</f>
        <v/>
      </c>
      <c r="C158" s="289" t="s">
        <v>738</v>
      </c>
      <c r="D158" s="294"/>
      <c r="E158" s="290" t="str" cm="1">
        <f t="array" ref="E158">_xlfn.XLOOKUP(D158,Tipo_de_riesgo_de_Integridad_Pública,Tabla3[Factor de riesgo],"",1)</f>
        <v/>
      </c>
      <c r="F158" s="290" t="str">
        <f>IFERROR(VLOOKUP(E158,Tabla3[[Factor de riesgo]:[Descripción]],2,FALSE),"")</f>
        <v/>
      </c>
      <c r="G158" s="295"/>
      <c r="H158" s="295"/>
      <c r="I158" s="295"/>
      <c r="J158" s="290" t="str">
        <f t="shared" si="7"/>
        <v/>
      </c>
      <c r="K158" s="296"/>
      <c r="L158" s="291" t="b">
        <f t="shared" si="6"/>
        <v>0</v>
      </c>
    </row>
    <row r="159" spans="1:12" x14ac:dyDescent="0.3">
      <c r="A159" s="293"/>
      <c r="B159" s="289" t="str">
        <f>_xlfn.XLOOKUP(A159,Tabla1[DENOMINACIÓN_PROCESOS],Tabla1[SIGLA],"",1)</f>
        <v/>
      </c>
      <c r="C159" s="289" t="s">
        <v>739</v>
      </c>
      <c r="D159" s="294"/>
      <c r="E159" s="290" t="str" cm="1">
        <f t="array" ref="E159">_xlfn.XLOOKUP(D159,Tipo_de_riesgo_de_Integridad_Pública,Tabla3[Factor de riesgo],"",1)</f>
        <v/>
      </c>
      <c r="F159" s="290" t="str">
        <f>IFERROR(VLOOKUP(E159,Tabla3[[Factor de riesgo]:[Descripción]],2,FALSE),"")</f>
        <v/>
      </c>
      <c r="G159" s="295"/>
      <c r="H159" s="295"/>
      <c r="I159" s="295"/>
      <c r="J159" s="290" t="str">
        <f t="shared" si="7"/>
        <v/>
      </c>
      <c r="K159" s="296"/>
      <c r="L159" s="291" t="b">
        <f t="shared" si="6"/>
        <v>0</v>
      </c>
    </row>
    <row r="160" spans="1:12" x14ac:dyDescent="0.3">
      <c r="A160" s="293"/>
      <c r="B160" s="289" t="str">
        <f>_xlfn.XLOOKUP(A160,Tabla1[DENOMINACIÓN_PROCESOS],Tabla1[SIGLA],"",1)</f>
        <v/>
      </c>
      <c r="C160" s="289" t="s">
        <v>740</v>
      </c>
      <c r="D160" s="294"/>
      <c r="E160" s="290" t="str" cm="1">
        <f t="array" ref="E160">_xlfn.XLOOKUP(D160,Tipo_de_riesgo_de_Integridad_Pública,Tabla3[Factor de riesgo],"",1)</f>
        <v/>
      </c>
      <c r="F160" s="290" t="str">
        <f>IFERROR(VLOOKUP(E160,Tabla3[[Factor de riesgo]:[Descripción]],2,FALSE),"")</f>
        <v/>
      </c>
      <c r="G160" s="295"/>
      <c r="H160" s="295"/>
      <c r="I160" s="295"/>
      <c r="J160" s="290" t="str">
        <f t="shared" si="7"/>
        <v/>
      </c>
      <c r="K160" s="296"/>
      <c r="L160" s="291" t="b">
        <f t="shared" si="6"/>
        <v>0</v>
      </c>
    </row>
    <row r="161" spans="1:12" x14ac:dyDescent="0.3">
      <c r="A161" s="293"/>
      <c r="B161" s="289" t="str">
        <f>_xlfn.XLOOKUP(A161,Tabla1[DENOMINACIÓN_PROCESOS],Tabla1[SIGLA],"",1)</f>
        <v/>
      </c>
      <c r="C161" s="289" t="s">
        <v>741</v>
      </c>
      <c r="D161" s="294"/>
      <c r="E161" s="290" t="str" cm="1">
        <f t="array" ref="E161">_xlfn.XLOOKUP(D161,Tipo_de_riesgo_de_Integridad_Pública,Tabla3[Factor de riesgo],"",1)</f>
        <v/>
      </c>
      <c r="F161" s="290" t="str">
        <f>IFERROR(VLOOKUP(E161,Tabla3[[Factor de riesgo]:[Descripción]],2,FALSE),"")</f>
        <v/>
      </c>
      <c r="G161" s="295"/>
      <c r="H161" s="295"/>
      <c r="I161" s="295"/>
      <c r="J161" s="290" t="str">
        <f t="shared" si="7"/>
        <v/>
      </c>
      <c r="K161" s="296"/>
      <c r="L161" s="291" t="b">
        <f t="shared" si="6"/>
        <v>0</v>
      </c>
    </row>
    <row r="162" spans="1:12" x14ac:dyDescent="0.3">
      <c r="A162" s="293"/>
      <c r="B162" s="289" t="str">
        <f>_xlfn.XLOOKUP(A162,Tabla1[DENOMINACIÓN_PROCESOS],Tabla1[SIGLA],"",1)</f>
        <v/>
      </c>
      <c r="C162" s="289" t="s">
        <v>742</v>
      </c>
      <c r="D162" s="294"/>
      <c r="E162" s="290" t="str" cm="1">
        <f t="array" ref="E162">_xlfn.XLOOKUP(D162,Tipo_de_riesgo_de_Integridad_Pública,Tabla3[Factor de riesgo],"",1)</f>
        <v/>
      </c>
      <c r="F162" s="290" t="str">
        <f>IFERROR(VLOOKUP(E162,Tabla3[[Factor de riesgo]:[Descripción]],2,FALSE),"")</f>
        <v/>
      </c>
      <c r="G162" s="295"/>
      <c r="H162" s="295"/>
      <c r="I162" s="295"/>
      <c r="J162" s="290" t="str">
        <f t="shared" si="7"/>
        <v/>
      </c>
      <c r="K162" s="296"/>
      <c r="L162" s="291" t="b">
        <f t="shared" si="6"/>
        <v>0</v>
      </c>
    </row>
    <row r="163" spans="1:12" x14ac:dyDescent="0.3">
      <c r="A163" s="293"/>
      <c r="B163" s="289" t="str">
        <f>_xlfn.XLOOKUP(A163,Tabla1[DENOMINACIÓN_PROCESOS],Tabla1[SIGLA],"",1)</f>
        <v/>
      </c>
      <c r="C163" s="289" t="s">
        <v>743</v>
      </c>
      <c r="D163" s="294"/>
      <c r="E163" s="290" t="str" cm="1">
        <f t="array" ref="E163">_xlfn.XLOOKUP(D163,Tipo_de_riesgo_de_Integridad_Pública,Tabla3[Factor de riesgo],"",1)</f>
        <v/>
      </c>
      <c r="F163" s="290" t="str">
        <f>IFERROR(VLOOKUP(E163,Tabla3[[Factor de riesgo]:[Descripción]],2,FALSE),"")</f>
        <v/>
      </c>
      <c r="G163" s="295"/>
      <c r="H163" s="295"/>
      <c r="I163" s="295"/>
      <c r="J163" s="290" t="str">
        <f t="shared" si="7"/>
        <v/>
      </c>
      <c r="K163" s="296"/>
      <c r="L163" s="291" t="b">
        <f t="shared" si="6"/>
        <v>0</v>
      </c>
    </row>
    <row r="164" spans="1:12" x14ac:dyDescent="0.3">
      <c r="A164" s="293"/>
      <c r="B164" s="289" t="str">
        <f>_xlfn.XLOOKUP(A164,Tabla1[DENOMINACIÓN_PROCESOS],Tabla1[SIGLA],"",1)</f>
        <v/>
      </c>
      <c r="C164" s="289" t="s">
        <v>744</v>
      </c>
      <c r="D164" s="294"/>
      <c r="E164" s="290" t="str" cm="1">
        <f t="array" ref="E164">_xlfn.XLOOKUP(D164,Tipo_de_riesgo_de_Integridad_Pública,Tabla3[Factor de riesgo],"",1)</f>
        <v/>
      </c>
      <c r="F164" s="290" t="str">
        <f>IFERROR(VLOOKUP(E164,Tabla3[[Factor de riesgo]:[Descripción]],2,FALSE),"")</f>
        <v/>
      </c>
      <c r="G164" s="295"/>
      <c r="H164" s="295"/>
      <c r="I164" s="295"/>
      <c r="J164" s="290" t="str">
        <f t="shared" si="7"/>
        <v/>
      </c>
      <c r="K164" s="296"/>
      <c r="L164" s="291" t="b">
        <f t="shared" si="6"/>
        <v>0</v>
      </c>
    </row>
    <row r="165" spans="1:12" x14ac:dyDescent="0.3">
      <c r="A165" s="293"/>
      <c r="B165" s="289" t="str">
        <f>_xlfn.XLOOKUP(A165,Tabla1[DENOMINACIÓN_PROCESOS],Tabla1[SIGLA],"",1)</f>
        <v/>
      </c>
      <c r="C165" s="289" t="s">
        <v>745</v>
      </c>
      <c r="D165" s="294"/>
      <c r="E165" s="290" t="str" cm="1">
        <f t="array" ref="E165">_xlfn.XLOOKUP(D165,Tipo_de_riesgo_de_Integridad_Pública,Tabla3[Factor de riesgo],"",1)</f>
        <v/>
      </c>
      <c r="F165" s="290" t="str">
        <f>IFERROR(VLOOKUP(E165,Tabla3[[Factor de riesgo]:[Descripción]],2,FALSE),"")</f>
        <v/>
      </c>
      <c r="G165" s="295"/>
      <c r="H165" s="295"/>
      <c r="I165" s="295"/>
      <c r="J165" s="290" t="str">
        <f t="shared" si="7"/>
        <v/>
      </c>
      <c r="K165" s="296"/>
      <c r="L165" s="291" t="b">
        <f t="shared" si="6"/>
        <v>0</v>
      </c>
    </row>
    <row r="166" spans="1:12" x14ac:dyDescent="0.3">
      <c r="A166" s="293"/>
      <c r="B166" s="289" t="str">
        <f>_xlfn.XLOOKUP(A166,Tabla1[DENOMINACIÓN_PROCESOS],Tabla1[SIGLA],"",1)</f>
        <v/>
      </c>
      <c r="C166" s="289" t="s">
        <v>746</v>
      </c>
      <c r="D166" s="294"/>
      <c r="E166" s="290" t="str" cm="1">
        <f t="array" ref="E166">_xlfn.XLOOKUP(D166,Tipo_de_riesgo_de_Integridad_Pública,Tabla3[Factor de riesgo],"",1)</f>
        <v/>
      </c>
      <c r="F166" s="290" t="str">
        <f>IFERROR(VLOOKUP(E166,Tabla3[[Factor de riesgo]:[Descripción]],2,FALSE),"")</f>
        <v/>
      </c>
      <c r="G166" s="295"/>
      <c r="H166" s="295"/>
      <c r="I166" s="295"/>
      <c r="J166" s="290" t="str">
        <f t="shared" si="7"/>
        <v/>
      </c>
      <c r="K166" s="296"/>
      <c r="L166" s="291" t="b">
        <f t="shared" si="6"/>
        <v>0</v>
      </c>
    </row>
    <row r="167" spans="1:12" x14ac:dyDescent="0.3">
      <c r="A167" s="293"/>
      <c r="B167" s="289" t="str">
        <f>_xlfn.XLOOKUP(A167,Tabla1[DENOMINACIÓN_PROCESOS],Tabla1[SIGLA],"",1)</f>
        <v/>
      </c>
      <c r="C167" s="289" t="s">
        <v>747</v>
      </c>
      <c r="D167" s="294"/>
      <c r="E167" s="290" t="str" cm="1">
        <f t="array" ref="E167">_xlfn.XLOOKUP(D167,Tipo_de_riesgo_de_Integridad_Pública,Tabla3[Factor de riesgo],"",1)</f>
        <v/>
      </c>
      <c r="F167" s="290" t="str">
        <f>IFERROR(VLOOKUP(E167,Tabla3[[Factor de riesgo]:[Descripción]],2,FALSE),"")</f>
        <v/>
      </c>
      <c r="G167" s="295"/>
      <c r="H167" s="295"/>
      <c r="I167" s="295"/>
      <c r="J167" s="290" t="str">
        <f t="shared" si="7"/>
        <v/>
      </c>
      <c r="K167" s="296"/>
      <c r="L167" s="291" t="b">
        <f t="shared" si="6"/>
        <v>0</v>
      </c>
    </row>
    <row r="168" spans="1:12" x14ac:dyDescent="0.3">
      <c r="A168" s="293"/>
      <c r="B168" s="289" t="str">
        <f>_xlfn.XLOOKUP(A168,Tabla1[DENOMINACIÓN_PROCESOS],Tabla1[SIGLA],"",1)</f>
        <v/>
      </c>
      <c r="C168" s="289" t="s">
        <v>748</v>
      </c>
      <c r="D168" s="294"/>
      <c r="E168" s="290" t="str" cm="1">
        <f t="array" ref="E168">_xlfn.XLOOKUP(D168,Tipo_de_riesgo_de_Integridad_Pública,Tabla3[Factor de riesgo],"",1)</f>
        <v/>
      </c>
      <c r="F168" s="290" t="str">
        <f>IFERROR(VLOOKUP(E168,Tabla3[[Factor de riesgo]:[Descripción]],2,FALSE),"")</f>
        <v/>
      </c>
      <c r="G168" s="295"/>
      <c r="H168" s="295"/>
      <c r="I168" s="295"/>
      <c r="J168" s="290" t="str">
        <f t="shared" si="7"/>
        <v/>
      </c>
      <c r="K168" s="296"/>
      <c r="L168" s="291" t="b">
        <f t="shared" si="6"/>
        <v>0</v>
      </c>
    </row>
    <row r="169" spans="1:12" x14ac:dyDescent="0.3">
      <c r="A169" s="293"/>
      <c r="B169" s="289" t="str">
        <f>_xlfn.XLOOKUP(A169,Tabla1[DENOMINACIÓN_PROCESOS],Tabla1[SIGLA],"",1)</f>
        <v/>
      </c>
      <c r="C169" s="289" t="s">
        <v>749</v>
      </c>
      <c r="D169" s="294"/>
      <c r="E169" s="290" t="str" cm="1">
        <f t="array" ref="E169">_xlfn.XLOOKUP(D169,Tipo_de_riesgo_de_Integridad_Pública,Tabla3[Factor de riesgo],"",1)</f>
        <v/>
      </c>
      <c r="F169" s="290" t="str">
        <f>IFERROR(VLOOKUP(E169,Tabla3[[Factor de riesgo]:[Descripción]],2,FALSE),"")</f>
        <v/>
      </c>
      <c r="G169" s="295"/>
      <c r="H169" s="295"/>
      <c r="I169" s="295"/>
      <c r="J169" s="290" t="str">
        <f t="shared" si="7"/>
        <v/>
      </c>
      <c r="K169" s="296"/>
      <c r="L169" s="291" t="b">
        <f t="shared" si="6"/>
        <v>0</v>
      </c>
    </row>
    <row r="170" spans="1:12" x14ac:dyDescent="0.3">
      <c r="A170" s="293"/>
      <c r="B170" s="289" t="str">
        <f>_xlfn.XLOOKUP(A170,Tabla1[DENOMINACIÓN_PROCESOS],Tabla1[SIGLA],"",1)</f>
        <v/>
      </c>
      <c r="C170" s="289" t="s">
        <v>750</v>
      </c>
      <c r="D170" s="294"/>
      <c r="E170" s="290" t="str" cm="1">
        <f t="array" ref="E170">_xlfn.XLOOKUP(D170,Tipo_de_riesgo_de_Integridad_Pública,Tabla3[Factor de riesgo],"",1)</f>
        <v/>
      </c>
      <c r="F170" s="290" t="str">
        <f>IFERROR(VLOOKUP(E170,Tabla3[[Factor de riesgo]:[Descripción]],2,FALSE),"")</f>
        <v/>
      </c>
      <c r="G170" s="295"/>
      <c r="H170" s="295"/>
      <c r="I170" s="295"/>
      <c r="J170" s="290" t="str">
        <f t="shared" si="7"/>
        <v/>
      </c>
      <c r="K170" s="296"/>
      <c r="L170" s="291" t="b">
        <f t="shared" si="6"/>
        <v>0</v>
      </c>
    </row>
    <row r="171" spans="1:12" x14ac:dyDescent="0.3">
      <c r="A171" s="297"/>
      <c r="B171" s="298" t="str">
        <f>_xlfn.XLOOKUP(A171,Tabla1[DENOMINACIÓN_PROCESOS],Tabla1[SIGLA],"",1)</f>
        <v/>
      </c>
      <c r="C171" s="298" t="s">
        <v>751</v>
      </c>
      <c r="D171" s="299"/>
      <c r="E171" s="300" t="str" cm="1">
        <f t="array" ref="E171">_xlfn.XLOOKUP(D171,Tipo_de_riesgo_de_Integridad_Pública,Tabla3[Factor de riesgo],"",1)</f>
        <v/>
      </c>
      <c r="F171" s="300" t="str">
        <f>IFERROR(VLOOKUP(E171,Tabla3[[Factor de riesgo]:[Descripción]],2,FALSE),"")</f>
        <v/>
      </c>
      <c r="G171" s="301"/>
      <c r="H171" s="301"/>
      <c r="I171" s="301"/>
      <c r="J171" s="290" t="str">
        <f t="shared" si="7"/>
        <v/>
      </c>
      <c r="K171" s="302"/>
      <c r="L171" s="303" t="b">
        <f t="shared" si="6"/>
        <v>0</v>
      </c>
    </row>
    <row r="172" spans="1:12" x14ac:dyDescent="0.3"/>
    <row r="173" spans="1:12" x14ac:dyDescent="0.3"/>
  </sheetData>
  <sheetProtection algorithmName="SHA-512" hashValue="BD4KHLFCihDQq+Ct/0yGXtl5Po2vvjFaJ3tspI2ATekVMZv9KcHvIW/fLXxlo9dBnsECTK5hXST+xyGd3F2wWw==" saltValue="bcCccASdGHpwdjbcCS9cqA==" spinCount="100000" sheet="1" objects="1" scenarios="1"/>
  <mergeCells count="6">
    <mergeCell ref="L6:L8"/>
    <mergeCell ref="C5:I8"/>
    <mergeCell ref="C1:I4"/>
    <mergeCell ref="J4:J5"/>
    <mergeCell ref="L4:L5"/>
    <mergeCell ref="J6:J8"/>
  </mergeCells>
  <phoneticPr fontId="12" type="noConversion"/>
  <dataValidations count="5">
    <dataValidation allowBlank="1" showInputMessage="1" showErrorMessage="1" promptTitle="Identifique la fuente generadora" prompt="Para Amenaza de Integridad Pública relacionadas con:_x000a_* Corrupción: Cualquier actividad dentro del proceso_x000a_* LA/FT/FP: Operaciones (intercambio de recursos)" sqref="F11" xr:uid="{ECF4EBB1-B7DF-4034-8C52-53F5D091EE0F}"/>
    <dataValidation type="date" operator="greaterThan" allowBlank="1" showInputMessage="1" showErrorMessage="1" sqref="L4:L5" xr:uid="{E8C3B996-C0C6-4A4C-B089-12ECC17CC8AE}">
      <formula1>45962</formula1>
    </dataValidation>
    <dataValidation type="list" allowBlank="1" showInputMessage="1" showErrorMessage="1" sqref="D12:D171" xr:uid="{B4C55011-3B03-4304-878A-C029E0985023}">
      <formula1>Tipo_de_riesgo_de_Integridad_Pública</formula1>
    </dataValidation>
    <dataValidation type="list" allowBlank="1" showInputMessage="1" showErrorMessage="1" sqref="H12:H171" xr:uid="{176CBAE4-105A-4188-AAA3-4CF420CDD980}">
      <formula1>INDIRECT("FR_"&amp;SUBSTITUTE($D12,"/","_"))</formula1>
    </dataValidation>
    <dataValidation type="list" allowBlank="1" showInputMessage="1" showErrorMessage="1" sqref="K12:K171" xr:uid="{9D366642-E477-49FE-9607-4672F4EB51C0}">
      <formula1>Estado_del_riesgo</formula1>
    </dataValidation>
  </dataValidations>
  <pageMargins left="0.70866141732283472" right="0.70866141732283472" top="0.74803149606299213" bottom="0.74803149606299213" header="0.31496062992125984" footer="0.31496062992125984"/>
  <pageSetup scale="56"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E07AA1D5-E421-40E0-942F-B871D861F429}">
          <x14:formula1>
            <xm:f>CONFIGURACIÓN!$G$6:$G$8</xm:f>
          </x14:formula1>
          <xm:sqref>L6</xm:sqref>
        </x14:dataValidation>
        <x14:dataValidation type="list" allowBlank="1" showInputMessage="1" showErrorMessage="1" xr:uid="{682CC634-9C72-4F69-A32D-2D7F633940DE}">
          <x14:formula1>
            <xm:f>CONFIGURACIÓN!$B$6:$B$21</xm:f>
          </x14:formula1>
          <xm:sqref>A12:A171</xm:sqref>
        </x14:dataValidation>
        <x14:dataValidation type="list" allowBlank="1" showInputMessage="1" showErrorMessage="1" xr:uid="{F4EF9019-2BF6-4E6E-B068-EC28C6833A1D}">
          <x14:formula1>
            <xm:f>CONFIGURACIÓN!$R$6:$R$11</xm:f>
          </x14:formula1>
          <xm:sqref>G12:G171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82703-46BA-41A8-8B22-99A423E31833}">
  <sheetPr codeName="Hoja5">
    <pageSetUpPr fitToPage="1"/>
  </sheetPr>
  <dimension ref="A1:R172"/>
  <sheetViews>
    <sheetView zoomScale="93" zoomScaleNormal="93" workbookViewId="0">
      <pane xSplit="3" ySplit="12" topLeftCell="D13" activePane="bottomRight" state="frozenSplit"/>
      <selection pane="topRight" activeCell="D1" sqref="D1"/>
      <selection pane="bottomLeft" activeCell="A6" sqref="A6"/>
      <selection pane="bottomRight" activeCell="J57" sqref="J57"/>
    </sheetView>
  </sheetViews>
  <sheetFormatPr baseColWidth="10" defaultColWidth="0" defaultRowHeight="15" customHeight="1" zeroHeight="1" x14ac:dyDescent="0.4"/>
  <cols>
    <col min="1" max="1" width="7.3046875" style="35" customWidth="1"/>
    <col min="2" max="2" width="13.15234375" style="35" customWidth="1"/>
    <col min="3" max="3" width="37.69140625" style="35" customWidth="1"/>
    <col min="4" max="4" width="24.84375" style="142" customWidth="1"/>
    <col min="5" max="5" width="11.69140625" style="39" customWidth="1"/>
    <col min="6" max="6" width="11.84375" style="41" customWidth="1"/>
    <col min="7" max="7" width="25.3828125" style="35" customWidth="1"/>
    <col min="8" max="8" width="12.84375" style="41" customWidth="1"/>
    <col min="9" max="9" width="18.15234375" style="41" customWidth="1"/>
    <col min="10" max="10" width="32.69140625" style="143" customWidth="1"/>
    <col min="11" max="11" width="14" style="41" customWidth="1"/>
    <col min="12" max="12" width="13.3828125" style="41" customWidth="1"/>
    <col min="13" max="13" width="12.3828125" style="35" customWidth="1"/>
    <col min="14" max="14" width="19.15234375" style="35" customWidth="1"/>
    <col min="15" max="15" width="15.15234375" style="35" customWidth="1"/>
    <col min="16" max="16" width="12.53515625" style="35" customWidth="1"/>
    <col min="17" max="17" width="2.53515625" style="35" customWidth="1"/>
    <col min="18" max="18" width="0" style="35" hidden="1" customWidth="1"/>
    <col min="19" max="16384" width="11.3828125" style="35" hidden="1"/>
  </cols>
  <sheetData>
    <row r="1" spans="1:17" ht="11.25" customHeight="1" x14ac:dyDescent="0.4">
      <c r="A1" s="199"/>
      <c r="B1" s="305"/>
      <c r="C1" s="741" t="str">
        <f>INICIO!B7</f>
        <v xml:space="preserve">MAPA DE RIESGOS DE CORRUPCIÓN </v>
      </c>
      <c r="D1" s="741"/>
      <c r="E1" s="741"/>
      <c r="F1" s="741"/>
      <c r="G1" s="741"/>
      <c r="H1" s="741"/>
      <c r="I1" s="741"/>
      <c r="J1" s="741"/>
      <c r="K1" s="741"/>
      <c r="L1" s="741"/>
      <c r="M1" s="741"/>
      <c r="N1" s="741"/>
      <c r="O1" s="200"/>
      <c r="P1" s="200"/>
      <c r="Q1" s="201"/>
    </row>
    <row r="2" spans="1:17" ht="17.600000000000001" x14ac:dyDescent="0.4">
      <c r="A2" s="305"/>
      <c r="B2" s="305"/>
      <c r="C2" s="741"/>
      <c r="D2" s="741"/>
      <c r="E2" s="741"/>
      <c r="F2" s="741"/>
      <c r="G2" s="741"/>
      <c r="H2" s="741"/>
      <c r="I2" s="741"/>
      <c r="J2" s="741"/>
      <c r="K2" s="741"/>
      <c r="L2" s="741"/>
      <c r="M2" s="741"/>
      <c r="N2" s="741"/>
      <c r="O2" s="200"/>
      <c r="P2" s="200"/>
      <c r="Q2" s="201"/>
    </row>
    <row r="3" spans="1:17" ht="15" customHeight="1" x14ac:dyDescent="0.4">
      <c r="A3" s="305"/>
      <c r="B3" s="305"/>
      <c r="C3" s="741"/>
      <c r="D3" s="741"/>
      <c r="E3" s="741"/>
      <c r="F3" s="741"/>
      <c r="G3" s="741"/>
      <c r="H3" s="741"/>
      <c r="I3" s="741"/>
      <c r="J3" s="741"/>
      <c r="K3" s="741"/>
      <c r="L3" s="741"/>
      <c r="M3" s="741"/>
      <c r="N3" s="741"/>
      <c r="O3" s="200"/>
      <c r="P3" s="200"/>
      <c r="Q3" s="202"/>
    </row>
    <row r="4" spans="1:17" ht="10" customHeight="1" x14ac:dyDescent="0.4">
      <c r="A4" s="305"/>
      <c r="B4" s="305"/>
      <c r="C4" s="742" t="s">
        <v>752</v>
      </c>
      <c r="D4" s="742"/>
      <c r="E4" s="742"/>
      <c r="F4" s="742"/>
      <c r="G4" s="742"/>
      <c r="H4" s="742"/>
      <c r="I4" s="742"/>
      <c r="J4" s="742"/>
      <c r="K4" s="742"/>
      <c r="L4" s="739" t="s">
        <v>336</v>
      </c>
      <c r="M4" s="739"/>
      <c r="N4" s="739"/>
      <c r="O4" s="743">
        <f>'1_IDENTIFICACIÓN'!L4</f>
        <v>46136</v>
      </c>
      <c r="P4" s="743"/>
      <c r="Q4" s="202"/>
    </row>
    <row r="5" spans="1:17" ht="10" customHeight="1" x14ac:dyDescent="0.4">
      <c r="A5" s="199"/>
      <c r="B5" s="306"/>
      <c r="C5" s="742"/>
      <c r="D5" s="742"/>
      <c r="E5" s="742"/>
      <c r="F5" s="742"/>
      <c r="G5" s="742"/>
      <c r="H5" s="742"/>
      <c r="I5" s="742"/>
      <c r="J5" s="742"/>
      <c r="K5" s="742"/>
      <c r="L5" s="739"/>
      <c r="M5" s="739"/>
      <c r="N5" s="739"/>
      <c r="O5" s="744"/>
      <c r="P5" s="744"/>
      <c r="Q5" s="202"/>
    </row>
    <row r="6" spans="1:17" ht="17.600000000000001" x14ac:dyDescent="0.4">
      <c r="A6" s="306"/>
      <c r="B6" s="306"/>
      <c r="C6" s="306"/>
      <c r="D6" s="306"/>
      <c r="E6" s="306"/>
      <c r="F6" s="306"/>
      <c r="G6" s="306"/>
      <c r="H6" s="307"/>
      <c r="I6" s="307"/>
      <c r="J6" s="307"/>
      <c r="K6" s="307"/>
      <c r="L6" s="740" t="s">
        <v>338</v>
      </c>
      <c r="M6" s="740"/>
      <c r="N6" s="740"/>
      <c r="O6" s="745">
        <f>'1_IDENTIFICACIÓN'!L6</f>
        <v>2026</v>
      </c>
      <c r="P6" s="745"/>
      <c r="Q6" s="199"/>
    </row>
    <row r="7" spans="1:17" ht="5.25" hidden="1" customHeight="1" x14ac:dyDescent="0.4">
      <c r="A7" s="306"/>
      <c r="B7" s="306"/>
      <c r="C7" s="306"/>
      <c r="D7" s="306"/>
      <c r="E7" s="306"/>
      <c r="F7" s="306"/>
      <c r="G7" s="306"/>
      <c r="H7" s="307"/>
      <c r="I7" s="307"/>
      <c r="J7" s="307"/>
      <c r="K7" s="307"/>
      <c r="L7" s="740"/>
      <c r="M7" s="740"/>
      <c r="N7" s="740"/>
      <c r="O7" s="745"/>
      <c r="P7" s="745"/>
      <c r="Q7" s="199"/>
    </row>
    <row r="8" spans="1:17" ht="5.25" hidden="1" customHeight="1" x14ac:dyDescent="0.4">
      <c r="A8" s="306"/>
      <c r="B8" s="306"/>
      <c r="C8" s="306"/>
      <c r="D8" s="306"/>
      <c r="E8" s="306"/>
      <c r="F8" s="306"/>
      <c r="G8" s="306"/>
      <c r="H8" s="307"/>
      <c r="I8" s="307"/>
      <c r="J8" s="307"/>
      <c r="K8" s="307"/>
      <c r="L8" s="740"/>
      <c r="M8" s="740"/>
      <c r="N8" s="740"/>
      <c r="O8" s="745"/>
      <c r="P8" s="745"/>
      <c r="Q8" s="199"/>
    </row>
    <row r="9" spans="1:17" ht="3" customHeight="1" x14ac:dyDescent="0.4">
      <c r="A9" s="204"/>
      <c r="B9" s="204"/>
      <c r="C9" s="204"/>
      <c r="D9" s="204"/>
      <c r="E9" s="204"/>
      <c r="F9" s="204"/>
      <c r="G9" s="204"/>
      <c r="H9" s="204"/>
      <c r="I9" s="204"/>
      <c r="J9" s="204"/>
      <c r="K9" s="204"/>
      <c r="L9" s="204"/>
      <c r="M9" s="205"/>
      <c r="N9" s="205"/>
      <c r="O9" s="205"/>
      <c r="P9" s="206"/>
      <c r="Q9" s="199"/>
    </row>
    <row r="10" spans="1:17" ht="32.25" customHeight="1" x14ac:dyDescent="0.4">
      <c r="A10" s="755" t="s">
        <v>753</v>
      </c>
      <c r="B10" s="755"/>
      <c r="C10" s="756"/>
      <c r="D10" s="759" t="s">
        <v>754</v>
      </c>
      <c r="E10" s="755"/>
      <c r="F10" s="756"/>
      <c r="G10" s="761" t="s">
        <v>755</v>
      </c>
      <c r="H10" s="762"/>
      <c r="I10" s="762"/>
      <c r="J10" s="762"/>
      <c r="K10" s="762"/>
      <c r="L10" s="762"/>
      <c r="M10" s="762"/>
      <c r="N10" s="763"/>
      <c r="O10" s="746" t="s">
        <v>756</v>
      </c>
      <c r="P10" s="747"/>
      <c r="Q10" s="199"/>
    </row>
    <row r="11" spans="1:17" ht="19.5" customHeight="1" x14ac:dyDescent="0.4">
      <c r="A11" s="757"/>
      <c r="B11" s="757"/>
      <c r="C11" s="758"/>
      <c r="D11" s="760"/>
      <c r="E11" s="757"/>
      <c r="F11" s="758"/>
      <c r="G11" s="750" t="s">
        <v>757</v>
      </c>
      <c r="H11" s="751"/>
      <c r="I11" s="752"/>
      <c r="J11" s="750" t="s">
        <v>46</v>
      </c>
      <c r="K11" s="751"/>
      <c r="L11" s="752"/>
      <c r="M11" s="753" t="s">
        <v>758</v>
      </c>
      <c r="N11" s="754"/>
      <c r="O11" s="748"/>
      <c r="P11" s="749"/>
      <c r="Q11" s="199"/>
    </row>
    <row r="12" spans="1:17" s="37" customFormat="1" ht="66" customHeight="1" x14ac:dyDescent="0.4">
      <c r="A12" s="373" t="s">
        <v>344</v>
      </c>
      <c r="B12" s="365" t="s">
        <v>368</v>
      </c>
      <c r="C12" s="365" t="s">
        <v>370</v>
      </c>
      <c r="D12" s="374" t="s">
        <v>42</v>
      </c>
      <c r="E12" s="365" t="s">
        <v>43</v>
      </c>
      <c r="F12" s="365" t="s">
        <v>44</v>
      </c>
      <c r="G12" s="365" t="s">
        <v>45</v>
      </c>
      <c r="H12" s="365" t="s">
        <v>759</v>
      </c>
      <c r="I12" s="365" t="s">
        <v>760</v>
      </c>
      <c r="J12" s="365" t="s">
        <v>761</v>
      </c>
      <c r="K12" s="365" t="s">
        <v>762</v>
      </c>
      <c r="L12" s="365" t="s">
        <v>763</v>
      </c>
      <c r="M12" s="365" t="s">
        <v>764</v>
      </c>
      <c r="N12" s="365" t="s">
        <v>48</v>
      </c>
      <c r="O12" s="375" t="s">
        <v>377</v>
      </c>
      <c r="P12" s="308" t="s">
        <v>362</v>
      </c>
      <c r="Q12" s="211"/>
    </row>
    <row r="13" spans="1:17" s="38" customFormat="1" ht="74.599999999999994" x14ac:dyDescent="0.4">
      <c r="A13" s="289" t="s">
        <v>554</v>
      </c>
      <c r="B13" s="309" t="b">
        <f>_xlfn.XLOOKUP(A13,Tabla6[Id Riesgo],Tabla6[Registro diligenciado],FALSE,1)</f>
        <v>1</v>
      </c>
      <c r="C13" s="290" t="str">
        <f>IF(B13,_xlfn.XLOOKUP(A13,Tabla6[Id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D13" s="295" t="s">
        <v>176</v>
      </c>
      <c r="E13" s="310">
        <f>_xlfn.XLOOKUP(D13,Tabla8[No. veces que realiza la actividad al año],Tabla8[Probabilidad],"",1)</f>
        <v>0.8</v>
      </c>
      <c r="F13" s="311" t="str">
        <f>_xlfn.XLOOKUP(D13,Tabla8[No. veces que realiza la actividad al año],Tabla8[Nivel de probabilidad],"",1)</f>
        <v>Alta</v>
      </c>
      <c r="G13" s="294"/>
      <c r="H13" s="312" t="str">
        <f>_xlfn.XLOOKUP(G13,Tabla9[Afectación económica],Tabla9[Porcentaje],"",1)</f>
        <v/>
      </c>
      <c r="I13" s="313" t="str">
        <f>_xlfn.XLOOKUP(G13,Tabla9[Afectación económica],Tabla9[Nivel de impacto],"",1)</f>
        <v/>
      </c>
      <c r="J13" s="314" t="s">
        <v>198</v>
      </c>
      <c r="K13" s="312">
        <f>_xlfn.XLOOKUP(J13,Tabla9[Reputacional],Tabla9[Porcentaje],"",1)</f>
        <v>1</v>
      </c>
      <c r="L13" s="313" t="str">
        <f>_xlfn.XLOOKUP(J13,Tabla9[Reputacional],Tabla9[Nivel de impacto],"",1)</f>
        <v>Castastrófico</v>
      </c>
      <c r="M13" s="310">
        <f>IF(OR(H13&lt;&gt;"",K13&lt;&gt;""),MAX(H13,K13),"")</f>
        <v>1</v>
      </c>
      <c r="N13" s="311" t="str">
        <f>_xlfn.XLOOKUP(M13,Tabla9[Porcentaje],Tabla9[Nivel de impacto],"",1)</f>
        <v>Castastrófico</v>
      </c>
      <c r="O13" s="311" t="str">
        <f>IF(P13,_xlfn.XLOOKUP(CONCATENATE("P",F13,"I",N13),Tabla10[Llave],Tabla10[Severidad],"",1),"")</f>
        <v>Extremo</v>
      </c>
      <c r="P13" s="315" t="b">
        <f>IF(AND(B13=TRUE,D13&lt;&gt;"",OR(G13&lt;&gt;"",J13&lt;&gt;"")),TRUE, FALSE)</f>
        <v>1</v>
      </c>
      <c r="Q13" s="212"/>
    </row>
    <row r="14" spans="1:17" ht="99.45" x14ac:dyDescent="0.4">
      <c r="A14" s="289" t="s">
        <v>557</v>
      </c>
      <c r="B14" s="309" t="b">
        <f>_xlfn.XLOOKUP(A14,Tabla6[Id Riesgo],Tabla6[Registro diligenciado],FALSE,1)</f>
        <v>1</v>
      </c>
      <c r="C14" s="290" t="str">
        <f>IF(B14,_xlfn.XLOOKUP(A14,Tabla6[Id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D14" s="295" t="s">
        <v>176</v>
      </c>
      <c r="E14" s="310">
        <f>_xlfn.XLOOKUP(D14,Tabla8[No. veces que realiza la actividad al año],Tabla8[Probabilidad],"",1)</f>
        <v>0.8</v>
      </c>
      <c r="F14" s="311" t="str">
        <f>_xlfn.XLOOKUP(D14,Tabla8[No. veces que realiza la actividad al año],Tabla8[Nivel de probabilidad],"",1)</f>
        <v>Alta</v>
      </c>
      <c r="G14" s="294"/>
      <c r="H14" s="312" t="str">
        <f>_xlfn.XLOOKUP(G14,Tabla9[Afectación económica],Tabla9[Porcentaje],"",1)</f>
        <v/>
      </c>
      <c r="I14" s="313" t="str">
        <f>_xlfn.XLOOKUP(G14,Tabla9[Afectación económica],Tabla9[Nivel de impacto],"",1)</f>
        <v/>
      </c>
      <c r="J14" s="314" t="s">
        <v>198</v>
      </c>
      <c r="K14" s="312">
        <f>_xlfn.XLOOKUP(J14,Tabla9[Reputacional],Tabla9[Porcentaje],"",1)</f>
        <v>1</v>
      </c>
      <c r="L14" s="313" t="str">
        <f>_xlfn.XLOOKUP(J14,Tabla9[Reputacional],Tabla9[Nivel de impacto],"",1)</f>
        <v>Castastrófico</v>
      </c>
      <c r="M14" s="310">
        <f t="shared" ref="M14:M77" si="0">IF(OR(H14&lt;&gt;"",K14&lt;&gt;""),MAX(H14,K14),"")</f>
        <v>1</v>
      </c>
      <c r="N14" s="311" t="str">
        <f>_xlfn.XLOOKUP(M14,Tabla9[Porcentaje],Tabla9[Nivel de impacto],"",1)</f>
        <v>Castastrófico</v>
      </c>
      <c r="O14" s="311" t="str">
        <f>IF(P14,_xlfn.XLOOKUP(CONCATENATE("P",F14,"I",N14),Tabla10[Llave],Tabla10[Severidad],"",1),"")</f>
        <v>Extremo</v>
      </c>
      <c r="P14" s="315" t="b">
        <f t="shared" ref="P14:P77" si="1">IF(AND(B14=TRUE,D14&lt;&gt;"",OR(G14&lt;&gt;"",J14&lt;&gt;"")),TRUE, FALSE)</f>
        <v>1</v>
      </c>
      <c r="Q14" s="199"/>
    </row>
    <row r="15" spans="1:17" ht="99.45" x14ac:dyDescent="0.4">
      <c r="A15" s="289" t="s">
        <v>558</v>
      </c>
      <c r="B15" s="309" t="b">
        <f>_xlfn.XLOOKUP(A15,Tabla6[Id Riesgo],Tabla6[Registro diligenciado],FALSE,1)</f>
        <v>1</v>
      </c>
      <c r="C15" s="290" t="str">
        <f>IF(B15,_xlfn.XLOOKUP(A15,Tabla6[Id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D15" s="295" t="s">
        <v>176</v>
      </c>
      <c r="E15" s="310">
        <f>_xlfn.XLOOKUP(D15,Tabla8[No. veces que realiza la actividad al año],Tabla8[Probabilidad],"",1)</f>
        <v>0.8</v>
      </c>
      <c r="F15" s="311" t="str">
        <f>_xlfn.XLOOKUP(D15,Tabla8[No. veces que realiza la actividad al año],Tabla8[Nivel de probabilidad],"",1)</f>
        <v>Alta</v>
      </c>
      <c r="G15" s="294"/>
      <c r="H15" s="312" t="str">
        <f>_xlfn.XLOOKUP(G15,Tabla9[Afectación económica],Tabla9[Porcentaje],"",1)</f>
        <v/>
      </c>
      <c r="I15" s="313" t="str">
        <f>_xlfn.XLOOKUP(G15,Tabla9[Afectación económica],Tabla9[Nivel de impacto],"",1)</f>
        <v/>
      </c>
      <c r="J15" s="314" t="s">
        <v>198</v>
      </c>
      <c r="K15" s="312">
        <f>_xlfn.XLOOKUP(J15,Tabla9[Reputacional],Tabla9[Porcentaje],"",1)</f>
        <v>1</v>
      </c>
      <c r="L15" s="313" t="str">
        <f>_xlfn.XLOOKUP(J15,Tabla9[Reputacional],Tabla9[Nivel de impacto],"",1)</f>
        <v>Castastrófico</v>
      </c>
      <c r="M15" s="310">
        <f t="shared" si="0"/>
        <v>1</v>
      </c>
      <c r="N15" s="311" t="str">
        <f>_xlfn.XLOOKUP(M15,Tabla9[Porcentaje],Tabla9[Nivel de impacto],"",1)</f>
        <v>Castastrófico</v>
      </c>
      <c r="O15" s="311" t="str">
        <f>IF(P15,_xlfn.XLOOKUP(CONCATENATE("P",F15,"I",N15),Tabla10[Llave],Tabla10[Severidad],"",1),"")</f>
        <v>Extremo</v>
      </c>
      <c r="P15" s="315" t="b">
        <f t="shared" si="1"/>
        <v>1</v>
      </c>
      <c r="Q15" s="199"/>
    </row>
    <row r="16" spans="1:17" ht="74.599999999999994" x14ac:dyDescent="0.4">
      <c r="A16" s="289" t="s">
        <v>559</v>
      </c>
      <c r="B16" s="309" t="b">
        <f>_xlfn.XLOOKUP(A16,Tabla6[Id Riesgo],Tabla6[Registro diligenciado],FALSE,1)</f>
        <v>1</v>
      </c>
      <c r="C16" s="290" t="str">
        <f>IF(B16,_xlfn.XLOOKUP(A16,Tabla6[Id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D16" s="295" t="s">
        <v>176</v>
      </c>
      <c r="E16" s="310">
        <f>_xlfn.XLOOKUP(D16,Tabla8[No. veces que realiza la actividad al año],Tabla8[Probabilidad],"",1)</f>
        <v>0.8</v>
      </c>
      <c r="F16" s="311" t="str">
        <f>_xlfn.XLOOKUP(D16,Tabla8[No. veces que realiza la actividad al año],Tabla8[Nivel de probabilidad],"",1)</f>
        <v>Alta</v>
      </c>
      <c r="G16" s="294"/>
      <c r="H16" s="312" t="str">
        <f>_xlfn.XLOOKUP(G16,Tabla9[Afectación económica],Tabla9[Porcentaje],"",1)</f>
        <v/>
      </c>
      <c r="I16" s="313" t="str">
        <f>_xlfn.XLOOKUP(G16,Tabla9[Afectación económica],Tabla9[Nivel de impacto],"",1)</f>
        <v/>
      </c>
      <c r="J16" s="314" t="s">
        <v>198</v>
      </c>
      <c r="K16" s="312">
        <f>_xlfn.XLOOKUP(J16,Tabla9[Reputacional],Tabla9[Porcentaje],"",1)</f>
        <v>1</v>
      </c>
      <c r="L16" s="313" t="str">
        <f>_xlfn.XLOOKUP(J16,Tabla9[Reputacional],Tabla9[Nivel de impacto],"",1)</f>
        <v>Castastrófico</v>
      </c>
      <c r="M16" s="310">
        <f t="shared" si="0"/>
        <v>1</v>
      </c>
      <c r="N16" s="311" t="str">
        <f>_xlfn.XLOOKUP(M16,Tabla9[Porcentaje],Tabla9[Nivel de impacto],"",1)</f>
        <v>Castastrófico</v>
      </c>
      <c r="O16" s="311" t="str">
        <f>IF(P16,_xlfn.XLOOKUP(CONCATENATE("P",F16,"I",N16),Tabla10[Llave],Tabla10[Severidad],"",1),"")</f>
        <v>Extremo</v>
      </c>
      <c r="P16" s="315" t="b">
        <f t="shared" si="1"/>
        <v>1</v>
      </c>
      <c r="Q16" s="199"/>
    </row>
    <row r="17" spans="1:17" ht="14.6" x14ac:dyDescent="0.4">
      <c r="A17" s="436" t="s">
        <v>561</v>
      </c>
      <c r="B17" s="443" t="b">
        <f>_xlfn.XLOOKUP(A17,Tabla6[Id Riesgo],Tabla6[Registro diligenciado],FALSE,1)</f>
        <v>0</v>
      </c>
      <c r="C17" s="439" t="str">
        <f>IF(B17,_xlfn.XLOOKUP(A17,Tabla6[Id Riesgo],Tabla6[DESCRIPCIÓN DEL RIESGO],FALSE,1),"")</f>
        <v/>
      </c>
      <c r="D17" s="440"/>
      <c r="E17" s="444" t="str">
        <f>_xlfn.XLOOKUP(D17,Tabla8[No. veces que realiza la actividad al año],Tabla8[Probabilidad],"",1)</f>
        <v/>
      </c>
      <c r="F17" s="445" t="str">
        <f>_xlfn.XLOOKUP(D17,Tabla8[No. veces que realiza la actividad al año],Tabla8[Nivel de probabilidad],"",1)</f>
        <v/>
      </c>
      <c r="G17" s="438"/>
      <c r="H17" s="446" t="str">
        <f>_xlfn.XLOOKUP(G17,Tabla9[Afectación económica],Tabla9[Porcentaje],"",1)</f>
        <v/>
      </c>
      <c r="I17" s="447" t="str">
        <f>_xlfn.XLOOKUP(G17,Tabla9[Afectación económica],Tabla9[Nivel de impacto],"",1)</f>
        <v/>
      </c>
      <c r="J17" s="448"/>
      <c r="K17" s="446" t="str">
        <f>_xlfn.XLOOKUP(J17,Tabla9[Reputacional],Tabla9[Porcentaje],"",1)</f>
        <v/>
      </c>
      <c r="L17" s="447" t="str">
        <f>_xlfn.XLOOKUP(J17,Tabla9[Reputacional],Tabla9[Nivel de impacto],"",1)</f>
        <v/>
      </c>
      <c r="M17" s="444" t="str">
        <f t="shared" si="0"/>
        <v/>
      </c>
      <c r="N17" s="445" t="str">
        <f>_xlfn.XLOOKUP(M17,Tabla9[Porcentaje],Tabla9[Nivel de impacto],"",1)</f>
        <v/>
      </c>
      <c r="O17" s="445" t="str">
        <f>IF(P17,_xlfn.XLOOKUP(CONCATENATE("P",F17,"I",N17),Tabla10[Llave],Tabla10[Severidad],"",1),"")</f>
        <v/>
      </c>
      <c r="P17" s="449" t="b">
        <f t="shared" si="1"/>
        <v>0</v>
      </c>
      <c r="Q17" s="199"/>
    </row>
    <row r="18" spans="1:17" ht="14.6" x14ac:dyDescent="0.4">
      <c r="A18" s="436" t="s">
        <v>563</v>
      </c>
      <c r="B18" s="443" t="b">
        <f>_xlfn.XLOOKUP(A18,Tabla6[Id Riesgo],Tabla6[Registro diligenciado],FALSE,1)</f>
        <v>0</v>
      </c>
      <c r="C18" s="439" t="str">
        <f>IF(B18,_xlfn.XLOOKUP(A18,Tabla6[Id Riesgo],Tabla6[DESCRIPCIÓN DEL RIESGO],FALSE,1),"")</f>
        <v/>
      </c>
      <c r="D18" s="440"/>
      <c r="E18" s="444" t="str">
        <f>_xlfn.XLOOKUP(D18,Tabla8[No. veces que realiza la actividad al año],Tabla8[Probabilidad],"",1)</f>
        <v/>
      </c>
      <c r="F18" s="445" t="str">
        <f>_xlfn.XLOOKUP(D18,Tabla8[No. veces que realiza la actividad al año],Tabla8[Nivel de probabilidad],"",1)</f>
        <v/>
      </c>
      <c r="G18" s="438"/>
      <c r="H18" s="446" t="str">
        <f>_xlfn.XLOOKUP(G18,Tabla9[Afectación económica],Tabla9[Porcentaje],"",1)</f>
        <v/>
      </c>
      <c r="I18" s="447" t="str">
        <f>_xlfn.XLOOKUP(G18,Tabla9[Afectación económica],Tabla9[Nivel de impacto],"",1)</f>
        <v/>
      </c>
      <c r="J18" s="448"/>
      <c r="K18" s="446" t="str">
        <f>_xlfn.XLOOKUP(J18,Tabla9[Reputacional],Tabla9[Porcentaje],"",1)</f>
        <v/>
      </c>
      <c r="L18" s="447" t="str">
        <f>_xlfn.XLOOKUP(J18,Tabla9[Reputacional],Tabla9[Nivel de impacto],"",1)</f>
        <v/>
      </c>
      <c r="M18" s="444" t="str">
        <f t="shared" si="0"/>
        <v/>
      </c>
      <c r="N18" s="445" t="str">
        <f>_xlfn.XLOOKUP(M18,Tabla9[Porcentaje],Tabla9[Nivel de impacto],"",1)</f>
        <v/>
      </c>
      <c r="O18" s="445" t="str">
        <f>IF(P18,_xlfn.XLOOKUP(CONCATENATE("P",F18,"I",N18),Tabla10[Llave],Tabla10[Severidad],"",1),"")</f>
        <v/>
      </c>
      <c r="P18" s="449" t="b">
        <f t="shared" si="1"/>
        <v>0</v>
      </c>
      <c r="Q18" s="199"/>
    </row>
    <row r="19" spans="1:17" ht="14.6" x14ac:dyDescent="0.4">
      <c r="A19" s="436" t="s">
        <v>565</v>
      </c>
      <c r="B19" s="443" t="b">
        <f>_xlfn.XLOOKUP(A19,Tabla6[Id Riesgo],Tabla6[Registro diligenciado],FALSE,1)</f>
        <v>0</v>
      </c>
      <c r="C19" s="439" t="str">
        <f>IF(B19,_xlfn.XLOOKUP(A19,Tabla6[Id Riesgo],Tabla6[DESCRIPCIÓN DEL RIESGO],FALSE,1),"")</f>
        <v/>
      </c>
      <c r="D19" s="440"/>
      <c r="E19" s="444" t="str">
        <f>_xlfn.XLOOKUP(D19,Tabla8[No. veces que realiza la actividad al año],Tabla8[Probabilidad],"",1)</f>
        <v/>
      </c>
      <c r="F19" s="445" t="str">
        <f>_xlfn.XLOOKUP(D19,Tabla8[No. veces que realiza la actividad al año],Tabla8[Nivel de probabilidad],"",1)</f>
        <v/>
      </c>
      <c r="G19" s="438"/>
      <c r="H19" s="446" t="str">
        <f>_xlfn.XLOOKUP(G19,Tabla9[Afectación económica],Tabla9[Porcentaje],"",1)</f>
        <v/>
      </c>
      <c r="I19" s="447" t="str">
        <f>_xlfn.XLOOKUP(G19,Tabla9[Afectación económica],Tabla9[Nivel de impacto],"",1)</f>
        <v/>
      </c>
      <c r="J19" s="448"/>
      <c r="K19" s="446" t="str">
        <f>_xlfn.XLOOKUP(J19,Tabla9[Reputacional],Tabla9[Porcentaje],"",1)</f>
        <v/>
      </c>
      <c r="L19" s="447" t="str">
        <f>_xlfn.XLOOKUP(J19,Tabla9[Reputacional],Tabla9[Nivel de impacto],"",1)</f>
        <v/>
      </c>
      <c r="M19" s="444" t="str">
        <f t="shared" si="0"/>
        <v/>
      </c>
      <c r="N19" s="445" t="str">
        <f>_xlfn.XLOOKUP(M19,Tabla9[Porcentaje],Tabla9[Nivel de impacto],"",1)</f>
        <v/>
      </c>
      <c r="O19" s="445" t="str">
        <f>IF(P19,_xlfn.XLOOKUP(CONCATENATE("P",F19,"I",N19),Tabla10[Llave],Tabla10[Severidad],"",1),"")</f>
        <v/>
      </c>
      <c r="P19" s="449" t="b">
        <f t="shared" si="1"/>
        <v>0</v>
      </c>
      <c r="Q19" s="199"/>
    </row>
    <row r="20" spans="1:17" ht="111.9" x14ac:dyDescent="0.4">
      <c r="A20" s="289" t="s">
        <v>566</v>
      </c>
      <c r="B20" s="309" t="b">
        <f>_xlfn.XLOOKUP(A20,Tabla6[Id Riesgo],Tabla6[Registro diligenciado],FALSE,1)</f>
        <v>1</v>
      </c>
      <c r="C20" s="290" t="str">
        <f>IF(B20,_xlfn.XLOOKUP(A20,Tabla6[Id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D20" s="295" t="s">
        <v>152</v>
      </c>
      <c r="E20" s="310">
        <f>_xlfn.XLOOKUP(D20,Tabla8[No. veces que realiza la actividad al año],Tabla8[Probabilidad],"",1)</f>
        <v>0.6</v>
      </c>
      <c r="F20" s="311" t="str">
        <f>_xlfn.XLOOKUP(D20,Tabla8[No. veces que realiza la actividad al año],Tabla8[Nivel de probabilidad],"",1)</f>
        <v>Media</v>
      </c>
      <c r="G20" s="294" t="s">
        <v>177</v>
      </c>
      <c r="H20" s="312">
        <f>_xlfn.XLOOKUP(G20,Tabla9[Afectación económica],Tabla9[Porcentaje],"",1)</f>
        <v>0.8</v>
      </c>
      <c r="I20" s="313" t="str">
        <f>_xlfn.XLOOKUP(G20,Tabla9[Afectación económica],Tabla9[Nivel de impacto],"",1)</f>
        <v>Mayor</v>
      </c>
      <c r="J20" s="314" t="s">
        <v>178</v>
      </c>
      <c r="K20" s="312">
        <f>_xlfn.XLOOKUP(J20,Tabla9[Reputacional],Tabla9[Porcentaje],"",1)</f>
        <v>0.8</v>
      </c>
      <c r="L20" s="313" t="str">
        <f>_xlfn.XLOOKUP(J20,Tabla9[Reputacional],Tabla9[Nivel de impacto],"",1)</f>
        <v>Mayor</v>
      </c>
      <c r="M20" s="310">
        <f t="shared" si="0"/>
        <v>0.8</v>
      </c>
      <c r="N20" s="311" t="str">
        <f>_xlfn.XLOOKUP(M20,Tabla9[Porcentaje],Tabla9[Nivel de impacto],"",1)</f>
        <v>Mayor</v>
      </c>
      <c r="O20" s="311" t="str">
        <f>IF(P20,_xlfn.XLOOKUP(CONCATENATE("P",F20,"I",N20),Tabla10[Llave],Tabla10[Severidad],"",1),"")</f>
        <v>Alto</v>
      </c>
      <c r="P20" s="315" t="b">
        <f t="shared" si="1"/>
        <v>1</v>
      </c>
      <c r="Q20" s="199"/>
    </row>
    <row r="21" spans="1:17" ht="74.599999999999994" x14ac:dyDescent="0.4">
      <c r="A21" s="289" t="s">
        <v>568</v>
      </c>
      <c r="B21" s="309" t="b">
        <f>_xlfn.XLOOKUP(A21,Tabla6[Id Riesgo],Tabla6[Registro diligenciado],FALSE,1)</f>
        <v>1</v>
      </c>
      <c r="C21" s="290" t="str">
        <f>IF(B21,_xlfn.XLOOKUP(A21,Tabla6[Id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D21" s="295" t="s">
        <v>195</v>
      </c>
      <c r="E21" s="310">
        <f>_xlfn.XLOOKUP(D21,Tabla8[No. veces que realiza la actividad al año],Tabla8[Probabilidad],"",1)</f>
        <v>1</v>
      </c>
      <c r="F21" s="311" t="str">
        <f>_xlfn.XLOOKUP(D21,Tabla8[No. veces que realiza la actividad al año],Tabla8[Nivel de probabilidad],"",1)</f>
        <v>Muy alta</v>
      </c>
      <c r="G21" s="294" t="s">
        <v>154</v>
      </c>
      <c r="H21" s="312">
        <f>_xlfn.XLOOKUP(G21,Tabla9[Afectación económica],Tabla9[Porcentaje],"",1)</f>
        <v>0.6</v>
      </c>
      <c r="I21" s="313" t="str">
        <f>_xlfn.XLOOKUP(G21,Tabla9[Afectación económica],Tabla9[Nivel de impacto],"",1)</f>
        <v>Moderado</v>
      </c>
      <c r="J21" s="314" t="s">
        <v>155</v>
      </c>
      <c r="K21" s="312">
        <f>_xlfn.XLOOKUP(J21,Tabla9[Reputacional],Tabla9[Porcentaje],"",1)</f>
        <v>0.6</v>
      </c>
      <c r="L21" s="313" t="str">
        <f>_xlfn.XLOOKUP(J21,Tabla9[Reputacional],Tabla9[Nivel de impacto],"",1)</f>
        <v>Moderado</v>
      </c>
      <c r="M21" s="310">
        <f t="shared" si="0"/>
        <v>0.6</v>
      </c>
      <c r="N21" s="311" t="str">
        <f>_xlfn.XLOOKUP(M21,Tabla9[Porcentaje],Tabla9[Nivel de impacto],"",1)</f>
        <v>Moderado</v>
      </c>
      <c r="O21" s="311" t="str">
        <f>IF(P21,_xlfn.XLOOKUP(CONCATENATE("P",F21,"I",N21),Tabla10[Llave],Tabla10[Severidad],"",1),"")</f>
        <v>Alto</v>
      </c>
      <c r="P21" s="315" t="b">
        <f t="shared" si="1"/>
        <v>1</v>
      </c>
      <c r="Q21" s="199"/>
    </row>
    <row r="22" spans="1:17" ht="74.599999999999994" x14ac:dyDescent="0.4">
      <c r="A22" s="289" t="s">
        <v>572</v>
      </c>
      <c r="B22" s="309" t="b">
        <f>_xlfn.XLOOKUP(A22,Tabla6[Id Riesgo],Tabla6[Registro diligenciado],FALSE,1)</f>
        <v>1</v>
      </c>
      <c r="C22" s="290" t="str">
        <f>IF(B22,_xlfn.XLOOKUP(A22,Tabla6[Id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D22" s="295" t="s">
        <v>195</v>
      </c>
      <c r="E22" s="310">
        <f>_xlfn.XLOOKUP(D22,Tabla8[No. veces que realiza la actividad al año],Tabla8[Probabilidad],"",1)</f>
        <v>1</v>
      </c>
      <c r="F22" s="311" t="str">
        <f>_xlfn.XLOOKUP(D22,Tabla8[No. veces que realiza la actividad al año],Tabla8[Nivel de probabilidad],"",1)</f>
        <v>Muy alta</v>
      </c>
      <c r="G22" s="294" t="s">
        <v>154</v>
      </c>
      <c r="H22" s="312">
        <f>_xlfn.XLOOKUP(G22,Tabla9[Afectación económica],Tabla9[Porcentaje],"",1)</f>
        <v>0.6</v>
      </c>
      <c r="I22" s="313" t="str">
        <f>_xlfn.XLOOKUP(G22,Tabla9[Afectación económica],Tabla9[Nivel de impacto],"",1)</f>
        <v>Moderado</v>
      </c>
      <c r="J22" s="314" t="s">
        <v>155</v>
      </c>
      <c r="K22" s="312">
        <f>_xlfn.XLOOKUP(J22,Tabla9[Reputacional],Tabla9[Porcentaje],"",1)</f>
        <v>0.6</v>
      </c>
      <c r="L22" s="313" t="str">
        <f>_xlfn.XLOOKUP(J22,Tabla9[Reputacional],Tabla9[Nivel de impacto],"",1)</f>
        <v>Moderado</v>
      </c>
      <c r="M22" s="310">
        <f t="shared" si="0"/>
        <v>0.6</v>
      </c>
      <c r="N22" s="311" t="str">
        <f>_xlfn.XLOOKUP(M22,Tabla9[Porcentaje],Tabla9[Nivel de impacto],"",1)</f>
        <v>Moderado</v>
      </c>
      <c r="O22" s="311" t="str">
        <f>IF(P22,_xlfn.XLOOKUP(CONCATENATE("P",F22,"I",N22),Tabla10[Llave],Tabla10[Severidad],"",1),"")</f>
        <v>Alto</v>
      </c>
      <c r="P22" s="315" t="b">
        <f t="shared" si="1"/>
        <v>1</v>
      </c>
      <c r="Q22" s="199"/>
    </row>
    <row r="23" spans="1:17" ht="87" x14ac:dyDescent="0.4">
      <c r="A23" s="289" t="s">
        <v>574</v>
      </c>
      <c r="B23" s="309" t="b">
        <f>_xlfn.XLOOKUP(A23,Tabla6[Id Riesgo],Tabla6[Registro diligenciado],FALSE,1)</f>
        <v>1</v>
      </c>
      <c r="C23" s="290" t="str">
        <f>IF(B23,_xlfn.XLOOKUP(A23,Tabla6[Id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D23" s="295" t="s">
        <v>152</v>
      </c>
      <c r="E23" s="310">
        <f>_xlfn.XLOOKUP(D23,Tabla8[No. veces que realiza la actividad al año],Tabla8[Probabilidad],"",1)</f>
        <v>0.6</v>
      </c>
      <c r="F23" s="311" t="str">
        <f>_xlfn.XLOOKUP(D23,Tabla8[No. veces que realiza la actividad al año],Tabla8[Nivel de probabilidad],"",1)</f>
        <v>Media</v>
      </c>
      <c r="G23" s="294" t="s">
        <v>154</v>
      </c>
      <c r="H23" s="312">
        <f>_xlfn.XLOOKUP(G23,Tabla9[Afectación económica],Tabla9[Porcentaje],"",1)</f>
        <v>0.6</v>
      </c>
      <c r="I23" s="313" t="str">
        <f>_xlfn.XLOOKUP(G23,Tabla9[Afectación económica],Tabla9[Nivel de impacto],"",1)</f>
        <v>Moderado</v>
      </c>
      <c r="J23" s="314" t="s">
        <v>155</v>
      </c>
      <c r="K23" s="312">
        <f>_xlfn.XLOOKUP(J23,Tabla9[Reputacional],Tabla9[Porcentaje],"",1)</f>
        <v>0.6</v>
      </c>
      <c r="L23" s="313" t="str">
        <f>_xlfn.XLOOKUP(J23,Tabla9[Reputacional],Tabla9[Nivel de impacto],"",1)</f>
        <v>Moderado</v>
      </c>
      <c r="M23" s="310">
        <f t="shared" si="0"/>
        <v>0.6</v>
      </c>
      <c r="N23" s="311" t="str">
        <f>_xlfn.XLOOKUP(M23,Tabla9[Porcentaje],Tabla9[Nivel de impacto],"",1)</f>
        <v>Moderado</v>
      </c>
      <c r="O23" s="311" t="str">
        <f>IF(P23,_xlfn.XLOOKUP(CONCATENATE("P",F23,"I",N23),Tabla10[Llave],Tabla10[Severidad],"",1),"")</f>
        <v>Moderado</v>
      </c>
      <c r="P23" s="315" t="b">
        <f t="shared" si="1"/>
        <v>1</v>
      </c>
      <c r="Q23" s="199"/>
    </row>
    <row r="24" spans="1:17" ht="99.45" x14ac:dyDescent="0.4">
      <c r="A24" s="289" t="s">
        <v>577</v>
      </c>
      <c r="B24" s="309" t="b">
        <f>_xlfn.XLOOKUP(A24,Tabla6[Id Riesgo],Tabla6[Registro diligenciado],FALSE,1)</f>
        <v>1</v>
      </c>
      <c r="C24" s="290" t="str">
        <f>IF(B24,_xlfn.XLOOKUP(A24,Tabla6[Id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D24" s="295" t="s">
        <v>176</v>
      </c>
      <c r="E24" s="310">
        <f>_xlfn.XLOOKUP(D24,Tabla8[No. veces que realiza la actividad al año],Tabla8[Probabilidad],"",1)</f>
        <v>0.8</v>
      </c>
      <c r="F24" s="311" t="str">
        <f>_xlfn.XLOOKUP(D24,Tabla8[No. veces que realiza la actividad al año],Tabla8[Nivel de probabilidad],"",1)</f>
        <v>Alta</v>
      </c>
      <c r="G24" s="294" t="s">
        <v>154</v>
      </c>
      <c r="H24" s="312">
        <f>_xlfn.XLOOKUP(G24,Tabla9[Afectación económica],Tabla9[Porcentaje],"",1)</f>
        <v>0.6</v>
      </c>
      <c r="I24" s="313" t="str">
        <f>_xlfn.XLOOKUP(G24,Tabla9[Afectación económica],Tabla9[Nivel de impacto],"",1)</f>
        <v>Moderado</v>
      </c>
      <c r="J24" s="314" t="s">
        <v>198</v>
      </c>
      <c r="K24" s="312">
        <f>_xlfn.XLOOKUP(J24,Tabla9[Reputacional],Tabla9[Porcentaje],"",1)</f>
        <v>1</v>
      </c>
      <c r="L24" s="313" t="str">
        <f>_xlfn.XLOOKUP(J24,Tabla9[Reputacional],Tabla9[Nivel de impacto],"",1)</f>
        <v>Castastrófico</v>
      </c>
      <c r="M24" s="310">
        <f t="shared" si="0"/>
        <v>1</v>
      </c>
      <c r="N24" s="311" t="str">
        <f>_xlfn.XLOOKUP(M24,Tabla9[Porcentaje],Tabla9[Nivel de impacto],"",1)</f>
        <v>Castastrófico</v>
      </c>
      <c r="O24" s="311" t="str">
        <f>IF(P24,_xlfn.XLOOKUP(CONCATENATE("P",F24,"I",N24),Tabla10[Llave],Tabla10[Severidad],"",1),"")</f>
        <v>Extremo</v>
      </c>
      <c r="P24" s="315" t="b">
        <f t="shared" si="1"/>
        <v>1</v>
      </c>
      <c r="Q24" s="199"/>
    </row>
    <row r="25" spans="1:17" ht="99.45" x14ac:dyDescent="0.4">
      <c r="A25" s="289" t="s">
        <v>581</v>
      </c>
      <c r="B25" s="309" t="b">
        <f>_xlfn.XLOOKUP(A25,Tabla6[Id Riesgo],Tabla6[Registro diligenciado],FALSE,1)</f>
        <v>1</v>
      </c>
      <c r="C25" s="290" t="str">
        <f>IF(B25,_xlfn.XLOOKUP(A25,Tabla6[Id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D25" s="295" t="s">
        <v>176</v>
      </c>
      <c r="E25" s="310">
        <f>_xlfn.XLOOKUP(D25,Tabla8[No. veces que realiza la actividad al año],Tabla8[Probabilidad],"",1)</f>
        <v>0.8</v>
      </c>
      <c r="F25" s="311" t="str">
        <f>_xlfn.XLOOKUP(D25,Tabla8[No. veces que realiza la actividad al año],Tabla8[Nivel de probabilidad],"",1)</f>
        <v>Alta</v>
      </c>
      <c r="G25" s="294" t="s">
        <v>154</v>
      </c>
      <c r="H25" s="312">
        <f>_xlfn.XLOOKUP(G25,Tabla9[Afectación económica],Tabla9[Porcentaje],"",1)</f>
        <v>0.6</v>
      </c>
      <c r="I25" s="313" t="str">
        <f>_xlfn.XLOOKUP(G25,Tabla9[Afectación económica],Tabla9[Nivel de impacto],"",1)</f>
        <v>Moderado</v>
      </c>
      <c r="J25" s="314" t="s">
        <v>198</v>
      </c>
      <c r="K25" s="312">
        <f>_xlfn.XLOOKUP(J25,Tabla9[Reputacional],Tabla9[Porcentaje],"",1)</f>
        <v>1</v>
      </c>
      <c r="L25" s="313" t="str">
        <f>_xlfn.XLOOKUP(J25,Tabla9[Reputacional],Tabla9[Nivel de impacto],"",1)</f>
        <v>Castastrófico</v>
      </c>
      <c r="M25" s="310">
        <f t="shared" si="0"/>
        <v>1</v>
      </c>
      <c r="N25" s="311" t="str">
        <f>_xlfn.XLOOKUP(M25,Tabla9[Porcentaje],Tabla9[Nivel de impacto],"",1)</f>
        <v>Castastrófico</v>
      </c>
      <c r="O25" s="311" t="str">
        <f>IF(P25,_xlfn.XLOOKUP(CONCATENATE("P",F25,"I",N25),Tabla10[Llave],Tabla10[Severidad],"",1),"")</f>
        <v>Extremo</v>
      </c>
      <c r="P25" s="315" t="b">
        <f t="shared" si="1"/>
        <v>1</v>
      </c>
      <c r="Q25" s="199"/>
    </row>
    <row r="26" spans="1:17" ht="87" x14ac:dyDescent="0.4">
      <c r="A26" s="289" t="s">
        <v>583</v>
      </c>
      <c r="B26" s="309" t="b">
        <f>_xlfn.XLOOKUP(A26,Tabla6[Id Riesgo],Tabla6[Registro diligenciado],FALSE,1)</f>
        <v>1</v>
      </c>
      <c r="C26" s="290" t="str">
        <f>IF(B26,_xlfn.XLOOKUP(A26,Tabla6[Id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D26" s="295" t="s">
        <v>152</v>
      </c>
      <c r="E26" s="310">
        <f>_xlfn.XLOOKUP(D26,Tabla8[No. veces que realiza la actividad al año],Tabla8[Probabilidad],"",1)</f>
        <v>0.6</v>
      </c>
      <c r="F26" s="311" t="str">
        <f>_xlfn.XLOOKUP(D26,Tabla8[No. veces que realiza la actividad al año],Tabla8[Nivel de probabilidad],"",1)</f>
        <v>Media</v>
      </c>
      <c r="G26" s="294"/>
      <c r="H26" s="312" t="str">
        <f>_xlfn.XLOOKUP(G26,Tabla9[Afectación económica],Tabla9[Porcentaje],"",1)</f>
        <v/>
      </c>
      <c r="I26" s="313" t="str">
        <f>_xlfn.XLOOKUP(G26,Tabla9[Afectación económica],Tabla9[Nivel de impacto],"",1)</f>
        <v/>
      </c>
      <c r="J26" s="314" t="s">
        <v>178</v>
      </c>
      <c r="K26" s="312">
        <f>_xlfn.XLOOKUP(J26,Tabla9[Reputacional],Tabla9[Porcentaje],"",1)</f>
        <v>0.8</v>
      </c>
      <c r="L26" s="313" t="str">
        <f>_xlfn.XLOOKUP(J26,Tabla9[Reputacional],Tabla9[Nivel de impacto],"",1)</f>
        <v>Mayor</v>
      </c>
      <c r="M26" s="310">
        <f t="shared" si="0"/>
        <v>0.8</v>
      </c>
      <c r="N26" s="311" t="str">
        <f>_xlfn.XLOOKUP(M26,Tabla9[Porcentaje],Tabla9[Nivel de impacto],"",1)</f>
        <v>Mayor</v>
      </c>
      <c r="O26" s="311" t="str">
        <f>IF(P26,_xlfn.XLOOKUP(CONCATENATE("P",F26,"I",N26),Tabla10[Llave],Tabla10[Severidad],"",1),"")</f>
        <v>Alto</v>
      </c>
      <c r="P26" s="315" t="b">
        <f t="shared" si="1"/>
        <v>1</v>
      </c>
      <c r="Q26" s="199"/>
    </row>
    <row r="27" spans="1:17" ht="87" x14ac:dyDescent="0.4">
      <c r="A27" s="289" t="s">
        <v>584</v>
      </c>
      <c r="B27" s="309" t="b">
        <f>_xlfn.XLOOKUP(A27,Tabla6[Id Riesgo],Tabla6[Registro diligenciado],FALSE,1)</f>
        <v>1</v>
      </c>
      <c r="C27" s="290" t="str">
        <f>IF(B27,_xlfn.XLOOKUP(A27,Tabla6[Id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D27" s="295" t="s">
        <v>176</v>
      </c>
      <c r="E27" s="310">
        <f>_xlfn.XLOOKUP(D27,Tabla8[No. veces que realiza la actividad al año],Tabla8[Probabilidad],"",1)</f>
        <v>0.8</v>
      </c>
      <c r="F27" s="311" t="str">
        <f>_xlfn.XLOOKUP(D27,Tabla8[No. veces que realiza la actividad al año],Tabla8[Nivel de probabilidad],"",1)</f>
        <v>Alta</v>
      </c>
      <c r="G27" s="294" t="s">
        <v>154</v>
      </c>
      <c r="H27" s="312">
        <f>_xlfn.XLOOKUP(G27,Tabla9[Afectación económica],Tabla9[Porcentaje],"",1)</f>
        <v>0.6</v>
      </c>
      <c r="I27" s="313" t="str">
        <f>_xlfn.XLOOKUP(G27,Tabla9[Afectación económica],Tabla9[Nivel de impacto],"",1)</f>
        <v>Moderado</v>
      </c>
      <c r="J27" s="314" t="s">
        <v>198</v>
      </c>
      <c r="K27" s="312">
        <f>_xlfn.XLOOKUP(J27,Tabla9[Reputacional],Tabla9[Porcentaje],"",1)</f>
        <v>1</v>
      </c>
      <c r="L27" s="313" t="str">
        <f>_xlfn.XLOOKUP(J27,Tabla9[Reputacional],Tabla9[Nivel de impacto],"",1)</f>
        <v>Castastrófico</v>
      </c>
      <c r="M27" s="310">
        <f t="shared" si="0"/>
        <v>1</v>
      </c>
      <c r="N27" s="311" t="str">
        <f>_xlfn.XLOOKUP(M27,Tabla9[Porcentaje],Tabla9[Nivel de impacto],"",1)</f>
        <v>Castastrófico</v>
      </c>
      <c r="O27" s="311" t="str">
        <f>IF(P27,_xlfn.XLOOKUP(CONCATENATE("P",F27,"I",N27),Tabla10[Llave],Tabla10[Severidad],"",1),"")</f>
        <v>Extremo</v>
      </c>
      <c r="P27" s="315" t="b">
        <f t="shared" si="1"/>
        <v>1</v>
      </c>
      <c r="Q27" s="199"/>
    </row>
    <row r="28" spans="1:17" ht="99.45" x14ac:dyDescent="0.4">
      <c r="A28" s="289" t="s">
        <v>586</v>
      </c>
      <c r="B28" s="309" t="b">
        <f>_xlfn.XLOOKUP(A28,Tabla6[Id Riesgo],Tabla6[Registro diligenciado],FALSE,1)</f>
        <v>1</v>
      </c>
      <c r="C28" s="290" t="str">
        <f>IF(B28,_xlfn.XLOOKUP(A28,Tabla6[Id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D28" s="295" t="s">
        <v>176</v>
      </c>
      <c r="E28" s="310">
        <f>_xlfn.XLOOKUP(D28,Tabla8[No. veces que realiza la actividad al año],Tabla8[Probabilidad],"",1)</f>
        <v>0.8</v>
      </c>
      <c r="F28" s="311" t="str">
        <f>_xlfn.XLOOKUP(D28,Tabla8[No. veces que realiza la actividad al año],Tabla8[Nivel de probabilidad],"",1)</f>
        <v>Alta</v>
      </c>
      <c r="G28" s="294" t="s">
        <v>154</v>
      </c>
      <c r="H28" s="312">
        <f>_xlfn.XLOOKUP(G28,Tabla9[Afectación económica],Tabla9[Porcentaje],"",1)</f>
        <v>0.6</v>
      </c>
      <c r="I28" s="313" t="str">
        <f>_xlfn.XLOOKUP(G28,Tabla9[Afectación económica],Tabla9[Nivel de impacto],"",1)</f>
        <v>Moderado</v>
      </c>
      <c r="J28" s="314" t="s">
        <v>198</v>
      </c>
      <c r="K28" s="312">
        <f>_xlfn.XLOOKUP(J28,Tabla9[Reputacional],Tabla9[Porcentaje],"",1)</f>
        <v>1</v>
      </c>
      <c r="L28" s="313" t="str">
        <f>_xlfn.XLOOKUP(J28,Tabla9[Reputacional],Tabla9[Nivel de impacto],"",1)</f>
        <v>Castastrófico</v>
      </c>
      <c r="M28" s="310">
        <f t="shared" si="0"/>
        <v>1</v>
      </c>
      <c r="N28" s="311" t="str">
        <f>_xlfn.XLOOKUP(M28,Tabla9[Porcentaje],Tabla9[Nivel de impacto],"",1)</f>
        <v>Castastrófico</v>
      </c>
      <c r="O28" s="311" t="str">
        <f>IF(P28,_xlfn.XLOOKUP(CONCATENATE("P",F28,"I",N28),Tabla10[Llave],Tabla10[Severidad],"",1),"")</f>
        <v>Extremo</v>
      </c>
      <c r="P28" s="315" t="b">
        <f t="shared" si="1"/>
        <v>1</v>
      </c>
      <c r="Q28" s="199"/>
    </row>
    <row r="29" spans="1:17" ht="149.15" x14ac:dyDescent="0.4">
      <c r="A29" s="289" t="s">
        <v>588</v>
      </c>
      <c r="B29" s="309" t="b">
        <f>_xlfn.XLOOKUP(A29,Tabla6[Id Riesgo],Tabla6[Registro diligenciado],FALSE,1)</f>
        <v>1</v>
      </c>
      <c r="C29" s="290" t="str">
        <f>IF(B29,_xlfn.XLOOKUP(A29,Tabla6[Id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D29" s="295" t="s">
        <v>152</v>
      </c>
      <c r="E29" s="310">
        <f>_xlfn.XLOOKUP(D29,Tabla8[No. veces que realiza la actividad al año],Tabla8[Probabilidad],"",1)</f>
        <v>0.6</v>
      </c>
      <c r="F29" s="311" t="str">
        <f>_xlfn.XLOOKUP(D29,Tabla8[No. veces que realiza la actividad al año],Tabla8[Nivel de probabilidad],"",1)</f>
        <v>Media</v>
      </c>
      <c r="G29" s="294" t="s">
        <v>154</v>
      </c>
      <c r="H29" s="312">
        <f>_xlfn.XLOOKUP(G29,Tabla9[Afectación económica],Tabla9[Porcentaje],"",1)</f>
        <v>0.6</v>
      </c>
      <c r="I29" s="313" t="str">
        <f>_xlfn.XLOOKUP(G29,Tabla9[Afectación económica],Tabla9[Nivel de impacto],"",1)</f>
        <v>Moderado</v>
      </c>
      <c r="J29" s="314" t="s">
        <v>198</v>
      </c>
      <c r="K29" s="312">
        <f>_xlfn.XLOOKUP(J29,Tabla9[Reputacional],Tabla9[Porcentaje],"",1)</f>
        <v>1</v>
      </c>
      <c r="L29" s="313" t="str">
        <f>_xlfn.XLOOKUP(J29,Tabla9[Reputacional],Tabla9[Nivel de impacto],"",1)</f>
        <v>Castastrófico</v>
      </c>
      <c r="M29" s="310">
        <f t="shared" si="0"/>
        <v>1</v>
      </c>
      <c r="N29" s="311" t="str">
        <f>_xlfn.XLOOKUP(M29,Tabla9[Porcentaje],Tabla9[Nivel de impacto],"",1)</f>
        <v>Castastrófico</v>
      </c>
      <c r="O29" s="311" t="str">
        <f>IF(P29,_xlfn.XLOOKUP(CONCATENATE("P",F29,"I",N29),Tabla10[Llave],Tabla10[Severidad],"",1),"")</f>
        <v>Extremo</v>
      </c>
      <c r="P29" s="315" t="b">
        <f t="shared" si="1"/>
        <v>1</v>
      </c>
      <c r="Q29" s="199"/>
    </row>
    <row r="30" spans="1:17" ht="74.599999999999994" x14ac:dyDescent="0.4">
      <c r="A30" s="289" t="s">
        <v>591</v>
      </c>
      <c r="B30" s="309" t="b">
        <f>_xlfn.XLOOKUP(A30,Tabla6[Id Riesgo],Tabla6[Registro diligenciado],FALSE,1)</f>
        <v>1</v>
      </c>
      <c r="C30" s="290" t="str">
        <f>IF(B30,_xlfn.XLOOKUP(A30,Tabla6[Id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D30" s="295" t="s">
        <v>176</v>
      </c>
      <c r="E30" s="310">
        <f>_xlfn.XLOOKUP(D30,Tabla8[No. veces que realiza la actividad al año],Tabla8[Probabilidad],"",1)</f>
        <v>0.8</v>
      </c>
      <c r="F30" s="311" t="str">
        <f>_xlfn.XLOOKUP(D30,Tabla8[No. veces que realiza la actividad al año],Tabla8[Nivel de probabilidad],"",1)</f>
        <v>Alta</v>
      </c>
      <c r="G30" s="294" t="s">
        <v>123</v>
      </c>
      <c r="H30" s="312">
        <f>_xlfn.XLOOKUP(G30,Tabla9[Afectación económica],Tabla9[Porcentaje],"",1)</f>
        <v>0.4</v>
      </c>
      <c r="I30" s="313" t="str">
        <f>_xlfn.XLOOKUP(G30,Tabla9[Afectación económica],Tabla9[Nivel de impacto],"",1)</f>
        <v>Menor</v>
      </c>
      <c r="J30" s="314" t="s">
        <v>178</v>
      </c>
      <c r="K30" s="312">
        <f>_xlfn.XLOOKUP(J30,Tabla9[Reputacional],Tabla9[Porcentaje],"",1)</f>
        <v>0.8</v>
      </c>
      <c r="L30" s="313" t="str">
        <f>_xlfn.XLOOKUP(J30,Tabla9[Reputacional],Tabla9[Nivel de impacto],"",1)</f>
        <v>Mayor</v>
      </c>
      <c r="M30" s="310">
        <f t="shared" si="0"/>
        <v>0.8</v>
      </c>
      <c r="N30" s="311" t="str">
        <f>_xlfn.XLOOKUP(M30,Tabla9[Porcentaje],Tabla9[Nivel de impacto],"",1)</f>
        <v>Mayor</v>
      </c>
      <c r="O30" s="311" t="str">
        <f>IF(P30,_xlfn.XLOOKUP(CONCATENATE("P",F30,"I",N30),Tabla10[Llave],Tabla10[Severidad],"",1),"")</f>
        <v>Alto</v>
      </c>
      <c r="P30" s="315" t="b">
        <f t="shared" si="1"/>
        <v>1</v>
      </c>
      <c r="Q30" s="199"/>
    </row>
    <row r="31" spans="1:17" ht="14.6" x14ac:dyDescent="0.4">
      <c r="A31" s="436" t="s">
        <v>593</v>
      </c>
      <c r="B31" s="443" t="b">
        <f>_xlfn.XLOOKUP(A31,Tabla6[Id Riesgo],Tabla6[Registro diligenciado],FALSE,1)</f>
        <v>0</v>
      </c>
      <c r="C31" s="439" t="str">
        <f>IF(B31,_xlfn.XLOOKUP(A31,Tabla6[Id Riesgo],Tabla6[DESCRIPCIÓN DEL RIESGO],FALSE,1),"")</f>
        <v/>
      </c>
      <c r="D31" s="440"/>
      <c r="E31" s="444" t="str">
        <f>_xlfn.XLOOKUP(D31,Tabla8[No. veces que realiza la actividad al año],Tabla8[Probabilidad],"",1)</f>
        <v/>
      </c>
      <c r="F31" s="445" t="str">
        <f>_xlfn.XLOOKUP(D31,Tabla8[No. veces que realiza la actividad al año],Tabla8[Nivel de probabilidad],"",1)</f>
        <v/>
      </c>
      <c r="G31" s="438"/>
      <c r="H31" s="446" t="str">
        <f>_xlfn.XLOOKUP(G31,Tabla9[Afectación económica],Tabla9[Porcentaje],"",1)</f>
        <v/>
      </c>
      <c r="I31" s="447" t="str">
        <f>_xlfn.XLOOKUP(G31,Tabla9[Afectación económica],Tabla9[Nivel de impacto],"",1)</f>
        <v/>
      </c>
      <c r="J31" s="448"/>
      <c r="K31" s="446" t="str">
        <f>_xlfn.XLOOKUP(J31,Tabla9[Reputacional],Tabla9[Porcentaje],"",1)</f>
        <v/>
      </c>
      <c r="L31" s="447" t="str">
        <f>_xlfn.XLOOKUP(J31,Tabla9[Reputacional],Tabla9[Nivel de impacto],"",1)</f>
        <v/>
      </c>
      <c r="M31" s="444" t="str">
        <f t="shared" si="0"/>
        <v/>
      </c>
      <c r="N31" s="445" t="str">
        <f>_xlfn.XLOOKUP(M31,Tabla9[Porcentaje],Tabla9[Nivel de impacto],"",1)</f>
        <v/>
      </c>
      <c r="O31" s="445" t="str">
        <f>IF(P31,_xlfn.XLOOKUP(CONCATENATE("P",F31,"I",N31),Tabla10[Llave],Tabla10[Severidad],"",1),"")</f>
        <v/>
      </c>
      <c r="P31" s="449" t="b">
        <f t="shared" si="1"/>
        <v>0</v>
      </c>
      <c r="Q31" s="199"/>
    </row>
    <row r="32" spans="1:17" ht="111.9" x14ac:dyDescent="0.4">
      <c r="A32" s="289" t="s">
        <v>595</v>
      </c>
      <c r="B32" s="309" t="b">
        <f>_xlfn.XLOOKUP(A32,Tabla6[Id Riesgo],Tabla6[Registro diligenciado],FALSE,1)</f>
        <v>1</v>
      </c>
      <c r="C32" s="290" t="str">
        <f>IF(B32,_xlfn.XLOOKUP(A32,Tabla6[Id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D32" s="295" t="s">
        <v>152</v>
      </c>
      <c r="E32" s="310">
        <f>_xlfn.XLOOKUP(D32,Tabla8[No. veces que realiza la actividad al año],Tabla8[Probabilidad],"",1)</f>
        <v>0.6</v>
      </c>
      <c r="F32" s="311" t="str">
        <f>_xlfn.XLOOKUP(D32,Tabla8[No. veces que realiza la actividad al año],Tabla8[Nivel de probabilidad],"",1)</f>
        <v>Media</v>
      </c>
      <c r="G32" s="294" t="s">
        <v>197</v>
      </c>
      <c r="H32" s="312">
        <f>_xlfn.XLOOKUP(G32,Tabla9[Afectación económica],Tabla9[Porcentaje],"",1)</f>
        <v>1</v>
      </c>
      <c r="I32" s="313" t="str">
        <f>_xlfn.XLOOKUP(G32,Tabla9[Afectación económica],Tabla9[Nivel de impacto],"",1)</f>
        <v>Castastrófico</v>
      </c>
      <c r="J32" s="314" t="s">
        <v>198</v>
      </c>
      <c r="K32" s="312">
        <f>_xlfn.XLOOKUP(J32,Tabla9[Reputacional],Tabla9[Porcentaje],"",1)</f>
        <v>1</v>
      </c>
      <c r="L32" s="313" t="str">
        <f>_xlfn.XLOOKUP(J32,Tabla9[Reputacional],Tabla9[Nivel de impacto],"",1)</f>
        <v>Castastrófico</v>
      </c>
      <c r="M32" s="310">
        <f t="shared" si="0"/>
        <v>1</v>
      </c>
      <c r="N32" s="311" t="str">
        <f>_xlfn.XLOOKUP(M32,Tabla9[Porcentaje],Tabla9[Nivel de impacto],"",1)</f>
        <v>Castastrófico</v>
      </c>
      <c r="O32" s="311" t="str">
        <f>IF(P32,_xlfn.XLOOKUP(CONCATENATE("P",F32,"I",N32),Tabla10[Llave],Tabla10[Severidad],"",1),"")</f>
        <v>Extremo</v>
      </c>
      <c r="P32" s="315" t="b">
        <f t="shared" si="1"/>
        <v>1</v>
      </c>
      <c r="Q32" s="199"/>
    </row>
    <row r="33" spans="1:17" ht="149.15" x14ac:dyDescent="0.4">
      <c r="A33" s="289" t="s">
        <v>598</v>
      </c>
      <c r="B33" s="309" t="b">
        <f>_xlfn.XLOOKUP(A33,Tabla6[Id Riesgo],Tabla6[Registro diligenciado],FALSE,1)</f>
        <v>1</v>
      </c>
      <c r="C33" s="290" t="str">
        <f>IF(B33,_xlfn.XLOOKUP(A33,Tabla6[Id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D33" s="295" t="s">
        <v>121</v>
      </c>
      <c r="E33" s="310">
        <f>_xlfn.XLOOKUP(D33,Tabla8[No. veces que realiza la actividad al año],Tabla8[Probabilidad],"",1)</f>
        <v>0.4</v>
      </c>
      <c r="F33" s="311" t="str">
        <f>_xlfn.XLOOKUP(D33,Tabla8[No. veces que realiza la actividad al año],Tabla8[Nivel de probabilidad],"",1)</f>
        <v>Baja</v>
      </c>
      <c r="G33" s="294" t="s">
        <v>154</v>
      </c>
      <c r="H33" s="312">
        <f>_xlfn.XLOOKUP(G33,Tabla9[Afectación económica],Tabla9[Porcentaje],"",1)</f>
        <v>0.6</v>
      </c>
      <c r="I33" s="313" t="str">
        <f>_xlfn.XLOOKUP(G33,Tabla9[Afectación económica],Tabla9[Nivel de impacto],"",1)</f>
        <v>Moderado</v>
      </c>
      <c r="J33" s="314" t="s">
        <v>178</v>
      </c>
      <c r="K33" s="312">
        <f>_xlfn.XLOOKUP(J33,Tabla9[Reputacional],Tabla9[Porcentaje],"",1)</f>
        <v>0.8</v>
      </c>
      <c r="L33" s="313" t="str">
        <f>_xlfn.XLOOKUP(J33,Tabla9[Reputacional],Tabla9[Nivel de impacto],"",1)</f>
        <v>Mayor</v>
      </c>
      <c r="M33" s="310">
        <f t="shared" si="0"/>
        <v>0.8</v>
      </c>
      <c r="N33" s="311" t="str">
        <f>_xlfn.XLOOKUP(M33,Tabla9[Porcentaje],Tabla9[Nivel de impacto],"",1)</f>
        <v>Mayor</v>
      </c>
      <c r="O33" s="311" t="str">
        <f>IF(P33,_xlfn.XLOOKUP(CONCATENATE("P",F33,"I",N33),Tabla10[Llave],Tabla10[Severidad],"",1),"")</f>
        <v>Alto</v>
      </c>
      <c r="P33" s="315" t="b">
        <f t="shared" si="1"/>
        <v>1</v>
      </c>
      <c r="Q33" s="199"/>
    </row>
    <row r="34" spans="1:17" ht="149.15" x14ac:dyDescent="0.4">
      <c r="A34" s="289" t="s">
        <v>600</v>
      </c>
      <c r="B34" s="309" t="b">
        <f>_xlfn.XLOOKUP(A34,Tabla6[Id Riesgo],Tabla6[Registro diligenciado],FALSE,1)</f>
        <v>1</v>
      </c>
      <c r="C34" s="290" t="str">
        <f>IF(B34,_xlfn.XLOOKUP(A34,Tabla6[Id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D34" s="295" t="s">
        <v>152</v>
      </c>
      <c r="E34" s="310">
        <f>_xlfn.XLOOKUP(D34,Tabla8[No. veces que realiza la actividad al año],Tabla8[Probabilidad],"",1)</f>
        <v>0.6</v>
      </c>
      <c r="F34" s="311" t="str">
        <f>_xlfn.XLOOKUP(D34,Tabla8[No. veces que realiza la actividad al año],Tabla8[Nivel de probabilidad],"",1)</f>
        <v>Media</v>
      </c>
      <c r="G34" s="294" t="s">
        <v>88</v>
      </c>
      <c r="H34" s="312">
        <f>_xlfn.XLOOKUP(G34,Tabla9[Afectación económica],Tabla9[Porcentaje],"",1)</f>
        <v>0.2</v>
      </c>
      <c r="I34" s="313" t="str">
        <f>_xlfn.XLOOKUP(G34,Tabla9[Afectación económica],Tabla9[Nivel de impacto],"",1)</f>
        <v>Leve</v>
      </c>
      <c r="J34" s="314" t="s">
        <v>178</v>
      </c>
      <c r="K34" s="312">
        <f>_xlfn.XLOOKUP(J34,Tabla9[Reputacional],Tabla9[Porcentaje],"",1)</f>
        <v>0.8</v>
      </c>
      <c r="L34" s="313" t="str">
        <f>_xlfn.XLOOKUP(J34,Tabla9[Reputacional],Tabla9[Nivel de impacto],"",1)</f>
        <v>Mayor</v>
      </c>
      <c r="M34" s="310">
        <f t="shared" si="0"/>
        <v>0.8</v>
      </c>
      <c r="N34" s="311" t="str">
        <f>_xlfn.XLOOKUP(M34,Tabla9[Porcentaje],Tabla9[Nivel de impacto],"",1)</f>
        <v>Mayor</v>
      </c>
      <c r="O34" s="311" t="str">
        <f>IF(P34,_xlfn.XLOOKUP(CONCATENATE("P",F34,"I",N34),Tabla10[Llave],Tabla10[Severidad],"",1),"")</f>
        <v>Alto</v>
      </c>
      <c r="P34" s="315" t="b">
        <f t="shared" si="1"/>
        <v>1</v>
      </c>
      <c r="Q34" s="199"/>
    </row>
    <row r="35" spans="1:17" ht="161.6" x14ac:dyDescent="0.4">
      <c r="A35" s="289" t="s">
        <v>602</v>
      </c>
      <c r="B35" s="309" t="b">
        <f>_xlfn.XLOOKUP(A35,Tabla6[Id Riesgo],Tabla6[Registro diligenciado],FALSE,1)</f>
        <v>1</v>
      </c>
      <c r="C35" s="290" t="str">
        <f>IF(B35,_xlfn.XLOOKUP(A35,Tabla6[Id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D35" s="295" t="s">
        <v>152</v>
      </c>
      <c r="E35" s="310">
        <f>_xlfn.XLOOKUP(D35,Tabla8[No. veces que realiza la actividad al año],Tabla8[Probabilidad],"",1)</f>
        <v>0.6</v>
      </c>
      <c r="F35" s="311" t="str">
        <f>_xlfn.XLOOKUP(D35,Tabla8[No. veces que realiza la actividad al año],Tabla8[Nivel de probabilidad],"",1)</f>
        <v>Media</v>
      </c>
      <c r="G35" s="294" t="s">
        <v>88</v>
      </c>
      <c r="H35" s="312">
        <f>_xlfn.XLOOKUP(G35,Tabla9[Afectación económica],Tabla9[Porcentaje],"",1)</f>
        <v>0.2</v>
      </c>
      <c r="I35" s="313" t="str">
        <f>_xlfn.XLOOKUP(G35,Tabla9[Afectación económica],Tabla9[Nivel de impacto],"",1)</f>
        <v>Leve</v>
      </c>
      <c r="J35" s="314" t="s">
        <v>155</v>
      </c>
      <c r="K35" s="312">
        <f>_xlfn.XLOOKUP(J35,Tabla9[Reputacional],Tabla9[Porcentaje],"",1)</f>
        <v>0.6</v>
      </c>
      <c r="L35" s="313" t="str">
        <f>_xlfn.XLOOKUP(J35,Tabla9[Reputacional],Tabla9[Nivel de impacto],"",1)</f>
        <v>Moderado</v>
      </c>
      <c r="M35" s="310">
        <f t="shared" si="0"/>
        <v>0.6</v>
      </c>
      <c r="N35" s="311" t="str">
        <f>_xlfn.XLOOKUP(M35,Tabla9[Porcentaje],Tabla9[Nivel de impacto],"",1)</f>
        <v>Moderado</v>
      </c>
      <c r="O35" s="311" t="str">
        <f>IF(P35,_xlfn.XLOOKUP(CONCATENATE("P",F35,"I",N35),Tabla10[Llave],Tabla10[Severidad],"",1),"")</f>
        <v>Moderado</v>
      </c>
      <c r="P35" s="315" t="b">
        <f t="shared" si="1"/>
        <v>1</v>
      </c>
      <c r="Q35" s="199"/>
    </row>
    <row r="36" spans="1:17" ht="136.75" x14ac:dyDescent="0.4">
      <c r="A36" s="289" t="s">
        <v>604</v>
      </c>
      <c r="B36" s="309" t="b">
        <f>_xlfn.XLOOKUP(A36,Tabla6[Id Riesgo],Tabla6[Registro diligenciado],FALSE,1)</f>
        <v>1</v>
      </c>
      <c r="C36" s="290" t="str">
        <f>IF(B36,_xlfn.XLOOKUP(A36,Tabla6[Id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D36" s="295" t="s">
        <v>152</v>
      </c>
      <c r="E36" s="310">
        <f>_xlfn.XLOOKUP(D36,Tabla8[No. veces que realiza la actividad al año],Tabla8[Probabilidad],"",1)</f>
        <v>0.6</v>
      </c>
      <c r="F36" s="311" t="str">
        <f>_xlfn.XLOOKUP(D36,Tabla8[No. veces que realiza la actividad al año],Tabla8[Nivel de probabilidad],"",1)</f>
        <v>Media</v>
      </c>
      <c r="G36" s="294" t="s">
        <v>88</v>
      </c>
      <c r="H36" s="312">
        <f>_xlfn.XLOOKUP(G36,Tabla9[Afectación económica],Tabla9[Porcentaje],"",1)</f>
        <v>0.2</v>
      </c>
      <c r="I36" s="313" t="str">
        <f>_xlfn.XLOOKUP(G36,Tabla9[Afectación económica],Tabla9[Nivel de impacto],"",1)</f>
        <v>Leve</v>
      </c>
      <c r="J36" s="314" t="s">
        <v>178</v>
      </c>
      <c r="K36" s="312">
        <f>_xlfn.XLOOKUP(J36,Tabla9[Reputacional],Tabla9[Porcentaje],"",1)</f>
        <v>0.8</v>
      </c>
      <c r="L36" s="313" t="str">
        <f>_xlfn.XLOOKUP(J36,Tabla9[Reputacional],Tabla9[Nivel de impacto],"",1)</f>
        <v>Mayor</v>
      </c>
      <c r="M36" s="310">
        <f t="shared" si="0"/>
        <v>0.8</v>
      </c>
      <c r="N36" s="311" t="str">
        <f>_xlfn.XLOOKUP(M36,Tabla9[Porcentaje],Tabla9[Nivel de impacto],"",1)</f>
        <v>Mayor</v>
      </c>
      <c r="O36" s="311" t="str">
        <f>IF(P36,_xlfn.XLOOKUP(CONCATENATE("P",F36,"I",N36),Tabla10[Llave],Tabla10[Severidad],"",1),"")</f>
        <v>Alto</v>
      </c>
      <c r="P36" s="315" t="b">
        <f t="shared" si="1"/>
        <v>1</v>
      </c>
      <c r="Q36" s="199"/>
    </row>
    <row r="37" spans="1:17" ht="136.75" x14ac:dyDescent="0.4">
      <c r="A37" s="289" t="s">
        <v>606</v>
      </c>
      <c r="B37" s="309" t="b">
        <f>_xlfn.XLOOKUP(A37,Tabla6[Id Riesgo],Tabla6[Registro diligenciado],FALSE,1)</f>
        <v>1</v>
      </c>
      <c r="C37" s="290" t="str">
        <f>IF(B37,_xlfn.XLOOKUP(A37,Tabla6[Id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D37" s="295" t="s">
        <v>152</v>
      </c>
      <c r="E37" s="310">
        <f>_xlfn.XLOOKUP(D37,Tabla8[No. veces que realiza la actividad al año],Tabla8[Probabilidad],"",1)</f>
        <v>0.6</v>
      </c>
      <c r="F37" s="311" t="str">
        <f>_xlfn.XLOOKUP(D37,Tabla8[No. veces que realiza la actividad al año],Tabla8[Nivel de probabilidad],"",1)</f>
        <v>Media</v>
      </c>
      <c r="G37" s="294" t="s">
        <v>88</v>
      </c>
      <c r="H37" s="312">
        <f>_xlfn.XLOOKUP(G37,Tabla9[Afectación económica],Tabla9[Porcentaje],"",1)</f>
        <v>0.2</v>
      </c>
      <c r="I37" s="313" t="str">
        <f>_xlfn.XLOOKUP(G37,Tabla9[Afectación económica],Tabla9[Nivel de impacto],"",1)</f>
        <v>Leve</v>
      </c>
      <c r="J37" s="314" t="s">
        <v>178</v>
      </c>
      <c r="K37" s="312">
        <f>_xlfn.XLOOKUP(J37,Tabla9[Reputacional],Tabla9[Porcentaje],"",1)</f>
        <v>0.8</v>
      </c>
      <c r="L37" s="313" t="str">
        <f>_xlfn.XLOOKUP(J37,Tabla9[Reputacional],Tabla9[Nivel de impacto],"",1)</f>
        <v>Mayor</v>
      </c>
      <c r="M37" s="310">
        <f t="shared" si="0"/>
        <v>0.8</v>
      </c>
      <c r="N37" s="311" t="str">
        <f>_xlfn.XLOOKUP(M37,Tabla9[Porcentaje],Tabla9[Nivel de impacto],"",1)</f>
        <v>Mayor</v>
      </c>
      <c r="O37" s="311" t="str">
        <f>IF(P37,_xlfn.XLOOKUP(CONCATENATE("P",F37,"I",N37),Tabla10[Llave],Tabla10[Severidad],"",1),"")</f>
        <v>Alto</v>
      </c>
      <c r="P37" s="315" t="b">
        <f t="shared" si="1"/>
        <v>1</v>
      </c>
      <c r="Q37" s="199"/>
    </row>
    <row r="38" spans="1:17" ht="186.45" x14ac:dyDescent="0.4">
      <c r="A38" s="289" t="s">
        <v>608</v>
      </c>
      <c r="B38" s="309" t="b">
        <f>_xlfn.XLOOKUP(A38,Tabla6[Id Riesgo],Tabla6[Registro diligenciado],FALSE,1)</f>
        <v>1</v>
      </c>
      <c r="C38" s="290" t="str">
        <f>IF(B38,_xlfn.XLOOKUP(A38,Tabla6[Id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D38" s="295" t="s">
        <v>152</v>
      </c>
      <c r="E38" s="310">
        <f>_xlfn.XLOOKUP(D38,Tabla8[No. veces que realiza la actividad al año],Tabla8[Probabilidad],"",1)</f>
        <v>0.6</v>
      </c>
      <c r="F38" s="311" t="str">
        <f>_xlfn.XLOOKUP(D38,Tabla8[No. veces que realiza la actividad al año],Tabla8[Nivel de probabilidad],"",1)</f>
        <v>Media</v>
      </c>
      <c r="G38" s="294"/>
      <c r="H38" s="312" t="str">
        <f>_xlfn.XLOOKUP(G38,Tabla9[Afectación económica],Tabla9[Porcentaje],"",1)</f>
        <v/>
      </c>
      <c r="I38" s="313" t="str">
        <f>_xlfn.XLOOKUP(G38,Tabla9[Afectación económica],Tabla9[Nivel de impacto],"",1)</f>
        <v/>
      </c>
      <c r="J38" s="314" t="s">
        <v>178</v>
      </c>
      <c r="K38" s="312">
        <f>_xlfn.XLOOKUP(J38,Tabla9[Reputacional],Tabla9[Porcentaje],"",1)</f>
        <v>0.8</v>
      </c>
      <c r="L38" s="313" t="str">
        <f>_xlfn.XLOOKUP(J38,Tabla9[Reputacional],Tabla9[Nivel de impacto],"",1)</f>
        <v>Mayor</v>
      </c>
      <c r="M38" s="310">
        <f t="shared" si="0"/>
        <v>0.8</v>
      </c>
      <c r="N38" s="311" t="str">
        <f>_xlfn.XLOOKUP(M38,Tabla9[Porcentaje],Tabla9[Nivel de impacto],"",1)</f>
        <v>Mayor</v>
      </c>
      <c r="O38" s="311" t="str">
        <f>IF(P38,_xlfn.XLOOKUP(CONCATENATE("P",F38,"I",N38),Tabla10[Llave],Tabla10[Severidad],"",1),"")</f>
        <v>Alto</v>
      </c>
      <c r="P38" s="315" t="b">
        <f t="shared" si="1"/>
        <v>1</v>
      </c>
      <c r="Q38" s="199"/>
    </row>
    <row r="39" spans="1:17" ht="14.6" x14ac:dyDescent="0.4">
      <c r="A39" s="436" t="s">
        <v>610</v>
      </c>
      <c r="B39" s="443" t="b">
        <f>_xlfn.XLOOKUP(A39,Tabla6[Id Riesgo],Tabla6[Registro diligenciado],FALSE,1)</f>
        <v>0</v>
      </c>
      <c r="C39" s="439" t="str">
        <f>IF(B39,_xlfn.XLOOKUP(A39,Tabla6[Id Riesgo],Tabla6[DESCRIPCIÓN DEL RIESGO],FALSE,1),"")</f>
        <v/>
      </c>
      <c r="D39" s="440"/>
      <c r="E39" s="444" t="str">
        <f>_xlfn.XLOOKUP(D39,Tabla8[No. veces que realiza la actividad al año],Tabla8[Probabilidad],"",1)</f>
        <v/>
      </c>
      <c r="F39" s="445" t="str">
        <f>_xlfn.XLOOKUP(D39,Tabla8[No. veces que realiza la actividad al año],Tabla8[Nivel de probabilidad],"",1)</f>
        <v/>
      </c>
      <c r="G39" s="438"/>
      <c r="H39" s="446" t="str">
        <f>_xlfn.XLOOKUP(G39,Tabla9[Afectación económica],Tabla9[Porcentaje],"",1)</f>
        <v/>
      </c>
      <c r="I39" s="447" t="str">
        <f>_xlfn.XLOOKUP(G39,Tabla9[Afectación económica],Tabla9[Nivel de impacto],"",1)</f>
        <v/>
      </c>
      <c r="J39" s="448"/>
      <c r="K39" s="446" t="str">
        <f>_xlfn.XLOOKUP(J39,Tabla9[Reputacional],Tabla9[Porcentaje],"",1)</f>
        <v/>
      </c>
      <c r="L39" s="447" t="str">
        <f>_xlfn.XLOOKUP(J39,Tabla9[Reputacional],Tabla9[Nivel de impacto],"",1)</f>
        <v/>
      </c>
      <c r="M39" s="444" t="str">
        <f t="shared" si="0"/>
        <v/>
      </c>
      <c r="N39" s="445" t="str">
        <f>_xlfn.XLOOKUP(M39,Tabla9[Porcentaje],Tabla9[Nivel de impacto],"",1)</f>
        <v/>
      </c>
      <c r="O39" s="445" t="str">
        <f>IF(P39,_xlfn.XLOOKUP(CONCATENATE("P",F39,"I",N39),Tabla10[Llave],Tabla10[Severidad],"",1),"")</f>
        <v/>
      </c>
      <c r="P39" s="449" t="b">
        <f t="shared" si="1"/>
        <v>0</v>
      </c>
      <c r="Q39" s="199"/>
    </row>
    <row r="40" spans="1:17" ht="124.3" x14ac:dyDescent="0.4">
      <c r="A40" s="289" t="s">
        <v>611</v>
      </c>
      <c r="B40" s="309" t="b">
        <f>_xlfn.XLOOKUP(A40,Tabla6[Id Riesgo],Tabla6[Registro diligenciado],FALSE,1)</f>
        <v>1</v>
      </c>
      <c r="C40" s="290" t="str">
        <f>IF(B40,_xlfn.XLOOKUP(A40,Tabla6[Id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D40" s="295" t="s">
        <v>86</v>
      </c>
      <c r="E40" s="310">
        <f>_xlfn.XLOOKUP(D40,Tabla8[No. veces que realiza la actividad al año],Tabla8[Probabilidad],"",1)</f>
        <v>0.2</v>
      </c>
      <c r="F40" s="311" t="str">
        <f>_xlfn.XLOOKUP(D40,Tabla8[No. veces que realiza la actividad al año],Tabla8[Nivel de probabilidad],"",1)</f>
        <v>Muy baja</v>
      </c>
      <c r="G40" s="294"/>
      <c r="H40" s="312" t="str">
        <f>_xlfn.XLOOKUP(G40,Tabla9[Afectación económica],Tabla9[Porcentaje],"",1)</f>
        <v/>
      </c>
      <c r="I40" s="313" t="str">
        <f>_xlfn.XLOOKUP(G40,Tabla9[Afectación económica],Tabla9[Nivel de impacto],"",1)</f>
        <v/>
      </c>
      <c r="J40" s="314" t="s">
        <v>198</v>
      </c>
      <c r="K40" s="312">
        <f>_xlfn.XLOOKUP(J40,Tabla9[Reputacional],Tabla9[Porcentaje],"",1)</f>
        <v>1</v>
      </c>
      <c r="L40" s="313" t="str">
        <f>_xlfn.XLOOKUP(J40,Tabla9[Reputacional],Tabla9[Nivel de impacto],"",1)</f>
        <v>Castastrófico</v>
      </c>
      <c r="M40" s="310">
        <f t="shared" si="0"/>
        <v>1</v>
      </c>
      <c r="N40" s="311" t="str">
        <f>_xlfn.XLOOKUP(M40,Tabla9[Porcentaje],Tabla9[Nivel de impacto],"",1)</f>
        <v>Castastrófico</v>
      </c>
      <c r="O40" s="311" t="str">
        <f>IF(P40,_xlfn.XLOOKUP(CONCATENATE("P",F40,"I",N40),Tabla10[Llave],Tabla10[Severidad],"",1),"")</f>
        <v>Extremo</v>
      </c>
      <c r="P40" s="315" t="b">
        <f t="shared" si="1"/>
        <v>1</v>
      </c>
      <c r="Q40" s="199"/>
    </row>
    <row r="41" spans="1:17" ht="111.9" x14ac:dyDescent="0.4">
      <c r="A41" s="289" t="s">
        <v>614</v>
      </c>
      <c r="B41" s="309" t="b">
        <f>_xlfn.XLOOKUP(A41,Tabla6[Id Riesgo],Tabla6[Registro diligenciado],FALSE,1)</f>
        <v>1</v>
      </c>
      <c r="C41" s="290" t="str">
        <f>IF(B41,_xlfn.XLOOKUP(A41,Tabla6[Id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D41" s="295" t="s">
        <v>121</v>
      </c>
      <c r="E41" s="310">
        <f>_xlfn.XLOOKUP(D41,Tabla8[No. veces que realiza la actividad al año],Tabla8[Probabilidad],"",1)</f>
        <v>0.4</v>
      </c>
      <c r="F41" s="311" t="str">
        <f>_xlfn.XLOOKUP(D41,Tabla8[No. veces que realiza la actividad al año],Tabla8[Nivel de probabilidad],"",1)</f>
        <v>Baja</v>
      </c>
      <c r="G41" s="294"/>
      <c r="H41" s="312" t="str">
        <f>_xlfn.XLOOKUP(G41,Tabla9[Afectación económica],Tabla9[Porcentaje],"",1)</f>
        <v/>
      </c>
      <c r="I41" s="313" t="str">
        <f>_xlfn.XLOOKUP(G41,Tabla9[Afectación económica],Tabla9[Nivel de impacto],"",1)</f>
        <v/>
      </c>
      <c r="J41" s="314" t="s">
        <v>198</v>
      </c>
      <c r="K41" s="312">
        <f>_xlfn.XLOOKUP(J41,Tabla9[Reputacional],Tabla9[Porcentaje],"",1)</f>
        <v>1</v>
      </c>
      <c r="L41" s="313" t="str">
        <f>_xlfn.XLOOKUP(J41,Tabla9[Reputacional],Tabla9[Nivel de impacto],"",1)</f>
        <v>Castastrófico</v>
      </c>
      <c r="M41" s="310">
        <f t="shared" si="0"/>
        <v>1</v>
      </c>
      <c r="N41" s="311" t="str">
        <f>_xlfn.XLOOKUP(M41,Tabla9[Porcentaje],Tabla9[Nivel de impacto],"",1)</f>
        <v>Castastrófico</v>
      </c>
      <c r="O41" s="311" t="str">
        <f>IF(P41,_xlfn.XLOOKUP(CONCATENATE("P",F41,"I",N41),Tabla10[Llave],Tabla10[Severidad],"",1),"")</f>
        <v>Extremo</v>
      </c>
      <c r="P41" s="315" t="b">
        <f t="shared" si="1"/>
        <v>1</v>
      </c>
      <c r="Q41" s="199"/>
    </row>
    <row r="42" spans="1:17" ht="149.15" x14ac:dyDescent="0.4">
      <c r="A42" s="289" t="s">
        <v>616</v>
      </c>
      <c r="B42" s="309" t="b">
        <f>_xlfn.XLOOKUP(A42,Tabla6[Id Riesgo],Tabla6[Registro diligenciado],FALSE,1)</f>
        <v>1</v>
      </c>
      <c r="C42" s="290" t="str">
        <f>IF(B42,_xlfn.XLOOKUP(A42,Tabla6[Id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D42" s="295" t="s">
        <v>121</v>
      </c>
      <c r="E42" s="310">
        <f>_xlfn.XLOOKUP(D42,Tabla8[No. veces que realiza la actividad al año],Tabla8[Probabilidad],"",1)</f>
        <v>0.4</v>
      </c>
      <c r="F42" s="311" t="str">
        <f>_xlfn.XLOOKUP(D42,Tabla8[No. veces que realiza la actividad al año],Tabla8[Nivel de probabilidad],"",1)</f>
        <v>Baja</v>
      </c>
      <c r="G42" s="294"/>
      <c r="H42" s="312" t="str">
        <f>_xlfn.XLOOKUP(G42,Tabla9[Afectación económica],Tabla9[Porcentaje],"",1)</f>
        <v/>
      </c>
      <c r="I42" s="313" t="str">
        <f>_xlfn.XLOOKUP(G42,Tabla9[Afectación económica],Tabla9[Nivel de impacto],"",1)</f>
        <v/>
      </c>
      <c r="J42" s="314" t="s">
        <v>198</v>
      </c>
      <c r="K42" s="312">
        <f>_xlfn.XLOOKUP(J42,Tabla9[Reputacional],Tabla9[Porcentaje],"",1)</f>
        <v>1</v>
      </c>
      <c r="L42" s="313" t="str">
        <f>_xlfn.XLOOKUP(J42,Tabla9[Reputacional],Tabla9[Nivel de impacto],"",1)</f>
        <v>Castastrófico</v>
      </c>
      <c r="M42" s="310">
        <f t="shared" si="0"/>
        <v>1</v>
      </c>
      <c r="N42" s="311" t="str">
        <f>_xlfn.XLOOKUP(M42,Tabla9[Porcentaje],Tabla9[Nivel de impacto],"",1)</f>
        <v>Castastrófico</v>
      </c>
      <c r="O42" s="311" t="str">
        <f>IF(P42,_xlfn.XLOOKUP(CONCATENATE("P",F42,"I",N42),Tabla10[Llave],Tabla10[Severidad],"",1),"")</f>
        <v>Extremo</v>
      </c>
      <c r="P42" s="315" t="b">
        <f t="shared" si="1"/>
        <v>1</v>
      </c>
      <c r="Q42" s="199"/>
    </row>
    <row r="43" spans="1:17" ht="14.6" x14ac:dyDescent="0.4">
      <c r="A43" s="436" t="s">
        <v>619</v>
      </c>
      <c r="B43" s="443" t="b">
        <f>_xlfn.XLOOKUP(A43,Tabla6[Id Riesgo],Tabla6[Registro diligenciado],FALSE,1)</f>
        <v>0</v>
      </c>
      <c r="C43" s="439" t="str">
        <f>IF(B43,_xlfn.XLOOKUP(A43,Tabla6[Id Riesgo],Tabla6[DESCRIPCIÓN DEL RIESGO],FALSE,1),"")</f>
        <v/>
      </c>
      <c r="D43" s="440"/>
      <c r="E43" s="444" t="str">
        <f>_xlfn.XLOOKUP(D43,Tabla8[No. veces que realiza la actividad al año],Tabla8[Probabilidad],"",1)</f>
        <v/>
      </c>
      <c r="F43" s="445" t="str">
        <f>_xlfn.XLOOKUP(D43,Tabla8[No. veces que realiza la actividad al año],Tabla8[Nivel de probabilidad],"",1)</f>
        <v/>
      </c>
      <c r="G43" s="438"/>
      <c r="H43" s="446" t="str">
        <f>_xlfn.XLOOKUP(G43,Tabla9[Afectación económica],Tabla9[Porcentaje],"",1)</f>
        <v/>
      </c>
      <c r="I43" s="447" t="str">
        <f>_xlfn.XLOOKUP(G43,Tabla9[Afectación económica],Tabla9[Nivel de impacto],"",1)</f>
        <v/>
      </c>
      <c r="J43" s="448"/>
      <c r="K43" s="446" t="str">
        <f>_xlfn.XLOOKUP(J43,Tabla9[Reputacional],Tabla9[Porcentaje],"",1)</f>
        <v/>
      </c>
      <c r="L43" s="447" t="str">
        <f>_xlfn.XLOOKUP(J43,Tabla9[Reputacional],Tabla9[Nivel de impacto],"",1)</f>
        <v/>
      </c>
      <c r="M43" s="444" t="str">
        <f t="shared" si="0"/>
        <v/>
      </c>
      <c r="N43" s="445" t="str">
        <f>_xlfn.XLOOKUP(M43,Tabla9[Porcentaje],Tabla9[Nivel de impacto],"",1)</f>
        <v/>
      </c>
      <c r="O43" s="445" t="str">
        <f>IF(P43,_xlfn.XLOOKUP(CONCATENATE("P",F43,"I",N43),Tabla10[Llave],Tabla10[Severidad],"",1),"")</f>
        <v/>
      </c>
      <c r="P43" s="449" t="b">
        <f t="shared" si="1"/>
        <v>0</v>
      </c>
      <c r="Q43" s="199"/>
    </row>
    <row r="44" spans="1:17" ht="96.75" customHeight="1" x14ac:dyDescent="0.4">
      <c r="A44" s="289" t="s">
        <v>620</v>
      </c>
      <c r="B44" s="309" t="b">
        <f>_xlfn.XLOOKUP(A44,Tabla6[Id Riesgo],Tabla6[Registro diligenciado],FALSE,1)</f>
        <v>1</v>
      </c>
      <c r="C44" s="290" t="str">
        <f>IF(B44,_xlfn.XLOOKUP(A44,Tabla6[Id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D44" s="295" t="s">
        <v>176</v>
      </c>
      <c r="E44" s="310">
        <f>_xlfn.XLOOKUP(D44,Tabla8[No. veces que realiza la actividad al año],Tabla8[Probabilidad],"",1)</f>
        <v>0.8</v>
      </c>
      <c r="F44" s="311" t="str">
        <f>_xlfn.XLOOKUP(D44,Tabla8[No. veces que realiza la actividad al año],Tabla8[Nivel de probabilidad],"",1)</f>
        <v>Alta</v>
      </c>
      <c r="G44" s="294"/>
      <c r="H44" s="312" t="str">
        <f>_xlfn.XLOOKUP(G44,Tabla9[Afectación económica],Tabla9[Porcentaje],"",1)</f>
        <v/>
      </c>
      <c r="I44" s="313" t="str">
        <f>_xlfn.XLOOKUP(G44,Tabla9[Afectación económica],Tabla9[Nivel de impacto],"",1)</f>
        <v/>
      </c>
      <c r="J44" s="314" t="s">
        <v>178</v>
      </c>
      <c r="K44" s="312">
        <f>_xlfn.XLOOKUP(J44,Tabla9[Reputacional],Tabla9[Porcentaje],"",1)</f>
        <v>0.8</v>
      </c>
      <c r="L44" s="313" t="str">
        <f>_xlfn.XLOOKUP(J44,Tabla9[Reputacional],Tabla9[Nivel de impacto],"",1)</f>
        <v>Mayor</v>
      </c>
      <c r="M44" s="310">
        <f t="shared" si="0"/>
        <v>0.8</v>
      </c>
      <c r="N44" s="311" t="str">
        <f>_xlfn.XLOOKUP(M44,Tabla9[Porcentaje],Tabla9[Nivel de impacto],"",1)</f>
        <v>Mayor</v>
      </c>
      <c r="O44" s="311" t="str">
        <f>IF(P44,_xlfn.XLOOKUP(CONCATENATE("P",F44,"I",N44),Tabla10[Llave],Tabla10[Severidad],"",1),"")</f>
        <v>Alto</v>
      </c>
      <c r="P44" s="315" t="b">
        <f t="shared" si="1"/>
        <v>1</v>
      </c>
      <c r="Q44" s="199"/>
    </row>
    <row r="45" spans="1:17" ht="62.15" x14ac:dyDescent="0.4">
      <c r="A45" s="289" t="s">
        <v>621</v>
      </c>
      <c r="B45" s="309" t="b">
        <f>_xlfn.XLOOKUP(A45,Tabla6[Id Riesgo],Tabla6[Registro diligenciado],FALSE,1)</f>
        <v>1</v>
      </c>
      <c r="C45" s="290" t="str">
        <f>IF(B45,_xlfn.XLOOKUP(A45,Tabla6[Id Riesgo],Tabla6[DESCRIPCIÓN DEL RIESGO],FALSE,1),"")</f>
        <v>Posibilidad de afectación Legal, Reputacional por Fraude interno, Conflicto de Intereses debido a omisión en el  trámite a las PQRSD puestas en conocimiento de la OIGT para favorecer a un tercero</v>
      </c>
      <c r="D45" s="295" t="s">
        <v>176</v>
      </c>
      <c r="E45" s="310">
        <f>_xlfn.XLOOKUP(D45,Tabla8[No. veces que realiza la actividad al año],Tabla8[Probabilidad],"",1)</f>
        <v>0.8</v>
      </c>
      <c r="F45" s="311" t="str">
        <f>_xlfn.XLOOKUP(D45,Tabla8[No. veces que realiza la actividad al año],Tabla8[Nivel de probabilidad],"",1)</f>
        <v>Alta</v>
      </c>
      <c r="G45" s="294"/>
      <c r="H45" s="312" t="str">
        <f>_xlfn.XLOOKUP(G45,Tabla9[Afectación económica],Tabla9[Porcentaje],"",1)</f>
        <v/>
      </c>
      <c r="I45" s="313" t="str">
        <f>_xlfn.XLOOKUP(G45,Tabla9[Afectación económica],Tabla9[Nivel de impacto],"",1)</f>
        <v/>
      </c>
      <c r="J45" s="314" t="s">
        <v>198</v>
      </c>
      <c r="K45" s="312">
        <f>_xlfn.XLOOKUP(J45,Tabla9[Reputacional],Tabla9[Porcentaje],"",1)</f>
        <v>1</v>
      </c>
      <c r="L45" s="313" t="str">
        <f>_xlfn.XLOOKUP(J45,Tabla9[Reputacional],Tabla9[Nivel de impacto],"",1)</f>
        <v>Castastrófico</v>
      </c>
      <c r="M45" s="310">
        <f t="shared" si="0"/>
        <v>1</v>
      </c>
      <c r="N45" s="311" t="str">
        <f>_xlfn.XLOOKUP(M45,Tabla9[Porcentaje],Tabla9[Nivel de impacto],"",1)</f>
        <v>Castastrófico</v>
      </c>
      <c r="O45" s="311" t="str">
        <f>IF(P45,_xlfn.XLOOKUP(CONCATENATE("P",F45,"I",N45),Tabla10[Llave],Tabla10[Severidad],"",1),"")</f>
        <v>Extremo</v>
      </c>
      <c r="P45" s="315" t="b">
        <f t="shared" si="1"/>
        <v>1</v>
      </c>
      <c r="Q45" s="199"/>
    </row>
    <row r="46" spans="1:17" ht="62.15" x14ac:dyDescent="0.4">
      <c r="A46" s="289" t="s">
        <v>624</v>
      </c>
      <c r="B46" s="309" t="b">
        <f>_xlfn.XLOOKUP(A46,Tabla6[Id Riesgo],Tabla6[Registro diligenciado],FALSE,1)</f>
        <v>1</v>
      </c>
      <c r="C46" s="290" t="str">
        <f>IF(B46,_xlfn.XLOOKUP(A46,Tabla6[Id Riesgo],Tabla6[DESCRIPCIÓN DEL RIESGO],FALSE,1),"")</f>
        <v>Posibilidad de afectación Reputacional por Fraude interno debido a Posibilidad de ocurrencia de prevaricato por la vinculación de personal sin cumplimiento de requisitos minimos exigidos en el manual de funciones</v>
      </c>
      <c r="D46" s="295" t="s">
        <v>152</v>
      </c>
      <c r="E46" s="310">
        <f>_xlfn.XLOOKUP(D46,Tabla8[No. veces que realiza la actividad al año],Tabla8[Probabilidad],"",1)</f>
        <v>0.6</v>
      </c>
      <c r="F46" s="311" t="str">
        <f>_xlfn.XLOOKUP(D46,Tabla8[No. veces que realiza la actividad al año],Tabla8[Nivel de probabilidad],"",1)</f>
        <v>Media</v>
      </c>
      <c r="G46" s="294" t="s">
        <v>177</v>
      </c>
      <c r="H46" s="312">
        <f>_xlfn.XLOOKUP(G46,Tabla9[Afectación económica],Tabla9[Porcentaje],"",1)</f>
        <v>0.8</v>
      </c>
      <c r="I46" s="313" t="str">
        <f>_xlfn.XLOOKUP(G46,Tabla9[Afectación económica],Tabla9[Nivel de impacto],"",1)</f>
        <v>Mayor</v>
      </c>
      <c r="J46" s="314" t="s">
        <v>89</v>
      </c>
      <c r="K46" s="312">
        <f>_xlfn.XLOOKUP(J46,Tabla9[Reputacional],Tabla9[Porcentaje],"",1)</f>
        <v>0.2</v>
      </c>
      <c r="L46" s="313" t="str">
        <f>_xlfn.XLOOKUP(J46,Tabla9[Reputacional],Tabla9[Nivel de impacto],"",1)</f>
        <v>Leve</v>
      </c>
      <c r="M46" s="310">
        <f t="shared" si="0"/>
        <v>0.8</v>
      </c>
      <c r="N46" s="311" t="str">
        <f>_xlfn.XLOOKUP(M46,Tabla9[Porcentaje],Tabla9[Nivel de impacto],"",1)</f>
        <v>Mayor</v>
      </c>
      <c r="O46" s="311" t="str">
        <f>IF(P46,_xlfn.XLOOKUP(CONCATENATE("P",F46,"I",N46),Tabla10[Llave],Tabla10[Severidad],"",1),"")</f>
        <v>Alto</v>
      </c>
      <c r="P46" s="315" t="b">
        <f t="shared" si="1"/>
        <v>1</v>
      </c>
      <c r="Q46" s="199"/>
    </row>
    <row r="47" spans="1:17" ht="14.6" x14ac:dyDescent="0.4">
      <c r="A47" s="436" t="s">
        <v>626</v>
      </c>
      <c r="B47" s="443" t="b">
        <f>_xlfn.XLOOKUP(A47,Tabla6[Id Riesgo],Tabla6[Registro diligenciado],FALSE,1)</f>
        <v>0</v>
      </c>
      <c r="C47" s="439" t="str">
        <f>IF(B47,_xlfn.XLOOKUP(A47,Tabla6[Id Riesgo],Tabla6[DESCRIPCIÓN DEL RIESGO],FALSE,1),"")</f>
        <v/>
      </c>
      <c r="D47" s="440"/>
      <c r="E47" s="444" t="str">
        <f>_xlfn.XLOOKUP(D47,Tabla8[No. veces que realiza la actividad al año],Tabla8[Probabilidad],"",1)</f>
        <v/>
      </c>
      <c r="F47" s="445" t="str">
        <f>_xlfn.XLOOKUP(D47,Tabla8[No. veces que realiza la actividad al año],Tabla8[Nivel de probabilidad],"",1)</f>
        <v/>
      </c>
      <c r="G47" s="438"/>
      <c r="H47" s="446" t="str">
        <f>_xlfn.XLOOKUP(G47,Tabla9[Afectación económica],Tabla9[Porcentaje],"",1)</f>
        <v/>
      </c>
      <c r="I47" s="447" t="str">
        <f>_xlfn.XLOOKUP(G47,Tabla9[Afectación económica],Tabla9[Nivel de impacto],"",1)</f>
        <v/>
      </c>
      <c r="J47" s="448"/>
      <c r="K47" s="446" t="str">
        <f>_xlfn.XLOOKUP(J47,Tabla9[Reputacional],Tabla9[Porcentaje],"",1)</f>
        <v/>
      </c>
      <c r="L47" s="447" t="str">
        <f>_xlfn.XLOOKUP(J47,Tabla9[Reputacional],Tabla9[Nivel de impacto],"",1)</f>
        <v/>
      </c>
      <c r="M47" s="444" t="str">
        <f t="shared" si="0"/>
        <v/>
      </c>
      <c r="N47" s="445" t="str">
        <f>_xlfn.XLOOKUP(M47,Tabla9[Porcentaje],Tabla9[Nivel de impacto],"",1)</f>
        <v/>
      </c>
      <c r="O47" s="445" t="str">
        <f>IF(P47,_xlfn.XLOOKUP(CONCATENATE("P",F47,"I",N47),Tabla10[Llave],Tabla10[Severidad],"",1),"")</f>
        <v/>
      </c>
      <c r="P47" s="449" t="b">
        <f t="shared" si="1"/>
        <v>0</v>
      </c>
      <c r="Q47" s="199"/>
    </row>
    <row r="48" spans="1:17" ht="14.6" x14ac:dyDescent="0.4">
      <c r="A48" s="436" t="s">
        <v>627</v>
      </c>
      <c r="B48" s="443" t="b">
        <f>_xlfn.XLOOKUP(A48,Tabla6[Id Riesgo],Tabla6[Registro diligenciado],FALSE,1)</f>
        <v>0</v>
      </c>
      <c r="C48" s="439" t="str">
        <f>IF(B48,_xlfn.XLOOKUP(A48,Tabla6[Id Riesgo],Tabla6[DESCRIPCIÓN DEL RIESGO],FALSE,1),"")</f>
        <v/>
      </c>
      <c r="D48" s="440"/>
      <c r="E48" s="444" t="str">
        <f>_xlfn.XLOOKUP(D48,Tabla8[No. veces que realiza la actividad al año],Tabla8[Probabilidad],"",1)</f>
        <v/>
      </c>
      <c r="F48" s="445" t="str">
        <f>_xlfn.XLOOKUP(D48,Tabla8[No. veces que realiza la actividad al año],Tabla8[Nivel de probabilidad],"",1)</f>
        <v/>
      </c>
      <c r="G48" s="438"/>
      <c r="H48" s="446" t="str">
        <f>_xlfn.XLOOKUP(G48,Tabla9[Afectación económica],Tabla9[Porcentaje],"",1)</f>
        <v/>
      </c>
      <c r="I48" s="447" t="str">
        <f>_xlfn.XLOOKUP(G48,Tabla9[Afectación económica],Tabla9[Nivel de impacto],"",1)</f>
        <v/>
      </c>
      <c r="J48" s="448"/>
      <c r="K48" s="446" t="str">
        <f>_xlfn.XLOOKUP(J48,Tabla9[Reputacional],Tabla9[Porcentaje],"",1)</f>
        <v/>
      </c>
      <c r="L48" s="447" t="str">
        <f>_xlfn.XLOOKUP(J48,Tabla9[Reputacional],Tabla9[Nivel de impacto],"",1)</f>
        <v/>
      </c>
      <c r="M48" s="444" t="str">
        <f t="shared" si="0"/>
        <v/>
      </c>
      <c r="N48" s="445" t="str">
        <f>_xlfn.XLOOKUP(M48,Tabla9[Porcentaje],Tabla9[Nivel de impacto],"",1)</f>
        <v/>
      </c>
      <c r="O48" s="445" t="str">
        <f>IF(P48,_xlfn.XLOOKUP(CONCATENATE("P",F48,"I",N48),Tabla10[Llave],Tabla10[Severidad],"",1),"")</f>
        <v/>
      </c>
      <c r="P48" s="449" t="b">
        <f t="shared" si="1"/>
        <v>0</v>
      </c>
      <c r="Q48" s="199"/>
    </row>
    <row r="49" spans="1:17" ht="14.6" x14ac:dyDescent="0.4">
      <c r="A49" s="436" t="s">
        <v>628</v>
      </c>
      <c r="B49" s="443" t="b">
        <f>_xlfn.XLOOKUP(A49,Tabla6[Id Riesgo],Tabla6[Registro diligenciado],FALSE,1)</f>
        <v>0</v>
      </c>
      <c r="C49" s="439" t="str">
        <f>IF(B49,_xlfn.XLOOKUP(A49,Tabla6[Id Riesgo],Tabla6[DESCRIPCIÓN DEL RIESGO],FALSE,1),"")</f>
        <v/>
      </c>
      <c r="D49" s="440"/>
      <c r="E49" s="444" t="str">
        <f>_xlfn.XLOOKUP(D49,Tabla8[No. veces que realiza la actividad al año],Tabla8[Probabilidad],"",1)</f>
        <v/>
      </c>
      <c r="F49" s="445" t="str">
        <f>_xlfn.XLOOKUP(D49,Tabla8[No. veces que realiza la actividad al año],Tabla8[Nivel de probabilidad],"",1)</f>
        <v/>
      </c>
      <c r="G49" s="438"/>
      <c r="H49" s="446" t="str">
        <f>_xlfn.XLOOKUP(G49,Tabla9[Afectación económica],Tabla9[Porcentaje],"",1)</f>
        <v/>
      </c>
      <c r="I49" s="447" t="str">
        <f>_xlfn.XLOOKUP(G49,Tabla9[Afectación económica],Tabla9[Nivel de impacto],"",1)</f>
        <v/>
      </c>
      <c r="J49" s="448"/>
      <c r="K49" s="446" t="str">
        <f>_xlfn.XLOOKUP(J49,Tabla9[Reputacional],Tabla9[Porcentaje],"",1)</f>
        <v/>
      </c>
      <c r="L49" s="447" t="str">
        <f>_xlfn.XLOOKUP(J49,Tabla9[Reputacional],Tabla9[Nivel de impacto],"",1)</f>
        <v/>
      </c>
      <c r="M49" s="444" t="str">
        <f t="shared" si="0"/>
        <v/>
      </c>
      <c r="N49" s="445" t="str">
        <f>_xlfn.XLOOKUP(M49,Tabla9[Porcentaje],Tabla9[Nivel de impacto],"",1)</f>
        <v/>
      </c>
      <c r="O49" s="445" t="str">
        <f>IF(P49,_xlfn.XLOOKUP(CONCATENATE("P",F49,"I",N49),Tabla10[Llave],Tabla10[Severidad],"",1),"")</f>
        <v/>
      </c>
      <c r="P49" s="449" t="b">
        <f t="shared" si="1"/>
        <v>0</v>
      </c>
      <c r="Q49" s="199"/>
    </row>
    <row r="50" spans="1:17" ht="111.75" customHeight="1" x14ac:dyDescent="0.4">
      <c r="A50" s="289" t="s">
        <v>629</v>
      </c>
      <c r="B50" s="309" t="b">
        <f>_xlfn.XLOOKUP(A50,Tabla6[Id Riesgo],Tabla6[Registro diligenciado],FALSE,1)</f>
        <v>1</v>
      </c>
      <c r="C50" s="290" t="str">
        <f>IF(B50,_xlfn.XLOOKUP(A50,Tabla6[Id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D50" s="295" t="s">
        <v>176</v>
      </c>
      <c r="E50" s="310">
        <f>_xlfn.XLOOKUP(D50,Tabla8[No. veces que realiza la actividad al año],Tabla8[Probabilidad],"",1)</f>
        <v>0.8</v>
      </c>
      <c r="F50" s="311" t="str">
        <f>_xlfn.XLOOKUP(D50,Tabla8[No. veces que realiza la actividad al año],Tabla8[Nivel de probabilidad],"",1)</f>
        <v>Alta</v>
      </c>
      <c r="G50" s="294"/>
      <c r="H50" s="312" t="str">
        <f>_xlfn.XLOOKUP(G50,Tabla9[Afectación económica],Tabla9[Porcentaje],"",1)</f>
        <v/>
      </c>
      <c r="I50" s="313" t="str">
        <f>_xlfn.XLOOKUP(G50,Tabla9[Afectación económica],Tabla9[Nivel de impacto],"",1)</f>
        <v/>
      </c>
      <c r="J50" s="314" t="s">
        <v>198</v>
      </c>
      <c r="K50" s="312">
        <f>_xlfn.XLOOKUP(J50,Tabla9[Reputacional],Tabla9[Porcentaje],"",1)</f>
        <v>1</v>
      </c>
      <c r="L50" s="313" t="str">
        <f>_xlfn.XLOOKUP(J50,Tabla9[Reputacional],Tabla9[Nivel de impacto],"",1)</f>
        <v>Castastrófico</v>
      </c>
      <c r="M50" s="310">
        <f t="shared" si="0"/>
        <v>1</v>
      </c>
      <c r="N50" s="311" t="str">
        <f>_xlfn.XLOOKUP(M50,Tabla9[Porcentaje],Tabla9[Nivel de impacto],"",1)</f>
        <v>Castastrófico</v>
      </c>
      <c r="O50" s="311" t="str">
        <f>IF(P50,_xlfn.XLOOKUP(CONCATENATE("P",F50,"I",N50),Tabla10[Llave],Tabla10[Severidad],"",1),"")</f>
        <v>Extremo</v>
      </c>
      <c r="P50" s="315" t="b">
        <f t="shared" si="1"/>
        <v>1</v>
      </c>
      <c r="Q50" s="199"/>
    </row>
    <row r="51" spans="1:17" ht="119.25" customHeight="1" x14ac:dyDescent="0.4">
      <c r="A51" s="289" t="s">
        <v>630</v>
      </c>
      <c r="B51" s="309" t="b">
        <f>_xlfn.XLOOKUP(A51,Tabla6[Id Riesgo],Tabla6[Registro diligenciado],FALSE,1)</f>
        <v>1</v>
      </c>
      <c r="C51" s="290" t="str">
        <f>IF(B51,_xlfn.XLOOKUP(A51,Tabla6[Id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D51" s="295" t="s">
        <v>176</v>
      </c>
      <c r="E51" s="310">
        <f>_xlfn.XLOOKUP(D51,Tabla8[No. veces que realiza la actividad al año],Tabla8[Probabilidad],"",1)</f>
        <v>0.8</v>
      </c>
      <c r="F51" s="311" t="str">
        <f>_xlfn.XLOOKUP(D51,Tabla8[No. veces que realiza la actividad al año],Tabla8[Nivel de probabilidad],"",1)</f>
        <v>Alta</v>
      </c>
      <c r="G51" s="294"/>
      <c r="H51" s="312" t="str">
        <f>_xlfn.XLOOKUP(G51,Tabla9[Afectación económica],Tabla9[Porcentaje],"",1)</f>
        <v/>
      </c>
      <c r="I51" s="313" t="str">
        <f>_xlfn.XLOOKUP(G51,Tabla9[Afectación económica],Tabla9[Nivel de impacto],"",1)</f>
        <v/>
      </c>
      <c r="J51" s="314" t="s">
        <v>198</v>
      </c>
      <c r="K51" s="312">
        <f>_xlfn.XLOOKUP(J51,Tabla9[Reputacional],Tabla9[Porcentaje],"",1)</f>
        <v>1</v>
      </c>
      <c r="L51" s="313" t="str">
        <f>_xlfn.XLOOKUP(J51,Tabla9[Reputacional],Tabla9[Nivel de impacto],"",1)</f>
        <v>Castastrófico</v>
      </c>
      <c r="M51" s="310">
        <f t="shared" si="0"/>
        <v>1</v>
      </c>
      <c r="N51" s="311" t="str">
        <f>_xlfn.XLOOKUP(M51,Tabla9[Porcentaje],Tabla9[Nivel de impacto],"",1)</f>
        <v>Castastrófico</v>
      </c>
      <c r="O51" s="311" t="str">
        <f>IF(P51,_xlfn.XLOOKUP(CONCATENATE("P",F51,"I",N51),Tabla10[Llave],Tabla10[Severidad],"",1),"")</f>
        <v>Extremo</v>
      </c>
      <c r="P51" s="315" t="b">
        <f t="shared" si="1"/>
        <v>1</v>
      </c>
      <c r="Q51" s="199"/>
    </row>
    <row r="52" spans="1:17" ht="51.75" customHeight="1" x14ac:dyDescent="0.4">
      <c r="A52" s="289" t="s">
        <v>631</v>
      </c>
      <c r="B52" s="309" t="b">
        <f>_xlfn.XLOOKUP(A52,Tabla6[Id Riesgo],Tabla6[Registro diligenciado],FALSE,1)</f>
        <v>1</v>
      </c>
      <c r="C52" s="290" t="str">
        <f>IF(B52,_xlfn.XLOOKUP(A52,Tabla6[Id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D52" s="295" t="s">
        <v>121</v>
      </c>
      <c r="E52" s="310">
        <f>_xlfn.XLOOKUP(D52,Tabla8[No. veces que realiza la actividad al año],Tabla8[Probabilidad],"",1)</f>
        <v>0.4</v>
      </c>
      <c r="F52" s="311" t="str">
        <f>_xlfn.XLOOKUP(D52,Tabla8[No. veces que realiza la actividad al año],Tabla8[Nivel de probabilidad],"",1)</f>
        <v>Baja</v>
      </c>
      <c r="G52" s="294" t="s">
        <v>154</v>
      </c>
      <c r="H52" s="312">
        <f>_xlfn.XLOOKUP(G52,Tabla9[Afectación económica],Tabla9[Porcentaje],"",1)</f>
        <v>0.6</v>
      </c>
      <c r="I52" s="313" t="str">
        <f>_xlfn.XLOOKUP(G52,Tabla9[Afectación económica],Tabla9[Nivel de impacto],"",1)</f>
        <v>Moderado</v>
      </c>
      <c r="J52" s="314" t="s">
        <v>89</v>
      </c>
      <c r="K52" s="312">
        <f>_xlfn.XLOOKUP(J52,Tabla9[Reputacional],Tabla9[Porcentaje],"",1)</f>
        <v>0.2</v>
      </c>
      <c r="L52" s="313" t="str">
        <f>_xlfn.XLOOKUP(J52,Tabla9[Reputacional],Tabla9[Nivel de impacto],"",1)</f>
        <v>Leve</v>
      </c>
      <c r="M52" s="310">
        <f t="shared" si="0"/>
        <v>0.6</v>
      </c>
      <c r="N52" s="311" t="str">
        <f>_xlfn.XLOOKUP(M52,Tabla9[Porcentaje],Tabla9[Nivel de impacto],"",1)</f>
        <v>Moderado</v>
      </c>
      <c r="O52" s="311" t="str">
        <f>IF(P52,_xlfn.XLOOKUP(CONCATENATE("P",F52,"I",N52),Tabla10[Llave],Tabla10[Severidad],"",1),"")</f>
        <v>Moderado</v>
      </c>
      <c r="P52" s="315" t="b">
        <f t="shared" si="1"/>
        <v>1</v>
      </c>
      <c r="Q52" s="199"/>
    </row>
    <row r="53" spans="1:17" ht="99.45" x14ac:dyDescent="0.4">
      <c r="A53" s="289" t="s">
        <v>632</v>
      </c>
      <c r="B53" s="309" t="b">
        <f>_xlfn.XLOOKUP(A53,Tabla6[Id Riesgo],Tabla6[Registro diligenciado],FALSE,1)</f>
        <v>1</v>
      </c>
      <c r="C53" s="290" t="str">
        <f>IF(B53,_xlfn.XLOOKUP(A53,Tabla6[Id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D53" s="295" t="s">
        <v>121</v>
      </c>
      <c r="E53" s="310">
        <f>_xlfn.XLOOKUP(D53,Tabla8[No. veces que realiza la actividad al año],Tabla8[Probabilidad],"",1)</f>
        <v>0.4</v>
      </c>
      <c r="F53" s="311" t="str">
        <f>_xlfn.XLOOKUP(D53,Tabla8[No. veces que realiza la actividad al año],Tabla8[Nivel de probabilidad],"",1)</f>
        <v>Baja</v>
      </c>
      <c r="G53" s="294" t="s">
        <v>177</v>
      </c>
      <c r="H53" s="312">
        <f>_xlfn.XLOOKUP(G53,Tabla9[Afectación económica],Tabla9[Porcentaje],"",1)</f>
        <v>0.8</v>
      </c>
      <c r="I53" s="313" t="str">
        <f>_xlfn.XLOOKUP(G53,Tabla9[Afectación económica],Tabla9[Nivel de impacto],"",1)</f>
        <v>Mayor</v>
      </c>
      <c r="J53" s="314" t="s">
        <v>198</v>
      </c>
      <c r="K53" s="312">
        <f>_xlfn.XLOOKUP(J53,Tabla9[Reputacional],Tabla9[Porcentaje],"",1)</f>
        <v>1</v>
      </c>
      <c r="L53" s="313" t="str">
        <f>_xlfn.XLOOKUP(J53,Tabla9[Reputacional],Tabla9[Nivel de impacto],"",1)</f>
        <v>Castastrófico</v>
      </c>
      <c r="M53" s="310">
        <f t="shared" si="0"/>
        <v>1</v>
      </c>
      <c r="N53" s="311" t="str">
        <f>_xlfn.XLOOKUP(M53,Tabla9[Porcentaje],Tabla9[Nivel de impacto],"",1)</f>
        <v>Castastrófico</v>
      </c>
      <c r="O53" s="311" t="str">
        <f>IF(P53,_xlfn.XLOOKUP(CONCATENATE("P",F53,"I",N53),Tabla10[Llave],Tabla10[Severidad],"",1),"")</f>
        <v>Extremo</v>
      </c>
      <c r="P53" s="315" t="b">
        <f t="shared" si="1"/>
        <v>1</v>
      </c>
      <c r="Q53" s="199"/>
    </row>
    <row r="54" spans="1:17" ht="87" x14ac:dyDescent="0.4">
      <c r="A54" s="289" t="s">
        <v>633</v>
      </c>
      <c r="B54" s="309" t="b">
        <f>_xlfn.XLOOKUP(A54,Tabla6[Id Riesgo],Tabla6[Registro diligenciado],FALSE,1)</f>
        <v>1</v>
      </c>
      <c r="C54" s="290" t="str">
        <f>IF(B54,_xlfn.XLOOKUP(A54,Tabla6[Id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D54" s="295" t="s">
        <v>152</v>
      </c>
      <c r="E54" s="310">
        <f>_xlfn.XLOOKUP(D54,Tabla8[No. veces que realiza la actividad al año],Tabla8[Probabilidad],"",1)</f>
        <v>0.6</v>
      </c>
      <c r="F54" s="311" t="str">
        <f>_xlfn.XLOOKUP(D54,Tabla8[No. veces que realiza la actividad al año],Tabla8[Nivel de probabilidad],"",1)</f>
        <v>Media</v>
      </c>
      <c r="G54" s="294" t="s">
        <v>197</v>
      </c>
      <c r="H54" s="312">
        <f>_xlfn.XLOOKUP(G54,Tabla9[Afectación económica],Tabla9[Porcentaje],"",1)</f>
        <v>1</v>
      </c>
      <c r="I54" s="313" t="str">
        <f>_xlfn.XLOOKUP(G54,Tabla9[Afectación económica],Tabla9[Nivel de impacto],"",1)</f>
        <v>Castastrófico</v>
      </c>
      <c r="J54" s="314" t="s">
        <v>198</v>
      </c>
      <c r="K54" s="312">
        <f>_xlfn.XLOOKUP(J54,Tabla9[Reputacional],Tabla9[Porcentaje],"",1)</f>
        <v>1</v>
      </c>
      <c r="L54" s="313" t="str">
        <f>_xlfn.XLOOKUP(J54,Tabla9[Reputacional],Tabla9[Nivel de impacto],"",1)</f>
        <v>Castastrófico</v>
      </c>
      <c r="M54" s="310">
        <f t="shared" si="0"/>
        <v>1</v>
      </c>
      <c r="N54" s="311" t="str">
        <f>_xlfn.XLOOKUP(M54,Tabla9[Porcentaje],Tabla9[Nivel de impacto],"",1)</f>
        <v>Castastrófico</v>
      </c>
      <c r="O54" s="311" t="str">
        <f>IF(P54,_xlfn.XLOOKUP(CONCATENATE("P",F54,"I",N54),Tabla10[Llave],Tabla10[Severidad],"",1),"")</f>
        <v>Extremo</v>
      </c>
      <c r="P54" s="315" t="b">
        <f t="shared" si="1"/>
        <v>1</v>
      </c>
      <c r="Q54" s="199"/>
    </row>
    <row r="55" spans="1:17" ht="51" customHeight="1" x14ac:dyDescent="0.4">
      <c r="A55" s="289" t="s">
        <v>634</v>
      </c>
      <c r="B55" s="309" t="b">
        <f>_xlfn.XLOOKUP(A55,Tabla6[Id Riesgo],Tabla6[Registro diligenciado],FALSE,1)</f>
        <v>1</v>
      </c>
      <c r="C55" s="290" t="str">
        <f>IF(B55,_xlfn.XLOOKUP(A55,Tabla6[Id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D55" s="295" t="s">
        <v>176</v>
      </c>
      <c r="E55" s="310">
        <f>_xlfn.XLOOKUP(D55,Tabla8[No. veces que realiza la actividad al año],Tabla8[Probabilidad],"",1)</f>
        <v>0.8</v>
      </c>
      <c r="F55" s="311" t="str">
        <f>_xlfn.XLOOKUP(D55,Tabla8[No. veces que realiza la actividad al año],Tabla8[Nivel de probabilidad],"",1)</f>
        <v>Alta</v>
      </c>
      <c r="G55" s="294"/>
      <c r="H55" s="312" t="str">
        <f>_xlfn.XLOOKUP(G55,Tabla9[Afectación económica],Tabla9[Porcentaje],"",1)</f>
        <v/>
      </c>
      <c r="I55" s="313" t="str">
        <f>_xlfn.XLOOKUP(G55,Tabla9[Afectación económica],Tabla9[Nivel de impacto],"",1)</f>
        <v/>
      </c>
      <c r="J55" s="314" t="s">
        <v>178</v>
      </c>
      <c r="K55" s="312">
        <f>_xlfn.XLOOKUP(J55,Tabla9[Reputacional],Tabla9[Porcentaje],"",1)</f>
        <v>0.8</v>
      </c>
      <c r="L55" s="313" t="str">
        <f>_xlfn.XLOOKUP(J55,Tabla9[Reputacional],Tabla9[Nivel de impacto],"",1)</f>
        <v>Mayor</v>
      </c>
      <c r="M55" s="310">
        <f t="shared" si="0"/>
        <v>0.8</v>
      </c>
      <c r="N55" s="311" t="str">
        <f>_xlfn.XLOOKUP(M55,Tabla9[Porcentaje],Tabla9[Nivel de impacto],"",1)</f>
        <v>Mayor</v>
      </c>
      <c r="O55" s="311" t="str">
        <f>IF(P55,_xlfn.XLOOKUP(CONCATENATE("P",F55,"I",N55),Tabla10[Llave],Tabla10[Severidad],"",1),"")</f>
        <v>Alto</v>
      </c>
      <c r="P55" s="315" t="b">
        <f t="shared" si="1"/>
        <v>1</v>
      </c>
      <c r="Q55" s="199"/>
    </row>
    <row r="56" spans="1:17" ht="74.599999999999994" x14ac:dyDescent="0.4">
      <c r="A56" s="289" t="s">
        <v>635</v>
      </c>
      <c r="B56" s="309" t="b">
        <f>_xlfn.XLOOKUP(A56,Tabla6[Id Riesgo],Tabla6[Registro diligenciado],FALSE,1)</f>
        <v>1</v>
      </c>
      <c r="C56" s="290" t="str">
        <f>IF(B56,_xlfn.XLOOKUP(A56,Tabla6[Id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D56" s="295" t="s">
        <v>176</v>
      </c>
      <c r="E56" s="310">
        <f>_xlfn.XLOOKUP(D56,Tabla8[No. veces que realiza la actividad al año],Tabla8[Probabilidad],"",1)</f>
        <v>0.8</v>
      </c>
      <c r="F56" s="311" t="str">
        <f>_xlfn.XLOOKUP(D56,Tabla8[No. veces que realiza la actividad al año],Tabla8[Nivel de probabilidad],"",1)</f>
        <v>Alta</v>
      </c>
      <c r="G56" s="294"/>
      <c r="H56" s="312" t="str">
        <f>_xlfn.XLOOKUP(G56,Tabla9[Afectación económica],Tabla9[Porcentaje],"",1)</f>
        <v/>
      </c>
      <c r="I56" s="313" t="str">
        <f>_xlfn.XLOOKUP(G56,Tabla9[Afectación económica],Tabla9[Nivel de impacto],"",1)</f>
        <v/>
      </c>
      <c r="J56" s="314" t="s">
        <v>178</v>
      </c>
      <c r="K56" s="312">
        <f>_xlfn.XLOOKUP(J56,Tabla9[Reputacional],Tabla9[Porcentaje],"",1)</f>
        <v>0.8</v>
      </c>
      <c r="L56" s="313" t="str">
        <f>_xlfn.XLOOKUP(J56,Tabla9[Reputacional],Tabla9[Nivel de impacto],"",1)</f>
        <v>Mayor</v>
      </c>
      <c r="M56" s="310">
        <f t="shared" si="0"/>
        <v>0.8</v>
      </c>
      <c r="N56" s="311" t="str">
        <f>_xlfn.XLOOKUP(M56,Tabla9[Porcentaje],Tabla9[Nivel de impacto],"",1)</f>
        <v>Mayor</v>
      </c>
      <c r="O56" s="311" t="str">
        <f>IF(P56,_xlfn.XLOOKUP(CONCATENATE("P",F56,"I",N56),Tabla10[Llave],Tabla10[Severidad],"",1),"")</f>
        <v>Alto</v>
      </c>
      <c r="P56" s="315" t="b">
        <f t="shared" si="1"/>
        <v>1</v>
      </c>
      <c r="Q56" s="199"/>
    </row>
    <row r="57" spans="1:17" ht="62.15" x14ac:dyDescent="0.4">
      <c r="A57" s="289" t="s">
        <v>636</v>
      </c>
      <c r="B57" s="309" t="b">
        <f>_xlfn.XLOOKUP(A57,Tabla6[Id Riesgo],Tabla6[Registro diligenciado],FALSE,1)</f>
        <v>1</v>
      </c>
      <c r="C57" s="290" t="str">
        <f>IF(B57,_xlfn.XLOOKUP(A57,Tabla6[Id Riesgo],Tabla6[DESCRIPCIÓN DEL RIESGO],FALSE,1),"")</f>
        <v>Posibilidad de afectación Reputacional, Legal por Fraude interno debido a Ocurrencia de hechos de concusión o cohecho en la atención a la ciudadanía en la UGT´S  y cualquier ventanilla de atención al ciudadano</v>
      </c>
      <c r="D57" s="295" t="s">
        <v>176</v>
      </c>
      <c r="E57" s="310">
        <f>_xlfn.XLOOKUP(D57,Tabla8[No. veces que realiza la actividad al año],Tabla8[Probabilidad],"",1)</f>
        <v>0.8</v>
      </c>
      <c r="F57" s="311" t="str">
        <f>_xlfn.XLOOKUP(D57,Tabla8[No. veces que realiza la actividad al año],Tabla8[Nivel de probabilidad],"",1)</f>
        <v>Alta</v>
      </c>
      <c r="G57" s="294"/>
      <c r="H57" s="312" t="str">
        <f>_xlfn.XLOOKUP(G57,Tabla9[Afectación económica],Tabla9[Porcentaje],"",1)</f>
        <v/>
      </c>
      <c r="I57" s="313" t="str">
        <f>_xlfn.XLOOKUP(G57,Tabla9[Afectación económica],Tabla9[Nivel de impacto],"",1)</f>
        <v/>
      </c>
      <c r="J57" s="314" t="s">
        <v>198</v>
      </c>
      <c r="K57" s="312">
        <f>_xlfn.XLOOKUP(J57,Tabla9[Reputacional],Tabla9[Porcentaje],"",1)</f>
        <v>1</v>
      </c>
      <c r="L57" s="313" t="str">
        <f>_xlfn.XLOOKUP(J57,Tabla9[Reputacional],Tabla9[Nivel de impacto],"",1)</f>
        <v>Castastrófico</v>
      </c>
      <c r="M57" s="310">
        <f t="shared" si="0"/>
        <v>1</v>
      </c>
      <c r="N57" s="311" t="str">
        <f>_xlfn.XLOOKUP(M57,Tabla9[Porcentaje],Tabla9[Nivel de impacto],"",1)</f>
        <v>Castastrófico</v>
      </c>
      <c r="O57" s="311" t="str">
        <f>IF(P57,_xlfn.XLOOKUP(CONCATENATE("P",F57,"I",N57),Tabla10[Llave],Tabla10[Severidad],"",1),"")</f>
        <v>Extremo</v>
      </c>
      <c r="P57" s="315" t="b">
        <f t="shared" si="1"/>
        <v>1</v>
      </c>
      <c r="Q57" s="199"/>
    </row>
    <row r="58" spans="1:17" ht="174" x14ac:dyDescent="0.4">
      <c r="A58" s="289" t="s">
        <v>637</v>
      </c>
      <c r="B58" s="309" t="b">
        <f>_xlfn.XLOOKUP(A58,Tabla6[Id Riesgo],Tabla6[Registro diligenciado],FALSE,1)</f>
        <v>1</v>
      </c>
      <c r="C58" s="290" t="str">
        <f>IF(B58,_xlfn.XLOOKUP(A58,Tabla6[Id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D58" s="295" t="s">
        <v>121</v>
      </c>
      <c r="E58" s="310">
        <f>_xlfn.XLOOKUP(D58,Tabla8[No. veces que realiza la actividad al año],Tabla8[Probabilidad],"",1)</f>
        <v>0.4</v>
      </c>
      <c r="F58" s="311" t="str">
        <f>_xlfn.XLOOKUP(D58,Tabla8[No. veces que realiza la actividad al año],Tabla8[Nivel de probabilidad],"",1)</f>
        <v>Baja</v>
      </c>
      <c r="G58" s="294" t="s">
        <v>123</v>
      </c>
      <c r="H58" s="312">
        <f>_xlfn.XLOOKUP(G58,Tabla9[Afectación económica],Tabla9[Porcentaje],"",1)</f>
        <v>0.4</v>
      </c>
      <c r="I58" s="313" t="str">
        <f>_xlfn.XLOOKUP(G58,Tabla9[Afectación económica],Tabla9[Nivel de impacto],"",1)</f>
        <v>Menor</v>
      </c>
      <c r="J58" s="314" t="s">
        <v>198</v>
      </c>
      <c r="K58" s="312">
        <f>_xlfn.XLOOKUP(J58,Tabla9[Reputacional],Tabla9[Porcentaje],"",1)</f>
        <v>1</v>
      </c>
      <c r="L58" s="313" t="str">
        <f>_xlfn.XLOOKUP(J58,Tabla9[Reputacional],Tabla9[Nivel de impacto],"",1)</f>
        <v>Castastrófico</v>
      </c>
      <c r="M58" s="310">
        <f t="shared" si="0"/>
        <v>1</v>
      </c>
      <c r="N58" s="311" t="str">
        <f>_xlfn.XLOOKUP(M58,Tabla9[Porcentaje],Tabla9[Nivel de impacto],"",1)</f>
        <v>Castastrófico</v>
      </c>
      <c r="O58" s="311" t="str">
        <f>IF(P58,_xlfn.XLOOKUP(CONCATENATE("P",F58,"I",N58),Tabla10[Llave],Tabla10[Severidad],"",1),"")</f>
        <v>Extremo</v>
      </c>
      <c r="P58" s="315" t="b">
        <f t="shared" si="1"/>
        <v>1</v>
      </c>
      <c r="Q58" s="199"/>
    </row>
    <row r="59" spans="1:17" ht="87" x14ac:dyDescent="0.4">
      <c r="A59" s="289" t="s">
        <v>638</v>
      </c>
      <c r="B59" s="309" t="b">
        <f>_xlfn.XLOOKUP(A59,Tabla6[Id Riesgo],Tabla6[Registro diligenciado],FALSE,1)</f>
        <v>1</v>
      </c>
      <c r="C59" s="290" t="str">
        <f>IF(B59,_xlfn.XLOOKUP(A59,Tabla6[Id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D59" s="295" t="s">
        <v>121</v>
      </c>
      <c r="E59" s="310">
        <f>_xlfn.XLOOKUP(D59,Tabla8[No. veces que realiza la actividad al año],Tabla8[Probabilidad],"",1)</f>
        <v>0.4</v>
      </c>
      <c r="F59" s="311" t="str">
        <f>_xlfn.XLOOKUP(D59,Tabla8[No. veces que realiza la actividad al año],Tabla8[Nivel de probabilidad],"",1)</f>
        <v>Baja</v>
      </c>
      <c r="G59" s="294" t="s">
        <v>177</v>
      </c>
      <c r="H59" s="312">
        <f>_xlfn.XLOOKUP(G59,Tabla9[Afectación económica],Tabla9[Porcentaje],"",1)</f>
        <v>0.8</v>
      </c>
      <c r="I59" s="313" t="str">
        <f>_xlfn.XLOOKUP(G59,Tabla9[Afectación económica],Tabla9[Nivel de impacto],"",1)</f>
        <v>Mayor</v>
      </c>
      <c r="J59" s="314" t="s">
        <v>198</v>
      </c>
      <c r="K59" s="312">
        <f>_xlfn.XLOOKUP(J59,Tabla9[Reputacional],Tabla9[Porcentaje],"",1)</f>
        <v>1</v>
      </c>
      <c r="L59" s="313" t="str">
        <f>_xlfn.XLOOKUP(J59,Tabla9[Reputacional],Tabla9[Nivel de impacto],"",1)</f>
        <v>Castastrófico</v>
      </c>
      <c r="M59" s="310">
        <f t="shared" si="0"/>
        <v>1</v>
      </c>
      <c r="N59" s="311" t="str">
        <f>_xlfn.XLOOKUP(M59,Tabla9[Porcentaje],Tabla9[Nivel de impacto],"",1)</f>
        <v>Castastrófico</v>
      </c>
      <c r="O59" s="311" t="str">
        <f>IF(P59,_xlfn.XLOOKUP(CONCATENATE("P",F59,"I",N59),Tabla10[Llave],Tabla10[Severidad],"",1),"")</f>
        <v>Extremo</v>
      </c>
      <c r="P59" s="315" t="b">
        <f t="shared" si="1"/>
        <v>1</v>
      </c>
      <c r="Q59" s="199"/>
    </row>
    <row r="60" spans="1:17" ht="87" x14ac:dyDescent="0.4">
      <c r="A60" s="289" t="s">
        <v>639</v>
      </c>
      <c r="B60" s="309" t="b">
        <f>_xlfn.XLOOKUP(A60,Tabla6[Id Riesgo],Tabla6[Registro diligenciado],FALSE,1)</f>
        <v>1</v>
      </c>
      <c r="C60" s="290" t="str">
        <f>IF(B60,_xlfn.XLOOKUP(A60,Tabla6[Id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D60" s="295" t="s">
        <v>121</v>
      </c>
      <c r="E60" s="310">
        <f>_xlfn.XLOOKUP(D60,Tabla8[No. veces que realiza la actividad al año],Tabla8[Probabilidad],"",1)</f>
        <v>0.4</v>
      </c>
      <c r="F60" s="311" t="str">
        <f>_xlfn.XLOOKUP(D60,Tabla8[No. veces que realiza la actividad al año],Tabla8[Nivel de probabilidad],"",1)</f>
        <v>Baja</v>
      </c>
      <c r="G60" s="294" t="s">
        <v>123</v>
      </c>
      <c r="H60" s="312">
        <f>_xlfn.XLOOKUP(G60,Tabla9[Afectación económica],Tabla9[Porcentaje],"",1)</f>
        <v>0.4</v>
      </c>
      <c r="I60" s="313" t="str">
        <f>_xlfn.XLOOKUP(G60,Tabla9[Afectación económica],Tabla9[Nivel de impacto],"",1)</f>
        <v>Menor</v>
      </c>
      <c r="J60" s="314" t="s">
        <v>198</v>
      </c>
      <c r="K60" s="312">
        <f>_xlfn.XLOOKUP(J60,Tabla9[Reputacional],Tabla9[Porcentaje],"",1)</f>
        <v>1</v>
      </c>
      <c r="L60" s="313" t="str">
        <f>_xlfn.XLOOKUP(J60,Tabla9[Reputacional],Tabla9[Nivel de impacto],"",1)</f>
        <v>Castastrófico</v>
      </c>
      <c r="M60" s="310">
        <f t="shared" si="0"/>
        <v>1</v>
      </c>
      <c r="N60" s="311" t="str">
        <f>_xlfn.XLOOKUP(M60,Tabla9[Porcentaje],Tabla9[Nivel de impacto],"",1)</f>
        <v>Castastrófico</v>
      </c>
      <c r="O60" s="311" t="str">
        <f>IF(P60,_xlfn.XLOOKUP(CONCATENATE("P",F60,"I",N60),Tabla10[Llave],Tabla10[Severidad],"",1),"")</f>
        <v>Extremo</v>
      </c>
      <c r="P60" s="315" t="b">
        <f t="shared" si="1"/>
        <v>1</v>
      </c>
      <c r="Q60" s="199"/>
    </row>
    <row r="61" spans="1:17" ht="87" x14ac:dyDescent="0.4">
      <c r="A61" s="289" t="s">
        <v>640</v>
      </c>
      <c r="B61" s="309" t="b">
        <f>_xlfn.XLOOKUP(A61,Tabla6[Id Riesgo],Tabla6[Registro diligenciado],FALSE,1)</f>
        <v>1</v>
      </c>
      <c r="C61" s="290" t="str">
        <f>IF(B61,_xlfn.XLOOKUP(A61,Tabla6[Id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D61" s="295" t="s">
        <v>152</v>
      </c>
      <c r="E61" s="310">
        <f>_xlfn.XLOOKUP(D61,Tabla8[No. veces que realiza la actividad al año],Tabla8[Probabilidad],"",1)</f>
        <v>0.6</v>
      </c>
      <c r="F61" s="311" t="str">
        <f>_xlfn.XLOOKUP(D61,Tabla8[No. veces que realiza la actividad al año],Tabla8[Nivel de probabilidad],"",1)</f>
        <v>Media</v>
      </c>
      <c r="G61" s="294" t="s">
        <v>197</v>
      </c>
      <c r="H61" s="312">
        <f>_xlfn.XLOOKUP(G61,Tabla9[Afectación económica],Tabla9[Porcentaje],"",1)</f>
        <v>1</v>
      </c>
      <c r="I61" s="313" t="str">
        <f>_xlfn.XLOOKUP(G61,Tabla9[Afectación económica],Tabla9[Nivel de impacto],"",1)</f>
        <v>Castastrófico</v>
      </c>
      <c r="J61" s="314" t="s">
        <v>198</v>
      </c>
      <c r="K61" s="312">
        <f>_xlfn.XLOOKUP(J61,Tabla9[Reputacional],Tabla9[Porcentaje],"",1)</f>
        <v>1</v>
      </c>
      <c r="L61" s="313" t="str">
        <f>_xlfn.XLOOKUP(J61,Tabla9[Reputacional],Tabla9[Nivel de impacto],"",1)</f>
        <v>Castastrófico</v>
      </c>
      <c r="M61" s="310">
        <f t="shared" si="0"/>
        <v>1</v>
      </c>
      <c r="N61" s="311" t="str">
        <f>_xlfn.XLOOKUP(M61,Tabla9[Porcentaje],Tabla9[Nivel de impacto],"",1)</f>
        <v>Castastrófico</v>
      </c>
      <c r="O61" s="311" t="str">
        <f>IF(P61,_xlfn.XLOOKUP(CONCATENATE("P",F61,"I",N61),Tabla10[Llave],Tabla10[Severidad],"",1),"")</f>
        <v>Extremo</v>
      </c>
      <c r="P61" s="315" t="b">
        <f t="shared" si="1"/>
        <v>1</v>
      </c>
      <c r="Q61" s="199"/>
    </row>
    <row r="62" spans="1:17" ht="87" x14ac:dyDescent="0.4">
      <c r="A62" s="289" t="s">
        <v>641</v>
      </c>
      <c r="B62" s="309" t="b">
        <f>_xlfn.XLOOKUP(A62,Tabla6[Id Riesgo],Tabla6[Registro diligenciado],FALSE,1)</f>
        <v>1</v>
      </c>
      <c r="C62" s="290" t="str">
        <f>IF(B62,_xlfn.XLOOKUP(A62,Tabla6[Id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D62" s="295" t="s">
        <v>152</v>
      </c>
      <c r="E62" s="310">
        <f>_xlfn.XLOOKUP(D62,Tabla8[No. veces que realiza la actividad al año],Tabla8[Probabilidad],"",1)</f>
        <v>0.6</v>
      </c>
      <c r="F62" s="311" t="str">
        <f>_xlfn.XLOOKUP(D62,Tabla8[No. veces que realiza la actividad al año],Tabla8[Nivel de probabilidad],"",1)</f>
        <v>Media</v>
      </c>
      <c r="G62" s="294" t="s">
        <v>197</v>
      </c>
      <c r="H62" s="312">
        <f>_xlfn.XLOOKUP(G62,Tabla9[Afectación económica],Tabla9[Porcentaje],"",1)</f>
        <v>1</v>
      </c>
      <c r="I62" s="313" t="str">
        <f>_xlfn.XLOOKUP(G62,Tabla9[Afectación económica],Tabla9[Nivel de impacto],"",1)</f>
        <v>Castastrófico</v>
      </c>
      <c r="J62" s="314" t="s">
        <v>155</v>
      </c>
      <c r="K62" s="312">
        <f>_xlfn.XLOOKUP(J62,Tabla9[Reputacional],Tabla9[Porcentaje],"",1)</f>
        <v>0.6</v>
      </c>
      <c r="L62" s="313" t="str">
        <f>_xlfn.XLOOKUP(J62,Tabla9[Reputacional],Tabla9[Nivel de impacto],"",1)</f>
        <v>Moderado</v>
      </c>
      <c r="M62" s="310">
        <f t="shared" si="0"/>
        <v>1</v>
      </c>
      <c r="N62" s="311" t="str">
        <f>_xlfn.XLOOKUP(M62,Tabla9[Porcentaje],Tabla9[Nivel de impacto],"",1)</f>
        <v>Castastrófico</v>
      </c>
      <c r="O62" s="311" t="str">
        <f>IF(P62,_xlfn.XLOOKUP(CONCATENATE("P",F62,"I",N62),Tabla10[Llave],Tabla10[Severidad],"",1),"")</f>
        <v>Extremo</v>
      </c>
      <c r="P62" s="315" t="b">
        <f t="shared" si="1"/>
        <v>1</v>
      </c>
      <c r="Q62" s="199"/>
    </row>
    <row r="63" spans="1:17" ht="87" x14ac:dyDescent="0.4">
      <c r="A63" s="289" t="s">
        <v>642</v>
      </c>
      <c r="B63" s="309" t="b">
        <f>_xlfn.XLOOKUP(A63,Tabla6[Id Riesgo],Tabla6[Registro diligenciado],FALSE,1)</f>
        <v>1</v>
      </c>
      <c r="C63" s="290" t="str">
        <f>IF(B63,_xlfn.XLOOKUP(A63,Tabla6[Id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D63" s="295" t="s">
        <v>121</v>
      </c>
      <c r="E63" s="310">
        <f>_xlfn.XLOOKUP(D63,Tabla8[No. veces que realiza la actividad al año],Tabla8[Probabilidad],"",1)</f>
        <v>0.4</v>
      </c>
      <c r="F63" s="311" t="str">
        <f>_xlfn.XLOOKUP(D63,Tabla8[No. veces que realiza la actividad al año],Tabla8[Nivel de probabilidad],"",1)</f>
        <v>Baja</v>
      </c>
      <c r="G63" s="294" t="s">
        <v>197</v>
      </c>
      <c r="H63" s="312">
        <f>_xlfn.XLOOKUP(G63,Tabla9[Afectación económica],Tabla9[Porcentaje],"",1)</f>
        <v>1</v>
      </c>
      <c r="I63" s="313" t="str">
        <f>_xlfn.XLOOKUP(G63,Tabla9[Afectación económica],Tabla9[Nivel de impacto],"",1)</f>
        <v>Castastrófico</v>
      </c>
      <c r="J63" s="314" t="s">
        <v>155</v>
      </c>
      <c r="K63" s="312">
        <f>_xlfn.XLOOKUP(J63,Tabla9[Reputacional],Tabla9[Porcentaje],"",1)</f>
        <v>0.6</v>
      </c>
      <c r="L63" s="313" t="str">
        <f>_xlfn.XLOOKUP(J63,Tabla9[Reputacional],Tabla9[Nivel de impacto],"",1)</f>
        <v>Moderado</v>
      </c>
      <c r="M63" s="310">
        <f t="shared" si="0"/>
        <v>1</v>
      </c>
      <c r="N63" s="311" t="str">
        <f>_xlfn.XLOOKUP(M63,Tabla9[Porcentaje],Tabla9[Nivel de impacto],"",1)</f>
        <v>Castastrófico</v>
      </c>
      <c r="O63" s="311" t="str">
        <f>IF(P63,_xlfn.XLOOKUP(CONCATENATE("P",F63,"I",N63),Tabla10[Llave],Tabla10[Severidad],"",1),"")</f>
        <v>Extremo</v>
      </c>
      <c r="P63" s="315" t="b">
        <f t="shared" si="1"/>
        <v>1</v>
      </c>
      <c r="Q63" s="199"/>
    </row>
    <row r="64" spans="1:17" ht="74.599999999999994" x14ac:dyDescent="0.4">
      <c r="A64" s="289" t="s">
        <v>643</v>
      </c>
      <c r="B64" s="309" t="b">
        <f>_xlfn.XLOOKUP(A64,Tabla6[Id Riesgo],Tabla6[Registro diligenciado],FALSE,1)</f>
        <v>1</v>
      </c>
      <c r="C64" s="290" t="str">
        <f>IF(B64,_xlfn.XLOOKUP(A64,Tabla6[Id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D64" s="295" t="s">
        <v>152</v>
      </c>
      <c r="E64" s="310">
        <f>_xlfn.XLOOKUP(D64,Tabla8[No. veces que realiza la actividad al año],Tabla8[Probabilidad],"",1)</f>
        <v>0.6</v>
      </c>
      <c r="F64" s="311" t="str">
        <f>_xlfn.XLOOKUP(D64,Tabla8[No. veces que realiza la actividad al año],Tabla8[Nivel de probabilidad],"",1)</f>
        <v>Media</v>
      </c>
      <c r="G64" s="294" t="s">
        <v>197</v>
      </c>
      <c r="H64" s="312">
        <f>_xlfn.XLOOKUP(G64,Tabla9[Afectación económica],Tabla9[Porcentaje],"",1)</f>
        <v>1</v>
      </c>
      <c r="I64" s="313" t="str">
        <f>_xlfn.XLOOKUP(G64,Tabla9[Afectación económica],Tabla9[Nivel de impacto],"",1)</f>
        <v>Castastrófico</v>
      </c>
      <c r="J64" s="314" t="s">
        <v>198</v>
      </c>
      <c r="K64" s="312">
        <f>_xlfn.XLOOKUP(J64,Tabla9[Reputacional],Tabla9[Porcentaje],"",1)</f>
        <v>1</v>
      </c>
      <c r="L64" s="313" t="str">
        <f>_xlfn.XLOOKUP(J64,Tabla9[Reputacional],Tabla9[Nivel de impacto],"",1)</f>
        <v>Castastrófico</v>
      </c>
      <c r="M64" s="310">
        <f t="shared" si="0"/>
        <v>1</v>
      </c>
      <c r="N64" s="311" t="str">
        <f>_xlfn.XLOOKUP(M64,Tabla9[Porcentaje],Tabla9[Nivel de impacto],"",1)</f>
        <v>Castastrófico</v>
      </c>
      <c r="O64" s="311" t="str">
        <f>IF(P64,_xlfn.XLOOKUP(CONCATENATE("P",F64,"I",N64),Tabla10[Llave],Tabla10[Severidad],"",1),"")</f>
        <v>Extremo</v>
      </c>
      <c r="P64" s="315" t="b">
        <f t="shared" si="1"/>
        <v>1</v>
      </c>
      <c r="Q64" s="199"/>
    </row>
    <row r="65" spans="1:17" ht="111.9" x14ac:dyDescent="0.4">
      <c r="A65" s="289" t="s">
        <v>644</v>
      </c>
      <c r="B65" s="309" t="b">
        <f>_xlfn.XLOOKUP(A65,Tabla6[Id Riesgo],Tabla6[Registro diligenciado],FALSE,1)</f>
        <v>1</v>
      </c>
      <c r="C65" s="290" t="str">
        <f>IF(B65,_xlfn.XLOOKUP(A65,Tabla6[Id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D65" s="295" t="s">
        <v>195</v>
      </c>
      <c r="E65" s="310">
        <f>_xlfn.XLOOKUP(D65,Tabla8[No. veces que realiza la actividad al año],Tabla8[Probabilidad],"",1)</f>
        <v>1</v>
      </c>
      <c r="F65" s="311" t="str">
        <f>_xlfn.XLOOKUP(D65,Tabla8[No. veces que realiza la actividad al año],Tabla8[Nivel de probabilidad],"",1)</f>
        <v>Muy alta</v>
      </c>
      <c r="G65" s="294" t="s">
        <v>197</v>
      </c>
      <c r="H65" s="312">
        <f>_xlfn.XLOOKUP(G65,Tabla9[Afectación económica],Tabla9[Porcentaje],"",1)</f>
        <v>1</v>
      </c>
      <c r="I65" s="313" t="str">
        <f>_xlfn.XLOOKUP(G65,Tabla9[Afectación económica],Tabla9[Nivel de impacto],"",1)</f>
        <v>Castastrófico</v>
      </c>
      <c r="J65" s="314" t="s">
        <v>155</v>
      </c>
      <c r="K65" s="312">
        <f>_xlfn.XLOOKUP(J65,Tabla9[Reputacional],Tabla9[Porcentaje],"",1)</f>
        <v>0.6</v>
      </c>
      <c r="L65" s="313" t="str">
        <f>_xlfn.XLOOKUP(J65,Tabla9[Reputacional],Tabla9[Nivel de impacto],"",1)</f>
        <v>Moderado</v>
      </c>
      <c r="M65" s="310">
        <f t="shared" si="0"/>
        <v>1</v>
      </c>
      <c r="N65" s="311" t="str">
        <f>_xlfn.XLOOKUP(M65,Tabla9[Porcentaje],Tabla9[Nivel de impacto],"",1)</f>
        <v>Castastrófico</v>
      </c>
      <c r="O65" s="311" t="str">
        <f>IF(P65,_xlfn.XLOOKUP(CONCATENATE("P",F65,"I",N65),Tabla10[Llave],Tabla10[Severidad],"",1),"")</f>
        <v>Extremo</v>
      </c>
      <c r="P65" s="315" t="b">
        <f t="shared" si="1"/>
        <v>1</v>
      </c>
      <c r="Q65" s="199"/>
    </row>
    <row r="66" spans="1:17" ht="74.599999999999994" x14ac:dyDescent="0.4">
      <c r="A66" s="289" t="s">
        <v>645</v>
      </c>
      <c r="B66" s="309" t="b">
        <f>_xlfn.XLOOKUP(A66,Tabla6[Id Riesgo],Tabla6[Registro diligenciado],FALSE,1)</f>
        <v>1</v>
      </c>
      <c r="C66" s="290" t="str">
        <f>IF(B66,_xlfn.XLOOKUP(A66,Tabla6[Id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D66" s="295" t="s">
        <v>152</v>
      </c>
      <c r="E66" s="310">
        <f>_xlfn.XLOOKUP(D66,Tabla8[No. veces que realiza la actividad al año],Tabla8[Probabilidad],"",1)</f>
        <v>0.6</v>
      </c>
      <c r="F66" s="311" t="str">
        <f>_xlfn.XLOOKUP(D66,Tabla8[No. veces que realiza la actividad al año],Tabla8[Nivel de probabilidad],"",1)</f>
        <v>Media</v>
      </c>
      <c r="G66" s="294" t="s">
        <v>177</v>
      </c>
      <c r="H66" s="312">
        <f>_xlfn.XLOOKUP(G66,Tabla9[Afectación económica],Tabla9[Porcentaje],"",1)</f>
        <v>0.8</v>
      </c>
      <c r="I66" s="313" t="str">
        <f>_xlfn.XLOOKUP(G66,Tabla9[Afectación económica],Tabla9[Nivel de impacto],"",1)</f>
        <v>Mayor</v>
      </c>
      <c r="J66" s="314" t="s">
        <v>198</v>
      </c>
      <c r="K66" s="312">
        <f>_xlfn.XLOOKUP(J66,Tabla9[Reputacional],Tabla9[Porcentaje],"",1)</f>
        <v>1</v>
      </c>
      <c r="L66" s="313" t="str">
        <f>_xlfn.XLOOKUP(J66,Tabla9[Reputacional],Tabla9[Nivel de impacto],"",1)</f>
        <v>Castastrófico</v>
      </c>
      <c r="M66" s="310">
        <f t="shared" si="0"/>
        <v>1</v>
      </c>
      <c r="N66" s="311" t="str">
        <f>_xlfn.XLOOKUP(M66,Tabla9[Porcentaje],Tabla9[Nivel de impacto],"",1)</f>
        <v>Castastrófico</v>
      </c>
      <c r="O66" s="311" t="str">
        <f>IF(P66,_xlfn.XLOOKUP(CONCATENATE("P",F66,"I",N66),Tabla10[Llave],Tabla10[Severidad],"",1),"")</f>
        <v>Extremo</v>
      </c>
      <c r="P66" s="315" t="b">
        <f t="shared" si="1"/>
        <v>1</v>
      </c>
      <c r="Q66" s="199"/>
    </row>
    <row r="67" spans="1:17" ht="111.9" x14ac:dyDescent="0.4">
      <c r="A67" s="289" t="s">
        <v>646</v>
      </c>
      <c r="B67" s="309" t="b">
        <f>_xlfn.XLOOKUP(A67,Tabla6[Id Riesgo],Tabla6[Registro diligenciado],FALSE,1)</f>
        <v>1</v>
      </c>
      <c r="C67" s="290" t="str">
        <f>IF(B67,_xlfn.XLOOKUP(A67,Tabla6[Id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D67" s="295" t="s">
        <v>152</v>
      </c>
      <c r="E67" s="310">
        <f>_xlfn.XLOOKUP(D67,Tabla8[No. veces que realiza la actividad al año],Tabla8[Probabilidad],"",1)</f>
        <v>0.6</v>
      </c>
      <c r="F67" s="311" t="str">
        <f>_xlfn.XLOOKUP(D67,Tabla8[No. veces que realiza la actividad al año],Tabla8[Nivel de probabilidad],"",1)</f>
        <v>Media</v>
      </c>
      <c r="G67" s="294" t="s">
        <v>177</v>
      </c>
      <c r="H67" s="312">
        <f>_xlfn.XLOOKUP(G67,Tabla9[Afectación económica],Tabla9[Porcentaje],"",1)</f>
        <v>0.8</v>
      </c>
      <c r="I67" s="313" t="str">
        <f>_xlfn.XLOOKUP(G67,Tabla9[Afectación económica],Tabla9[Nivel de impacto],"",1)</f>
        <v>Mayor</v>
      </c>
      <c r="J67" s="314" t="s">
        <v>198</v>
      </c>
      <c r="K67" s="312">
        <f>_xlfn.XLOOKUP(J67,Tabla9[Reputacional],Tabla9[Porcentaje],"",1)</f>
        <v>1</v>
      </c>
      <c r="L67" s="313" t="str">
        <f>_xlfn.XLOOKUP(J67,Tabla9[Reputacional],Tabla9[Nivel de impacto],"",1)</f>
        <v>Castastrófico</v>
      </c>
      <c r="M67" s="310">
        <f t="shared" si="0"/>
        <v>1</v>
      </c>
      <c r="N67" s="311" t="str">
        <f>_xlfn.XLOOKUP(M67,Tabla9[Porcentaje],Tabla9[Nivel de impacto],"",1)</f>
        <v>Castastrófico</v>
      </c>
      <c r="O67" s="311" t="str">
        <f>IF(P67,_xlfn.XLOOKUP(CONCATENATE("P",F67,"I",N67),Tabla10[Llave],Tabla10[Severidad],"",1),"")</f>
        <v>Extremo</v>
      </c>
      <c r="P67" s="315" t="b">
        <f t="shared" si="1"/>
        <v>1</v>
      </c>
      <c r="Q67" s="199"/>
    </row>
    <row r="68" spans="1:17" ht="198.9" x14ac:dyDescent="0.4">
      <c r="A68" s="289" t="s">
        <v>647</v>
      </c>
      <c r="B68" s="309" t="b">
        <f>_xlfn.XLOOKUP(A68,Tabla6[Id Riesgo],Tabla6[Registro diligenciado],FALSE,1)</f>
        <v>1</v>
      </c>
      <c r="C68" s="290" t="str">
        <f>IF(B68,_xlfn.XLOOKUP(A68,Tabla6[Id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D68" s="295" t="s">
        <v>152</v>
      </c>
      <c r="E68" s="310">
        <f>_xlfn.XLOOKUP(D68,Tabla8[No. veces que realiza la actividad al año],Tabla8[Probabilidad],"",1)</f>
        <v>0.6</v>
      </c>
      <c r="F68" s="311" t="str">
        <f>_xlfn.XLOOKUP(D68,Tabla8[No. veces que realiza la actividad al año],Tabla8[Nivel de probabilidad],"",1)</f>
        <v>Media</v>
      </c>
      <c r="G68" s="294" t="s">
        <v>177</v>
      </c>
      <c r="H68" s="312">
        <f>_xlfn.XLOOKUP(G68,Tabla9[Afectación económica],Tabla9[Porcentaje],"",1)</f>
        <v>0.8</v>
      </c>
      <c r="I68" s="313" t="str">
        <f>_xlfn.XLOOKUP(G68,Tabla9[Afectación económica],Tabla9[Nivel de impacto],"",1)</f>
        <v>Mayor</v>
      </c>
      <c r="J68" s="314" t="s">
        <v>198</v>
      </c>
      <c r="K68" s="312">
        <f>_xlfn.XLOOKUP(J68,Tabla9[Reputacional],Tabla9[Porcentaje],"",1)</f>
        <v>1</v>
      </c>
      <c r="L68" s="313" t="str">
        <f>_xlfn.XLOOKUP(J68,Tabla9[Reputacional],Tabla9[Nivel de impacto],"",1)</f>
        <v>Castastrófico</v>
      </c>
      <c r="M68" s="310">
        <f t="shared" si="0"/>
        <v>1</v>
      </c>
      <c r="N68" s="311" t="str">
        <f>_xlfn.XLOOKUP(M68,Tabla9[Porcentaje],Tabla9[Nivel de impacto],"",1)</f>
        <v>Castastrófico</v>
      </c>
      <c r="O68" s="311" t="str">
        <f>IF(P68,_xlfn.XLOOKUP(CONCATENATE("P",F68,"I",N68),Tabla10[Llave],Tabla10[Severidad],"",1),"")</f>
        <v>Extremo</v>
      </c>
      <c r="P68" s="315" t="b">
        <f t="shared" si="1"/>
        <v>1</v>
      </c>
      <c r="Q68" s="199"/>
    </row>
    <row r="69" spans="1:17" ht="186.45" x14ac:dyDescent="0.4">
      <c r="A69" s="289" t="s">
        <v>648</v>
      </c>
      <c r="B69" s="309" t="b">
        <f>_xlfn.XLOOKUP(A69,Tabla6[Id Riesgo],Tabla6[Registro diligenciado],FALSE,1)</f>
        <v>1</v>
      </c>
      <c r="C69" s="290" t="str">
        <f>IF(B69,_xlfn.XLOOKUP(A69,Tabla6[Id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D69" s="295" t="s">
        <v>121</v>
      </c>
      <c r="E69" s="310">
        <f>_xlfn.XLOOKUP(D69,Tabla8[No. veces que realiza la actividad al año],Tabla8[Probabilidad],"",1)</f>
        <v>0.4</v>
      </c>
      <c r="F69" s="311" t="str">
        <f>_xlfn.XLOOKUP(D69,Tabla8[No. veces que realiza la actividad al año],Tabla8[Nivel de probabilidad],"",1)</f>
        <v>Baja</v>
      </c>
      <c r="G69" s="294" t="s">
        <v>88</v>
      </c>
      <c r="H69" s="312">
        <f>_xlfn.XLOOKUP(G69,Tabla9[Afectación económica],Tabla9[Porcentaje],"",1)</f>
        <v>0.2</v>
      </c>
      <c r="I69" s="313" t="str">
        <f>_xlfn.XLOOKUP(G69,Tabla9[Afectación económica],Tabla9[Nivel de impacto],"",1)</f>
        <v>Leve</v>
      </c>
      <c r="J69" s="314" t="s">
        <v>198</v>
      </c>
      <c r="K69" s="312">
        <f>_xlfn.XLOOKUP(J69,Tabla9[Reputacional],Tabla9[Porcentaje],"",1)</f>
        <v>1</v>
      </c>
      <c r="L69" s="313" t="str">
        <f>_xlfn.XLOOKUP(J69,Tabla9[Reputacional],Tabla9[Nivel de impacto],"",1)</f>
        <v>Castastrófico</v>
      </c>
      <c r="M69" s="310">
        <f t="shared" si="0"/>
        <v>1</v>
      </c>
      <c r="N69" s="311" t="str">
        <f>_xlfn.XLOOKUP(M69,Tabla9[Porcentaje],Tabla9[Nivel de impacto],"",1)</f>
        <v>Castastrófico</v>
      </c>
      <c r="O69" s="311" t="str">
        <f>IF(P69,_xlfn.XLOOKUP(CONCATENATE("P",F69,"I",N69),Tabla10[Llave],Tabla10[Severidad],"",1),"")</f>
        <v>Extremo</v>
      </c>
      <c r="P69" s="315" t="b">
        <f t="shared" si="1"/>
        <v>1</v>
      </c>
      <c r="Q69" s="199"/>
    </row>
    <row r="70" spans="1:17" ht="62.15" x14ac:dyDescent="0.4">
      <c r="A70" s="289" t="s">
        <v>649</v>
      </c>
      <c r="B70" s="309" t="b">
        <f>_xlfn.XLOOKUP(A70,Tabla6[Id Riesgo],Tabla6[Registro diligenciado],FALSE,1)</f>
        <v>1</v>
      </c>
      <c r="C70" s="290" t="str">
        <f>IF(B70,_xlfn.XLOOKUP(A70,Tabla6[Id Riesgo],Tabla6[DESCRIPCIÓN DEL RIESGO],FALSE,1),"")</f>
        <v>Posibilidad de afectación Legal, Reputacional por Fraude interno, Conflicto de Intereses debido a Omisión en el trámite a las PQRSD puestas en conocimiento de la UGT para favorecer a un tercero</v>
      </c>
      <c r="D70" s="295" t="s">
        <v>152</v>
      </c>
      <c r="E70" s="310">
        <f>_xlfn.XLOOKUP(D70,Tabla8[No. veces que realiza la actividad al año],Tabla8[Probabilidad],"",1)</f>
        <v>0.6</v>
      </c>
      <c r="F70" s="311" t="str">
        <f>_xlfn.XLOOKUP(D70,Tabla8[No. veces que realiza la actividad al año],Tabla8[Nivel de probabilidad],"",1)</f>
        <v>Media</v>
      </c>
      <c r="G70" s="294"/>
      <c r="H70" s="312" t="str">
        <f>_xlfn.XLOOKUP(G70,Tabla9[Afectación económica],Tabla9[Porcentaje],"",1)</f>
        <v/>
      </c>
      <c r="I70" s="313" t="str">
        <f>_xlfn.XLOOKUP(G70,Tabla9[Afectación económica],Tabla9[Nivel de impacto],"",1)</f>
        <v/>
      </c>
      <c r="J70" s="314" t="s">
        <v>198</v>
      </c>
      <c r="K70" s="312">
        <f>_xlfn.XLOOKUP(J70,Tabla9[Reputacional],Tabla9[Porcentaje],"",1)</f>
        <v>1</v>
      </c>
      <c r="L70" s="313" t="str">
        <f>_xlfn.XLOOKUP(J70,Tabla9[Reputacional],Tabla9[Nivel de impacto],"",1)</f>
        <v>Castastrófico</v>
      </c>
      <c r="M70" s="310">
        <f t="shared" si="0"/>
        <v>1</v>
      </c>
      <c r="N70" s="311" t="str">
        <f>_xlfn.XLOOKUP(M70,Tabla9[Porcentaje],Tabla9[Nivel de impacto],"",1)</f>
        <v>Castastrófico</v>
      </c>
      <c r="O70" s="311" t="str">
        <f>IF(P70,_xlfn.XLOOKUP(CONCATENATE("P",F70,"I",N70),Tabla10[Llave],Tabla10[Severidad],"",1),"")</f>
        <v>Extremo</v>
      </c>
      <c r="P70" s="315" t="b">
        <f t="shared" si="1"/>
        <v>1</v>
      </c>
      <c r="Q70" s="199"/>
    </row>
    <row r="71" spans="1:17" ht="99.45" x14ac:dyDescent="0.4">
      <c r="A71" s="289" t="s">
        <v>650</v>
      </c>
      <c r="B71" s="309" t="b">
        <f>_xlfn.XLOOKUP(A71,Tabla6[Id Riesgo],Tabla6[Registro diligenciado],FALSE,1)</f>
        <v>1</v>
      </c>
      <c r="C71" s="290" t="str">
        <f>IF(B71,_xlfn.XLOOKUP(A71,Tabla6[Id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D71" s="295" t="s">
        <v>176</v>
      </c>
      <c r="E71" s="310">
        <f>_xlfn.XLOOKUP(D71,Tabla8[No. veces que realiza la actividad al año],Tabla8[Probabilidad],"",1)</f>
        <v>0.8</v>
      </c>
      <c r="F71" s="311" t="str">
        <f>_xlfn.XLOOKUP(D71,Tabla8[No. veces que realiza la actividad al año],Tabla8[Nivel de probabilidad],"",1)</f>
        <v>Alta</v>
      </c>
      <c r="G71" s="294" t="s">
        <v>123</v>
      </c>
      <c r="H71" s="312">
        <f>_xlfn.XLOOKUP(G71,Tabla9[Afectación económica],Tabla9[Porcentaje],"",1)</f>
        <v>0.4</v>
      </c>
      <c r="I71" s="313" t="str">
        <f>_xlfn.XLOOKUP(G71,Tabla9[Afectación económica],Tabla9[Nivel de impacto],"",1)</f>
        <v>Menor</v>
      </c>
      <c r="J71" s="314" t="s">
        <v>155</v>
      </c>
      <c r="K71" s="312">
        <f>_xlfn.XLOOKUP(J71,Tabla9[Reputacional],Tabla9[Porcentaje],"",1)</f>
        <v>0.6</v>
      </c>
      <c r="L71" s="313" t="str">
        <f>_xlfn.XLOOKUP(J71,Tabla9[Reputacional],Tabla9[Nivel de impacto],"",1)</f>
        <v>Moderado</v>
      </c>
      <c r="M71" s="310">
        <f t="shared" si="0"/>
        <v>0.6</v>
      </c>
      <c r="N71" s="311" t="str">
        <f>_xlfn.XLOOKUP(M71,Tabla9[Porcentaje],Tabla9[Nivel de impacto],"",1)</f>
        <v>Moderado</v>
      </c>
      <c r="O71" s="311" t="str">
        <f>IF(P71,_xlfn.XLOOKUP(CONCATENATE("P",F71,"I",N71),Tabla10[Llave],Tabla10[Severidad],"",1),"")</f>
        <v>Alto</v>
      </c>
      <c r="P71" s="315" t="b">
        <f t="shared" si="1"/>
        <v>1</v>
      </c>
      <c r="Q71" s="199"/>
    </row>
    <row r="72" spans="1:17" ht="111.9" x14ac:dyDescent="0.4">
      <c r="A72" s="289" t="s">
        <v>651</v>
      </c>
      <c r="B72" s="309" t="b">
        <f>_xlfn.XLOOKUP(A72,Tabla6[Id Riesgo],Tabla6[Registro diligenciado],FALSE,1)</f>
        <v>1</v>
      </c>
      <c r="C72" s="290" t="str">
        <f>IF(B72,_xlfn.XLOOKUP(A72,Tabla6[Id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D72" s="295" t="s">
        <v>176</v>
      </c>
      <c r="E72" s="310">
        <f>_xlfn.XLOOKUP(D72,Tabla8[No. veces que realiza la actividad al año],Tabla8[Probabilidad],"",1)</f>
        <v>0.8</v>
      </c>
      <c r="F72" s="311" t="str">
        <f>_xlfn.XLOOKUP(D72,Tabla8[No. veces que realiza la actividad al año],Tabla8[Nivel de probabilidad],"",1)</f>
        <v>Alta</v>
      </c>
      <c r="G72" s="294" t="s">
        <v>123</v>
      </c>
      <c r="H72" s="312">
        <f>_xlfn.XLOOKUP(G72,Tabla9[Afectación económica],Tabla9[Porcentaje],"",1)</f>
        <v>0.4</v>
      </c>
      <c r="I72" s="313" t="str">
        <f>_xlfn.XLOOKUP(G72,Tabla9[Afectación económica],Tabla9[Nivel de impacto],"",1)</f>
        <v>Menor</v>
      </c>
      <c r="J72" s="314" t="s">
        <v>178</v>
      </c>
      <c r="K72" s="312">
        <f>_xlfn.XLOOKUP(J72,Tabla9[Reputacional],Tabla9[Porcentaje],"",1)</f>
        <v>0.8</v>
      </c>
      <c r="L72" s="313" t="str">
        <f>_xlfn.XLOOKUP(J72,Tabla9[Reputacional],Tabla9[Nivel de impacto],"",1)</f>
        <v>Mayor</v>
      </c>
      <c r="M72" s="310">
        <f t="shared" si="0"/>
        <v>0.8</v>
      </c>
      <c r="N72" s="311" t="str">
        <f>_xlfn.XLOOKUP(M72,Tabla9[Porcentaje],Tabla9[Nivel de impacto],"",1)</f>
        <v>Mayor</v>
      </c>
      <c r="O72" s="311" t="str">
        <f>IF(P72,_xlfn.XLOOKUP(CONCATENATE("P",F72,"I",N72),Tabla10[Llave],Tabla10[Severidad],"",1),"")</f>
        <v>Alto</v>
      </c>
      <c r="P72" s="315" t="b">
        <f t="shared" si="1"/>
        <v>1</v>
      </c>
      <c r="Q72" s="199"/>
    </row>
    <row r="73" spans="1:17" ht="136.75" x14ac:dyDescent="0.4">
      <c r="A73" s="289" t="s">
        <v>652</v>
      </c>
      <c r="B73" s="309" t="b">
        <f>_xlfn.XLOOKUP(A73,Tabla6[Id Riesgo],Tabla6[Registro diligenciado],FALSE,1)</f>
        <v>1</v>
      </c>
      <c r="C73" s="290" t="str">
        <f>IF(B73,_xlfn.XLOOKUP(A73,Tabla6[Id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D73" s="295" t="s">
        <v>152</v>
      </c>
      <c r="E73" s="310">
        <f>_xlfn.XLOOKUP(D73,Tabla8[No. veces que realiza la actividad al año],Tabla8[Probabilidad],"",1)</f>
        <v>0.6</v>
      </c>
      <c r="F73" s="311" t="str">
        <f>_xlfn.XLOOKUP(D73,Tabla8[No. veces que realiza la actividad al año],Tabla8[Nivel de probabilidad],"",1)</f>
        <v>Media</v>
      </c>
      <c r="G73" s="294"/>
      <c r="H73" s="312" t="str">
        <f>_xlfn.XLOOKUP(G73,Tabla9[Afectación económica],Tabla9[Porcentaje],"",1)</f>
        <v/>
      </c>
      <c r="I73" s="313" t="str">
        <f>_xlfn.XLOOKUP(G73,Tabla9[Afectación económica],Tabla9[Nivel de impacto],"",1)</f>
        <v/>
      </c>
      <c r="J73" s="314" t="s">
        <v>198</v>
      </c>
      <c r="K73" s="312">
        <f>_xlfn.XLOOKUP(J73,Tabla9[Reputacional],Tabla9[Porcentaje],"",1)</f>
        <v>1</v>
      </c>
      <c r="L73" s="313" t="str">
        <f>_xlfn.XLOOKUP(J73,Tabla9[Reputacional],Tabla9[Nivel de impacto],"",1)</f>
        <v>Castastrófico</v>
      </c>
      <c r="M73" s="310">
        <f t="shared" si="0"/>
        <v>1</v>
      </c>
      <c r="N73" s="311" t="str">
        <f>_xlfn.XLOOKUP(M73,Tabla9[Porcentaje],Tabla9[Nivel de impacto],"",1)</f>
        <v>Castastrófico</v>
      </c>
      <c r="O73" s="311" t="str">
        <f>IF(P73,_xlfn.XLOOKUP(CONCATENATE("P",F73,"I",N73),Tabla10[Llave],Tabla10[Severidad],"",1),"")</f>
        <v>Extremo</v>
      </c>
      <c r="P73" s="315" t="b">
        <f t="shared" si="1"/>
        <v>1</v>
      </c>
      <c r="Q73" s="199"/>
    </row>
    <row r="74" spans="1:17" ht="14.6" x14ac:dyDescent="0.4">
      <c r="A74" s="289" t="s">
        <v>653</v>
      </c>
      <c r="B74" s="309" t="b">
        <f>_xlfn.XLOOKUP(A74,Tabla6[Id Riesgo],Tabla6[Registro diligenciado],FALSE,1)</f>
        <v>0</v>
      </c>
      <c r="C74" s="290" t="str">
        <f>IF(B74,_xlfn.XLOOKUP(A74,Tabla6[Id Riesgo],Tabla6[DESCRIPCIÓN DEL RIESGO],FALSE,1),"")</f>
        <v/>
      </c>
      <c r="D74" s="295"/>
      <c r="E74" s="310" t="str">
        <f>_xlfn.XLOOKUP(D74,Tabla8[No. veces que realiza la actividad al año],Tabla8[Probabilidad],"",1)</f>
        <v/>
      </c>
      <c r="F74" s="311" t="str">
        <f>_xlfn.XLOOKUP(D74,Tabla8[No. veces que realiza la actividad al año],Tabla8[Nivel de probabilidad],"",1)</f>
        <v/>
      </c>
      <c r="G74" s="294"/>
      <c r="H74" s="312" t="str">
        <f>_xlfn.XLOOKUP(G74,Tabla9[Afectación económica],Tabla9[Porcentaje],"",1)</f>
        <v/>
      </c>
      <c r="I74" s="313" t="str">
        <f>_xlfn.XLOOKUP(G74,Tabla9[Afectación económica],Tabla9[Nivel de impacto],"",1)</f>
        <v/>
      </c>
      <c r="J74" s="314"/>
      <c r="K74" s="312" t="str">
        <f>_xlfn.XLOOKUP(J74,Tabla9[Reputacional],Tabla9[Porcentaje],"",1)</f>
        <v/>
      </c>
      <c r="L74" s="313" t="str">
        <f>_xlfn.XLOOKUP(J74,Tabla9[Reputacional],Tabla9[Nivel de impacto],"",1)</f>
        <v/>
      </c>
      <c r="M74" s="310" t="str">
        <f t="shared" si="0"/>
        <v/>
      </c>
      <c r="N74" s="311" t="str">
        <f>_xlfn.XLOOKUP(M74,Tabla9[Porcentaje],Tabla9[Nivel de impacto],"",1)</f>
        <v/>
      </c>
      <c r="O74" s="311" t="str">
        <f>IF(P74,_xlfn.XLOOKUP(CONCATENATE("P",F74,"I",N74),Tabla10[Llave],Tabla10[Severidad],"",1),"")</f>
        <v/>
      </c>
      <c r="P74" s="315" t="b">
        <f t="shared" si="1"/>
        <v>0</v>
      </c>
      <c r="Q74" s="199"/>
    </row>
    <row r="75" spans="1:17" ht="14.6" x14ac:dyDescent="0.4">
      <c r="A75" s="289" t="s">
        <v>654</v>
      </c>
      <c r="B75" s="309" t="b">
        <f>_xlfn.XLOOKUP(A75,Tabla6[Id Riesgo],Tabla6[Registro diligenciado],FALSE,1)</f>
        <v>0</v>
      </c>
      <c r="C75" s="290" t="str">
        <f>IF(B75,_xlfn.XLOOKUP(A75,Tabla6[Id Riesgo],Tabla6[DESCRIPCIÓN DEL RIESGO],FALSE,1),"")</f>
        <v/>
      </c>
      <c r="D75" s="295"/>
      <c r="E75" s="310" t="str">
        <f>_xlfn.XLOOKUP(D75,Tabla8[No. veces que realiza la actividad al año],Tabla8[Probabilidad],"",1)</f>
        <v/>
      </c>
      <c r="F75" s="311" t="str">
        <f>_xlfn.XLOOKUP(D75,Tabla8[No. veces que realiza la actividad al año],Tabla8[Nivel de probabilidad],"",1)</f>
        <v/>
      </c>
      <c r="G75" s="294"/>
      <c r="H75" s="312" t="str">
        <f>_xlfn.XLOOKUP(G75,Tabla9[Afectación económica],Tabla9[Porcentaje],"",1)</f>
        <v/>
      </c>
      <c r="I75" s="313" t="str">
        <f>_xlfn.XLOOKUP(G75,Tabla9[Afectación económica],Tabla9[Nivel de impacto],"",1)</f>
        <v/>
      </c>
      <c r="J75" s="314"/>
      <c r="K75" s="312" t="str">
        <f>_xlfn.XLOOKUP(J75,Tabla9[Reputacional],Tabla9[Porcentaje],"",1)</f>
        <v/>
      </c>
      <c r="L75" s="313" t="str">
        <f>_xlfn.XLOOKUP(J75,Tabla9[Reputacional],Tabla9[Nivel de impacto],"",1)</f>
        <v/>
      </c>
      <c r="M75" s="310" t="str">
        <f t="shared" si="0"/>
        <v/>
      </c>
      <c r="N75" s="311" t="str">
        <f>_xlfn.XLOOKUP(M75,Tabla9[Porcentaje],Tabla9[Nivel de impacto],"",1)</f>
        <v/>
      </c>
      <c r="O75" s="311" t="str">
        <f>IF(P75,_xlfn.XLOOKUP(CONCATENATE("P",F75,"I",N75),Tabla10[Llave],Tabla10[Severidad],"",1),"")</f>
        <v/>
      </c>
      <c r="P75" s="315" t="b">
        <f t="shared" si="1"/>
        <v>0</v>
      </c>
      <c r="Q75" s="199"/>
    </row>
    <row r="76" spans="1:17" ht="14.6" x14ac:dyDescent="0.4">
      <c r="A76" s="289" t="s">
        <v>655</v>
      </c>
      <c r="B76" s="309" t="b">
        <f>_xlfn.XLOOKUP(A76,Tabla6[Id Riesgo],Tabla6[Registro diligenciado],FALSE,1)</f>
        <v>0</v>
      </c>
      <c r="C76" s="290" t="str">
        <f>IF(B76,_xlfn.XLOOKUP(A76,Tabla6[Id Riesgo],Tabla6[DESCRIPCIÓN DEL RIESGO],FALSE,1),"")</f>
        <v/>
      </c>
      <c r="D76" s="295"/>
      <c r="E76" s="310" t="str">
        <f>_xlfn.XLOOKUP(D76,Tabla8[No. veces que realiza la actividad al año],Tabla8[Probabilidad],"",1)</f>
        <v/>
      </c>
      <c r="F76" s="311" t="str">
        <f>_xlfn.XLOOKUP(D76,Tabla8[No. veces que realiza la actividad al año],Tabla8[Nivel de probabilidad],"",1)</f>
        <v/>
      </c>
      <c r="G76" s="294"/>
      <c r="H76" s="312" t="str">
        <f>_xlfn.XLOOKUP(G76,Tabla9[Afectación económica],Tabla9[Porcentaje],"",1)</f>
        <v/>
      </c>
      <c r="I76" s="313" t="str">
        <f>_xlfn.XLOOKUP(G76,Tabla9[Afectación económica],Tabla9[Nivel de impacto],"",1)</f>
        <v/>
      </c>
      <c r="J76" s="314"/>
      <c r="K76" s="312" t="str">
        <f>_xlfn.XLOOKUP(J76,Tabla9[Reputacional],Tabla9[Porcentaje],"",1)</f>
        <v/>
      </c>
      <c r="L76" s="313" t="str">
        <f>_xlfn.XLOOKUP(J76,Tabla9[Reputacional],Tabla9[Nivel de impacto],"",1)</f>
        <v/>
      </c>
      <c r="M76" s="310" t="str">
        <f t="shared" si="0"/>
        <v/>
      </c>
      <c r="N76" s="311" t="str">
        <f>_xlfn.XLOOKUP(M76,Tabla9[Porcentaje],Tabla9[Nivel de impacto],"",1)</f>
        <v/>
      </c>
      <c r="O76" s="311" t="str">
        <f>IF(P76,_xlfn.XLOOKUP(CONCATENATE("P",F76,"I",N76),Tabla10[Llave],Tabla10[Severidad],"",1),"")</f>
        <v/>
      </c>
      <c r="P76" s="315" t="b">
        <f t="shared" si="1"/>
        <v>0</v>
      </c>
      <c r="Q76" s="199"/>
    </row>
    <row r="77" spans="1:17" ht="14.6" x14ac:dyDescent="0.4">
      <c r="A77" s="289" t="s">
        <v>656</v>
      </c>
      <c r="B77" s="309" t="b">
        <f>_xlfn.XLOOKUP(A77,Tabla6[Id Riesgo],Tabla6[Registro diligenciado],FALSE,1)</f>
        <v>0</v>
      </c>
      <c r="C77" s="290" t="str">
        <f>IF(B77,_xlfn.XLOOKUP(A77,Tabla6[Id Riesgo],Tabla6[DESCRIPCIÓN DEL RIESGO],FALSE,1),"")</f>
        <v/>
      </c>
      <c r="D77" s="295"/>
      <c r="E77" s="310" t="str">
        <f>_xlfn.XLOOKUP(D77,Tabla8[No. veces que realiza la actividad al año],Tabla8[Probabilidad],"",1)</f>
        <v/>
      </c>
      <c r="F77" s="311" t="str">
        <f>_xlfn.XLOOKUP(D77,Tabla8[No. veces que realiza la actividad al año],Tabla8[Nivel de probabilidad],"",1)</f>
        <v/>
      </c>
      <c r="G77" s="294"/>
      <c r="H77" s="312" t="str">
        <f>_xlfn.XLOOKUP(G77,Tabla9[Afectación económica],Tabla9[Porcentaje],"",1)</f>
        <v/>
      </c>
      <c r="I77" s="313" t="str">
        <f>_xlfn.XLOOKUP(G77,Tabla9[Afectación económica],Tabla9[Nivel de impacto],"",1)</f>
        <v/>
      </c>
      <c r="J77" s="314"/>
      <c r="K77" s="312" t="str">
        <f>_xlfn.XLOOKUP(J77,Tabla9[Reputacional],Tabla9[Porcentaje],"",1)</f>
        <v/>
      </c>
      <c r="L77" s="313" t="str">
        <f>_xlfn.XLOOKUP(J77,Tabla9[Reputacional],Tabla9[Nivel de impacto],"",1)</f>
        <v/>
      </c>
      <c r="M77" s="310" t="str">
        <f t="shared" si="0"/>
        <v/>
      </c>
      <c r="N77" s="311" t="str">
        <f>_xlfn.XLOOKUP(M77,Tabla9[Porcentaje],Tabla9[Nivel de impacto],"",1)</f>
        <v/>
      </c>
      <c r="O77" s="311" t="str">
        <f>IF(P77,_xlfn.XLOOKUP(CONCATENATE("P",F77,"I",N77),Tabla10[Llave],Tabla10[Severidad],"",1),"")</f>
        <v/>
      </c>
      <c r="P77" s="315" t="b">
        <f t="shared" si="1"/>
        <v>0</v>
      </c>
      <c r="Q77" s="199"/>
    </row>
    <row r="78" spans="1:17" ht="14.6" x14ac:dyDescent="0.4">
      <c r="A78" s="289" t="s">
        <v>657</v>
      </c>
      <c r="B78" s="309" t="b">
        <f>_xlfn.XLOOKUP(A78,Tabla6[Id Riesgo],Tabla6[Registro diligenciado],FALSE,1)</f>
        <v>0</v>
      </c>
      <c r="C78" s="290" t="str">
        <f>IF(B78,_xlfn.XLOOKUP(A78,Tabla6[Id Riesgo],Tabla6[DESCRIPCIÓN DEL RIESGO],FALSE,1),"")</f>
        <v/>
      </c>
      <c r="D78" s="295"/>
      <c r="E78" s="310" t="str">
        <f>_xlfn.XLOOKUP(D78,Tabla8[No. veces que realiza la actividad al año],Tabla8[Probabilidad],"",1)</f>
        <v/>
      </c>
      <c r="F78" s="311" t="str">
        <f>_xlfn.XLOOKUP(D78,Tabla8[No. veces que realiza la actividad al año],Tabla8[Nivel de probabilidad],"",1)</f>
        <v/>
      </c>
      <c r="G78" s="294"/>
      <c r="H78" s="312" t="str">
        <f>_xlfn.XLOOKUP(G78,Tabla9[Afectación económica],Tabla9[Porcentaje],"",1)</f>
        <v/>
      </c>
      <c r="I78" s="313" t="str">
        <f>_xlfn.XLOOKUP(G78,Tabla9[Afectación económica],Tabla9[Nivel de impacto],"",1)</f>
        <v/>
      </c>
      <c r="J78" s="314"/>
      <c r="K78" s="312" t="str">
        <f>_xlfn.XLOOKUP(J78,Tabla9[Reputacional],Tabla9[Porcentaje],"",1)</f>
        <v/>
      </c>
      <c r="L78" s="313" t="str">
        <f>_xlfn.XLOOKUP(J78,Tabla9[Reputacional],Tabla9[Nivel de impacto],"",1)</f>
        <v/>
      </c>
      <c r="M78" s="310" t="str">
        <f t="shared" ref="M78:M141" si="2">IF(OR(H78&lt;&gt;"",K78&lt;&gt;""),MAX(H78,K78),"")</f>
        <v/>
      </c>
      <c r="N78" s="311" t="str">
        <f>_xlfn.XLOOKUP(M78,Tabla9[Porcentaje],Tabla9[Nivel de impacto],"",1)</f>
        <v/>
      </c>
      <c r="O78" s="311" t="str">
        <f>IF(P78,_xlfn.XLOOKUP(CONCATENATE("P",F78,"I",N78),Tabla10[Llave],Tabla10[Severidad],"",1),"")</f>
        <v/>
      </c>
      <c r="P78" s="315" t="b">
        <f t="shared" ref="P78:P141" si="3">IF(AND(B78=TRUE,D78&lt;&gt;"",OR(G78&lt;&gt;"",J78&lt;&gt;"")),TRUE, FALSE)</f>
        <v>0</v>
      </c>
      <c r="Q78" s="199"/>
    </row>
    <row r="79" spans="1:17" ht="14.6" x14ac:dyDescent="0.4">
      <c r="A79" s="289" t="s">
        <v>658</v>
      </c>
      <c r="B79" s="309" t="b">
        <f>_xlfn.XLOOKUP(A79,Tabla6[Id Riesgo],Tabla6[Registro diligenciado],FALSE,1)</f>
        <v>0</v>
      </c>
      <c r="C79" s="290" t="str">
        <f>IF(B79,_xlfn.XLOOKUP(A79,Tabla6[Id Riesgo],Tabla6[DESCRIPCIÓN DEL RIESGO],FALSE,1),"")</f>
        <v/>
      </c>
      <c r="D79" s="295"/>
      <c r="E79" s="310" t="str">
        <f>_xlfn.XLOOKUP(D79,Tabla8[No. veces que realiza la actividad al año],Tabla8[Probabilidad],"",1)</f>
        <v/>
      </c>
      <c r="F79" s="311" t="str">
        <f>_xlfn.XLOOKUP(D79,Tabla8[No. veces que realiza la actividad al año],Tabla8[Nivel de probabilidad],"",1)</f>
        <v/>
      </c>
      <c r="G79" s="294"/>
      <c r="H79" s="312" t="str">
        <f>_xlfn.XLOOKUP(G79,Tabla9[Afectación económica],Tabla9[Porcentaje],"",1)</f>
        <v/>
      </c>
      <c r="I79" s="313" t="str">
        <f>_xlfn.XLOOKUP(G79,Tabla9[Afectación económica],Tabla9[Nivel de impacto],"",1)</f>
        <v/>
      </c>
      <c r="J79" s="314"/>
      <c r="K79" s="312" t="str">
        <f>_xlfn.XLOOKUP(J79,Tabla9[Reputacional],Tabla9[Porcentaje],"",1)</f>
        <v/>
      </c>
      <c r="L79" s="313" t="str">
        <f>_xlfn.XLOOKUP(J79,Tabla9[Reputacional],Tabla9[Nivel de impacto],"",1)</f>
        <v/>
      </c>
      <c r="M79" s="310" t="str">
        <f t="shared" si="2"/>
        <v/>
      </c>
      <c r="N79" s="311" t="str">
        <f>_xlfn.XLOOKUP(M79,Tabla9[Porcentaje],Tabla9[Nivel de impacto],"",1)</f>
        <v/>
      </c>
      <c r="O79" s="311" t="str">
        <f>IF(P79,_xlfn.XLOOKUP(CONCATENATE("P",F79,"I",N79),Tabla10[Llave],Tabla10[Severidad],"",1),"")</f>
        <v/>
      </c>
      <c r="P79" s="315" t="b">
        <f t="shared" si="3"/>
        <v>0</v>
      </c>
      <c r="Q79" s="199"/>
    </row>
    <row r="80" spans="1:17" ht="14.6" x14ac:dyDescent="0.4">
      <c r="A80" s="289" t="s">
        <v>659</v>
      </c>
      <c r="B80" s="309" t="b">
        <f>_xlfn.XLOOKUP(A80,Tabla6[Id Riesgo],Tabla6[Registro diligenciado],FALSE,1)</f>
        <v>0</v>
      </c>
      <c r="C80" s="290" t="str">
        <f>IF(B80,_xlfn.XLOOKUP(A80,Tabla6[Id Riesgo],Tabla6[DESCRIPCIÓN DEL RIESGO],FALSE,1),"")</f>
        <v/>
      </c>
      <c r="D80" s="295"/>
      <c r="E80" s="310" t="str">
        <f>_xlfn.XLOOKUP(D80,Tabla8[No. veces que realiza la actividad al año],Tabla8[Probabilidad],"",1)</f>
        <v/>
      </c>
      <c r="F80" s="311" t="str">
        <f>_xlfn.XLOOKUP(D80,Tabla8[No. veces que realiza la actividad al año],Tabla8[Nivel de probabilidad],"",1)</f>
        <v/>
      </c>
      <c r="G80" s="294"/>
      <c r="H80" s="312" t="str">
        <f>_xlfn.XLOOKUP(G80,Tabla9[Afectación económica],Tabla9[Porcentaje],"",1)</f>
        <v/>
      </c>
      <c r="I80" s="313" t="str">
        <f>_xlfn.XLOOKUP(G80,Tabla9[Afectación económica],Tabla9[Nivel de impacto],"",1)</f>
        <v/>
      </c>
      <c r="J80" s="314"/>
      <c r="K80" s="312" t="str">
        <f>_xlfn.XLOOKUP(J80,Tabla9[Reputacional],Tabla9[Porcentaje],"",1)</f>
        <v/>
      </c>
      <c r="L80" s="313" t="str">
        <f>_xlfn.XLOOKUP(J80,Tabla9[Reputacional],Tabla9[Nivel de impacto],"",1)</f>
        <v/>
      </c>
      <c r="M80" s="310" t="str">
        <f t="shared" si="2"/>
        <v/>
      </c>
      <c r="N80" s="311" t="str">
        <f>_xlfn.XLOOKUP(M80,Tabla9[Porcentaje],Tabla9[Nivel de impacto],"",1)</f>
        <v/>
      </c>
      <c r="O80" s="311" t="str">
        <f>IF(P80,_xlfn.XLOOKUP(CONCATENATE("P",F80,"I",N80),Tabla10[Llave],Tabla10[Severidad],"",1),"")</f>
        <v/>
      </c>
      <c r="P80" s="315" t="b">
        <f t="shared" si="3"/>
        <v>0</v>
      </c>
      <c r="Q80" s="199"/>
    </row>
    <row r="81" spans="1:17" ht="14.6" x14ac:dyDescent="0.4">
      <c r="A81" s="289" t="s">
        <v>660</v>
      </c>
      <c r="B81" s="309" t="b">
        <f>_xlfn.XLOOKUP(A81,Tabla6[Id Riesgo],Tabla6[Registro diligenciado],FALSE,1)</f>
        <v>0</v>
      </c>
      <c r="C81" s="290" t="str">
        <f>IF(B81,_xlfn.XLOOKUP(A81,Tabla6[Id Riesgo],Tabla6[DESCRIPCIÓN DEL RIESGO],FALSE,1),"")</f>
        <v/>
      </c>
      <c r="D81" s="295"/>
      <c r="E81" s="310" t="str">
        <f>_xlfn.XLOOKUP(D81,Tabla8[No. veces que realiza la actividad al año],Tabla8[Probabilidad],"",1)</f>
        <v/>
      </c>
      <c r="F81" s="311" t="str">
        <f>_xlfn.XLOOKUP(D81,Tabla8[No. veces que realiza la actividad al año],Tabla8[Nivel de probabilidad],"",1)</f>
        <v/>
      </c>
      <c r="G81" s="294"/>
      <c r="H81" s="312" t="str">
        <f>_xlfn.XLOOKUP(G81,Tabla9[Afectación económica],Tabla9[Porcentaje],"",1)</f>
        <v/>
      </c>
      <c r="I81" s="313" t="str">
        <f>_xlfn.XLOOKUP(G81,Tabla9[Afectación económica],Tabla9[Nivel de impacto],"",1)</f>
        <v/>
      </c>
      <c r="J81" s="314"/>
      <c r="K81" s="312" t="str">
        <f>_xlfn.XLOOKUP(J81,Tabla9[Reputacional],Tabla9[Porcentaje],"",1)</f>
        <v/>
      </c>
      <c r="L81" s="313" t="str">
        <f>_xlfn.XLOOKUP(J81,Tabla9[Reputacional],Tabla9[Nivel de impacto],"",1)</f>
        <v/>
      </c>
      <c r="M81" s="310" t="str">
        <f t="shared" si="2"/>
        <v/>
      </c>
      <c r="N81" s="311" t="str">
        <f>_xlfn.XLOOKUP(M81,Tabla9[Porcentaje],Tabla9[Nivel de impacto],"",1)</f>
        <v/>
      </c>
      <c r="O81" s="311" t="str">
        <f>IF(P81,_xlfn.XLOOKUP(CONCATENATE("P",F81,"I",N81),Tabla10[Llave],Tabla10[Severidad],"",1),"")</f>
        <v/>
      </c>
      <c r="P81" s="315" t="b">
        <f t="shared" si="3"/>
        <v>0</v>
      </c>
      <c r="Q81" s="199"/>
    </row>
    <row r="82" spans="1:17" ht="14.6" x14ac:dyDescent="0.4">
      <c r="A82" s="289" t="s">
        <v>661</v>
      </c>
      <c r="B82" s="309" t="b">
        <f>_xlfn.XLOOKUP(A82,Tabla6[Id Riesgo],Tabla6[Registro diligenciado],FALSE,1)</f>
        <v>0</v>
      </c>
      <c r="C82" s="290" t="str">
        <f>IF(B82,_xlfn.XLOOKUP(A82,Tabla6[Id Riesgo],Tabla6[DESCRIPCIÓN DEL RIESGO],FALSE,1),"")</f>
        <v/>
      </c>
      <c r="D82" s="295"/>
      <c r="E82" s="310" t="str">
        <f>_xlfn.XLOOKUP(D82,Tabla8[No. veces que realiza la actividad al año],Tabla8[Probabilidad],"",1)</f>
        <v/>
      </c>
      <c r="F82" s="311" t="str">
        <f>_xlfn.XLOOKUP(D82,Tabla8[No. veces que realiza la actividad al año],Tabla8[Nivel de probabilidad],"",1)</f>
        <v/>
      </c>
      <c r="G82" s="294"/>
      <c r="H82" s="312" t="str">
        <f>_xlfn.XLOOKUP(G82,Tabla9[Afectación económica],Tabla9[Porcentaje],"",1)</f>
        <v/>
      </c>
      <c r="I82" s="313" t="str">
        <f>_xlfn.XLOOKUP(G82,Tabla9[Afectación económica],Tabla9[Nivel de impacto],"",1)</f>
        <v/>
      </c>
      <c r="J82" s="314"/>
      <c r="K82" s="312" t="str">
        <f>_xlfn.XLOOKUP(J82,Tabla9[Reputacional],Tabla9[Porcentaje],"",1)</f>
        <v/>
      </c>
      <c r="L82" s="313" t="str">
        <f>_xlfn.XLOOKUP(J82,Tabla9[Reputacional],Tabla9[Nivel de impacto],"",1)</f>
        <v/>
      </c>
      <c r="M82" s="310" t="str">
        <f t="shared" si="2"/>
        <v/>
      </c>
      <c r="N82" s="311" t="str">
        <f>_xlfn.XLOOKUP(M82,Tabla9[Porcentaje],Tabla9[Nivel de impacto],"",1)</f>
        <v/>
      </c>
      <c r="O82" s="311" t="str">
        <f>IF(P82,_xlfn.XLOOKUP(CONCATENATE("P",F82,"I",N82),Tabla10[Llave],Tabla10[Severidad],"",1),"")</f>
        <v/>
      </c>
      <c r="P82" s="315" t="b">
        <f t="shared" si="3"/>
        <v>0</v>
      </c>
      <c r="Q82" s="199"/>
    </row>
    <row r="83" spans="1:17" ht="14.6" x14ac:dyDescent="0.4">
      <c r="A83" s="289" t="s">
        <v>662</v>
      </c>
      <c r="B83" s="309" t="b">
        <f>_xlfn.XLOOKUP(A83,Tabla6[Id Riesgo],Tabla6[Registro diligenciado],FALSE,1)</f>
        <v>0</v>
      </c>
      <c r="C83" s="290" t="str">
        <f>IF(B83,_xlfn.XLOOKUP(A83,Tabla6[Id Riesgo],Tabla6[DESCRIPCIÓN DEL RIESGO],FALSE,1),"")</f>
        <v/>
      </c>
      <c r="D83" s="295"/>
      <c r="E83" s="310" t="str">
        <f>_xlfn.XLOOKUP(D83,Tabla8[No. veces que realiza la actividad al año],Tabla8[Probabilidad],"",1)</f>
        <v/>
      </c>
      <c r="F83" s="311" t="str">
        <f>_xlfn.XLOOKUP(D83,Tabla8[No. veces que realiza la actividad al año],Tabla8[Nivel de probabilidad],"",1)</f>
        <v/>
      </c>
      <c r="G83" s="294"/>
      <c r="H83" s="312" t="str">
        <f>_xlfn.XLOOKUP(G83,Tabla9[Afectación económica],Tabla9[Porcentaje],"",1)</f>
        <v/>
      </c>
      <c r="I83" s="313" t="str">
        <f>_xlfn.XLOOKUP(G83,Tabla9[Afectación económica],Tabla9[Nivel de impacto],"",1)</f>
        <v/>
      </c>
      <c r="J83" s="314"/>
      <c r="K83" s="312" t="str">
        <f>_xlfn.XLOOKUP(J83,Tabla9[Reputacional],Tabla9[Porcentaje],"",1)</f>
        <v/>
      </c>
      <c r="L83" s="313" t="str">
        <f>_xlfn.XLOOKUP(J83,Tabla9[Reputacional],Tabla9[Nivel de impacto],"",1)</f>
        <v/>
      </c>
      <c r="M83" s="310" t="str">
        <f t="shared" si="2"/>
        <v/>
      </c>
      <c r="N83" s="311" t="str">
        <f>_xlfn.XLOOKUP(M83,Tabla9[Porcentaje],Tabla9[Nivel de impacto],"",1)</f>
        <v/>
      </c>
      <c r="O83" s="311" t="str">
        <f>IF(P83,_xlfn.XLOOKUP(CONCATENATE("P",F83,"I",N83),Tabla10[Llave],Tabla10[Severidad],"",1),"")</f>
        <v/>
      </c>
      <c r="P83" s="315" t="b">
        <f t="shared" si="3"/>
        <v>0</v>
      </c>
      <c r="Q83" s="199"/>
    </row>
    <row r="84" spans="1:17" ht="14.6" x14ac:dyDescent="0.4">
      <c r="A84" s="289" t="s">
        <v>663</v>
      </c>
      <c r="B84" s="309" t="b">
        <f>_xlfn.XLOOKUP(A84,Tabla6[Id Riesgo],Tabla6[Registro diligenciado],FALSE,1)</f>
        <v>0</v>
      </c>
      <c r="C84" s="290" t="str">
        <f>IF(B84,_xlfn.XLOOKUP(A84,Tabla6[Id Riesgo],Tabla6[DESCRIPCIÓN DEL RIESGO],FALSE,1),"")</f>
        <v/>
      </c>
      <c r="D84" s="295"/>
      <c r="E84" s="310" t="str">
        <f>_xlfn.XLOOKUP(D84,Tabla8[No. veces que realiza la actividad al año],Tabla8[Probabilidad],"",1)</f>
        <v/>
      </c>
      <c r="F84" s="311" t="str">
        <f>_xlfn.XLOOKUP(D84,Tabla8[No. veces que realiza la actividad al año],Tabla8[Nivel de probabilidad],"",1)</f>
        <v/>
      </c>
      <c r="G84" s="294"/>
      <c r="H84" s="312" t="str">
        <f>_xlfn.XLOOKUP(G84,Tabla9[Afectación económica],Tabla9[Porcentaje],"",1)</f>
        <v/>
      </c>
      <c r="I84" s="313" t="str">
        <f>_xlfn.XLOOKUP(G84,Tabla9[Afectación económica],Tabla9[Nivel de impacto],"",1)</f>
        <v/>
      </c>
      <c r="J84" s="314"/>
      <c r="K84" s="312" t="str">
        <f>_xlfn.XLOOKUP(J84,Tabla9[Reputacional],Tabla9[Porcentaje],"",1)</f>
        <v/>
      </c>
      <c r="L84" s="313" t="str">
        <f>_xlfn.XLOOKUP(J84,Tabla9[Reputacional],Tabla9[Nivel de impacto],"",1)</f>
        <v/>
      </c>
      <c r="M84" s="310" t="str">
        <f t="shared" si="2"/>
        <v/>
      </c>
      <c r="N84" s="311" t="str">
        <f>_xlfn.XLOOKUP(M84,Tabla9[Porcentaje],Tabla9[Nivel de impacto],"",1)</f>
        <v/>
      </c>
      <c r="O84" s="311" t="str">
        <f>IF(P84,_xlfn.XLOOKUP(CONCATENATE("P",F84,"I",N84),Tabla10[Llave],Tabla10[Severidad],"",1),"")</f>
        <v/>
      </c>
      <c r="P84" s="315" t="b">
        <f t="shared" si="3"/>
        <v>0</v>
      </c>
      <c r="Q84" s="199"/>
    </row>
    <row r="85" spans="1:17" ht="14.6" x14ac:dyDescent="0.4">
      <c r="A85" s="289" t="s">
        <v>664</v>
      </c>
      <c r="B85" s="309" t="b">
        <f>_xlfn.XLOOKUP(A85,Tabla6[Id Riesgo],Tabla6[Registro diligenciado],FALSE,1)</f>
        <v>0</v>
      </c>
      <c r="C85" s="290" t="str">
        <f>IF(B85,_xlfn.XLOOKUP(A85,Tabla6[Id Riesgo],Tabla6[DESCRIPCIÓN DEL RIESGO],FALSE,1),"")</f>
        <v/>
      </c>
      <c r="D85" s="295"/>
      <c r="E85" s="310" t="str">
        <f>_xlfn.XLOOKUP(D85,Tabla8[No. veces que realiza la actividad al año],Tabla8[Probabilidad],"",1)</f>
        <v/>
      </c>
      <c r="F85" s="311" t="str">
        <f>_xlfn.XLOOKUP(D85,Tabla8[No. veces que realiza la actividad al año],Tabla8[Nivel de probabilidad],"",1)</f>
        <v/>
      </c>
      <c r="G85" s="294"/>
      <c r="H85" s="312" t="str">
        <f>_xlfn.XLOOKUP(G85,Tabla9[Afectación económica],Tabla9[Porcentaje],"",1)</f>
        <v/>
      </c>
      <c r="I85" s="313" t="str">
        <f>_xlfn.XLOOKUP(G85,Tabla9[Afectación económica],Tabla9[Nivel de impacto],"",1)</f>
        <v/>
      </c>
      <c r="J85" s="314"/>
      <c r="K85" s="312" t="str">
        <f>_xlfn.XLOOKUP(J85,Tabla9[Reputacional],Tabla9[Porcentaje],"",1)</f>
        <v/>
      </c>
      <c r="L85" s="313" t="str">
        <f>_xlfn.XLOOKUP(J85,Tabla9[Reputacional],Tabla9[Nivel de impacto],"",1)</f>
        <v/>
      </c>
      <c r="M85" s="310" t="str">
        <f t="shared" si="2"/>
        <v/>
      </c>
      <c r="N85" s="311" t="str">
        <f>_xlfn.XLOOKUP(M85,Tabla9[Porcentaje],Tabla9[Nivel de impacto],"",1)</f>
        <v/>
      </c>
      <c r="O85" s="311" t="str">
        <f>IF(P85,_xlfn.XLOOKUP(CONCATENATE("P",F85,"I",N85),Tabla10[Llave],Tabla10[Severidad],"",1),"")</f>
        <v/>
      </c>
      <c r="P85" s="315" t="b">
        <f t="shared" si="3"/>
        <v>0</v>
      </c>
      <c r="Q85" s="199"/>
    </row>
    <row r="86" spans="1:17" ht="14.6" x14ac:dyDescent="0.4">
      <c r="A86" s="289" t="s">
        <v>665</v>
      </c>
      <c r="B86" s="309" t="b">
        <f>_xlfn.XLOOKUP(A86,Tabla6[Id Riesgo],Tabla6[Registro diligenciado],FALSE,1)</f>
        <v>0</v>
      </c>
      <c r="C86" s="290" t="str">
        <f>IF(B86,_xlfn.XLOOKUP(A86,Tabla6[Id Riesgo],Tabla6[DESCRIPCIÓN DEL RIESGO],FALSE,1),"")</f>
        <v/>
      </c>
      <c r="D86" s="295"/>
      <c r="E86" s="310" t="str">
        <f>_xlfn.XLOOKUP(D86,Tabla8[No. veces que realiza la actividad al año],Tabla8[Probabilidad],"",1)</f>
        <v/>
      </c>
      <c r="F86" s="311" t="str">
        <f>_xlfn.XLOOKUP(D86,Tabla8[No. veces que realiza la actividad al año],Tabla8[Nivel de probabilidad],"",1)</f>
        <v/>
      </c>
      <c r="G86" s="294"/>
      <c r="H86" s="312" t="str">
        <f>_xlfn.XLOOKUP(G86,Tabla9[Afectación económica],Tabla9[Porcentaje],"",1)</f>
        <v/>
      </c>
      <c r="I86" s="313" t="str">
        <f>_xlfn.XLOOKUP(G86,Tabla9[Afectación económica],Tabla9[Nivel de impacto],"",1)</f>
        <v/>
      </c>
      <c r="J86" s="314"/>
      <c r="K86" s="312" t="str">
        <f>_xlfn.XLOOKUP(J86,Tabla9[Reputacional],Tabla9[Porcentaje],"",1)</f>
        <v/>
      </c>
      <c r="L86" s="313" t="str">
        <f>_xlfn.XLOOKUP(J86,Tabla9[Reputacional],Tabla9[Nivel de impacto],"",1)</f>
        <v/>
      </c>
      <c r="M86" s="310" t="str">
        <f t="shared" si="2"/>
        <v/>
      </c>
      <c r="N86" s="311" t="str">
        <f>_xlfn.XLOOKUP(M86,Tabla9[Porcentaje],Tabla9[Nivel de impacto],"",1)</f>
        <v/>
      </c>
      <c r="O86" s="311" t="str">
        <f>IF(P86,_xlfn.XLOOKUP(CONCATENATE("P",F86,"I",N86),Tabla10[Llave],Tabla10[Severidad],"",1),"")</f>
        <v/>
      </c>
      <c r="P86" s="315" t="b">
        <f t="shared" si="3"/>
        <v>0</v>
      </c>
      <c r="Q86" s="199"/>
    </row>
    <row r="87" spans="1:17" ht="14.6" x14ac:dyDescent="0.4">
      <c r="A87" s="289" t="s">
        <v>666</v>
      </c>
      <c r="B87" s="309" t="b">
        <f>_xlfn.XLOOKUP(A87,Tabla6[Id Riesgo],Tabla6[Registro diligenciado],FALSE,1)</f>
        <v>0</v>
      </c>
      <c r="C87" s="290" t="str">
        <f>IF(B87,_xlfn.XLOOKUP(A87,Tabla6[Id Riesgo],Tabla6[DESCRIPCIÓN DEL RIESGO],FALSE,1),"")</f>
        <v/>
      </c>
      <c r="D87" s="295"/>
      <c r="E87" s="310" t="str">
        <f>_xlfn.XLOOKUP(D87,Tabla8[No. veces que realiza la actividad al año],Tabla8[Probabilidad],"",1)</f>
        <v/>
      </c>
      <c r="F87" s="311" t="str">
        <f>_xlfn.XLOOKUP(D87,Tabla8[No. veces que realiza la actividad al año],Tabla8[Nivel de probabilidad],"",1)</f>
        <v/>
      </c>
      <c r="G87" s="294"/>
      <c r="H87" s="312" t="str">
        <f>_xlfn.XLOOKUP(G87,Tabla9[Afectación económica],Tabla9[Porcentaje],"",1)</f>
        <v/>
      </c>
      <c r="I87" s="313" t="str">
        <f>_xlfn.XLOOKUP(G87,Tabla9[Afectación económica],Tabla9[Nivel de impacto],"",1)</f>
        <v/>
      </c>
      <c r="J87" s="314"/>
      <c r="K87" s="312" t="str">
        <f>_xlfn.XLOOKUP(J87,Tabla9[Reputacional],Tabla9[Porcentaje],"",1)</f>
        <v/>
      </c>
      <c r="L87" s="313" t="str">
        <f>_xlfn.XLOOKUP(J87,Tabla9[Reputacional],Tabla9[Nivel de impacto],"",1)</f>
        <v/>
      </c>
      <c r="M87" s="310" t="str">
        <f t="shared" si="2"/>
        <v/>
      </c>
      <c r="N87" s="311" t="str">
        <f>_xlfn.XLOOKUP(M87,Tabla9[Porcentaje],Tabla9[Nivel de impacto],"",1)</f>
        <v/>
      </c>
      <c r="O87" s="311" t="str">
        <f>IF(P87,_xlfn.XLOOKUP(CONCATENATE("P",F87,"I",N87),Tabla10[Llave],Tabla10[Severidad],"",1),"")</f>
        <v/>
      </c>
      <c r="P87" s="315" t="b">
        <f t="shared" si="3"/>
        <v>0</v>
      </c>
      <c r="Q87" s="199"/>
    </row>
    <row r="88" spans="1:17" ht="14.6" x14ac:dyDescent="0.4">
      <c r="A88" s="289" t="s">
        <v>667</v>
      </c>
      <c r="B88" s="309" t="b">
        <f>_xlfn.XLOOKUP(A88,Tabla6[Id Riesgo],Tabla6[Registro diligenciado],FALSE,1)</f>
        <v>0</v>
      </c>
      <c r="C88" s="290" t="str">
        <f>IF(B88,_xlfn.XLOOKUP(A88,Tabla6[Id Riesgo],Tabla6[DESCRIPCIÓN DEL RIESGO],FALSE,1),"")</f>
        <v/>
      </c>
      <c r="D88" s="295"/>
      <c r="E88" s="310" t="str">
        <f>_xlfn.XLOOKUP(D88,Tabla8[No. veces que realiza la actividad al año],Tabla8[Probabilidad],"",1)</f>
        <v/>
      </c>
      <c r="F88" s="311" t="str">
        <f>_xlfn.XLOOKUP(D88,Tabla8[No. veces que realiza la actividad al año],Tabla8[Nivel de probabilidad],"",1)</f>
        <v/>
      </c>
      <c r="G88" s="294"/>
      <c r="H88" s="312" t="str">
        <f>_xlfn.XLOOKUP(G88,Tabla9[Afectación económica],Tabla9[Porcentaje],"",1)</f>
        <v/>
      </c>
      <c r="I88" s="313" t="str">
        <f>_xlfn.XLOOKUP(G88,Tabla9[Afectación económica],Tabla9[Nivel de impacto],"",1)</f>
        <v/>
      </c>
      <c r="J88" s="314"/>
      <c r="K88" s="312" t="str">
        <f>_xlfn.XLOOKUP(J88,Tabla9[Reputacional],Tabla9[Porcentaje],"",1)</f>
        <v/>
      </c>
      <c r="L88" s="313" t="str">
        <f>_xlfn.XLOOKUP(J88,Tabla9[Reputacional],Tabla9[Nivel de impacto],"",1)</f>
        <v/>
      </c>
      <c r="M88" s="310" t="str">
        <f t="shared" si="2"/>
        <v/>
      </c>
      <c r="N88" s="311" t="str">
        <f>_xlfn.XLOOKUP(M88,Tabla9[Porcentaje],Tabla9[Nivel de impacto],"",1)</f>
        <v/>
      </c>
      <c r="O88" s="311" t="str">
        <f>IF(P88,_xlfn.XLOOKUP(CONCATENATE("P",F88,"I",N88),Tabla10[Llave],Tabla10[Severidad],"",1),"")</f>
        <v/>
      </c>
      <c r="P88" s="315" t="b">
        <f t="shared" si="3"/>
        <v>0</v>
      </c>
      <c r="Q88" s="199"/>
    </row>
    <row r="89" spans="1:17" ht="14.6" x14ac:dyDescent="0.4">
      <c r="A89" s="289" t="s">
        <v>668</v>
      </c>
      <c r="B89" s="309" t="b">
        <f>_xlfn.XLOOKUP(A89,Tabla6[Id Riesgo],Tabla6[Registro diligenciado],FALSE,1)</f>
        <v>0</v>
      </c>
      <c r="C89" s="290" t="str">
        <f>IF(B89,_xlfn.XLOOKUP(A89,Tabla6[Id Riesgo],Tabla6[DESCRIPCIÓN DEL RIESGO],FALSE,1),"")</f>
        <v/>
      </c>
      <c r="D89" s="295"/>
      <c r="E89" s="310" t="str">
        <f>_xlfn.XLOOKUP(D89,Tabla8[No. veces que realiza la actividad al año],Tabla8[Probabilidad],"",1)</f>
        <v/>
      </c>
      <c r="F89" s="311" t="str">
        <f>_xlfn.XLOOKUP(D89,Tabla8[No. veces que realiza la actividad al año],Tabla8[Nivel de probabilidad],"",1)</f>
        <v/>
      </c>
      <c r="G89" s="294"/>
      <c r="H89" s="312" t="str">
        <f>_xlfn.XLOOKUP(G89,Tabla9[Afectación económica],Tabla9[Porcentaje],"",1)</f>
        <v/>
      </c>
      <c r="I89" s="313" t="str">
        <f>_xlfn.XLOOKUP(G89,Tabla9[Afectación económica],Tabla9[Nivel de impacto],"",1)</f>
        <v/>
      </c>
      <c r="J89" s="314"/>
      <c r="K89" s="312" t="str">
        <f>_xlfn.XLOOKUP(J89,Tabla9[Reputacional],Tabla9[Porcentaje],"",1)</f>
        <v/>
      </c>
      <c r="L89" s="313" t="str">
        <f>_xlfn.XLOOKUP(J89,Tabla9[Reputacional],Tabla9[Nivel de impacto],"",1)</f>
        <v/>
      </c>
      <c r="M89" s="310" t="str">
        <f t="shared" si="2"/>
        <v/>
      </c>
      <c r="N89" s="311" t="str">
        <f>_xlfn.XLOOKUP(M89,Tabla9[Porcentaje],Tabla9[Nivel de impacto],"",1)</f>
        <v/>
      </c>
      <c r="O89" s="311" t="str">
        <f>IF(P89,_xlfn.XLOOKUP(CONCATENATE("P",F89,"I",N89),Tabla10[Llave],Tabla10[Severidad],"",1),"")</f>
        <v/>
      </c>
      <c r="P89" s="315" t="b">
        <f t="shared" si="3"/>
        <v>0</v>
      </c>
      <c r="Q89" s="199"/>
    </row>
    <row r="90" spans="1:17" ht="14.6" x14ac:dyDescent="0.4">
      <c r="A90" s="289" t="s">
        <v>669</v>
      </c>
      <c r="B90" s="309" t="b">
        <f>_xlfn.XLOOKUP(A90,Tabla6[Id Riesgo],Tabla6[Registro diligenciado],FALSE,1)</f>
        <v>0</v>
      </c>
      <c r="C90" s="290" t="str">
        <f>IF(B90,_xlfn.XLOOKUP(A90,Tabla6[Id Riesgo],Tabla6[DESCRIPCIÓN DEL RIESGO],FALSE,1),"")</f>
        <v/>
      </c>
      <c r="D90" s="295"/>
      <c r="E90" s="310" t="str">
        <f>_xlfn.XLOOKUP(D90,Tabla8[No. veces que realiza la actividad al año],Tabla8[Probabilidad],"",1)</f>
        <v/>
      </c>
      <c r="F90" s="311" t="str">
        <f>_xlfn.XLOOKUP(D90,Tabla8[No. veces que realiza la actividad al año],Tabla8[Nivel de probabilidad],"",1)</f>
        <v/>
      </c>
      <c r="G90" s="294"/>
      <c r="H90" s="312" t="str">
        <f>_xlfn.XLOOKUP(G90,Tabla9[Afectación económica],Tabla9[Porcentaje],"",1)</f>
        <v/>
      </c>
      <c r="I90" s="313" t="str">
        <f>_xlfn.XLOOKUP(G90,Tabla9[Afectación económica],Tabla9[Nivel de impacto],"",1)</f>
        <v/>
      </c>
      <c r="J90" s="314"/>
      <c r="K90" s="312" t="str">
        <f>_xlfn.XLOOKUP(J90,Tabla9[Reputacional],Tabla9[Porcentaje],"",1)</f>
        <v/>
      </c>
      <c r="L90" s="313" t="str">
        <f>_xlfn.XLOOKUP(J90,Tabla9[Reputacional],Tabla9[Nivel de impacto],"",1)</f>
        <v/>
      </c>
      <c r="M90" s="310" t="str">
        <f t="shared" si="2"/>
        <v/>
      </c>
      <c r="N90" s="311" t="str">
        <f>_xlfn.XLOOKUP(M90,Tabla9[Porcentaje],Tabla9[Nivel de impacto],"",1)</f>
        <v/>
      </c>
      <c r="O90" s="311" t="str">
        <f>IF(P90,_xlfn.XLOOKUP(CONCATENATE("P",F90,"I",N90),Tabla10[Llave],Tabla10[Severidad],"",1),"")</f>
        <v/>
      </c>
      <c r="P90" s="315" t="b">
        <f t="shared" si="3"/>
        <v>0</v>
      </c>
      <c r="Q90" s="199"/>
    </row>
    <row r="91" spans="1:17" ht="14.6" x14ac:dyDescent="0.4">
      <c r="A91" s="289" t="s">
        <v>670</v>
      </c>
      <c r="B91" s="309" t="b">
        <f>_xlfn.XLOOKUP(A91,Tabla6[Id Riesgo],Tabla6[Registro diligenciado],FALSE,1)</f>
        <v>0</v>
      </c>
      <c r="C91" s="290" t="str">
        <f>IF(B91,_xlfn.XLOOKUP(A91,Tabla6[Id Riesgo],Tabla6[DESCRIPCIÓN DEL RIESGO],FALSE,1),"")</f>
        <v/>
      </c>
      <c r="D91" s="295"/>
      <c r="E91" s="310" t="str">
        <f>_xlfn.XLOOKUP(D91,Tabla8[No. veces que realiza la actividad al año],Tabla8[Probabilidad],"",1)</f>
        <v/>
      </c>
      <c r="F91" s="311" t="str">
        <f>_xlfn.XLOOKUP(D91,Tabla8[No. veces que realiza la actividad al año],Tabla8[Nivel de probabilidad],"",1)</f>
        <v/>
      </c>
      <c r="G91" s="294"/>
      <c r="H91" s="312" t="str">
        <f>_xlfn.XLOOKUP(G91,Tabla9[Afectación económica],Tabla9[Porcentaje],"",1)</f>
        <v/>
      </c>
      <c r="I91" s="313" t="str">
        <f>_xlfn.XLOOKUP(G91,Tabla9[Afectación económica],Tabla9[Nivel de impacto],"",1)</f>
        <v/>
      </c>
      <c r="J91" s="314"/>
      <c r="K91" s="312" t="str">
        <f>_xlfn.XLOOKUP(J91,Tabla9[Reputacional],Tabla9[Porcentaje],"",1)</f>
        <v/>
      </c>
      <c r="L91" s="313" t="str">
        <f>_xlfn.XLOOKUP(J91,Tabla9[Reputacional],Tabla9[Nivel de impacto],"",1)</f>
        <v/>
      </c>
      <c r="M91" s="310" t="str">
        <f t="shared" si="2"/>
        <v/>
      </c>
      <c r="N91" s="311" t="str">
        <f>_xlfn.XLOOKUP(M91,Tabla9[Porcentaje],Tabla9[Nivel de impacto],"",1)</f>
        <v/>
      </c>
      <c r="O91" s="311" t="str">
        <f>IF(P91,_xlfn.XLOOKUP(CONCATENATE("P",F91,"I",N91),Tabla10[Llave],Tabla10[Severidad],"",1),"")</f>
        <v/>
      </c>
      <c r="P91" s="315" t="b">
        <f t="shared" si="3"/>
        <v>0</v>
      </c>
      <c r="Q91" s="199"/>
    </row>
    <row r="92" spans="1:17" ht="14.6" x14ac:dyDescent="0.4">
      <c r="A92" s="289" t="s">
        <v>671</v>
      </c>
      <c r="B92" s="309" t="b">
        <f>_xlfn.XLOOKUP(A92,Tabla6[Id Riesgo],Tabla6[Registro diligenciado],FALSE,1)</f>
        <v>0</v>
      </c>
      <c r="C92" s="290" t="str">
        <f>IF(B92,_xlfn.XLOOKUP(A92,Tabla6[Id Riesgo],Tabla6[DESCRIPCIÓN DEL RIESGO],FALSE,1),"")</f>
        <v/>
      </c>
      <c r="D92" s="295"/>
      <c r="E92" s="310" t="str">
        <f>_xlfn.XLOOKUP(D92,Tabla8[No. veces que realiza la actividad al año],Tabla8[Probabilidad],"",1)</f>
        <v/>
      </c>
      <c r="F92" s="311" t="str">
        <f>_xlfn.XLOOKUP(D92,Tabla8[No. veces que realiza la actividad al año],Tabla8[Nivel de probabilidad],"",1)</f>
        <v/>
      </c>
      <c r="G92" s="294"/>
      <c r="H92" s="312" t="str">
        <f>_xlfn.XLOOKUP(G92,Tabla9[Afectación económica],Tabla9[Porcentaje],"",1)</f>
        <v/>
      </c>
      <c r="I92" s="313" t="str">
        <f>_xlfn.XLOOKUP(G92,Tabla9[Afectación económica],Tabla9[Nivel de impacto],"",1)</f>
        <v/>
      </c>
      <c r="J92" s="314"/>
      <c r="K92" s="312" t="str">
        <f>_xlfn.XLOOKUP(J92,Tabla9[Reputacional],Tabla9[Porcentaje],"",1)</f>
        <v/>
      </c>
      <c r="L92" s="313" t="str">
        <f>_xlfn.XLOOKUP(J92,Tabla9[Reputacional],Tabla9[Nivel de impacto],"",1)</f>
        <v/>
      </c>
      <c r="M92" s="310" t="str">
        <f t="shared" si="2"/>
        <v/>
      </c>
      <c r="N92" s="311" t="str">
        <f>_xlfn.XLOOKUP(M92,Tabla9[Porcentaje],Tabla9[Nivel de impacto],"",1)</f>
        <v/>
      </c>
      <c r="O92" s="311" t="str">
        <f>IF(P92,_xlfn.XLOOKUP(CONCATENATE("P",F92,"I",N92),Tabla10[Llave],Tabla10[Severidad],"",1),"")</f>
        <v/>
      </c>
      <c r="P92" s="315" t="b">
        <f t="shared" si="3"/>
        <v>0</v>
      </c>
      <c r="Q92" s="199"/>
    </row>
    <row r="93" spans="1:17" ht="14.6" x14ac:dyDescent="0.4">
      <c r="A93" s="289" t="s">
        <v>672</v>
      </c>
      <c r="B93" s="309" t="b">
        <f>_xlfn.XLOOKUP(A93,Tabla6[Id Riesgo],Tabla6[Registro diligenciado],FALSE,1)</f>
        <v>0</v>
      </c>
      <c r="C93" s="290" t="str">
        <f>IF(B93,_xlfn.XLOOKUP(A93,Tabla6[Id Riesgo],Tabla6[DESCRIPCIÓN DEL RIESGO],FALSE,1),"")</f>
        <v/>
      </c>
      <c r="D93" s="295"/>
      <c r="E93" s="310" t="str">
        <f>_xlfn.XLOOKUP(D93,Tabla8[No. veces que realiza la actividad al año],Tabla8[Probabilidad],"",1)</f>
        <v/>
      </c>
      <c r="F93" s="311" t="str">
        <f>_xlfn.XLOOKUP(D93,Tabla8[No. veces que realiza la actividad al año],Tabla8[Nivel de probabilidad],"",1)</f>
        <v/>
      </c>
      <c r="G93" s="294"/>
      <c r="H93" s="312" t="str">
        <f>_xlfn.XLOOKUP(G93,Tabla9[Afectación económica],Tabla9[Porcentaje],"",1)</f>
        <v/>
      </c>
      <c r="I93" s="313" t="str">
        <f>_xlfn.XLOOKUP(G93,Tabla9[Afectación económica],Tabla9[Nivel de impacto],"",1)</f>
        <v/>
      </c>
      <c r="J93" s="314"/>
      <c r="K93" s="312" t="str">
        <f>_xlfn.XLOOKUP(J93,Tabla9[Reputacional],Tabla9[Porcentaje],"",1)</f>
        <v/>
      </c>
      <c r="L93" s="313" t="str">
        <f>_xlfn.XLOOKUP(J93,Tabla9[Reputacional],Tabla9[Nivel de impacto],"",1)</f>
        <v/>
      </c>
      <c r="M93" s="310" t="str">
        <f t="shared" si="2"/>
        <v/>
      </c>
      <c r="N93" s="311" t="str">
        <f>_xlfn.XLOOKUP(M93,Tabla9[Porcentaje],Tabla9[Nivel de impacto],"",1)</f>
        <v/>
      </c>
      <c r="O93" s="311" t="str">
        <f>IF(P93,_xlfn.XLOOKUP(CONCATENATE("P",F93,"I",N93),Tabla10[Llave],Tabla10[Severidad],"",1),"")</f>
        <v/>
      </c>
      <c r="P93" s="315" t="b">
        <f t="shared" si="3"/>
        <v>0</v>
      </c>
      <c r="Q93" s="199"/>
    </row>
    <row r="94" spans="1:17" ht="14.6" x14ac:dyDescent="0.4">
      <c r="A94" s="289" t="s">
        <v>673</v>
      </c>
      <c r="B94" s="309" t="b">
        <f>_xlfn.XLOOKUP(A94,Tabla6[Id Riesgo],Tabla6[Registro diligenciado],FALSE,1)</f>
        <v>0</v>
      </c>
      <c r="C94" s="290" t="str">
        <f>IF(B94,_xlfn.XLOOKUP(A94,Tabla6[Id Riesgo],Tabla6[DESCRIPCIÓN DEL RIESGO],FALSE,1),"")</f>
        <v/>
      </c>
      <c r="D94" s="295"/>
      <c r="E94" s="310" t="str">
        <f>_xlfn.XLOOKUP(D94,Tabla8[No. veces que realiza la actividad al año],Tabla8[Probabilidad],"",1)</f>
        <v/>
      </c>
      <c r="F94" s="311" t="str">
        <f>_xlfn.XLOOKUP(D94,Tabla8[No. veces que realiza la actividad al año],Tabla8[Nivel de probabilidad],"",1)</f>
        <v/>
      </c>
      <c r="G94" s="294"/>
      <c r="H94" s="312" t="str">
        <f>_xlfn.XLOOKUP(G94,Tabla9[Afectación económica],Tabla9[Porcentaje],"",1)</f>
        <v/>
      </c>
      <c r="I94" s="313" t="str">
        <f>_xlfn.XLOOKUP(G94,Tabla9[Afectación económica],Tabla9[Nivel de impacto],"",1)</f>
        <v/>
      </c>
      <c r="J94" s="314"/>
      <c r="K94" s="312" t="str">
        <f>_xlfn.XLOOKUP(J94,Tabla9[Reputacional],Tabla9[Porcentaje],"",1)</f>
        <v/>
      </c>
      <c r="L94" s="313" t="str">
        <f>_xlfn.XLOOKUP(J94,Tabla9[Reputacional],Tabla9[Nivel de impacto],"",1)</f>
        <v/>
      </c>
      <c r="M94" s="310" t="str">
        <f t="shared" si="2"/>
        <v/>
      </c>
      <c r="N94" s="311" t="str">
        <f>_xlfn.XLOOKUP(M94,Tabla9[Porcentaje],Tabla9[Nivel de impacto],"",1)</f>
        <v/>
      </c>
      <c r="O94" s="311" t="str">
        <f>IF(P94,_xlfn.XLOOKUP(CONCATENATE("P",F94,"I",N94),Tabla10[Llave],Tabla10[Severidad],"",1),"")</f>
        <v/>
      </c>
      <c r="P94" s="315" t="b">
        <f t="shared" si="3"/>
        <v>0</v>
      </c>
      <c r="Q94" s="199"/>
    </row>
    <row r="95" spans="1:17" ht="14.6" x14ac:dyDescent="0.4">
      <c r="A95" s="289" t="s">
        <v>674</v>
      </c>
      <c r="B95" s="309" t="b">
        <f>_xlfn.XLOOKUP(A95,Tabla6[Id Riesgo],Tabla6[Registro diligenciado],FALSE,1)</f>
        <v>0</v>
      </c>
      <c r="C95" s="290" t="str">
        <f>IF(B95,_xlfn.XLOOKUP(A95,Tabla6[Id Riesgo],Tabla6[DESCRIPCIÓN DEL RIESGO],FALSE,1),"")</f>
        <v/>
      </c>
      <c r="D95" s="295"/>
      <c r="E95" s="310" t="str">
        <f>_xlfn.XLOOKUP(D95,Tabla8[No. veces que realiza la actividad al año],Tabla8[Probabilidad],"",1)</f>
        <v/>
      </c>
      <c r="F95" s="311" t="str">
        <f>_xlfn.XLOOKUP(D95,Tabla8[No. veces que realiza la actividad al año],Tabla8[Nivel de probabilidad],"",1)</f>
        <v/>
      </c>
      <c r="G95" s="294"/>
      <c r="H95" s="312" t="str">
        <f>_xlfn.XLOOKUP(G95,Tabla9[Afectación económica],Tabla9[Porcentaje],"",1)</f>
        <v/>
      </c>
      <c r="I95" s="313" t="str">
        <f>_xlfn.XLOOKUP(G95,Tabla9[Afectación económica],Tabla9[Nivel de impacto],"",1)</f>
        <v/>
      </c>
      <c r="J95" s="314"/>
      <c r="K95" s="312" t="str">
        <f>_xlfn.XLOOKUP(J95,Tabla9[Reputacional],Tabla9[Porcentaje],"",1)</f>
        <v/>
      </c>
      <c r="L95" s="313" t="str">
        <f>_xlfn.XLOOKUP(J95,Tabla9[Reputacional],Tabla9[Nivel de impacto],"",1)</f>
        <v/>
      </c>
      <c r="M95" s="310" t="str">
        <f t="shared" si="2"/>
        <v/>
      </c>
      <c r="N95" s="311" t="str">
        <f>_xlfn.XLOOKUP(M95,Tabla9[Porcentaje],Tabla9[Nivel de impacto],"",1)</f>
        <v/>
      </c>
      <c r="O95" s="311" t="str">
        <f>IF(P95,_xlfn.XLOOKUP(CONCATENATE("P",F95,"I",N95),Tabla10[Llave],Tabla10[Severidad],"",1),"")</f>
        <v/>
      </c>
      <c r="P95" s="315" t="b">
        <f t="shared" si="3"/>
        <v>0</v>
      </c>
      <c r="Q95" s="199"/>
    </row>
    <row r="96" spans="1:17" ht="14.6" x14ac:dyDescent="0.4">
      <c r="A96" s="289" t="s">
        <v>675</v>
      </c>
      <c r="B96" s="309" t="b">
        <f>_xlfn.XLOOKUP(A96,Tabla6[Id Riesgo],Tabla6[Registro diligenciado],FALSE,1)</f>
        <v>0</v>
      </c>
      <c r="C96" s="290" t="str">
        <f>IF(B96,_xlfn.XLOOKUP(A96,Tabla6[Id Riesgo],Tabla6[DESCRIPCIÓN DEL RIESGO],FALSE,1),"")</f>
        <v/>
      </c>
      <c r="D96" s="295"/>
      <c r="E96" s="310" t="str">
        <f>_xlfn.XLOOKUP(D96,Tabla8[No. veces que realiza la actividad al año],Tabla8[Probabilidad],"",1)</f>
        <v/>
      </c>
      <c r="F96" s="311" t="str">
        <f>_xlfn.XLOOKUP(D96,Tabla8[No. veces que realiza la actividad al año],Tabla8[Nivel de probabilidad],"",1)</f>
        <v/>
      </c>
      <c r="G96" s="294"/>
      <c r="H96" s="312" t="str">
        <f>_xlfn.XLOOKUP(G96,Tabla9[Afectación económica],Tabla9[Porcentaje],"",1)</f>
        <v/>
      </c>
      <c r="I96" s="313" t="str">
        <f>_xlfn.XLOOKUP(G96,Tabla9[Afectación económica],Tabla9[Nivel de impacto],"",1)</f>
        <v/>
      </c>
      <c r="J96" s="314"/>
      <c r="K96" s="312" t="str">
        <f>_xlfn.XLOOKUP(J96,Tabla9[Reputacional],Tabla9[Porcentaje],"",1)</f>
        <v/>
      </c>
      <c r="L96" s="313" t="str">
        <f>_xlfn.XLOOKUP(J96,Tabla9[Reputacional],Tabla9[Nivel de impacto],"",1)</f>
        <v/>
      </c>
      <c r="M96" s="310" t="str">
        <f t="shared" si="2"/>
        <v/>
      </c>
      <c r="N96" s="311" t="str">
        <f>_xlfn.XLOOKUP(M96,Tabla9[Porcentaje],Tabla9[Nivel de impacto],"",1)</f>
        <v/>
      </c>
      <c r="O96" s="311" t="str">
        <f>IF(P96,_xlfn.XLOOKUP(CONCATENATE("P",F96,"I",N96),Tabla10[Llave],Tabla10[Severidad],"",1),"")</f>
        <v/>
      </c>
      <c r="P96" s="315" t="b">
        <f t="shared" si="3"/>
        <v>0</v>
      </c>
      <c r="Q96" s="199"/>
    </row>
    <row r="97" spans="1:17" ht="14.6" x14ac:dyDescent="0.4">
      <c r="A97" s="289" t="s">
        <v>676</v>
      </c>
      <c r="B97" s="309" t="b">
        <f>_xlfn.XLOOKUP(A97,Tabla6[Id Riesgo],Tabla6[Registro diligenciado],FALSE,1)</f>
        <v>0</v>
      </c>
      <c r="C97" s="290" t="str">
        <f>IF(B97,_xlfn.XLOOKUP(A97,Tabla6[Id Riesgo],Tabla6[DESCRIPCIÓN DEL RIESGO],FALSE,1),"")</f>
        <v/>
      </c>
      <c r="D97" s="295"/>
      <c r="E97" s="310" t="str">
        <f>_xlfn.XLOOKUP(D97,Tabla8[No. veces que realiza la actividad al año],Tabla8[Probabilidad],"",1)</f>
        <v/>
      </c>
      <c r="F97" s="311" t="str">
        <f>_xlfn.XLOOKUP(D97,Tabla8[No. veces que realiza la actividad al año],Tabla8[Nivel de probabilidad],"",1)</f>
        <v/>
      </c>
      <c r="G97" s="294"/>
      <c r="H97" s="312" t="str">
        <f>_xlfn.XLOOKUP(G97,Tabla9[Afectación económica],Tabla9[Porcentaje],"",1)</f>
        <v/>
      </c>
      <c r="I97" s="313" t="str">
        <f>_xlfn.XLOOKUP(G97,Tabla9[Afectación económica],Tabla9[Nivel de impacto],"",1)</f>
        <v/>
      </c>
      <c r="J97" s="314"/>
      <c r="K97" s="312" t="str">
        <f>_xlfn.XLOOKUP(J97,Tabla9[Reputacional],Tabla9[Porcentaje],"",1)</f>
        <v/>
      </c>
      <c r="L97" s="313" t="str">
        <f>_xlfn.XLOOKUP(J97,Tabla9[Reputacional],Tabla9[Nivel de impacto],"",1)</f>
        <v/>
      </c>
      <c r="M97" s="310" t="str">
        <f t="shared" si="2"/>
        <v/>
      </c>
      <c r="N97" s="311" t="str">
        <f>_xlfn.XLOOKUP(M97,Tabla9[Porcentaje],Tabla9[Nivel de impacto],"",1)</f>
        <v/>
      </c>
      <c r="O97" s="311" t="str">
        <f>IF(P97,_xlfn.XLOOKUP(CONCATENATE("P",F97,"I",N97),Tabla10[Llave],Tabla10[Severidad],"",1),"")</f>
        <v/>
      </c>
      <c r="P97" s="315" t="b">
        <f t="shared" si="3"/>
        <v>0</v>
      </c>
      <c r="Q97" s="199"/>
    </row>
    <row r="98" spans="1:17" ht="14.6" x14ac:dyDescent="0.4">
      <c r="A98" s="289" t="s">
        <v>677</v>
      </c>
      <c r="B98" s="309" t="b">
        <f>_xlfn.XLOOKUP(A98,Tabla6[Id Riesgo],Tabla6[Registro diligenciado],FALSE,1)</f>
        <v>0</v>
      </c>
      <c r="C98" s="290" t="str">
        <f>IF(B98,_xlfn.XLOOKUP(A98,Tabla6[Id Riesgo],Tabla6[DESCRIPCIÓN DEL RIESGO],FALSE,1),"")</f>
        <v/>
      </c>
      <c r="D98" s="295"/>
      <c r="E98" s="310" t="str">
        <f>_xlfn.XLOOKUP(D98,Tabla8[No. veces que realiza la actividad al año],Tabla8[Probabilidad],"",1)</f>
        <v/>
      </c>
      <c r="F98" s="311" t="str">
        <f>_xlfn.XLOOKUP(D98,Tabla8[No. veces que realiza la actividad al año],Tabla8[Nivel de probabilidad],"",1)</f>
        <v/>
      </c>
      <c r="G98" s="294"/>
      <c r="H98" s="312" t="str">
        <f>_xlfn.XLOOKUP(G98,Tabla9[Afectación económica],Tabla9[Porcentaje],"",1)</f>
        <v/>
      </c>
      <c r="I98" s="313" t="str">
        <f>_xlfn.XLOOKUP(G98,Tabla9[Afectación económica],Tabla9[Nivel de impacto],"",1)</f>
        <v/>
      </c>
      <c r="J98" s="314"/>
      <c r="K98" s="312" t="str">
        <f>_xlfn.XLOOKUP(J98,Tabla9[Reputacional],Tabla9[Porcentaje],"",1)</f>
        <v/>
      </c>
      <c r="L98" s="313" t="str">
        <f>_xlfn.XLOOKUP(J98,Tabla9[Reputacional],Tabla9[Nivel de impacto],"",1)</f>
        <v/>
      </c>
      <c r="M98" s="310" t="str">
        <f t="shared" si="2"/>
        <v/>
      </c>
      <c r="N98" s="311" t="str">
        <f>_xlfn.XLOOKUP(M98,Tabla9[Porcentaje],Tabla9[Nivel de impacto],"",1)</f>
        <v/>
      </c>
      <c r="O98" s="311" t="str">
        <f>IF(P98,_xlfn.XLOOKUP(CONCATENATE("P",F98,"I",N98),Tabla10[Llave],Tabla10[Severidad],"",1),"")</f>
        <v/>
      </c>
      <c r="P98" s="315" t="b">
        <f t="shared" si="3"/>
        <v>0</v>
      </c>
      <c r="Q98" s="199"/>
    </row>
    <row r="99" spans="1:17" ht="14.6" x14ac:dyDescent="0.4">
      <c r="A99" s="289" t="s">
        <v>678</v>
      </c>
      <c r="B99" s="309" t="b">
        <f>_xlfn.XLOOKUP(A99,Tabla6[Id Riesgo],Tabla6[Registro diligenciado],FALSE,1)</f>
        <v>0</v>
      </c>
      <c r="C99" s="290" t="str">
        <f>IF(B99,_xlfn.XLOOKUP(A99,Tabla6[Id Riesgo],Tabla6[DESCRIPCIÓN DEL RIESGO],FALSE,1),"")</f>
        <v/>
      </c>
      <c r="D99" s="295"/>
      <c r="E99" s="310" t="str">
        <f>_xlfn.XLOOKUP(D99,Tabla8[No. veces que realiza la actividad al año],Tabla8[Probabilidad],"",1)</f>
        <v/>
      </c>
      <c r="F99" s="311" t="str">
        <f>_xlfn.XLOOKUP(D99,Tabla8[No. veces que realiza la actividad al año],Tabla8[Nivel de probabilidad],"",1)</f>
        <v/>
      </c>
      <c r="G99" s="294"/>
      <c r="H99" s="312" t="str">
        <f>_xlfn.XLOOKUP(G99,Tabla9[Afectación económica],Tabla9[Porcentaje],"",1)</f>
        <v/>
      </c>
      <c r="I99" s="313" t="str">
        <f>_xlfn.XLOOKUP(G99,Tabla9[Afectación económica],Tabla9[Nivel de impacto],"",1)</f>
        <v/>
      </c>
      <c r="J99" s="314"/>
      <c r="K99" s="312" t="str">
        <f>_xlfn.XLOOKUP(J99,Tabla9[Reputacional],Tabla9[Porcentaje],"",1)</f>
        <v/>
      </c>
      <c r="L99" s="313" t="str">
        <f>_xlfn.XLOOKUP(J99,Tabla9[Reputacional],Tabla9[Nivel de impacto],"",1)</f>
        <v/>
      </c>
      <c r="M99" s="310" t="str">
        <f t="shared" si="2"/>
        <v/>
      </c>
      <c r="N99" s="311" t="str">
        <f>_xlfn.XLOOKUP(M99,Tabla9[Porcentaje],Tabla9[Nivel de impacto],"",1)</f>
        <v/>
      </c>
      <c r="O99" s="311" t="str">
        <f>IF(P99,_xlfn.XLOOKUP(CONCATENATE("P",F99,"I",N99),Tabla10[Llave],Tabla10[Severidad],"",1),"")</f>
        <v/>
      </c>
      <c r="P99" s="315" t="b">
        <f t="shared" si="3"/>
        <v>0</v>
      </c>
      <c r="Q99" s="199"/>
    </row>
    <row r="100" spans="1:17" ht="14.6" x14ac:dyDescent="0.4">
      <c r="A100" s="289" t="s">
        <v>679</v>
      </c>
      <c r="B100" s="309" t="b">
        <f>_xlfn.XLOOKUP(A100,Tabla6[Id Riesgo],Tabla6[Registro diligenciado],FALSE,1)</f>
        <v>0</v>
      </c>
      <c r="C100" s="290" t="str">
        <f>IF(B100,_xlfn.XLOOKUP(A100,Tabla6[Id Riesgo],Tabla6[DESCRIPCIÓN DEL RIESGO],FALSE,1),"")</f>
        <v/>
      </c>
      <c r="D100" s="295"/>
      <c r="E100" s="310" t="str">
        <f>_xlfn.XLOOKUP(D100,Tabla8[No. veces que realiza la actividad al año],Tabla8[Probabilidad],"",1)</f>
        <v/>
      </c>
      <c r="F100" s="311" t="str">
        <f>_xlfn.XLOOKUP(D100,Tabla8[No. veces que realiza la actividad al año],Tabla8[Nivel de probabilidad],"",1)</f>
        <v/>
      </c>
      <c r="G100" s="294"/>
      <c r="H100" s="312" t="str">
        <f>_xlfn.XLOOKUP(G100,Tabla9[Afectación económica],Tabla9[Porcentaje],"",1)</f>
        <v/>
      </c>
      <c r="I100" s="313" t="str">
        <f>_xlfn.XLOOKUP(G100,Tabla9[Afectación económica],Tabla9[Nivel de impacto],"",1)</f>
        <v/>
      </c>
      <c r="J100" s="314"/>
      <c r="K100" s="312" t="str">
        <f>_xlfn.XLOOKUP(J100,Tabla9[Reputacional],Tabla9[Porcentaje],"",1)</f>
        <v/>
      </c>
      <c r="L100" s="313" t="str">
        <f>_xlfn.XLOOKUP(J100,Tabla9[Reputacional],Tabla9[Nivel de impacto],"",1)</f>
        <v/>
      </c>
      <c r="M100" s="310" t="str">
        <f t="shared" si="2"/>
        <v/>
      </c>
      <c r="N100" s="311" t="str">
        <f>_xlfn.XLOOKUP(M100,Tabla9[Porcentaje],Tabla9[Nivel de impacto],"",1)</f>
        <v/>
      </c>
      <c r="O100" s="311" t="str">
        <f>IF(P100,_xlfn.XLOOKUP(CONCATENATE("P",F100,"I",N100),Tabla10[Llave],Tabla10[Severidad],"",1),"")</f>
        <v/>
      </c>
      <c r="P100" s="315" t="b">
        <f t="shared" si="3"/>
        <v>0</v>
      </c>
      <c r="Q100" s="199"/>
    </row>
    <row r="101" spans="1:17" ht="14.6" x14ac:dyDescent="0.4">
      <c r="A101" s="289" t="s">
        <v>680</v>
      </c>
      <c r="B101" s="309" t="b">
        <f>_xlfn.XLOOKUP(A101,Tabla6[Id Riesgo],Tabla6[Registro diligenciado],FALSE,1)</f>
        <v>0</v>
      </c>
      <c r="C101" s="290" t="str">
        <f>IF(B101,_xlfn.XLOOKUP(A101,Tabla6[Id Riesgo],Tabla6[DESCRIPCIÓN DEL RIESGO],FALSE,1),"")</f>
        <v/>
      </c>
      <c r="D101" s="295"/>
      <c r="E101" s="310" t="str">
        <f>_xlfn.XLOOKUP(D101,Tabla8[No. veces que realiza la actividad al año],Tabla8[Probabilidad],"",1)</f>
        <v/>
      </c>
      <c r="F101" s="311" t="str">
        <f>_xlfn.XLOOKUP(D101,Tabla8[No. veces que realiza la actividad al año],Tabla8[Nivel de probabilidad],"",1)</f>
        <v/>
      </c>
      <c r="G101" s="294"/>
      <c r="H101" s="312" t="str">
        <f>_xlfn.XLOOKUP(G101,Tabla9[Afectación económica],Tabla9[Porcentaje],"",1)</f>
        <v/>
      </c>
      <c r="I101" s="313" t="str">
        <f>_xlfn.XLOOKUP(G101,Tabla9[Afectación económica],Tabla9[Nivel de impacto],"",1)</f>
        <v/>
      </c>
      <c r="J101" s="314"/>
      <c r="K101" s="312" t="str">
        <f>_xlfn.XLOOKUP(J101,Tabla9[Reputacional],Tabla9[Porcentaje],"",1)</f>
        <v/>
      </c>
      <c r="L101" s="313" t="str">
        <f>_xlfn.XLOOKUP(J101,Tabla9[Reputacional],Tabla9[Nivel de impacto],"",1)</f>
        <v/>
      </c>
      <c r="M101" s="310" t="str">
        <f t="shared" si="2"/>
        <v/>
      </c>
      <c r="N101" s="311" t="str">
        <f>_xlfn.XLOOKUP(M101,Tabla9[Porcentaje],Tabla9[Nivel de impacto],"",1)</f>
        <v/>
      </c>
      <c r="O101" s="311" t="str">
        <f>IF(P101,_xlfn.XLOOKUP(CONCATENATE("P",F101,"I",N101),Tabla10[Llave],Tabla10[Severidad],"",1),"")</f>
        <v/>
      </c>
      <c r="P101" s="315" t="b">
        <f t="shared" si="3"/>
        <v>0</v>
      </c>
      <c r="Q101" s="199"/>
    </row>
    <row r="102" spans="1:17" ht="14.6" x14ac:dyDescent="0.4">
      <c r="A102" s="289" t="s">
        <v>681</v>
      </c>
      <c r="B102" s="309" t="b">
        <f>_xlfn.XLOOKUP(A102,Tabla6[Id Riesgo],Tabla6[Registro diligenciado],FALSE,1)</f>
        <v>0</v>
      </c>
      <c r="C102" s="290" t="str">
        <f>IF(B102,_xlfn.XLOOKUP(A102,Tabla6[Id Riesgo],Tabla6[DESCRIPCIÓN DEL RIESGO],FALSE,1),"")</f>
        <v/>
      </c>
      <c r="D102" s="295"/>
      <c r="E102" s="310" t="str">
        <f>_xlfn.XLOOKUP(D102,Tabla8[No. veces que realiza la actividad al año],Tabla8[Probabilidad],"",1)</f>
        <v/>
      </c>
      <c r="F102" s="311" t="str">
        <f>_xlfn.XLOOKUP(D102,Tabla8[No. veces que realiza la actividad al año],Tabla8[Nivel de probabilidad],"",1)</f>
        <v/>
      </c>
      <c r="G102" s="294"/>
      <c r="H102" s="312" t="str">
        <f>_xlfn.XLOOKUP(G102,Tabla9[Afectación económica],Tabla9[Porcentaje],"",1)</f>
        <v/>
      </c>
      <c r="I102" s="313" t="str">
        <f>_xlfn.XLOOKUP(G102,Tabla9[Afectación económica],Tabla9[Nivel de impacto],"",1)</f>
        <v/>
      </c>
      <c r="J102" s="314"/>
      <c r="K102" s="312" t="str">
        <f>_xlfn.XLOOKUP(J102,Tabla9[Reputacional],Tabla9[Porcentaje],"",1)</f>
        <v/>
      </c>
      <c r="L102" s="313" t="str">
        <f>_xlfn.XLOOKUP(J102,Tabla9[Reputacional],Tabla9[Nivel de impacto],"",1)</f>
        <v/>
      </c>
      <c r="M102" s="310" t="str">
        <f t="shared" si="2"/>
        <v/>
      </c>
      <c r="N102" s="311" t="str">
        <f>_xlfn.XLOOKUP(M102,Tabla9[Porcentaje],Tabla9[Nivel de impacto],"",1)</f>
        <v/>
      </c>
      <c r="O102" s="311" t="str">
        <f>IF(P102,_xlfn.XLOOKUP(CONCATENATE("P",F102,"I",N102),Tabla10[Llave],Tabla10[Severidad],"",1),"")</f>
        <v/>
      </c>
      <c r="P102" s="315" t="b">
        <f t="shared" si="3"/>
        <v>0</v>
      </c>
      <c r="Q102" s="199"/>
    </row>
    <row r="103" spans="1:17" ht="14.6" x14ac:dyDescent="0.4">
      <c r="A103" s="289" t="s">
        <v>682</v>
      </c>
      <c r="B103" s="309" t="b">
        <f>_xlfn.XLOOKUP(A103,Tabla6[Id Riesgo],Tabla6[Registro diligenciado],FALSE,1)</f>
        <v>0</v>
      </c>
      <c r="C103" s="290" t="str">
        <f>IF(B103,_xlfn.XLOOKUP(A103,Tabla6[Id Riesgo],Tabla6[DESCRIPCIÓN DEL RIESGO],FALSE,1),"")</f>
        <v/>
      </c>
      <c r="D103" s="295"/>
      <c r="E103" s="310" t="str">
        <f>_xlfn.XLOOKUP(D103,Tabla8[No. veces que realiza la actividad al año],Tabla8[Probabilidad],"",1)</f>
        <v/>
      </c>
      <c r="F103" s="311" t="str">
        <f>_xlfn.XLOOKUP(D103,Tabla8[No. veces que realiza la actividad al año],Tabla8[Nivel de probabilidad],"",1)</f>
        <v/>
      </c>
      <c r="G103" s="294"/>
      <c r="H103" s="312" t="str">
        <f>_xlfn.XLOOKUP(G103,Tabla9[Afectación económica],Tabla9[Porcentaje],"",1)</f>
        <v/>
      </c>
      <c r="I103" s="313" t="str">
        <f>_xlfn.XLOOKUP(G103,Tabla9[Afectación económica],Tabla9[Nivel de impacto],"",1)</f>
        <v/>
      </c>
      <c r="J103" s="314"/>
      <c r="K103" s="312" t="str">
        <f>_xlfn.XLOOKUP(J103,Tabla9[Reputacional],Tabla9[Porcentaje],"",1)</f>
        <v/>
      </c>
      <c r="L103" s="313" t="str">
        <f>_xlfn.XLOOKUP(J103,Tabla9[Reputacional],Tabla9[Nivel de impacto],"",1)</f>
        <v/>
      </c>
      <c r="M103" s="310" t="str">
        <f t="shared" si="2"/>
        <v/>
      </c>
      <c r="N103" s="311" t="str">
        <f>_xlfn.XLOOKUP(M103,Tabla9[Porcentaje],Tabla9[Nivel de impacto],"",1)</f>
        <v/>
      </c>
      <c r="O103" s="311" t="str">
        <f>IF(P103,_xlfn.XLOOKUP(CONCATENATE("P",F103,"I",N103),Tabla10[Llave],Tabla10[Severidad],"",1),"")</f>
        <v/>
      </c>
      <c r="P103" s="315" t="b">
        <f t="shared" si="3"/>
        <v>0</v>
      </c>
      <c r="Q103" s="199"/>
    </row>
    <row r="104" spans="1:17" ht="14.6" x14ac:dyDescent="0.4">
      <c r="A104" s="289" t="s">
        <v>683</v>
      </c>
      <c r="B104" s="309" t="b">
        <f>_xlfn.XLOOKUP(A104,Tabla6[Id Riesgo],Tabla6[Registro diligenciado],FALSE,1)</f>
        <v>0</v>
      </c>
      <c r="C104" s="290" t="str">
        <f>IF(B104,_xlfn.XLOOKUP(A104,Tabla6[Id Riesgo],Tabla6[DESCRIPCIÓN DEL RIESGO],FALSE,1),"")</f>
        <v/>
      </c>
      <c r="D104" s="295"/>
      <c r="E104" s="310" t="str">
        <f>_xlfn.XLOOKUP(D104,Tabla8[No. veces que realiza la actividad al año],Tabla8[Probabilidad],"",1)</f>
        <v/>
      </c>
      <c r="F104" s="311" t="str">
        <f>_xlfn.XLOOKUP(D104,Tabla8[No. veces que realiza la actividad al año],Tabla8[Nivel de probabilidad],"",1)</f>
        <v/>
      </c>
      <c r="G104" s="294"/>
      <c r="H104" s="312" t="str">
        <f>_xlfn.XLOOKUP(G104,Tabla9[Afectación económica],Tabla9[Porcentaje],"",1)</f>
        <v/>
      </c>
      <c r="I104" s="313" t="str">
        <f>_xlfn.XLOOKUP(G104,Tabla9[Afectación económica],Tabla9[Nivel de impacto],"",1)</f>
        <v/>
      </c>
      <c r="J104" s="314"/>
      <c r="K104" s="312" t="str">
        <f>_xlfn.XLOOKUP(J104,Tabla9[Reputacional],Tabla9[Porcentaje],"",1)</f>
        <v/>
      </c>
      <c r="L104" s="313" t="str">
        <f>_xlfn.XLOOKUP(J104,Tabla9[Reputacional],Tabla9[Nivel de impacto],"",1)</f>
        <v/>
      </c>
      <c r="M104" s="310" t="str">
        <f t="shared" si="2"/>
        <v/>
      </c>
      <c r="N104" s="311" t="str">
        <f>_xlfn.XLOOKUP(M104,Tabla9[Porcentaje],Tabla9[Nivel de impacto],"",1)</f>
        <v/>
      </c>
      <c r="O104" s="311" t="str">
        <f>IF(P104,_xlfn.XLOOKUP(CONCATENATE("P",F104,"I",N104),Tabla10[Llave],Tabla10[Severidad],"",1),"")</f>
        <v/>
      </c>
      <c r="P104" s="315" t="b">
        <f t="shared" si="3"/>
        <v>0</v>
      </c>
      <c r="Q104" s="199"/>
    </row>
    <row r="105" spans="1:17" ht="14.6" x14ac:dyDescent="0.4">
      <c r="A105" s="289" t="s">
        <v>684</v>
      </c>
      <c r="B105" s="309" t="b">
        <f>_xlfn.XLOOKUP(A105,Tabla6[Id Riesgo],Tabla6[Registro diligenciado],FALSE,1)</f>
        <v>0</v>
      </c>
      <c r="C105" s="290" t="str">
        <f>IF(B105,_xlfn.XLOOKUP(A105,Tabla6[Id Riesgo],Tabla6[DESCRIPCIÓN DEL RIESGO],FALSE,1),"")</f>
        <v/>
      </c>
      <c r="D105" s="295"/>
      <c r="E105" s="310" t="str">
        <f>_xlfn.XLOOKUP(D105,Tabla8[No. veces que realiza la actividad al año],Tabla8[Probabilidad],"",1)</f>
        <v/>
      </c>
      <c r="F105" s="311" t="str">
        <f>_xlfn.XLOOKUP(D105,Tabla8[No. veces que realiza la actividad al año],Tabla8[Nivel de probabilidad],"",1)</f>
        <v/>
      </c>
      <c r="G105" s="294"/>
      <c r="H105" s="312" t="str">
        <f>_xlfn.XLOOKUP(G105,Tabla9[Afectación económica],Tabla9[Porcentaje],"",1)</f>
        <v/>
      </c>
      <c r="I105" s="313" t="str">
        <f>_xlfn.XLOOKUP(G105,Tabla9[Afectación económica],Tabla9[Nivel de impacto],"",1)</f>
        <v/>
      </c>
      <c r="J105" s="314"/>
      <c r="K105" s="312" t="str">
        <f>_xlfn.XLOOKUP(J105,Tabla9[Reputacional],Tabla9[Porcentaje],"",1)</f>
        <v/>
      </c>
      <c r="L105" s="313" t="str">
        <f>_xlfn.XLOOKUP(J105,Tabla9[Reputacional],Tabla9[Nivel de impacto],"",1)</f>
        <v/>
      </c>
      <c r="M105" s="310" t="str">
        <f t="shared" si="2"/>
        <v/>
      </c>
      <c r="N105" s="311" t="str">
        <f>_xlfn.XLOOKUP(M105,Tabla9[Porcentaje],Tabla9[Nivel de impacto],"",1)</f>
        <v/>
      </c>
      <c r="O105" s="311" t="str">
        <f>IF(P105,_xlfn.XLOOKUP(CONCATENATE("P",F105,"I",N105),Tabla10[Llave],Tabla10[Severidad],"",1),"")</f>
        <v/>
      </c>
      <c r="P105" s="315" t="b">
        <f t="shared" si="3"/>
        <v>0</v>
      </c>
      <c r="Q105" s="199"/>
    </row>
    <row r="106" spans="1:17" ht="14.6" x14ac:dyDescent="0.4">
      <c r="A106" s="289" t="s">
        <v>685</v>
      </c>
      <c r="B106" s="309" t="b">
        <f>_xlfn.XLOOKUP(A106,Tabla6[Id Riesgo],Tabla6[Registro diligenciado],FALSE,1)</f>
        <v>0</v>
      </c>
      <c r="C106" s="290" t="str">
        <f>IF(B106,_xlfn.XLOOKUP(A106,Tabla6[Id Riesgo],Tabla6[DESCRIPCIÓN DEL RIESGO],FALSE,1),"")</f>
        <v/>
      </c>
      <c r="D106" s="295"/>
      <c r="E106" s="310" t="str">
        <f>_xlfn.XLOOKUP(D106,Tabla8[No. veces que realiza la actividad al año],Tabla8[Probabilidad],"",1)</f>
        <v/>
      </c>
      <c r="F106" s="311" t="str">
        <f>_xlfn.XLOOKUP(D106,Tabla8[No. veces que realiza la actividad al año],Tabla8[Nivel de probabilidad],"",1)</f>
        <v/>
      </c>
      <c r="G106" s="294"/>
      <c r="H106" s="312" t="str">
        <f>_xlfn.XLOOKUP(G106,Tabla9[Afectación económica],Tabla9[Porcentaje],"",1)</f>
        <v/>
      </c>
      <c r="I106" s="313" t="str">
        <f>_xlfn.XLOOKUP(G106,Tabla9[Afectación económica],Tabla9[Nivel de impacto],"",1)</f>
        <v/>
      </c>
      <c r="J106" s="314"/>
      <c r="K106" s="312" t="str">
        <f>_xlfn.XLOOKUP(J106,Tabla9[Reputacional],Tabla9[Porcentaje],"",1)</f>
        <v/>
      </c>
      <c r="L106" s="313" t="str">
        <f>_xlfn.XLOOKUP(J106,Tabla9[Reputacional],Tabla9[Nivel de impacto],"",1)</f>
        <v/>
      </c>
      <c r="M106" s="310" t="str">
        <f t="shared" si="2"/>
        <v/>
      </c>
      <c r="N106" s="311" t="str">
        <f>_xlfn.XLOOKUP(M106,Tabla9[Porcentaje],Tabla9[Nivel de impacto],"",1)</f>
        <v/>
      </c>
      <c r="O106" s="311" t="str">
        <f>IF(P106,_xlfn.XLOOKUP(CONCATENATE("P",F106,"I",N106),Tabla10[Llave],Tabla10[Severidad],"",1),"")</f>
        <v/>
      </c>
      <c r="P106" s="315" t="b">
        <f t="shared" si="3"/>
        <v>0</v>
      </c>
      <c r="Q106" s="199"/>
    </row>
    <row r="107" spans="1:17" ht="14.6" x14ac:dyDescent="0.4">
      <c r="A107" s="289" t="s">
        <v>686</v>
      </c>
      <c r="B107" s="309" t="b">
        <f>_xlfn.XLOOKUP(A107,Tabla6[Id Riesgo],Tabla6[Registro diligenciado],FALSE,1)</f>
        <v>0</v>
      </c>
      <c r="C107" s="290" t="str">
        <f>IF(B107,_xlfn.XLOOKUP(A107,Tabla6[Id Riesgo],Tabla6[DESCRIPCIÓN DEL RIESGO],FALSE,1),"")</f>
        <v/>
      </c>
      <c r="D107" s="295"/>
      <c r="E107" s="310" t="str">
        <f>_xlfn.XLOOKUP(D107,Tabla8[No. veces que realiza la actividad al año],Tabla8[Probabilidad],"",1)</f>
        <v/>
      </c>
      <c r="F107" s="311" t="str">
        <f>_xlfn.XLOOKUP(D107,Tabla8[No. veces que realiza la actividad al año],Tabla8[Nivel de probabilidad],"",1)</f>
        <v/>
      </c>
      <c r="G107" s="294"/>
      <c r="H107" s="312" t="str">
        <f>_xlfn.XLOOKUP(G107,Tabla9[Afectación económica],Tabla9[Porcentaje],"",1)</f>
        <v/>
      </c>
      <c r="I107" s="313" t="str">
        <f>_xlfn.XLOOKUP(G107,Tabla9[Afectación económica],Tabla9[Nivel de impacto],"",1)</f>
        <v/>
      </c>
      <c r="J107" s="314"/>
      <c r="K107" s="312" t="str">
        <f>_xlfn.XLOOKUP(J107,Tabla9[Reputacional],Tabla9[Porcentaje],"",1)</f>
        <v/>
      </c>
      <c r="L107" s="313" t="str">
        <f>_xlfn.XLOOKUP(J107,Tabla9[Reputacional],Tabla9[Nivel de impacto],"",1)</f>
        <v/>
      </c>
      <c r="M107" s="310" t="str">
        <f t="shared" si="2"/>
        <v/>
      </c>
      <c r="N107" s="311" t="str">
        <f>_xlfn.XLOOKUP(M107,Tabla9[Porcentaje],Tabla9[Nivel de impacto],"",1)</f>
        <v/>
      </c>
      <c r="O107" s="311" t="str">
        <f>IF(P107,_xlfn.XLOOKUP(CONCATENATE("P",F107,"I",N107),Tabla10[Llave],Tabla10[Severidad],"",1),"")</f>
        <v/>
      </c>
      <c r="P107" s="315" t="b">
        <f t="shared" si="3"/>
        <v>0</v>
      </c>
      <c r="Q107" s="199"/>
    </row>
    <row r="108" spans="1:17" ht="14.6" x14ac:dyDescent="0.4">
      <c r="A108" s="289" t="s">
        <v>687</v>
      </c>
      <c r="B108" s="309" t="b">
        <f>_xlfn.XLOOKUP(A108,Tabla6[Id Riesgo],Tabla6[Registro diligenciado],FALSE,1)</f>
        <v>0</v>
      </c>
      <c r="C108" s="290" t="str">
        <f>IF(B108,_xlfn.XLOOKUP(A108,Tabla6[Id Riesgo],Tabla6[DESCRIPCIÓN DEL RIESGO],FALSE,1),"")</f>
        <v/>
      </c>
      <c r="D108" s="295"/>
      <c r="E108" s="310" t="str">
        <f>_xlfn.XLOOKUP(D108,Tabla8[No. veces que realiza la actividad al año],Tabla8[Probabilidad],"",1)</f>
        <v/>
      </c>
      <c r="F108" s="311" t="str">
        <f>_xlfn.XLOOKUP(D108,Tabla8[No. veces que realiza la actividad al año],Tabla8[Nivel de probabilidad],"",1)</f>
        <v/>
      </c>
      <c r="G108" s="294"/>
      <c r="H108" s="312" t="str">
        <f>_xlfn.XLOOKUP(G108,Tabla9[Afectación económica],Tabla9[Porcentaje],"",1)</f>
        <v/>
      </c>
      <c r="I108" s="313" t="str">
        <f>_xlfn.XLOOKUP(G108,Tabla9[Afectación económica],Tabla9[Nivel de impacto],"",1)</f>
        <v/>
      </c>
      <c r="J108" s="314"/>
      <c r="K108" s="312" t="str">
        <f>_xlfn.XLOOKUP(J108,Tabla9[Reputacional],Tabla9[Porcentaje],"",1)</f>
        <v/>
      </c>
      <c r="L108" s="313" t="str">
        <f>_xlfn.XLOOKUP(J108,Tabla9[Reputacional],Tabla9[Nivel de impacto],"",1)</f>
        <v/>
      </c>
      <c r="M108" s="310" t="str">
        <f t="shared" si="2"/>
        <v/>
      </c>
      <c r="N108" s="311" t="str">
        <f>_xlfn.XLOOKUP(M108,Tabla9[Porcentaje],Tabla9[Nivel de impacto],"",1)</f>
        <v/>
      </c>
      <c r="O108" s="311" t="str">
        <f>IF(P108,_xlfn.XLOOKUP(CONCATENATE("P",F108,"I",N108),Tabla10[Llave],Tabla10[Severidad],"",1),"")</f>
        <v/>
      </c>
      <c r="P108" s="315" t="b">
        <f t="shared" si="3"/>
        <v>0</v>
      </c>
      <c r="Q108" s="199"/>
    </row>
    <row r="109" spans="1:17" ht="14.6" x14ac:dyDescent="0.4">
      <c r="A109" s="289" t="s">
        <v>688</v>
      </c>
      <c r="B109" s="309" t="b">
        <f>_xlfn.XLOOKUP(A109,Tabla6[Id Riesgo],Tabla6[Registro diligenciado],FALSE,1)</f>
        <v>0</v>
      </c>
      <c r="C109" s="290" t="str">
        <f>IF(B109,_xlfn.XLOOKUP(A109,Tabla6[Id Riesgo],Tabla6[DESCRIPCIÓN DEL RIESGO],FALSE,1),"")</f>
        <v/>
      </c>
      <c r="D109" s="295"/>
      <c r="E109" s="310" t="str">
        <f>_xlfn.XLOOKUP(D109,Tabla8[No. veces que realiza la actividad al año],Tabla8[Probabilidad],"",1)</f>
        <v/>
      </c>
      <c r="F109" s="311" t="str">
        <f>_xlfn.XLOOKUP(D109,Tabla8[No. veces que realiza la actividad al año],Tabla8[Nivel de probabilidad],"",1)</f>
        <v/>
      </c>
      <c r="G109" s="294"/>
      <c r="H109" s="312" t="str">
        <f>_xlfn.XLOOKUP(G109,Tabla9[Afectación económica],Tabla9[Porcentaje],"",1)</f>
        <v/>
      </c>
      <c r="I109" s="313" t="str">
        <f>_xlfn.XLOOKUP(G109,Tabla9[Afectación económica],Tabla9[Nivel de impacto],"",1)</f>
        <v/>
      </c>
      <c r="J109" s="314"/>
      <c r="K109" s="312" t="str">
        <f>_xlfn.XLOOKUP(J109,Tabla9[Reputacional],Tabla9[Porcentaje],"",1)</f>
        <v/>
      </c>
      <c r="L109" s="313" t="str">
        <f>_xlfn.XLOOKUP(J109,Tabla9[Reputacional],Tabla9[Nivel de impacto],"",1)</f>
        <v/>
      </c>
      <c r="M109" s="310" t="str">
        <f t="shared" si="2"/>
        <v/>
      </c>
      <c r="N109" s="311" t="str">
        <f>_xlfn.XLOOKUP(M109,Tabla9[Porcentaje],Tabla9[Nivel de impacto],"",1)</f>
        <v/>
      </c>
      <c r="O109" s="311" t="str">
        <f>IF(P109,_xlfn.XLOOKUP(CONCATENATE("P",F109,"I",N109),Tabla10[Llave],Tabla10[Severidad],"",1),"")</f>
        <v/>
      </c>
      <c r="P109" s="315" t="b">
        <f t="shared" si="3"/>
        <v>0</v>
      </c>
      <c r="Q109" s="199"/>
    </row>
    <row r="110" spans="1:17" ht="14.6" x14ac:dyDescent="0.4">
      <c r="A110" s="289" t="s">
        <v>689</v>
      </c>
      <c r="B110" s="309" t="b">
        <f>_xlfn.XLOOKUP(A110,Tabla6[Id Riesgo],Tabla6[Registro diligenciado],FALSE,1)</f>
        <v>0</v>
      </c>
      <c r="C110" s="290" t="str">
        <f>IF(B110,_xlfn.XLOOKUP(A110,Tabla6[Id Riesgo],Tabla6[DESCRIPCIÓN DEL RIESGO],FALSE,1),"")</f>
        <v/>
      </c>
      <c r="D110" s="295"/>
      <c r="E110" s="310" t="str">
        <f>_xlfn.XLOOKUP(D110,Tabla8[No. veces que realiza la actividad al año],Tabla8[Probabilidad],"",1)</f>
        <v/>
      </c>
      <c r="F110" s="311" t="str">
        <f>_xlfn.XLOOKUP(D110,Tabla8[No. veces que realiza la actividad al año],Tabla8[Nivel de probabilidad],"",1)</f>
        <v/>
      </c>
      <c r="G110" s="294"/>
      <c r="H110" s="312" t="str">
        <f>_xlfn.XLOOKUP(G110,Tabla9[Afectación económica],Tabla9[Porcentaje],"",1)</f>
        <v/>
      </c>
      <c r="I110" s="313" t="str">
        <f>_xlfn.XLOOKUP(G110,Tabla9[Afectación económica],Tabla9[Nivel de impacto],"",1)</f>
        <v/>
      </c>
      <c r="J110" s="314"/>
      <c r="K110" s="312" t="str">
        <f>_xlfn.XLOOKUP(J110,Tabla9[Reputacional],Tabla9[Porcentaje],"",1)</f>
        <v/>
      </c>
      <c r="L110" s="313" t="str">
        <f>_xlfn.XLOOKUP(J110,Tabla9[Reputacional],Tabla9[Nivel de impacto],"",1)</f>
        <v/>
      </c>
      <c r="M110" s="310" t="str">
        <f t="shared" si="2"/>
        <v/>
      </c>
      <c r="N110" s="311" t="str">
        <f>_xlfn.XLOOKUP(M110,Tabla9[Porcentaje],Tabla9[Nivel de impacto],"",1)</f>
        <v/>
      </c>
      <c r="O110" s="311" t="str">
        <f>IF(P110,_xlfn.XLOOKUP(CONCATENATE("P",F110,"I",N110),Tabla10[Llave],Tabla10[Severidad],"",1),"")</f>
        <v/>
      </c>
      <c r="P110" s="315" t="b">
        <f t="shared" si="3"/>
        <v>0</v>
      </c>
      <c r="Q110" s="199"/>
    </row>
    <row r="111" spans="1:17" ht="14.6" x14ac:dyDescent="0.4">
      <c r="A111" s="289" t="s">
        <v>690</v>
      </c>
      <c r="B111" s="309" t="b">
        <f>_xlfn.XLOOKUP(A111,Tabla6[Id Riesgo],Tabla6[Registro diligenciado],FALSE,1)</f>
        <v>0</v>
      </c>
      <c r="C111" s="290" t="str">
        <f>IF(B111,_xlfn.XLOOKUP(A111,Tabla6[Id Riesgo],Tabla6[DESCRIPCIÓN DEL RIESGO],FALSE,1),"")</f>
        <v/>
      </c>
      <c r="D111" s="295"/>
      <c r="E111" s="310" t="str">
        <f>_xlfn.XLOOKUP(D111,Tabla8[No. veces que realiza la actividad al año],Tabla8[Probabilidad],"",1)</f>
        <v/>
      </c>
      <c r="F111" s="311" t="str">
        <f>_xlfn.XLOOKUP(D111,Tabla8[No. veces que realiza la actividad al año],Tabla8[Nivel de probabilidad],"",1)</f>
        <v/>
      </c>
      <c r="G111" s="294"/>
      <c r="H111" s="312" t="str">
        <f>_xlfn.XLOOKUP(G111,Tabla9[Afectación económica],Tabla9[Porcentaje],"",1)</f>
        <v/>
      </c>
      <c r="I111" s="313" t="str">
        <f>_xlfn.XLOOKUP(G111,Tabla9[Afectación económica],Tabla9[Nivel de impacto],"",1)</f>
        <v/>
      </c>
      <c r="J111" s="314"/>
      <c r="K111" s="312" t="str">
        <f>_xlfn.XLOOKUP(J111,Tabla9[Reputacional],Tabla9[Porcentaje],"",1)</f>
        <v/>
      </c>
      <c r="L111" s="313" t="str">
        <f>_xlfn.XLOOKUP(J111,Tabla9[Reputacional],Tabla9[Nivel de impacto],"",1)</f>
        <v/>
      </c>
      <c r="M111" s="310" t="str">
        <f t="shared" si="2"/>
        <v/>
      </c>
      <c r="N111" s="311" t="str">
        <f>_xlfn.XLOOKUP(M111,Tabla9[Porcentaje],Tabla9[Nivel de impacto],"",1)</f>
        <v/>
      </c>
      <c r="O111" s="311" t="str">
        <f>IF(P111,_xlfn.XLOOKUP(CONCATENATE("P",F111,"I",N111),Tabla10[Llave],Tabla10[Severidad],"",1),"")</f>
        <v/>
      </c>
      <c r="P111" s="315" t="b">
        <f t="shared" si="3"/>
        <v>0</v>
      </c>
      <c r="Q111" s="199"/>
    </row>
    <row r="112" spans="1:17" ht="14.6" x14ac:dyDescent="0.4">
      <c r="A112" s="289" t="s">
        <v>691</v>
      </c>
      <c r="B112" s="309" t="b">
        <f>_xlfn.XLOOKUP(A112,Tabla6[Id Riesgo],Tabla6[Registro diligenciado],FALSE,1)</f>
        <v>0</v>
      </c>
      <c r="C112" s="290" t="str">
        <f>IF(B112,_xlfn.XLOOKUP(A112,Tabla6[Id Riesgo],Tabla6[DESCRIPCIÓN DEL RIESGO],FALSE,1),"")</f>
        <v/>
      </c>
      <c r="D112" s="295"/>
      <c r="E112" s="310" t="str">
        <f>_xlfn.XLOOKUP(D112,Tabla8[No. veces que realiza la actividad al año],Tabla8[Probabilidad],"",1)</f>
        <v/>
      </c>
      <c r="F112" s="311" t="str">
        <f>_xlfn.XLOOKUP(D112,Tabla8[No. veces que realiza la actividad al año],Tabla8[Nivel de probabilidad],"",1)</f>
        <v/>
      </c>
      <c r="G112" s="294"/>
      <c r="H112" s="312" t="str">
        <f>_xlfn.XLOOKUP(G112,Tabla9[Afectación económica],Tabla9[Porcentaje],"",1)</f>
        <v/>
      </c>
      <c r="I112" s="313" t="str">
        <f>_xlfn.XLOOKUP(G112,Tabla9[Afectación económica],Tabla9[Nivel de impacto],"",1)</f>
        <v/>
      </c>
      <c r="J112" s="314"/>
      <c r="K112" s="312" t="str">
        <f>_xlfn.XLOOKUP(J112,Tabla9[Reputacional],Tabla9[Porcentaje],"",1)</f>
        <v/>
      </c>
      <c r="L112" s="313" t="str">
        <f>_xlfn.XLOOKUP(J112,Tabla9[Reputacional],Tabla9[Nivel de impacto],"",1)</f>
        <v/>
      </c>
      <c r="M112" s="310" t="str">
        <f t="shared" si="2"/>
        <v/>
      </c>
      <c r="N112" s="311" t="str">
        <f>_xlfn.XLOOKUP(M112,Tabla9[Porcentaje],Tabla9[Nivel de impacto],"",1)</f>
        <v/>
      </c>
      <c r="O112" s="311" t="str">
        <f>IF(P112,_xlfn.XLOOKUP(CONCATENATE("P",F112,"I",N112),Tabla10[Llave],Tabla10[Severidad],"",1),"")</f>
        <v/>
      </c>
      <c r="P112" s="315" t="b">
        <f t="shared" si="3"/>
        <v>0</v>
      </c>
      <c r="Q112" s="199"/>
    </row>
    <row r="113" spans="1:17" ht="14.6" x14ac:dyDescent="0.4">
      <c r="A113" s="289" t="s">
        <v>692</v>
      </c>
      <c r="B113" s="309" t="b">
        <f>_xlfn.XLOOKUP(A113,Tabla6[Id Riesgo],Tabla6[Registro diligenciado],FALSE,1)</f>
        <v>0</v>
      </c>
      <c r="C113" s="290" t="str">
        <f>IF(B113,_xlfn.XLOOKUP(A113,Tabla6[Id Riesgo],Tabla6[DESCRIPCIÓN DEL RIESGO],FALSE,1),"")</f>
        <v/>
      </c>
      <c r="D113" s="295"/>
      <c r="E113" s="310" t="str">
        <f>_xlfn.XLOOKUP(D113,Tabla8[No. veces que realiza la actividad al año],Tabla8[Probabilidad],"",1)</f>
        <v/>
      </c>
      <c r="F113" s="311" t="str">
        <f>_xlfn.XLOOKUP(D113,Tabla8[No. veces que realiza la actividad al año],Tabla8[Nivel de probabilidad],"",1)</f>
        <v/>
      </c>
      <c r="G113" s="294"/>
      <c r="H113" s="312" t="str">
        <f>_xlfn.XLOOKUP(G113,Tabla9[Afectación económica],Tabla9[Porcentaje],"",1)</f>
        <v/>
      </c>
      <c r="I113" s="313" t="str">
        <f>_xlfn.XLOOKUP(G113,Tabla9[Afectación económica],Tabla9[Nivel de impacto],"",1)</f>
        <v/>
      </c>
      <c r="J113" s="314"/>
      <c r="K113" s="312" t="str">
        <f>_xlfn.XLOOKUP(J113,Tabla9[Reputacional],Tabla9[Porcentaje],"",1)</f>
        <v/>
      </c>
      <c r="L113" s="313" t="str">
        <f>_xlfn.XLOOKUP(J113,Tabla9[Reputacional],Tabla9[Nivel de impacto],"",1)</f>
        <v/>
      </c>
      <c r="M113" s="310" t="str">
        <f t="shared" si="2"/>
        <v/>
      </c>
      <c r="N113" s="311" t="str">
        <f>_xlfn.XLOOKUP(M113,Tabla9[Porcentaje],Tabla9[Nivel de impacto],"",1)</f>
        <v/>
      </c>
      <c r="O113" s="311" t="str">
        <f>IF(P113,_xlfn.XLOOKUP(CONCATENATE("P",F113,"I",N113),Tabla10[Llave],Tabla10[Severidad],"",1),"")</f>
        <v/>
      </c>
      <c r="P113" s="315" t="b">
        <f t="shared" si="3"/>
        <v>0</v>
      </c>
      <c r="Q113" s="199"/>
    </row>
    <row r="114" spans="1:17" ht="14.6" x14ac:dyDescent="0.4">
      <c r="A114" s="289" t="s">
        <v>693</v>
      </c>
      <c r="B114" s="309" t="b">
        <f>_xlfn.XLOOKUP(A114,Tabla6[Id Riesgo],Tabla6[Registro diligenciado],FALSE,1)</f>
        <v>0</v>
      </c>
      <c r="C114" s="290" t="str">
        <f>IF(B114,_xlfn.XLOOKUP(A114,Tabla6[Id Riesgo],Tabla6[DESCRIPCIÓN DEL RIESGO],FALSE,1),"")</f>
        <v/>
      </c>
      <c r="D114" s="295"/>
      <c r="E114" s="310" t="str">
        <f>_xlfn.XLOOKUP(D114,Tabla8[No. veces que realiza la actividad al año],Tabla8[Probabilidad],"",1)</f>
        <v/>
      </c>
      <c r="F114" s="311" t="str">
        <f>_xlfn.XLOOKUP(D114,Tabla8[No. veces que realiza la actividad al año],Tabla8[Nivel de probabilidad],"",1)</f>
        <v/>
      </c>
      <c r="G114" s="294"/>
      <c r="H114" s="312" t="str">
        <f>_xlfn.XLOOKUP(G114,Tabla9[Afectación económica],Tabla9[Porcentaje],"",1)</f>
        <v/>
      </c>
      <c r="I114" s="313" t="str">
        <f>_xlfn.XLOOKUP(G114,Tabla9[Afectación económica],Tabla9[Nivel de impacto],"",1)</f>
        <v/>
      </c>
      <c r="J114" s="314"/>
      <c r="K114" s="312" t="str">
        <f>_xlfn.XLOOKUP(J114,Tabla9[Reputacional],Tabla9[Porcentaje],"",1)</f>
        <v/>
      </c>
      <c r="L114" s="313" t="str">
        <f>_xlfn.XLOOKUP(J114,Tabla9[Reputacional],Tabla9[Nivel de impacto],"",1)</f>
        <v/>
      </c>
      <c r="M114" s="310" t="str">
        <f t="shared" si="2"/>
        <v/>
      </c>
      <c r="N114" s="311" t="str">
        <f>_xlfn.XLOOKUP(M114,Tabla9[Porcentaje],Tabla9[Nivel de impacto],"",1)</f>
        <v/>
      </c>
      <c r="O114" s="311" t="str">
        <f>IF(P114,_xlfn.XLOOKUP(CONCATENATE("P",F114,"I",N114),Tabla10[Llave],Tabla10[Severidad],"",1),"")</f>
        <v/>
      </c>
      <c r="P114" s="315" t="b">
        <f t="shared" si="3"/>
        <v>0</v>
      </c>
      <c r="Q114" s="199"/>
    </row>
    <row r="115" spans="1:17" ht="14.6" x14ac:dyDescent="0.4">
      <c r="A115" s="289" t="s">
        <v>694</v>
      </c>
      <c r="B115" s="309" t="b">
        <f>_xlfn.XLOOKUP(A115,Tabla6[Id Riesgo],Tabla6[Registro diligenciado],FALSE,1)</f>
        <v>0</v>
      </c>
      <c r="C115" s="290" t="str">
        <f>IF(B115,_xlfn.XLOOKUP(A115,Tabla6[Id Riesgo],Tabla6[DESCRIPCIÓN DEL RIESGO],FALSE,1),"")</f>
        <v/>
      </c>
      <c r="D115" s="295"/>
      <c r="E115" s="310" t="str">
        <f>_xlfn.XLOOKUP(D115,Tabla8[No. veces que realiza la actividad al año],Tabla8[Probabilidad],"",1)</f>
        <v/>
      </c>
      <c r="F115" s="311" t="str">
        <f>_xlfn.XLOOKUP(D115,Tabla8[No. veces que realiza la actividad al año],Tabla8[Nivel de probabilidad],"",1)</f>
        <v/>
      </c>
      <c r="G115" s="294"/>
      <c r="H115" s="312" t="str">
        <f>_xlfn.XLOOKUP(G115,Tabla9[Afectación económica],Tabla9[Porcentaje],"",1)</f>
        <v/>
      </c>
      <c r="I115" s="313" t="str">
        <f>_xlfn.XLOOKUP(G115,Tabla9[Afectación económica],Tabla9[Nivel de impacto],"",1)</f>
        <v/>
      </c>
      <c r="J115" s="314"/>
      <c r="K115" s="312" t="str">
        <f>_xlfn.XLOOKUP(J115,Tabla9[Reputacional],Tabla9[Porcentaje],"",1)</f>
        <v/>
      </c>
      <c r="L115" s="313" t="str">
        <f>_xlfn.XLOOKUP(J115,Tabla9[Reputacional],Tabla9[Nivel de impacto],"",1)</f>
        <v/>
      </c>
      <c r="M115" s="310" t="str">
        <f t="shared" si="2"/>
        <v/>
      </c>
      <c r="N115" s="311" t="str">
        <f>_xlfn.XLOOKUP(M115,Tabla9[Porcentaje],Tabla9[Nivel de impacto],"",1)</f>
        <v/>
      </c>
      <c r="O115" s="311" t="str">
        <f>IF(P115,_xlfn.XLOOKUP(CONCATENATE("P",F115,"I",N115),Tabla10[Llave],Tabla10[Severidad],"",1),"")</f>
        <v/>
      </c>
      <c r="P115" s="315" t="b">
        <f t="shared" si="3"/>
        <v>0</v>
      </c>
      <c r="Q115" s="199"/>
    </row>
    <row r="116" spans="1:17" ht="14.6" x14ac:dyDescent="0.4">
      <c r="A116" s="289" t="s">
        <v>695</v>
      </c>
      <c r="B116" s="309" t="b">
        <f>_xlfn.XLOOKUP(A116,Tabla6[Id Riesgo],Tabla6[Registro diligenciado],FALSE,1)</f>
        <v>0</v>
      </c>
      <c r="C116" s="290" t="str">
        <f>IF(B116,_xlfn.XLOOKUP(A116,Tabla6[Id Riesgo],Tabla6[DESCRIPCIÓN DEL RIESGO],FALSE,1),"")</f>
        <v/>
      </c>
      <c r="D116" s="295"/>
      <c r="E116" s="310" t="str">
        <f>_xlfn.XLOOKUP(D116,Tabla8[No. veces que realiza la actividad al año],Tabla8[Probabilidad],"",1)</f>
        <v/>
      </c>
      <c r="F116" s="311" t="str">
        <f>_xlfn.XLOOKUP(D116,Tabla8[No. veces que realiza la actividad al año],Tabla8[Nivel de probabilidad],"",1)</f>
        <v/>
      </c>
      <c r="G116" s="294"/>
      <c r="H116" s="312" t="str">
        <f>_xlfn.XLOOKUP(G116,Tabla9[Afectación económica],Tabla9[Porcentaje],"",1)</f>
        <v/>
      </c>
      <c r="I116" s="313" t="str">
        <f>_xlfn.XLOOKUP(G116,Tabla9[Afectación económica],Tabla9[Nivel de impacto],"",1)</f>
        <v/>
      </c>
      <c r="J116" s="314"/>
      <c r="K116" s="312" t="str">
        <f>_xlfn.XLOOKUP(J116,Tabla9[Reputacional],Tabla9[Porcentaje],"",1)</f>
        <v/>
      </c>
      <c r="L116" s="313" t="str">
        <f>_xlfn.XLOOKUP(J116,Tabla9[Reputacional],Tabla9[Nivel de impacto],"",1)</f>
        <v/>
      </c>
      <c r="M116" s="310" t="str">
        <f t="shared" si="2"/>
        <v/>
      </c>
      <c r="N116" s="311" t="str">
        <f>_xlfn.XLOOKUP(M116,Tabla9[Porcentaje],Tabla9[Nivel de impacto],"",1)</f>
        <v/>
      </c>
      <c r="O116" s="311" t="str">
        <f>IF(P116,_xlfn.XLOOKUP(CONCATENATE("P",F116,"I",N116),Tabla10[Llave],Tabla10[Severidad],"",1),"")</f>
        <v/>
      </c>
      <c r="P116" s="315" t="b">
        <f t="shared" si="3"/>
        <v>0</v>
      </c>
      <c r="Q116" s="199"/>
    </row>
    <row r="117" spans="1:17" ht="14.6" x14ac:dyDescent="0.4">
      <c r="A117" s="289" t="s">
        <v>696</v>
      </c>
      <c r="B117" s="309" t="b">
        <f>_xlfn.XLOOKUP(A117,Tabla6[Id Riesgo],Tabla6[Registro diligenciado],FALSE,1)</f>
        <v>0</v>
      </c>
      <c r="C117" s="290" t="str">
        <f>IF(B117,_xlfn.XLOOKUP(A117,Tabla6[Id Riesgo],Tabla6[DESCRIPCIÓN DEL RIESGO],FALSE,1),"")</f>
        <v/>
      </c>
      <c r="D117" s="295"/>
      <c r="E117" s="310" t="str">
        <f>_xlfn.XLOOKUP(D117,Tabla8[No. veces que realiza la actividad al año],Tabla8[Probabilidad],"",1)</f>
        <v/>
      </c>
      <c r="F117" s="311" t="str">
        <f>_xlfn.XLOOKUP(D117,Tabla8[No. veces que realiza la actividad al año],Tabla8[Nivel de probabilidad],"",1)</f>
        <v/>
      </c>
      <c r="G117" s="294"/>
      <c r="H117" s="312" t="str">
        <f>_xlfn.XLOOKUP(G117,Tabla9[Afectación económica],Tabla9[Porcentaje],"",1)</f>
        <v/>
      </c>
      <c r="I117" s="313" t="str">
        <f>_xlfn.XLOOKUP(G117,Tabla9[Afectación económica],Tabla9[Nivel de impacto],"",1)</f>
        <v/>
      </c>
      <c r="J117" s="314"/>
      <c r="K117" s="312" t="str">
        <f>_xlfn.XLOOKUP(J117,Tabla9[Reputacional],Tabla9[Porcentaje],"",1)</f>
        <v/>
      </c>
      <c r="L117" s="313" t="str">
        <f>_xlfn.XLOOKUP(J117,Tabla9[Reputacional],Tabla9[Nivel de impacto],"",1)</f>
        <v/>
      </c>
      <c r="M117" s="310" t="str">
        <f t="shared" si="2"/>
        <v/>
      </c>
      <c r="N117" s="311" t="str">
        <f>_xlfn.XLOOKUP(M117,Tabla9[Porcentaje],Tabla9[Nivel de impacto],"",1)</f>
        <v/>
      </c>
      <c r="O117" s="311" t="str">
        <f>IF(P117,_xlfn.XLOOKUP(CONCATENATE("P",F117,"I",N117),Tabla10[Llave],Tabla10[Severidad],"",1),"")</f>
        <v/>
      </c>
      <c r="P117" s="315" t="b">
        <f t="shared" si="3"/>
        <v>0</v>
      </c>
      <c r="Q117" s="199"/>
    </row>
    <row r="118" spans="1:17" ht="14.6" x14ac:dyDescent="0.4">
      <c r="A118" s="289" t="s">
        <v>697</v>
      </c>
      <c r="B118" s="309" t="b">
        <f>_xlfn.XLOOKUP(A118,Tabla6[Id Riesgo],Tabla6[Registro diligenciado],FALSE,1)</f>
        <v>0</v>
      </c>
      <c r="C118" s="290" t="str">
        <f>IF(B118,_xlfn.XLOOKUP(A118,Tabla6[Id Riesgo],Tabla6[DESCRIPCIÓN DEL RIESGO],FALSE,1),"")</f>
        <v/>
      </c>
      <c r="D118" s="295"/>
      <c r="E118" s="310" t="str">
        <f>_xlfn.XLOOKUP(D118,Tabla8[No. veces que realiza la actividad al año],Tabla8[Probabilidad],"",1)</f>
        <v/>
      </c>
      <c r="F118" s="311" t="str">
        <f>_xlfn.XLOOKUP(D118,Tabla8[No. veces que realiza la actividad al año],Tabla8[Nivel de probabilidad],"",1)</f>
        <v/>
      </c>
      <c r="G118" s="294"/>
      <c r="H118" s="312" t="str">
        <f>_xlfn.XLOOKUP(G118,Tabla9[Afectación económica],Tabla9[Porcentaje],"",1)</f>
        <v/>
      </c>
      <c r="I118" s="313" t="str">
        <f>_xlfn.XLOOKUP(G118,Tabla9[Afectación económica],Tabla9[Nivel de impacto],"",1)</f>
        <v/>
      </c>
      <c r="J118" s="314"/>
      <c r="K118" s="312" t="str">
        <f>_xlfn.XLOOKUP(J118,Tabla9[Reputacional],Tabla9[Porcentaje],"",1)</f>
        <v/>
      </c>
      <c r="L118" s="313" t="str">
        <f>_xlfn.XLOOKUP(J118,Tabla9[Reputacional],Tabla9[Nivel de impacto],"",1)</f>
        <v/>
      </c>
      <c r="M118" s="310" t="str">
        <f t="shared" si="2"/>
        <v/>
      </c>
      <c r="N118" s="311" t="str">
        <f>_xlfn.XLOOKUP(M118,Tabla9[Porcentaje],Tabla9[Nivel de impacto],"",1)</f>
        <v/>
      </c>
      <c r="O118" s="311" t="str">
        <f>IF(P118,_xlfn.XLOOKUP(CONCATENATE("P",F118,"I",N118),Tabla10[Llave],Tabla10[Severidad],"",1),"")</f>
        <v/>
      </c>
      <c r="P118" s="315" t="b">
        <f t="shared" si="3"/>
        <v>0</v>
      </c>
      <c r="Q118" s="199"/>
    </row>
    <row r="119" spans="1:17" ht="14.6" x14ac:dyDescent="0.4">
      <c r="A119" s="289" t="s">
        <v>698</v>
      </c>
      <c r="B119" s="309" t="b">
        <f>_xlfn.XLOOKUP(A119,Tabla6[Id Riesgo],Tabla6[Registro diligenciado],FALSE,1)</f>
        <v>0</v>
      </c>
      <c r="C119" s="290" t="str">
        <f>IF(B119,_xlfn.XLOOKUP(A119,Tabla6[Id Riesgo],Tabla6[DESCRIPCIÓN DEL RIESGO],FALSE,1),"")</f>
        <v/>
      </c>
      <c r="D119" s="295"/>
      <c r="E119" s="310" t="str">
        <f>_xlfn.XLOOKUP(D119,Tabla8[No. veces que realiza la actividad al año],Tabla8[Probabilidad],"",1)</f>
        <v/>
      </c>
      <c r="F119" s="311" t="str">
        <f>_xlfn.XLOOKUP(D119,Tabla8[No. veces que realiza la actividad al año],Tabla8[Nivel de probabilidad],"",1)</f>
        <v/>
      </c>
      <c r="G119" s="294"/>
      <c r="H119" s="312" t="str">
        <f>_xlfn.XLOOKUP(G119,Tabla9[Afectación económica],Tabla9[Porcentaje],"",1)</f>
        <v/>
      </c>
      <c r="I119" s="313" t="str">
        <f>_xlfn.XLOOKUP(G119,Tabla9[Afectación económica],Tabla9[Nivel de impacto],"",1)</f>
        <v/>
      </c>
      <c r="J119" s="314"/>
      <c r="K119" s="312" t="str">
        <f>_xlfn.XLOOKUP(J119,Tabla9[Reputacional],Tabla9[Porcentaje],"",1)</f>
        <v/>
      </c>
      <c r="L119" s="313" t="str">
        <f>_xlfn.XLOOKUP(J119,Tabla9[Reputacional],Tabla9[Nivel de impacto],"",1)</f>
        <v/>
      </c>
      <c r="M119" s="310" t="str">
        <f t="shared" si="2"/>
        <v/>
      </c>
      <c r="N119" s="311" t="str">
        <f>_xlfn.XLOOKUP(M119,Tabla9[Porcentaje],Tabla9[Nivel de impacto],"",1)</f>
        <v/>
      </c>
      <c r="O119" s="311" t="str">
        <f>IF(P119,_xlfn.XLOOKUP(CONCATENATE("P",F119,"I",N119),Tabla10[Llave],Tabla10[Severidad],"",1),"")</f>
        <v/>
      </c>
      <c r="P119" s="315" t="b">
        <f t="shared" si="3"/>
        <v>0</v>
      </c>
      <c r="Q119" s="199"/>
    </row>
    <row r="120" spans="1:17" ht="14.6" x14ac:dyDescent="0.4">
      <c r="A120" s="289" t="s">
        <v>699</v>
      </c>
      <c r="B120" s="309" t="b">
        <f>_xlfn.XLOOKUP(A120,Tabla6[Id Riesgo],Tabla6[Registro diligenciado],FALSE,1)</f>
        <v>0</v>
      </c>
      <c r="C120" s="290" t="str">
        <f>IF(B120,_xlfn.XLOOKUP(A120,Tabla6[Id Riesgo],Tabla6[DESCRIPCIÓN DEL RIESGO],FALSE,1),"")</f>
        <v/>
      </c>
      <c r="D120" s="295"/>
      <c r="E120" s="310" t="str">
        <f>_xlfn.XLOOKUP(D120,Tabla8[No. veces que realiza la actividad al año],Tabla8[Probabilidad],"",1)</f>
        <v/>
      </c>
      <c r="F120" s="311" t="str">
        <f>_xlfn.XLOOKUP(D120,Tabla8[No. veces que realiza la actividad al año],Tabla8[Nivel de probabilidad],"",1)</f>
        <v/>
      </c>
      <c r="G120" s="294"/>
      <c r="H120" s="312" t="str">
        <f>_xlfn.XLOOKUP(G120,Tabla9[Afectación económica],Tabla9[Porcentaje],"",1)</f>
        <v/>
      </c>
      <c r="I120" s="313" t="str">
        <f>_xlfn.XLOOKUP(G120,Tabla9[Afectación económica],Tabla9[Nivel de impacto],"",1)</f>
        <v/>
      </c>
      <c r="J120" s="314"/>
      <c r="K120" s="312" t="str">
        <f>_xlfn.XLOOKUP(J120,Tabla9[Reputacional],Tabla9[Porcentaje],"",1)</f>
        <v/>
      </c>
      <c r="L120" s="313" t="str">
        <f>_xlfn.XLOOKUP(J120,Tabla9[Reputacional],Tabla9[Nivel de impacto],"",1)</f>
        <v/>
      </c>
      <c r="M120" s="310" t="str">
        <f t="shared" si="2"/>
        <v/>
      </c>
      <c r="N120" s="311" t="str">
        <f>_xlfn.XLOOKUP(M120,Tabla9[Porcentaje],Tabla9[Nivel de impacto],"",1)</f>
        <v/>
      </c>
      <c r="O120" s="311" t="str">
        <f>IF(P120,_xlfn.XLOOKUP(CONCATENATE("P",F120,"I",N120),Tabla10[Llave],Tabla10[Severidad],"",1),"")</f>
        <v/>
      </c>
      <c r="P120" s="315" t="b">
        <f t="shared" si="3"/>
        <v>0</v>
      </c>
      <c r="Q120" s="199"/>
    </row>
    <row r="121" spans="1:17" ht="14.6" x14ac:dyDescent="0.4">
      <c r="A121" s="289" t="s">
        <v>700</v>
      </c>
      <c r="B121" s="309" t="b">
        <f>_xlfn.XLOOKUP(A121,Tabla6[Id Riesgo],Tabla6[Registro diligenciado],FALSE,1)</f>
        <v>0</v>
      </c>
      <c r="C121" s="290" t="str">
        <f>IF(B121,_xlfn.XLOOKUP(A121,Tabla6[Id Riesgo],Tabla6[DESCRIPCIÓN DEL RIESGO],FALSE,1),"")</f>
        <v/>
      </c>
      <c r="D121" s="295"/>
      <c r="E121" s="310" t="str">
        <f>_xlfn.XLOOKUP(D121,Tabla8[No. veces que realiza la actividad al año],Tabla8[Probabilidad],"",1)</f>
        <v/>
      </c>
      <c r="F121" s="311" t="str">
        <f>_xlfn.XLOOKUP(D121,Tabla8[No. veces que realiza la actividad al año],Tabla8[Nivel de probabilidad],"",1)</f>
        <v/>
      </c>
      <c r="G121" s="294"/>
      <c r="H121" s="312" t="str">
        <f>_xlfn.XLOOKUP(G121,Tabla9[Afectación económica],Tabla9[Porcentaje],"",1)</f>
        <v/>
      </c>
      <c r="I121" s="313" t="str">
        <f>_xlfn.XLOOKUP(G121,Tabla9[Afectación económica],Tabla9[Nivel de impacto],"",1)</f>
        <v/>
      </c>
      <c r="J121" s="314"/>
      <c r="K121" s="312" t="str">
        <f>_xlfn.XLOOKUP(J121,Tabla9[Reputacional],Tabla9[Porcentaje],"",1)</f>
        <v/>
      </c>
      <c r="L121" s="313" t="str">
        <f>_xlfn.XLOOKUP(J121,Tabla9[Reputacional],Tabla9[Nivel de impacto],"",1)</f>
        <v/>
      </c>
      <c r="M121" s="310" t="str">
        <f t="shared" si="2"/>
        <v/>
      </c>
      <c r="N121" s="311" t="str">
        <f>_xlfn.XLOOKUP(M121,Tabla9[Porcentaje],Tabla9[Nivel de impacto],"",1)</f>
        <v/>
      </c>
      <c r="O121" s="311" t="str">
        <f>IF(P121,_xlfn.XLOOKUP(CONCATENATE("P",F121,"I",N121),Tabla10[Llave],Tabla10[Severidad],"",1),"")</f>
        <v/>
      </c>
      <c r="P121" s="315" t="b">
        <f t="shared" si="3"/>
        <v>0</v>
      </c>
      <c r="Q121" s="199"/>
    </row>
    <row r="122" spans="1:17" ht="14.6" x14ac:dyDescent="0.4">
      <c r="A122" s="289" t="s">
        <v>701</v>
      </c>
      <c r="B122" s="309" t="b">
        <f>_xlfn.XLOOKUP(A122,Tabla6[Id Riesgo],Tabla6[Registro diligenciado],FALSE,1)</f>
        <v>0</v>
      </c>
      <c r="C122" s="290" t="str">
        <f>IF(B122,_xlfn.XLOOKUP(A122,Tabla6[Id Riesgo],Tabla6[DESCRIPCIÓN DEL RIESGO],FALSE,1),"")</f>
        <v/>
      </c>
      <c r="D122" s="295"/>
      <c r="E122" s="310" t="str">
        <f>_xlfn.XLOOKUP(D122,Tabla8[No. veces que realiza la actividad al año],Tabla8[Probabilidad],"",1)</f>
        <v/>
      </c>
      <c r="F122" s="311" t="str">
        <f>_xlfn.XLOOKUP(D122,Tabla8[No. veces que realiza la actividad al año],Tabla8[Nivel de probabilidad],"",1)</f>
        <v/>
      </c>
      <c r="G122" s="294"/>
      <c r="H122" s="312" t="str">
        <f>_xlfn.XLOOKUP(G122,Tabla9[Afectación económica],Tabla9[Porcentaje],"",1)</f>
        <v/>
      </c>
      <c r="I122" s="313" t="str">
        <f>_xlfn.XLOOKUP(G122,Tabla9[Afectación económica],Tabla9[Nivel de impacto],"",1)</f>
        <v/>
      </c>
      <c r="J122" s="314"/>
      <c r="K122" s="312" t="str">
        <f>_xlfn.XLOOKUP(J122,Tabla9[Reputacional],Tabla9[Porcentaje],"",1)</f>
        <v/>
      </c>
      <c r="L122" s="313" t="str">
        <f>_xlfn.XLOOKUP(J122,Tabla9[Reputacional],Tabla9[Nivel de impacto],"",1)</f>
        <v/>
      </c>
      <c r="M122" s="310" t="str">
        <f t="shared" si="2"/>
        <v/>
      </c>
      <c r="N122" s="311" t="str">
        <f>_xlfn.XLOOKUP(M122,Tabla9[Porcentaje],Tabla9[Nivel de impacto],"",1)</f>
        <v/>
      </c>
      <c r="O122" s="311" t="str">
        <f>IF(P122,_xlfn.XLOOKUP(CONCATENATE("P",F122,"I",N122),Tabla10[Llave],Tabla10[Severidad],"",1),"")</f>
        <v/>
      </c>
      <c r="P122" s="315" t="b">
        <f t="shared" si="3"/>
        <v>0</v>
      </c>
      <c r="Q122" s="199"/>
    </row>
    <row r="123" spans="1:17" ht="14.6" x14ac:dyDescent="0.4">
      <c r="A123" s="289" t="s">
        <v>702</v>
      </c>
      <c r="B123" s="309" t="b">
        <f>_xlfn.XLOOKUP(A123,Tabla6[Id Riesgo],Tabla6[Registro diligenciado],FALSE,1)</f>
        <v>0</v>
      </c>
      <c r="C123" s="290" t="str">
        <f>IF(B123,_xlfn.XLOOKUP(A123,Tabla6[Id Riesgo],Tabla6[DESCRIPCIÓN DEL RIESGO],FALSE,1),"")</f>
        <v/>
      </c>
      <c r="D123" s="295"/>
      <c r="E123" s="310" t="str">
        <f>_xlfn.XLOOKUP(D123,Tabla8[No. veces que realiza la actividad al año],Tabla8[Probabilidad],"",1)</f>
        <v/>
      </c>
      <c r="F123" s="311" t="str">
        <f>_xlfn.XLOOKUP(D123,Tabla8[No. veces que realiza la actividad al año],Tabla8[Nivel de probabilidad],"",1)</f>
        <v/>
      </c>
      <c r="G123" s="294"/>
      <c r="H123" s="312" t="str">
        <f>_xlfn.XLOOKUP(G123,Tabla9[Afectación económica],Tabla9[Porcentaje],"",1)</f>
        <v/>
      </c>
      <c r="I123" s="313" t="str">
        <f>_xlfn.XLOOKUP(G123,Tabla9[Afectación económica],Tabla9[Nivel de impacto],"",1)</f>
        <v/>
      </c>
      <c r="J123" s="314"/>
      <c r="K123" s="312" t="str">
        <f>_xlfn.XLOOKUP(J123,Tabla9[Reputacional],Tabla9[Porcentaje],"",1)</f>
        <v/>
      </c>
      <c r="L123" s="313" t="str">
        <f>_xlfn.XLOOKUP(J123,Tabla9[Reputacional],Tabla9[Nivel de impacto],"",1)</f>
        <v/>
      </c>
      <c r="M123" s="310" t="str">
        <f t="shared" si="2"/>
        <v/>
      </c>
      <c r="N123" s="311" t="str">
        <f>_xlfn.XLOOKUP(M123,Tabla9[Porcentaje],Tabla9[Nivel de impacto],"",1)</f>
        <v/>
      </c>
      <c r="O123" s="311" t="str">
        <f>IF(P123,_xlfn.XLOOKUP(CONCATENATE("P",F123,"I",N123),Tabla10[Llave],Tabla10[Severidad],"",1),"")</f>
        <v/>
      </c>
      <c r="P123" s="315" t="b">
        <f t="shared" si="3"/>
        <v>0</v>
      </c>
      <c r="Q123" s="199"/>
    </row>
    <row r="124" spans="1:17" ht="14.6" x14ac:dyDescent="0.4">
      <c r="A124" s="289" t="s">
        <v>703</v>
      </c>
      <c r="B124" s="309" t="b">
        <f>_xlfn.XLOOKUP(A124,Tabla6[Id Riesgo],Tabla6[Registro diligenciado],FALSE,1)</f>
        <v>0</v>
      </c>
      <c r="C124" s="290" t="str">
        <f>IF(B124,_xlfn.XLOOKUP(A124,Tabla6[Id Riesgo],Tabla6[DESCRIPCIÓN DEL RIESGO],FALSE,1),"")</f>
        <v/>
      </c>
      <c r="D124" s="295"/>
      <c r="E124" s="310" t="str">
        <f>_xlfn.XLOOKUP(D124,Tabla8[No. veces que realiza la actividad al año],Tabla8[Probabilidad],"",1)</f>
        <v/>
      </c>
      <c r="F124" s="311" t="str">
        <f>_xlfn.XLOOKUP(D124,Tabla8[No. veces que realiza la actividad al año],Tabla8[Nivel de probabilidad],"",1)</f>
        <v/>
      </c>
      <c r="G124" s="294"/>
      <c r="H124" s="312" t="str">
        <f>_xlfn.XLOOKUP(G124,Tabla9[Afectación económica],Tabla9[Porcentaje],"",1)</f>
        <v/>
      </c>
      <c r="I124" s="313" t="str">
        <f>_xlfn.XLOOKUP(G124,Tabla9[Afectación económica],Tabla9[Nivel de impacto],"",1)</f>
        <v/>
      </c>
      <c r="J124" s="314"/>
      <c r="K124" s="312" t="str">
        <f>_xlfn.XLOOKUP(J124,Tabla9[Reputacional],Tabla9[Porcentaje],"",1)</f>
        <v/>
      </c>
      <c r="L124" s="313" t="str">
        <f>_xlfn.XLOOKUP(J124,Tabla9[Reputacional],Tabla9[Nivel de impacto],"",1)</f>
        <v/>
      </c>
      <c r="M124" s="310" t="str">
        <f t="shared" si="2"/>
        <v/>
      </c>
      <c r="N124" s="311" t="str">
        <f>_xlfn.XLOOKUP(M124,Tabla9[Porcentaje],Tabla9[Nivel de impacto],"",1)</f>
        <v/>
      </c>
      <c r="O124" s="311" t="str">
        <f>IF(P124,_xlfn.XLOOKUP(CONCATENATE("P",F124,"I",N124),Tabla10[Llave],Tabla10[Severidad],"",1),"")</f>
        <v/>
      </c>
      <c r="P124" s="315" t="b">
        <f t="shared" si="3"/>
        <v>0</v>
      </c>
      <c r="Q124" s="199"/>
    </row>
    <row r="125" spans="1:17" ht="14.6" x14ac:dyDescent="0.4">
      <c r="A125" s="289" t="s">
        <v>704</v>
      </c>
      <c r="B125" s="309" t="b">
        <f>_xlfn.XLOOKUP(A125,Tabla6[Id Riesgo],Tabla6[Registro diligenciado],FALSE,1)</f>
        <v>0</v>
      </c>
      <c r="C125" s="290" t="str">
        <f>IF(B125,_xlfn.XLOOKUP(A125,Tabla6[Id Riesgo],Tabla6[DESCRIPCIÓN DEL RIESGO],FALSE,1),"")</f>
        <v/>
      </c>
      <c r="D125" s="295"/>
      <c r="E125" s="310" t="str">
        <f>_xlfn.XLOOKUP(D125,Tabla8[No. veces que realiza la actividad al año],Tabla8[Probabilidad],"",1)</f>
        <v/>
      </c>
      <c r="F125" s="311" t="str">
        <f>_xlfn.XLOOKUP(D125,Tabla8[No. veces que realiza la actividad al año],Tabla8[Nivel de probabilidad],"",1)</f>
        <v/>
      </c>
      <c r="G125" s="294"/>
      <c r="H125" s="312" t="str">
        <f>_xlfn.XLOOKUP(G125,Tabla9[Afectación económica],Tabla9[Porcentaje],"",1)</f>
        <v/>
      </c>
      <c r="I125" s="313" t="str">
        <f>_xlfn.XLOOKUP(G125,Tabla9[Afectación económica],Tabla9[Nivel de impacto],"",1)</f>
        <v/>
      </c>
      <c r="J125" s="314"/>
      <c r="K125" s="312" t="str">
        <f>_xlfn.XLOOKUP(J125,Tabla9[Reputacional],Tabla9[Porcentaje],"",1)</f>
        <v/>
      </c>
      <c r="L125" s="313" t="str">
        <f>_xlfn.XLOOKUP(J125,Tabla9[Reputacional],Tabla9[Nivel de impacto],"",1)</f>
        <v/>
      </c>
      <c r="M125" s="310" t="str">
        <f t="shared" si="2"/>
        <v/>
      </c>
      <c r="N125" s="311" t="str">
        <f>_xlfn.XLOOKUP(M125,Tabla9[Porcentaje],Tabla9[Nivel de impacto],"",1)</f>
        <v/>
      </c>
      <c r="O125" s="311" t="str">
        <f>IF(P125,_xlfn.XLOOKUP(CONCATENATE("P",F125,"I",N125),Tabla10[Llave],Tabla10[Severidad],"",1),"")</f>
        <v/>
      </c>
      <c r="P125" s="315" t="b">
        <f t="shared" si="3"/>
        <v>0</v>
      </c>
      <c r="Q125" s="199"/>
    </row>
    <row r="126" spans="1:17" ht="14.6" x14ac:dyDescent="0.4">
      <c r="A126" s="289" t="s">
        <v>705</v>
      </c>
      <c r="B126" s="309" t="b">
        <f>_xlfn.XLOOKUP(A126,Tabla6[Id Riesgo],Tabla6[Registro diligenciado],FALSE,1)</f>
        <v>0</v>
      </c>
      <c r="C126" s="290" t="str">
        <f>IF(B126,_xlfn.XLOOKUP(A126,Tabla6[Id Riesgo],Tabla6[DESCRIPCIÓN DEL RIESGO],FALSE,1),"")</f>
        <v/>
      </c>
      <c r="D126" s="295"/>
      <c r="E126" s="310" t="str">
        <f>_xlfn.XLOOKUP(D126,Tabla8[No. veces que realiza la actividad al año],Tabla8[Probabilidad],"",1)</f>
        <v/>
      </c>
      <c r="F126" s="311" t="str">
        <f>_xlfn.XLOOKUP(D126,Tabla8[No. veces que realiza la actividad al año],Tabla8[Nivel de probabilidad],"",1)</f>
        <v/>
      </c>
      <c r="G126" s="294"/>
      <c r="H126" s="312" t="str">
        <f>_xlfn.XLOOKUP(G126,Tabla9[Afectación económica],Tabla9[Porcentaje],"",1)</f>
        <v/>
      </c>
      <c r="I126" s="313" t="str">
        <f>_xlfn.XLOOKUP(G126,Tabla9[Afectación económica],Tabla9[Nivel de impacto],"",1)</f>
        <v/>
      </c>
      <c r="J126" s="314"/>
      <c r="K126" s="312" t="str">
        <f>_xlfn.XLOOKUP(J126,Tabla9[Reputacional],Tabla9[Porcentaje],"",1)</f>
        <v/>
      </c>
      <c r="L126" s="313" t="str">
        <f>_xlfn.XLOOKUP(J126,Tabla9[Reputacional],Tabla9[Nivel de impacto],"",1)</f>
        <v/>
      </c>
      <c r="M126" s="310" t="str">
        <f t="shared" si="2"/>
        <v/>
      </c>
      <c r="N126" s="311" t="str">
        <f>_xlfn.XLOOKUP(M126,Tabla9[Porcentaje],Tabla9[Nivel de impacto],"",1)</f>
        <v/>
      </c>
      <c r="O126" s="311" t="str">
        <f>IF(P126,_xlfn.XLOOKUP(CONCATENATE("P",F126,"I",N126),Tabla10[Llave],Tabla10[Severidad],"",1),"")</f>
        <v/>
      </c>
      <c r="P126" s="315" t="b">
        <f t="shared" si="3"/>
        <v>0</v>
      </c>
      <c r="Q126" s="199"/>
    </row>
    <row r="127" spans="1:17" ht="14.6" x14ac:dyDescent="0.4">
      <c r="A127" s="289" t="s">
        <v>706</v>
      </c>
      <c r="B127" s="309" t="b">
        <f>_xlfn.XLOOKUP(A127,Tabla6[Id Riesgo],Tabla6[Registro diligenciado],FALSE,1)</f>
        <v>0</v>
      </c>
      <c r="C127" s="290" t="str">
        <f>IF(B127,_xlfn.XLOOKUP(A127,Tabla6[Id Riesgo],Tabla6[DESCRIPCIÓN DEL RIESGO],FALSE,1),"")</f>
        <v/>
      </c>
      <c r="D127" s="295"/>
      <c r="E127" s="310" t="str">
        <f>_xlfn.XLOOKUP(D127,Tabla8[No. veces que realiza la actividad al año],Tabla8[Probabilidad],"",1)</f>
        <v/>
      </c>
      <c r="F127" s="311" t="str">
        <f>_xlfn.XLOOKUP(D127,Tabla8[No. veces que realiza la actividad al año],Tabla8[Nivel de probabilidad],"",1)</f>
        <v/>
      </c>
      <c r="G127" s="294"/>
      <c r="H127" s="312" t="str">
        <f>_xlfn.XLOOKUP(G127,Tabla9[Afectación económica],Tabla9[Porcentaje],"",1)</f>
        <v/>
      </c>
      <c r="I127" s="313" t="str">
        <f>_xlfn.XLOOKUP(G127,Tabla9[Afectación económica],Tabla9[Nivel de impacto],"",1)</f>
        <v/>
      </c>
      <c r="J127" s="314"/>
      <c r="K127" s="312" t="str">
        <f>_xlfn.XLOOKUP(J127,Tabla9[Reputacional],Tabla9[Porcentaje],"",1)</f>
        <v/>
      </c>
      <c r="L127" s="313" t="str">
        <f>_xlfn.XLOOKUP(J127,Tabla9[Reputacional],Tabla9[Nivel de impacto],"",1)</f>
        <v/>
      </c>
      <c r="M127" s="310" t="str">
        <f t="shared" si="2"/>
        <v/>
      </c>
      <c r="N127" s="311" t="str">
        <f>_xlfn.XLOOKUP(M127,Tabla9[Porcentaje],Tabla9[Nivel de impacto],"",1)</f>
        <v/>
      </c>
      <c r="O127" s="311" t="str">
        <f>IF(P127,_xlfn.XLOOKUP(CONCATENATE("P",F127,"I",N127),Tabla10[Llave],Tabla10[Severidad],"",1),"")</f>
        <v/>
      </c>
      <c r="P127" s="315" t="b">
        <f t="shared" si="3"/>
        <v>0</v>
      </c>
      <c r="Q127" s="199"/>
    </row>
    <row r="128" spans="1:17" ht="14.6" x14ac:dyDescent="0.4">
      <c r="A128" s="289" t="s">
        <v>707</v>
      </c>
      <c r="B128" s="309" t="b">
        <f>_xlfn.XLOOKUP(A128,Tabla6[Id Riesgo],Tabla6[Registro diligenciado],FALSE,1)</f>
        <v>0</v>
      </c>
      <c r="C128" s="290" t="str">
        <f>IF(B128,_xlfn.XLOOKUP(A128,Tabla6[Id Riesgo],Tabla6[DESCRIPCIÓN DEL RIESGO],FALSE,1),"")</f>
        <v/>
      </c>
      <c r="D128" s="295"/>
      <c r="E128" s="310" t="str">
        <f>_xlfn.XLOOKUP(D128,Tabla8[No. veces que realiza la actividad al año],Tabla8[Probabilidad],"",1)</f>
        <v/>
      </c>
      <c r="F128" s="311" t="str">
        <f>_xlfn.XLOOKUP(D128,Tabla8[No. veces que realiza la actividad al año],Tabla8[Nivel de probabilidad],"",1)</f>
        <v/>
      </c>
      <c r="G128" s="294"/>
      <c r="H128" s="312" t="str">
        <f>_xlfn.XLOOKUP(G128,Tabla9[Afectación económica],Tabla9[Porcentaje],"",1)</f>
        <v/>
      </c>
      <c r="I128" s="313" t="str">
        <f>_xlfn.XLOOKUP(G128,Tabla9[Afectación económica],Tabla9[Nivel de impacto],"",1)</f>
        <v/>
      </c>
      <c r="J128" s="314"/>
      <c r="K128" s="312" t="str">
        <f>_xlfn.XLOOKUP(J128,Tabla9[Reputacional],Tabla9[Porcentaje],"",1)</f>
        <v/>
      </c>
      <c r="L128" s="313" t="str">
        <f>_xlfn.XLOOKUP(J128,Tabla9[Reputacional],Tabla9[Nivel de impacto],"",1)</f>
        <v/>
      </c>
      <c r="M128" s="310" t="str">
        <f t="shared" si="2"/>
        <v/>
      </c>
      <c r="N128" s="311" t="str">
        <f>_xlfn.XLOOKUP(M128,Tabla9[Porcentaje],Tabla9[Nivel de impacto],"",1)</f>
        <v/>
      </c>
      <c r="O128" s="311" t="str">
        <f>IF(P128,_xlfn.XLOOKUP(CONCATENATE("P",F128,"I",N128),Tabla10[Llave],Tabla10[Severidad],"",1),"")</f>
        <v/>
      </c>
      <c r="P128" s="315" t="b">
        <f t="shared" si="3"/>
        <v>0</v>
      </c>
      <c r="Q128" s="199"/>
    </row>
    <row r="129" spans="1:17" ht="14.6" x14ac:dyDescent="0.4">
      <c r="A129" s="289" t="s">
        <v>708</v>
      </c>
      <c r="B129" s="309" t="b">
        <f>_xlfn.XLOOKUP(A129,Tabla6[Id Riesgo],Tabla6[Registro diligenciado],FALSE,1)</f>
        <v>0</v>
      </c>
      <c r="C129" s="290" t="str">
        <f>IF(B129,_xlfn.XLOOKUP(A129,Tabla6[Id Riesgo],Tabla6[DESCRIPCIÓN DEL RIESGO],FALSE,1),"")</f>
        <v/>
      </c>
      <c r="D129" s="295"/>
      <c r="E129" s="310" t="str">
        <f>_xlfn.XLOOKUP(D129,Tabla8[No. veces que realiza la actividad al año],Tabla8[Probabilidad],"",1)</f>
        <v/>
      </c>
      <c r="F129" s="311" t="str">
        <f>_xlfn.XLOOKUP(D129,Tabla8[No. veces que realiza la actividad al año],Tabla8[Nivel de probabilidad],"",1)</f>
        <v/>
      </c>
      <c r="G129" s="294"/>
      <c r="H129" s="312" t="str">
        <f>_xlfn.XLOOKUP(G129,Tabla9[Afectación económica],Tabla9[Porcentaje],"",1)</f>
        <v/>
      </c>
      <c r="I129" s="313" t="str">
        <f>_xlfn.XLOOKUP(G129,Tabla9[Afectación económica],Tabla9[Nivel de impacto],"",1)</f>
        <v/>
      </c>
      <c r="J129" s="314"/>
      <c r="K129" s="312" t="str">
        <f>_xlfn.XLOOKUP(J129,Tabla9[Reputacional],Tabla9[Porcentaje],"",1)</f>
        <v/>
      </c>
      <c r="L129" s="313" t="str">
        <f>_xlfn.XLOOKUP(J129,Tabla9[Reputacional],Tabla9[Nivel de impacto],"",1)</f>
        <v/>
      </c>
      <c r="M129" s="310" t="str">
        <f t="shared" si="2"/>
        <v/>
      </c>
      <c r="N129" s="311" t="str">
        <f>_xlfn.XLOOKUP(M129,Tabla9[Porcentaje],Tabla9[Nivel de impacto],"",1)</f>
        <v/>
      </c>
      <c r="O129" s="311" t="str">
        <f>IF(P129,_xlfn.XLOOKUP(CONCATENATE("P",F129,"I",N129),Tabla10[Llave],Tabla10[Severidad],"",1),"")</f>
        <v/>
      </c>
      <c r="P129" s="315" t="b">
        <f t="shared" si="3"/>
        <v>0</v>
      </c>
      <c r="Q129" s="199"/>
    </row>
    <row r="130" spans="1:17" ht="14.6" x14ac:dyDescent="0.4">
      <c r="A130" s="289" t="s">
        <v>709</v>
      </c>
      <c r="B130" s="309" t="b">
        <f>_xlfn.XLOOKUP(A130,Tabla6[Id Riesgo],Tabla6[Registro diligenciado],FALSE,1)</f>
        <v>0</v>
      </c>
      <c r="C130" s="290" t="str">
        <f>IF(B130,_xlfn.XLOOKUP(A130,Tabla6[Id Riesgo],Tabla6[DESCRIPCIÓN DEL RIESGO],FALSE,1),"")</f>
        <v/>
      </c>
      <c r="D130" s="295"/>
      <c r="E130" s="310" t="str">
        <f>_xlfn.XLOOKUP(D130,Tabla8[No. veces que realiza la actividad al año],Tabla8[Probabilidad],"",1)</f>
        <v/>
      </c>
      <c r="F130" s="311" t="str">
        <f>_xlfn.XLOOKUP(D130,Tabla8[No. veces que realiza la actividad al año],Tabla8[Nivel de probabilidad],"",1)</f>
        <v/>
      </c>
      <c r="G130" s="294"/>
      <c r="H130" s="312" t="str">
        <f>_xlfn.XLOOKUP(G130,Tabla9[Afectación económica],Tabla9[Porcentaje],"",1)</f>
        <v/>
      </c>
      <c r="I130" s="313" t="str">
        <f>_xlfn.XLOOKUP(G130,Tabla9[Afectación económica],Tabla9[Nivel de impacto],"",1)</f>
        <v/>
      </c>
      <c r="J130" s="314"/>
      <c r="K130" s="312" t="str">
        <f>_xlfn.XLOOKUP(J130,Tabla9[Reputacional],Tabla9[Porcentaje],"",1)</f>
        <v/>
      </c>
      <c r="L130" s="313" t="str">
        <f>_xlfn.XLOOKUP(J130,Tabla9[Reputacional],Tabla9[Nivel de impacto],"",1)</f>
        <v/>
      </c>
      <c r="M130" s="310" t="str">
        <f t="shared" si="2"/>
        <v/>
      </c>
      <c r="N130" s="311" t="str">
        <f>_xlfn.XLOOKUP(M130,Tabla9[Porcentaje],Tabla9[Nivel de impacto],"",1)</f>
        <v/>
      </c>
      <c r="O130" s="311" t="str">
        <f>IF(P130,_xlfn.XLOOKUP(CONCATENATE("P",F130,"I",N130),Tabla10[Llave],Tabla10[Severidad],"",1),"")</f>
        <v/>
      </c>
      <c r="P130" s="315" t="b">
        <f t="shared" si="3"/>
        <v>0</v>
      </c>
      <c r="Q130" s="199"/>
    </row>
    <row r="131" spans="1:17" ht="14.6" x14ac:dyDescent="0.4">
      <c r="A131" s="289" t="s">
        <v>710</v>
      </c>
      <c r="B131" s="309" t="b">
        <f>_xlfn.XLOOKUP(A131,Tabla6[Id Riesgo],Tabla6[Registro diligenciado],FALSE,1)</f>
        <v>0</v>
      </c>
      <c r="C131" s="290" t="str">
        <f>IF(B131,_xlfn.XLOOKUP(A131,Tabla6[Id Riesgo],Tabla6[DESCRIPCIÓN DEL RIESGO],FALSE,1),"")</f>
        <v/>
      </c>
      <c r="D131" s="295"/>
      <c r="E131" s="310" t="str">
        <f>_xlfn.XLOOKUP(D131,Tabla8[No. veces que realiza la actividad al año],Tabla8[Probabilidad],"",1)</f>
        <v/>
      </c>
      <c r="F131" s="311" t="str">
        <f>_xlfn.XLOOKUP(D131,Tabla8[No. veces que realiza la actividad al año],Tabla8[Nivel de probabilidad],"",1)</f>
        <v/>
      </c>
      <c r="G131" s="294"/>
      <c r="H131" s="312" t="str">
        <f>_xlfn.XLOOKUP(G131,Tabla9[Afectación económica],Tabla9[Porcentaje],"",1)</f>
        <v/>
      </c>
      <c r="I131" s="313" t="str">
        <f>_xlfn.XLOOKUP(G131,Tabla9[Afectación económica],Tabla9[Nivel de impacto],"",1)</f>
        <v/>
      </c>
      <c r="J131" s="314"/>
      <c r="K131" s="312" t="str">
        <f>_xlfn.XLOOKUP(J131,Tabla9[Reputacional],Tabla9[Porcentaje],"",1)</f>
        <v/>
      </c>
      <c r="L131" s="313" t="str">
        <f>_xlfn.XLOOKUP(J131,Tabla9[Reputacional],Tabla9[Nivel de impacto],"",1)</f>
        <v/>
      </c>
      <c r="M131" s="310" t="str">
        <f t="shared" si="2"/>
        <v/>
      </c>
      <c r="N131" s="311" t="str">
        <f>_xlfn.XLOOKUP(M131,Tabla9[Porcentaje],Tabla9[Nivel de impacto],"",1)</f>
        <v/>
      </c>
      <c r="O131" s="311" t="str">
        <f>IF(P131,_xlfn.XLOOKUP(CONCATENATE("P",F131,"I",N131),Tabla10[Llave],Tabla10[Severidad],"",1),"")</f>
        <v/>
      </c>
      <c r="P131" s="315" t="b">
        <f t="shared" si="3"/>
        <v>0</v>
      </c>
      <c r="Q131" s="199"/>
    </row>
    <row r="132" spans="1:17" ht="14.6" x14ac:dyDescent="0.4">
      <c r="A132" s="289" t="s">
        <v>711</v>
      </c>
      <c r="B132" s="309" t="b">
        <f>_xlfn.XLOOKUP(A132,Tabla6[Id Riesgo],Tabla6[Registro diligenciado],FALSE,1)</f>
        <v>0</v>
      </c>
      <c r="C132" s="290" t="str">
        <f>IF(B132,_xlfn.XLOOKUP(A132,Tabla6[Id Riesgo],Tabla6[DESCRIPCIÓN DEL RIESGO],FALSE,1),"")</f>
        <v/>
      </c>
      <c r="D132" s="295"/>
      <c r="E132" s="310" t="str">
        <f>_xlfn.XLOOKUP(D132,Tabla8[No. veces que realiza la actividad al año],Tabla8[Probabilidad],"",1)</f>
        <v/>
      </c>
      <c r="F132" s="311" t="str">
        <f>_xlfn.XLOOKUP(D132,Tabla8[No. veces que realiza la actividad al año],Tabla8[Nivel de probabilidad],"",1)</f>
        <v/>
      </c>
      <c r="G132" s="294"/>
      <c r="H132" s="312" t="str">
        <f>_xlfn.XLOOKUP(G132,Tabla9[Afectación económica],Tabla9[Porcentaje],"",1)</f>
        <v/>
      </c>
      <c r="I132" s="313" t="str">
        <f>_xlfn.XLOOKUP(G132,Tabla9[Afectación económica],Tabla9[Nivel de impacto],"",1)</f>
        <v/>
      </c>
      <c r="J132" s="314"/>
      <c r="K132" s="312" t="str">
        <f>_xlfn.XLOOKUP(J132,Tabla9[Reputacional],Tabla9[Porcentaje],"",1)</f>
        <v/>
      </c>
      <c r="L132" s="313" t="str">
        <f>_xlfn.XLOOKUP(J132,Tabla9[Reputacional],Tabla9[Nivel de impacto],"",1)</f>
        <v/>
      </c>
      <c r="M132" s="310" t="str">
        <f t="shared" si="2"/>
        <v/>
      </c>
      <c r="N132" s="311" t="str">
        <f>_xlfn.XLOOKUP(M132,Tabla9[Porcentaje],Tabla9[Nivel de impacto],"",1)</f>
        <v/>
      </c>
      <c r="O132" s="311" t="str">
        <f>IF(P132,_xlfn.XLOOKUP(CONCATENATE("P",F132,"I",N132),Tabla10[Llave],Tabla10[Severidad],"",1),"")</f>
        <v/>
      </c>
      <c r="P132" s="315" t="b">
        <f t="shared" si="3"/>
        <v>0</v>
      </c>
      <c r="Q132" s="199"/>
    </row>
    <row r="133" spans="1:17" ht="14.6" x14ac:dyDescent="0.4">
      <c r="A133" s="289" t="s">
        <v>712</v>
      </c>
      <c r="B133" s="309" t="b">
        <f>_xlfn.XLOOKUP(A133,Tabla6[Id Riesgo],Tabla6[Registro diligenciado],FALSE,1)</f>
        <v>0</v>
      </c>
      <c r="C133" s="290" t="str">
        <f>IF(B133,_xlfn.XLOOKUP(A133,Tabla6[Id Riesgo],Tabla6[DESCRIPCIÓN DEL RIESGO],FALSE,1),"")</f>
        <v/>
      </c>
      <c r="D133" s="295"/>
      <c r="E133" s="310" t="str">
        <f>_xlfn.XLOOKUP(D133,Tabla8[No. veces que realiza la actividad al año],Tabla8[Probabilidad],"",1)</f>
        <v/>
      </c>
      <c r="F133" s="311" t="str">
        <f>_xlfn.XLOOKUP(D133,Tabla8[No. veces que realiza la actividad al año],Tabla8[Nivel de probabilidad],"",1)</f>
        <v/>
      </c>
      <c r="G133" s="294"/>
      <c r="H133" s="312" t="str">
        <f>_xlfn.XLOOKUP(G133,Tabla9[Afectación económica],Tabla9[Porcentaje],"",1)</f>
        <v/>
      </c>
      <c r="I133" s="313" t="str">
        <f>_xlfn.XLOOKUP(G133,Tabla9[Afectación económica],Tabla9[Nivel de impacto],"",1)</f>
        <v/>
      </c>
      <c r="J133" s="314"/>
      <c r="K133" s="312" t="str">
        <f>_xlfn.XLOOKUP(J133,Tabla9[Reputacional],Tabla9[Porcentaje],"",1)</f>
        <v/>
      </c>
      <c r="L133" s="313" t="str">
        <f>_xlfn.XLOOKUP(J133,Tabla9[Reputacional],Tabla9[Nivel de impacto],"",1)</f>
        <v/>
      </c>
      <c r="M133" s="310" t="str">
        <f t="shared" si="2"/>
        <v/>
      </c>
      <c r="N133" s="311" t="str">
        <f>_xlfn.XLOOKUP(M133,Tabla9[Porcentaje],Tabla9[Nivel de impacto],"",1)</f>
        <v/>
      </c>
      <c r="O133" s="311" t="str">
        <f>IF(P133,_xlfn.XLOOKUP(CONCATENATE("P",F133,"I",N133),Tabla10[Llave],Tabla10[Severidad],"",1),"")</f>
        <v/>
      </c>
      <c r="P133" s="315" t="b">
        <f t="shared" si="3"/>
        <v>0</v>
      </c>
      <c r="Q133" s="199"/>
    </row>
    <row r="134" spans="1:17" ht="14.6" x14ac:dyDescent="0.4">
      <c r="A134" s="289" t="s">
        <v>713</v>
      </c>
      <c r="B134" s="309" t="b">
        <f>_xlfn.XLOOKUP(A134,Tabla6[Id Riesgo],Tabla6[Registro diligenciado],FALSE,1)</f>
        <v>0</v>
      </c>
      <c r="C134" s="290" t="str">
        <f>IF(B134,_xlfn.XLOOKUP(A134,Tabla6[Id Riesgo],Tabla6[DESCRIPCIÓN DEL RIESGO],FALSE,1),"")</f>
        <v/>
      </c>
      <c r="D134" s="295"/>
      <c r="E134" s="310" t="str">
        <f>_xlfn.XLOOKUP(D134,Tabla8[No. veces que realiza la actividad al año],Tabla8[Probabilidad],"",1)</f>
        <v/>
      </c>
      <c r="F134" s="311" t="str">
        <f>_xlfn.XLOOKUP(D134,Tabla8[No. veces que realiza la actividad al año],Tabla8[Nivel de probabilidad],"",1)</f>
        <v/>
      </c>
      <c r="G134" s="294"/>
      <c r="H134" s="312" t="str">
        <f>_xlfn.XLOOKUP(G134,Tabla9[Afectación económica],Tabla9[Porcentaje],"",1)</f>
        <v/>
      </c>
      <c r="I134" s="313" t="str">
        <f>_xlfn.XLOOKUP(G134,Tabla9[Afectación económica],Tabla9[Nivel de impacto],"",1)</f>
        <v/>
      </c>
      <c r="J134" s="314"/>
      <c r="K134" s="312" t="str">
        <f>_xlfn.XLOOKUP(J134,Tabla9[Reputacional],Tabla9[Porcentaje],"",1)</f>
        <v/>
      </c>
      <c r="L134" s="313" t="str">
        <f>_xlfn.XLOOKUP(J134,Tabla9[Reputacional],Tabla9[Nivel de impacto],"",1)</f>
        <v/>
      </c>
      <c r="M134" s="310" t="str">
        <f t="shared" si="2"/>
        <v/>
      </c>
      <c r="N134" s="311" t="str">
        <f>_xlfn.XLOOKUP(M134,Tabla9[Porcentaje],Tabla9[Nivel de impacto],"",1)</f>
        <v/>
      </c>
      <c r="O134" s="311" t="str">
        <f>IF(P134,_xlfn.XLOOKUP(CONCATENATE("P",F134,"I",N134),Tabla10[Llave],Tabla10[Severidad],"",1),"")</f>
        <v/>
      </c>
      <c r="P134" s="315" t="b">
        <f t="shared" si="3"/>
        <v>0</v>
      </c>
      <c r="Q134" s="199"/>
    </row>
    <row r="135" spans="1:17" ht="14.6" x14ac:dyDescent="0.4">
      <c r="A135" s="289" t="s">
        <v>714</v>
      </c>
      <c r="B135" s="309" t="b">
        <f>_xlfn.XLOOKUP(A135,Tabla6[Id Riesgo],Tabla6[Registro diligenciado],FALSE,1)</f>
        <v>0</v>
      </c>
      <c r="C135" s="290" t="str">
        <f>IF(B135,_xlfn.XLOOKUP(A135,Tabla6[Id Riesgo],Tabla6[DESCRIPCIÓN DEL RIESGO],FALSE,1),"")</f>
        <v/>
      </c>
      <c r="D135" s="295"/>
      <c r="E135" s="310" t="str">
        <f>_xlfn.XLOOKUP(D135,Tabla8[No. veces que realiza la actividad al año],Tabla8[Probabilidad],"",1)</f>
        <v/>
      </c>
      <c r="F135" s="311" t="str">
        <f>_xlfn.XLOOKUP(D135,Tabla8[No. veces que realiza la actividad al año],Tabla8[Nivel de probabilidad],"",1)</f>
        <v/>
      </c>
      <c r="G135" s="294"/>
      <c r="H135" s="312" t="str">
        <f>_xlfn.XLOOKUP(G135,Tabla9[Afectación económica],Tabla9[Porcentaje],"",1)</f>
        <v/>
      </c>
      <c r="I135" s="313" t="str">
        <f>_xlfn.XLOOKUP(G135,Tabla9[Afectación económica],Tabla9[Nivel de impacto],"",1)</f>
        <v/>
      </c>
      <c r="J135" s="314"/>
      <c r="K135" s="312" t="str">
        <f>_xlfn.XLOOKUP(J135,Tabla9[Reputacional],Tabla9[Porcentaje],"",1)</f>
        <v/>
      </c>
      <c r="L135" s="313" t="str">
        <f>_xlfn.XLOOKUP(J135,Tabla9[Reputacional],Tabla9[Nivel de impacto],"",1)</f>
        <v/>
      </c>
      <c r="M135" s="310" t="str">
        <f t="shared" si="2"/>
        <v/>
      </c>
      <c r="N135" s="311" t="str">
        <f>_xlfn.XLOOKUP(M135,Tabla9[Porcentaje],Tabla9[Nivel de impacto],"",1)</f>
        <v/>
      </c>
      <c r="O135" s="311" t="str">
        <f>IF(P135,_xlfn.XLOOKUP(CONCATENATE("P",F135,"I",N135),Tabla10[Llave],Tabla10[Severidad],"",1),"")</f>
        <v/>
      </c>
      <c r="P135" s="315" t="b">
        <f t="shared" si="3"/>
        <v>0</v>
      </c>
      <c r="Q135" s="199"/>
    </row>
    <row r="136" spans="1:17" ht="14.6" x14ac:dyDescent="0.4">
      <c r="A136" s="289" t="s">
        <v>715</v>
      </c>
      <c r="B136" s="309" t="b">
        <f>_xlfn.XLOOKUP(A136,Tabla6[Id Riesgo],Tabla6[Registro diligenciado],FALSE,1)</f>
        <v>0</v>
      </c>
      <c r="C136" s="290" t="str">
        <f>IF(B136,_xlfn.XLOOKUP(A136,Tabla6[Id Riesgo],Tabla6[DESCRIPCIÓN DEL RIESGO],FALSE,1),"")</f>
        <v/>
      </c>
      <c r="D136" s="295"/>
      <c r="E136" s="310" t="str">
        <f>_xlfn.XLOOKUP(D136,Tabla8[No. veces que realiza la actividad al año],Tabla8[Probabilidad],"",1)</f>
        <v/>
      </c>
      <c r="F136" s="311" t="str">
        <f>_xlfn.XLOOKUP(D136,Tabla8[No. veces que realiza la actividad al año],Tabla8[Nivel de probabilidad],"",1)</f>
        <v/>
      </c>
      <c r="G136" s="294"/>
      <c r="H136" s="312" t="str">
        <f>_xlfn.XLOOKUP(G136,Tabla9[Afectación económica],Tabla9[Porcentaje],"",1)</f>
        <v/>
      </c>
      <c r="I136" s="313" t="str">
        <f>_xlfn.XLOOKUP(G136,Tabla9[Afectación económica],Tabla9[Nivel de impacto],"",1)</f>
        <v/>
      </c>
      <c r="J136" s="314"/>
      <c r="K136" s="312" t="str">
        <f>_xlfn.XLOOKUP(J136,Tabla9[Reputacional],Tabla9[Porcentaje],"",1)</f>
        <v/>
      </c>
      <c r="L136" s="313" t="str">
        <f>_xlfn.XLOOKUP(J136,Tabla9[Reputacional],Tabla9[Nivel de impacto],"",1)</f>
        <v/>
      </c>
      <c r="M136" s="310" t="str">
        <f t="shared" si="2"/>
        <v/>
      </c>
      <c r="N136" s="311" t="str">
        <f>_xlfn.XLOOKUP(M136,Tabla9[Porcentaje],Tabla9[Nivel de impacto],"",1)</f>
        <v/>
      </c>
      <c r="O136" s="311" t="str">
        <f>IF(P136,_xlfn.XLOOKUP(CONCATENATE("P",F136,"I",N136),Tabla10[Llave],Tabla10[Severidad],"",1),"")</f>
        <v/>
      </c>
      <c r="P136" s="315" t="b">
        <f t="shared" si="3"/>
        <v>0</v>
      </c>
      <c r="Q136" s="199"/>
    </row>
    <row r="137" spans="1:17" ht="14.6" x14ac:dyDescent="0.4">
      <c r="A137" s="289" t="s">
        <v>716</v>
      </c>
      <c r="B137" s="309" t="b">
        <f>_xlfn.XLOOKUP(A137,Tabla6[Id Riesgo],Tabla6[Registro diligenciado],FALSE,1)</f>
        <v>0</v>
      </c>
      <c r="C137" s="290" t="str">
        <f>IF(B137,_xlfn.XLOOKUP(A137,Tabla6[Id Riesgo],Tabla6[DESCRIPCIÓN DEL RIESGO],FALSE,1),"")</f>
        <v/>
      </c>
      <c r="D137" s="295"/>
      <c r="E137" s="310" t="str">
        <f>_xlfn.XLOOKUP(D137,Tabla8[No. veces que realiza la actividad al año],Tabla8[Probabilidad],"",1)</f>
        <v/>
      </c>
      <c r="F137" s="311" t="str">
        <f>_xlfn.XLOOKUP(D137,Tabla8[No. veces que realiza la actividad al año],Tabla8[Nivel de probabilidad],"",1)</f>
        <v/>
      </c>
      <c r="G137" s="294"/>
      <c r="H137" s="312" t="str">
        <f>_xlfn.XLOOKUP(G137,Tabla9[Afectación económica],Tabla9[Porcentaje],"",1)</f>
        <v/>
      </c>
      <c r="I137" s="313" t="str">
        <f>_xlfn.XLOOKUP(G137,Tabla9[Afectación económica],Tabla9[Nivel de impacto],"",1)</f>
        <v/>
      </c>
      <c r="J137" s="314"/>
      <c r="K137" s="312" t="str">
        <f>_xlfn.XLOOKUP(J137,Tabla9[Reputacional],Tabla9[Porcentaje],"",1)</f>
        <v/>
      </c>
      <c r="L137" s="313" t="str">
        <f>_xlfn.XLOOKUP(J137,Tabla9[Reputacional],Tabla9[Nivel de impacto],"",1)</f>
        <v/>
      </c>
      <c r="M137" s="310" t="str">
        <f t="shared" si="2"/>
        <v/>
      </c>
      <c r="N137" s="311" t="str">
        <f>_xlfn.XLOOKUP(M137,Tabla9[Porcentaje],Tabla9[Nivel de impacto],"",1)</f>
        <v/>
      </c>
      <c r="O137" s="311" t="str">
        <f>IF(P137,_xlfn.XLOOKUP(CONCATENATE("P",F137,"I",N137),Tabla10[Llave],Tabla10[Severidad],"",1),"")</f>
        <v/>
      </c>
      <c r="P137" s="315" t="b">
        <f t="shared" si="3"/>
        <v>0</v>
      </c>
      <c r="Q137" s="199"/>
    </row>
    <row r="138" spans="1:17" ht="14.6" x14ac:dyDescent="0.4">
      <c r="A138" s="289" t="s">
        <v>717</v>
      </c>
      <c r="B138" s="309" t="b">
        <f>_xlfn.XLOOKUP(A138,Tabla6[Id Riesgo],Tabla6[Registro diligenciado],FALSE,1)</f>
        <v>0</v>
      </c>
      <c r="C138" s="290" t="str">
        <f>IF(B138,_xlfn.XLOOKUP(A138,Tabla6[Id Riesgo],Tabla6[DESCRIPCIÓN DEL RIESGO],FALSE,1),"")</f>
        <v/>
      </c>
      <c r="D138" s="295"/>
      <c r="E138" s="310" t="str">
        <f>_xlfn.XLOOKUP(D138,Tabla8[No. veces que realiza la actividad al año],Tabla8[Probabilidad],"",1)</f>
        <v/>
      </c>
      <c r="F138" s="311" t="str">
        <f>_xlfn.XLOOKUP(D138,Tabla8[No. veces que realiza la actividad al año],Tabla8[Nivel de probabilidad],"",1)</f>
        <v/>
      </c>
      <c r="G138" s="294"/>
      <c r="H138" s="312" t="str">
        <f>_xlfn.XLOOKUP(G138,Tabla9[Afectación económica],Tabla9[Porcentaje],"",1)</f>
        <v/>
      </c>
      <c r="I138" s="313" t="str">
        <f>_xlfn.XLOOKUP(G138,Tabla9[Afectación económica],Tabla9[Nivel de impacto],"",1)</f>
        <v/>
      </c>
      <c r="J138" s="314"/>
      <c r="K138" s="312" t="str">
        <f>_xlfn.XLOOKUP(J138,Tabla9[Reputacional],Tabla9[Porcentaje],"",1)</f>
        <v/>
      </c>
      <c r="L138" s="313" t="str">
        <f>_xlfn.XLOOKUP(J138,Tabla9[Reputacional],Tabla9[Nivel de impacto],"",1)</f>
        <v/>
      </c>
      <c r="M138" s="310" t="str">
        <f t="shared" si="2"/>
        <v/>
      </c>
      <c r="N138" s="311" t="str">
        <f>_xlfn.XLOOKUP(M138,Tabla9[Porcentaje],Tabla9[Nivel de impacto],"",1)</f>
        <v/>
      </c>
      <c r="O138" s="311" t="str">
        <f>IF(P138,_xlfn.XLOOKUP(CONCATENATE("P",F138,"I",N138),Tabla10[Llave],Tabla10[Severidad],"",1),"")</f>
        <v/>
      </c>
      <c r="P138" s="315" t="b">
        <f t="shared" si="3"/>
        <v>0</v>
      </c>
      <c r="Q138" s="199"/>
    </row>
    <row r="139" spans="1:17" ht="14.6" x14ac:dyDescent="0.4">
      <c r="A139" s="289" t="s">
        <v>718</v>
      </c>
      <c r="B139" s="309" t="b">
        <f>_xlfn.XLOOKUP(A139,Tabla6[Id Riesgo],Tabla6[Registro diligenciado],FALSE,1)</f>
        <v>0</v>
      </c>
      <c r="C139" s="290" t="str">
        <f>IF(B139,_xlfn.XLOOKUP(A139,Tabla6[Id Riesgo],Tabla6[DESCRIPCIÓN DEL RIESGO],FALSE,1),"")</f>
        <v/>
      </c>
      <c r="D139" s="295"/>
      <c r="E139" s="310" t="str">
        <f>_xlfn.XLOOKUP(D139,Tabla8[No. veces que realiza la actividad al año],Tabla8[Probabilidad],"",1)</f>
        <v/>
      </c>
      <c r="F139" s="311" t="str">
        <f>_xlfn.XLOOKUP(D139,Tabla8[No. veces que realiza la actividad al año],Tabla8[Nivel de probabilidad],"",1)</f>
        <v/>
      </c>
      <c r="G139" s="294"/>
      <c r="H139" s="312" t="str">
        <f>_xlfn.XLOOKUP(G139,Tabla9[Afectación económica],Tabla9[Porcentaje],"",1)</f>
        <v/>
      </c>
      <c r="I139" s="313" t="str">
        <f>_xlfn.XLOOKUP(G139,Tabla9[Afectación económica],Tabla9[Nivel de impacto],"",1)</f>
        <v/>
      </c>
      <c r="J139" s="314"/>
      <c r="K139" s="312" t="str">
        <f>_xlfn.XLOOKUP(J139,Tabla9[Reputacional],Tabla9[Porcentaje],"",1)</f>
        <v/>
      </c>
      <c r="L139" s="313" t="str">
        <f>_xlfn.XLOOKUP(J139,Tabla9[Reputacional],Tabla9[Nivel de impacto],"",1)</f>
        <v/>
      </c>
      <c r="M139" s="310" t="str">
        <f t="shared" si="2"/>
        <v/>
      </c>
      <c r="N139" s="311" t="str">
        <f>_xlfn.XLOOKUP(M139,Tabla9[Porcentaje],Tabla9[Nivel de impacto],"",1)</f>
        <v/>
      </c>
      <c r="O139" s="311" t="str">
        <f>IF(P139,_xlfn.XLOOKUP(CONCATENATE("P",F139,"I",N139),Tabla10[Llave],Tabla10[Severidad],"",1),"")</f>
        <v/>
      </c>
      <c r="P139" s="315" t="b">
        <f t="shared" si="3"/>
        <v>0</v>
      </c>
      <c r="Q139" s="199"/>
    </row>
    <row r="140" spans="1:17" ht="14.6" x14ac:dyDescent="0.4">
      <c r="A140" s="289" t="s">
        <v>719</v>
      </c>
      <c r="B140" s="309" t="b">
        <f>_xlfn.XLOOKUP(A140,Tabla6[Id Riesgo],Tabla6[Registro diligenciado],FALSE,1)</f>
        <v>0</v>
      </c>
      <c r="C140" s="290" t="str">
        <f>IF(B140,_xlfn.XLOOKUP(A140,Tabla6[Id Riesgo],Tabla6[DESCRIPCIÓN DEL RIESGO],FALSE,1),"")</f>
        <v/>
      </c>
      <c r="D140" s="295"/>
      <c r="E140" s="310" t="str">
        <f>_xlfn.XLOOKUP(D140,Tabla8[No. veces que realiza la actividad al año],Tabla8[Probabilidad],"",1)</f>
        <v/>
      </c>
      <c r="F140" s="311" t="str">
        <f>_xlfn.XLOOKUP(D140,Tabla8[No. veces que realiza la actividad al año],Tabla8[Nivel de probabilidad],"",1)</f>
        <v/>
      </c>
      <c r="G140" s="294"/>
      <c r="H140" s="312" t="str">
        <f>_xlfn.XLOOKUP(G140,Tabla9[Afectación económica],Tabla9[Porcentaje],"",1)</f>
        <v/>
      </c>
      <c r="I140" s="313" t="str">
        <f>_xlfn.XLOOKUP(G140,Tabla9[Afectación económica],Tabla9[Nivel de impacto],"",1)</f>
        <v/>
      </c>
      <c r="J140" s="314"/>
      <c r="K140" s="312" t="str">
        <f>_xlfn.XLOOKUP(J140,Tabla9[Reputacional],Tabla9[Porcentaje],"",1)</f>
        <v/>
      </c>
      <c r="L140" s="313" t="str">
        <f>_xlfn.XLOOKUP(J140,Tabla9[Reputacional],Tabla9[Nivel de impacto],"",1)</f>
        <v/>
      </c>
      <c r="M140" s="310" t="str">
        <f t="shared" si="2"/>
        <v/>
      </c>
      <c r="N140" s="311" t="str">
        <f>_xlfn.XLOOKUP(M140,Tabla9[Porcentaje],Tabla9[Nivel de impacto],"",1)</f>
        <v/>
      </c>
      <c r="O140" s="311" t="str">
        <f>IF(P140,_xlfn.XLOOKUP(CONCATENATE("P",F140,"I",N140),Tabla10[Llave],Tabla10[Severidad],"",1),"")</f>
        <v/>
      </c>
      <c r="P140" s="315" t="b">
        <f t="shared" si="3"/>
        <v>0</v>
      </c>
      <c r="Q140" s="199"/>
    </row>
    <row r="141" spans="1:17" ht="14.6" x14ac:dyDescent="0.4">
      <c r="A141" s="289" t="s">
        <v>720</v>
      </c>
      <c r="B141" s="309" t="b">
        <f>_xlfn.XLOOKUP(A141,Tabla6[Id Riesgo],Tabla6[Registro diligenciado],FALSE,1)</f>
        <v>0</v>
      </c>
      <c r="C141" s="290" t="str">
        <f>IF(B141,_xlfn.XLOOKUP(A141,Tabla6[Id Riesgo],Tabla6[DESCRIPCIÓN DEL RIESGO],FALSE,1),"")</f>
        <v/>
      </c>
      <c r="D141" s="295"/>
      <c r="E141" s="310" t="str">
        <f>_xlfn.XLOOKUP(D141,Tabla8[No. veces que realiza la actividad al año],Tabla8[Probabilidad],"",1)</f>
        <v/>
      </c>
      <c r="F141" s="311" t="str">
        <f>_xlfn.XLOOKUP(D141,Tabla8[No. veces que realiza la actividad al año],Tabla8[Nivel de probabilidad],"",1)</f>
        <v/>
      </c>
      <c r="G141" s="294"/>
      <c r="H141" s="312" t="str">
        <f>_xlfn.XLOOKUP(G141,Tabla9[Afectación económica],Tabla9[Porcentaje],"",1)</f>
        <v/>
      </c>
      <c r="I141" s="313" t="str">
        <f>_xlfn.XLOOKUP(G141,Tabla9[Afectación económica],Tabla9[Nivel de impacto],"",1)</f>
        <v/>
      </c>
      <c r="J141" s="314"/>
      <c r="K141" s="312" t="str">
        <f>_xlfn.XLOOKUP(J141,Tabla9[Reputacional],Tabla9[Porcentaje],"",1)</f>
        <v/>
      </c>
      <c r="L141" s="313" t="str">
        <f>_xlfn.XLOOKUP(J141,Tabla9[Reputacional],Tabla9[Nivel de impacto],"",1)</f>
        <v/>
      </c>
      <c r="M141" s="310" t="str">
        <f t="shared" si="2"/>
        <v/>
      </c>
      <c r="N141" s="311" t="str">
        <f>_xlfn.XLOOKUP(M141,Tabla9[Porcentaje],Tabla9[Nivel de impacto],"",1)</f>
        <v/>
      </c>
      <c r="O141" s="311" t="str">
        <f>IF(P141,_xlfn.XLOOKUP(CONCATENATE("P",F141,"I",N141),Tabla10[Llave],Tabla10[Severidad],"",1),"")</f>
        <v/>
      </c>
      <c r="P141" s="315" t="b">
        <f t="shared" si="3"/>
        <v>0</v>
      </c>
      <c r="Q141" s="199"/>
    </row>
    <row r="142" spans="1:17" ht="14.6" x14ac:dyDescent="0.4">
      <c r="A142" s="289" t="s">
        <v>721</v>
      </c>
      <c r="B142" s="309" t="b">
        <f>_xlfn.XLOOKUP(A142,Tabla6[Id Riesgo],Tabla6[Registro diligenciado],FALSE,1)</f>
        <v>0</v>
      </c>
      <c r="C142" s="290" t="str">
        <f>IF(B142,_xlfn.XLOOKUP(A142,Tabla6[Id Riesgo],Tabla6[DESCRIPCIÓN DEL RIESGO],FALSE,1),"")</f>
        <v/>
      </c>
      <c r="D142" s="295"/>
      <c r="E142" s="310" t="str">
        <f>_xlfn.XLOOKUP(D142,Tabla8[No. veces que realiza la actividad al año],Tabla8[Probabilidad],"",1)</f>
        <v/>
      </c>
      <c r="F142" s="311" t="str">
        <f>_xlfn.XLOOKUP(D142,Tabla8[No. veces que realiza la actividad al año],Tabla8[Nivel de probabilidad],"",1)</f>
        <v/>
      </c>
      <c r="G142" s="294"/>
      <c r="H142" s="312" t="str">
        <f>_xlfn.XLOOKUP(G142,Tabla9[Afectación económica],Tabla9[Porcentaje],"",1)</f>
        <v/>
      </c>
      <c r="I142" s="313" t="str">
        <f>_xlfn.XLOOKUP(G142,Tabla9[Afectación económica],Tabla9[Nivel de impacto],"",1)</f>
        <v/>
      </c>
      <c r="J142" s="314"/>
      <c r="K142" s="312" t="str">
        <f>_xlfn.XLOOKUP(J142,Tabla9[Reputacional],Tabla9[Porcentaje],"",1)</f>
        <v/>
      </c>
      <c r="L142" s="313" t="str">
        <f>_xlfn.XLOOKUP(J142,Tabla9[Reputacional],Tabla9[Nivel de impacto],"",1)</f>
        <v/>
      </c>
      <c r="M142" s="310" t="str">
        <f t="shared" ref="M142:M172" si="4">IF(OR(H142&lt;&gt;"",K142&lt;&gt;""),MAX(H142,K142),"")</f>
        <v/>
      </c>
      <c r="N142" s="311" t="str">
        <f>_xlfn.XLOOKUP(M142,Tabla9[Porcentaje],Tabla9[Nivel de impacto],"",1)</f>
        <v/>
      </c>
      <c r="O142" s="311" t="str">
        <f>IF(P142,_xlfn.XLOOKUP(CONCATENATE("P",F142,"I",N142),Tabla10[Llave],Tabla10[Severidad],"",1),"")</f>
        <v/>
      </c>
      <c r="P142" s="315" t="b">
        <f t="shared" ref="P142:P172" si="5">IF(AND(B142=TRUE,D142&lt;&gt;"",OR(G142&lt;&gt;"",J142&lt;&gt;"")),TRUE, FALSE)</f>
        <v>0</v>
      </c>
      <c r="Q142" s="199"/>
    </row>
    <row r="143" spans="1:17" ht="14.6" x14ac:dyDescent="0.4">
      <c r="A143" s="289" t="s">
        <v>722</v>
      </c>
      <c r="B143" s="309" t="b">
        <f>_xlfn.XLOOKUP(A143,Tabla6[Id Riesgo],Tabla6[Registro diligenciado],FALSE,1)</f>
        <v>0</v>
      </c>
      <c r="C143" s="290" t="str">
        <f>IF(B143,_xlfn.XLOOKUP(A143,Tabla6[Id Riesgo],Tabla6[DESCRIPCIÓN DEL RIESGO],FALSE,1),"")</f>
        <v/>
      </c>
      <c r="D143" s="295"/>
      <c r="E143" s="310" t="str">
        <f>_xlfn.XLOOKUP(D143,Tabla8[No. veces que realiza la actividad al año],Tabla8[Probabilidad],"",1)</f>
        <v/>
      </c>
      <c r="F143" s="311" t="str">
        <f>_xlfn.XLOOKUP(D143,Tabla8[No. veces que realiza la actividad al año],Tabla8[Nivel de probabilidad],"",1)</f>
        <v/>
      </c>
      <c r="G143" s="294"/>
      <c r="H143" s="312" t="str">
        <f>_xlfn.XLOOKUP(G143,Tabla9[Afectación económica],Tabla9[Porcentaje],"",1)</f>
        <v/>
      </c>
      <c r="I143" s="313" t="str">
        <f>_xlfn.XLOOKUP(G143,Tabla9[Afectación económica],Tabla9[Nivel de impacto],"",1)</f>
        <v/>
      </c>
      <c r="J143" s="314"/>
      <c r="K143" s="312" t="str">
        <f>_xlfn.XLOOKUP(J143,Tabla9[Reputacional],Tabla9[Porcentaje],"",1)</f>
        <v/>
      </c>
      <c r="L143" s="313" t="str">
        <f>_xlfn.XLOOKUP(J143,Tabla9[Reputacional],Tabla9[Nivel de impacto],"",1)</f>
        <v/>
      </c>
      <c r="M143" s="310" t="str">
        <f t="shared" si="4"/>
        <v/>
      </c>
      <c r="N143" s="311" t="str">
        <f>_xlfn.XLOOKUP(M143,Tabla9[Porcentaje],Tabla9[Nivel de impacto],"",1)</f>
        <v/>
      </c>
      <c r="O143" s="311" t="str">
        <f>IF(P143,_xlfn.XLOOKUP(CONCATENATE("P",F143,"I",N143),Tabla10[Llave],Tabla10[Severidad],"",1),"")</f>
        <v/>
      </c>
      <c r="P143" s="315" t="b">
        <f t="shared" si="5"/>
        <v>0</v>
      </c>
      <c r="Q143" s="199"/>
    </row>
    <row r="144" spans="1:17" ht="14.6" x14ac:dyDescent="0.4">
      <c r="A144" s="289" t="s">
        <v>723</v>
      </c>
      <c r="B144" s="309" t="b">
        <f>_xlfn.XLOOKUP(A144,Tabla6[Id Riesgo],Tabla6[Registro diligenciado],FALSE,1)</f>
        <v>0</v>
      </c>
      <c r="C144" s="290" t="str">
        <f>IF(B144,_xlfn.XLOOKUP(A144,Tabla6[Id Riesgo],Tabla6[DESCRIPCIÓN DEL RIESGO],FALSE,1),"")</f>
        <v/>
      </c>
      <c r="D144" s="295"/>
      <c r="E144" s="310" t="str">
        <f>_xlfn.XLOOKUP(D144,Tabla8[No. veces que realiza la actividad al año],Tabla8[Probabilidad],"",1)</f>
        <v/>
      </c>
      <c r="F144" s="311" t="str">
        <f>_xlfn.XLOOKUP(D144,Tabla8[No. veces que realiza la actividad al año],Tabla8[Nivel de probabilidad],"",1)</f>
        <v/>
      </c>
      <c r="G144" s="294"/>
      <c r="H144" s="312" t="str">
        <f>_xlfn.XLOOKUP(G144,Tabla9[Afectación económica],Tabla9[Porcentaje],"",1)</f>
        <v/>
      </c>
      <c r="I144" s="313" t="str">
        <f>_xlfn.XLOOKUP(G144,Tabla9[Afectación económica],Tabla9[Nivel de impacto],"",1)</f>
        <v/>
      </c>
      <c r="J144" s="314"/>
      <c r="K144" s="312" t="str">
        <f>_xlfn.XLOOKUP(J144,Tabla9[Reputacional],Tabla9[Porcentaje],"",1)</f>
        <v/>
      </c>
      <c r="L144" s="313" t="str">
        <f>_xlfn.XLOOKUP(J144,Tabla9[Reputacional],Tabla9[Nivel de impacto],"",1)</f>
        <v/>
      </c>
      <c r="M144" s="310" t="str">
        <f t="shared" si="4"/>
        <v/>
      </c>
      <c r="N144" s="311" t="str">
        <f>_xlfn.XLOOKUP(M144,Tabla9[Porcentaje],Tabla9[Nivel de impacto],"",1)</f>
        <v/>
      </c>
      <c r="O144" s="311" t="str">
        <f>IF(P144,_xlfn.XLOOKUP(CONCATENATE("P",F144,"I",N144),Tabla10[Llave],Tabla10[Severidad],"",1),"")</f>
        <v/>
      </c>
      <c r="P144" s="315" t="b">
        <f t="shared" si="5"/>
        <v>0</v>
      </c>
      <c r="Q144" s="199"/>
    </row>
    <row r="145" spans="1:17" ht="14.6" x14ac:dyDescent="0.4">
      <c r="A145" s="289" t="s">
        <v>724</v>
      </c>
      <c r="B145" s="309" t="b">
        <f>_xlfn.XLOOKUP(A145,Tabla6[Id Riesgo],Tabla6[Registro diligenciado],FALSE,1)</f>
        <v>0</v>
      </c>
      <c r="C145" s="290" t="str">
        <f>IF(B145,_xlfn.XLOOKUP(A145,Tabla6[Id Riesgo],Tabla6[DESCRIPCIÓN DEL RIESGO],FALSE,1),"")</f>
        <v/>
      </c>
      <c r="D145" s="295"/>
      <c r="E145" s="310" t="str">
        <f>_xlfn.XLOOKUP(D145,Tabla8[No. veces que realiza la actividad al año],Tabla8[Probabilidad],"",1)</f>
        <v/>
      </c>
      <c r="F145" s="311" t="str">
        <f>_xlfn.XLOOKUP(D145,Tabla8[No. veces que realiza la actividad al año],Tabla8[Nivel de probabilidad],"",1)</f>
        <v/>
      </c>
      <c r="G145" s="294"/>
      <c r="H145" s="312" t="str">
        <f>_xlfn.XLOOKUP(G145,Tabla9[Afectación económica],Tabla9[Porcentaje],"",1)</f>
        <v/>
      </c>
      <c r="I145" s="313" t="str">
        <f>_xlfn.XLOOKUP(G145,Tabla9[Afectación económica],Tabla9[Nivel de impacto],"",1)</f>
        <v/>
      </c>
      <c r="J145" s="314"/>
      <c r="K145" s="312" t="str">
        <f>_xlfn.XLOOKUP(J145,Tabla9[Reputacional],Tabla9[Porcentaje],"",1)</f>
        <v/>
      </c>
      <c r="L145" s="313" t="str">
        <f>_xlfn.XLOOKUP(J145,Tabla9[Reputacional],Tabla9[Nivel de impacto],"",1)</f>
        <v/>
      </c>
      <c r="M145" s="310" t="str">
        <f t="shared" si="4"/>
        <v/>
      </c>
      <c r="N145" s="311" t="str">
        <f>_xlfn.XLOOKUP(M145,Tabla9[Porcentaje],Tabla9[Nivel de impacto],"",1)</f>
        <v/>
      </c>
      <c r="O145" s="311" t="str">
        <f>IF(P145,_xlfn.XLOOKUP(CONCATENATE("P",F145,"I",N145),Tabla10[Llave],Tabla10[Severidad],"",1),"")</f>
        <v/>
      </c>
      <c r="P145" s="315" t="b">
        <f t="shared" si="5"/>
        <v>0</v>
      </c>
      <c r="Q145" s="199"/>
    </row>
    <row r="146" spans="1:17" ht="14.6" x14ac:dyDescent="0.4">
      <c r="A146" s="289" t="s">
        <v>725</v>
      </c>
      <c r="B146" s="309" t="b">
        <f>_xlfn.XLOOKUP(A146,Tabla6[Id Riesgo],Tabla6[Registro diligenciado],FALSE,1)</f>
        <v>0</v>
      </c>
      <c r="C146" s="290" t="str">
        <f>IF(B146,_xlfn.XLOOKUP(A146,Tabla6[Id Riesgo],Tabla6[DESCRIPCIÓN DEL RIESGO],FALSE,1),"")</f>
        <v/>
      </c>
      <c r="D146" s="295"/>
      <c r="E146" s="310" t="str">
        <f>_xlfn.XLOOKUP(D146,Tabla8[No. veces que realiza la actividad al año],Tabla8[Probabilidad],"",1)</f>
        <v/>
      </c>
      <c r="F146" s="311" t="str">
        <f>_xlfn.XLOOKUP(D146,Tabla8[No. veces que realiza la actividad al año],Tabla8[Nivel de probabilidad],"",1)</f>
        <v/>
      </c>
      <c r="G146" s="294"/>
      <c r="H146" s="312" t="str">
        <f>_xlfn.XLOOKUP(G146,Tabla9[Afectación económica],Tabla9[Porcentaje],"",1)</f>
        <v/>
      </c>
      <c r="I146" s="313" t="str">
        <f>_xlfn.XLOOKUP(G146,Tabla9[Afectación económica],Tabla9[Nivel de impacto],"",1)</f>
        <v/>
      </c>
      <c r="J146" s="314"/>
      <c r="K146" s="312" t="str">
        <f>_xlfn.XLOOKUP(J146,Tabla9[Reputacional],Tabla9[Porcentaje],"",1)</f>
        <v/>
      </c>
      <c r="L146" s="313" t="str">
        <f>_xlfn.XLOOKUP(J146,Tabla9[Reputacional],Tabla9[Nivel de impacto],"",1)</f>
        <v/>
      </c>
      <c r="M146" s="310" t="str">
        <f t="shared" si="4"/>
        <v/>
      </c>
      <c r="N146" s="311" t="str">
        <f>_xlfn.XLOOKUP(M146,Tabla9[Porcentaje],Tabla9[Nivel de impacto],"",1)</f>
        <v/>
      </c>
      <c r="O146" s="311" t="str">
        <f>IF(P146,_xlfn.XLOOKUP(CONCATENATE("P",F146,"I",N146),Tabla10[Llave],Tabla10[Severidad],"",1),"")</f>
        <v/>
      </c>
      <c r="P146" s="315" t="b">
        <f t="shared" si="5"/>
        <v>0</v>
      </c>
      <c r="Q146" s="199"/>
    </row>
    <row r="147" spans="1:17" ht="14.6" x14ac:dyDescent="0.4">
      <c r="A147" s="289" t="s">
        <v>726</v>
      </c>
      <c r="B147" s="309" t="b">
        <f>_xlfn.XLOOKUP(A147,Tabla6[Id Riesgo],Tabla6[Registro diligenciado],FALSE,1)</f>
        <v>0</v>
      </c>
      <c r="C147" s="290" t="str">
        <f>IF(B147,_xlfn.XLOOKUP(A147,Tabla6[Id Riesgo],Tabla6[DESCRIPCIÓN DEL RIESGO],FALSE,1),"")</f>
        <v/>
      </c>
      <c r="D147" s="295"/>
      <c r="E147" s="310" t="str">
        <f>_xlfn.XLOOKUP(D147,Tabla8[No. veces que realiza la actividad al año],Tabla8[Probabilidad],"",1)</f>
        <v/>
      </c>
      <c r="F147" s="311" t="str">
        <f>_xlfn.XLOOKUP(D147,Tabla8[No. veces que realiza la actividad al año],Tabla8[Nivel de probabilidad],"",1)</f>
        <v/>
      </c>
      <c r="G147" s="294"/>
      <c r="H147" s="312" t="str">
        <f>_xlfn.XLOOKUP(G147,Tabla9[Afectación económica],Tabla9[Porcentaje],"",1)</f>
        <v/>
      </c>
      <c r="I147" s="313" t="str">
        <f>_xlfn.XLOOKUP(G147,Tabla9[Afectación económica],Tabla9[Nivel de impacto],"",1)</f>
        <v/>
      </c>
      <c r="J147" s="314"/>
      <c r="K147" s="312" t="str">
        <f>_xlfn.XLOOKUP(J147,Tabla9[Reputacional],Tabla9[Porcentaje],"",1)</f>
        <v/>
      </c>
      <c r="L147" s="313" t="str">
        <f>_xlfn.XLOOKUP(J147,Tabla9[Reputacional],Tabla9[Nivel de impacto],"",1)</f>
        <v/>
      </c>
      <c r="M147" s="310" t="str">
        <f t="shared" si="4"/>
        <v/>
      </c>
      <c r="N147" s="311" t="str">
        <f>_xlfn.XLOOKUP(M147,Tabla9[Porcentaje],Tabla9[Nivel de impacto],"",1)</f>
        <v/>
      </c>
      <c r="O147" s="311" t="str">
        <f>IF(P147,_xlfn.XLOOKUP(CONCATENATE("P",F147,"I",N147),Tabla10[Llave],Tabla10[Severidad],"",1),"")</f>
        <v/>
      </c>
      <c r="P147" s="315" t="b">
        <f t="shared" si="5"/>
        <v>0</v>
      </c>
      <c r="Q147" s="199"/>
    </row>
    <row r="148" spans="1:17" ht="14.6" x14ac:dyDescent="0.4">
      <c r="A148" s="289" t="s">
        <v>727</v>
      </c>
      <c r="B148" s="309" t="b">
        <f>_xlfn.XLOOKUP(A148,Tabla6[Id Riesgo],Tabla6[Registro diligenciado],FALSE,1)</f>
        <v>0</v>
      </c>
      <c r="C148" s="290" t="str">
        <f>IF(B148,_xlfn.XLOOKUP(A148,Tabla6[Id Riesgo],Tabla6[DESCRIPCIÓN DEL RIESGO],FALSE,1),"")</f>
        <v/>
      </c>
      <c r="D148" s="295"/>
      <c r="E148" s="310" t="str">
        <f>_xlfn.XLOOKUP(D148,Tabla8[No. veces que realiza la actividad al año],Tabla8[Probabilidad],"",1)</f>
        <v/>
      </c>
      <c r="F148" s="311" t="str">
        <f>_xlfn.XLOOKUP(D148,Tabla8[No. veces que realiza la actividad al año],Tabla8[Nivel de probabilidad],"",1)</f>
        <v/>
      </c>
      <c r="G148" s="294"/>
      <c r="H148" s="312" t="str">
        <f>_xlfn.XLOOKUP(G148,Tabla9[Afectación económica],Tabla9[Porcentaje],"",1)</f>
        <v/>
      </c>
      <c r="I148" s="313" t="str">
        <f>_xlfn.XLOOKUP(G148,Tabla9[Afectación económica],Tabla9[Nivel de impacto],"",1)</f>
        <v/>
      </c>
      <c r="J148" s="314"/>
      <c r="K148" s="312" t="str">
        <f>_xlfn.XLOOKUP(J148,Tabla9[Reputacional],Tabla9[Porcentaje],"",1)</f>
        <v/>
      </c>
      <c r="L148" s="313" t="str">
        <f>_xlfn.XLOOKUP(J148,Tabla9[Reputacional],Tabla9[Nivel de impacto],"",1)</f>
        <v/>
      </c>
      <c r="M148" s="310" t="str">
        <f t="shared" si="4"/>
        <v/>
      </c>
      <c r="N148" s="311" t="str">
        <f>_xlfn.XLOOKUP(M148,Tabla9[Porcentaje],Tabla9[Nivel de impacto],"",1)</f>
        <v/>
      </c>
      <c r="O148" s="311" t="str">
        <f>IF(P148,_xlfn.XLOOKUP(CONCATENATE("P",F148,"I",N148),Tabla10[Llave],Tabla10[Severidad],"",1),"")</f>
        <v/>
      </c>
      <c r="P148" s="315" t="b">
        <f t="shared" si="5"/>
        <v>0</v>
      </c>
      <c r="Q148" s="199"/>
    </row>
    <row r="149" spans="1:17" ht="14.6" x14ac:dyDescent="0.4">
      <c r="A149" s="289" t="s">
        <v>728</v>
      </c>
      <c r="B149" s="309" t="b">
        <f>_xlfn.XLOOKUP(A149,Tabla6[Id Riesgo],Tabla6[Registro diligenciado],FALSE,1)</f>
        <v>0</v>
      </c>
      <c r="C149" s="290" t="str">
        <f>IF(B149,_xlfn.XLOOKUP(A149,Tabla6[Id Riesgo],Tabla6[DESCRIPCIÓN DEL RIESGO],FALSE,1),"")</f>
        <v/>
      </c>
      <c r="D149" s="295"/>
      <c r="E149" s="310" t="str">
        <f>_xlfn.XLOOKUP(D149,Tabla8[No. veces que realiza la actividad al año],Tabla8[Probabilidad],"",1)</f>
        <v/>
      </c>
      <c r="F149" s="311" t="str">
        <f>_xlfn.XLOOKUP(D149,Tabla8[No. veces que realiza la actividad al año],Tabla8[Nivel de probabilidad],"",1)</f>
        <v/>
      </c>
      <c r="G149" s="294"/>
      <c r="H149" s="312" t="str">
        <f>_xlfn.XLOOKUP(G149,Tabla9[Afectación económica],Tabla9[Porcentaje],"",1)</f>
        <v/>
      </c>
      <c r="I149" s="313" t="str">
        <f>_xlfn.XLOOKUP(G149,Tabla9[Afectación económica],Tabla9[Nivel de impacto],"",1)</f>
        <v/>
      </c>
      <c r="J149" s="314"/>
      <c r="K149" s="312" t="str">
        <f>_xlfn.XLOOKUP(J149,Tabla9[Reputacional],Tabla9[Porcentaje],"",1)</f>
        <v/>
      </c>
      <c r="L149" s="313" t="str">
        <f>_xlfn.XLOOKUP(J149,Tabla9[Reputacional],Tabla9[Nivel de impacto],"",1)</f>
        <v/>
      </c>
      <c r="M149" s="310" t="str">
        <f t="shared" si="4"/>
        <v/>
      </c>
      <c r="N149" s="311" t="str">
        <f>_xlfn.XLOOKUP(M149,Tabla9[Porcentaje],Tabla9[Nivel de impacto],"",1)</f>
        <v/>
      </c>
      <c r="O149" s="311" t="str">
        <f>IF(P149,_xlfn.XLOOKUP(CONCATENATE("P",F149,"I",N149),Tabla10[Llave],Tabla10[Severidad],"",1),"")</f>
        <v/>
      </c>
      <c r="P149" s="315" t="b">
        <f t="shared" si="5"/>
        <v>0</v>
      </c>
      <c r="Q149" s="199"/>
    </row>
    <row r="150" spans="1:17" ht="14.6" x14ac:dyDescent="0.4">
      <c r="A150" s="289" t="s">
        <v>729</v>
      </c>
      <c r="B150" s="309" t="b">
        <f>_xlfn.XLOOKUP(A150,Tabla6[Id Riesgo],Tabla6[Registro diligenciado],FALSE,1)</f>
        <v>0</v>
      </c>
      <c r="C150" s="290" t="str">
        <f>IF(B150,_xlfn.XLOOKUP(A150,Tabla6[Id Riesgo],Tabla6[DESCRIPCIÓN DEL RIESGO],FALSE,1),"")</f>
        <v/>
      </c>
      <c r="D150" s="295"/>
      <c r="E150" s="310" t="str">
        <f>_xlfn.XLOOKUP(D150,Tabla8[No. veces que realiza la actividad al año],Tabla8[Probabilidad],"",1)</f>
        <v/>
      </c>
      <c r="F150" s="311" t="str">
        <f>_xlfn.XLOOKUP(D150,Tabla8[No. veces que realiza la actividad al año],Tabla8[Nivel de probabilidad],"",1)</f>
        <v/>
      </c>
      <c r="G150" s="294"/>
      <c r="H150" s="312" t="str">
        <f>_xlfn.XLOOKUP(G150,Tabla9[Afectación económica],Tabla9[Porcentaje],"",1)</f>
        <v/>
      </c>
      <c r="I150" s="313" t="str">
        <f>_xlfn.XLOOKUP(G150,Tabla9[Afectación económica],Tabla9[Nivel de impacto],"",1)</f>
        <v/>
      </c>
      <c r="J150" s="314"/>
      <c r="K150" s="312" t="str">
        <f>_xlfn.XLOOKUP(J150,Tabla9[Reputacional],Tabla9[Porcentaje],"",1)</f>
        <v/>
      </c>
      <c r="L150" s="313" t="str">
        <f>_xlfn.XLOOKUP(J150,Tabla9[Reputacional],Tabla9[Nivel de impacto],"",1)</f>
        <v/>
      </c>
      <c r="M150" s="310" t="str">
        <f t="shared" si="4"/>
        <v/>
      </c>
      <c r="N150" s="311" t="str">
        <f>_xlfn.XLOOKUP(M150,Tabla9[Porcentaje],Tabla9[Nivel de impacto],"",1)</f>
        <v/>
      </c>
      <c r="O150" s="311" t="str">
        <f>IF(P150,_xlfn.XLOOKUP(CONCATENATE("P",F150,"I",N150),Tabla10[Llave],Tabla10[Severidad],"",1),"")</f>
        <v/>
      </c>
      <c r="P150" s="315" t="b">
        <f t="shared" si="5"/>
        <v>0</v>
      </c>
      <c r="Q150" s="199"/>
    </row>
    <row r="151" spans="1:17" ht="14.6" x14ac:dyDescent="0.4">
      <c r="A151" s="289" t="s">
        <v>730</v>
      </c>
      <c r="B151" s="309" t="b">
        <f>_xlfn.XLOOKUP(A151,Tabla6[Id Riesgo],Tabla6[Registro diligenciado],FALSE,1)</f>
        <v>0</v>
      </c>
      <c r="C151" s="290" t="str">
        <f>IF(B151,_xlfn.XLOOKUP(A151,Tabla6[Id Riesgo],Tabla6[DESCRIPCIÓN DEL RIESGO],FALSE,1),"")</f>
        <v/>
      </c>
      <c r="D151" s="295"/>
      <c r="E151" s="310" t="str">
        <f>_xlfn.XLOOKUP(D151,Tabla8[No. veces que realiza la actividad al año],Tabla8[Probabilidad],"",1)</f>
        <v/>
      </c>
      <c r="F151" s="311" t="str">
        <f>_xlfn.XLOOKUP(D151,Tabla8[No. veces que realiza la actividad al año],Tabla8[Nivel de probabilidad],"",1)</f>
        <v/>
      </c>
      <c r="G151" s="294"/>
      <c r="H151" s="312" t="str">
        <f>_xlfn.XLOOKUP(G151,Tabla9[Afectación económica],Tabla9[Porcentaje],"",1)</f>
        <v/>
      </c>
      <c r="I151" s="313" t="str">
        <f>_xlfn.XLOOKUP(G151,Tabla9[Afectación económica],Tabla9[Nivel de impacto],"",1)</f>
        <v/>
      </c>
      <c r="J151" s="314"/>
      <c r="K151" s="312" t="str">
        <f>_xlfn.XLOOKUP(J151,Tabla9[Reputacional],Tabla9[Porcentaje],"",1)</f>
        <v/>
      </c>
      <c r="L151" s="313" t="str">
        <f>_xlfn.XLOOKUP(J151,Tabla9[Reputacional],Tabla9[Nivel de impacto],"",1)</f>
        <v/>
      </c>
      <c r="M151" s="310" t="str">
        <f t="shared" si="4"/>
        <v/>
      </c>
      <c r="N151" s="311" t="str">
        <f>_xlfn.XLOOKUP(M151,Tabla9[Porcentaje],Tabla9[Nivel de impacto],"",1)</f>
        <v/>
      </c>
      <c r="O151" s="311" t="str">
        <f>IF(P151,_xlfn.XLOOKUP(CONCATENATE("P",F151,"I",N151),Tabla10[Llave],Tabla10[Severidad],"",1),"")</f>
        <v/>
      </c>
      <c r="P151" s="315" t="b">
        <f t="shared" si="5"/>
        <v>0</v>
      </c>
      <c r="Q151" s="199"/>
    </row>
    <row r="152" spans="1:17" ht="14.6" x14ac:dyDescent="0.4">
      <c r="A152" s="289" t="s">
        <v>731</v>
      </c>
      <c r="B152" s="309" t="b">
        <f>_xlfn.XLOOKUP(A152,Tabla6[Id Riesgo],Tabla6[Registro diligenciado],FALSE,1)</f>
        <v>0</v>
      </c>
      <c r="C152" s="290" t="str">
        <f>IF(B152,_xlfn.XLOOKUP(A152,Tabla6[Id Riesgo],Tabla6[DESCRIPCIÓN DEL RIESGO],FALSE,1),"")</f>
        <v/>
      </c>
      <c r="D152" s="295"/>
      <c r="E152" s="310" t="str">
        <f>_xlfn.XLOOKUP(D152,Tabla8[No. veces que realiza la actividad al año],Tabla8[Probabilidad],"",1)</f>
        <v/>
      </c>
      <c r="F152" s="311" t="str">
        <f>_xlfn.XLOOKUP(D152,Tabla8[No. veces que realiza la actividad al año],Tabla8[Nivel de probabilidad],"",1)</f>
        <v/>
      </c>
      <c r="G152" s="294"/>
      <c r="H152" s="312" t="str">
        <f>_xlfn.XLOOKUP(G152,Tabla9[Afectación económica],Tabla9[Porcentaje],"",1)</f>
        <v/>
      </c>
      <c r="I152" s="313" t="str">
        <f>_xlfn.XLOOKUP(G152,Tabla9[Afectación económica],Tabla9[Nivel de impacto],"",1)</f>
        <v/>
      </c>
      <c r="J152" s="314"/>
      <c r="K152" s="312" t="str">
        <f>_xlfn.XLOOKUP(J152,Tabla9[Reputacional],Tabla9[Porcentaje],"",1)</f>
        <v/>
      </c>
      <c r="L152" s="313" t="str">
        <f>_xlfn.XLOOKUP(J152,Tabla9[Reputacional],Tabla9[Nivel de impacto],"",1)</f>
        <v/>
      </c>
      <c r="M152" s="310" t="str">
        <f t="shared" si="4"/>
        <v/>
      </c>
      <c r="N152" s="311" t="str">
        <f>_xlfn.XLOOKUP(M152,Tabla9[Porcentaje],Tabla9[Nivel de impacto],"",1)</f>
        <v/>
      </c>
      <c r="O152" s="311" t="str">
        <f>IF(P152,_xlfn.XLOOKUP(CONCATENATE("P",F152,"I",N152),Tabla10[Llave],Tabla10[Severidad],"",1),"")</f>
        <v/>
      </c>
      <c r="P152" s="315" t="b">
        <f t="shared" si="5"/>
        <v>0</v>
      </c>
      <c r="Q152" s="199"/>
    </row>
    <row r="153" spans="1:17" ht="14.6" x14ac:dyDescent="0.4">
      <c r="A153" s="289" t="s">
        <v>732</v>
      </c>
      <c r="B153" s="309" t="b">
        <f>_xlfn.XLOOKUP(A153,Tabla6[Id Riesgo],Tabla6[Registro diligenciado],FALSE,1)</f>
        <v>0</v>
      </c>
      <c r="C153" s="290" t="str">
        <f>IF(B153,_xlfn.XLOOKUP(A153,Tabla6[Id Riesgo],Tabla6[DESCRIPCIÓN DEL RIESGO],FALSE,1),"")</f>
        <v/>
      </c>
      <c r="D153" s="295"/>
      <c r="E153" s="310" t="str">
        <f>_xlfn.XLOOKUP(D153,Tabla8[No. veces que realiza la actividad al año],Tabla8[Probabilidad],"",1)</f>
        <v/>
      </c>
      <c r="F153" s="311" t="str">
        <f>_xlfn.XLOOKUP(D153,Tabla8[No. veces que realiza la actividad al año],Tabla8[Nivel de probabilidad],"",1)</f>
        <v/>
      </c>
      <c r="G153" s="294"/>
      <c r="H153" s="312" t="str">
        <f>_xlfn.XLOOKUP(G153,Tabla9[Afectación económica],Tabla9[Porcentaje],"",1)</f>
        <v/>
      </c>
      <c r="I153" s="313" t="str">
        <f>_xlfn.XLOOKUP(G153,Tabla9[Afectación económica],Tabla9[Nivel de impacto],"",1)</f>
        <v/>
      </c>
      <c r="J153" s="314"/>
      <c r="K153" s="312" t="str">
        <f>_xlfn.XLOOKUP(J153,Tabla9[Reputacional],Tabla9[Porcentaje],"",1)</f>
        <v/>
      </c>
      <c r="L153" s="313" t="str">
        <f>_xlfn.XLOOKUP(J153,Tabla9[Reputacional],Tabla9[Nivel de impacto],"",1)</f>
        <v/>
      </c>
      <c r="M153" s="310" t="str">
        <f t="shared" si="4"/>
        <v/>
      </c>
      <c r="N153" s="311" t="str">
        <f>_xlfn.XLOOKUP(M153,Tabla9[Porcentaje],Tabla9[Nivel de impacto],"",1)</f>
        <v/>
      </c>
      <c r="O153" s="311" t="str">
        <f>IF(P153,_xlfn.XLOOKUP(CONCATENATE("P",F153,"I",N153),Tabla10[Llave],Tabla10[Severidad],"",1),"")</f>
        <v/>
      </c>
      <c r="P153" s="315" t="b">
        <f t="shared" si="5"/>
        <v>0</v>
      </c>
      <c r="Q153" s="199"/>
    </row>
    <row r="154" spans="1:17" ht="14.6" x14ac:dyDescent="0.4">
      <c r="A154" s="289" t="s">
        <v>733</v>
      </c>
      <c r="B154" s="309" t="b">
        <f>_xlfn.XLOOKUP(A154,Tabla6[Id Riesgo],Tabla6[Registro diligenciado],FALSE,1)</f>
        <v>0</v>
      </c>
      <c r="C154" s="290" t="str">
        <f>IF(B154,_xlfn.XLOOKUP(A154,Tabla6[Id Riesgo],Tabla6[DESCRIPCIÓN DEL RIESGO],FALSE,1),"")</f>
        <v/>
      </c>
      <c r="D154" s="295"/>
      <c r="E154" s="310" t="str">
        <f>_xlfn.XLOOKUP(D154,Tabla8[No. veces que realiza la actividad al año],Tabla8[Probabilidad],"",1)</f>
        <v/>
      </c>
      <c r="F154" s="311" t="str">
        <f>_xlfn.XLOOKUP(D154,Tabla8[No. veces que realiza la actividad al año],Tabla8[Nivel de probabilidad],"",1)</f>
        <v/>
      </c>
      <c r="G154" s="294"/>
      <c r="H154" s="312" t="str">
        <f>_xlfn.XLOOKUP(G154,Tabla9[Afectación económica],Tabla9[Porcentaje],"",1)</f>
        <v/>
      </c>
      <c r="I154" s="313" t="str">
        <f>_xlfn.XLOOKUP(G154,Tabla9[Afectación económica],Tabla9[Nivel de impacto],"",1)</f>
        <v/>
      </c>
      <c r="J154" s="314"/>
      <c r="K154" s="312" t="str">
        <f>_xlfn.XLOOKUP(J154,Tabla9[Reputacional],Tabla9[Porcentaje],"",1)</f>
        <v/>
      </c>
      <c r="L154" s="313" t="str">
        <f>_xlfn.XLOOKUP(J154,Tabla9[Reputacional],Tabla9[Nivel de impacto],"",1)</f>
        <v/>
      </c>
      <c r="M154" s="310" t="str">
        <f t="shared" si="4"/>
        <v/>
      </c>
      <c r="N154" s="311" t="str">
        <f>_xlfn.XLOOKUP(M154,Tabla9[Porcentaje],Tabla9[Nivel de impacto],"",1)</f>
        <v/>
      </c>
      <c r="O154" s="311" t="str">
        <f>IF(P154,_xlfn.XLOOKUP(CONCATENATE("P",F154,"I",N154),Tabla10[Llave],Tabla10[Severidad],"",1),"")</f>
        <v/>
      </c>
      <c r="P154" s="315" t="b">
        <f t="shared" si="5"/>
        <v>0</v>
      </c>
      <c r="Q154" s="199"/>
    </row>
    <row r="155" spans="1:17" ht="14.6" x14ac:dyDescent="0.4">
      <c r="A155" s="289" t="s">
        <v>734</v>
      </c>
      <c r="B155" s="309" t="b">
        <f>_xlfn.XLOOKUP(A155,Tabla6[Id Riesgo],Tabla6[Registro diligenciado],FALSE,1)</f>
        <v>0</v>
      </c>
      <c r="C155" s="290" t="str">
        <f>IF(B155,_xlfn.XLOOKUP(A155,Tabla6[Id Riesgo],Tabla6[DESCRIPCIÓN DEL RIESGO],FALSE,1),"")</f>
        <v/>
      </c>
      <c r="D155" s="295"/>
      <c r="E155" s="310" t="str">
        <f>_xlfn.XLOOKUP(D155,Tabla8[No. veces que realiza la actividad al año],Tabla8[Probabilidad],"",1)</f>
        <v/>
      </c>
      <c r="F155" s="311" t="str">
        <f>_xlfn.XLOOKUP(D155,Tabla8[No. veces que realiza la actividad al año],Tabla8[Nivel de probabilidad],"",1)</f>
        <v/>
      </c>
      <c r="G155" s="294"/>
      <c r="H155" s="312" t="str">
        <f>_xlfn.XLOOKUP(G155,Tabla9[Afectación económica],Tabla9[Porcentaje],"",1)</f>
        <v/>
      </c>
      <c r="I155" s="313" t="str">
        <f>_xlfn.XLOOKUP(G155,Tabla9[Afectación económica],Tabla9[Nivel de impacto],"",1)</f>
        <v/>
      </c>
      <c r="J155" s="314"/>
      <c r="K155" s="312" t="str">
        <f>_xlfn.XLOOKUP(J155,Tabla9[Reputacional],Tabla9[Porcentaje],"",1)</f>
        <v/>
      </c>
      <c r="L155" s="313" t="str">
        <f>_xlfn.XLOOKUP(J155,Tabla9[Reputacional],Tabla9[Nivel de impacto],"",1)</f>
        <v/>
      </c>
      <c r="M155" s="310" t="str">
        <f t="shared" si="4"/>
        <v/>
      </c>
      <c r="N155" s="311" t="str">
        <f>_xlfn.XLOOKUP(M155,Tabla9[Porcentaje],Tabla9[Nivel de impacto],"",1)</f>
        <v/>
      </c>
      <c r="O155" s="311" t="str">
        <f>IF(P155,_xlfn.XLOOKUP(CONCATENATE("P",F155,"I",N155),Tabla10[Llave],Tabla10[Severidad],"",1),"")</f>
        <v/>
      </c>
      <c r="P155" s="315" t="b">
        <f t="shared" si="5"/>
        <v>0</v>
      </c>
      <c r="Q155" s="199"/>
    </row>
    <row r="156" spans="1:17" ht="14.6" x14ac:dyDescent="0.4">
      <c r="A156" s="289" t="s">
        <v>735</v>
      </c>
      <c r="B156" s="309" t="b">
        <f>_xlfn.XLOOKUP(A156,Tabla6[Id Riesgo],Tabla6[Registro diligenciado],FALSE,1)</f>
        <v>0</v>
      </c>
      <c r="C156" s="290" t="str">
        <f>IF(B156,_xlfn.XLOOKUP(A156,Tabla6[Id Riesgo],Tabla6[DESCRIPCIÓN DEL RIESGO],FALSE,1),"")</f>
        <v/>
      </c>
      <c r="D156" s="295"/>
      <c r="E156" s="310" t="str">
        <f>_xlfn.XLOOKUP(D156,Tabla8[No. veces que realiza la actividad al año],Tabla8[Probabilidad],"",1)</f>
        <v/>
      </c>
      <c r="F156" s="311" t="str">
        <f>_xlfn.XLOOKUP(D156,Tabla8[No. veces que realiza la actividad al año],Tabla8[Nivel de probabilidad],"",1)</f>
        <v/>
      </c>
      <c r="G156" s="294"/>
      <c r="H156" s="312" t="str">
        <f>_xlfn.XLOOKUP(G156,Tabla9[Afectación económica],Tabla9[Porcentaje],"",1)</f>
        <v/>
      </c>
      <c r="I156" s="313" t="str">
        <f>_xlfn.XLOOKUP(G156,Tabla9[Afectación económica],Tabla9[Nivel de impacto],"",1)</f>
        <v/>
      </c>
      <c r="J156" s="314"/>
      <c r="K156" s="312" t="str">
        <f>_xlfn.XLOOKUP(J156,Tabla9[Reputacional],Tabla9[Porcentaje],"",1)</f>
        <v/>
      </c>
      <c r="L156" s="313" t="str">
        <f>_xlfn.XLOOKUP(J156,Tabla9[Reputacional],Tabla9[Nivel de impacto],"",1)</f>
        <v/>
      </c>
      <c r="M156" s="310" t="str">
        <f t="shared" si="4"/>
        <v/>
      </c>
      <c r="N156" s="311" t="str">
        <f>_xlfn.XLOOKUP(M156,Tabla9[Porcentaje],Tabla9[Nivel de impacto],"",1)</f>
        <v/>
      </c>
      <c r="O156" s="311" t="str">
        <f>IF(P156,_xlfn.XLOOKUP(CONCATENATE("P",F156,"I",N156),Tabla10[Llave],Tabla10[Severidad],"",1),"")</f>
        <v/>
      </c>
      <c r="P156" s="315" t="b">
        <f t="shared" si="5"/>
        <v>0</v>
      </c>
      <c r="Q156" s="199"/>
    </row>
    <row r="157" spans="1:17" ht="14.6" x14ac:dyDescent="0.4">
      <c r="A157" s="289" t="s">
        <v>736</v>
      </c>
      <c r="B157" s="309" t="b">
        <f>_xlfn.XLOOKUP(A157,Tabla6[Id Riesgo],Tabla6[Registro diligenciado],FALSE,1)</f>
        <v>0</v>
      </c>
      <c r="C157" s="290" t="str">
        <f>IF(B157,_xlfn.XLOOKUP(A157,Tabla6[Id Riesgo],Tabla6[DESCRIPCIÓN DEL RIESGO],FALSE,1),"")</f>
        <v/>
      </c>
      <c r="D157" s="295"/>
      <c r="E157" s="310" t="str">
        <f>_xlfn.XLOOKUP(D157,Tabla8[No. veces que realiza la actividad al año],Tabla8[Probabilidad],"",1)</f>
        <v/>
      </c>
      <c r="F157" s="311" t="str">
        <f>_xlfn.XLOOKUP(D157,Tabla8[No. veces que realiza la actividad al año],Tabla8[Nivel de probabilidad],"",1)</f>
        <v/>
      </c>
      <c r="G157" s="294"/>
      <c r="H157" s="312" t="str">
        <f>_xlfn.XLOOKUP(G157,Tabla9[Afectación económica],Tabla9[Porcentaje],"",1)</f>
        <v/>
      </c>
      <c r="I157" s="313" t="str">
        <f>_xlfn.XLOOKUP(G157,Tabla9[Afectación económica],Tabla9[Nivel de impacto],"",1)</f>
        <v/>
      </c>
      <c r="J157" s="314"/>
      <c r="K157" s="312" t="str">
        <f>_xlfn.XLOOKUP(J157,Tabla9[Reputacional],Tabla9[Porcentaje],"",1)</f>
        <v/>
      </c>
      <c r="L157" s="313" t="str">
        <f>_xlfn.XLOOKUP(J157,Tabla9[Reputacional],Tabla9[Nivel de impacto],"",1)</f>
        <v/>
      </c>
      <c r="M157" s="310" t="str">
        <f t="shared" si="4"/>
        <v/>
      </c>
      <c r="N157" s="311" t="str">
        <f>_xlfn.XLOOKUP(M157,Tabla9[Porcentaje],Tabla9[Nivel de impacto],"",1)</f>
        <v/>
      </c>
      <c r="O157" s="311" t="str">
        <f>IF(P157,_xlfn.XLOOKUP(CONCATENATE("P",F157,"I",N157),Tabla10[Llave],Tabla10[Severidad],"",1),"")</f>
        <v/>
      </c>
      <c r="P157" s="315" t="b">
        <f t="shared" si="5"/>
        <v>0</v>
      </c>
      <c r="Q157" s="199"/>
    </row>
    <row r="158" spans="1:17" ht="14.6" x14ac:dyDescent="0.4">
      <c r="A158" s="289" t="s">
        <v>737</v>
      </c>
      <c r="B158" s="309" t="b">
        <f>_xlfn.XLOOKUP(A158,Tabla6[Id Riesgo],Tabla6[Registro diligenciado],FALSE,1)</f>
        <v>0</v>
      </c>
      <c r="C158" s="290" t="str">
        <f>IF(B158,_xlfn.XLOOKUP(A158,Tabla6[Id Riesgo],Tabla6[DESCRIPCIÓN DEL RIESGO],FALSE,1),"")</f>
        <v/>
      </c>
      <c r="D158" s="295"/>
      <c r="E158" s="310" t="str">
        <f>_xlfn.XLOOKUP(D158,Tabla8[No. veces que realiza la actividad al año],Tabla8[Probabilidad],"",1)</f>
        <v/>
      </c>
      <c r="F158" s="311" t="str">
        <f>_xlfn.XLOOKUP(D158,Tabla8[No. veces que realiza la actividad al año],Tabla8[Nivel de probabilidad],"",1)</f>
        <v/>
      </c>
      <c r="G158" s="294"/>
      <c r="H158" s="312" t="str">
        <f>_xlfn.XLOOKUP(G158,Tabla9[Afectación económica],Tabla9[Porcentaje],"",1)</f>
        <v/>
      </c>
      <c r="I158" s="313" t="str">
        <f>_xlfn.XLOOKUP(G158,Tabla9[Afectación económica],Tabla9[Nivel de impacto],"",1)</f>
        <v/>
      </c>
      <c r="J158" s="314"/>
      <c r="K158" s="312" t="str">
        <f>_xlfn.XLOOKUP(J158,Tabla9[Reputacional],Tabla9[Porcentaje],"",1)</f>
        <v/>
      </c>
      <c r="L158" s="313" t="str">
        <f>_xlfn.XLOOKUP(J158,Tabla9[Reputacional],Tabla9[Nivel de impacto],"",1)</f>
        <v/>
      </c>
      <c r="M158" s="310" t="str">
        <f t="shared" si="4"/>
        <v/>
      </c>
      <c r="N158" s="311" t="str">
        <f>_xlfn.XLOOKUP(M158,Tabla9[Porcentaje],Tabla9[Nivel de impacto],"",1)</f>
        <v/>
      </c>
      <c r="O158" s="311" t="str">
        <f>IF(P158,_xlfn.XLOOKUP(CONCATENATE("P",F158,"I",N158),Tabla10[Llave],Tabla10[Severidad],"",1),"")</f>
        <v/>
      </c>
      <c r="P158" s="315" t="b">
        <f t="shared" si="5"/>
        <v>0</v>
      </c>
      <c r="Q158" s="199"/>
    </row>
    <row r="159" spans="1:17" ht="14.6" x14ac:dyDescent="0.4">
      <c r="A159" s="289" t="s">
        <v>738</v>
      </c>
      <c r="B159" s="309" t="b">
        <f>_xlfn.XLOOKUP(A159,Tabla6[Id Riesgo],Tabla6[Registro diligenciado],FALSE,1)</f>
        <v>0</v>
      </c>
      <c r="C159" s="290" t="str">
        <f>IF(B159,_xlfn.XLOOKUP(A159,Tabla6[Id Riesgo],Tabla6[DESCRIPCIÓN DEL RIESGO],FALSE,1),"")</f>
        <v/>
      </c>
      <c r="D159" s="295"/>
      <c r="E159" s="310" t="str">
        <f>_xlfn.XLOOKUP(D159,Tabla8[No. veces que realiza la actividad al año],Tabla8[Probabilidad],"",1)</f>
        <v/>
      </c>
      <c r="F159" s="311" t="str">
        <f>_xlfn.XLOOKUP(D159,Tabla8[No. veces que realiza la actividad al año],Tabla8[Nivel de probabilidad],"",1)</f>
        <v/>
      </c>
      <c r="G159" s="294"/>
      <c r="H159" s="312" t="str">
        <f>_xlfn.XLOOKUP(G159,Tabla9[Afectación económica],Tabla9[Porcentaje],"",1)</f>
        <v/>
      </c>
      <c r="I159" s="313" t="str">
        <f>_xlfn.XLOOKUP(G159,Tabla9[Afectación económica],Tabla9[Nivel de impacto],"",1)</f>
        <v/>
      </c>
      <c r="J159" s="314"/>
      <c r="K159" s="312" t="str">
        <f>_xlfn.XLOOKUP(J159,Tabla9[Reputacional],Tabla9[Porcentaje],"",1)</f>
        <v/>
      </c>
      <c r="L159" s="313" t="str">
        <f>_xlfn.XLOOKUP(J159,Tabla9[Reputacional],Tabla9[Nivel de impacto],"",1)</f>
        <v/>
      </c>
      <c r="M159" s="310" t="str">
        <f t="shared" si="4"/>
        <v/>
      </c>
      <c r="N159" s="311" t="str">
        <f>_xlfn.XLOOKUP(M159,Tabla9[Porcentaje],Tabla9[Nivel de impacto],"",1)</f>
        <v/>
      </c>
      <c r="O159" s="311" t="str">
        <f>IF(P159,_xlfn.XLOOKUP(CONCATENATE("P",F159,"I",N159),Tabla10[Llave],Tabla10[Severidad],"",1),"")</f>
        <v/>
      </c>
      <c r="P159" s="315" t="b">
        <f t="shared" si="5"/>
        <v>0</v>
      </c>
      <c r="Q159" s="199"/>
    </row>
    <row r="160" spans="1:17" ht="14.6" x14ac:dyDescent="0.4">
      <c r="A160" s="289" t="s">
        <v>739</v>
      </c>
      <c r="B160" s="309" t="b">
        <f>_xlfn.XLOOKUP(A160,Tabla6[Id Riesgo],Tabla6[Registro diligenciado],FALSE,1)</f>
        <v>0</v>
      </c>
      <c r="C160" s="290" t="str">
        <f>IF(B160,_xlfn.XLOOKUP(A160,Tabla6[Id Riesgo],Tabla6[DESCRIPCIÓN DEL RIESGO],FALSE,1),"")</f>
        <v/>
      </c>
      <c r="D160" s="295"/>
      <c r="E160" s="310" t="str">
        <f>_xlfn.XLOOKUP(D160,Tabla8[No. veces que realiza la actividad al año],Tabla8[Probabilidad],"",1)</f>
        <v/>
      </c>
      <c r="F160" s="311" t="str">
        <f>_xlfn.XLOOKUP(D160,Tabla8[No. veces que realiza la actividad al año],Tabla8[Nivel de probabilidad],"",1)</f>
        <v/>
      </c>
      <c r="G160" s="294"/>
      <c r="H160" s="312" t="str">
        <f>_xlfn.XLOOKUP(G160,Tabla9[Afectación económica],Tabla9[Porcentaje],"",1)</f>
        <v/>
      </c>
      <c r="I160" s="313" t="str">
        <f>_xlfn.XLOOKUP(G160,Tabla9[Afectación económica],Tabla9[Nivel de impacto],"",1)</f>
        <v/>
      </c>
      <c r="J160" s="314"/>
      <c r="K160" s="312" t="str">
        <f>_xlfn.XLOOKUP(J160,Tabla9[Reputacional],Tabla9[Porcentaje],"",1)</f>
        <v/>
      </c>
      <c r="L160" s="313" t="str">
        <f>_xlfn.XLOOKUP(J160,Tabla9[Reputacional],Tabla9[Nivel de impacto],"",1)</f>
        <v/>
      </c>
      <c r="M160" s="310" t="str">
        <f t="shared" si="4"/>
        <v/>
      </c>
      <c r="N160" s="311" t="str">
        <f>_xlfn.XLOOKUP(M160,Tabla9[Porcentaje],Tabla9[Nivel de impacto],"",1)</f>
        <v/>
      </c>
      <c r="O160" s="311" t="str">
        <f>IF(P160,_xlfn.XLOOKUP(CONCATENATE("P",F160,"I",N160),Tabla10[Llave],Tabla10[Severidad],"",1),"")</f>
        <v/>
      </c>
      <c r="P160" s="315" t="b">
        <f t="shared" si="5"/>
        <v>0</v>
      </c>
      <c r="Q160" s="199"/>
    </row>
    <row r="161" spans="1:17" ht="14.6" x14ac:dyDescent="0.4">
      <c r="A161" s="289" t="s">
        <v>740</v>
      </c>
      <c r="B161" s="309" t="b">
        <f>_xlfn.XLOOKUP(A161,Tabla6[Id Riesgo],Tabla6[Registro diligenciado],FALSE,1)</f>
        <v>0</v>
      </c>
      <c r="C161" s="290" t="str">
        <f>IF(B161,_xlfn.XLOOKUP(A161,Tabla6[Id Riesgo],Tabla6[DESCRIPCIÓN DEL RIESGO],FALSE,1),"")</f>
        <v/>
      </c>
      <c r="D161" s="295"/>
      <c r="E161" s="310" t="str">
        <f>_xlfn.XLOOKUP(D161,Tabla8[No. veces que realiza la actividad al año],Tabla8[Probabilidad],"",1)</f>
        <v/>
      </c>
      <c r="F161" s="311" t="str">
        <f>_xlfn.XLOOKUP(D161,Tabla8[No. veces que realiza la actividad al año],Tabla8[Nivel de probabilidad],"",1)</f>
        <v/>
      </c>
      <c r="G161" s="294"/>
      <c r="H161" s="312" t="str">
        <f>_xlfn.XLOOKUP(G161,Tabla9[Afectación económica],Tabla9[Porcentaje],"",1)</f>
        <v/>
      </c>
      <c r="I161" s="313" t="str">
        <f>_xlfn.XLOOKUP(G161,Tabla9[Afectación económica],Tabla9[Nivel de impacto],"",1)</f>
        <v/>
      </c>
      <c r="J161" s="314"/>
      <c r="K161" s="312" t="str">
        <f>_xlfn.XLOOKUP(J161,Tabla9[Reputacional],Tabla9[Porcentaje],"",1)</f>
        <v/>
      </c>
      <c r="L161" s="313" t="str">
        <f>_xlfn.XLOOKUP(J161,Tabla9[Reputacional],Tabla9[Nivel de impacto],"",1)</f>
        <v/>
      </c>
      <c r="M161" s="310" t="str">
        <f t="shared" si="4"/>
        <v/>
      </c>
      <c r="N161" s="311" t="str">
        <f>_xlfn.XLOOKUP(M161,Tabla9[Porcentaje],Tabla9[Nivel de impacto],"",1)</f>
        <v/>
      </c>
      <c r="O161" s="311" t="str">
        <f>IF(P161,_xlfn.XLOOKUP(CONCATENATE("P",F161,"I",N161),Tabla10[Llave],Tabla10[Severidad],"",1),"")</f>
        <v/>
      </c>
      <c r="P161" s="315" t="b">
        <f t="shared" si="5"/>
        <v>0</v>
      </c>
      <c r="Q161" s="199"/>
    </row>
    <row r="162" spans="1:17" ht="14.6" x14ac:dyDescent="0.4">
      <c r="A162" s="289" t="s">
        <v>741</v>
      </c>
      <c r="B162" s="309" t="b">
        <f>_xlfn.XLOOKUP(A162,Tabla6[Id Riesgo],Tabla6[Registro diligenciado],FALSE,1)</f>
        <v>0</v>
      </c>
      <c r="C162" s="290" t="str">
        <f>IF(B162,_xlfn.XLOOKUP(A162,Tabla6[Id Riesgo],Tabla6[DESCRIPCIÓN DEL RIESGO],FALSE,1),"")</f>
        <v/>
      </c>
      <c r="D162" s="295"/>
      <c r="E162" s="310" t="str">
        <f>_xlfn.XLOOKUP(D162,Tabla8[No. veces que realiza la actividad al año],Tabla8[Probabilidad],"",1)</f>
        <v/>
      </c>
      <c r="F162" s="311" t="str">
        <f>_xlfn.XLOOKUP(D162,Tabla8[No. veces que realiza la actividad al año],Tabla8[Nivel de probabilidad],"",1)</f>
        <v/>
      </c>
      <c r="G162" s="294"/>
      <c r="H162" s="312" t="str">
        <f>_xlfn.XLOOKUP(G162,Tabla9[Afectación económica],Tabla9[Porcentaje],"",1)</f>
        <v/>
      </c>
      <c r="I162" s="313" t="str">
        <f>_xlfn.XLOOKUP(G162,Tabla9[Afectación económica],Tabla9[Nivel de impacto],"",1)</f>
        <v/>
      </c>
      <c r="J162" s="314"/>
      <c r="K162" s="312" t="str">
        <f>_xlfn.XLOOKUP(J162,Tabla9[Reputacional],Tabla9[Porcentaje],"",1)</f>
        <v/>
      </c>
      <c r="L162" s="313" t="str">
        <f>_xlfn.XLOOKUP(J162,Tabla9[Reputacional],Tabla9[Nivel de impacto],"",1)</f>
        <v/>
      </c>
      <c r="M162" s="310" t="str">
        <f t="shared" si="4"/>
        <v/>
      </c>
      <c r="N162" s="311" t="str">
        <f>_xlfn.XLOOKUP(M162,Tabla9[Porcentaje],Tabla9[Nivel de impacto],"",1)</f>
        <v/>
      </c>
      <c r="O162" s="311" t="str">
        <f>IF(P162,_xlfn.XLOOKUP(CONCATENATE("P",F162,"I",N162),Tabla10[Llave],Tabla10[Severidad],"",1),"")</f>
        <v/>
      </c>
      <c r="P162" s="315" t="b">
        <f t="shared" si="5"/>
        <v>0</v>
      </c>
      <c r="Q162" s="199"/>
    </row>
    <row r="163" spans="1:17" ht="14.6" x14ac:dyDescent="0.4">
      <c r="A163" s="289" t="s">
        <v>742</v>
      </c>
      <c r="B163" s="309" t="b">
        <f>_xlfn.XLOOKUP(A163,Tabla6[Id Riesgo],Tabla6[Registro diligenciado],FALSE,1)</f>
        <v>0</v>
      </c>
      <c r="C163" s="290" t="str">
        <f>IF(B163,_xlfn.XLOOKUP(A163,Tabla6[Id Riesgo],Tabla6[DESCRIPCIÓN DEL RIESGO],FALSE,1),"")</f>
        <v/>
      </c>
      <c r="D163" s="295"/>
      <c r="E163" s="310" t="str">
        <f>_xlfn.XLOOKUP(D163,Tabla8[No. veces que realiza la actividad al año],Tabla8[Probabilidad],"",1)</f>
        <v/>
      </c>
      <c r="F163" s="311" t="str">
        <f>_xlfn.XLOOKUP(D163,Tabla8[No. veces que realiza la actividad al año],Tabla8[Nivel de probabilidad],"",1)</f>
        <v/>
      </c>
      <c r="G163" s="294"/>
      <c r="H163" s="312" t="str">
        <f>_xlfn.XLOOKUP(G163,Tabla9[Afectación económica],Tabla9[Porcentaje],"",1)</f>
        <v/>
      </c>
      <c r="I163" s="313" t="str">
        <f>_xlfn.XLOOKUP(G163,Tabla9[Afectación económica],Tabla9[Nivel de impacto],"",1)</f>
        <v/>
      </c>
      <c r="J163" s="314"/>
      <c r="K163" s="312" t="str">
        <f>_xlfn.XLOOKUP(J163,Tabla9[Reputacional],Tabla9[Porcentaje],"",1)</f>
        <v/>
      </c>
      <c r="L163" s="313" t="str">
        <f>_xlfn.XLOOKUP(J163,Tabla9[Reputacional],Tabla9[Nivel de impacto],"",1)</f>
        <v/>
      </c>
      <c r="M163" s="310" t="str">
        <f t="shared" si="4"/>
        <v/>
      </c>
      <c r="N163" s="311" t="str">
        <f>_xlfn.XLOOKUP(M163,Tabla9[Porcentaje],Tabla9[Nivel de impacto],"",1)</f>
        <v/>
      </c>
      <c r="O163" s="311" t="str">
        <f>IF(P163,_xlfn.XLOOKUP(CONCATENATE("P",F163,"I",N163),Tabla10[Llave],Tabla10[Severidad],"",1),"")</f>
        <v/>
      </c>
      <c r="P163" s="315" t="b">
        <f t="shared" si="5"/>
        <v>0</v>
      </c>
      <c r="Q163" s="199"/>
    </row>
    <row r="164" spans="1:17" ht="14.6" x14ac:dyDescent="0.4">
      <c r="A164" s="289" t="s">
        <v>743</v>
      </c>
      <c r="B164" s="309" t="b">
        <f>_xlfn.XLOOKUP(A164,Tabla6[Id Riesgo],Tabla6[Registro diligenciado],FALSE,1)</f>
        <v>0</v>
      </c>
      <c r="C164" s="290" t="str">
        <f>IF(B164,_xlfn.XLOOKUP(A164,Tabla6[Id Riesgo],Tabla6[DESCRIPCIÓN DEL RIESGO],FALSE,1),"")</f>
        <v/>
      </c>
      <c r="D164" s="295"/>
      <c r="E164" s="310" t="str">
        <f>_xlfn.XLOOKUP(D164,Tabla8[No. veces que realiza la actividad al año],Tabla8[Probabilidad],"",1)</f>
        <v/>
      </c>
      <c r="F164" s="311" t="str">
        <f>_xlfn.XLOOKUP(D164,Tabla8[No. veces que realiza la actividad al año],Tabla8[Nivel de probabilidad],"",1)</f>
        <v/>
      </c>
      <c r="G164" s="294"/>
      <c r="H164" s="312" t="str">
        <f>_xlfn.XLOOKUP(G164,Tabla9[Afectación económica],Tabla9[Porcentaje],"",1)</f>
        <v/>
      </c>
      <c r="I164" s="313" t="str">
        <f>_xlfn.XLOOKUP(G164,Tabla9[Afectación económica],Tabla9[Nivel de impacto],"",1)</f>
        <v/>
      </c>
      <c r="J164" s="314"/>
      <c r="K164" s="312" t="str">
        <f>_xlfn.XLOOKUP(J164,Tabla9[Reputacional],Tabla9[Porcentaje],"",1)</f>
        <v/>
      </c>
      <c r="L164" s="313" t="str">
        <f>_xlfn.XLOOKUP(J164,Tabla9[Reputacional],Tabla9[Nivel de impacto],"",1)</f>
        <v/>
      </c>
      <c r="M164" s="310" t="str">
        <f t="shared" si="4"/>
        <v/>
      </c>
      <c r="N164" s="311" t="str">
        <f>_xlfn.XLOOKUP(M164,Tabla9[Porcentaje],Tabla9[Nivel de impacto],"",1)</f>
        <v/>
      </c>
      <c r="O164" s="311" t="str">
        <f>IF(P164,_xlfn.XLOOKUP(CONCATENATE("P",F164,"I",N164),Tabla10[Llave],Tabla10[Severidad],"",1),"")</f>
        <v/>
      </c>
      <c r="P164" s="315" t="b">
        <f t="shared" si="5"/>
        <v>0</v>
      </c>
      <c r="Q164" s="199"/>
    </row>
    <row r="165" spans="1:17" ht="14.6" x14ac:dyDescent="0.4">
      <c r="A165" s="289" t="s">
        <v>744</v>
      </c>
      <c r="B165" s="309" t="b">
        <f>_xlfn.XLOOKUP(A165,Tabla6[Id Riesgo],Tabla6[Registro diligenciado],FALSE,1)</f>
        <v>0</v>
      </c>
      <c r="C165" s="290" t="str">
        <f>IF(B165,_xlfn.XLOOKUP(A165,Tabla6[Id Riesgo],Tabla6[DESCRIPCIÓN DEL RIESGO],FALSE,1),"")</f>
        <v/>
      </c>
      <c r="D165" s="295"/>
      <c r="E165" s="310" t="str">
        <f>_xlfn.XLOOKUP(D165,Tabla8[No. veces que realiza la actividad al año],Tabla8[Probabilidad],"",1)</f>
        <v/>
      </c>
      <c r="F165" s="311" t="str">
        <f>_xlfn.XLOOKUP(D165,Tabla8[No. veces que realiza la actividad al año],Tabla8[Nivel de probabilidad],"",1)</f>
        <v/>
      </c>
      <c r="G165" s="294"/>
      <c r="H165" s="312" t="str">
        <f>_xlfn.XLOOKUP(G165,Tabla9[Afectación económica],Tabla9[Porcentaje],"",1)</f>
        <v/>
      </c>
      <c r="I165" s="313" t="str">
        <f>_xlfn.XLOOKUP(G165,Tabla9[Afectación económica],Tabla9[Nivel de impacto],"",1)</f>
        <v/>
      </c>
      <c r="J165" s="314"/>
      <c r="K165" s="312" t="str">
        <f>_xlfn.XLOOKUP(J165,Tabla9[Reputacional],Tabla9[Porcentaje],"",1)</f>
        <v/>
      </c>
      <c r="L165" s="313" t="str">
        <f>_xlfn.XLOOKUP(J165,Tabla9[Reputacional],Tabla9[Nivel de impacto],"",1)</f>
        <v/>
      </c>
      <c r="M165" s="310" t="str">
        <f t="shared" si="4"/>
        <v/>
      </c>
      <c r="N165" s="311" t="str">
        <f>_xlfn.XLOOKUP(M165,Tabla9[Porcentaje],Tabla9[Nivel de impacto],"",1)</f>
        <v/>
      </c>
      <c r="O165" s="311" t="str">
        <f>IF(P165,_xlfn.XLOOKUP(CONCATENATE("P",F165,"I",N165),Tabla10[Llave],Tabla10[Severidad],"",1),"")</f>
        <v/>
      </c>
      <c r="P165" s="315" t="b">
        <f t="shared" si="5"/>
        <v>0</v>
      </c>
      <c r="Q165" s="199"/>
    </row>
    <row r="166" spans="1:17" ht="14.6" x14ac:dyDescent="0.4">
      <c r="A166" s="289" t="s">
        <v>745</v>
      </c>
      <c r="B166" s="309" t="b">
        <f>_xlfn.XLOOKUP(A166,Tabla6[Id Riesgo],Tabla6[Registro diligenciado],FALSE,1)</f>
        <v>0</v>
      </c>
      <c r="C166" s="290" t="str">
        <f>IF(B166,_xlfn.XLOOKUP(A166,Tabla6[Id Riesgo],Tabla6[DESCRIPCIÓN DEL RIESGO],FALSE,1),"")</f>
        <v/>
      </c>
      <c r="D166" s="295"/>
      <c r="E166" s="310" t="str">
        <f>_xlfn.XLOOKUP(D166,Tabla8[No. veces que realiza la actividad al año],Tabla8[Probabilidad],"",1)</f>
        <v/>
      </c>
      <c r="F166" s="311" t="str">
        <f>_xlfn.XLOOKUP(D166,Tabla8[No. veces que realiza la actividad al año],Tabla8[Nivel de probabilidad],"",1)</f>
        <v/>
      </c>
      <c r="G166" s="294"/>
      <c r="H166" s="312" t="str">
        <f>_xlfn.XLOOKUP(G166,Tabla9[Afectación económica],Tabla9[Porcentaje],"",1)</f>
        <v/>
      </c>
      <c r="I166" s="313" t="str">
        <f>_xlfn.XLOOKUP(G166,Tabla9[Afectación económica],Tabla9[Nivel de impacto],"",1)</f>
        <v/>
      </c>
      <c r="J166" s="314"/>
      <c r="K166" s="312" t="str">
        <f>_xlfn.XLOOKUP(J166,Tabla9[Reputacional],Tabla9[Porcentaje],"",1)</f>
        <v/>
      </c>
      <c r="L166" s="313" t="str">
        <f>_xlfn.XLOOKUP(J166,Tabla9[Reputacional],Tabla9[Nivel de impacto],"",1)</f>
        <v/>
      </c>
      <c r="M166" s="310" t="str">
        <f t="shared" si="4"/>
        <v/>
      </c>
      <c r="N166" s="311" t="str">
        <f>_xlfn.XLOOKUP(M166,Tabla9[Porcentaje],Tabla9[Nivel de impacto],"",1)</f>
        <v/>
      </c>
      <c r="O166" s="311" t="str">
        <f>IF(P166,_xlfn.XLOOKUP(CONCATENATE("P",F166,"I",N166),Tabla10[Llave],Tabla10[Severidad],"",1),"")</f>
        <v/>
      </c>
      <c r="P166" s="315" t="b">
        <f t="shared" si="5"/>
        <v>0</v>
      </c>
      <c r="Q166" s="199"/>
    </row>
    <row r="167" spans="1:17" ht="14.6" x14ac:dyDescent="0.4">
      <c r="A167" s="289" t="s">
        <v>746</v>
      </c>
      <c r="B167" s="309" t="b">
        <f>_xlfn.XLOOKUP(A167,Tabla6[Id Riesgo],Tabla6[Registro diligenciado],FALSE,1)</f>
        <v>0</v>
      </c>
      <c r="C167" s="290" t="str">
        <f>IF(B167,_xlfn.XLOOKUP(A167,Tabla6[Id Riesgo],Tabla6[DESCRIPCIÓN DEL RIESGO],FALSE,1),"")</f>
        <v/>
      </c>
      <c r="D167" s="295"/>
      <c r="E167" s="310" t="str">
        <f>_xlfn.XLOOKUP(D167,Tabla8[No. veces que realiza la actividad al año],Tabla8[Probabilidad],"",1)</f>
        <v/>
      </c>
      <c r="F167" s="311" t="str">
        <f>_xlfn.XLOOKUP(D167,Tabla8[No. veces que realiza la actividad al año],Tabla8[Nivel de probabilidad],"",1)</f>
        <v/>
      </c>
      <c r="G167" s="294"/>
      <c r="H167" s="312" t="str">
        <f>_xlfn.XLOOKUP(G167,Tabla9[Afectación económica],Tabla9[Porcentaje],"",1)</f>
        <v/>
      </c>
      <c r="I167" s="313" t="str">
        <f>_xlfn.XLOOKUP(G167,Tabla9[Afectación económica],Tabla9[Nivel de impacto],"",1)</f>
        <v/>
      </c>
      <c r="J167" s="314"/>
      <c r="K167" s="312" t="str">
        <f>_xlfn.XLOOKUP(J167,Tabla9[Reputacional],Tabla9[Porcentaje],"",1)</f>
        <v/>
      </c>
      <c r="L167" s="313" t="str">
        <f>_xlfn.XLOOKUP(J167,Tabla9[Reputacional],Tabla9[Nivel de impacto],"",1)</f>
        <v/>
      </c>
      <c r="M167" s="310" t="str">
        <f t="shared" si="4"/>
        <v/>
      </c>
      <c r="N167" s="311" t="str">
        <f>_xlfn.XLOOKUP(M167,Tabla9[Porcentaje],Tabla9[Nivel de impacto],"",1)</f>
        <v/>
      </c>
      <c r="O167" s="311" t="str">
        <f>IF(P167,_xlfn.XLOOKUP(CONCATENATE("P",F167,"I",N167),Tabla10[Llave],Tabla10[Severidad],"",1),"")</f>
        <v/>
      </c>
      <c r="P167" s="315" t="b">
        <f t="shared" si="5"/>
        <v>0</v>
      </c>
      <c r="Q167" s="199"/>
    </row>
    <row r="168" spans="1:17" ht="14.6" x14ac:dyDescent="0.4">
      <c r="A168" s="289" t="s">
        <v>747</v>
      </c>
      <c r="B168" s="309" t="b">
        <f>_xlfn.XLOOKUP(A168,Tabla6[Id Riesgo],Tabla6[Registro diligenciado],FALSE,1)</f>
        <v>0</v>
      </c>
      <c r="C168" s="290" t="str">
        <f>IF(B168,_xlfn.XLOOKUP(A168,Tabla6[Id Riesgo],Tabla6[DESCRIPCIÓN DEL RIESGO],FALSE,1),"")</f>
        <v/>
      </c>
      <c r="D168" s="295"/>
      <c r="E168" s="310" t="str">
        <f>_xlfn.XLOOKUP(D168,Tabla8[No. veces que realiza la actividad al año],Tabla8[Probabilidad],"",1)</f>
        <v/>
      </c>
      <c r="F168" s="311" t="str">
        <f>_xlfn.XLOOKUP(D168,Tabla8[No. veces que realiza la actividad al año],Tabla8[Nivel de probabilidad],"",1)</f>
        <v/>
      </c>
      <c r="G168" s="294"/>
      <c r="H168" s="312" t="str">
        <f>_xlfn.XLOOKUP(G168,Tabla9[Afectación económica],Tabla9[Porcentaje],"",1)</f>
        <v/>
      </c>
      <c r="I168" s="313" t="str">
        <f>_xlfn.XLOOKUP(G168,Tabla9[Afectación económica],Tabla9[Nivel de impacto],"",1)</f>
        <v/>
      </c>
      <c r="J168" s="314"/>
      <c r="K168" s="312" t="str">
        <f>_xlfn.XLOOKUP(J168,Tabla9[Reputacional],Tabla9[Porcentaje],"",1)</f>
        <v/>
      </c>
      <c r="L168" s="313" t="str">
        <f>_xlfn.XLOOKUP(J168,Tabla9[Reputacional],Tabla9[Nivel de impacto],"",1)</f>
        <v/>
      </c>
      <c r="M168" s="310" t="str">
        <f t="shared" si="4"/>
        <v/>
      </c>
      <c r="N168" s="311" t="str">
        <f>_xlfn.XLOOKUP(M168,Tabla9[Porcentaje],Tabla9[Nivel de impacto],"",1)</f>
        <v/>
      </c>
      <c r="O168" s="311" t="str">
        <f>IF(P168,_xlfn.XLOOKUP(CONCATENATE("P",F168,"I",N168),Tabla10[Llave],Tabla10[Severidad],"",1),"")</f>
        <v/>
      </c>
      <c r="P168" s="315" t="b">
        <f t="shared" si="5"/>
        <v>0</v>
      </c>
      <c r="Q168" s="199"/>
    </row>
    <row r="169" spans="1:17" ht="14.6" x14ac:dyDescent="0.4">
      <c r="A169" s="289" t="s">
        <v>748</v>
      </c>
      <c r="B169" s="309" t="b">
        <f>_xlfn.XLOOKUP(A169,Tabla6[Id Riesgo],Tabla6[Registro diligenciado],FALSE,1)</f>
        <v>0</v>
      </c>
      <c r="C169" s="290" t="str">
        <f>IF(B169,_xlfn.XLOOKUP(A169,Tabla6[Id Riesgo],Tabla6[DESCRIPCIÓN DEL RIESGO],FALSE,1),"")</f>
        <v/>
      </c>
      <c r="D169" s="295"/>
      <c r="E169" s="310" t="str">
        <f>_xlfn.XLOOKUP(D169,Tabla8[No. veces que realiza la actividad al año],Tabla8[Probabilidad],"",1)</f>
        <v/>
      </c>
      <c r="F169" s="311" t="str">
        <f>_xlfn.XLOOKUP(D169,Tabla8[No. veces que realiza la actividad al año],Tabla8[Nivel de probabilidad],"",1)</f>
        <v/>
      </c>
      <c r="G169" s="294"/>
      <c r="H169" s="312" t="str">
        <f>_xlfn.XLOOKUP(G169,Tabla9[Afectación económica],Tabla9[Porcentaje],"",1)</f>
        <v/>
      </c>
      <c r="I169" s="313" t="str">
        <f>_xlfn.XLOOKUP(G169,Tabla9[Afectación económica],Tabla9[Nivel de impacto],"",1)</f>
        <v/>
      </c>
      <c r="J169" s="314"/>
      <c r="K169" s="312" t="str">
        <f>_xlfn.XLOOKUP(J169,Tabla9[Reputacional],Tabla9[Porcentaje],"",1)</f>
        <v/>
      </c>
      <c r="L169" s="313" t="str">
        <f>_xlfn.XLOOKUP(J169,Tabla9[Reputacional],Tabla9[Nivel de impacto],"",1)</f>
        <v/>
      </c>
      <c r="M169" s="310" t="str">
        <f t="shared" si="4"/>
        <v/>
      </c>
      <c r="N169" s="311" t="str">
        <f>_xlfn.XLOOKUP(M169,Tabla9[Porcentaje],Tabla9[Nivel de impacto],"",1)</f>
        <v/>
      </c>
      <c r="O169" s="311" t="str">
        <f>IF(P169,_xlfn.XLOOKUP(CONCATENATE("P",F169,"I",N169),Tabla10[Llave],Tabla10[Severidad],"",1),"")</f>
        <v/>
      </c>
      <c r="P169" s="315" t="b">
        <f t="shared" si="5"/>
        <v>0</v>
      </c>
      <c r="Q169" s="199"/>
    </row>
    <row r="170" spans="1:17" ht="14.6" x14ac:dyDescent="0.4">
      <c r="A170" s="289" t="s">
        <v>749</v>
      </c>
      <c r="B170" s="309" t="b">
        <f>_xlfn.XLOOKUP(A170,Tabla6[Id Riesgo],Tabla6[Registro diligenciado],FALSE,1)</f>
        <v>0</v>
      </c>
      <c r="C170" s="290" t="str">
        <f>IF(B170,_xlfn.XLOOKUP(A170,Tabla6[Id Riesgo],Tabla6[DESCRIPCIÓN DEL RIESGO],FALSE,1),"")</f>
        <v/>
      </c>
      <c r="D170" s="295"/>
      <c r="E170" s="310" t="str">
        <f>_xlfn.XLOOKUP(D170,Tabla8[No. veces que realiza la actividad al año],Tabla8[Probabilidad],"",1)</f>
        <v/>
      </c>
      <c r="F170" s="311" t="str">
        <f>_xlfn.XLOOKUP(D170,Tabla8[No. veces que realiza la actividad al año],Tabla8[Nivel de probabilidad],"",1)</f>
        <v/>
      </c>
      <c r="G170" s="294"/>
      <c r="H170" s="312" t="str">
        <f>_xlfn.XLOOKUP(G170,Tabla9[Afectación económica],Tabla9[Porcentaje],"",1)</f>
        <v/>
      </c>
      <c r="I170" s="313" t="str">
        <f>_xlfn.XLOOKUP(G170,Tabla9[Afectación económica],Tabla9[Nivel de impacto],"",1)</f>
        <v/>
      </c>
      <c r="J170" s="314"/>
      <c r="K170" s="312" t="str">
        <f>_xlfn.XLOOKUP(J170,Tabla9[Reputacional],Tabla9[Porcentaje],"",1)</f>
        <v/>
      </c>
      <c r="L170" s="313" t="str">
        <f>_xlfn.XLOOKUP(J170,Tabla9[Reputacional],Tabla9[Nivel de impacto],"",1)</f>
        <v/>
      </c>
      <c r="M170" s="310" t="str">
        <f t="shared" si="4"/>
        <v/>
      </c>
      <c r="N170" s="311" t="str">
        <f>_xlfn.XLOOKUP(M170,Tabla9[Porcentaje],Tabla9[Nivel de impacto],"",1)</f>
        <v/>
      </c>
      <c r="O170" s="311" t="str">
        <f>IF(P170,_xlfn.XLOOKUP(CONCATENATE("P",F170,"I",N170),Tabla10[Llave],Tabla10[Severidad],"",1),"")</f>
        <v/>
      </c>
      <c r="P170" s="315" t="b">
        <f t="shared" si="5"/>
        <v>0</v>
      </c>
      <c r="Q170" s="199"/>
    </row>
    <row r="171" spans="1:17" ht="14.6" x14ac:dyDescent="0.4">
      <c r="A171" s="289" t="s">
        <v>750</v>
      </c>
      <c r="B171" s="309" t="b">
        <f>_xlfn.XLOOKUP(A171,Tabla6[Id Riesgo],Tabla6[Registro diligenciado],FALSE,1)</f>
        <v>0</v>
      </c>
      <c r="C171" s="290" t="str">
        <f>IF(B171,_xlfn.XLOOKUP(A171,Tabla6[Id Riesgo],Tabla6[DESCRIPCIÓN DEL RIESGO],FALSE,1),"")</f>
        <v/>
      </c>
      <c r="D171" s="295"/>
      <c r="E171" s="310" t="str">
        <f>_xlfn.XLOOKUP(D171,Tabla8[No. veces que realiza la actividad al año],Tabla8[Probabilidad],"",1)</f>
        <v/>
      </c>
      <c r="F171" s="311" t="str">
        <f>_xlfn.XLOOKUP(D171,Tabla8[No. veces que realiza la actividad al año],Tabla8[Nivel de probabilidad],"",1)</f>
        <v/>
      </c>
      <c r="G171" s="294"/>
      <c r="H171" s="312" t="str">
        <f>_xlfn.XLOOKUP(G171,Tabla9[Afectación económica],Tabla9[Porcentaje],"",1)</f>
        <v/>
      </c>
      <c r="I171" s="313" t="str">
        <f>_xlfn.XLOOKUP(G171,Tabla9[Afectación económica],Tabla9[Nivel de impacto],"",1)</f>
        <v/>
      </c>
      <c r="J171" s="314"/>
      <c r="K171" s="312" t="str">
        <f>_xlfn.XLOOKUP(J171,Tabla9[Reputacional],Tabla9[Porcentaje],"",1)</f>
        <v/>
      </c>
      <c r="L171" s="313" t="str">
        <f>_xlfn.XLOOKUP(J171,Tabla9[Reputacional],Tabla9[Nivel de impacto],"",1)</f>
        <v/>
      </c>
      <c r="M171" s="310" t="str">
        <f t="shared" si="4"/>
        <v/>
      </c>
      <c r="N171" s="311" t="str">
        <f>_xlfn.XLOOKUP(M171,Tabla9[Porcentaje],Tabla9[Nivel de impacto],"",1)</f>
        <v/>
      </c>
      <c r="O171" s="311" t="str">
        <f>IF(P171,_xlfn.XLOOKUP(CONCATENATE("P",F171,"I",N171),Tabla10[Llave],Tabla10[Severidad],"",1),"")</f>
        <v/>
      </c>
      <c r="P171" s="315" t="b">
        <f t="shared" si="5"/>
        <v>0</v>
      </c>
      <c r="Q171" s="199"/>
    </row>
    <row r="172" spans="1:17" ht="14.6" x14ac:dyDescent="0.4">
      <c r="A172" s="298" t="s">
        <v>751</v>
      </c>
      <c r="B172" s="316" t="b">
        <f>_xlfn.XLOOKUP(A172,Tabla6[Id Riesgo],Tabla6[Registro diligenciado],FALSE,1)</f>
        <v>0</v>
      </c>
      <c r="C172" s="300" t="str">
        <f>IF(B172,_xlfn.XLOOKUP(A172,Tabla6[Id Riesgo],Tabla6[DESCRIPCIÓN DEL RIESGO],FALSE,1),"")</f>
        <v/>
      </c>
      <c r="D172" s="301"/>
      <c r="E172" s="310" t="str">
        <f>_xlfn.XLOOKUP(D172,Tabla8[No. veces que realiza la actividad al año],Tabla8[Probabilidad],"",1)</f>
        <v/>
      </c>
      <c r="F172" s="311" t="str">
        <f>_xlfn.XLOOKUP(D172,Tabla8[No. veces que realiza la actividad al año],Tabla8[Nivel de probabilidad],"",1)</f>
        <v/>
      </c>
      <c r="G172" s="299"/>
      <c r="H172" s="317" t="str">
        <f>_xlfn.XLOOKUP(G172,Tabla9[Afectación económica],Tabla9[Porcentaje],"",1)</f>
        <v/>
      </c>
      <c r="I172" s="318" t="str">
        <f>_xlfn.XLOOKUP(G172,Tabla9[Afectación económica],Tabla9[Nivel de impacto],"",1)</f>
        <v/>
      </c>
      <c r="J172" s="319"/>
      <c r="K172" s="317" t="str">
        <f>_xlfn.XLOOKUP(J172,Tabla9[Reputacional],Tabla9[Porcentaje],"",1)</f>
        <v/>
      </c>
      <c r="L172" s="318" t="str">
        <f>_xlfn.XLOOKUP(J172,Tabla9[Reputacional],Tabla9[Nivel de impacto],"",1)</f>
        <v/>
      </c>
      <c r="M172" s="320" t="str">
        <f t="shared" si="4"/>
        <v/>
      </c>
      <c r="N172" s="321" t="str">
        <f>_xlfn.XLOOKUP(M172,Tabla9[Porcentaje],Tabla9[Nivel de impacto],"",1)</f>
        <v/>
      </c>
      <c r="O172" s="321" t="str">
        <f>IF(P172,_xlfn.XLOOKUP(CONCATENATE("P",F172,"I",N172),Tabla10[Llave],Tabla10[Severidad],"",1),"")</f>
        <v/>
      </c>
      <c r="P172" s="322" t="b">
        <f t="shared" si="5"/>
        <v>0</v>
      </c>
      <c r="Q172" s="199"/>
    </row>
  </sheetData>
  <sheetProtection algorithmName="SHA-512" hashValue="Lt+6bcngI+mghKdQaJYKCpaRB/3LiCF3oJ/FAFTKhdDHHtYSrOxUB6HvWkFQ86abtm3FEmH9xCI4ZNuaxBJogw==" saltValue="fScWg3prByhbFQrre9DtDw==" spinCount="100000" sheet="1" autoFilter="0"/>
  <mergeCells count="13">
    <mergeCell ref="O10:P11"/>
    <mergeCell ref="G11:I11"/>
    <mergeCell ref="J11:L11"/>
    <mergeCell ref="M11:N11"/>
    <mergeCell ref="A10:C11"/>
    <mergeCell ref="D10:F11"/>
    <mergeCell ref="G10:N10"/>
    <mergeCell ref="L4:N5"/>
    <mergeCell ref="L6:N8"/>
    <mergeCell ref="C1:N3"/>
    <mergeCell ref="C4:K5"/>
    <mergeCell ref="O4:P5"/>
    <mergeCell ref="O6:P8"/>
  </mergeCells>
  <dataValidations count="2">
    <dataValidation allowBlank="1" showErrorMessage="1" sqref="D12" xr:uid="{3ED8E64C-380A-4B04-AA5E-51BD4FB23BB8}"/>
    <dataValidation type="date" operator="greaterThan" allowBlank="1" showInputMessage="1" showErrorMessage="1" sqref="O4" xr:uid="{90431F86-E285-4446-B2AB-B3FF2E836B73}">
      <formula1>45962</formula1>
    </dataValidation>
  </dataValidations>
  <pageMargins left="0.70866141732283472" right="0.70866141732283472" top="0.74803149606299213" bottom="0.74803149606299213" header="0.31496062992125984" footer="0.31496062992125984"/>
  <pageSetup scale="34"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93EA941B-D2A3-4502-AC61-752CE713972A}">
          <x14:formula1>
            <xm:f>CONFIGURACIÓN!$G$6:$G$8</xm:f>
          </x14:formula1>
          <xm:sqref>O6</xm:sqref>
        </x14:dataValidation>
        <x14:dataValidation type="list" allowBlank="1" showInputMessage="1" showErrorMessage="1" xr:uid="{15A9872C-4362-4104-A083-663202805D1E}">
          <x14:formula1>
            <xm:f>CONFIGURACIÓN!$T$6:$T$10</xm:f>
          </x14:formula1>
          <xm:sqref>D13:D172</xm:sqref>
        </x14:dataValidation>
        <x14:dataValidation type="list" allowBlank="1" showInputMessage="1" showErrorMessage="1" xr:uid="{B604F66D-7C11-47D3-8747-687F7687FFC5}">
          <x14:formula1>
            <xm:f>CONFIGURACIÓN!$X$6:$X$10</xm:f>
          </x14:formula1>
          <xm:sqref>G13:G172</xm:sqref>
        </x14:dataValidation>
        <x14:dataValidation type="list" allowBlank="1" showInputMessage="1" showErrorMessage="1" xr:uid="{6C073C67-6F24-4453-B9EA-09E51F25B985}">
          <x14:formula1>
            <xm:f>CONFIGURACIÓN!$Y$6:$Y$10</xm:f>
          </x14:formula1>
          <xm:sqref>J13:J1048576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7A423-1F48-40AD-99A0-1C6B225C46B5}">
  <sheetPr codeName="Hoja6">
    <pageSetUpPr fitToPage="1"/>
  </sheetPr>
  <dimension ref="A1:K14"/>
  <sheetViews>
    <sheetView showGridLines="0" showRowColHeaders="0" zoomScaleNormal="100" workbookViewId="0">
      <selection activeCell="H11" sqref="H11"/>
    </sheetView>
  </sheetViews>
  <sheetFormatPr baseColWidth="10" defaultColWidth="0" defaultRowHeight="14.6" zeroHeight="1" x14ac:dyDescent="0.4"/>
  <cols>
    <col min="1" max="1" width="4.3046875" style="35" customWidth="1"/>
    <col min="2" max="2" width="5.69140625" style="35" bestFit="1" customWidth="1"/>
    <col min="3" max="3" width="13.53515625" style="35" customWidth="1"/>
    <col min="4" max="7" width="17.53515625" style="35" customWidth="1"/>
    <col min="8" max="8" width="18" style="35" customWidth="1"/>
    <col min="9" max="9" width="9.69140625" style="35" customWidth="1"/>
    <col min="10" max="10" width="11.3828125" style="35" hidden="1" customWidth="1"/>
    <col min="11" max="11" width="4" style="35" hidden="1" customWidth="1"/>
    <col min="12" max="16384" width="11.3828125" style="35" hidden="1"/>
  </cols>
  <sheetData>
    <row r="1" spans="1:11" ht="15" customHeight="1" x14ac:dyDescent="0.4">
      <c r="A1" s="57"/>
      <c r="B1" s="57"/>
      <c r="C1" s="57"/>
      <c r="D1" s="768" t="str">
        <f>INICIO!B7</f>
        <v xml:space="preserve">MAPA DE RIESGOS DE CORRUPCIÓN </v>
      </c>
      <c r="E1" s="768"/>
      <c r="F1" s="768"/>
      <c r="G1" s="768"/>
      <c r="H1" s="770" t="str">
        <f>'1_IDENTIFICACIÓN'!J4</f>
        <v>Fecha de elaboración o actualización:</v>
      </c>
      <c r="I1" s="766">
        <f>'1_IDENTIFICACIÓN'!L4</f>
        <v>46136</v>
      </c>
      <c r="J1" s="54"/>
      <c r="K1" s="54"/>
    </row>
    <row r="2" spans="1:11" ht="15" customHeight="1" x14ac:dyDescent="0.4">
      <c r="A2" s="57"/>
      <c r="B2" s="57"/>
      <c r="C2" s="57"/>
      <c r="D2" s="768"/>
      <c r="E2" s="768"/>
      <c r="F2" s="768"/>
      <c r="G2" s="768"/>
      <c r="H2" s="771"/>
      <c r="I2" s="767"/>
      <c r="J2" s="54"/>
      <c r="K2" s="54"/>
    </row>
    <row r="3" spans="1:11" ht="30" customHeight="1" x14ac:dyDescent="0.4">
      <c r="A3" s="57"/>
      <c r="B3" s="57"/>
      <c r="C3" s="57"/>
      <c r="D3" s="769" t="s">
        <v>765</v>
      </c>
      <c r="E3" s="769"/>
      <c r="F3" s="769"/>
      <c r="G3" s="769"/>
      <c r="H3" s="55" t="str">
        <f>'1_IDENTIFICACIÓN'!J6</f>
        <v>Vigencia:</v>
      </c>
      <c r="I3" s="56">
        <f>'1_IDENTIFICACIÓN'!L6</f>
        <v>2026</v>
      </c>
      <c r="K3" s="40"/>
    </row>
    <row r="4" spans="1:11" ht="15" customHeight="1" x14ac:dyDescent="0.4">
      <c r="A4" s="57"/>
      <c r="B4" s="57"/>
      <c r="C4" s="57"/>
      <c r="D4" s="57"/>
      <c r="E4" s="58"/>
      <c r="F4" s="58"/>
      <c r="G4" s="58"/>
      <c r="H4" s="57"/>
      <c r="I4" s="57"/>
      <c r="K4" s="40"/>
    </row>
    <row r="5" spans="1:11" ht="15" thickBot="1" x14ac:dyDescent="0.45">
      <c r="A5" s="57"/>
      <c r="B5" s="57"/>
      <c r="C5" s="57"/>
      <c r="D5" s="57"/>
      <c r="E5" s="57"/>
      <c r="F5" s="57"/>
      <c r="G5" s="57"/>
      <c r="H5" s="57"/>
      <c r="I5" s="57"/>
    </row>
    <row r="6" spans="1:11" ht="15" thickBot="1" x14ac:dyDescent="0.45">
      <c r="A6" s="57"/>
      <c r="B6" s="59"/>
      <c r="C6" s="59"/>
      <c r="D6" s="772" t="s">
        <v>50</v>
      </c>
      <c r="E6" s="773"/>
      <c r="F6" s="773"/>
      <c r="G6" s="773"/>
      <c r="H6" s="774"/>
      <c r="I6" s="57"/>
    </row>
    <row r="7" spans="1:11"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row>
    <row r="8" spans="1:11" ht="49.5" customHeight="1" x14ac:dyDescent="0.4">
      <c r="A8" s="57"/>
      <c r="B8" s="764" t="s">
        <v>43</v>
      </c>
      <c r="C8" s="62" t="str">
        <f>CONFIGURACIÓN!$V$10</f>
        <v>Muy alta</v>
      </c>
      <c r="D8" s="63" t="str" cm="1">
        <f t="array" ref="D8">_xlfn.TEXTJOIN(",",TRUE,_xlfn._xlws.FILTER(Tabla13[Id Riesgo],(Tabla13[Registro diligenciado]=TRUE)*(Tabla13[Nivel de probabilidad]=$C8)*(Tabla13[Nivel de impacto]=D$7),""))</f>
        <v/>
      </c>
      <c r="E8" s="63" t="str" cm="1">
        <f t="array" ref="E8">_xlfn.TEXTJOIN(",",TRUE,_xlfn._xlws.FILTER(Tabla13[Id Riesgo],(Tabla13[Registro diligenciado]=TRUE)*(Tabla13[Nivel de probabilidad]=$C8)*(Tabla13[Nivel de impacto]=E$7),""))</f>
        <v/>
      </c>
      <c r="F8" s="63" t="str" cm="1">
        <f t="array" ref="F8">_xlfn.TEXTJOIN(",",TRUE,_xlfn._xlws.FILTER(Tabla13[Id Riesgo],(Tabla13[Registro diligenciado]=TRUE)*(Tabla13[Nivel de probabilidad]=$C8)*(Tabla13[Nivel de impacto]=F$7),""))</f>
        <v>RC9,RC10</v>
      </c>
      <c r="G8" s="63" t="str" cm="1">
        <f t="array" ref="G8">_xlfn.TEXTJOIN(",",TRUE,_xlfn._xlws.FILTER(Tabla13[Id Riesgo],(Tabla13[Registro diligenciado]=TRUE)*(Tabla13[Nivel de probabilidad]=$C8)*(Tabla13[Nivel de impacto]=G$7),""))</f>
        <v/>
      </c>
      <c r="H8" s="64" t="str" cm="1">
        <f t="array" ref="H8">_xlfn.TEXTJOIN(",",TRUE,_xlfn._xlws.FILTER(Tabla13[Id Riesgo],(Tabla13[Registro diligenciado]=TRUE)*(Tabla13[Nivel de probabilidad]=$C8)*(Tabla13[Nivel de impacto]=H$7),""))</f>
        <v>RC53</v>
      </c>
      <c r="I8" s="57"/>
    </row>
    <row r="9" spans="1:11" ht="49.5" customHeight="1" x14ac:dyDescent="0.4">
      <c r="A9" s="57"/>
      <c r="B9" s="764"/>
      <c r="C9" s="62" t="str">
        <f>CONFIGURACIÓN!$V$9</f>
        <v>Alta</v>
      </c>
      <c r="D9" s="65" t="str" cm="1">
        <f t="array" ref="D9">_xlfn.TEXTJOIN(",",TRUE,_xlfn._xlws.FILTER(Tabla13[Id Riesgo],(Tabla13[Registro diligenciado]=TRUE)*(Tabla13[Nivel de probabilidad]=$C9)*(Tabla13[Nivel de impacto]=D$7),""))</f>
        <v/>
      </c>
      <c r="E9" s="65" t="str" cm="1">
        <f t="array" ref="E9">_xlfn.TEXTJOIN(",",TRUE,_xlfn._xlws.FILTER(Tabla13[Id Riesgo],(Tabla13[Registro diligenciado]=TRUE)*(Tabla13[Nivel de probabilidad]=$C9)*(Tabla13[Nivel de impacto]=E$7),""))</f>
        <v/>
      </c>
      <c r="F9" s="63" t="str" cm="1">
        <f t="array" ref="F9">_xlfn.TEXTJOIN(",",TRUE,_xlfn._xlws.FILTER(Tabla13[Id Riesgo],(Tabla13[Registro diligenciado]=TRUE)*(Tabla13[Nivel de probabilidad]=$C9)*(Tabla13[Nivel de impacto]=F$7),""))</f>
        <v>RC59</v>
      </c>
      <c r="G9" s="63" t="str" cm="1">
        <f t="array" ref="G9">_xlfn.TEXTJOIN(",",TRUE,_xlfn._xlws.FILTER(Tabla13[Id Riesgo],(Tabla13[Registro diligenciado]=TRUE)*(Tabla13[Nivel de probabilidad]=$C9)*(Tabla13[Nivel de impacto]=G$7),""))</f>
        <v>RC18,RC32,RC43,RC44,RC60</v>
      </c>
      <c r="H9" s="64" t="str" cm="1">
        <f t="array" ref="H9">_xlfn.TEXTJOIN(",",TRUE,_xlfn._xlws.FILTER(Tabla13[Id Riesgo],(Tabla13[Registro diligenciado]=TRUE)*(Tabla13[Nivel de probabilidad]=$C9)*(Tabla13[Nivel de impacto]=H$7),""))</f>
        <v>RC1,RC2,RC3,RC4,RC12,RC13,RC15,RC16,RC33,RC38,RC39,RC45</v>
      </c>
      <c r="I9" s="57"/>
    </row>
    <row r="10" spans="1:11" ht="49.5" customHeight="1" x14ac:dyDescent="0.4">
      <c r="A10" s="57"/>
      <c r="B10" s="764"/>
      <c r="C10" s="62" t="str">
        <f>CONFIGURACIÓN!$V$8</f>
        <v>Media</v>
      </c>
      <c r="D10" s="65" t="str" cm="1">
        <f t="array" ref="D10">_xlfn.TEXTJOIN(",",TRUE,_xlfn._xlws.FILTER(Tabla13[Id Riesgo],(Tabla13[Registro diligenciado]=TRUE)*(Tabla13[Nivel de probabilidad]=$C10)*(Tabla13[Nivel de impacto]=D$7),""))</f>
        <v/>
      </c>
      <c r="E10" s="65" t="str" cm="1">
        <f t="array" ref="E10">_xlfn.TEXTJOIN(",",TRUE,_xlfn._xlws.FILTER(Tabla13[Id Riesgo],(Tabla13[Registro diligenciado]=TRUE)*(Tabla13[Nivel de probabilidad]=$C10)*(Tabla13[Nivel de impacto]=E$7),""))</f>
        <v/>
      </c>
      <c r="F10" s="65" t="str" cm="1">
        <f t="array" ref="F10">_xlfn.TEXTJOIN(",",TRUE,_xlfn._xlws.FILTER(Tabla13[Id Riesgo],(Tabla13[Registro diligenciado]=TRUE)*(Tabla13[Nivel de probabilidad]=$C10)*(Tabla13[Nivel de impacto]=F$7),""))</f>
        <v>RC11,RC23</v>
      </c>
      <c r="G10" s="63" t="str" cm="1">
        <f t="array" ref="G10">_xlfn.TEXTJOIN(",",TRUE,_xlfn._xlws.FILTER(Tabla13[Id Riesgo],(Tabla13[Registro diligenciado]=TRUE)*(Tabla13[Nivel de probabilidad]=$C10)*(Tabla13[Nivel de impacto]=G$7),""))</f>
        <v>RC8,RC14,RC22,RC24,RC25,RC26,RC34</v>
      </c>
      <c r="H10" s="64" t="str" cm="1">
        <f t="array" ref="H10">_xlfn.TEXTJOIN(",",TRUE,_xlfn._xlws.FILTER(Tabla13[Id Riesgo],(Tabla13[Registro diligenciado]=TRUE)*(Tabla13[Nivel de probabilidad]=$C10)*(Tabla13[Nivel de impacto]=H$7),""))</f>
        <v>RC17,RC20,RC42,RC49,RC50,RC52,RC54,RC55,RC56,RC58,RC61</v>
      </c>
      <c r="I10" s="57"/>
    </row>
    <row r="11" spans="1:11" ht="49.5" customHeight="1" x14ac:dyDescent="0.4">
      <c r="A11" s="57"/>
      <c r="B11" s="764"/>
      <c r="C11" s="62" t="str">
        <f>CONFIGURACIÓN!$V$7</f>
        <v>Baja</v>
      </c>
      <c r="D11" s="66" t="str" cm="1">
        <f t="array" ref="D11">_xlfn.TEXTJOIN(",",TRUE,_xlfn._xlws.FILTER(Tabla13[Id Riesgo],(Tabla13[Registro diligenciado]=TRUE)*(Tabla13[Nivel de probabilidad]=$C11)*(Tabla13[Nivel de impacto]=D$7),""))</f>
        <v/>
      </c>
      <c r="E11" s="65" t="str" cm="1">
        <f t="array" ref="E11">_xlfn.TEXTJOIN(",",TRUE,_xlfn._xlws.FILTER(Tabla13[Id Riesgo],(Tabla13[Registro diligenciado]=TRUE)*(Tabla13[Nivel de probabilidad]=$C11)*(Tabla13[Nivel de impacto]=E$7),""))</f>
        <v/>
      </c>
      <c r="F11" s="65" t="str" cm="1">
        <f t="array" ref="F11">_xlfn.TEXTJOIN(",",TRUE,_xlfn._xlws.FILTER(Tabla13[Id Riesgo],(Tabla13[Registro diligenciado]=TRUE)*(Tabla13[Nivel de probabilidad]=$C11)*(Tabla13[Nivel de impacto]=F$7),""))</f>
        <v>RC40</v>
      </c>
      <c r="G11" s="63" t="str" cm="1">
        <f t="array" ref="G11">_xlfn.TEXTJOIN(",",TRUE,_xlfn._xlws.FILTER(Tabla13[Id Riesgo],(Tabla13[Registro diligenciado]=TRUE)*(Tabla13[Nivel de probabilidad]=$C11)*(Tabla13[Nivel de impacto]=G$7),""))</f>
        <v>RC21</v>
      </c>
      <c r="H11" s="64" t="str" cm="1">
        <f t="array" ref="H11">_xlfn.TEXTJOIN(",",TRUE,_xlfn._xlws.FILTER(Tabla13[Id Riesgo],(Tabla13[Registro diligenciado]=TRUE)*(Tabla13[Nivel de probabilidad]=$C11)*(Tabla13[Nivel de impacto]=H$7),""))</f>
        <v>RC29,RC30,RC41,RC46,RC47,RC48,RC51,RC57</v>
      </c>
      <c r="I11" s="57"/>
    </row>
    <row r="12" spans="1:11" ht="49.5" customHeight="1" thickBot="1" x14ac:dyDescent="0.45">
      <c r="A12" s="57"/>
      <c r="B12" s="765"/>
      <c r="C12" s="71" t="str">
        <f>CONFIGURACIÓN!$V$6</f>
        <v>Muy baja</v>
      </c>
      <c r="D12" s="67" t="str" cm="1">
        <f t="array" ref="D12">_xlfn.TEXTJOIN(",",TRUE,_xlfn._xlws.FILTER(Tabla13[Id Riesgo],(Tabla13[Registro diligenciado]=TRUE)*(Tabla13[Nivel de probabilidad]=$C12)*(Tabla13[Nivel de impacto]=D$7),""))</f>
        <v/>
      </c>
      <c r="E12" s="67" t="str" cm="1">
        <f t="array" ref="E12">_xlfn.TEXTJOIN(",",TRUE,_xlfn._xlws.FILTER(Tabla13[Id Riesgo],(Tabla13[Registro diligenciado]=TRUE)*(Tabla13[Nivel de probabilidad]=$C12)*(Tabla13[Nivel de impacto]=E$7),""))</f>
        <v/>
      </c>
      <c r="F12" s="68" t="str" cm="1">
        <f t="array" ref="F12">_xlfn.TEXTJOIN(",",TRUE,_xlfn._xlws.FILTER(Tabla13[Id Riesgo],(Tabla13[Registro diligenciado]=TRUE)*(Tabla13[Nivel de probabilidad]=$C12)*(Tabla13[Nivel de impacto]=F$7),""))</f>
        <v/>
      </c>
      <c r="G12" s="69" t="str" cm="1">
        <f t="array" ref="G12">_xlfn.TEXTJOIN(",",TRUE,_xlfn._xlws.FILTER(Tabla13[Id Riesgo],(Tabla13[Registro diligenciado]=TRUE)*(Tabla13[Nivel de probabilidad]=$C12)*(Tabla13[Nivel de impacto]=G$7),""))</f>
        <v/>
      </c>
      <c r="H12" s="70" t="str" cm="1">
        <f t="array" ref="H12">_xlfn.TEXTJOIN(",",TRUE,_xlfn._xlws.FILTER(Tabla13[Id Riesgo],(Tabla13[Registro diligenciado]=TRUE)*(Tabla13[Nivel de probabilidad]=$C12)*(Tabla13[Nivel de impacto]=H$7),""))</f>
        <v>RC28</v>
      </c>
      <c r="I12" s="57"/>
    </row>
    <row r="13" spans="1:11" x14ac:dyDescent="0.4">
      <c r="A13" s="57"/>
      <c r="B13" s="57"/>
      <c r="C13" s="57"/>
      <c r="D13" s="57"/>
      <c r="E13" s="57"/>
      <c r="F13" s="57"/>
      <c r="G13" s="57"/>
      <c r="H13" s="57"/>
      <c r="I13" s="57"/>
    </row>
    <row r="14" spans="1:11" x14ac:dyDescent="0.4">
      <c r="A14" s="57"/>
      <c r="B14" s="57"/>
      <c r="C14" s="57"/>
      <c r="D14" s="57"/>
      <c r="E14" s="57"/>
      <c r="F14" s="57"/>
      <c r="G14" s="57"/>
      <c r="H14" s="57"/>
      <c r="I14" s="57"/>
    </row>
  </sheetData>
  <sheetProtection algorithmName="SHA-512" hashValue="BsWjvKmJDmzy//ZM0Si1/EHr7ZqA+PSH+t9gD6hOMpU3TJoVf5zqP7NH+B8bF9V5Nsv+nLxIN+x1bMni2bqAbA==" saltValue="xSpJ8bhfqJtKpVtPd8C2CQ==" spinCount="100000" sheet="1" objects="1" scenarios="1"/>
  <mergeCells count="6">
    <mergeCell ref="B8:B12"/>
    <mergeCell ref="I1:I2"/>
    <mergeCell ref="D1:G2"/>
    <mergeCell ref="D3:G3"/>
    <mergeCell ref="H1:H2"/>
    <mergeCell ref="D6:H6"/>
  </mergeCells>
  <pageMargins left="0.7" right="0.7" top="0.75" bottom="0.75" header="0.3" footer="0.3"/>
  <pageSetup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67A92-C39A-443A-8DC7-D355D1CC7542}">
  <sheetPr codeName="Hoja14">
    <pageSetUpPr fitToPage="1"/>
  </sheetPr>
  <dimension ref="A1:AY1791"/>
  <sheetViews>
    <sheetView showGridLines="0" zoomScale="70" zoomScaleNormal="70" workbookViewId="0">
      <pane xSplit="11" ySplit="11" topLeftCell="L12" activePane="bottomRight" state="frozenSplit"/>
      <selection pane="topRight" activeCell="N1" sqref="N1"/>
      <selection pane="bottomLeft" activeCell="A16" sqref="A16"/>
      <selection pane="bottomRight" activeCell="L612" sqref="L612"/>
    </sheetView>
  </sheetViews>
  <sheetFormatPr baseColWidth="10" defaultColWidth="0" defaultRowHeight="15" customHeight="1" zeroHeight="1" x14ac:dyDescent="0.4"/>
  <cols>
    <col min="1" max="1" width="16.3828125" style="39" customWidth="1"/>
    <col min="2" max="2" width="26.84375" style="39" customWidth="1"/>
    <col min="3" max="4" width="12.15234375" style="39" customWidth="1"/>
    <col min="5" max="5" width="10" style="39" customWidth="1"/>
    <col min="6" max="6" width="11.15234375" style="39" hidden="1" customWidth="1"/>
    <col min="7" max="7" width="13.15234375" style="39" hidden="1" customWidth="1"/>
    <col min="8" max="8" width="34.84375" style="39" hidden="1" customWidth="1"/>
    <col min="9" max="9" width="14.53515625" style="39" hidden="1" customWidth="1"/>
    <col min="10" max="10" width="19.15234375" style="39" hidden="1" customWidth="1"/>
    <col min="11" max="11" width="9" style="417" customWidth="1"/>
    <col min="12" max="12" width="30" style="418" customWidth="1"/>
    <col min="13" max="13" width="19.15234375" style="39" customWidth="1"/>
    <col min="14" max="14" width="19.15234375" style="418" customWidth="1"/>
    <col min="15" max="16" width="34.84375" style="419" customWidth="1"/>
    <col min="17" max="17" width="51.69140625" style="418" customWidth="1"/>
    <col min="18" max="18" width="11.84375" style="39" customWidth="1"/>
    <col min="19" max="19" width="10.53515625" style="417" hidden="1" customWidth="1"/>
    <col min="20" max="20" width="15.3828125" style="39" hidden="1" customWidth="1"/>
    <col min="21" max="21" width="18" style="39" customWidth="1"/>
    <col min="22" max="22" width="5" style="39" hidden="1" customWidth="1"/>
    <col min="23" max="23" width="18.84375" style="39" customWidth="1"/>
    <col min="24" max="24" width="14.15234375" style="39" customWidth="1"/>
    <col min="25" max="25" width="21.69140625" style="39" customWidth="1"/>
    <col min="26" max="27" width="12" style="39" customWidth="1"/>
    <col min="28" max="28" width="12.84375" style="39" customWidth="1"/>
    <col min="29" max="29" width="12.69140625" style="39" customWidth="1"/>
    <col min="30" max="33" width="12.69140625" style="39" hidden="1" customWidth="1"/>
    <col min="34" max="34" width="12.3828125" style="420" customWidth="1"/>
    <col min="35" max="35" width="1.15234375" style="39" customWidth="1"/>
    <col min="36" max="36" width="14" style="39" customWidth="1"/>
    <col min="37" max="37" width="11.3828125" style="39" customWidth="1"/>
    <col min="38" max="38" width="14.15234375" style="39" customWidth="1"/>
    <col min="39" max="39" width="12.84375" style="39" customWidth="1"/>
    <col min="40" max="40" width="4" style="39" customWidth="1"/>
    <col min="41" max="51" width="0" style="39" hidden="1" customWidth="1"/>
    <col min="52" max="16384" width="11.3828125" style="39" hidden="1"/>
  </cols>
  <sheetData>
    <row r="1" spans="1:51" ht="24" customHeight="1" x14ac:dyDescent="0.55000000000000004">
      <c r="A1" s="395"/>
      <c r="B1" s="775" t="str">
        <f>INICIO!B7</f>
        <v xml:space="preserve">MAPA DE RIESGOS DE CORRUPCIÓN </v>
      </c>
      <c r="C1" s="775"/>
      <c r="D1" s="775"/>
      <c r="E1" s="775"/>
      <c r="F1" s="775"/>
      <c r="G1" s="775"/>
      <c r="H1" s="775"/>
      <c r="I1" s="775"/>
      <c r="J1" s="775"/>
      <c r="K1" s="775"/>
      <c r="L1" s="775"/>
      <c r="M1" s="775"/>
      <c r="N1" s="396"/>
      <c r="O1" s="396"/>
      <c r="P1" s="397"/>
      <c r="Q1" s="398"/>
      <c r="R1" s="399"/>
      <c r="S1" s="399"/>
      <c r="T1" s="399"/>
      <c r="U1" s="399"/>
      <c r="V1" s="399"/>
      <c r="W1" s="399"/>
      <c r="X1" s="399"/>
      <c r="Y1" s="399"/>
      <c r="Z1" s="399"/>
      <c r="AA1" s="400"/>
      <c r="AB1" s="778" t="str">
        <f>'1_IDENTIFICACIÓN'!J4</f>
        <v>Fecha de elaboración o actualización:</v>
      </c>
      <c r="AC1" s="778"/>
      <c r="AD1" s="778"/>
      <c r="AE1" s="778"/>
      <c r="AF1" s="778"/>
      <c r="AG1" s="778"/>
      <c r="AH1" s="401"/>
      <c r="AI1" s="213"/>
      <c r="AJ1" s="213"/>
      <c r="AK1" s="213"/>
      <c r="AL1" s="213"/>
      <c r="AM1" s="213"/>
      <c r="AN1" s="213"/>
      <c r="AO1" s="213"/>
      <c r="AP1" s="213"/>
      <c r="AQ1" s="213"/>
      <c r="AR1" s="213"/>
      <c r="AS1" s="213"/>
      <c r="AT1" s="213"/>
      <c r="AU1" s="213"/>
      <c r="AV1" s="213"/>
      <c r="AW1" s="213"/>
      <c r="AX1" s="213"/>
      <c r="AY1" s="213"/>
    </row>
    <row r="2" spans="1:51" ht="24" customHeight="1" x14ac:dyDescent="0.55000000000000004">
      <c r="A2" s="395"/>
      <c r="B2" s="396"/>
      <c r="C2" s="396"/>
      <c r="D2" s="396"/>
      <c r="E2" s="396"/>
      <c r="F2" s="396"/>
      <c r="G2" s="396"/>
      <c r="H2" s="396"/>
      <c r="I2" s="396"/>
      <c r="J2" s="396"/>
      <c r="K2" s="396"/>
      <c r="L2" s="396"/>
      <c r="M2" s="396"/>
      <c r="N2" s="396"/>
      <c r="O2" s="396"/>
      <c r="P2" s="397"/>
      <c r="Q2" s="398"/>
      <c r="R2" s="399"/>
      <c r="S2" s="399"/>
      <c r="T2" s="399"/>
      <c r="U2" s="399"/>
      <c r="V2" s="399"/>
      <c r="W2" s="399"/>
      <c r="X2" s="399"/>
      <c r="Y2" s="399"/>
      <c r="Z2" s="399"/>
      <c r="AA2" s="400"/>
      <c r="AB2" s="779"/>
      <c r="AC2" s="779"/>
      <c r="AD2" s="779"/>
      <c r="AE2" s="779"/>
      <c r="AF2" s="779"/>
      <c r="AG2" s="779"/>
      <c r="AH2" s="402">
        <f>'1_IDENTIFICACIÓN'!L4</f>
        <v>46136</v>
      </c>
      <c r="AI2" s="213"/>
      <c r="AJ2" s="213"/>
      <c r="AK2" s="213"/>
      <c r="AL2" s="213"/>
      <c r="AM2" s="213"/>
      <c r="AN2" s="323"/>
      <c r="AO2" s="323"/>
      <c r="AP2" s="323"/>
      <c r="AQ2" s="323"/>
      <c r="AR2" s="323"/>
      <c r="AS2" s="323"/>
      <c r="AT2" s="323"/>
      <c r="AU2" s="323"/>
      <c r="AV2" s="323"/>
      <c r="AW2" s="323"/>
      <c r="AX2" s="323"/>
      <c r="AY2" s="323"/>
    </row>
    <row r="3" spans="1:51" ht="22.75" x14ac:dyDescent="0.45">
      <c r="A3" s="395"/>
      <c r="B3" s="805" t="s">
        <v>766</v>
      </c>
      <c r="C3" s="805"/>
      <c r="D3" s="805"/>
      <c r="E3" s="805"/>
      <c r="F3" s="805"/>
      <c r="G3" s="805"/>
      <c r="H3" s="805"/>
      <c r="I3" s="805"/>
      <c r="J3" s="805"/>
      <c r="K3" s="805"/>
      <c r="L3" s="805"/>
      <c r="M3" s="805"/>
      <c r="N3" s="805"/>
      <c r="O3" s="805"/>
      <c r="P3" s="397"/>
      <c r="Q3" s="398"/>
      <c r="R3" s="399"/>
      <c r="S3" s="399"/>
      <c r="T3" s="399"/>
      <c r="U3" s="399"/>
      <c r="V3" s="399"/>
      <c r="W3" s="399"/>
      <c r="X3" s="399"/>
      <c r="Y3" s="399"/>
      <c r="Z3" s="399"/>
      <c r="AA3" s="400"/>
      <c r="AB3" s="780" t="str">
        <f>'1_IDENTIFICACIÓN'!J6</f>
        <v>Vigencia:</v>
      </c>
      <c r="AC3" s="780"/>
      <c r="AD3" s="780"/>
      <c r="AE3" s="780"/>
      <c r="AF3" s="780"/>
      <c r="AG3" s="780"/>
      <c r="AH3" s="403">
        <f>'1_IDENTIFICACIÓN'!L6</f>
        <v>2026</v>
      </c>
      <c r="AI3" s="213"/>
      <c r="AJ3" s="213"/>
      <c r="AK3" s="213"/>
      <c r="AL3" s="213"/>
      <c r="AM3" s="213"/>
      <c r="AN3" s="213"/>
      <c r="AO3" s="213"/>
      <c r="AP3" s="213"/>
      <c r="AQ3" s="213"/>
      <c r="AR3" s="213"/>
      <c r="AS3" s="213"/>
      <c r="AT3" s="213"/>
      <c r="AU3" s="213"/>
      <c r="AV3" s="213"/>
      <c r="AW3" s="213"/>
      <c r="AX3" s="213"/>
      <c r="AY3" s="213"/>
    </row>
    <row r="4" spans="1:51" ht="17.600000000000001" hidden="1" x14ac:dyDescent="0.4">
      <c r="A4" s="395"/>
      <c r="B4" s="395"/>
      <c r="C4" s="781"/>
      <c r="D4" s="781"/>
      <c r="E4" s="781"/>
      <c r="F4" s="781"/>
      <c r="G4" s="781"/>
      <c r="H4" s="781"/>
      <c r="I4" s="781"/>
      <c r="J4" s="781"/>
      <c r="K4" s="781"/>
      <c r="L4" s="404"/>
      <c r="M4" s="739"/>
      <c r="N4" s="324"/>
      <c r="O4" s="325"/>
      <c r="P4" s="325"/>
      <c r="Q4" s="324"/>
      <c r="R4" s="203"/>
      <c r="S4" s="326"/>
      <c r="T4" s="203"/>
      <c r="U4" s="203"/>
      <c r="V4" s="203"/>
      <c r="W4" s="203"/>
      <c r="X4" s="203"/>
      <c r="Y4" s="203"/>
      <c r="Z4" s="203"/>
      <c r="AA4" s="213"/>
      <c r="AB4" s="213"/>
      <c r="AC4" s="213"/>
      <c r="AD4" s="213"/>
      <c r="AE4" s="213"/>
      <c r="AF4" s="213"/>
      <c r="AG4" s="213"/>
      <c r="AH4" s="405"/>
      <c r="AI4" s="213"/>
      <c r="AJ4" s="213"/>
      <c r="AK4" s="213"/>
      <c r="AL4" s="213"/>
      <c r="AM4" s="213"/>
      <c r="AN4" s="213"/>
      <c r="AO4" s="213"/>
      <c r="AP4" s="213"/>
      <c r="AQ4" s="213"/>
      <c r="AR4" s="213"/>
      <c r="AS4" s="213"/>
      <c r="AT4" s="213"/>
      <c r="AU4" s="213"/>
      <c r="AV4" s="213"/>
      <c r="AW4" s="213"/>
      <c r="AX4" s="213"/>
      <c r="AY4" s="213"/>
    </row>
    <row r="5" spans="1:51" ht="17.600000000000001" hidden="1" x14ac:dyDescent="0.4">
      <c r="A5" s="395"/>
      <c r="B5" s="395"/>
      <c r="C5" s="781"/>
      <c r="D5" s="781"/>
      <c r="E5" s="781"/>
      <c r="F5" s="781"/>
      <c r="G5" s="781"/>
      <c r="H5" s="781"/>
      <c r="I5" s="781"/>
      <c r="J5" s="781"/>
      <c r="K5" s="781"/>
      <c r="L5" s="404"/>
      <c r="M5" s="739"/>
      <c r="N5" s="324"/>
      <c r="O5" s="325"/>
      <c r="P5" s="325"/>
      <c r="Q5" s="324"/>
      <c r="R5" s="203"/>
      <c r="S5" s="326"/>
      <c r="T5" s="203"/>
      <c r="U5" s="203"/>
      <c r="V5" s="203"/>
      <c r="W5" s="203"/>
      <c r="X5" s="203"/>
      <c r="Y5" s="203"/>
      <c r="Z5" s="203"/>
      <c r="AA5" s="213"/>
      <c r="AB5" s="213"/>
      <c r="AC5" s="213"/>
      <c r="AD5" s="213"/>
      <c r="AE5" s="213"/>
      <c r="AF5" s="213"/>
      <c r="AG5" s="213"/>
      <c r="AH5" s="405"/>
      <c r="AI5" s="213"/>
      <c r="AJ5" s="213"/>
      <c r="AK5" s="213"/>
      <c r="AL5" s="213"/>
      <c r="AM5" s="213"/>
      <c r="AN5" s="213"/>
      <c r="AO5" s="213"/>
      <c r="AP5" s="213"/>
      <c r="AQ5" s="213"/>
      <c r="AR5" s="213"/>
      <c r="AS5" s="213"/>
      <c r="AT5" s="213"/>
      <c r="AU5" s="213"/>
      <c r="AV5" s="213"/>
      <c r="AW5" s="213"/>
      <c r="AX5" s="213"/>
      <c r="AY5" s="213"/>
    </row>
    <row r="6" spans="1:51" ht="17.600000000000001" hidden="1" x14ac:dyDescent="0.4">
      <c r="A6" s="213"/>
      <c r="B6" s="213"/>
      <c r="C6" s="213"/>
      <c r="D6" s="213"/>
      <c r="E6" s="213"/>
      <c r="F6" s="406"/>
      <c r="G6" s="406"/>
      <c r="H6" s="406"/>
      <c r="I6" s="406"/>
      <c r="J6" s="406"/>
      <c r="K6" s="406"/>
      <c r="L6" s="404"/>
      <c r="M6" s="739"/>
      <c r="N6" s="324"/>
      <c r="O6" s="325"/>
      <c r="P6" s="325"/>
      <c r="Q6" s="324"/>
      <c r="R6" s="203"/>
      <c r="S6" s="326"/>
      <c r="T6" s="203"/>
      <c r="U6" s="203"/>
      <c r="V6" s="203"/>
      <c r="W6" s="203"/>
      <c r="X6" s="203"/>
      <c r="Y6" s="203"/>
      <c r="Z6" s="203"/>
      <c r="AA6" s="791">
        <f>'1_IDENTIFICACIÓN'!L6</f>
        <v>2026</v>
      </c>
      <c r="AB6" s="791"/>
      <c r="AC6" s="791"/>
      <c r="AD6" s="791"/>
      <c r="AE6" s="791"/>
      <c r="AF6" s="791"/>
      <c r="AG6" s="791"/>
      <c r="AH6" s="791"/>
      <c r="AI6" s="213"/>
      <c r="AJ6" s="213"/>
      <c r="AK6" s="213"/>
      <c r="AL6" s="213"/>
      <c r="AM6" s="213"/>
      <c r="AN6" s="213"/>
      <c r="AO6" s="213"/>
      <c r="AP6" s="213"/>
      <c r="AQ6" s="213"/>
      <c r="AR6" s="213"/>
      <c r="AS6" s="213"/>
      <c r="AT6" s="213"/>
      <c r="AU6" s="213"/>
      <c r="AV6" s="213"/>
      <c r="AW6" s="213"/>
      <c r="AX6" s="213"/>
      <c r="AY6" s="213"/>
    </row>
    <row r="7" spans="1:51" ht="5.25" hidden="1" customHeight="1" x14ac:dyDescent="0.4">
      <c r="A7" s="213"/>
      <c r="B7" s="213"/>
      <c r="C7" s="213"/>
      <c r="D7" s="213"/>
      <c r="E7" s="213"/>
      <c r="F7" s="406"/>
      <c r="G7" s="406"/>
      <c r="H7" s="406"/>
      <c r="I7" s="406"/>
      <c r="J7" s="406"/>
      <c r="K7" s="406"/>
      <c r="L7" s="404"/>
      <c r="M7" s="739"/>
      <c r="N7" s="324"/>
      <c r="O7" s="325"/>
      <c r="P7" s="325"/>
      <c r="Q7" s="324"/>
      <c r="R7" s="203"/>
      <c r="S7" s="326"/>
      <c r="T7" s="203"/>
      <c r="U7" s="203"/>
      <c r="V7" s="203"/>
      <c r="W7" s="203"/>
      <c r="X7" s="203"/>
      <c r="Y7" s="203"/>
      <c r="Z7" s="203"/>
      <c r="AA7" s="791"/>
      <c r="AB7" s="791"/>
      <c r="AC7" s="791"/>
      <c r="AD7" s="791"/>
      <c r="AE7" s="791"/>
      <c r="AF7" s="791"/>
      <c r="AG7" s="791"/>
      <c r="AH7" s="791"/>
      <c r="AI7" s="213"/>
      <c r="AJ7" s="213"/>
      <c r="AK7" s="213"/>
      <c r="AL7" s="213"/>
      <c r="AM7" s="213"/>
      <c r="AN7" s="213"/>
      <c r="AO7" s="213"/>
      <c r="AP7" s="213"/>
      <c r="AQ7" s="213"/>
      <c r="AR7" s="213"/>
      <c r="AS7" s="213"/>
      <c r="AT7" s="213"/>
      <c r="AU7" s="213"/>
      <c r="AV7" s="213"/>
      <c r="AW7" s="213"/>
      <c r="AX7" s="213"/>
      <c r="AY7" s="213"/>
    </row>
    <row r="8" spans="1:51" ht="5.25" hidden="1" customHeight="1" x14ac:dyDescent="0.4">
      <c r="A8" s="213"/>
      <c r="B8" s="213"/>
      <c r="C8" s="213"/>
      <c r="D8" s="213"/>
      <c r="E8" s="213"/>
      <c r="F8" s="406"/>
      <c r="G8" s="406"/>
      <c r="H8" s="406"/>
      <c r="I8" s="406"/>
      <c r="J8" s="406"/>
      <c r="K8" s="406"/>
      <c r="L8" s="404"/>
      <c r="M8" s="739"/>
      <c r="N8" s="324"/>
      <c r="O8" s="325"/>
      <c r="P8" s="325"/>
      <c r="Q8" s="324"/>
      <c r="R8" s="203"/>
      <c r="S8" s="326"/>
      <c r="T8" s="203"/>
      <c r="U8" s="203"/>
      <c r="V8" s="203"/>
      <c r="W8" s="203"/>
      <c r="X8" s="203"/>
      <c r="Y8" s="203"/>
      <c r="Z8" s="203"/>
      <c r="AA8" s="791"/>
      <c r="AB8" s="791"/>
      <c r="AC8" s="791"/>
      <c r="AD8" s="791"/>
      <c r="AE8" s="791"/>
      <c r="AF8" s="791"/>
      <c r="AG8" s="791"/>
      <c r="AH8" s="791"/>
      <c r="AI8" s="213"/>
      <c r="AJ8" s="213"/>
      <c r="AK8" s="213"/>
      <c r="AL8" s="213"/>
      <c r="AM8" s="213"/>
      <c r="AN8" s="213"/>
      <c r="AO8" s="213"/>
      <c r="AP8" s="213"/>
      <c r="AQ8" s="213"/>
      <c r="AR8" s="213"/>
      <c r="AS8" s="213"/>
      <c r="AT8" s="213"/>
      <c r="AU8" s="213"/>
      <c r="AV8" s="213"/>
      <c r="AW8" s="213"/>
      <c r="AX8" s="213"/>
      <c r="AY8" s="213"/>
    </row>
    <row r="9" spans="1:51" ht="3" customHeight="1" x14ac:dyDescent="0.4">
      <c r="A9" s="213"/>
      <c r="B9" s="213"/>
      <c r="C9" s="213"/>
      <c r="D9" s="213"/>
      <c r="E9" s="213"/>
      <c r="F9" s="407"/>
      <c r="G9" s="407"/>
      <c r="H9" s="407"/>
      <c r="I9" s="407"/>
      <c r="J9" s="407"/>
      <c r="K9" s="407"/>
      <c r="L9" s="408"/>
      <c r="M9" s="409"/>
      <c r="N9" s="324"/>
      <c r="O9" s="325"/>
      <c r="P9" s="325"/>
      <c r="Q9" s="324"/>
      <c r="R9" s="409"/>
      <c r="S9" s="326"/>
      <c r="T9" s="409"/>
      <c r="U9" s="409"/>
      <c r="V9" s="409"/>
      <c r="W9" s="409"/>
      <c r="X9" s="409"/>
      <c r="Y9" s="409"/>
      <c r="Z9" s="409"/>
      <c r="AA9" s="409"/>
      <c r="AB9" s="409"/>
      <c r="AC9" s="409"/>
      <c r="AD9" s="409"/>
      <c r="AE9" s="409"/>
      <c r="AF9" s="409"/>
      <c r="AG9" s="409"/>
      <c r="AH9" s="410"/>
      <c r="AI9" s="213"/>
      <c r="AJ9" s="213"/>
      <c r="AK9" s="213"/>
      <c r="AL9" s="213"/>
      <c r="AM9" s="213"/>
      <c r="AN9" s="213"/>
      <c r="AO9" s="213"/>
      <c r="AP9" s="213"/>
      <c r="AQ9" s="213"/>
      <c r="AR9" s="213"/>
      <c r="AS9" s="213"/>
      <c r="AT9" s="213"/>
      <c r="AU9" s="213"/>
      <c r="AV9" s="213"/>
      <c r="AW9" s="213"/>
      <c r="AX9" s="213"/>
      <c r="AY9" s="213"/>
    </row>
    <row r="10" spans="1:51" ht="32.25" customHeight="1" x14ac:dyDescent="0.4">
      <c r="A10" s="795" t="s">
        <v>753</v>
      </c>
      <c r="B10" s="795"/>
      <c r="C10" s="796"/>
      <c r="D10" s="794" t="s">
        <v>767</v>
      </c>
      <c r="E10" s="796"/>
      <c r="F10" s="802" t="s">
        <v>768</v>
      </c>
      <c r="G10" s="802"/>
      <c r="H10" s="802"/>
      <c r="I10" s="799" t="s">
        <v>769</v>
      </c>
      <c r="J10" s="800"/>
      <c r="K10" s="794" t="s">
        <v>770</v>
      </c>
      <c r="L10" s="795"/>
      <c r="M10" s="795"/>
      <c r="N10" s="796"/>
      <c r="O10" s="792" t="s">
        <v>399</v>
      </c>
      <c r="P10" s="793"/>
      <c r="Q10" s="793"/>
      <c r="R10" s="793"/>
      <c r="S10" s="793"/>
      <c r="T10" s="793"/>
      <c r="U10" s="793"/>
      <c r="V10" s="793"/>
      <c r="W10" s="793"/>
      <c r="X10" s="793"/>
      <c r="Y10" s="793"/>
      <c r="Z10" s="793"/>
      <c r="AA10" s="797" t="s">
        <v>771</v>
      </c>
      <c r="AB10" s="798"/>
      <c r="AC10" s="798"/>
      <c r="AD10" s="798"/>
      <c r="AE10" s="798"/>
      <c r="AF10" s="798"/>
      <c r="AG10" s="798"/>
      <c r="AH10" s="798"/>
      <c r="AI10" s="213"/>
      <c r="AJ10" s="777" t="s">
        <v>772</v>
      </c>
      <c r="AK10" s="777"/>
      <c r="AL10" s="777"/>
      <c r="AM10" s="777"/>
      <c r="AN10" s="213"/>
      <c r="AO10" s="213"/>
      <c r="AP10" s="213"/>
      <c r="AQ10" s="213"/>
      <c r="AR10" s="213"/>
      <c r="AS10" s="213"/>
      <c r="AT10" s="213"/>
      <c r="AU10" s="213"/>
      <c r="AV10" s="213"/>
      <c r="AW10" s="213"/>
      <c r="AX10" s="213"/>
      <c r="AY10" s="213"/>
    </row>
    <row r="11" spans="1:51" s="413" customFormat="1" ht="87" x14ac:dyDescent="0.4">
      <c r="A11" s="411" t="s">
        <v>773</v>
      </c>
      <c r="B11" s="378" t="s">
        <v>774</v>
      </c>
      <c r="C11" s="378" t="s">
        <v>775</v>
      </c>
      <c r="D11" s="378" t="s">
        <v>43</v>
      </c>
      <c r="E11" s="378" t="s">
        <v>50</v>
      </c>
      <c r="F11" s="379" t="s">
        <v>344</v>
      </c>
      <c r="G11" s="379" t="s">
        <v>775</v>
      </c>
      <c r="H11" s="379" t="s">
        <v>370</v>
      </c>
      <c r="I11" s="379" t="s">
        <v>776</v>
      </c>
      <c r="J11" s="379" t="s">
        <v>777</v>
      </c>
      <c r="K11" s="378" t="s">
        <v>778</v>
      </c>
      <c r="L11" s="378" t="s">
        <v>390</v>
      </c>
      <c r="M11" s="378" t="s">
        <v>54</v>
      </c>
      <c r="N11" s="378" t="s">
        <v>55</v>
      </c>
      <c r="O11" s="380" t="s">
        <v>779</v>
      </c>
      <c r="P11" s="380" t="s">
        <v>780</v>
      </c>
      <c r="Q11" s="380" t="s">
        <v>399</v>
      </c>
      <c r="R11" s="380" t="s">
        <v>60</v>
      </c>
      <c r="S11" s="381" t="s">
        <v>781</v>
      </c>
      <c r="T11" s="382" t="s">
        <v>404</v>
      </c>
      <c r="U11" s="383" t="s">
        <v>63</v>
      </c>
      <c r="V11" s="382" t="s">
        <v>407</v>
      </c>
      <c r="W11" s="380" t="s">
        <v>56</v>
      </c>
      <c r="X11" s="380" t="s">
        <v>57</v>
      </c>
      <c r="Y11" s="378" t="s">
        <v>411</v>
      </c>
      <c r="Z11" s="378" t="s">
        <v>413</v>
      </c>
      <c r="AA11" s="378" t="s">
        <v>782</v>
      </c>
      <c r="AB11" s="384" t="s">
        <v>417</v>
      </c>
      <c r="AC11" s="384" t="s">
        <v>783</v>
      </c>
      <c r="AD11" s="385" t="s">
        <v>784</v>
      </c>
      <c r="AE11" s="385" t="s">
        <v>785</v>
      </c>
      <c r="AF11" s="385" t="s">
        <v>786</v>
      </c>
      <c r="AG11" s="385" t="s">
        <v>787</v>
      </c>
      <c r="AH11" s="384" t="s">
        <v>362</v>
      </c>
      <c r="AI11" s="412"/>
      <c r="AJ11" s="384" t="s">
        <v>784</v>
      </c>
      <c r="AK11" s="384" t="s">
        <v>785</v>
      </c>
      <c r="AL11" s="384" t="s">
        <v>43</v>
      </c>
      <c r="AM11" s="384" t="s">
        <v>50</v>
      </c>
      <c r="AN11" s="412"/>
      <c r="AO11" s="412"/>
      <c r="AP11" s="412"/>
      <c r="AQ11" s="412"/>
      <c r="AR11" s="412"/>
      <c r="AS11" s="412"/>
      <c r="AT11" s="412"/>
      <c r="AU11" s="412"/>
      <c r="AV11" s="412"/>
      <c r="AW11" s="412"/>
      <c r="AX11" s="412"/>
      <c r="AY11" s="412"/>
    </row>
    <row r="12" spans="1:51" s="416" customFormat="1" ht="195" customHeight="1" x14ac:dyDescent="0.4">
      <c r="A12" s="783" t="str">
        <f>Tabla135[[#This Row],[Id Riesgo]]</f>
        <v>RC1</v>
      </c>
      <c r="B12" s="784" t="str">
        <f>Tabla135[[#This Row],[Riesgo]]</f>
        <v>Posibilidad de afectación Legal, Reputacional, Operativa por Fraude interno, Soborno entrante, Conflicto de Intereses debido a existencia de decisiones desviadas en el proceso agrario debido a intereses políticos, económicos</v>
      </c>
      <c r="C12" s="776" t="b">
        <f>Tabla135[[#This Row],[Identificado en paso 1 y 2?]]</f>
        <v>1</v>
      </c>
      <c r="D12" s="801">
        <f>IF(C12=TRUE,_xlfn.XLOOKUP(Tabla135[[#This Row],[Id Riesgo]],Tabla13[Id Riesgo],Tabla13[Probabilidad],"",1),"")</f>
        <v>0.8</v>
      </c>
      <c r="E12" s="801">
        <f>IF(C12=TRUE,_xlfn.XLOOKUP(Tabla135[[#This Row],[Id Riesgo]],Tabla13[Id Riesgo],Tabla13[Porcentaje Impacto],"",1),"")</f>
        <v>1</v>
      </c>
      <c r="F12" s="290" t="s">
        <v>554</v>
      </c>
      <c r="G12" s="414" t="b">
        <f>_xlfn.XLOOKUP(F12,Tabla13[Id Riesgo],Tabla13[Registro diligenciado],FALSE,1)</f>
        <v>1</v>
      </c>
      <c r="H12" s="290" t="str">
        <f>IF(G12,_xlfn.XLOOKUP(F12,Tabla6[Id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2" s="327">
        <f>_xlfn.XLOOKUP(Tabla135[[#This Row],[Id Riesgo]],Tabla13[Id Riesgo],Tabla13[Probabilidad])</f>
        <v>0.8</v>
      </c>
      <c r="J12" s="327">
        <f>_xlfn.XLOOKUP(Tabla135[[#This Row],[Id Riesgo]],Tabla13[Id Riesgo],Tabla13[Porcentaje Impacto],"",1)</f>
        <v>1</v>
      </c>
      <c r="K12" s="311">
        <v>1</v>
      </c>
      <c r="L12" s="422" t="s">
        <v>180</v>
      </c>
      <c r="M12" s="422" t="s">
        <v>128</v>
      </c>
      <c r="N12" s="422"/>
      <c r="O12" s="421" t="s">
        <v>788</v>
      </c>
      <c r="P12" s="422" t="s">
        <v>789</v>
      </c>
      <c r="Q12" s="328" t="str">
        <f>_xlfn.TEXTJOIN(" ",TRUE,Tabla135[[#This Row],[Actividad - Acción ¿Qué?
Inicia con verbo]],Tabla135[[#This Row],[Complemento
(Observaciones o desviaciones)]])</f>
        <v>Verificar que el proyecto de acto administrativo que culmina el proceso agrario cumpla con los criterios técnicos y jurídicos que sustentan la decisión, antes de ser suscrito por parte de los funcionarios competentes de la subdirección de procesos agrarios y de seguridad jurídica con el fin de garantizar que la actuación administrativa concuerde con los elementos probatorios y documentos complementarios que hacen parte del expediente, de acuerdo con la normatividad vigente.</v>
      </c>
      <c r="R12" s="421" t="s">
        <v>102</v>
      </c>
      <c r="S12" s="327">
        <f>_xlfn.XLOOKUP(Tabla135[[#This Row],[Tipo de control]],Tabla7[Tipo de control],Tabla7[Peso],"",1)</f>
        <v>0.25</v>
      </c>
      <c r="T12" s="290" t="str">
        <f>_xlfn.XLOOKUP(Tabla135[[#This Row],[Tipo de control]],Tabla7[Tipo de control],Tabla7[Afectación matriz],"",1)</f>
        <v>Probabilidad</v>
      </c>
      <c r="U12" s="421" t="s">
        <v>136</v>
      </c>
      <c r="V12" s="327">
        <f>_xlfn.XLOOKUP(Tabla135[[#This Row],[Implementación]],Tabla11[Implementación],Tabla11[Peso],"",1)</f>
        <v>0.15</v>
      </c>
      <c r="W12" s="421" t="s">
        <v>161</v>
      </c>
      <c r="X12" s="421" t="s">
        <v>99</v>
      </c>
      <c r="Y12" s="421" t="s">
        <v>100</v>
      </c>
      <c r="Z12" s="421" t="s">
        <v>101</v>
      </c>
      <c r="AA12" s="310">
        <f>IFERROR(Tabla135[[#This Row],[Peso del control]]+Tabla135[[#This Row],[Peso de la implementación]],"")</f>
        <v>0.4</v>
      </c>
      <c r="AB12" s="310" cm="1">
        <f t="array" ref="AB12">IFERROR(IF(Tabla135[[#This Row],[Registro diligenciado]]=TRUE,_xlfn.IFS(AND(Tabla135[[#This Row],[No. de Control]]=1,Tabla135[[#This Row],[Desplazamiento en la Matriz]]="Probabilidad"),D12-(D12*Tabla135[[#This Row],[Valor del control]]),AND(Tabla135[[#This Row],[No. de Control]]&gt;1,Tabla135[[#This Row],[Desplazamiento en la Matriz]]="Probabilidad"),AB11-(AB11*Tabla135[[#This Row],[Valor del control]]),AND(Tabla135[[#This Row],[No. de Control]]=1,Tabla135[[#This Row],[Desplazamiento en la Matriz]]="Impacto"),D12,AND(Tabla135[[#This Row],[No. de Control]]&gt;1,Tabla135[[#This Row],[Desplazamiento en la Matriz]]="Impacto"),AB11),""),"")</f>
        <v>0.48</v>
      </c>
      <c r="AC12" s="310" cm="1">
        <f t="array" ref="AC12">IFERROR(IF(Tabla135[[#This Row],[Registro diligenciado]]=TRUE,_xlfn.IFS(AND(Tabla135[[#This Row],[No. de Control]]=1,Tabla135[[#This Row],[Desplazamiento en la Matriz]]="Impacto"),E12-(E12*Tabla135[[#This Row],[Valor del control]]),AND(Tabla135[[#This Row],[No. de Control]]&gt;1,Tabla135[[#This Row],[Desplazamiento en la Matriz]]="Impacto"),AC11-(AC11*Tabla135[[#This Row],[Valor del control]]),AND(Tabla135[[#This Row],[No. de Control]]=1,Tabla135[[#This Row],[Desplazamiento en la Matriz]]="Probabilidad"),E12,AND(Tabla135[[#This Row],[No. de Control]]&gt;1,Tabla135[[#This Row],[Desplazamiento en la Matriz]]="Probabilidad"),AC11),""),"")</f>
        <v>1</v>
      </c>
      <c r="AD12" s="310">
        <f>IFERROR(_xlfn.MINIFS(Tabla135[Probabilidad residual],Tabla135[Id Riesgo],Tabla135[[#This Row],[Id Riesgo]]),"")</f>
        <v>0.48</v>
      </c>
      <c r="AE12" s="310">
        <f>IFERROR(_xlfn.MINIFS(Tabla135[Impacto residual],Tabla135[Id Riesgo],Tabla135[[#This Row],[Id Riesgo]]),"")</f>
        <v>1</v>
      </c>
      <c r="AF12" s="310" t="str" cm="1">
        <f t="array" ref="AF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 s="310" t="str" cm="1">
        <f t="array" ref="AG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2" s="323"/>
      <c r="AJ12" s="801">
        <f>_xlfn.MINIFS(Tabla135[Probabilidad residual],Tabla135[Id Riesgo],Tabla135[[#This Row],[Id Riesgo]])</f>
        <v>0.48</v>
      </c>
      <c r="AK12" s="801">
        <f>_xlfn.MINIFS(Tabla135[Impacto residual],Tabla135[Id Riesgo],Tabla135[[#This Row],[Id Riesgo]])</f>
        <v>1</v>
      </c>
      <c r="AL12" s="801" t="str" cm="1">
        <f t="array" ref="AL12">IFERROR(_xlfn.IFS(AND(AJ12&gt;=CONFIGURACIÓN!$BF$6,AJ12&lt;=CONFIGURACIÓN!$BG$6),CONFIGURACIÓN!$BE$6,AND(AJ12&gt;=CONFIGURACIÓN!$BF$7,AJ12&lt;=CONFIGURACIÓN!$BG$7),CONFIGURACIÓN!$BE$7,AND(AJ12&gt;=CONFIGURACIÓN!$BF$8,AJ12&lt;=CONFIGURACIÓN!$BG$8),CONFIGURACIÓN!$BE$8,AND(AJ12&gt;=CONFIGURACIÓN!$BF$9,AJ12&lt;=CONFIGURACIÓN!$BG$9),CONFIGURACIÓN!$BE$9,AND(AJ12&gt;=CONFIGURACIÓN!$BF$10,AJ12&lt;=CONFIGURACIÓN!$BG$10),CONFIGURACIÓN!$BE$10),"")</f>
        <v>Media</v>
      </c>
      <c r="AM12" s="801" t="str" cm="1">
        <f t="array" ref="AM12">IFERROR(_xlfn.IFS(AND(AK12&gt;=CONFIGURACIÓN!$BJ$6,AK12&lt;=CONFIGURACIÓN!$BK$6),CONFIGURACIÓN!$BI$6,AND(AK12&gt;=CONFIGURACIÓN!$BJ$7,AK12&lt;=CONFIGURACIÓN!$BK$7),CONFIGURACIÓN!$BI$7,AND(AK12&gt;=CONFIGURACIÓN!$BJ$8,AK12&lt;=CONFIGURACIÓN!$BK$8),CONFIGURACIÓN!$BI$8,AND(AK12&gt;=CONFIGURACIÓN!$BJ$9,AK12&lt;=CONFIGURACIÓN!$BK$9),CONFIGURACIÓN!$BI$9,AND(AK12&gt;=CONFIGURACIÓN!$BJ$10,AK12&lt;=CONFIGURACIÓN!$BK$10),CONFIGURACIÓN!$BI$10),"")</f>
        <v>Castastrófico</v>
      </c>
      <c r="AN12" s="323"/>
      <c r="AO12" s="323"/>
      <c r="AP12" s="323"/>
      <c r="AQ12" s="323"/>
      <c r="AR12" s="323"/>
      <c r="AS12" s="323"/>
      <c r="AT12" s="323"/>
      <c r="AU12" s="323"/>
      <c r="AV12" s="323"/>
      <c r="AW12" s="323"/>
      <c r="AX12" s="323"/>
      <c r="AY12" s="323"/>
    </row>
    <row r="13" spans="1:51" ht="87" hidden="1" x14ac:dyDescent="0.4">
      <c r="A13" s="783"/>
      <c r="B13" s="784" t="str">
        <f>Tabla135[[#This Row],[Riesgo]]</f>
        <v>Posibilidad de afectación Legal, Reputacional, Operativa por Fraude interno, Soborno entrante, Conflicto de Intereses debido a existencia de decisiones desviadas en el proceso agrario debido a intereses políticos, económicos</v>
      </c>
      <c r="C13" s="776" t="b">
        <f>Tabla135[[#This Row],[Identificado en paso 1 y 2?]]</f>
        <v>1</v>
      </c>
      <c r="D13" s="801">
        <f>_xlfn.XLOOKUP(Tabla135[[#This Row],[Id Riesgo]],Tabla13[Id Riesgo],Tabla13[Probabilidad],"",1)</f>
        <v>0.8</v>
      </c>
      <c r="E13" s="801">
        <f>IF(C13=TRUE,_xlfn.XLOOKUP(Tabla135[[#This Row],[Id Riesgo]],Tabla13[Id Riesgo],Tabla13[Porcentaje Impacto],"",1),"")</f>
        <v>1</v>
      </c>
      <c r="F13" s="290" t="str">
        <f t="shared" ref="F13:F21" si="0">F12</f>
        <v>RC1</v>
      </c>
      <c r="G13" s="414" t="b">
        <f>_xlfn.XLOOKUP(F13,Tabla13[Id Riesgo],Tabla13[Registro diligenciado],FALSE,1)</f>
        <v>1</v>
      </c>
      <c r="H13" s="290" t="str">
        <f>IF(G13,_xlfn.XLOOKUP(F13,Tabla6[Id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3" s="327">
        <f>_xlfn.XLOOKUP(Tabla135[[#This Row],[Id Riesgo]],Tabla13[Id Riesgo],Tabla13[Probabilidad])</f>
        <v>0.8</v>
      </c>
      <c r="J13" s="327">
        <f>_xlfn.XLOOKUP(Tabla135[[#This Row],[Id Riesgo]],Tabla13[Id Riesgo],Tabla13[Porcentaje Impacto],"",1)</f>
        <v>1</v>
      </c>
      <c r="K13" s="311">
        <v>2</v>
      </c>
      <c r="L13" s="422"/>
      <c r="M13" s="422"/>
      <c r="N13" s="422"/>
      <c r="O13" s="421"/>
      <c r="P13" s="422"/>
      <c r="Q13" s="328" t="str">
        <f>_xlfn.TEXTJOIN(" ",TRUE,Tabla135[[#This Row],[Actividad - Acción ¿Qué?
Inicia con verbo]],Tabla135[[#This Row],[Complemento
(Observaciones o desviaciones)]])</f>
        <v/>
      </c>
      <c r="R13" s="421"/>
      <c r="S13" s="327" t="str">
        <f>_xlfn.XLOOKUP(Tabla135[[#This Row],[Tipo de control]],Tabla7[Tipo de control],Tabla7[Peso],"",1)</f>
        <v/>
      </c>
      <c r="T13" s="290" t="str">
        <f>_xlfn.XLOOKUP(Tabla135[[#This Row],[Tipo de control]],Tabla7[Tipo de control],Tabla7[Afectación matriz],"",1)</f>
        <v/>
      </c>
      <c r="U13" s="421"/>
      <c r="V13" s="327" t="str">
        <f>_xlfn.XLOOKUP(Tabla135[[#This Row],[Implementación]],Tabla11[Implementación],Tabla11[Peso],"",1)</f>
        <v/>
      </c>
      <c r="W13" s="421"/>
      <c r="X13" s="421"/>
      <c r="Y13" s="421"/>
      <c r="Z13" s="421"/>
      <c r="AA13" s="310" t="str">
        <f>IFERROR(Tabla135[[#This Row],[Peso del control]]+Tabla135[[#This Row],[Peso de la implementación]],"")</f>
        <v/>
      </c>
      <c r="AB13" s="310" t="str" cm="1">
        <f t="array" ref="AB13">IFERROR(IF(Tabla135[[#This Row],[Registro diligenciado]]=TRUE,_xlfn.IFS(AND(Tabla135[[#This Row],[No. de Control]]=1,Tabla135[[#This Row],[Desplazamiento en la Matriz]]="Probabilidad"),D13-(D13*Tabla135[[#This Row],[Valor del control]]),AND(Tabla135[[#This Row],[No. de Control]]&gt;1,Tabla135[[#This Row],[Desplazamiento en la Matriz]]="Probabilidad"),AB12-(AB12*Tabla135[[#This Row],[Valor del control]]),AND(Tabla135[[#This Row],[No. de Control]]=1,Tabla135[[#This Row],[Desplazamiento en la Matriz]]="Impacto"),D13,AND(Tabla135[[#This Row],[No. de Control]]&gt;1,Tabla135[[#This Row],[Desplazamiento en la Matriz]]="Impacto"),AB12),""),"")</f>
        <v/>
      </c>
      <c r="AC13" s="310" t="str" cm="1">
        <f t="array" ref="AC13">IFERROR(IF(Tabla135[[#This Row],[Registro diligenciado]]=TRUE,_xlfn.IFS(AND(Tabla135[[#This Row],[No. de Control]]=1,Tabla135[[#This Row],[Desplazamiento en la Matriz]]="Impacto"),E13-(E13*Tabla135[[#This Row],[Valor del control]]),AND(Tabla135[[#This Row],[No. de Control]]&gt;1,Tabla135[[#This Row],[Desplazamiento en la Matriz]]="Impacto"),AC12-(AC12*Tabla135[[#This Row],[Valor del control]]),AND(Tabla135[[#This Row],[No. de Control]]=1,Tabla135[[#This Row],[Desplazamiento en la Matriz]]="Probabilidad"),E13,AND(Tabla135[[#This Row],[No. de Control]]&gt;1,Tabla135[[#This Row],[Desplazamiento en la Matriz]]="Probabilidad"),AC12),""),"")</f>
        <v/>
      </c>
      <c r="AD13" s="310">
        <f>IFERROR(_xlfn.MINIFS(Tabla135[Probabilidad residual],Tabla135[Id Riesgo],Tabla135[[#This Row],[Id Riesgo]]),"")</f>
        <v>0.48</v>
      </c>
      <c r="AE13" s="310">
        <f>IFERROR(_xlfn.MINIFS(Tabla135[Impacto residual],Tabla135[Id Riesgo],Tabla135[[#This Row],[Id Riesgo]]),"")</f>
        <v>1</v>
      </c>
      <c r="AF13" s="310" t="str" cm="1">
        <f t="array" ref="AF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 s="310" t="str" cm="1">
        <f t="array" ref="AG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 s="213"/>
      <c r="AJ13" s="801">
        <f>_xlfn.MINIFS(Tabla135[Probabilidad residual],Tabla135[Id Riesgo],Tabla135[[#This Row],[Id Riesgo]])</f>
        <v>0.48</v>
      </c>
      <c r="AK13" s="801">
        <f>_xlfn.MINIFS(Tabla135[Impacto residual],Tabla135[Id Riesgo],Tabla135[[#This Row],[Id Riesgo]])</f>
        <v>1</v>
      </c>
      <c r="AL13" s="801"/>
      <c r="AM13" s="801"/>
      <c r="AN13" s="213"/>
      <c r="AO13" s="213"/>
      <c r="AP13" s="213"/>
      <c r="AQ13" s="213"/>
      <c r="AR13" s="213"/>
      <c r="AS13" s="213"/>
      <c r="AT13" s="213"/>
      <c r="AU13" s="213"/>
      <c r="AV13" s="213"/>
      <c r="AW13" s="213"/>
      <c r="AX13" s="213"/>
      <c r="AY13" s="213"/>
    </row>
    <row r="14" spans="1:51" ht="87" hidden="1" x14ac:dyDescent="0.4">
      <c r="A14" s="783"/>
      <c r="B14" s="784" t="str">
        <f>Tabla135[[#This Row],[Riesgo]]</f>
        <v>Posibilidad de afectación Legal, Reputacional, Operativa por Fraude interno, Soborno entrante, Conflicto de Intereses debido a existencia de decisiones desviadas en el proceso agrario debido a intereses políticos, económicos</v>
      </c>
      <c r="C14" s="776" t="b">
        <f>Tabla135[[#This Row],[Identificado en paso 1 y 2?]]</f>
        <v>1</v>
      </c>
      <c r="D14" s="801">
        <f>_xlfn.XLOOKUP(Tabla135[[#This Row],[Id Riesgo]],Tabla13[Id Riesgo],Tabla13[Probabilidad],"",1)</f>
        <v>0.8</v>
      </c>
      <c r="E14" s="801">
        <f>IF(C14=TRUE,_xlfn.XLOOKUP(Tabla135[[#This Row],[Id Riesgo]],Tabla13[Id Riesgo],Tabla13[Porcentaje Impacto],"",1),"")</f>
        <v>1</v>
      </c>
      <c r="F14" s="290" t="str">
        <f t="shared" si="0"/>
        <v>RC1</v>
      </c>
      <c r="G14" s="414" t="b">
        <f>_xlfn.XLOOKUP(F14,Tabla13[Id Riesgo],Tabla13[Registro diligenciado],FALSE,1)</f>
        <v>1</v>
      </c>
      <c r="H14" s="290" t="str">
        <f>IF(G14,_xlfn.XLOOKUP(F14,Tabla6[Id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4" s="327">
        <f>_xlfn.XLOOKUP(Tabla135[[#This Row],[Id Riesgo]],Tabla13[Id Riesgo],Tabla13[Probabilidad])</f>
        <v>0.8</v>
      </c>
      <c r="J14" s="327">
        <f>_xlfn.XLOOKUP(Tabla135[[#This Row],[Id Riesgo]],Tabla13[Id Riesgo],Tabla13[Porcentaje Impacto],"",1)</f>
        <v>1</v>
      </c>
      <c r="K14" s="311">
        <v>3</v>
      </c>
      <c r="L14" s="422"/>
      <c r="M14" s="422"/>
      <c r="N14" s="422"/>
      <c r="O14" s="421"/>
      <c r="P14" s="422"/>
      <c r="Q14" s="328" t="str">
        <f>_xlfn.TEXTJOIN(" ",TRUE,Tabla135[[#This Row],[Actividad - Acción ¿Qué?
Inicia con verbo]],Tabla135[[#This Row],[Complemento
(Observaciones o desviaciones)]])</f>
        <v/>
      </c>
      <c r="R14" s="421"/>
      <c r="S14" s="327" t="str">
        <f>_xlfn.XLOOKUP(Tabla135[[#This Row],[Tipo de control]],Tabla7[Tipo de control],Tabla7[Peso],"",1)</f>
        <v/>
      </c>
      <c r="T14" s="290" t="str">
        <f>_xlfn.XLOOKUP(Tabla135[[#This Row],[Tipo de control]],Tabla7[Tipo de control],Tabla7[Afectación matriz],"",1)</f>
        <v/>
      </c>
      <c r="U14" s="421"/>
      <c r="V14" s="327" t="str">
        <f>_xlfn.XLOOKUP(Tabla135[[#This Row],[Implementación]],Tabla11[Implementación],Tabla11[Peso],"",1)</f>
        <v/>
      </c>
      <c r="W14" s="421"/>
      <c r="X14" s="421"/>
      <c r="Y14" s="421"/>
      <c r="Z14" s="421"/>
      <c r="AA14" s="310" t="str">
        <f>IFERROR(Tabla135[[#This Row],[Peso del control]]+Tabla135[[#This Row],[Peso de la implementación]],"")</f>
        <v/>
      </c>
      <c r="AB14" s="310" t="str" cm="1">
        <f t="array" ref="AB14">IFERROR(IF(Tabla135[[#This Row],[Registro diligenciado]]=TRUE,_xlfn.IFS(AND(Tabla135[[#This Row],[No. de Control]]=1,Tabla135[[#This Row],[Desplazamiento en la Matriz]]="Probabilidad"),D14-(D14*Tabla135[[#This Row],[Valor del control]]),AND(Tabla135[[#This Row],[No. de Control]]&gt;1,Tabla135[[#This Row],[Desplazamiento en la Matriz]]="Probabilidad"),AB13-(AB13*Tabla135[[#This Row],[Valor del control]]),AND(Tabla135[[#This Row],[No. de Control]]=1,Tabla135[[#This Row],[Desplazamiento en la Matriz]]="Impacto"),D14,AND(Tabla135[[#This Row],[No. de Control]]&gt;1,Tabla135[[#This Row],[Desplazamiento en la Matriz]]="Impacto"),AB13),""),"")</f>
        <v/>
      </c>
      <c r="AC14" s="310" t="str" cm="1">
        <f t="array" ref="AC14">IFERROR(IF(Tabla135[[#This Row],[Registro diligenciado]]=TRUE,_xlfn.IFS(AND(Tabla135[[#This Row],[No. de Control]]=1,Tabla135[[#This Row],[Desplazamiento en la Matriz]]="Impacto"),E14-(E14*Tabla135[[#This Row],[Valor del control]]),AND(Tabla135[[#This Row],[No. de Control]]&gt;1,Tabla135[[#This Row],[Desplazamiento en la Matriz]]="Impacto"),AC13-(AC13*Tabla135[[#This Row],[Valor del control]]),AND(Tabla135[[#This Row],[No. de Control]]=1,Tabla135[[#This Row],[Desplazamiento en la Matriz]]="Probabilidad"),E14,AND(Tabla135[[#This Row],[No. de Control]]&gt;1,Tabla135[[#This Row],[Desplazamiento en la Matriz]]="Probabilidad"),AC13),""),"")</f>
        <v/>
      </c>
      <c r="AD14" s="310">
        <f>IFERROR(_xlfn.MINIFS(Tabla135[Probabilidad residual],Tabla135[Id Riesgo],Tabla135[[#This Row],[Id Riesgo]]),"")</f>
        <v>0.48</v>
      </c>
      <c r="AE14" s="310">
        <f>IFERROR(_xlfn.MINIFS(Tabla135[Impacto residual],Tabla135[Id Riesgo],Tabla135[[#This Row],[Id Riesgo]]),"")</f>
        <v>1</v>
      </c>
      <c r="AF14" s="310" t="str" cm="1">
        <f t="array" ref="AF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 s="310" t="str" cm="1">
        <f t="array" ref="AG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 s="213"/>
      <c r="AJ14" s="801">
        <f>_xlfn.MINIFS(Tabla135[Probabilidad residual],Tabla135[Id Riesgo],Tabla135[[#This Row],[Id Riesgo]])</f>
        <v>0.48</v>
      </c>
      <c r="AK14" s="801">
        <f>_xlfn.MINIFS(Tabla135[Impacto residual],Tabla135[Id Riesgo],Tabla135[[#This Row],[Id Riesgo]])</f>
        <v>1</v>
      </c>
      <c r="AL14" s="801"/>
      <c r="AM14" s="801"/>
      <c r="AN14" s="213"/>
      <c r="AO14" s="213"/>
      <c r="AP14" s="213"/>
      <c r="AQ14" s="213"/>
      <c r="AR14" s="213"/>
      <c r="AS14" s="213"/>
      <c r="AT14" s="213"/>
      <c r="AU14" s="213"/>
      <c r="AV14" s="213"/>
      <c r="AW14" s="213"/>
      <c r="AX14" s="213"/>
      <c r="AY14" s="213"/>
    </row>
    <row r="15" spans="1:51" ht="87" hidden="1" x14ac:dyDescent="0.4">
      <c r="A15" s="783"/>
      <c r="B15" s="784" t="str">
        <f>Tabla135[[#This Row],[Riesgo]]</f>
        <v>Posibilidad de afectación Legal, Reputacional, Operativa por Fraude interno, Soborno entrante, Conflicto de Intereses debido a existencia de decisiones desviadas en el proceso agrario debido a intereses políticos, económicos</v>
      </c>
      <c r="C15" s="776" t="b">
        <f>Tabla135[[#This Row],[Identificado en paso 1 y 2?]]</f>
        <v>1</v>
      </c>
      <c r="D15" s="801">
        <f>_xlfn.XLOOKUP(Tabla135[[#This Row],[Id Riesgo]],Tabla13[Id Riesgo],Tabla13[Probabilidad],"",1)</f>
        <v>0.8</v>
      </c>
      <c r="E15" s="801">
        <f>IF(C15=TRUE,_xlfn.XLOOKUP(Tabla135[[#This Row],[Id Riesgo]],Tabla13[Id Riesgo],Tabla13[Porcentaje Impacto],"",1),"")</f>
        <v>1</v>
      </c>
      <c r="F15" s="290" t="str">
        <f t="shared" si="0"/>
        <v>RC1</v>
      </c>
      <c r="G15" s="414" t="b">
        <f>_xlfn.XLOOKUP(F15,Tabla13[Id Riesgo],Tabla13[Registro diligenciado],FALSE,1)</f>
        <v>1</v>
      </c>
      <c r="H15" s="290" t="str">
        <f>IF(G15,_xlfn.XLOOKUP(F15,Tabla6[Id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5" s="327">
        <f>_xlfn.XLOOKUP(Tabla135[[#This Row],[Id Riesgo]],Tabla13[Id Riesgo],Tabla13[Probabilidad])</f>
        <v>0.8</v>
      </c>
      <c r="J15" s="327">
        <f>_xlfn.XLOOKUP(Tabla135[[#This Row],[Id Riesgo]],Tabla13[Id Riesgo],Tabla13[Porcentaje Impacto],"",1)</f>
        <v>1</v>
      </c>
      <c r="K15" s="311">
        <v>4</v>
      </c>
      <c r="L15" s="422"/>
      <c r="M15" s="422"/>
      <c r="N15" s="422"/>
      <c r="O15" s="421"/>
      <c r="P15" s="422"/>
      <c r="Q15" s="328" t="str">
        <f>_xlfn.TEXTJOIN(" ",TRUE,Tabla135[[#This Row],[Actividad - Acción ¿Qué?
Inicia con verbo]],Tabla135[[#This Row],[Complemento
(Observaciones o desviaciones)]])</f>
        <v/>
      </c>
      <c r="R15" s="421"/>
      <c r="S15" s="327" t="str">
        <f>_xlfn.XLOOKUP(Tabla135[[#This Row],[Tipo de control]],Tabla7[Tipo de control],Tabla7[Peso],"",1)</f>
        <v/>
      </c>
      <c r="T15" s="290" t="str">
        <f>_xlfn.XLOOKUP(Tabla135[[#This Row],[Tipo de control]],Tabla7[Tipo de control],Tabla7[Afectación matriz],"",1)</f>
        <v/>
      </c>
      <c r="U15" s="421"/>
      <c r="V15" s="327" t="str">
        <f>_xlfn.XLOOKUP(Tabla135[[#This Row],[Implementación]],Tabla11[Implementación],Tabla11[Peso],"",1)</f>
        <v/>
      </c>
      <c r="W15" s="421"/>
      <c r="X15" s="421"/>
      <c r="Y15" s="421"/>
      <c r="Z15" s="421"/>
      <c r="AA15" s="310" t="str">
        <f>IFERROR(Tabla135[[#This Row],[Peso del control]]+Tabla135[[#This Row],[Peso de la implementación]],"")</f>
        <v/>
      </c>
      <c r="AB15" s="310" t="str" cm="1">
        <f t="array" ref="AB15">IFERROR(IF(Tabla135[[#This Row],[Registro diligenciado]]=TRUE,_xlfn.IFS(AND(Tabla135[[#This Row],[No. de Control]]=1,Tabla135[[#This Row],[Desplazamiento en la Matriz]]="Probabilidad"),D15-(D15*Tabla135[[#This Row],[Valor del control]]),AND(Tabla135[[#This Row],[No. de Control]]&gt;1,Tabla135[[#This Row],[Desplazamiento en la Matriz]]="Probabilidad"),AB14-(AB14*Tabla135[[#This Row],[Valor del control]]),AND(Tabla135[[#This Row],[No. de Control]]=1,Tabla135[[#This Row],[Desplazamiento en la Matriz]]="Impacto"),D15,AND(Tabla135[[#This Row],[No. de Control]]&gt;1,Tabla135[[#This Row],[Desplazamiento en la Matriz]]="Impacto"),AB14),""),"")</f>
        <v/>
      </c>
      <c r="AC15" s="310" t="str" cm="1">
        <f t="array" ref="AC15">IFERROR(IF(Tabla135[[#This Row],[Registro diligenciado]]=TRUE,_xlfn.IFS(AND(Tabla135[[#This Row],[No. de Control]]=1,Tabla135[[#This Row],[Desplazamiento en la Matriz]]="Impacto"),E15-(E15*Tabla135[[#This Row],[Valor del control]]),AND(Tabla135[[#This Row],[No. de Control]]&gt;1,Tabla135[[#This Row],[Desplazamiento en la Matriz]]="Impacto"),AC14-(AC14*Tabla135[[#This Row],[Valor del control]]),AND(Tabla135[[#This Row],[No. de Control]]=1,Tabla135[[#This Row],[Desplazamiento en la Matriz]]="Probabilidad"),E15,AND(Tabla135[[#This Row],[No. de Control]]&gt;1,Tabla135[[#This Row],[Desplazamiento en la Matriz]]="Probabilidad"),AC14),""),"")</f>
        <v/>
      </c>
      <c r="AD15" s="310">
        <f>IFERROR(_xlfn.MINIFS(Tabla135[Probabilidad residual],Tabla135[Id Riesgo],Tabla135[[#This Row],[Id Riesgo]]),"")</f>
        <v>0.48</v>
      </c>
      <c r="AE15" s="310">
        <f>IFERROR(_xlfn.MINIFS(Tabla135[Impacto residual],Tabla135[Id Riesgo],Tabla135[[#This Row],[Id Riesgo]]),"")</f>
        <v>1</v>
      </c>
      <c r="AF15" s="310" t="str" cm="1">
        <f t="array" ref="AF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 s="310" t="str" cm="1">
        <f t="array" ref="AG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 s="213"/>
      <c r="AJ15" s="801">
        <f>_xlfn.MINIFS(Tabla135[Probabilidad residual],Tabla135[Id Riesgo],Tabla135[[#This Row],[Id Riesgo]])</f>
        <v>0.48</v>
      </c>
      <c r="AK15" s="801">
        <f>_xlfn.MINIFS(Tabla135[Impacto residual],Tabla135[Id Riesgo],Tabla135[[#This Row],[Id Riesgo]])</f>
        <v>1</v>
      </c>
      <c r="AL15" s="801"/>
      <c r="AM15" s="801"/>
      <c r="AN15" s="213"/>
      <c r="AO15" s="213"/>
      <c r="AP15" s="213"/>
      <c r="AQ15" s="213"/>
      <c r="AR15" s="213"/>
      <c r="AS15" s="213"/>
      <c r="AT15" s="213"/>
      <c r="AU15" s="213"/>
      <c r="AV15" s="213"/>
      <c r="AW15" s="213"/>
      <c r="AX15" s="213"/>
      <c r="AY15" s="213"/>
    </row>
    <row r="16" spans="1:51" ht="87" hidden="1" x14ac:dyDescent="0.4">
      <c r="A16" s="783"/>
      <c r="B16" s="784" t="str">
        <f>Tabla135[[#This Row],[Riesgo]]</f>
        <v>Posibilidad de afectación Legal, Reputacional, Operativa por Fraude interno, Soborno entrante, Conflicto de Intereses debido a existencia de decisiones desviadas en el proceso agrario debido a intereses políticos, económicos</v>
      </c>
      <c r="C16" s="776" t="b">
        <f>Tabla135[[#This Row],[Identificado en paso 1 y 2?]]</f>
        <v>1</v>
      </c>
      <c r="D16" s="801">
        <f>_xlfn.XLOOKUP(Tabla135[[#This Row],[Id Riesgo]],Tabla13[Id Riesgo],Tabla13[Probabilidad],"",1)</f>
        <v>0.8</v>
      </c>
      <c r="E16" s="801">
        <f>IF(C16=TRUE,_xlfn.XLOOKUP(Tabla135[[#This Row],[Id Riesgo]],Tabla13[Id Riesgo],Tabla13[Porcentaje Impacto],"",1),"")</f>
        <v>1</v>
      </c>
      <c r="F16" s="290" t="str">
        <f t="shared" si="0"/>
        <v>RC1</v>
      </c>
      <c r="G16" s="414" t="b">
        <f>_xlfn.XLOOKUP(F16,Tabla13[Id Riesgo],Tabla13[Registro diligenciado],FALSE,1)</f>
        <v>1</v>
      </c>
      <c r="H16" s="290" t="str">
        <f>IF(G16,_xlfn.XLOOKUP(F16,Tabla6[Id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6" s="327">
        <f>_xlfn.XLOOKUP(Tabla135[[#This Row],[Id Riesgo]],Tabla13[Id Riesgo],Tabla13[Probabilidad])</f>
        <v>0.8</v>
      </c>
      <c r="J16" s="327">
        <f>_xlfn.XLOOKUP(Tabla135[[#This Row],[Id Riesgo]],Tabla13[Id Riesgo],Tabla13[Porcentaje Impacto],"",1)</f>
        <v>1</v>
      </c>
      <c r="K16" s="311">
        <v>5</v>
      </c>
      <c r="L16" s="422"/>
      <c r="M16" s="422"/>
      <c r="N16" s="422"/>
      <c r="O16" s="421"/>
      <c r="P16" s="422"/>
      <c r="Q16" s="328" t="str">
        <f>_xlfn.TEXTJOIN(" ",TRUE,Tabla135[[#This Row],[Actividad - Acción ¿Qué?
Inicia con verbo]],Tabla135[[#This Row],[Complemento
(Observaciones o desviaciones)]])</f>
        <v/>
      </c>
      <c r="R16" s="421"/>
      <c r="S16" s="327" t="str">
        <f>_xlfn.XLOOKUP(Tabla135[[#This Row],[Tipo de control]],Tabla7[Tipo de control],Tabla7[Peso],"",1)</f>
        <v/>
      </c>
      <c r="T16" s="290" t="str">
        <f>_xlfn.XLOOKUP(Tabla135[[#This Row],[Tipo de control]],Tabla7[Tipo de control],Tabla7[Afectación matriz],"",1)</f>
        <v/>
      </c>
      <c r="U16" s="421"/>
      <c r="V16" s="327" t="str">
        <f>_xlfn.XLOOKUP(Tabla135[[#This Row],[Implementación]],Tabla11[Implementación],Tabla11[Peso],"",1)</f>
        <v/>
      </c>
      <c r="W16" s="421"/>
      <c r="X16" s="421"/>
      <c r="Y16" s="421"/>
      <c r="Z16" s="421"/>
      <c r="AA16" s="310" t="str">
        <f>IFERROR(Tabla135[[#This Row],[Peso del control]]+Tabla135[[#This Row],[Peso de la implementación]],"")</f>
        <v/>
      </c>
      <c r="AB16" s="310" t="str" cm="1">
        <f t="array" ref="AB16">IFERROR(IF(Tabla135[[#This Row],[Registro diligenciado]]=TRUE,_xlfn.IFS(AND(Tabla135[[#This Row],[No. de Control]]=1,Tabla135[[#This Row],[Desplazamiento en la Matriz]]="Probabilidad"),D16-(D16*Tabla135[[#This Row],[Valor del control]]),AND(Tabla135[[#This Row],[No. de Control]]&gt;1,Tabla135[[#This Row],[Desplazamiento en la Matriz]]="Probabilidad"),AB15-(AB15*Tabla135[[#This Row],[Valor del control]]),AND(Tabla135[[#This Row],[No. de Control]]=1,Tabla135[[#This Row],[Desplazamiento en la Matriz]]="Impacto"),D16,AND(Tabla135[[#This Row],[No. de Control]]&gt;1,Tabla135[[#This Row],[Desplazamiento en la Matriz]]="Impacto"),AB15),""),"")</f>
        <v/>
      </c>
      <c r="AC16" s="310" t="str" cm="1">
        <f t="array" ref="AC16">IFERROR(IF(Tabla135[[#This Row],[Registro diligenciado]]=TRUE,_xlfn.IFS(AND(Tabla135[[#This Row],[No. de Control]]=1,Tabla135[[#This Row],[Desplazamiento en la Matriz]]="Impacto"),E16-(E16*Tabla135[[#This Row],[Valor del control]]),AND(Tabla135[[#This Row],[No. de Control]]&gt;1,Tabla135[[#This Row],[Desplazamiento en la Matriz]]="Impacto"),AC15-(AC15*Tabla135[[#This Row],[Valor del control]]),AND(Tabla135[[#This Row],[No. de Control]]=1,Tabla135[[#This Row],[Desplazamiento en la Matriz]]="Probabilidad"),E16,AND(Tabla135[[#This Row],[No. de Control]]&gt;1,Tabla135[[#This Row],[Desplazamiento en la Matriz]]="Probabilidad"),AC15),""),"")</f>
        <v/>
      </c>
      <c r="AD16" s="310">
        <f>IFERROR(_xlfn.MINIFS(Tabla135[Probabilidad residual],Tabla135[Id Riesgo],Tabla135[[#This Row],[Id Riesgo]]),"")</f>
        <v>0.48</v>
      </c>
      <c r="AE16" s="310">
        <f>IFERROR(_xlfn.MINIFS(Tabla135[Impacto residual],Tabla135[Id Riesgo],Tabla135[[#This Row],[Id Riesgo]]),"")</f>
        <v>1</v>
      </c>
      <c r="AF16" s="310" t="str" cm="1">
        <f t="array" ref="AF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 s="310" t="str" cm="1">
        <f t="array" ref="AG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 s="213"/>
      <c r="AJ16" s="801">
        <f>_xlfn.MINIFS(Tabla135[Probabilidad residual],Tabla135[Id Riesgo],Tabla135[[#This Row],[Id Riesgo]])</f>
        <v>0.48</v>
      </c>
      <c r="AK16" s="801">
        <f>_xlfn.MINIFS(Tabla135[Impacto residual],Tabla135[Id Riesgo],Tabla135[[#This Row],[Id Riesgo]])</f>
        <v>1</v>
      </c>
      <c r="AL16" s="801"/>
      <c r="AM16" s="801"/>
      <c r="AN16" s="213"/>
      <c r="AO16" s="213"/>
      <c r="AP16" s="213"/>
      <c r="AQ16" s="213"/>
      <c r="AR16" s="213"/>
      <c r="AS16" s="213"/>
      <c r="AT16" s="213"/>
      <c r="AU16" s="213"/>
      <c r="AV16" s="213"/>
      <c r="AW16" s="213"/>
      <c r="AX16" s="213"/>
      <c r="AY16" s="213"/>
    </row>
    <row r="17" spans="1:51" ht="87" hidden="1" x14ac:dyDescent="0.4">
      <c r="A17" s="783"/>
      <c r="B17" s="784" t="str">
        <f>Tabla135[[#This Row],[Riesgo]]</f>
        <v>Posibilidad de afectación Legal, Reputacional, Operativa por Fraude interno, Soborno entrante, Conflicto de Intereses debido a existencia de decisiones desviadas en el proceso agrario debido a intereses políticos, económicos</v>
      </c>
      <c r="C17" s="776" t="b">
        <f>Tabla135[[#This Row],[Identificado en paso 1 y 2?]]</f>
        <v>1</v>
      </c>
      <c r="D17" s="801">
        <f>_xlfn.XLOOKUP(Tabla135[[#This Row],[Id Riesgo]],Tabla13[Id Riesgo],Tabla13[Probabilidad],"",1)</f>
        <v>0.8</v>
      </c>
      <c r="E17" s="801">
        <f>IF(C17=TRUE,_xlfn.XLOOKUP(Tabla135[[#This Row],[Id Riesgo]],Tabla13[Id Riesgo],Tabla13[Porcentaje Impacto],"",1),"")</f>
        <v>1</v>
      </c>
      <c r="F17" s="290" t="str">
        <f t="shared" si="0"/>
        <v>RC1</v>
      </c>
      <c r="G17" s="414" t="b">
        <f>_xlfn.XLOOKUP(F17,Tabla13[Id Riesgo],Tabla13[Registro diligenciado],FALSE,1)</f>
        <v>1</v>
      </c>
      <c r="H17" s="290" t="str">
        <f>IF(G17,_xlfn.XLOOKUP(F17,Tabla6[Id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7" s="327">
        <f>_xlfn.XLOOKUP(Tabla135[[#This Row],[Id Riesgo]],Tabla13[Id Riesgo],Tabla13[Probabilidad])</f>
        <v>0.8</v>
      </c>
      <c r="J17" s="327">
        <f>_xlfn.XLOOKUP(Tabla135[[#This Row],[Id Riesgo]],Tabla13[Id Riesgo],Tabla13[Porcentaje Impacto],"",1)</f>
        <v>1</v>
      </c>
      <c r="K17" s="311">
        <v>6</v>
      </c>
      <c r="L17" s="422"/>
      <c r="M17" s="422"/>
      <c r="N17" s="422"/>
      <c r="O17" s="421"/>
      <c r="P17" s="422"/>
      <c r="Q17" s="328" t="str">
        <f>_xlfn.TEXTJOIN(" ",TRUE,Tabla135[[#This Row],[Actividad - Acción ¿Qué?
Inicia con verbo]],Tabla135[[#This Row],[Complemento
(Observaciones o desviaciones)]])</f>
        <v/>
      </c>
      <c r="R17" s="421"/>
      <c r="S17" s="327" t="str">
        <f>_xlfn.XLOOKUP(Tabla135[[#This Row],[Tipo de control]],Tabla7[Tipo de control],Tabla7[Peso],"",1)</f>
        <v/>
      </c>
      <c r="T17" s="290" t="str">
        <f>_xlfn.XLOOKUP(Tabla135[[#This Row],[Tipo de control]],Tabla7[Tipo de control],Tabla7[Afectación matriz],"",1)</f>
        <v/>
      </c>
      <c r="U17" s="421"/>
      <c r="V17" s="327" t="str">
        <f>_xlfn.XLOOKUP(Tabla135[[#This Row],[Implementación]],Tabla11[Implementación],Tabla11[Peso],"",1)</f>
        <v/>
      </c>
      <c r="W17" s="421"/>
      <c r="X17" s="421"/>
      <c r="Y17" s="421"/>
      <c r="Z17" s="421"/>
      <c r="AA17" s="310" t="str">
        <f>IFERROR(Tabla135[[#This Row],[Peso del control]]+Tabla135[[#This Row],[Peso de la implementación]],"")</f>
        <v/>
      </c>
      <c r="AB17" s="310" t="str" cm="1">
        <f t="array" ref="AB17">IFERROR(IF(Tabla135[[#This Row],[Registro diligenciado]]=TRUE,_xlfn.IFS(AND(Tabla135[[#This Row],[No. de Control]]=1,Tabla135[[#This Row],[Desplazamiento en la Matriz]]="Probabilidad"),D17-(D17*Tabla135[[#This Row],[Valor del control]]),AND(Tabla135[[#This Row],[No. de Control]]&gt;1,Tabla135[[#This Row],[Desplazamiento en la Matriz]]="Probabilidad"),AB16-(AB16*Tabla135[[#This Row],[Valor del control]]),AND(Tabla135[[#This Row],[No. de Control]]=1,Tabla135[[#This Row],[Desplazamiento en la Matriz]]="Impacto"),D17,AND(Tabla135[[#This Row],[No. de Control]]&gt;1,Tabla135[[#This Row],[Desplazamiento en la Matriz]]="Impacto"),AB16),""),"")</f>
        <v/>
      </c>
      <c r="AC17" s="310" t="str" cm="1">
        <f t="array" ref="AC17">IFERROR(IF(Tabla135[[#This Row],[Registro diligenciado]]=TRUE,_xlfn.IFS(AND(Tabla135[[#This Row],[No. de Control]]=1,Tabla135[[#This Row],[Desplazamiento en la Matriz]]="Impacto"),E17-(E17*Tabla135[[#This Row],[Valor del control]]),AND(Tabla135[[#This Row],[No. de Control]]&gt;1,Tabla135[[#This Row],[Desplazamiento en la Matriz]]="Impacto"),AC16-(AC16*Tabla135[[#This Row],[Valor del control]]),AND(Tabla135[[#This Row],[No. de Control]]=1,Tabla135[[#This Row],[Desplazamiento en la Matriz]]="Probabilidad"),E17,AND(Tabla135[[#This Row],[No. de Control]]&gt;1,Tabla135[[#This Row],[Desplazamiento en la Matriz]]="Probabilidad"),AC16),""),"")</f>
        <v/>
      </c>
      <c r="AD17" s="310">
        <f>IFERROR(_xlfn.MINIFS(Tabla135[Probabilidad residual],Tabla135[Id Riesgo],Tabla135[[#This Row],[Id Riesgo]]),"")</f>
        <v>0.48</v>
      </c>
      <c r="AE17" s="310">
        <f>IFERROR(_xlfn.MINIFS(Tabla135[Impacto residual],Tabla135[Id Riesgo],Tabla135[[#This Row],[Id Riesgo]]),"")</f>
        <v>1</v>
      </c>
      <c r="AF17" s="310" t="str" cm="1">
        <f t="array" ref="AF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 s="310" t="str" cm="1">
        <f t="array" ref="AG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 s="213"/>
      <c r="AJ17" s="801">
        <f>_xlfn.MINIFS(Tabla135[Probabilidad residual],Tabla135[Id Riesgo],Tabla135[[#This Row],[Id Riesgo]])</f>
        <v>0.48</v>
      </c>
      <c r="AK17" s="801">
        <f>_xlfn.MINIFS(Tabla135[Impacto residual],Tabla135[Id Riesgo],Tabla135[[#This Row],[Id Riesgo]])</f>
        <v>1</v>
      </c>
      <c r="AL17" s="801"/>
      <c r="AM17" s="801"/>
      <c r="AN17" s="213"/>
      <c r="AO17" s="213"/>
      <c r="AP17" s="213"/>
      <c r="AQ17" s="213"/>
      <c r="AR17" s="213"/>
      <c r="AS17" s="213"/>
      <c r="AT17" s="213"/>
      <c r="AU17" s="213"/>
      <c r="AV17" s="213"/>
      <c r="AW17" s="213"/>
      <c r="AX17" s="213"/>
      <c r="AY17" s="213"/>
    </row>
    <row r="18" spans="1:51" ht="87" hidden="1" x14ac:dyDescent="0.4">
      <c r="A18" s="783"/>
      <c r="B18" s="784" t="str">
        <f>Tabla135[[#This Row],[Riesgo]]</f>
        <v>Posibilidad de afectación Legal, Reputacional, Operativa por Fraude interno, Soborno entrante, Conflicto de Intereses debido a existencia de decisiones desviadas en el proceso agrario debido a intereses políticos, económicos</v>
      </c>
      <c r="C18" s="776" t="b">
        <f>Tabla135[[#This Row],[Identificado en paso 1 y 2?]]</f>
        <v>1</v>
      </c>
      <c r="D18" s="801">
        <f>_xlfn.XLOOKUP(Tabla135[[#This Row],[Id Riesgo]],Tabla13[Id Riesgo],Tabla13[Probabilidad],"",1)</f>
        <v>0.8</v>
      </c>
      <c r="E18" s="801">
        <f>IF(C18=TRUE,_xlfn.XLOOKUP(Tabla135[[#This Row],[Id Riesgo]],Tabla13[Id Riesgo],Tabla13[Porcentaje Impacto],"",1),"")</f>
        <v>1</v>
      </c>
      <c r="F18" s="290" t="str">
        <f t="shared" si="0"/>
        <v>RC1</v>
      </c>
      <c r="G18" s="414" t="b">
        <f>_xlfn.XLOOKUP(F18,Tabla13[Id Riesgo],Tabla13[Registro diligenciado],FALSE,1)</f>
        <v>1</v>
      </c>
      <c r="H18" s="290" t="str">
        <f>IF(G18,_xlfn.XLOOKUP(F18,Tabla6[Id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8" s="327">
        <f>_xlfn.XLOOKUP(Tabla135[[#This Row],[Id Riesgo]],Tabla13[Id Riesgo],Tabla13[Probabilidad])</f>
        <v>0.8</v>
      </c>
      <c r="J18" s="327">
        <f>_xlfn.XLOOKUP(Tabla135[[#This Row],[Id Riesgo]],Tabla13[Id Riesgo],Tabla13[Porcentaje Impacto],"",1)</f>
        <v>1</v>
      </c>
      <c r="K18" s="311">
        <v>7</v>
      </c>
      <c r="L18" s="422"/>
      <c r="M18" s="422"/>
      <c r="N18" s="422"/>
      <c r="O18" s="421"/>
      <c r="P18" s="422"/>
      <c r="Q18" s="328" t="str">
        <f>_xlfn.TEXTJOIN(" ",TRUE,Tabla135[[#This Row],[Actividad - Acción ¿Qué?
Inicia con verbo]],Tabla135[[#This Row],[Complemento
(Observaciones o desviaciones)]])</f>
        <v/>
      </c>
      <c r="R18" s="421"/>
      <c r="S18" s="327" t="str">
        <f>_xlfn.XLOOKUP(Tabla135[[#This Row],[Tipo de control]],Tabla7[Tipo de control],Tabla7[Peso],"",1)</f>
        <v/>
      </c>
      <c r="T18" s="290" t="str">
        <f>_xlfn.XLOOKUP(Tabla135[[#This Row],[Tipo de control]],Tabla7[Tipo de control],Tabla7[Afectación matriz],"",1)</f>
        <v/>
      </c>
      <c r="U18" s="421"/>
      <c r="V18" s="327" t="str">
        <f>_xlfn.XLOOKUP(Tabla135[[#This Row],[Implementación]],Tabla11[Implementación],Tabla11[Peso],"",1)</f>
        <v/>
      </c>
      <c r="W18" s="421"/>
      <c r="X18" s="421"/>
      <c r="Y18" s="421"/>
      <c r="Z18" s="421"/>
      <c r="AA18" s="310" t="str">
        <f>IFERROR(Tabla135[[#This Row],[Peso del control]]+Tabla135[[#This Row],[Peso de la implementación]],"")</f>
        <v/>
      </c>
      <c r="AB18" s="310" t="str" cm="1">
        <f t="array" ref="AB18">IFERROR(IF(Tabla135[[#This Row],[Registro diligenciado]]=TRUE,_xlfn.IFS(AND(Tabla135[[#This Row],[No. de Control]]=1,Tabla135[[#This Row],[Desplazamiento en la Matriz]]="Probabilidad"),D18-(D18*Tabla135[[#This Row],[Valor del control]]),AND(Tabla135[[#This Row],[No. de Control]]&gt;1,Tabla135[[#This Row],[Desplazamiento en la Matriz]]="Probabilidad"),AB17-(AB17*Tabla135[[#This Row],[Valor del control]]),AND(Tabla135[[#This Row],[No. de Control]]=1,Tabla135[[#This Row],[Desplazamiento en la Matriz]]="Impacto"),D18,AND(Tabla135[[#This Row],[No. de Control]]&gt;1,Tabla135[[#This Row],[Desplazamiento en la Matriz]]="Impacto"),AB17),""),"")</f>
        <v/>
      </c>
      <c r="AC18" s="310" t="str" cm="1">
        <f t="array" ref="AC18">IFERROR(IF(Tabla135[[#This Row],[Registro diligenciado]]=TRUE,_xlfn.IFS(AND(Tabla135[[#This Row],[No. de Control]]=1,Tabla135[[#This Row],[Desplazamiento en la Matriz]]="Impacto"),E18-(E18*Tabla135[[#This Row],[Valor del control]]),AND(Tabla135[[#This Row],[No. de Control]]&gt;1,Tabla135[[#This Row],[Desplazamiento en la Matriz]]="Impacto"),AC17-(AC17*Tabla135[[#This Row],[Valor del control]]),AND(Tabla135[[#This Row],[No. de Control]]=1,Tabla135[[#This Row],[Desplazamiento en la Matriz]]="Probabilidad"),E18,AND(Tabla135[[#This Row],[No. de Control]]&gt;1,Tabla135[[#This Row],[Desplazamiento en la Matriz]]="Probabilidad"),AC17),""),"")</f>
        <v/>
      </c>
      <c r="AD18" s="310">
        <f>IFERROR(_xlfn.MINIFS(Tabla135[Probabilidad residual],Tabla135[Id Riesgo],Tabla135[[#This Row],[Id Riesgo]]),"")</f>
        <v>0.48</v>
      </c>
      <c r="AE18" s="310">
        <f>IFERROR(_xlfn.MINIFS(Tabla135[Impacto residual],Tabla135[Id Riesgo],Tabla135[[#This Row],[Id Riesgo]]),"")</f>
        <v>1</v>
      </c>
      <c r="AF18" s="310" t="str" cm="1">
        <f t="array" ref="AF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 s="310" t="str" cm="1">
        <f t="array" ref="AG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 s="213"/>
      <c r="AJ18" s="801">
        <f>_xlfn.MINIFS(Tabla135[Probabilidad residual],Tabla135[Id Riesgo],Tabla135[[#This Row],[Id Riesgo]])</f>
        <v>0.48</v>
      </c>
      <c r="AK18" s="801">
        <f>_xlfn.MINIFS(Tabla135[Impacto residual],Tabla135[Id Riesgo],Tabla135[[#This Row],[Id Riesgo]])</f>
        <v>1</v>
      </c>
      <c r="AL18" s="801"/>
      <c r="AM18" s="801"/>
      <c r="AN18" s="213"/>
      <c r="AO18" s="213"/>
      <c r="AP18" s="213"/>
      <c r="AQ18" s="213"/>
      <c r="AR18" s="213"/>
      <c r="AS18" s="213"/>
      <c r="AT18" s="213"/>
      <c r="AU18" s="213"/>
      <c r="AV18" s="213"/>
      <c r="AW18" s="213"/>
      <c r="AX18" s="213"/>
      <c r="AY18" s="213"/>
    </row>
    <row r="19" spans="1:51" ht="87" hidden="1" x14ac:dyDescent="0.4">
      <c r="A19" s="783"/>
      <c r="B19" s="784" t="str">
        <f>Tabla135[[#This Row],[Riesgo]]</f>
        <v>Posibilidad de afectación Legal, Reputacional, Operativa por Fraude interno, Soborno entrante, Conflicto de Intereses debido a existencia de decisiones desviadas en el proceso agrario debido a intereses políticos, económicos</v>
      </c>
      <c r="C19" s="776" t="b">
        <f>Tabla135[[#This Row],[Identificado en paso 1 y 2?]]</f>
        <v>1</v>
      </c>
      <c r="D19" s="801">
        <f>_xlfn.XLOOKUP(Tabla135[[#This Row],[Id Riesgo]],Tabla13[Id Riesgo],Tabla13[Probabilidad],"",1)</f>
        <v>0.8</v>
      </c>
      <c r="E19" s="801">
        <f>IF(C19=TRUE,_xlfn.XLOOKUP(Tabla135[[#This Row],[Id Riesgo]],Tabla13[Id Riesgo],Tabla13[Porcentaje Impacto],"",1),"")</f>
        <v>1</v>
      </c>
      <c r="F19" s="290" t="str">
        <f t="shared" si="0"/>
        <v>RC1</v>
      </c>
      <c r="G19" s="414" t="b">
        <f>_xlfn.XLOOKUP(F19,Tabla13[Id Riesgo],Tabla13[Registro diligenciado],FALSE,1)</f>
        <v>1</v>
      </c>
      <c r="H19" s="290" t="str">
        <f>IF(G19,_xlfn.XLOOKUP(F19,Tabla6[Id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19" s="327">
        <f>_xlfn.XLOOKUP(Tabla135[[#This Row],[Id Riesgo]],Tabla13[Id Riesgo],Tabla13[Probabilidad])</f>
        <v>0.8</v>
      </c>
      <c r="J19" s="327">
        <f>_xlfn.XLOOKUP(Tabla135[[#This Row],[Id Riesgo]],Tabla13[Id Riesgo],Tabla13[Porcentaje Impacto],"",1)</f>
        <v>1</v>
      </c>
      <c r="K19" s="311">
        <v>8</v>
      </c>
      <c r="L19" s="422"/>
      <c r="M19" s="422"/>
      <c r="N19" s="422"/>
      <c r="O19" s="421"/>
      <c r="P19" s="422"/>
      <c r="Q19" s="328" t="str">
        <f>_xlfn.TEXTJOIN(" ",TRUE,Tabla135[[#This Row],[Actividad - Acción ¿Qué?
Inicia con verbo]],Tabla135[[#This Row],[Complemento
(Observaciones o desviaciones)]])</f>
        <v/>
      </c>
      <c r="R19" s="421"/>
      <c r="S19" s="327" t="str">
        <f>_xlfn.XLOOKUP(Tabla135[[#This Row],[Tipo de control]],Tabla7[Tipo de control],Tabla7[Peso],"",1)</f>
        <v/>
      </c>
      <c r="T19" s="290" t="str">
        <f>_xlfn.XLOOKUP(Tabla135[[#This Row],[Tipo de control]],Tabla7[Tipo de control],Tabla7[Afectación matriz],"",1)</f>
        <v/>
      </c>
      <c r="U19" s="421"/>
      <c r="V19" s="327" t="str">
        <f>_xlfn.XLOOKUP(Tabla135[[#This Row],[Implementación]],Tabla11[Implementación],Tabla11[Peso],"",1)</f>
        <v/>
      </c>
      <c r="W19" s="421"/>
      <c r="X19" s="421"/>
      <c r="Y19" s="421"/>
      <c r="Z19" s="421"/>
      <c r="AA19" s="310" t="str">
        <f>IFERROR(Tabla135[[#This Row],[Peso del control]]+Tabla135[[#This Row],[Peso de la implementación]],"")</f>
        <v/>
      </c>
      <c r="AB19" s="310" t="str" cm="1">
        <f t="array" ref="AB19">IFERROR(IF(Tabla135[[#This Row],[Registro diligenciado]]=TRUE,_xlfn.IFS(AND(Tabla135[[#This Row],[No. de Control]]=1,Tabla135[[#This Row],[Desplazamiento en la Matriz]]="Probabilidad"),D19-(D19*Tabla135[[#This Row],[Valor del control]]),AND(Tabla135[[#This Row],[No. de Control]]&gt;1,Tabla135[[#This Row],[Desplazamiento en la Matriz]]="Probabilidad"),AB18-(AB18*Tabla135[[#This Row],[Valor del control]]),AND(Tabla135[[#This Row],[No. de Control]]=1,Tabla135[[#This Row],[Desplazamiento en la Matriz]]="Impacto"),D19,AND(Tabla135[[#This Row],[No. de Control]]&gt;1,Tabla135[[#This Row],[Desplazamiento en la Matriz]]="Impacto"),AB18),""),"")</f>
        <v/>
      </c>
      <c r="AC19" s="310" t="str" cm="1">
        <f t="array" ref="AC19">IFERROR(IF(Tabla135[[#This Row],[Registro diligenciado]]=TRUE,_xlfn.IFS(AND(Tabla135[[#This Row],[No. de Control]]=1,Tabla135[[#This Row],[Desplazamiento en la Matriz]]="Impacto"),E19-(E19*Tabla135[[#This Row],[Valor del control]]),AND(Tabla135[[#This Row],[No. de Control]]&gt;1,Tabla135[[#This Row],[Desplazamiento en la Matriz]]="Impacto"),AC18-(AC18*Tabla135[[#This Row],[Valor del control]]),AND(Tabla135[[#This Row],[No. de Control]]=1,Tabla135[[#This Row],[Desplazamiento en la Matriz]]="Probabilidad"),E19,AND(Tabla135[[#This Row],[No. de Control]]&gt;1,Tabla135[[#This Row],[Desplazamiento en la Matriz]]="Probabilidad"),AC18),""),"")</f>
        <v/>
      </c>
      <c r="AD19" s="310">
        <f>IFERROR(_xlfn.MINIFS(Tabla135[Probabilidad residual],Tabla135[Id Riesgo],Tabla135[[#This Row],[Id Riesgo]]),"")</f>
        <v>0.48</v>
      </c>
      <c r="AE19" s="310">
        <f>IFERROR(_xlfn.MINIFS(Tabla135[Impacto residual],Tabla135[Id Riesgo],Tabla135[[#This Row],[Id Riesgo]]),"")</f>
        <v>1</v>
      </c>
      <c r="AF19" s="310" t="str" cm="1">
        <f t="array" ref="AF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9" s="310" t="str" cm="1">
        <f t="array" ref="AG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 s="213"/>
      <c r="AJ19" s="801">
        <f>_xlfn.MINIFS(Tabla135[Probabilidad residual],Tabla135[Id Riesgo],Tabla135[[#This Row],[Id Riesgo]])</f>
        <v>0.48</v>
      </c>
      <c r="AK19" s="801">
        <f>_xlfn.MINIFS(Tabla135[Impacto residual],Tabla135[Id Riesgo],Tabla135[[#This Row],[Id Riesgo]])</f>
        <v>1</v>
      </c>
      <c r="AL19" s="801"/>
      <c r="AM19" s="801"/>
      <c r="AN19" s="213"/>
      <c r="AO19" s="213"/>
      <c r="AP19" s="213"/>
      <c r="AQ19" s="213"/>
      <c r="AR19" s="213"/>
      <c r="AS19" s="213"/>
      <c r="AT19" s="213"/>
      <c r="AU19" s="213"/>
      <c r="AV19" s="213"/>
      <c r="AW19" s="213"/>
      <c r="AX19" s="213"/>
      <c r="AY19" s="213"/>
    </row>
    <row r="20" spans="1:51" ht="87" hidden="1" x14ac:dyDescent="0.4">
      <c r="A20" s="783"/>
      <c r="B20" s="784" t="str">
        <f>Tabla135[[#This Row],[Riesgo]]</f>
        <v>Posibilidad de afectación Legal, Reputacional, Operativa por Fraude interno, Soborno entrante, Conflicto de Intereses debido a existencia de decisiones desviadas en el proceso agrario debido a intereses políticos, económicos</v>
      </c>
      <c r="C20" s="776" t="b">
        <f>Tabla135[[#This Row],[Identificado en paso 1 y 2?]]</f>
        <v>1</v>
      </c>
      <c r="D20" s="801">
        <f>_xlfn.XLOOKUP(Tabla135[[#This Row],[Id Riesgo]],Tabla13[Id Riesgo],Tabla13[Probabilidad],"",1)</f>
        <v>0.8</v>
      </c>
      <c r="E20" s="801">
        <f>IF(C20=TRUE,_xlfn.XLOOKUP(Tabla135[[#This Row],[Id Riesgo]],Tabla13[Id Riesgo],Tabla13[Porcentaje Impacto],"",1),"")</f>
        <v>1</v>
      </c>
      <c r="F20" s="290" t="str">
        <f t="shared" si="0"/>
        <v>RC1</v>
      </c>
      <c r="G20" s="414" t="b">
        <f>_xlfn.XLOOKUP(F20,Tabla13[Id Riesgo],Tabla13[Registro diligenciado],FALSE,1)</f>
        <v>1</v>
      </c>
      <c r="H20" s="290" t="str">
        <f>IF(G20,_xlfn.XLOOKUP(F20,Tabla6[Id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20" s="327">
        <f>_xlfn.XLOOKUP(Tabla135[[#This Row],[Id Riesgo]],Tabla13[Id Riesgo],Tabla13[Probabilidad])</f>
        <v>0.8</v>
      </c>
      <c r="J20" s="327">
        <f>_xlfn.XLOOKUP(Tabla135[[#This Row],[Id Riesgo]],Tabla13[Id Riesgo],Tabla13[Porcentaje Impacto],"",1)</f>
        <v>1</v>
      </c>
      <c r="K20" s="311">
        <v>9</v>
      </c>
      <c r="L20" s="422"/>
      <c r="M20" s="422"/>
      <c r="N20" s="422"/>
      <c r="O20" s="421"/>
      <c r="P20" s="422"/>
      <c r="Q20" s="328" t="str">
        <f>_xlfn.TEXTJOIN(" ",TRUE,Tabla135[[#This Row],[Actividad - Acción ¿Qué?
Inicia con verbo]],Tabla135[[#This Row],[Complemento
(Observaciones o desviaciones)]])</f>
        <v/>
      </c>
      <c r="R20" s="421"/>
      <c r="S20" s="327" t="str">
        <f>_xlfn.XLOOKUP(Tabla135[[#This Row],[Tipo de control]],Tabla7[Tipo de control],Tabla7[Peso],"",1)</f>
        <v/>
      </c>
      <c r="T20" s="290" t="str">
        <f>_xlfn.XLOOKUP(Tabla135[[#This Row],[Tipo de control]],Tabla7[Tipo de control],Tabla7[Afectación matriz],"",1)</f>
        <v/>
      </c>
      <c r="U20" s="421"/>
      <c r="V20" s="327" t="str">
        <f>_xlfn.XLOOKUP(Tabla135[[#This Row],[Implementación]],Tabla11[Implementación],Tabla11[Peso],"",1)</f>
        <v/>
      </c>
      <c r="W20" s="421"/>
      <c r="X20" s="421"/>
      <c r="Y20" s="421"/>
      <c r="Z20" s="421"/>
      <c r="AA20" s="310" t="str">
        <f>IFERROR(Tabla135[[#This Row],[Peso del control]]+Tabla135[[#This Row],[Peso de la implementación]],"")</f>
        <v/>
      </c>
      <c r="AB20" s="310" t="str" cm="1">
        <f t="array" ref="AB20">IFERROR(IF(Tabla135[[#This Row],[Registro diligenciado]]=TRUE,_xlfn.IFS(AND(Tabla135[[#This Row],[No. de Control]]=1,Tabla135[[#This Row],[Desplazamiento en la Matriz]]="Probabilidad"),D20-(D20*Tabla135[[#This Row],[Valor del control]]),AND(Tabla135[[#This Row],[No. de Control]]&gt;1,Tabla135[[#This Row],[Desplazamiento en la Matriz]]="Probabilidad"),AB19-(AB19*Tabla135[[#This Row],[Valor del control]]),AND(Tabla135[[#This Row],[No. de Control]]=1,Tabla135[[#This Row],[Desplazamiento en la Matriz]]="Impacto"),D20,AND(Tabla135[[#This Row],[No. de Control]]&gt;1,Tabla135[[#This Row],[Desplazamiento en la Matriz]]="Impacto"),AB19),""),"")</f>
        <v/>
      </c>
      <c r="AC20" s="310" t="str" cm="1">
        <f t="array" ref="AC20">IFERROR(IF(Tabla135[[#This Row],[Registro diligenciado]]=TRUE,_xlfn.IFS(AND(Tabla135[[#This Row],[No. de Control]]=1,Tabla135[[#This Row],[Desplazamiento en la Matriz]]="Impacto"),E20-(E20*Tabla135[[#This Row],[Valor del control]]),AND(Tabla135[[#This Row],[No. de Control]]&gt;1,Tabla135[[#This Row],[Desplazamiento en la Matriz]]="Impacto"),AC19-(AC19*Tabla135[[#This Row],[Valor del control]]),AND(Tabla135[[#This Row],[No. de Control]]=1,Tabla135[[#This Row],[Desplazamiento en la Matriz]]="Probabilidad"),E20,AND(Tabla135[[#This Row],[No. de Control]]&gt;1,Tabla135[[#This Row],[Desplazamiento en la Matriz]]="Probabilidad"),AC19),""),"")</f>
        <v/>
      </c>
      <c r="AD20" s="310">
        <f>IFERROR(_xlfn.MINIFS(Tabla135[Probabilidad residual],Tabla135[Id Riesgo],Tabla135[[#This Row],[Id Riesgo]]),"")</f>
        <v>0.48</v>
      </c>
      <c r="AE20" s="310">
        <f>IFERROR(_xlfn.MINIFS(Tabla135[Impacto residual],Tabla135[Id Riesgo],Tabla135[[#This Row],[Id Riesgo]]),"")</f>
        <v>1</v>
      </c>
      <c r="AF20" s="310" t="str" cm="1">
        <f t="array" ref="AF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0" s="310" t="str" cm="1">
        <f t="array" ref="AG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 s="213"/>
      <c r="AJ20" s="801">
        <f>_xlfn.MINIFS(Tabla135[Probabilidad residual],Tabla135[Id Riesgo],Tabla135[[#This Row],[Id Riesgo]])</f>
        <v>0.48</v>
      </c>
      <c r="AK20" s="801">
        <f>_xlfn.MINIFS(Tabla135[Impacto residual],Tabla135[Id Riesgo],Tabla135[[#This Row],[Id Riesgo]])</f>
        <v>1</v>
      </c>
      <c r="AL20" s="801"/>
      <c r="AM20" s="801"/>
      <c r="AN20" s="213"/>
      <c r="AO20" s="213"/>
      <c r="AP20" s="213"/>
      <c r="AQ20" s="213"/>
      <c r="AR20" s="213"/>
      <c r="AS20" s="213"/>
      <c r="AT20" s="213"/>
      <c r="AU20" s="213"/>
      <c r="AV20" s="213"/>
      <c r="AW20" s="213"/>
      <c r="AX20" s="213"/>
      <c r="AY20" s="213"/>
    </row>
    <row r="21" spans="1:51" ht="87" hidden="1" x14ac:dyDescent="0.4">
      <c r="A21" s="783"/>
      <c r="B21" s="784" t="str">
        <f>Tabla135[[#This Row],[Riesgo]]</f>
        <v>Posibilidad de afectación Legal, Reputacional, Operativa por Fraude interno, Soborno entrante, Conflicto de Intereses debido a existencia de decisiones desviadas en el proceso agrario debido a intereses políticos, económicos</v>
      </c>
      <c r="C21" s="776" t="b">
        <f>Tabla135[[#This Row],[Identificado en paso 1 y 2?]]</f>
        <v>1</v>
      </c>
      <c r="D21" s="801">
        <f>_xlfn.XLOOKUP(Tabla135[[#This Row],[Id Riesgo]],Tabla13[Id Riesgo],Tabla13[Probabilidad],"",1)</f>
        <v>0.8</v>
      </c>
      <c r="E21" s="801">
        <f>IF(C21=TRUE,_xlfn.XLOOKUP(Tabla135[[#This Row],[Id Riesgo]],Tabla13[Id Riesgo],Tabla13[Porcentaje Impacto],"",1),"")</f>
        <v>1</v>
      </c>
      <c r="F21" s="290" t="str">
        <f t="shared" si="0"/>
        <v>RC1</v>
      </c>
      <c r="G21" s="414" t="b">
        <f>_xlfn.XLOOKUP(F21,Tabla13[Id Riesgo],Tabla13[Registro diligenciado],FALSE,1)</f>
        <v>1</v>
      </c>
      <c r="H21" s="290" t="str">
        <f>IF(G21,_xlfn.XLOOKUP(F21,Tabla6[Id Riesgo],Tabla6[DESCRIPCIÓN DEL RIESGO],FALSE,1),"")</f>
        <v>Posibilidad de afectación Legal, Reputacional, Operativa por Fraude interno, Soborno entrante, Conflicto de Intereses debido a existencia de decisiones desviadas en el proceso agrario debido a intereses políticos, económicos</v>
      </c>
      <c r="I21" s="327">
        <f>_xlfn.XLOOKUP(Tabla135[[#This Row],[Id Riesgo]],Tabla13[Id Riesgo],Tabla13[Probabilidad])</f>
        <v>0.8</v>
      </c>
      <c r="J21" s="327">
        <f>_xlfn.XLOOKUP(Tabla135[[#This Row],[Id Riesgo]],Tabla13[Id Riesgo],Tabla13[Porcentaje Impacto],"",1)</f>
        <v>1</v>
      </c>
      <c r="K21" s="311">
        <v>10</v>
      </c>
      <c r="L21" s="422"/>
      <c r="M21" s="422"/>
      <c r="N21" s="422"/>
      <c r="O21" s="421"/>
      <c r="P21" s="422"/>
      <c r="Q21" s="328" t="str">
        <f>_xlfn.TEXTJOIN(" ",TRUE,Tabla135[[#This Row],[Actividad - Acción ¿Qué?
Inicia con verbo]],Tabla135[[#This Row],[Complemento
(Observaciones o desviaciones)]])</f>
        <v/>
      </c>
      <c r="R21" s="421"/>
      <c r="S21" s="327" t="str">
        <f>_xlfn.XLOOKUP(Tabla135[[#This Row],[Tipo de control]],Tabla7[Tipo de control],Tabla7[Peso],"",1)</f>
        <v/>
      </c>
      <c r="T21" s="290" t="str">
        <f>_xlfn.XLOOKUP(Tabla135[[#This Row],[Tipo de control]],Tabla7[Tipo de control],Tabla7[Afectación matriz],"",1)</f>
        <v/>
      </c>
      <c r="U21" s="421"/>
      <c r="V21" s="327" t="str">
        <f>_xlfn.XLOOKUP(Tabla135[[#This Row],[Implementación]],Tabla11[Implementación],Tabla11[Peso],"",1)</f>
        <v/>
      </c>
      <c r="W21" s="421"/>
      <c r="X21" s="421"/>
      <c r="Y21" s="421"/>
      <c r="Z21" s="421"/>
      <c r="AA21" s="310" t="str">
        <f>IFERROR(Tabla135[[#This Row],[Peso del control]]+Tabla135[[#This Row],[Peso de la implementación]],"")</f>
        <v/>
      </c>
      <c r="AB21" s="310" t="str" cm="1">
        <f t="array" ref="AB21">IFERROR(IF(Tabla135[[#This Row],[Registro diligenciado]]=TRUE,_xlfn.IFS(AND(Tabla135[[#This Row],[No. de Control]]=1,Tabla135[[#This Row],[Desplazamiento en la Matriz]]="Probabilidad"),D21-(D21*Tabla135[[#This Row],[Valor del control]]),AND(Tabla135[[#This Row],[No. de Control]]&gt;1,Tabla135[[#This Row],[Desplazamiento en la Matriz]]="Probabilidad"),AB20-(AB20*Tabla135[[#This Row],[Valor del control]]),AND(Tabla135[[#This Row],[No. de Control]]=1,Tabla135[[#This Row],[Desplazamiento en la Matriz]]="Impacto"),D21,AND(Tabla135[[#This Row],[No. de Control]]&gt;1,Tabla135[[#This Row],[Desplazamiento en la Matriz]]="Impacto"),AB20),""),"")</f>
        <v/>
      </c>
      <c r="AC21" s="310" t="str" cm="1">
        <f t="array" ref="AC21">IFERROR(IF(Tabla135[[#This Row],[Registro diligenciado]]=TRUE,_xlfn.IFS(AND(Tabla135[[#This Row],[No. de Control]]=1,Tabla135[[#This Row],[Desplazamiento en la Matriz]]="Impacto"),E21-(E21*Tabla135[[#This Row],[Valor del control]]),AND(Tabla135[[#This Row],[No. de Control]]&gt;1,Tabla135[[#This Row],[Desplazamiento en la Matriz]]="Impacto"),AC20-(AC20*Tabla135[[#This Row],[Valor del control]]),AND(Tabla135[[#This Row],[No. de Control]]=1,Tabla135[[#This Row],[Desplazamiento en la Matriz]]="Probabilidad"),E21,AND(Tabla135[[#This Row],[No. de Control]]&gt;1,Tabla135[[#This Row],[Desplazamiento en la Matriz]]="Probabilidad"),AC20),""),"")</f>
        <v/>
      </c>
      <c r="AD21" s="310">
        <f>IFERROR(_xlfn.MINIFS(Tabla135[Probabilidad residual],Tabla135[Id Riesgo],Tabla135[[#This Row],[Id Riesgo]]),"")</f>
        <v>0.48</v>
      </c>
      <c r="AE21" s="310">
        <f>IFERROR(_xlfn.MINIFS(Tabla135[Impacto residual],Tabla135[Id Riesgo],Tabla135[[#This Row],[Id Riesgo]]),"")</f>
        <v>1</v>
      </c>
      <c r="AF21" s="310" t="str" cm="1">
        <f t="array" ref="AF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1" s="310" t="str" cm="1">
        <f t="array" ref="AG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 s="213"/>
      <c r="AJ21" s="801">
        <f>_xlfn.MINIFS(Tabla135[Probabilidad residual],Tabla135[Id Riesgo],Tabla135[[#This Row],[Id Riesgo]])</f>
        <v>0.48</v>
      </c>
      <c r="AK21" s="801">
        <f>_xlfn.MINIFS(Tabla135[Impacto residual],Tabla135[Id Riesgo],Tabla135[[#This Row],[Id Riesgo]])</f>
        <v>1</v>
      </c>
      <c r="AL21" s="801"/>
      <c r="AM21" s="801"/>
      <c r="AN21" s="213"/>
      <c r="AO21" s="213"/>
      <c r="AP21" s="213"/>
      <c r="AQ21" s="213"/>
      <c r="AR21" s="213"/>
      <c r="AS21" s="213"/>
      <c r="AT21" s="213"/>
      <c r="AU21" s="213"/>
      <c r="AV21" s="213"/>
      <c r="AW21" s="213"/>
      <c r="AX21" s="213"/>
      <c r="AY21" s="213"/>
    </row>
    <row r="22" spans="1:51" ht="247.5" customHeight="1" x14ac:dyDescent="0.4">
      <c r="A22" s="783" t="str">
        <f>Tabla135[[#This Row],[Id Riesgo]]</f>
        <v>RC2</v>
      </c>
      <c r="B22"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2" s="776" t="b">
        <f>Tabla135[[#This Row],[Identificado en paso 1 y 2?]]</f>
        <v>1</v>
      </c>
      <c r="D22" s="801">
        <f>_xlfn.XLOOKUP(Tabla135[[#This Row],[Id Riesgo]],Tabla13[Id Riesgo],Tabla13[Probabilidad],"",1)</f>
        <v>0.8</v>
      </c>
      <c r="E22" s="801">
        <f>IF(C22=TRUE,_xlfn.XLOOKUP(Tabla135[[#This Row],[Id Riesgo]],Tabla13[Id Riesgo],Tabla13[Porcentaje Impacto],"",1),"")</f>
        <v>1</v>
      </c>
      <c r="F22" s="290" t="s">
        <v>557</v>
      </c>
      <c r="G22" s="414" t="b">
        <f>_xlfn.XLOOKUP(F22,Tabla13[Id Riesgo],Tabla13[Registro diligenciado],FALSE,1)</f>
        <v>1</v>
      </c>
      <c r="H22" s="290" t="str">
        <f>IF(G22,_xlfn.XLOOKUP(F22,Tabla6[Id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2" s="327">
        <f>_xlfn.XLOOKUP(Tabla135[[#This Row],[Id Riesgo]],Tabla13[Id Riesgo],Tabla13[Probabilidad])</f>
        <v>0.8</v>
      </c>
      <c r="J22" s="327">
        <f>_xlfn.XLOOKUP(Tabla135[[#This Row],[Id Riesgo]],Tabla13[Id Riesgo],Tabla13[Porcentaje Impacto],"",1)</f>
        <v>1</v>
      </c>
      <c r="K22" s="311">
        <v>1</v>
      </c>
      <c r="L22" s="314" t="s">
        <v>180</v>
      </c>
      <c r="M22" s="314" t="s">
        <v>128</v>
      </c>
      <c r="N22" s="314"/>
      <c r="O22" s="295" t="s">
        <v>790</v>
      </c>
      <c r="P22" s="314" t="s">
        <v>791</v>
      </c>
      <c r="Q22" s="328" t="str">
        <f>_xlfn.TEXTJOIN(" ",TRUE,Tabla135[[#This Row],[Actividad - Acción ¿Qué?
Inicia con verbo]],Tabla135[[#This Row],[Complemento
(Observaciones o desviaciones)]])</f>
        <v>Verificar que las actuaciones administrativas proyectadas sean suscritas por parte de los funcionarios competentes de la Subdirección de procesos agrarios y de seguridad jurídica con el objetivo de garantizar avances de acuerdo con la normatividad vigente.</v>
      </c>
      <c r="R22" s="295" t="s">
        <v>135</v>
      </c>
      <c r="S22" s="327">
        <f>_xlfn.XLOOKUP(Tabla135[[#This Row],[Tipo de control]],Tabla7[Tipo de control],Tabla7[Peso],"",1)</f>
        <v>0.15</v>
      </c>
      <c r="T22" s="290" t="str">
        <f>_xlfn.XLOOKUP(Tabla135[[#This Row],[Tipo de control]],Tabla7[Tipo de control],Tabla7[Afectación matriz],"",1)</f>
        <v>Probabilidad</v>
      </c>
      <c r="U22" s="295" t="s">
        <v>136</v>
      </c>
      <c r="V22" s="327">
        <f>_xlfn.XLOOKUP(Tabla135[[#This Row],[Implementación]],Tabla11[Implementación],Tabla11[Peso],"",1)</f>
        <v>0.15</v>
      </c>
      <c r="W22" s="295" t="s">
        <v>161</v>
      </c>
      <c r="X22" s="295" t="s">
        <v>204</v>
      </c>
      <c r="Y22" s="295" t="s">
        <v>100</v>
      </c>
      <c r="Z22" s="295" t="s">
        <v>101</v>
      </c>
      <c r="AA22" s="310">
        <f>IFERROR(Tabla135[[#This Row],[Peso del control]]+Tabla135[[#This Row],[Peso de la implementación]],"")</f>
        <v>0.3</v>
      </c>
      <c r="AB22" s="310" cm="1">
        <f t="array" ref="AB22">IFERROR(IF(Tabla135[[#This Row],[Registro diligenciado]]=TRUE,_xlfn.IFS(AND(Tabla135[[#This Row],[No. de Control]]=1,Tabla135[[#This Row],[Desplazamiento en la Matriz]]="Probabilidad"),D22-(D22*Tabla135[[#This Row],[Valor del control]]),AND(Tabla135[[#This Row],[No. de Control]]&gt;1,Tabla135[[#This Row],[Desplazamiento en la Matriz]]="Probabilidad"),AB21-(AB21*Tabla135[[#This Row],[Valor del control]]),AND(Tabla135[[#This Row],[No. de Control]]=1,Tabla135[[#This Row],[Desplazamiento en la Matriz]]="Impacto"),D22,AND(Tabla135[[#This Row],[No. de Control]]&gt;1,Tabla135[[#This Row],[Desplazamiento en la Matriz]]="Impacto"),AB21),""),"")</f>
        <v>0.56000000000000005</v>
      </c>
      <c r="AC22" s="310" cm="1">
        <f t="array" ref="AC22">IFERROR(IF(Tabla135[[#This Row],[Registro diligenciado]]=TRUE,_xlfn.IFS(AND(Tabla135[[#This Row],[No. de Control]]=1,Tabla135[[#This Row],[Desplazamiento en la Matriz]]="Impacto"),E22-(E22*Tabla135[[#This Row],[Valor del control]]),AND(Tabla135[[#This Row],[No. de Control]]&gt;1,Tabla135[[#This Row],[Desplazamiento en la Matriz]]="Impacto"),AC21-(AC21*Tabla135[[#This Row],[Valor del control]]),AND(Tabla135[[#This Row],[No. de Control]]=1,Tabla135[[#This Row],[Desplazamiento en la Matriz]]="Probabilidad"),E22,AND(Tabla135[[#This Row],[No. de Control]]&gt;1,Tabla135[[#This Row],[Desplazamiento en la Matriz]]="Probabilidad"),AC21),""),"")</f>
        <v>1</v>
      </c>
      <c r="AD22" s="310">
        <f>IFERROR(_xlfn.MINIFS(Tabla135[Probabilidad residual],Tabla135[Id Riesgo],Tabla135[[#This Row],[Id Riesgo]]),"")</f>
        <v>0.56000000000000005</v>
      </c>
      <c r="AE22" s="310">
        <f>IFERROR(_xlfn.MINIFS(Tabla135[Impacto residual],Tabla135[Id Riesgo],Tabla135[[#This Row],[Id Riesgo]]),"")</f>
        <v>1</v>
      </c>
      <c r="AF22" s="310" t="str" cm="1">
        <f t="array" ref="AF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2" s="310" t="str" cm="1">
        <f t="array" ref="AG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 s="213"/>
      <c r="AJ22" s="801">
        <f>_xlfn.MINIFS(Tabla135[Probabilidad residual],Tabla135[Id Riesgo],Tabla135[[#This Row],[Id Riesgo]])</f>
        <v>0.56000000000000005</v>
      </c>
      <c r="AK22" s="801">
        <f>_xlfn.MINIFS(Tabla135[Impacto residual],Tabla135[Id Riesgo],Tabla135[[#This Row],[Id Riesgo]])</f>
        <v>1</v>
      </c>
      <c r="AL22" s="801" t="str" cm="1">
        <f t="array" ref="AL22">IFERROR(_xlfn.IFS(AND(AJ22&gt;=CONFIGURACIÓN!$BF$6,AJ22&lt;=CONFIGURACIÓN!$BG$6),CONFIGURACIÓN!$BE$6,AND(AJ22&gt;=CONFIGURACIÓN!$BF$7,AJ22&lt;=CONFIGURACIÓN!$BG$7),CONFIGURACIÓN!$BE$7,AND(AJ22&gt;=CONFIGURACIÓN!$BF$8,AJ22&lt;=CONFIGURACIÓN!$BG$8),CONFIGURACIÓN!$BE$8,AND(AJ22&gt;=CONFIGURACIÓN!$BF$9,AJ22&lt;=CONFIGURACIÓN!$BG$9),CONFIGURACIÓN!$BE$9,AND(AJ22&gt;=CONFIGURACIÓN!$BF$10,AJ22&lt;=CONFIGURACIÓN!$BG$10),CONFIGURACIÓN!$BE$10),"")</f>
        <v>Media</v>
      </c>
      <c r="AM22" s="801" t="str" cm="1">
        <f t="array" ref="AM22">IFERROR(_xlfn.IFS(AND(AK22&gt;=CONFIGURACIÓN!$BJ$6,AK22&lt;=CONFIGURACIÓN!$BK$6),CONFIGURACIÓN!$BI$6,AND(AK22&gt;=CONFIGURACIÓN!$BJ$7,AK22&lt;=CONFIGURACIÓN!$BK$7),CONFIGURACIÓN!$BI$7,AND(AK22&gt;=CONFIGURACIÓN!$BJ$8,AK22&lt;=CONFIGURACIÓN!$BK$8),CONFIGURACIÓN!$BI$8,AND(AK22&gt;=CONFIGURACIÓN!$BJ$9,AK22&lt;=CONFIGURACIÓN!$BK$9),CONFIGURACIÓN!$BI$9,AND(AK22&gt;=CONFIGURACIÓN!$BJ$10,AK22&lt;=CONFIGURACIÓN!$BK$10),CONFIGURACIÓN!$BI$10),"")</f>
        <v>Castastrófico</v>
      </c>
      <c r="AN22" s="213"/>
      <c r="AO22" s="213"/>
      <c r="AP22" s="213"/>
      <c r="AQ22" s="213"/>
      <c r="AR22" s="213"/>
      <c r="AS22" s="213"/>
      <c r="AT22" s="213"/>
      <c r="AU22" s="213"/>
      <c r="AV22" s="213"/>
      <c r="AW22" s="213"/>
      <c r="AX22" s="213"/>
      <c r="AY22" s="213"/>
    </row>
    <row r="23" spans="1:51" ht="99.45" hidden="1" x14ac:dyDescent="0.4">
      <c r="A23" s="783" t="str">
        <f>Tabla135[[#This Row],[Id Riesgo]]</f>
        <v>RC2</v>
      </c>
      <c r="B23"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3" s="776" t="b">
        <f>Tabla135[[#This Row],[Identificado en paso 1 y 2?]]</f>
        <v>1</v>
      </c>
      <c r="D23" s="801">
        <f>_xlfn.XLOOKUP(Tabla135[[#This Row],[Id Riesgo]],Tabla13[Id Riesgo],Tabla13[Probabilidad],"",1)</f>
        <v>0.8</v>
      </c>
      <c r="E23" s="801">
        <f>IF(C23=TRUE,_xlfn.XLOOKUP(Tabla135[[#This Row],[Id Riesgo]],Tabla13[Id Riesgo],Tabla13[Porcentaje Impacto],"",1),"")</f>
        <v>1</v>
      </c>
      <c r="F23" s="290" t="str">
        <f t="shared" ref="F23:F31" si="1">F22</f>
        <v>RC2</v>
      </c>
      <c r="G23" s="414" t="b">
        <f>_xlfn.XLOOKUP(F23,Tabla13[Id Riesgo],Tabla13[Registro diligenciado],FALSE,1)</f>
        <v>1</v>
      </c>
      <c r="H23" s="290" t="str">
        <f>IF(G23,_xlfn.XLOOKUP(F23,Tabla6[Id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3" s="327">
        <f>_xlfn.XLOOKUP(Tabla135[[#This Row],[Id Riesgo]],Tabla13[Id Riesgo],Tabla13[Probabilidad])</f>
        <v>0.8</v>
      </c>
      <c r="J23" s="327">
        <f>_xlfn.XLOOKUP(Tabla135[[#This Row],[Id Riesgo]],Tabla13[Id Riesgo],Tabla13[Porcentaje Impacto],"",1)</f>
        <v>1</v>
      </c>
      <c r="K23" s="311">
        <v>2</v>
      </c>
      <c r="L23" s="314"/>
      <c r="M23" s="314"/>
      <c r="N23" s="314"/>
      <c r="O23" s="295"/>
      <c r="P23" s="314"/>
      <c r="Q23" s="328" t="str">
        <f>_xlfn.TEXTJOIN(" ",TRUE,Tabla135[[#This Row],[Actividad - Acción ¿Qué?
Inicia con verbo]],Tabla135[[#This Row],[Complemento
(Observaciones o desviaciones)]])</f>
        <v/>
      </c>
      <c r="R23" s="295"/>
      <c r="S23" s="327" t="str">
        <f>_xlfn.XLOOKUP(Tabla135[[#This Row],[Tipo de control]],Tabla7[Tipo de control],Tabla7[Peso],"",1)</f>
        <v/>
      </c>
      <c r="T23" s="290" t="str">
        <f>_xlfn.XLOOKUP(Tabla135[[#This Row],[Tipo de control]],Tabla7[Tipo de control],Tabla7[Afectación matriz],"",1)</f>
        <v/>
      </c>
      <c r="U23" s="295"/>
      <c r="V23" s="327" t="str">
        <f>_xlfn.XLOOKUP(Tabla135[[#This Row],[Implementación]],Tabla11[Implementación],Tabla11[Peso],"",1)</f>
        <v/>
      </c>
      <c r="W23" s="295"/>
      <c r="X23" s="295"/>
      <c r="Y23" s="295"/>
      <c r="Z23" s="295"/>
      <c r="AA23" s="310" t="str">
        <f>IFERROR(Tabla135[[#This Row],[Peso del control]]+Tabla135[[#This Row],[Peso de la implementación]],"")</f>
        <v/>
      </c>
      <c r="AB23" s="310" t="str" cm="1">
        <f t="array" ref="AB23">IFERROR(IF(Tabla135[[#This Row],[Registro diligenciado]]=TRUE,_xlfn.IFS(AND(Tabla135[[#This Row],[No. de Control]]=1,Tabla135[[#This Row],[Desplazamiento en la Matriz]]="Probabilidad"),D23-(D23*Tabla135[[#This Row],[Valor del control]]),AND(Tabla135[[#This Row],[No. de Control]]&gt;1,Tabla135[[#This Row],[Desplazamiento en la Matriz]]="Probabilidad"),AB22-(AB22*Tabla135[[#This Row],[Valor del control]]),AND(Tabla135[[#This Row],[No. de Control]]=1,Tabla135[[#This Row],[Desplazamiento en la Matriz]]="Impacto"),D23,AND(Tabla135[[#This Row],[No. de Control]]&gt;1,Tabla135[[#This Row],[Desplazamiento en la Matriz]]="Impacto"),AB22),""),"")</f>
        <v/>
      </c>
      <c r="AC23" s="310" t="str" cm="1">
        <f t="array" ref="AC23">IFERROR(IF(Tabla135[[#This Row],[Registro diligenciado]]=TRUE,_xlfn.IFS(AND(Tabla135[[#This Row],[No. de Control]]=1,Tabla135[[#This Row],[Desplazamiento en la Matriz]]="Impacto"),E23-(E23*Tabla135[[#This Row],[Valor del control]]),AND(Tabla135[[#This Row],[No. de Control]]&gt;1,Tabla135[[#This Row],[Desplazamiento en la Matriz]]="Impacto"),AC22-(AC22*Tabla135[[#This Row],[Valor del control]]),AND(Tabla135[[#This Row],[No. de Control]]=1,Tabla135[[#This Row],[Desplazamiento en la Matriz]]="Probabilidad"),E23,AND(Tabla135[[#This Row],[No. de Control]]&gt;1,Tabla135[[#This Row],[Desplazamiento en la Matriz]]="Probabilidad"),AC22),""),"")</f>
        <v/>
      </c>
      <c r="AD23" s="310">
        <f>IFERROR(_xlfn.MINIFS(Tabla135[Probabilidad residual],Tabla135[Id Riesgo],Tabla135[[#This Row],[Id Riesgo]]),"")</f>
        <v>0.56000000000000005</v>
      </c>
      <c r="AE23" s="310">
        <f>IFERROR(_xlfn.MINIFS(Tabla135[Impacto residual],Tabla135[Id Riesgo],Tabla135[[#This Row],[Id Riesgo]]),"")</f>
        <v>1</v>
      </c>
      <c r="AF23" s="310" t="str" cm="1">
        <f t="array" ref="AF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3" s="310" t="str" cm="1">
        <f t="array" ref="AG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 s="213"/>
      <c r="AJ23" s="801">
        <f>_xlfn.MINIFS(Tabla135[Probabilidad residual],Tabla135[Id Riesgo],Tabla135[[#This Row],[Id Riesgo]])</f>
        <v>0.56000000000000005</v>
      </c>
      <c r="AK23" s="801">
        <f>_xlfn.MINIFS(Tabla135[Impacto residual],Tabla135[Id Riesgo],Tabla135[[#This Row],[Id Riesgo]])</f>
        <v>1</v>
      </c>
      <c r="AL23" s="801"/>
      <c r="AM23" s="801"/>
      <c r="AN23" s="213"/>
      <c r="AO23" s="213"/>
      <c r="AP23" s="213"/>
      <c r="AQ23" s="213"/>
      <c r="AR23" s="213"/>
      <c r="AS23" s="213"/>
      <c r="AT23" s="213"/>
      <c r="AU23" s="213"/>
      <c r="AV23" s="213"/>
      <c r="AW23" s="213"/>
      <c r="AX23" s="213"/>
      <c r="AY23" s="213"/>
    </row>
    <row r="24" spans="1:51" ht="99.45" hidden="1" x14ac:dyDescent="0.4">
      <c r="A24" s="783" t="str">
        <f>Tabla135[[#This Row],[Id Riesgo]]</f>
        <v>RC2</v>
      </c>
      <c r="B24"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4" s="776" t="b">
        <f>Tabla135[[#This Row],[Identificado en paso 1 y 2?]]</f>
        <v>1</v>
      </c>
      <c r="D24" s="801">
        <f>_xlfn.XLOOKUP(Tabla135[[#This Row],[Id Riesgo]],Tabla13[Id Riesgo],Tabla13[Probabilidad],"",1)</f>
        <v>0.8</v>
      </c>
      <c r="E24" s="801">
        <f>IF(C24=TRUE,_xlfn.XLOOKUP(Tabla135[[#This Row],[Id Riesgo]],Tabla13[Id Riesgo],Tabla13[Porcentaje Impacto],"",1),"")</f>
        <v>1</v>
      </c>
      <c r="F24" s="290" t="str">
        <f t="shared" si="1"/>
        <v>RC2</v>
      </c>
      <c r="G24" s="414" t="b">
        <f>_xlfn.XLOOKUP(F24,Tabla13[Id Riesgo],Tabla13[Registro diligenciado],FALSE,1)</f>
        <v>1</v>
      </c>
      <c r="H24" s="290" t="str">
        <f>IF(G24,_xlfn.XLOOKUP(F24,Tabla6[Id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4" s="327">
        <f>_xlfn.XLOOKUP(Tabla135[[#This Row],[Id Riesgo]],Tabla13[Id Riesgo],Tabla13[Probabilidad])</f>
        <v>0.8</v>
      </c>
      <c r="J24" s="327">
        <f>_xlfn.XLOOKUP(Tabla135[[#This Row],[Id Riesgo]],Tabla13[Id Riesgo],Tabla13[Porcentaje Impacto],"",1)</f>
        <v>1</v>
      </c>
      <c r="K24" s="311">
        <v>3</v>
      </c>
      <c r="L24" s="314"/>
      <c r="M24" s="314"/>
      <c r="N24" s="314"/>
      <c r="O24" s="295"/>
      <c r="P24" s="314"/>
      <c r="Q24" s="328" t="str">
        <f>_xlfn.TEXTJOIN(" ",TRUE,Tabla135[[#This Row],[Actividad - Acción ¿Qué?
Inicia con verbo]],Tabla135[[#This Row],[Complemento
(Observaciones o desviaciones)]])</f>
        <v/>
      </c>
      <c r="R24" s="295"/>
      <c r="S24" s="327" t="str">
        <f>_xlfn.XLOOKUP(Tabla135[[#This Row],[Tipo de control]],Tabla7[Tipo de control],Tabla7[Peso],"",1)</f>
        <v/>
      </c>
      <c r="T24" s="290" t="str">
        <f>_xlfn.XLOOKUP(Tabla135[[#This Row],[Tipo de control]],Tabla7[Tipo de control],Tabla7[Afectación matriz],"",1)</f>
        <v/>
      </c>
      <c r="U24" s="295"/>
      <c r="V24" s="327" t="str">
        <f>_xlfn.XLOOKUP(Tabla135[[#This Row],[Implementación]],Tabla11[Implementación],Tabla11[Peso],"",1)</f>
        <v/>
      </c>
      <c r="W24" s="295"/>
      <c r="X24" s="295"/>
      <c r="Y24" s="295"/>
      <c r="Z24" s="295"/>
      <c r="AA24" s="310" t="str">
        <f>IFERROR(Tabla135[[#This Row],[Peso del control]]+Tabla135[[#This Row],[Peso de la implementación]],"")</f>
        <v/>
      </c>
      <c r="AB24" s="310" t="str" cm="1">
        <f t="array" ref="AB24">IFERROR(IF(Tabla135[[#This Row],[Registro diligenciado]]=TRUE,_xlfn.IFS(AND(Tabla135[[#This Row],[No. de Control]]=1,Tabla135[[#This Row],[Desplazamiento en la Matriz]]="Probabilidad"),D24-(D24*Tabla135[[#This Row],[Valor del control]]),AND(Tabla135[[#This Row],[No. de Control]]&gt;1,Tabla135[[#This Row],[Desplazamiento en la Matriz]]="Probabilidad"),AB23-(AB23*Tabla135[[#This Row],[Valor del control]]),AND(Tabla135[[#This Row],[No. de Control]]=1,Tabla135[[#This Row],[Desplazamiento en la Matriz]]="Impacto"),D24,AND(Tabla135[[#This Row],[No. de Control]]&gt;1,Tabla135[[#This Row],[Desplazamiento en la Matriz]]="Impacto"),AB23),""),"")</f>
        <v/>
      </c>
      <c r="AC24" s="310" t="str" cm="1">
        <f t="array" ref="AC24">IFERROR(IF(Tabla135[[#This Row],[Registro diligenciado]]=TRUE,_xlfn.IFS(AND(Tabla135[[#This Row],[No. de Control]]=1,Tabla135[[#This Row],[Desplazamiento en la Matriz]]="Impacto"),E24-(E24*Tabla135[[#This Row],[Valor del control]]),AND(Tabla135[[#This Row],[No. de Control]]&gt;1,Tabla135[[#This Row],[Desplazamiento en la Matriz]]="Impacto"),AC23-(AC23*Tabla135[[#This Row],[Valor del control]]),AND(Tabla135[[#This Row],[No. de Control]]=1,Tabla135[[#This Row],[Desplazamiento en la Matriz]]="Probabilidad"),E24,AND(Tabla135[[#This Row],[No. de Control]]&gt;1,Tabla135[[#This Row],[Desplazamiento en la Matriz]]="Probabilidad"),AC23),""),"")</f>
        <v/>
      </c>
      <c r="AD24" s="310">
        <f>IFERROR(_xlfn.MINIFS(Tabla135[Probabilidad residual],Tabla135[Id Riesgo],Tabla135[[#This Row],[Id Riesgo]]),"")</f>
        <v>0.56000000000000005</v>
      </c>
      <c r="AE24" s="310">
        <f>IFERROR(_xlfn.MINIFS(Tabla135[Impacto residual],Tabla135[Id Riesgo],Tabla135[[#This Row],[Id Riesgo]]),"")</f>
        <v>1</v>
      </c>
      <c r="AF24" s="310" t="str" cm="1">
        <f t="array" ref="AF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 s="310" t="str" cm="1">
        <f t="array" ref="AG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 s="213"/>
      <c r="AJ24" s="801">
        <f>_xlfn.MINIFS(Tabla135[Probabilidad residual],Tabla135[Id Riesgo],Tabla135[[#This Row],[Id Riesgo]])</f>
        <v>0.56000000000000005</v>
      </c>
      <c r="AK24" s="801">
        <f>_xlfn.MINIFS(Tabla135[Impacto residual],Tabla135[Id Riesgo],Tabla135[[#This Row],[Id Riesgo]])</f>
        <v>1</v>
      </c>
      <c r="AL24" s="801"/>
      <c r="AM24" s="801"/>
      <c r="AN24" s="213"/>
      <c r="AO24" s="213"/>
      <c r="AP24" s="213"/>
      <c r="AQ24" s="213"/>
      <c r="AR24" s="213"/>
      <c r="AS24" s="213"/>
      <c r="AT24" s="213"/>
      <c r="AU24" s="213"/>
      <c r="AV24" s="213"/>
      <c r="AW24" s="213"/>
      <c r="AX24" s="213"/>
      <c r="AY24" s="213"/>
    </row>
    <row r="25" spans="1:51" ht="99.45" hidden="1" x14ac:dyDescent="0.4">
      <c r="A25" s="783" t="str">
        <f>Tabla135[[#This Row],[Id Riesgo]]</f>
        <v>RC2</v>
      </c>
      <c r="B25"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5" s="776" t="b">
        <f>Tabla135[[#This Row],[Identificado en paso 1 y 2?]]</f>
        <v>1</v>
      </c>
      <c r="D25" s="801">
        <f>_xlfn.XLOOKUP(Tabla135[[#This Row],[Id Riesgo]],Tabla13[Id Riesgo],Tabla13[Probabilidad],"",1)</f>
        <v>0.8</v>
      </c>
      <c r="E25" s="801">
        <f>IF(C25=TRUE,_xlfn.XLOOKUP(Tabla135[[#This Row],[Id Riesgo]],Tabla13[Id Riesgo],Tabla13[Porcentaje Impacto],"",1),"")</f>
        <v>1</v>
      </c>
      <c r="F25" s="290" t="str">
        <f t="shared" si="1"/>
        <v>RC2</v>
      </c>
      <c r="G25" s="414" t="b">
        <f>_xlfn.XLOOKUP(F25,Tabla13[Id Riesgo],Tabla13[Registro diligenciado],FALSE,1)</f>
        <v>1</v>
      </c>
      <c r="H25" s="290" t="str">
        <f>IF(G25,_xlfn.XLOOKUP(F25,Tabla6[Id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5" s="327">
        <f>_xlfn.XLOOKUP(Tabla135[[#This Row],[Id Riesgo]],Tabla13[Id Riesgo],Tabla13[Probabilidad])</f>
        <v>0.8</v>
      </c>
      <c r="J25" s="327">
        <f>_xlfn.XLOOKUP(Tabla135[[#This Row],[Id Riesgo]],Tabla13[Id Riesgo],Tabla13[Porcentaje Impacto],"",1)</f>
        <v>1</v>
      </c>
      <c r="K25" s="311">
        <v>4</v>
      </c>
      <c r="L25" s="314"/>
      <c r="M25" s="314"/>
      <c r="N25" s="314"/>
      <c r="O25" s="295"/>
      <c r="P25" s="314"/>
      <c r="Q25" s="328" t="str">
        <f>_xlfn.TEXTJOIN(" ",TRUE,Tabla135[[#This Row],[Actividad - Acción ¿Qué?
Inicia con verbo]],Tabla135[[#This Row],[Complemento
(Observaciones o desviaciones)]])</f>
        <v/>
      </c>
      <c r="R25" s="295"/>
      <c r="S25" s="327" t="str">
        <f>_xlfn.XLOOKUP(Tabla135[[#This Row],[Tipo de control]],Tabla7[Tipo de control],Tabla7[Peso],"",1)</f>
        <v/>
      </c>
      <c r="T25" s="290" t="str">
        <f>_xlfn.XLOOKUP(Tabla135[[#This Row],[Tipo de control]],Tabla7[Tipo de control],Tabla7[Afectación matriz],"",1)</f>
        <v/>
      </c>
      <c r="U25" s="295"/>
      <c r="V25" s="327" t="str">
        <f>_xlfn.XLOOKUP(Tabla135[[#This Row],[Implementación]],Tabla11[Implementación],Tabla11[Peso],"",1)</f>
        <v/>
      </c>
      <c r="W25" s="295"/>
      <c r="X25" s="295"/>
      <c r="Y25" s="295"/>
      <c r="Z25" s="295"/>
      <c r="AA25" s="310" t="str">
        <f>IFERROR(Tabla135[[#This Row],[Peso del control]]+Tabla135[[#This Row],[Peso de la implementación]],"")</f>
        <v/>
      </c>
      <c r="AB25" s="310" t="str" cm="1">
        <f t="array" ref="AB25">IFERROR(IF(Tabla135[[#This Row],[Registro diligenciado]]=TRUE,_xlfn.IFS(AND(Tabla135[[#This Row],[No. de Control]]=1,Tabla135[[#This Row],[Desplazamiento en la Matriz]]="Probabilidad"),D25-(D25*Tabla135[[#This Row],[Valor del control]]),AND(Tabla135[[#This Row],[No. de Control]]&gt;1,Tabla135[[#This Row],[Desplazamiento en la Matriz]]="Probabilidad"),AB24-(AB24*Tabla135[[#This Row],[Valor del control]]),AND(Tabla135[[#This Row],[No. de Control]]=1,Tabla135[[#This Row],[Desplazamiento en la Matriz]]="Impacto"),D25,AND(Tabla135[[#This Row],[No. de Control]]&gt;1,Tabla135[[#This Row],[Desplazamiento en la Matriz]]="Impacto"),AB24),""),"")</f>
        <v/>
      </c>
      <c r="AC25" s="310" t="str" cm="1">
        <f t="array" ref="AC25">IFERROR(IF(Tabla135[[#This Row],[Registro diligenciado]]=TRUE,_xlfn.IFS(AND(Tabla135[[#This Row],[No. de Control]]=1,Tabla135[[#This Row],[Desplazamiento en la Matriz]]="Impacto"),E25-(E25*Tabla135[[#This Row],[Valor del control]]),AND(Tabla135[[#This Row],[No. de Control]]&gt;1,Tabla135[[#This Row],[Desplazamiento en la Matriz]]="Impacto"),AC24-(AC24*Tabla135[[#This Row],[Valor del control]]),AND(Tabla135[[#This Row],[No. de Control]]=1,Tabla135[[#This Row],[Desplazamiento en la Matriz]]="Probabilidad"),E25,AND(Tabla135[[#This Row],[No. de Control]]&gt;1,Tabla135[[#This Row],[Desplazamiento en la Matriz]]="Probabilidad"),AC24),""),"")</f>
        <v/>
      </c>
      <c r="AD25" s="310">
        <f>IFERROR(_xlfn.MINIFS(Tabla135[Probabilidad residual],Tabla135[Id Riesgo],Tabla135[[#This Row],[Id Riesgo]]),"")</f>
        <v>0.56000000000000005</v>
      </c>
      <c r="AE25" s="310">
        <f>IFERROR(_xlfn.MINIFS(Tabla135[Impacto residual],Tabla135[Id Riesgo],Tabla135[[#This Row],[Id Riesgo]]),"")</f>
        <v>1</v>
      </c>
      <c r="AF25" s="310" t="str" cm="1">
        <f t="array" ref="AF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 s="310" t="str" cm="1">
        <f t="array" ref="AG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 s="213"/>
      <c r="AJ25" s="801">
        <f>_xlfn.MINIFS(Tabla135[Probabilidad residual],Tabla135[Id Riesgo],Tabla135[[#This Row],[Id Riesgo]])</f>
        <v>0.56000000000000005</v>
      </c>
      <c r="AK25" s="801">
        <f>_xlfn.MINIFS(Tabla135[Impacto residual],Tabla135[Id Riesgo],Tabla135[[#This Row],[Id Riesgo]])</f>
        <v>1</v>
      </c>
      <c r="AL25" s="801"/>
      <c r="AM25" s="801"/>
      <c r="AN25" s="213"/>
      <c r="AO25" s="213"/>
      <c r="AP25" s="213"/>
      <c r="AQ25" s="213"/>
      <c r="AR25" s="213"/>
      <c r="AS25" s="213"/>
      <c r="AT25" s="213"/>
      <c r="AU25" s="213"/>
      <c r="AV25" s="213"/>
      <c r="AW25" s="213"/>
      <c r="AX25" s="213"/>
      <c r="AY25" s="213"/>
    </row>
    <row r="26" spans="1:51" ht="99.45" hidden="1" x14ac:dyDescent="0.4">
      <c r="A26" s="783" t="str">
        <f>Tabla135[[#This Row],[Id Riesgo]]</f>
        <v>RC2</v>
      </c>
      <c r="B26"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6" s="776" t="b">
        <f>Tabla135[[#This Row],[Identificado en paso 1 y 2?]]</f>
        <v>1</v>
      </c>
      <c r="D26" s="801">
        <f>_xlfn.XLOOKUP(Tabla135[[#This Row],[Id Riesgo]],Tabla13[Id Riesgo],Tabla13[Probabilidad],"",1)</f>
        <v>0.8</v>
      </c>
      <c r="E26" s="801">
        <f>IF(C26=TRUE,_xlfn.XLOOKUP(Tabla135[[#This Row],[Id Riesgo]],Tabla13[Id Riesgo],Tabla13[Porcentaje Impacto],"",1),"")</f>
        <v>1</v>
      </c>
      <c r="F26" s="290" t="str">
        <f t="shared" si="1"/>
        <v>RC2</v>
      </c>
      <c r="G26" s="414" t="b">
        <f>_xlfn.XLOOKUP(F26,Tabla13[Id Riesgo],Tabla13[Registro diligenciado],FALSE,1)</f>
        <v>1</v>
      </c>
      <c r="H26" s="290" t="str">
        <f>IF(G26,_xlfn.XLOOKUP(F26,Tabla6[Id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6" s="327">
        <f>_xlfn.XLOOKUP(Tabla135[[#This Row],[Id Riesgo]],Tabla13[Id Riesgo],Tabla13[Probabilidad])</f>
        <v>0.8</v>
      </c>
      <c r="J26" s="327">
        <f>_xlfn.XLOOKUP(Tabla135[[#This Row],[Id Riesgo]],Tabla13[Id Riesgo],Tabla13[Porcentaje Impacto],"",1)</f>
        <v>1</v>
      </c>
      <c r="K26" s="311">
        <v>5</v>
      </c>
      <c r="L26" s="314"/>
      <c r="M26" s="314"/>
      <c r="N26" s="314"/>
      <c r="O26" s="295"/>
      <c r="P26" s="314"/>
      <c r="Q26" s="328" t="str">
        <f>_xlfn.TEXTJOIN(" ",TRUE,Tabla135[[#This Row],[Actividad - Acción ¿Qué?
Inicia con verbo]],Tabla135[[#This Row],[Complemento
(Observaciones o desviaciones)]])</f>
        <v/>
      </c>
      <c r="R26" s="295"/>
      <c r="S26" s="327" t="str">
        <f>_xlfn.XLOOKUP(Tabla135[[#This Row],[Tipo de control]],Tabla7[Tipo de control],Tabla7[Peso],"",1)</f>
        <v/>
      </c>
      <c r="T26" s="290" t="str">
        <f>_xlfn.XLOOKUP(Tabla135[[#This Row],[Tipo de control]],Tabla7[Tipo de control],Tabla7[Afectación matriz],"",1)</f>
        <v/>
      </c>
      <c r="U26" s="295"/>
      <c r="V26" s="327" t="str">
        <f>_xlfn.XLOOKUP(Tabla135[[#This Row],[Implementación]],Tabla11[Implementación],Tabla11[Peso],"",1)</f>
        <v/>
      </c>
      <c r="W26" s="295"/>
      <c r="X26" s="295"/>
      <c r="Y26" s="295"/>
      <c r="Z26" s="295"/>
      <c r="AA26" s="310" t="str">
        <f>IFERROR(Tabla135[[#This Row],[Peso del control]]+Tabla135[[#This Row],[Peso de la implementación]],"")</f>
        <v/>
      </c>
      <c r="AB26" s="310" t="str" cm="1">
        <f t="array" ref="AB26">IFERROR(IF(Tabla135[[#This Row],[Registro diligenciado]]=TRUE,_xlfn.IFS(AND(Tabla135[[#This Row],[No. de Control]]=1,Tabla135[[#This Row],[Desplazamiento en la Matriz]]="Probabilidad"),D26-(D26*Tabla135[[#This Row],[Valor del control]]),AND(Tabla135[[#This Row],[No. de Control]]&gt;1,Tabla135[[#This Row],[Desplazamiento en la Matriz]]="Probabilidad"),AB25-(AB25*Tabla135[[#This Row],[Valor del control]]),AND(Tabla135[[#This Row],[No. de Control]]=1,Tabla135[[#This Row],[Desplazamiento en la Matriz]]="Impacto"),D26,AND(Tabla135[[#This Row],[No. de Control]]&gt;1,Tabla135[[#This Row],[Desplazamiento en la Matriz]]="Impacto"),AB25),""),"")</f>
        <v/>
      </c>
      <c r="AC26" s="310" t="str" cm="1">
        <f t="array" ref="AC26">IFERROR(IF(Tabla135[[#This Row],[Registro diligenciado]]=TRUE,_xlfn.IFS(AND(Tabla135[[#This Row],[No. de Control]]=1,Tabla135[[#This Row],[Desplazamiento en la Matriz]]="Impacto"),E26-(E26*Tabla135[[#This Row],[Valor del control]]),AND(Tabla135[[#This Row],[No. de Control]]&gt;1,Tabla135[[#This Row],[Desplazamiento en la Matriz]]="Impacto"),AC25-(AC25*Tabla135[[#This Row],[Valor del control]]),AND(Tabla135[[#This Row],[No. de Control]]=1,Tabla135[[#This Row],[Desplazamiento en la Matriz]]="Probabilidad"),E26,AND(Tabla135[[#This Row],[No. de Control]]&gt;1,Tabla135[[#This Row],[Desplazamiento en la Matriz]]="Probabilidad"),AC25),""),"")</f>
        <v/>
      </c>
      <c r="AD26" s="310">
        <f>IFERROR(_xlfn.MINIFS(Tabla135[Probabilidad residual],Tabla135[Id Riesgo],Tabla135[[#This Row],[Id Riesgo]]),"")</f>
        <v>0.56000000000000005</v>
      </c>
      <c r="AE26" s="310">
        <f>IFERROR(_xlfn.MINIFS(Tabla135[Impacto residual],Tabla135[Id Riesgo],Tabla135[[#This Row],[Id Riesgo]]),"")</f>
        <v>1</v>
      </c>
      <c r="AF26" s="310" t="str" cm="1">
        <f t="array" ref="AF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 s="310" t="str" cm="1">
        <f t="array" ref="AG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 s="213"/>
      <c r="AJ26" s="801">
        <f>_xlfn.MINIFS(Tabla135[Probabilidad residual],Tabla135[Id Riesgo],Tabla135[[#This Row],[Id Riesgo]])</f>
        <v>0.56000000000000005</v>
      </c>
      <c r="AK26" s="801">
        <f>_xlfn.MINIFS(Tabla135[Impacto residual],Tabla135[Id Riesgo],Tabla135[[#This Row],[Id Riesgo]])</f>
        <v>1</v>
      </c>
      <c r="AL26" s="801"/>
      <c r="AM26" s="801"/>
      <c r="AN26" s="213"/>
      <c r="AO26" s="213"/>
      <c r="AP26" s="213"/>
      <c r="AQ26" s="213"/>
      <c r="AR26" s="213"/>
      <c r="AS26" s="213"/>
      <c r="AT26" s="213"/>
      <c r="AU26" s="213"/>
      <c r="AV26" s="213"/>
      <c r="AW26" s="213"/>
      <c r="AX26" s="213"/>
      <c r="AY26" s="213"/>
    </row>
    <row r="27" spans="1:51" ht="99.45" hidden="1" x14ac:dyDescent="0.4">
      <c r="A27" s="783" t="str">
        <f>Tabla135[[#This Row],[Id Riesgo]]</f>
        <v>RC2</v>
      </c>
      <c r="B27"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7" s="776" t="b">
        <f>Tabla135[[#This Row],[Identificado en paso 1 y 2?]]</f>
        <v>1</v>
      </c>
      <c r="D27" s="801">
        <f>_xlfn.XLOOKUP(Tabla135[[#This Row],[Id Riesgo]],Tabla13[Id Riesgo],Tabla13[Probabilidad],"",1)</f>
        <v>0.8</v>
      </c>
      <c r="E27" s="801">
        <f>IF(C27=TRUE,_xlfn.XLOOKUP(Tabla135[[#This Row],[Id Riesgo]],Tabla13[Id Riesgo],Tabla13[Porcentaje Impacto],"",1),"")</f>
        <v>1</v>
      </c>
      <c r="F27" s="290" t="str">
        <f t="shared" si="1"/>
        <v>RC2</v>
      </c>
      <c r="G27" s="414" t="b">
        <f>_xlfn.XLOOKUP(F27,Tabla13[Id Riesgo],Tabla13[Registro diligenciado],FALSE,1)</f>
        <v>1</v>
      </c>
      <c r="H27" s="290" t="str">
        <f>IF(G27,_xlfn.XLOOKUP(F27,Tabla6[Id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7" s="327">
        <f>_xlfn.XLOOKUP(Tabla135[[#This Row],[Id Riesgo]],Tabla13[Id Riesgo],Tabla13[Probabilidad])</f>
        <v>0.8</v>
      </c>
      <c r="J27" s="327">
        <f>_xlfn.XLOOKUP(Tabla135[[#This Row],[Id Riesgo]],Tabla13[Id Riesgo],Tabla13[Porcentaje Impacto],"",1)</f>
        <v>1</v>
      </c>
      <c r="K27" s="311">
        <v>6</v>
      </c>
      <c r="L27" s="314"/>
      <c r="M27" s="314"/>
      <c r="N27" s="314"/>
      <c r="O27" s="295"/>
      <c r="P27" s="314"/>
      <c r="Q27" s="328" t="str">
        <f>_xlfn.TEXTJOIN(" ",TRUE,Tabla135[[#This Row],[Actividad - Acción ¿Qué?
Inicia con verbo]],Tabla135[[#This Row],[Complemento
(Observaciones o desviaciones)]])</f>
        <v/>
      </c>
      <c r="R27" s="295"/>
      <c r="S27" s="327" t="str">
        <f>_xlfn.XLOOKUP(Tabla135[[#This Row],[Tipo de control]],Tabla7[Tipo de control],Tabla7[Peso],"",1)</f>
        <v/>
      </c>
      <c r="T27" s="290" t="str">
        <f>_xlfn.XLOOKUP(Tabla135[[#This Row],[Tipo de control]],Tabla7[Tipo de control],Tabla7[Afectación matriz],"",1)</f>
        <v/>
      </c>
      <c r="U27" s="295"/>
      <c r="V27" s="327" t="str">
        <f>_xlfn.XLOOKUP(Tabla135[[#This Row],[Implementación]],Tabla11[Implementación],Tabla11[Peso],"",1)</f>
        <v/>
      </c>
      <c r="W27" s="295"/>
      <c r="X27" s="295"/>
      <c r="Y27" s="295"/>
      <c r="Z27" s="295"/>
      <c r="AA27" s="310" t="str">
        <f>IFERROR(Tabla135[[#This Row],[Peso del control]]+Tabla135[[#This Row],[Peso de la implementación]],"")</f>
        <v/>
      </c>
      <c r="AB27" s="310" t="str" cm="1">
        <f t="array" ref="AB27">IFERROR(IF(Tabla135[[#This Row],[Registro diligenciado]]=TRUE,_xlfn.IFS(AND(Tabla135[[#This Row],[No. de Control]]=1,Tabla135[[#This Row],[Desplazamiento en la Matriz]]="Probabilidad"),D27-(D27*Tabla135[[#This Row],[Valor del control]]),AND(Tabla135[[#This Row],[No. de Control]]&gt;1,Tabla135[[#This Row],[Desplazamiento en la Matriz]]="Probabilidad"),AB26-(AB26*Tabla135[[#This Row],[Valor del control]]),AND(Tabla135[[#This Row],[No. de Control]]=1,Tabla135[[#This Row],[Desplazamiento en la Matriz]]="Impacto"),D27,AND(Tabla135[[#This Row],[No. de Control]]&gt;1,Tabla135[[#This Row],[Desplazamiento en la Matriz]]="Impacto"),AB26),""),"")</f>
        <v/>
      </c>
      <c r="AC27" s="310" t="str" cm="1">
        <f t="array" ref="AC27">IFERROR(IF(Tabla135[[#This Row],[Registro diligenciado]]=TRUE,_xlfn.IFS(AND(Tabla135[[#This Row],[No. de Control]]=1,Tabla135[[#This Row],[Desplazamiento en la Matriz]]="Impacto"),E27-(E27*Tabla135[[#This Row],[Valor del control]]),AND(Tabla135[[#This Row],[No. de Control]]&gt;1,Tabla135[[#This Row],[Desplazamiento en la Matriz]]="Impacto"),AC26-(AC26*Tabla135[[#This Row],[Valor del control]]),AND(Tabla135[[#This Row],[No. de Control]]=1,Tabla135[[#This Row],[Desplazamiento en la Matriz]]="Probabilidad"),E27,AND(Tabla135[[#This Row],[No. de Control]]&gt;1,Tabla135[[#This Row],[Desplazamiento en la Matriz]]="Probabilidad"),AC26),""),"")</f>
        <v/>
      </c>
      <c r="AD27" s="310">
        <f>IFERROR(_xlfn.MINIFS(Tabla135[Probabilidad residual],Tabla135[Id Riesgo],Tabla135[[#This Row],[Id Riesgo]]),"")</f>
        <v>0.56000000000000005</v>
      </c>
      <c r="AE27" s="310">
        <f>IFERROR(_xlfn.MINIFS(Tabla135[Impacto residual],Tabla135[Id Riesgo],Tabla135[[#This Row],[Id Riesgo]]),"")</f>
        <v>1</v>
      </c>
      <c r="AF27" s="310" t="str" cm="1">
        <f t="array" ref="AF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7" s="310" t="str" cm="1">
        <f t="array" ref="AG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 s="213"/>
      <c r="AJ27" s="801">
        <f>_xlfn.MINIFS(Tabla135[Probabilidad residual],Tabla135[Id Riesgo],Tabla135[[#This Row],[Id Riesgo]])</f>
        <v>0.56000000000000005</v>
      </c>
      <c r="AK27" s="801">
        <f>_xlfn.MINIFS(Tabla135[Impacto residual],Tabla135[Id Riesgo],Tabla135[[#This Row],[Id Riesgo]])</f>
        <v>1</v>
      </c>
      <c r="AL27" s="801"/>
      <c r="AM27" s="801"/>
      <c r="AN27" s="213"/>
      <c r="AO27" s="213"/>
      <c r="AP27" s="213"/>
      <c r="AQ27" s="213"/>
      <c r="AR27" s="213"/>
      <c r="AS27" s="213"/>
      <c r="AT27" s="213"/>
      <c r="AU27" s="213"/>
      <c r="AV27" s="213"/>
      <c r="AW27" s="213"/>
      <c r="AX27" s="213"/>
      <c r="AY27" s="213"/>
    </row>
    <row r="28" spans="1:51" ht="99.45" hidden="1" x14ac:dyDescent="0.4">
      <c r="A28" s="783" t="str">
        <f>Tabla135[[#This Row],[Id Riesgo]]</f>
        <v>RC2</v>
      </c>
      <c r="B28"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8" s="776" t="b">
        <f>Tabla135[[#This Row],[Identificado en paso 1 y 2?]]</f>
        <v>1</v>
      </c>
      <c r="D28" s="801">
        <f>_xlfn.XLOOKUP(Tabla135[[#This Row],[Id Riesgo]],Tabla13[Id Riesgo],Tabla13[Probabilidad],"",1)</f>
        <v>0.8</v>
      </c>
      <c r="E28" s="801">
        <f>IF(C28=TRUE,_xlfn.XLOOKUP(Tabla135[[#This Row],[Id Riesgo]],Tabla13[Id Riesgo],Tabla13[Porcentaje Impacto],"",1),"")</f>
        <v>1</v>
      </c>
      <c r="F28" s="290" t="str">
        <f t="shared" si="1"/>
        <v>RC2</v>
      </c>
      <c r="G28" s="414" t="b">
        <f>_xlfn.XLOOKUP(F28,Tabla13[Id Riesgo],Tabla13[Registro diligenciado],FALSE,1)</f>
        <v>1</v>
      </c>
      <c r="H28" s="290" t="str">
        <f>IF(G28,_xlfn.XLOOKUP(F28,Tabla6[Id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8" s="327">
        <f>_xlfn.XLOOKUP(Tabla135[[#This Row],[Id Riesgo]],Tabla13[Id Riesgo],Tabla13[Probabilidad])</f>
        <v>0.8</v>
      </c>
      <c r="J28" s="327">
        <f>_xlfn.XLOOKUP(Tabla135[[#This Row],[Id Riesgo]],Tabla13[Id Riesgo],Tabla13[Porcentaje Impacto],"",1)</f>
        <v>1</v>
      </c>
      <c r="K28" s="311">
        <v>7</v>
      </c>
      <c r="L28" s="314"/>
      <c r="M28" s="314"/>
      <c r="N28" s="314"/>
      <c r="O28" s="295"/>
      <c r="P28" s="314"/>
      <c r="Q28" s="328" t="str">
        <f>_xlfn.TEXTJOIN(" ",TRUE,Tabla135[[#This Row],[Actividad - Acción ¿Qué?
Inicia con verbo]],Tabla135[[#This Row],[Complemento
(Observaciones o desviaciones)]])</f>
        <v/>
      </c>
      <c r="R28" s="295"/>
      <c r="S28" s="327" t="str">
        <f>_xlfn.XLOOKUP(Tabla135[[#This Row],[Tipo de control]],Tabla7[Tipo de control],Tabla7[Peso],"",1)</f>
        <v/>
      </c>
      <c r="T28" s="290" t="str">
        <f>_xlfn.XLOOKUP(Tabla135[[#This Row],[Tipo de control]],Tabla7[Tipo de control],Tabla7[Afectación matriz],"",1)</f>
        <v/>
      </c>
      <c r="U28" s="295"/>
      <c r="V28" s="327" t="str">
        <f>_xlfn.XLOOKUP(Tabla135[[#This Row],[Implementación]],Tabla11[Implementación],Tabla11[Peso],"",1)</f>
        <v/>
      </c>
      <c r="W28" s="295"/>
      <c r="X28" s="295"/>
      <c r="Y28" s="295"/>
      <c r="Z28" s="295"/>
      <c r="AA28" s="310" t="str">
        <f>IFERROR(Tabla135[[#This Row],[Peso del control]]+Tabla135[[#This Row],[Peso de la implementación]],"")</f>
        <v/>
      </c>
      <c r="AB28" s="310" t="str" cm="1">
        <f t="array" ref="AB28">IFERROR(IF(Tabla135[[#This Row],[Registro diligenciado]]=TRUE,_xlfn.IFS(AND(Tabla135[[#This Row],[No. de Control]]=1,Tabla135[[#This Row],[Desplazamiento en la Matriz]]="Probabilidad"),D28-(D28*Tabla135[[#This Row],[Valor del control]]),AND(Tabla135[[#This Row],[No. de Control]]&gt;1,Tabla135[[#This Row],[Desplazamiento en la Matriz]]="Probabilidad"),AB27-(AB27*Tabla135[[#This Row],[Valor del control]]),AND(Tabla135[[#This Row],[No. de Control]]=1,Tabla135[[#This Row],[Desplazamiento en la Matriz]]="Impacto"),D28,AND(Tabla135[[#This Row],[No. de Control]]&gt;1,Tabla135[[#This Row],[Desplazamiento en la Matriz]]="Impacto"),AB27),""),"")</f>
        <v/>
      </c>
      <c r="AC28" s="310" t="str" cm="1">
        <f t="array" ref="AC28">IFERROR(IF(Tabla135[[#This Row],[Registro diligenciado]]=TRUE,_xlfn.IFS(AND(Tabla135[[#This Row],[No. de Control]]=1,Tabla135[[#This Row],[Desplazamiento en la Matriz]]="Impacto"),E28-(E28*Tabla135[[#This Row],[Valor del control]]),AND(Tabla135[[#This Row],[No. de Control]]&gt;1,Tabla135[[#This Row],[Desplazamiento en la Matriz]]="Impacto"),AC27-(AC27*Tabla135[[#This Row],[Valor del control]]),AND(Tabla135[[#This Row],[No. de Control]]=1,Tabla135[[#This Row],[Desplazamiento en la Matriz]]="Probabilidad"),E28,AND(Tabla135[[#This Row],[No. de Control]]&gt;1,Tabla135[[#This Row],[Desplazamiento en la Matriz]]="Probabilidad"),AC27),""),"")</f>
        <v/>
      </c>
      <c r="AD28" s="310">
        <f>IFERROR(_xlfn.MINIFS(Tabla135[Probabilidad residual],Tabla135[Id Riesgo],Tabla135[[#This Row],[Id Riesgo]]),"")</f>
        <v>0.56000000000000005</v>
      </c>
      <c r="AE28" s="310">
        <f>IFERROR(_xlfn.MINIFS(Tabla135[Impacto residual],Tabla135[Id Riesgo],Tabla135[[#This Row],[Id Riesgo]]),"")</f>
        <v>1</v>
      </c>
      <c r="AF28" s="310" t="str" cm="1">
        <f t="array" ref="AF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8" s="310" t="str" cm="1">
        <f t="array" ref="AG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 s="213"/>
      <c r="AJ28" s="801">
        <f>_xlfn.MINIFS(Tabla135[Probabilidad residual],Tabla135[Id Riesgo],Tabla135[[#This Row],[Id Riesgo]])</f>
        <v>0.56000000000000005</v>
      </c>
      <c r="AK28" s="801">
        <f>_xlfn.MINIFS(Tabla135[Impacto residual],Tabla135[Id Riesgo],Tabla135[[#This Row],[Id Riesgo]])</f>
        <v>1</v>
      </c>
      <c r="AL28" s="801"/>
      <c r="AM28" s="801"/>
      <c r="AN28" s="213"/>
      <c r="AO28" s="213"/>
      <c r="AP28" s="213"/>
      <c r="AQ28" s="213"/>
      <c r="AR28" s="213"/>
      <c r="AS28" s="213"/>
      <c r="AT28" s="213"/>
      <c r="AU28" s="213"/>
      <c r="AV28" s="213"/>
      <c r="AW28" s="213"/>
      <c r="AX28" s="213"/>
      <c r="AY28" s="213"/>
    </row>
    <row r="29" spans="1:51" ht="99.45" hidden="1" x14ac:dyDescent="0.4">
      <c r="A29" s="783" t="str">
        <f>Tabla135[[#This Row],[Id Riesgo]]</f>
        <v>RC2</v>
      </c>
      <c r="B29"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29" s="776" t="b">
        <f>Tabla135[[#This Row],[Identificado en paso 1 y 2?]]</f>
        <v>1</v>
      </c>
      <c r="D29" s="801">
        <f>_xlfn.XLOOKUP(Tabla135[[#This Row],[Id Riesgo]],Tabla13[Id Riesgo],Tabla13[Probabilidad],"",1)</f>
        <v>0.8</v>
      </c>
      <c r="E29" s="801">
        <f>IF(C29=TRUE,_xlfn.XLOOKUP(Tabla135[[#This Row],[Id Riesgo]],Tabla13[Id Riesgo],Tabla13[Porcentaje Impacto],"",1),"")</f>
        <v>1</v>
      </c>
      <c r="F29" s="290" t="str">
        <f t="shared" si="1"/>
        <v>RC2</v>
      </c>
      <c r="G29" s="414" t="b">
        <f>_xlfn.XLOOKUP(F29,Tabla13[Id Riesgo],Tabla13[Registro diligenciado],FALSE,1)</f>
        <v>1</v>
      </c>
      <c r="H29" s="290" t="str">
        <f>IF(G29,_xlfn.XLOOKUP(F29,Tabla6[Id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29" s="327">
        <f>_xlfn.XLOOKUP(Tabla135[[#This Row],[Id Riesgo]],Tabla13[Id Riesgo],Tabla13[Probabilidad])</f>
        <v>0.8</v>
      </c>
      <c r="J29" s="327">
        <f>_xlfn.XLOOKUP(Tabla135[[#This Row],[Id Riesgo]],Tabla13[Id Riesgo],Tabla13[Porcentaje Impacto],"",1)</f>
        <v>1</v>
      </c>
      <c r="K29" s="311">
        <v>8</v>
      </c>
      <c r="L29" s="314"/>
      <c r="M29" s="314"/>
      <c r="N29" s="314"/>
      <c r="O29" s="295"/>
      <c r="P29" s="314"/>
      <c r="Q29" s="328" t="str">
        <f>_xlfn.TEXTJOIN(" ",TRUE,Tabla135[[#This Row],[Actividad - Acción ¿Qué?
Inicia con verbo]],Tabla135[[#This Row],[Complemento
(Observaciones o desviaciones)]])</f>
        <v/>
      </c>
      <c r="R29" s="295"/>
      <c r="S29" s="327" t="str">
        <f>_xlfn.XLOOKUP(Tabla135[[#This Row],[Tipo de control]],Tabla7[Tipo de control],Tabla7[Peso],"",1)</f>
        <v/>
      </c>
      <c r="T29" s="290" t="str">
        <f>_xlfn.XLOOKUP(Tabla135[[#This Row],[Tipo de control]],Tabla7[Tipo de control],Tabla7[Afectación matriz],"",1)</f>
        <v/>
      </c>
      <c r="U29" s="295"/>
      <c r="V29" s="327" t="str">
        <f>_xlfn.XLOOKUP(Tabla135[[#This Row],[Implementación]],Tabla11[Implementación],Tabla11[Peso],"",1)</f>
        <v/>
      </c>
      <c r="W29" s="295"/>
      <c r="X29" s="295"/>
      <c r="Y29" s="295"/>
      <c r="Z29" s="295"/>
      <c r="AA29" s="310" t="str">
        <f>IFERROR(Tabla135[[#This Row],[Peso del control]]+Tabla135[[#This Row],[Peso de la implementación]],"")</f>
        <v/>
      </c>
      <c r="AB29" s="310" t="str" cm="1">
        <f t="array" ref="AB29">IFERROR(IF(Tabla135[[#This Row],[Registro diligenciado]]=TRUE,_xlfn.IFS(AND(Tabla135[[#This Row],[No. de Control]]=1,Tabla135[[#This Row],[Desplazamiento en la Matriz]]="Probabilidad"),D29-(D29*Tabla135[[#This Row],[Valor del control]]),AND(Tabla135[[#This Row],[No. de Control]]&gt;1,Tabla135[[#This Row],[Desplazamiento en la Matriz]]="Probabilidad"),AB28-(AB28*Tabla135[[#This Row],[Valor del control]]),AND(Tabla135[[#This Row],[No. de Control]]=1,Tabla135[[#This Row],[Desplazamiento en la Matriz]]="Impacto"),D29,AND(Tabla135[[#This Row],[No. de Control]]&gt;1,Tabla135[[#This Row],[Desplazamiento en la Matriz]]="Impacto"),AB28),""),"")</f>
        <v/>
      </c>
      <c r="AC29" s="310" t="str" cm="1">
        <f t="array" ref="AC29">IFERROR(IF(Tabla135[[#This Row],[Registro diligenciado]]=TRUE,_xlfn.IFS(AND(Tabla135[[#This Row],[No. de Control]]=1,Tabla135[[#This Row],[Desplazamiento en la Matriz]]="Impacto"),E29-(E29*Tabla135[[#This Row],[Valor del control]]),AND(Tabla135[[#This Row],[No. de Control]]&gt;1,Tabla135[[#This Row],[Desplazamiento en la Matriz]]="Impacto"),AC28-(AC28*Tabla135[[#This Row],[Valor del control]]),AND(Tabla135[[#This Row],[No. de Control]]=1,Tabla135[[#This Row],[Desplazamiento en la Matriz]]="Probabilidad"),E29,AND(Tabla135[[#This Row],[No. de Control]]&gt;1,Tabla135[[#This Row],[Desplazamiento en la Matriz]]="Probabilidad"),AC28),""),"")</f>
        <v/>
      </c>
      <c r="AD29" s="310">
        <f>IFERROR(_xlfn.MINIFS(Tabla135[Probabilidad residual],Tabla135[Id Riesgo],Tabla135[[#This Row],[Id Riesgo]]),"")</f>
        <v>0.56000000000000005</v>
      </c>
      <c r="AE29" s="310">
        <f>IFERROR(_xlfn.MINIFS(Tabla135[Impacto residual],Tabla135[Id Riesgo],Tabla135[[#This Row],[Id Riesgo]]),"")</f>
        <v>1</v>
      </c>
      <c r="AF29" s="310" t="str" cm="1">
        <f t="array" ref="AF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9" s="310" t="str" cm="1">
        <f t="array" ref="AG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 s="213"/>
      <c r="AJ29" s="801">
        <f>_xlfn.MINIFS(Tabla135[Probabilidad residual],Tabla135[Id Riesgo],Tabla135[[#This Row],[Id Riesgo]])</f>
        <v>0.56000000000000005</v>
      </c>
      <c r="AK29" s="801">
        <f>_xlfn.MINIFS(Tabla135[Impacto residual],Tabla135[Id Riesgo],Tabla135[[#This Row],[Id Riesgo]])</f>
        <v>1</v>
      </c>
      <c r="AL29" s="801"/>
      <c r="AM29" s="801"/>
      <c r="AN29" s="213"/>
      <c r="AO29" s="213"/>
      <c r="AP29" s="213"/>
      <c r="AQ29" s="213"/>
      <c r="AR29" s="213"/>
      <c r="AS29" s="213"/>
      <c r="AT29" s="213"/>
      <c r="AU29" s="213"/>
      <c r="AV29" s="213"/>
      <c r="AW29" s="213"/>
      <c r="AX29" s="213"/>
      <c r="AY29" s="213"/>
    </row>
    <row r="30" spans="1:51" ht="99.45" hidden="1" x14ac:dyDescent="0.4">
      <c r="A30" s="783" t="str">
        <f>Tabla135[[#This Row],[Id Riesgo]]</f>
        <v>RC2</v>
      </c>
      <c r="B30"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30" s="776" t="b">
        <f>Tabla135[[#This Row],[Identificado en paso 1 y 2?]]</f>
        <v>1</v>
      </c>
      <c r="D30" s="801">
        <f>_xlfn.XLOOKUP(Tabla135[[#This Row],[Id Riesgo]],Tabla13[Id Riesgo],Tabla13[Probabilidad],"",1)</f>
        <v>0.8</v>
      </c>
      <c r="E30" s="801">
        <f>IF(C30=TRUE,_xlfn.XLOOKUP(Tabla135[[#This Row],[Id Riesgo]],Tabla13[Id Riesgo],Tabla13[Porcentaje Impacto],"",1),"")</f>
        <v>1</v>
      </c>
      <c r="F30" s="290" t="str">
        <f t="shared" si="1"/>
        <v>RC2</v>
      </c>
      <c r="G30" s="414" t="b">
        <f>_xlfn.XLOOKUP(F30,Tabla13[Id Riesgo],Tabla13[Registro diligenciado],FALSE,1)</f>
        <v>1</v>
      </c>
      <c r="H30" s="290" t="str">
        <f>IF(G30,_xlfn.XLOOKUP(F30,Tabla6[Id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30" s="327">
        <f>_xlfn.XLOOKUP(Tabla135[[#This Row],[Id Riesgo]],Tabla13[Id Riesgo],Tabla13[Probabilidad])</f>
        <v>0.8</v>
      </c>
      <c r="J30" s="327">
        <f>_xlfn.XLOOKUP(Tabla135[[#This Row],[Id Riesgo]],Tabla13[Id Riesgo],Tabla13[Porcentaje Impacto],"",1)</f>
        <v>1</v>
      </c>
      <c r="K30" s="311">
        <v>9</v>
      </c>
      <c r="L30" s="314"/>
      <c r="M30" s="314"/>
      <c r="N30" s="314"/>
      <c r="O30" s="295"/>
      <c r="P30" s="314"/>
      <c r="Q30" s="328" t="str">
        <f>_xlfn.TEXTJOIN(" ",TRUE,Tabla135[[#This Row],[Actividad - Acción ¿Qué?
Inicia con verbo]],Tabla135[[#This Row],[Complemento
(Observaciones o desviaciones)]])</f>
        <v/>
      </c>
      <c r="R30" s="295"/>
      <c r="S30" s="327" t="str">
        <f>_xlfn.XLOOKUP(Tabla135[[#This Row],[Tipo de control]],Tabla7[Tipo de control],Tabla7[Peso],"",1)</f>
        <v/>
      </c>
      <c r="T30" s="290" t="str">
        <f>_xlfn.XLOOKUP(Tabla135[[#This Row],[Tipo de control]],Tabla7[Tipo de control],Tabla7[Afectación matriz],"",1)</f>
        <v/>
      </c>
      <c r="U30" s="295"/>
      <c r="V30" s="327" t="str">
        <f>_xlfn.XLOOKUP(Tabla135[[#This Row],[Implementación]],Tabla11[Implementación],Tabla11[Peso],"",1)</f>
        <v/>
      </c>
      <c r="W30" s="295"/>
      <c r="X30" s="295"/>
      <c r="Y30" s="295"/>
      <c r="Z30" s="295"/>
      <c r="AA30" s="310" t="str">
        <f>IFERROR(Tabla135[[#This Row],[Peso del control]]+Tabla135[[#This Row],[Peso de la implementación]],"")</f>
        <v/>
      </c>
      <c r="AB30" s="310" t="str" cm="1">
        <f t="array" ref="AB30">IFERROR(IF(Tabla135[[#This Row],[Registro diligenciado]]=TRUE,_xlfn.IFS(AND(Tabla135[[#This Row],[No. de Control]]=1,Tabla135[[#This Row],[Desplazamiento en la Matriz]]="Probabilidad"),D30-(D30*Tabla135[[#This Row],[Valor del control]]),AND(Tabla135[[#This Row],[No. de Control]]&gt;1,Tabla135[[#This Row],[Desplazamiento en la Matriz]]="Probabilidad"),AB29-(AB29*Tabla135[[#This Row],[Valor del control]]),AND(Tabla135[[#This Row],[No. de Control]]=1,Tabla135[[#This Row],[Desplazamiento en la Matriz]]="Impacto"),D30,AND(Tabla135[[#This Row],[No. de Control]]&gt;1,Tabla135[[#This Row],[Desplazamiento en la Matriz]]="Impacto"),AB29),""),"")</f>
        <v/>
      </c>
      <c r="AC30" s="310" t="str" cm="1">
        <f t="array" ref="AC30">IFERROR(IF(Tabla135[[#This Row],[Registro diligenciado]]=TRUE,_xlfn.IFS(AND(Tabla135[[#This Row],[No. de Control]]=1,Tabla135[[#This Row],[Desplazamiento en la Matriz]]="Impacto"),E30-(E30*Tabla135[[#This Row],[Valor del control]]),AND(Tabla135[[#This Row],[No. de Control]]&gt;1,Tabla135[[#This Row],[Desplazamiento en la Matriz]]="Impacto"),AC29-(AC29*Tabla135[[#This Row],[Valor del control]]),AND(Tabla135[[#This Row],[No. de Control]]=1,Tabla135[[#This Row],[Desplazamiento en la Matriz]]="Probabilidad"),E30,AND(Tabla135[[#This Row],[No. de Control]]&gt;1,Tabla135[[#This Row],[Desplazamiento en la Matriz]]="Probabilidad"),AC29),""),"")</f>
        <v/>
      </c>
      <c r="AD30" s="310">
        <f>IFERROR(_xlfn.MINIFS(Tabla135[Probabilidad residual],Tabla135[Id Riesgo],Tabla135[[#This Row],[Id Riesgo]]),"")</f>
        <v>0.56000000000000005</v>
      </c>
      <c r="AE30" s="310">
        <f>IFERROR(_xlfn.MINIFS(Tabla135[Impacto residual],Tabla135[Id Riesgo],Tabla135[[#This Row],[Id Riesgo]]),"")</f>
        <v>1</v>
      </c>
      <c r="AF30" s="310" t="str" cm="1">
        <f t="array" ref="AF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0" s="310" t="str" cm="1">
        <f t="array" ref="AG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 s="213"/>
      <c r="AJ30" s="801">
        <f>_xlfn.MINIFS(Tabla135[Probabilidad residual],Tabla135[Id Riesgo],Tabla135[[#This Row],[Id Riesgo]])</f>
        <v>0.56000000000000005</v>
      </c>
      <c r="AK30" s="801">
        <f>_xlfn.MINIFS(Tabla135[Impacto residual],Tabla135[Id Riesgo],Tabla135[[#This Row],[Id Riesgo]])</f>
        <v>1</v>
      </c>
      <c r="AL30" s="801"/>
      <c r="AM30" s="801"/>
      <c r="AN30" s="213"/>
      <c r="AO30" s="213"/>
      <c r="AP30" s="213"/>
      <c r="AQ30" s="213"/>
      <c r="AR30" s="213"/>
      <c r="AS30" s="213"/>
      <c r="AT30" s="213"/>
      <c r="AU30" s="213"/>
      <c r="AV30" s="213"/>
      <c r="AW30" s="213"/>
      <c r="AX30" s="213"/>
      <c r="AY30" s="213"/>
    </row>
    <row r="31" spans="1:51" ht="99.45" hidden="1" x14ac:dyDescent="0.4">
      <c r="A31" s="783" t="str">
        <f>Tabla135[[#This Row],[Id Riesgo]]</f>
        <v>RC2</v>
      </c>
      <c r="B31" s="784" t="str">
        <f>Tabla135[[#This Row],[Riesgo]]</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C31" s="776" t="b">
        <f>Tabla135[[#This Row],[Identificado en paso 1 y 2?]]</f>
        <v>1</v>
      </c>
      <c r="D31" s="801">
        <f>_xlfn.XLOOKUP(Tabla135[[#This Row],[Id Riesgo]],Tabla13[Id Riesgo],Tabla13[Probabilidad],"",1)</f>
        <v>0.8</v>
      </c>
      <c r="E31" s="801">
        <f>IF(C31=TRUE,_xlfn.XLOOKUP(Tabla135[[#This Row],[Id Riesgo]],Tabla13[Id Riesgo],Tabla13[Porcentaje Impacto],"",1),"")</f>
        <v>1</v>
      </c>
      <c r="F31" s="290" t="str">
        <f t="shared" si="1"/>
        <v>RC2</v>
      </c>
      <c r="G31" s="414" t="b">
        <f>_xlfn.XLOOKUP(F31,Tabla13[Id Riesgo],Tabla13[Registro diligenciado],FALSE,1)</f>
        <v>1</v>
      </c>
      <c r="H31" s="290" t="str">
        <f>IF(G31,_xlfn.XLOOKUP(F31,Tabla6[Id Riesgo],Tabla6[DESCRIPCIÓN DEL RIESGO],FALSE,1),"")</f>
        <v xml:space="preserve">Posibilidad de afectación Legal, Reputacional, Operativa por Fraude interno, Soborno entrante, Conflicto de Intereses debido a existencia de retrasos u omisiones en la adopción de decisiones administrativas del proceso agrario, no atribuibles a causas técnicas o  procedimentales plenamente identificadas. </v>
      </c>
      <c r="I31" s="327">
        <f>_xlfn.XLOOKUP(Tabla135[[#This Row],[Id Riesgo]],Tabla13[Id Riesgo],Tabla13[Probabilidad])</f>
        <v>0.8</v>
      </c>
      <c r="J31" s="327">
        <f>_xlfn.XLOOKUP(Tabla135[[#This Row],[Id Riesgo]],Tabla13[Id Riesgo],Tabla13[Porcentaje Impacto],"",1)</f>
        <v>1</v>
      </c>
      <c r="K31" s="311">
        <v>10</v>
      </c>
      <c r="L31" s="314"/>
      <c r="M31" s="314"/>
      <c r="N31" s="314"/>
      <c r="O31" s="295"/>
      <c r="P31" s="314"/>
      <c r="Q31" s="328" t="str">
        <f>_xlfn.TEXTJOIN(" ",TRUE,Tabla135[[#This Row],[Actividad - Acción ¿Qué?
Inicia con verbo]],Tabla135[[#This Row],[Complemento
(Observaciones o desviaciones)]])</f>
        <v/>
      </c>
      <c r="R31" s="295"/>
      <c r="S31" s="327" t="str">
        <f>_xlfn.XLOOKUP(Tabla135[[#This Row],[Tipo de control]],Tabla7[Tipo de control],Tabla7[Peso],"",1)</f>
        <v/>
      </c>
      <c r="T31" s="290" t="str">
        <f>_xlfn.XLOOKUP(Tabla135[[#This Row],[Tipo de control]],Tabla7[Tipo de control],Tabla7[Afectación matriz],"",1)</f>
        <v/>
      </c>
      <c r="U31" s="295"/>
      <c r="V31" s="327" t="str">
        <f>_xlfn.XLOOKUP(Tabla135[[#This Row],[Implementación]],Tabla11[Implementación],Tabla11[Peso],"",1)</f>
        <v/>
      </c>
      <c r="W31" s="295"/>
      <c r="X31" s="295"/>
      <c r="Y31" s="295"/>
      <c r="Z31" s="295"/>
      <c r="AA31" s="310" t="str">
        <f>IFERROR(Tabla135[[#This Row],[Peso del control]]+Tabla135[[#This Row],[Peso de la implementación]],"")</f>
        <v/>
      </c>
      <c r="AB31" s="310" t="str" cm="1">
        <f t="array" ref="AB31">IFERROR(IF(Tabla135[[#This Row],[Registro diligenciado]]=TRUE,_xlfn.IFS(AND(Tabla135[[#This Row],[No. de Control]]=1,Tabla135[[#This Row],[Desplazamiento en la Matriz]]="Probabilidad"),D31-(D31*Tabla135[[#This Row],[Valor del control]]),AND(Tabla135[[#This Row],[No. de Control]]&gt;1,Tabla135[[#This Row],[Desplazamiento en la Matriz]]="Probabilidad"),AB30-(AB30*Tabla135[[#This Row],[Valor del control]]),AND(Tabla135[[#This Row],[No. de Control]]=1,Tabla135[[#This Row],[Desplazamiento en la Matriz]]="Impacto"),D31,AND(Tabla135[[#This Row],[No. de Control]]&gt;1,Tabla135[[#This Row],[Desplazamiento en la Matriz]]="Impacto"),AB30),""),"")</f>
        <v/>
      </c>
      <c r="AC31" s="310" t="str" cm="1">
        <f t="array" ref="AC31">IFERROR(IF(Tabla135[[#This Row],[Registro diligenciado]]=TRUE,_xlfn.IFS(AND(Tabla135[[#This Row],[No. de Control]]=1,Tabla135[[#This Row],[Desplazamiento en la Matriz]]="Impacto"),E31-(E31*Tabla135[[#This Row],[Valor del control]]),AND(Tabla135[[#This Row],[No. de Control]]&gt;1,Tabla135[[#This Row],[Desplazamiento en la Matriz]]="Impacto"),AC30-(AC30*Tabla135[[#This Row],[Valor del control]]),AND(Tabla135[[#This Row],[No. de Control]]=1,Tabla135[[#This Row],[Desplazamiento en la Matriz]]="Probabilidad"),E31,AND(Tabla135[[#This Row],[No. de Control]]&gt;1,Tabla135[[#This Row],[Desplazamiento en la Matriz]]="Probabilidad"),AC30),""),"")</f>
        <v/>
      </c>
      <c r="AD31" s="310">
        <f>IFERROR(_xlfn.MINIFS(Tabla135[Probabilidad residual],Tabla135[Id Riesgo],Tabla135[[#This Row],[Id Riesgo]]),"")</f>
        <v>0.56000000000000005</v>
      </c>
      <c r="AE31" s="310">
        <f>IFERROR(_xlfn.MINIFS(Tabla135[Impacto residual],Tabla135[Id Riesgo],Tabla135[[#This Row],[Id Riesgo]]),"")</f>
        <v>1</v>
      </c>
      <c r="AF31" s="310" t="str" cm="1">
        <f t="array" ref="AF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1" s="310" t="str" cm="1">
        <f t="array" ref="AG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 s="213"/>
      <c r="AJ31" s="801">
        <f>_xlfn.MINIFS(Tabla135[Probabilidad residual],Tabla135[Id Riesgo],Tabla135[[#This Row],[Id Riesgo]])</f>
        <v>0.56000000000000005</v>
      </c>
      <c r="AK31" s="801">
        <f>_xlfn.MINIFS(Tabla135[Impacto residual],Tabla135[Id Riesgo],Tabla135[[#This Row],[Id Riesgo]])</f>
        <v>1</v>
      </c>
      <c r="AL31" s="801"/>
      <c r="AM31" s="801"/>
      <c r="AN31" s="213"/>
      <c r="AO31" s="213"/>
      <c r="AP31" s="213"/>
      <c r="AQ31" s="213"/>
      <c r="AR31" s="213"/>
      <c r="AS31" s="213"/>
      <c r="AT31" s="213"/>
      <c r="AU31" s="213"/>
      <c r="AV31" s="213"/>
      <c r="AW31" s="213"/>
      <c r="AX31" s="213"/>
      <c r="AY31" s="213"/>
    </row>
    <row r="32" spans="1:51" ht="188.25" customHeight="1" x14ac:dyDescent="0.4">
      <c r="A32" s="783" t="str">
        <f>Tabla135[[#This Row],[Id Riesgo]]</f>
        <v>RC3</v>
      </c>
      <c r="B32"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2" s="776" t="b">
        <f>Tabla135[[#This Row],[Identificado en paso 1 y 2?]]</f>
        <v>1</v>
      </c>
      <c r="D32" s="801">
        <f>_xlfn.XLOOKUP(Tabla135[[#This Row],[Id Riesgo]],Tabla13[Id Riesgo],Tabla13[Probabilidad],"",1)</f>
        <v>0.8</v>
      </c>
      <c r="E32" s="801">
        <f>IF(C32=TRUE,_xlfn.XLOOKUP(Tabla135[[#This Row],[Id Riesgo]],Tabla13[Id Riesgo],Tabla13[Porcentaje Impacto],"",1),"")</f>
        <v>1</v>
      </c>
      <c r="F32" s="290" t="s">
        <v>558</v>
      </c>
      <c r="G32" s="414" t="b">
        <f>_xlfn.XLOOKUP(F32,Tabla13[Id Riesgo],Tabla13[Registro diligenciado],FALSE,1)</f>
        <v>1</v>
      </c>
      <c r="H32" s="290" t="str">
        <f>IF(G32,_xlfn.XLOOKUP(F32,Tabla6[Id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2" s="327">
        <f>_xlfn.XLOOKUP(Tabla135[[#This Row],[Id Riesgo]],Tabla13[Id Riesgo],Tabla13[Probabilidad])</f>
        <v>0.8</v>
      </c>
      <c r="J32" s="327">
        <f>_xlfn.XLOOKUP(Tabla135[[#This Row],[Id Riesgo]],Tabla13[Id Riesgo],Tabla13[Porcentaje Impacto],"",1)</f>
        <v>1</v>
      </c>
      <c r="K32" s="311">
        <v>1</v>
      </c>
      <c r="L32" s="314" t="s">
        <v>292</v>
      </c>
      <c r="M32" s="314" t="s">
        <v>128</v>
      </c>
      <c r="N32" s="314"/>
      <c r="O32" s="295" t="s">
        <v>792</v>
      </c>
      <c r="P32" s="314" t="s">
        <v>793</v>
      </c>
      <c r="Q32" s="328" t="str">
        <f>_xlfn.TEXTJOIN(" ",TRUE,Tabla135[[#This Row],[Actividad - Acción ¿Qué?
Inicia con verbo]],Tabla135[[#This Row],[Complemento
(Observaciones o desviaciones)]])</f>
        <v>Verificar que el proyecto de acto administrativo que formaliza la propiedad privada rural, cumpla con los criterios técnicos y jurídicos que sustentan la decisión, antes de ser suscrito por parte de los funcionarios competentes con el fin de garantizar que la actuación administrativa concuerde con los elementos probatorios y documentos complementarios que hacen parte del expediente de acuerdo con la normatividad vigente.</v>
      </c>
      <c r="R32" s="295" t="s">
        <v>102</v>
      </c>
      <c r="S32" s="327">
        <f>_xlfn.XLOOKUP(Tabla135[[#This Row],[Tipo de control]],Tabla7[Tipo de control],Tabla7[Peso],"",1)</f>
        <v>0.25</v>
      </c>
      <c r="T32" s="290" t="str">
        <f>_xlfn.XLOOKUP(Tabla135[[#This Row],[Tipo de control]],Tabla7[Tipo de control],Tabla7[Afectación matriz],"",1)</f>
        <v>Probabilidad</v>
      </c>
      <c r="U32" s="295" t="s">
        <v>136</v>
      </c>
      <c r="V32" s="327">
        <f>_xlfn.XLOOKUP(Tabla135[[#This Row],[Implementación]],Tabla11[Implementación],Tabla11[Peso],"",1)</f>
        <v>0.15</v>
      </c>
      <c r="W32" s="295" t="s">
        <v>161</v>
      </c>
      <c r="X32" s="295" t="s">
        <v>99</v>
      </c>
      <c r="Y32" s="295" t="s">
        <v>100</v>
      </c>
      <c r="Z32" s="295" t="s">
        <v>101</v>
      </c>
      <c r="AA32" s="310">
        <f>IFERROR(Tabla135[[#This Row],[Peso del control]]+Tabla135[[#This Row],[Peso de la implementación]],"")</f>
        <v>0.4</v>
      </c>
      <c r="AB32" s="310" cm="1">
        <f t="array" ref="AB32">IFERROR(IF(Tabla135[[#This Row],[Registro diligenciado]]=TRUE,_xlfn.IFS(AND(Tabla135[[#This Row],[No. de Control]]=1,Tabla135[[#This Row],[Desplazamiento en la Matriz]]="Probabilidad"),D32-(D32*Tabla135[[#This Row],[Valor del control]]),AND(Tabla135[[#This Row],[No. de Control]]&gt;1,Tabla135[[#This Row],[Desplazamiento en la Matriz]]="Probabilidad"),AB31-(AB31*Tabla135[[#This Row],[Valor del control]]),AND(Tabla135[[#This Row],[No. de Control]]=1,Tabla135[[#This Row],[Desplazamiento en la Matriz]]="Impacto"),D32,AND(Tabla135[[#This Row],[No. de Control]]&gt;1,Tabla135[[#This Row],[Desplazamiento en la Matriz]]="Impacto"),AB31),""),"")</f>
        <v>0.48</v>
      </c>
      <c r="AC32" s="310" cm="1">
        <f t="array" ref="AC32">IFERROR(IF(Tabla135[[#This Row],[Registro diligenciado]]=TRUE,_xlfn.IFS(AND(Tabla135[[#This Row],[No. de Control]]=1,Tabla135[[#This Row],[Desplazamiento en la Matriz]]="Impacto"),E32-(E32*Tabla135[[#This Row],[Valor del control]]),AND(Tabla135[[#This Row],[No. de Control]]&gt;1,Tabla135[[#This Row],[Desplazamiento en la Matriz]]="Impacto"),AC31-(AC31*Tabla135[[#This Row],[Valor del control]]),AND(Tabla135[[#This Row],[No. de Control]]=1,Tabla135[[#This Row],[Desplazamiento en la Matriz]]="Probabilidad"),E32,AND(Tabla135[[#This Row],[No. de Control]]&gt;1,Tabla135[[#This Row],[Desplazamiento en la Matriz]]="Probabilidad"),AC31),""),"")</f>
        <v>1</v>
      </c>
      <c r="AD32" s="310">
        <f>IFERROR(_xlfn.MINIFS(Tabla135[Probabilidad residual],Tabla135[Id Riesgo],Tabla135[[#This Row],[Id Riesgo]]),"")</f>
        <v>0.48</v>
      </c>
      <c r="AE32" s="310">
        <f>IFERROR(_xlfn.MINIFS(Tabla135[Impacto residual],Tabla135[Id Riesgo],Tabla135[[#This Row],[Id Riesgo]]),"")</f>
        <v>1</v>
      </c>
      <c r="AF32" s="310" t="str" cm="1">
        <f t="array" ref="AF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2" s="310" t="str" cm="1">
        <f t="array" ref="AG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2" s="213"/>
      <c r="AJ32" s="801">
        <f>_xlfn.MINIFS(Tabla135[Probabilidad residual],Tabla135[Id Riesgo],Tabla135[[#This Row],[Id Riesgo]])</f>
        <v>0.48</v>
      </c>
      <c r="AK32" s="801">
        <f>_xlfn.MINIFS(Tabla135[Impacto residual],Tabla135[Id Riesgo],Tabla135[[#This Row],[Id Riesgo]])</f>
        <v>1</v>
      </c>
      <c r="AL32" s="801" t="str" cm="1">
        <f t="array" ref="AL32">IFERROR(_xlfn.IFS(AND(AJ32&gt;=CONFIGURACIÓN!$BF$6,AJ32&lt;=CONFIGURACIÓN!$BG$6),CONFIGURACIÓN!$BE$6,AND(AJ32&gt;=CONFIGURACIÓN!$BF$7,AJ32&lt;=CONFIGURACIÓN!$BG$7),CONFIGURACIÓN!$BE$7,AND(AJ32&gt;=CONFIGURACIÓN!$BF$8,AJ32&lt;=CONFIGURACIÓN!$BG$8),CONFIGURACIÓN!$BE$8,AND(AJ32&gt;=CONFIGURACIÓN!$BF$9,AJ32&lt;=CONFIGURACIÓN!$BG$9),CONFIGURACIÓN!$BE$9,AND(AJ32&gt;=CONFIGURACIÓN!$BF$10,AJ32&lt;=CONFIGURACIÓN!$BG$10),CONFIGURACIÓN!$BE$10),"")</f>
        <v>Media</v>
      </c>
      <c r="AM32" s="801" t="str" cm="1">
        <f t="array" ref="AM32">IFERROR(_xlfn.IFS(AND(AK32&gt;=CONFIGURACIÓN!$BJ$6,AK32&lt;=CONFIGURACIÓN!$BK$6),CONFIGURACIÓN!$BI$6,AND(AK32&gt;=CONFIGURACIÓN!$BJ$7,AK32&lt;=CONFIGURACIÓN!$BK$7),CONFIGURACIÓN!$BI$7,AND(AK32&gt;=CONFIGURACIÓN!$BJ$8,AK32&lt;=CONFIGURACIÓN!$BK$8),CONFIGURACIÓN!$BI$8,AND(AK32&gt;=CONFIGURACIÓN!$BJ$9,AK32&lt;=CONFIGURACIÓN!$BK$9),CONFIGURACIÓN!$BI$9,AND(AK32&gt;=CONFIGURACIÓN!$BJ$10,AK32&lt;=CONFIGURACIÓN!$BK$10),CONFIGURACIÓN!$BI$10),"")</f>
        <v>Castastrófico</v>
      </c>
      <c r="AN32" s="213"/>
      <c r="AO32" s="213"/>
      <c r="AP32" s="213"/>
      <c r="AQ32" s="213"/>
      <c r="AR32" s="213"/>
      <c r="AS32" s="213"/>
      <c r="AT32" s="213"/>
      <c r="AU32" s="213"/>
      <c r="AV32" s="213"/>
      <c r="AW32" s="213"/>
      <c r="AX32" s="213"/>
      <c r="AY32" s="213"/>
    </row>
    <row r="33" spans="1:51" ht="23.25" hidden="1" customHeight="1" x14ac:dyDescent="0.4">
      <c r="A33" s="783" t="str">
        <f>Tabla135[[#This Row],[Id Riesgo]]</f>
        <v>RC3</v>
      </c>
      <c r="B33"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3" s="776" t="b">
        <f>Tabla135[[#This Row],[Identificado en paso 1 y 2?]]</f>
        <v>1</v>
      </c>
      <c r="D33" s="801">
        <f>_xlfn.XLOOKUP(Tabla135[[#This Row],[Id Riesgo]],Tabla13[Id Riesgo],Tabla13[Probabilidad],"",1)</f>
        <v>0.8</v>
      </c>
      <c r="E33" s="801">
        <f>IF(C33=TRUE,_xlfn.XLOOKUP(Tabla135[[#This Row],[Id Riesgo]],Tabla13[Id Riesgo],Tabla13[Porcentaje Impacto],"",1),"")</f>
        <v>1</v>
      </c>
      <c r="F33" s="290" t="str">
        <f t="shared" ref="F33:F41" si="2">F32</f>
        <v>RC3</v>
      </c>
      <c r="G33" s="414" t="b">
        <f>_xlfn.XLOOKUP(F33,Tabla13[Id Riesgo],Tabla13[Registro diligenciado],FALSE,1)</f>
        <v>1</v>
      </c>
      <c r="H33" s="290" t="str">
        <f>IF(G33,_xlfn.XLOOKUP(F33,Tabla6[Id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3" s="327">
        <f>_xlfn.XLOOKUP(Tabla135[[#This Row],[Id Riesgo]],Tabla13[Id Riesgo],Tabla13[Probabilidad])</f>
        <v>0.8</v>
      </c>
      <c r="J33" s="327">
        <f>_xlfn.XLOOKUP(Tabla135[[#This Row],[Id Riesgo]],Tabla13[Id Riesgo],Tabla13[Porcentaje Impacto],"",1)</f>
        <v>1</v>
      </c>
      <c r="K33" s="311">
        <v>2</v>
      </c>
      <c r="L33" s="314"/>
      <c r="M33" s="314"/>
      <c r="N33" s="314"/>
      <c r="O33" s="295"/>
      <c r="P33" s="314"/>
      <c r="Q33" s="328" t="str">
        <f>_xlfn.TEXTJOIN(" ",TRUE,Tabla135[[#This Row],[Actividad - Acción ¿Qué?
Inicia con verbo]],Tabla135[[#This Row],[Complemento
(Observaciones o desviaciones)]])</f>
        <v/>
      </c>
      <c r="R33" s="295"/>
      <c r="S33" s="327" t="str">
        <f>_xlfn.XLOOKUP(Tabla135[[#This Row],[Tipo de control]],Tabla7[Tipo de control],Tabla7[Peso],"",1)</f>
        <v/>
      </c>
      <c r="T33" s="290" t="str">
        <f>_xlfn.XLOOKUP(Tabla135[[#This Row],[Tipo de control]],Tabla7[Tipo de control],Tabla7[Afectación matriz],"",1)</f>
        <v/>
      </c>
      <c r="U33" s="295"/>
      <c r="V33" s="327" t="str">
        <f>_xlfn.XLOOKUP(Tabla135[[#This Row],[Implementación]],Tabla11[Implementación],Tabla11[Peso],"",1)</f>
        <v/>
      </c>
      <c r="W33" s="295"/>
      <c r="X33" s="295"/>
      <c r="Y33" s="295"/>
      <c r="Z33" s="295"/>
      <c r="AA33" s="310" t="str">
        <f>IFERROR(Tabla135[[#This Row],[Peso del control]]+Tabla135[[#This Row],[Peso de la implementación]],"")</f>
        <v/>
      </c>
      <c r="AB33" s="310" t="str" cm="1">
        <f t="array" ref="AB33">IFERROR(IF(Tabla135[[#This Row],[Registro diligenciado]]=TRUE,_xlfn.IFS(AND(Tabla135[[#This Row],[No. de Control]]=1,Tabla135[[#This Row],[Desplazamiento en la Matriz]]="Probabilidad"),D33-(D33*Tabla135[[#This Row],[Valor del control]]),AND(Tabla135[[#This Row],[No. de Control]]&gt;1,Tabla135[[#This Row],[Desplazamiento en la Matriz]]="Probabilidad"),AB32-(AB32*Tabla135[[#This Row],[Valor del control]]),AND(Tabla135[[#This Row],[No. de Control]]=1,Tabla135[[#This Row],[Desplazamiento en la Matriz]]="Impacto"),D33,AND(Tabla135[[#This Row],[No. de Control]]&gt;1,Tabla135[[#This Row],[Desplazamiento en la Matriz]]="Impacto"),AB32),""),"")</f>
        <v/>
      </c>
      <c r="AC33" s="310" t="str" cm="1">
        <f t="array" ref="AC33">IFERROR(IF(Tabla135[[#This Row],[Registro diligenciado]]=TRUE,_xlfn.IFS(AND(Tabla135[[#This Row],[No. de Control]]=1,Tabla135[[#This Row],[Desplazamiento en la Matriz]]="Impacto"),E33-(E33*Tabla135[[#This Row],[Valor del control]]),AND(Tabla135[[#This Row],[No. de Control]]&gt;1,Tabla135[[#This Row],[Desplazamiento en la Matriz]]="Impacto"),AC32-(AC32*Tabla135[[#This Row],[Valor del control]]),AND(Tabla135[[#This Row],[No. de Control]]=1,Tabla135[[#This Row],[Desplazamiento en la Matriz]]="Probabilidad"),E33,AND(Tabla135[[#This Row],[No. de Control]]&gt;1,Tabla135[[#This Row],[Desplazamiento en la Matriz]]="Probabilidad"),AC32),""),"")</f>
        <v/>
      </c>
      <c r="AD33" s="310">
        <f>IFERROR(_xlfn.MINIFS(Tabla135[Probabilidad residual],Tabla135[Id Riesgo],Tabla135[[#This Row],[Id Riesgo]]),"")</f>
        <v>0.48</v>
      </c>
      <c r="AE33" s="310">
        <f>IFERROR(_xlfn.MINIFS(Tabla135[Impacto residual],Tabla135[Id Riesgo],Tabla135[[#This Row],[Id Riesgo]]),"")</f>
        <v>1</v>
      </c>
      <c r="AF33" s="310" t="str" cm="1">
        <f t="array" ref="AF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 s="310" t="str" cm="1">
        <f t="array" ref="AG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 s="213"/>
      <c r="AJ33" s="801">
        <f>_xlfn.MINIFS(Tabla135[Probabilidad residual],Tabla135[Id Riesgo],Tabla135[[#This Row],[Id Riesgo]])</f>
        <v>0.48</v>
      </c>
      <c r="AK33" s="801">
        <f>_xlfn.MINIFS(Tabla135[Impacto residual],Tabla135[Id Riesgo],Tabla135[[#This Row],[Id Riesgo]])</f>
        <v>1</v>
      </c>
      <c r="AL33" s="801"/>
      <c r="AM33" s="801"/>
      <c r="AN33" s="213"/>
      <c r="AO33" s="213"/>
      <c r="AP33" s="213"/>
      <c r="AQ33" s="213"/>
      <c r="AR33" s="213"/>
      <c r="AS33" s="213"/>
      <c r="AT33" s="213"/>
      <c r="AU33" s="213"/>
      <c r="AV33" s="213"/>
      <c r="AW33" s="213"/>
      <c r="AX33" s="213"/>
      <c r="AY33" s="213"/>
    </row>
    <row r="34" spans="1:51" ht="24.75" hidden="1" customHeight="1" x14ac:dyDescent="0.4">
      <c r="A34" s="783" t="str">
        <f>Tabla135[[#This Row],[Id Riesgo]]</f>
        <v>RC3</v>
      </c>
      <c r="B34"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4" s="776" t="b">
        <f>Tabla135[[#This Row],[Identificado en paso 1 y 2?]]</f>
        <v>1</v>
      </c>
      <c r="D34" s="801">
        <f>_xlfn.XLOOKUP(Tabla135[[#This Row],[Id Riesgo]],Tabla13[Id Riesgo],Tabla13[Probabilidad],"",1)</f>
        <v>0.8</v>
      </c>
      <c r="E34" s="801">
        <f>IF(C34=TRUE,_xlfn.XLOOKUP(Tabla135[[#This Row],[Id Riesgo]],Tabla13[Id Riesgo],Tabla13[Porcentaje Impacto],"",1),"")</f>
        <v>1</v>
      </c>
      <c r="F34" s="290" t="str">
        <f t="shared" si="2"/>
        <v>RC3</v>
      </c>
      <c r="G34" s="414" t="b">
        <f>_xlfn.XLOOKUP(F34,Tabla13[Id Riesgo],Tabla13[Registro diligenciado],FALSE,1)</f>
        <v>1</v>
      </c>
      <c r="H34" s="290" t="str">
        <f>IF(G34,_xlfn.XLOOKUP(F34,Tabla6[Id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4" s="327">
        <f>_xlfn.XLOOKUP(Tabla135[[#This Row],[Id Riesgo]],Tabla13[Id Riesgo],Tabla13[Probabilidad])</f>
        <v>0.8</v>
      </c>
      <c r="J34" s="327">
        <f>_xlfn.XLOOKUP(Tabla135[[#This Row],[Id Riesgo]],Tabla13[Id Riesgo],Tabla13[Porcentaje Impacto],"",1)</f>
        <v>1</v>
      </c>
      <c r="K34" s="311">
        <v>3</v>
      </c>
      <c r="L34" s="314"/>
      <c r="M34" s="314"/>
      <c r="N34" s="314"/>
      <c r="O34" s="295"/>
      <c r="P34" s="314"/>
      <c r="Q34" s="328" t="str">
        <f>_xlfn.TEXTJOIN(" ",TRUE,Tabla135[[#This Row],[Actividad - Acción ¿Qué?
Inicia con verbo]],Tabla135[[#This Row],[Complemento
(Observaciones o desviaciones)]])</f>
        <v/>
      </c>
      <c r="R34" s="295"/>
      <c r="S34" s="327" t="str">
        <f>_xlfn.XLOOKUP(Tabla135[[#This Row],[Tipo de control]],Tabla7[Tipo de control],Tabla7[Peso],"",1)</f>
        <v/>
      </c>
      <c r="T34" s="290" t="str">
        <f>_xlfn.XLOOKUP(Tabla135[[#This Row],[Tipo de control]],Tabla7[Tipo de control],Tabla7[Afectación matriz],"",1)</f>
        <v/>
      </c>
      <c r="U34" s="295"/>
      <c r="V34" s="327" t="str">
        <f>_xlfn.XLOOKUP(Tabla135[[#This Row],[Implementación]],Tabla11[Implementación],Tabla11[Peso],"",1)</f>
        <v/>
      </c>
      <c r="W34" s="295"/>
      <c r="X34" s="295"/>
      <c r="Y34" s="295"/>
      <c r="Z34" s="295"/>
      <c r="AA34" s="310" t="str">
        <f>IFERROR(Tabla135[[#This Row],[Peso del control]]+Tabla135[[#This Row],[Peso de la implementación]],"")</f>
        <v/>
      </c>
      <c r="AB34" s="310" t="str" cm="1">
        <f t="array" ref="AB34">IFERROR(IF(Tabla135[[#This Row],[Registro diligenciado]]=TRUE,_xlfn.IFS(AND(Tabla135[[#This Row],[No. de Control]]=1,Tabla135[[#This Row],[Desplazamiento en la Matriz]]="Probabilidad"),D34-(D34*Tabla135[[#This Row],[Valor del control]]),AND(Tabla135[[#This Row],[No. de Control]]&gt;1,Tabla135[[#This Row],[Desplazamiento en la Matriz]]="Probabilidad"),AB33-(AB33*Tabla135[[#This Row],[Valor del control]]),AND(Tabla135[[#This Row],[No. de Control]]=1,Tabla135[[#This Row],[Desplazamiento en la Matriz]]="Impacto"),D34,AND(Tabla135[[#This Row],[No. de Control]]&gt;1,Tabla135[[#This Row],[Desplazamiento en la Matriz]]="Impacto"),AB33),""),"")</f>
        <v/>
      </c>
      <c r="AC34" s="310" t="str" cm="1">
        <f t="array" ref="AC34">IFERROR(IF(Tabla135[[#This Row],[Registro diligenciado]]=TRUE,_xlfn.IFS(AND(Tabla135[[#This Row],[No. de Control]]=1,Tabla135[[#This Row],[Desplazamiento en la Matriz]]="Impacto"),E34-(E34*Tabla135[[#This Row],[Valor del control]]),AND(Tabla135[[#This Row],[No. de Control]]&gt;1,Tabla135[[#This Row],[Desplazamiento en la Matriz]]="Impacto"),AC33-(AC33*Tabla135[[#This Row],[Valor del control]]),AND(Tabla135[[#This Row],[No. de Control]]=1,Tabla135[[#This Row],[Desplazamiento en la Matriz]]="Probabilidad"),E34,AND(Tabla135[[#This Row],[No. de Control]]&gt;1,Tabla135[[#This Row],[Desplazamiento en la Matriz]]="Probabilidad"),AC33),""),"")</f>
        <v/>
      </c>
      <c r="AD34" s="310">
        <f>IFERROR(_xlfn.MINIFS(Tabla135[Probabilidad residual],Tabla135[Id Riesgo],Tabla135[[#This Row],[Id Riesgo]]),"")</f>
        <v>0.48</v>
      </c>
      <c r="AE34" s="310">
        <f>IFERROR(_xlfn.MINIFS(Tabla135[Impacto residual],Tabla135[Id Riesgo],Tabla135[[#This Row],[Id Riesgo]]),"")</f>
        <v>1</v>
      </c>
      <c r="AF34" s="310" t="str" cm="1">
        <f t="array" ref="AF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 s="310" t="str" cm="1">
        <f t="array" ref="AG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 s="213"/>
      <c r="AJ34" s="801">
        <f>_xlfn.MINIFS(Tabla135[Probabilidad residual],Tabla135[Id Riesgo],Tabla135[[#This Row],[Id Riesgo]])</f>
        <v>0.48</v>
      </c>
      <c r="AK34" s="801">
        <f>_xlfn.MINIFS(Tabla135[Impacto residual],Tabla135[Id Riesgo],Tabla135[[#This Row],[Id Riesgo]])</f>
        <v>1</v>
      </c>
      <c r="AL34" s="801"/>
      <c r="AM34" s="801"/>
      <c r="AN34" s="213"/>
      <c r="AO34" s="213"/>
      <c r="AP34" s="213"/>
      <c r="AQ34" s="213"/>
      <c r="AR34" s="213"/>
      <c r="AS34" s="213"/>
      <c r="AT34" s="213"/>
      <c r="AU34" s="213"/>
      <c r="AV34" s="213"/>
      <c r="AW34" s="213"/>
      <c r="AX34" s="213"/>
      <c r="AY34" s="213"/>
    </row>
    <row r="35" spans="1:51" ht="17.25" hidden="1" customHeight="1" x14ac:dyDescent="0.4">
      <c r="A35" s="783" t="str">
        <f>Tabla135[[#This Row],[Id Riesgo]]</f>
        <v>RC3</v>
      </c>
      <c r="B35"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5" s="776" t="b">
        <f>Tabla135[[#This Row],[Identificado en paso 1 y 2?]]</f>
        <v>1</v>
      </c>
      <c r="D35" s="801">
        <f>_xlfn.XLOOKUP(Tabla135[[#This Row],[Id Riesgo]],Tabla13[Id Riesgo],Tabla13[Probabilidad],"",1)</f>
        <v>0.8</v>
      </c>
      <c r="E35" s="801">
        <f>IF(C35=TRUE,_xlfn.XLOOKUP(Tabla135[[#This Row],[Id Riesgo]],Tabla13[Id Riesgo],Tabla13[Porcentaje Impacto],"",1),"")</f>
        <v>1</v>
      </c>
      <c r="F35" s="290" t="str">
        <f t="shared" si="2"/>
        <v>RC3</v>
      </c>
      <c r="G35" s="414" t="b">
        <f>_xlfn.XLOOKUP(F35,Tabla13[Id Riesgo],Tabla13[Registro diligenciado],FALSE,1)</f>
        <v>1</v>
      </c>
      <c r="H35" s="290" t="str">
        <f>IF(G35,_xlfn.XLOOKUP(F35,Tabla6[Id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5" s="327">
        <f>_xlfn.XLOOKUP(Tabla135[[#This Row],[Id Riesgo]],Tabla13[Id Riesgo],Tabla13[Probabilidad])</f>
        <v>0.8</v>
      </c>
      <c r="J35" s="327">
        <f>_xlfn.XLOOKUP(Tabla135[[#This Row],[Id Riesgo]],Tabla13[Id Riesgo],Tabla13[Porcentaje Impacto],"",1)</f>
        <v>1</v>
      </c>
      <c r="K35" s="311">
        <v>4</v>
      </c>
      <c r="L35" s="314"/>
      <c r="M35" s="314"/>
      <c r="N35" s="314"/>
      <c r="O35" s="295"/>
      <c r="P35" s="314"/>
      <c r="Q35" s="328" t="str">
        <f>_xlfn.TEXTJOIN(" ",TRUE,Tabla135[[#This Row],[Actividad - Acción ¿Qué?
Inicia con verbo]],Tabla135[[#This Row],[Complemento
(Observaciones o desviaciones)]])</f>
        <v/>
      </c>
      <c r="R35" s="295"/>
      <c r="S35" s="327" t="str">
        <f>_xlfn.XLOOKUP(Tabla135[[#This Row],[Tipo de control]],Tabla7[Tipo de control],Tabla7[Peso],"",1)</f>
        <v/>
      </c>
      <c r="T35" s="290" t="str">
        <f>_xlfn.XLOOKUP(Tabla135[[#This Row],[Tipo de control]],Tabla7[Tipo de control],Tabla7[Afectación matriz],"",1)</f>
        <v/>
      </c>
      <c r="U35" s="295"/>
      <c r="V35" s="327" t="str">
        <f>_xlfn.XLOOKUP(Tabla135[[#This Row],[Implementación]],Tabla11[Implementación],Tabla11[Peso],"",1)</f>
        <v/>
      </c>
      <c r="W35" s="295"/>
      <c r="X35" s="295"/>
      <c r="Y35" s="295"/>
      <c r="Z35" s="295"/>
      <c r="AA35" s="310" t="str">
        <f>IFERROR(Tabla135[[#This Row],[Peso del control]]+Tabla135[[#This Row],[Peso de la implementación]],"")</f>
        <v/>
      </c>
      <c r="AB35" s="310" t="str" cm="1">
        <f t="array" ref="AB35">IFERROR(IF(Tabla135[[#This Row],[Registro diligenciado]]=TRUE,_xlfn.IFS(AND(Tabla135[[#This Row],[No. de Control]]=1,Tabla135[[#This Row],[Desplazamiento en la Matriz]]="Probabilidad"),D35-(D35*Tabla135[[#This Row],[Valor del control]]),AND(Tabla135[[#This Row],[No. de Control]]&gt;1,Tabla135[[#This Row],[Desplazamiento en la Matriz]]="Probabilidad"),AB34-(AB34*Tabla135[[#This Row],[Valor del control]]),AND(Tabla135[[#This Row],[No. de Control]]=1,Tabla135[[#This Row],[Desplazamiento en la Matriz]]="Impacto"),D35,AND(Tabla135[[#This Row],[No. de Control]]&gt;1,Tabla135[[#This Row],[Desplazamiento en la Matriz]]="Impacto"),AB34),""),"")</f>
        <v/>
      </c>
      <c r="AC35" s="310" t="str" cm="1">
        <f t="array" ref="AC35">IFERROR(IF(Tabla135[[#This Row],[Registro diligenciado]]=TRUE,_xlfn.IFS(AND(Tabla135[[#This Row],[No. de Control]]=1,Tabla135[[#This Row],[Desplazamiento en la Matriz]]="Impacto"),E35-(E35*Tabla135[[#This Row],[Valor del control]]),AND(Tabla135[[#This Row],[No. de Control]]&gt;1,Tabla135[[#This Row],[Desplazamiento en la Matriz]]="Impacto"),AC34-(AC34*Tabla135[[#This Row],[Valor del control]]),AND(Tabla135[[#This Row],[No. de Control]]=1,Tabla135[[#This Row],[Desplazamiento en la Matriz]]="Probabilidad"),E35,AND(Tabla135[[#This Row],[No. de Control]]&gt;1,Tabla135[[#This Row],[Desplazamiento en la Matriz]]="Probabilidad"),AC34),""),"")</f>
        <v/>
      </c>
      <c r="AD35" s="310">
        <f>IFERROR(_xlfn.MINIFS(Tabla135[Probabilidad residual],Tabla135[Id Riesgo],Tabla135[[#This Row],[Id Riesgo]]),"")</f>
        <v>0.48</v>
      </c>
      <c r="AE35" s="310">
        <f>IFERROR(_xlfn.MINIFS(Tabla135[Impacto residual],Tabla135[Id Riesgo],Tabla135[[#This Row],[Id Riesgo]]),"")</f>
        <v>1</v>
      </c>
      <c r="AF35" s="310" t="str" cm="1">
        <f t="array" ref="AF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5" s="310" t="str" cm="1">
        <f t="array" ref="AG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 s="213"/>
      <c r="AJ35" s="801">
        <f>_xlfn.MINIFS(Tabla135[Probabilidad residual],Tabla135[Id Riesgo],Tabla135[[#This Row],[Id Riesgo]])</f>
        <v>0.48</v>
      </c>
      <c r="AK35" s="801">
        <f>_xlfn.MINIFS(Tabla135[Impacto residual],Tabla135[Id Riesgo],Tabla135[[#This Row],[Id Riesgo]])</f>
        <v>1</v>
      </c>
      <c r="AL35" s="801"/>
      <c r="AM35" s="801"/>
      <c r="AN35" s="213"/>
      <c r="AO35" s="213"/>
      <c r="AP35" s="213"/>
      <c r="AQ35" s="213"/>
      <c r="AR35" s="213"/>
      <c r="AS35" s="213"/>
      <c r="AT35" s="213"/>
      <c r="AU35" s="213"/>
      <c r="AV35" s="213"/>
      <c r="AW35" s="213"/>
      <c r="AX35" s="213"/>
      <c r="AY35" s="213"/>
    </row>
    <row r="36" spans="1:51" ht="19.5" hidden="1" customHeight="1" x14ac:dyDescent="0.4">
      <c r="A36" s="783" t="str">
        <f>Tabla135[[#This Row],[Id Riesgo]]</f>
        <v>RC3</v>
      </c>
      <c r="B36"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6" s="776" t="b">
        <f>Tabla135[[#This Row],[Identificado en paso 1 y 2?]]</f>
        <v>1</v>
      </c>
      <c r="D36" s="801">
        <f>_xlfn.XLOOKUP(Tabla135[[#This Row],[Id Riesgo]],Tabla13[Id Riesgo],Tabla13[Probabilidad],"",1)</f>
        <v>0.8</v>
      </c>
      <c r="E36" s="801">
        <f>IF(C36=TRUE,_xlfn.XLOOKUP(Tabla135[[#This Row],[Id Riesgo]],Tabla13[Id Riesgo],Tabla13[Porcentaje Impacto],"",1),"")</f>
        <v>1</v>
      </c>
      <c r="F36" s="290" t="str">
        <f t="shared" si="2"/>
        <v>RC3</v>
      </c>
      <c r="G36" s="414" t="b">
        <f>_xlfn.XLOOKUP(F36,Tabla13[Id Riesgo],Tabla13[Registro diligenciado],FALSE,1)</f>
        <v>1</v>
      </c>
      <c r="H36" s="290" t="str">
        <f>IF(G36,_xlfn.XLOOKUP(F36,Tabla6[Id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6" s="327">
        <f>_xlfn.XLOOKUP(Tabla135[[#This Row],[Id Riesgo]],Tabla13[Id Riesgo],Tabla13[Probabilidad])</f>
        <v>0.8</v>
      </c>
      <c r="J36" s="327">
        <f>_xlfn.XLOOKUP(Tabla135[[#This Row],[Id Riesgo]],Tabla13[Id Riesgo],Tabla13[Porcentaje Impacto],"",1)</f>
        <v>1</v>
      </c>
      <c r="K36" s="311">
        <v>5</v>
      </c>
      <c r="L36" s="314"/>
      <c r="M36" s="314"/>
      <c r="N36" s="314"/>
      <c r="O36" s="295"/>
      <c r="P36" s="314"/>
      <c r="Q36" s="328" t="str">
        <f>_xlfn.TEXTJOIN(" ",TRUE,Tabla135[[#This Row],[Actividad - Acción ¿Qué?
Inicia con verbo]],Tabla135[[#This Row],[Complemento
(Observaciones o desviaciones)]])</f>
        <v/>
      </c>
      <c r="R36" s="295"/>
      <c r="S36" s="327" t="str">
        <f>_xlfn.XLOOKUP(Tabla135[[#This Row],[Tipo de control]],Tabla7[Tipo de control],Tabla7[Peso],"",1)</f>
        <v/>
      </c>
      <c r="T36" s="290" t="str">
        <f>_xlfn.XLOOKUP(Tabla135[[#This Row],[Tipo de control]],Tabla7[Tipo de control],Tabla7[Afectación matriz],"",1)</f>
        <v/>
      </c>
      <c r="U36" s="295"/>
      <c r="V36" s="327" t="str">
        <f>_xlfn.XLOOKUP(Tabla135[[#This Row],[Implementación]],Tabla11[Implementación],Tabla11[Peso],"",1)</f>
        <v/>
      </c>
      <c r="W36" s="295"/>
      <c r="X36" s="295"/>
      <c r="Y36" s="295"/>
      <c r="Z36" s="295"/>
      <c r="AA36" s="310" t="str">
        <f>IFERROR(Tabla135[[#This Row],[Peso del control]]+Tabla135[[#This Row],[Peso de la implementación]],"")</f>
        <v/>
      </c>
      <c r="AB36" s="310" t="str" cm="1">
        <f t="array" ref="AB36">IFERROR(IF(Tabla135[[#This Row],[Registro diligenciado]]=TRUE,_xlfn.IFS(AND(Tabla135[[#This Row],[No. de Control]]=1,Tabla135[[#This Row],[Desplazamiento en la Matriz]]="Probabilidad"),D36-(D36*Tabla135[[#This Row],[Valor del control]]),AND(Tabla135[[#This Row],[No. de Control]]&gt;1,Tabla135[[#This Row],[Desplazamiento en la Matriz]]="Probabilidad"),AB35-(AB35*Tabla135[[#This Row],[Valor del control]]),AND(Tabla135[[#This Row],[No. de Control]]=1,Tabla135[[#This Row],[Desplazamiento en la Matriz]]="Impacto"),D36,AND(Tabla135[[#This Row],[No. de Control]]&gt;1,Tabla135[[#This Row],[Desplazamiento en la Matriz]]="Impacto"),AB35),""),"")</f>
        <v/>
      </c>
      <c r="AC36" s="310" t="str" cm="1">
        <f t="array" ref="AC36">IFERROR(IF(Tabla135[[#This Row],[Registro diligenciado]]=TRUE,_xlfn.IFS(AND(Tabla135[[#This Row],[No. de Control]]=1,Tabla135[[#This Row],[Desplazamiento en la Matriz]]="Impacto"),E36-(E36*Tabla135[[#This Row],[Valor del control]]),AND(Tabla135[[#This Row],[No. de Control]]&gt;1,Tabla135[[#This Row],[Desplazamiento en la Matriz]]="Impacto"),AC35-(AC35*Tabla135[[#This Row],[Valor del control]]),AND(Tabla135[[#This Row],[No. de Control]]=1,Tabla135[[#This Row],[Desplazamiento en la Matriz]]="Probabilidad"),E36,AND(Tabla135[[#This Row],[No. de Control]]&gt;1,Tabla135[[#This Row],[Desplazamiento en la Matriz]]="Probabilidad"),AC35),""),"")</f>
        <v/>
      </c>
      <c r="AD36" s="310">
        <f>IFERROR(_xlfn.MINIFS(Tabla135[Probabilidad residual],Tabla135[Id Riesgo],Tabla135[[#This Row],[Id Riesgo]]),"")</f>
        <v>0.48</v>
      </c>
      <c r="AE36" s="310">
        <f>IFERROR(_xlfn.MINIFS(Tabla135[Impacto residual],Tabla135[Id Riesgo],Tabla135[[#This Row],[Id Riesgo]]),"")</f>
        <v>1</v>
      </c>
      <c r="AF36" s="310" t="str" cm="1">
        <f t="array" ref="AF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6" s="310" t="str" cm="1">
        <f t="array" ref="AG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 s="213"/>
      <c r="AJ36" s="801">
        <f>_xlfn.MINIFS(Tabla135[Probabilidad residual],Tabla135[Id Riesgo],Tabla135[[#This Row],[Id Riesgo]])</f>
        <v>0.48</v>
      </c>
      <c r="AK36" s="801">
        <f>_xlfn.MINIFS(Tabla135[Impacto residual],Tabla135[Id Riesgo],Tabla135[[#This Row],[Id Riesgo]])</f>
        <v>1</v>
      </c>
      <c r="AL36" s="801"/>
      <c r="AM36" s="801"/>
      <c r="AN36" s="213"/>
      <c r="AO36" s="213"/>
      <c r="AP36" s="213"/>
      <c r="AQ36" s="213"/>
      <c r="AR36" s="213"/>
      <c r="AS36" s="213"/>
      <c r="AT36" s="213"/>
      <c r="AU36" s="213"/>
      <c r="AV36" s="213"/>
      <c r="AW36" s="213"/>
      <c r="AX36" s="213"/>
      <c r="AY36" s="213"/>
    </row>
    <row r="37" spans="1:51" ht="20.25" hidden="1" customHeight="1" x14ac:dyDescent="0.4">
      <c r="A37" s="783" t="str">
        <f>Tabla135[[#This Row],[Id Riesgo]]</f>
        <v>RC3</v>
      </c>
      <c r="B37"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7" s="776" t="b">
        <f>Tabla135[[#This Row],[Identificado en paso 1 y 2?]]</f>
        <v>1</v>
      </c>
      <c r="D37" s="801">
        <f>_xlfn.XLOOKUP(Tabla135[[#This Row],[Id Riesgo]],Tabla13[Id Riesgo],Tabla13[Probabilidad],"",1)</f>
        <v>0.8</v>
      </c>
      <c r="E37" s="801">
        <f>IF(C37=TRUE,_xlfn.XLOOKUP(Tabla135[[#This Row],[Id Riesgo]],Tabla13[Id Riesgo],Tabla13[Porcentaje Impacto],"",1),"")</f>
        <v>1</v>
      </c>
      <c r="F37" s="290" t="str">
        <f t="shared" si="2"/>
        <v>RC3</v>
      </c>
      <c r="G37" s="414" t="b">
        <f>_xlfn.XLOOKUP(F37,Tabla13[Id Riesgo],Tabla13[Registro diligenciado],FALSE,1)</f>
        <v>1</v>
      </c>
      <c r="H37" s="290" t="str">
        <f>IF(G37,_xlfn.XLOOKUP(F37,Tabla6[Id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7" s="327">
        <f>_xlfn.XLOOKUP(Tabla135[[#This Row],[Id Riesgo]],Tabla13[Id Riesgo],Tabla13[Probabilidad])</f>
        <v>0.8</v>
      </c>
      <c r="J37" s="327">
        <f>_xlfn.XLOOKUP(Tabla135[[#This Row],[Id Riesgo]],Tabla13[Id Riesgo],Tabla13[Porcentaje Impacto],"",1)</f>
        <v>1</v>
      </c>
      <c r="K37" s="311">
        <v>6</v>
      </c>
      <c r="L37" s="314"/>
      <c r="M37" s="314"/>
      <c r="N37" s="314"/>
      <c r="O37" s="295"/>
      <c r="P37" s="314"/>
      <c r="Q37" s="328" t="str">
        <f>_xlfn.TEXTJOIN(" ",TRUE,Tabla135[[#This Row],[Actividad - Acción ¿Qué?
Inicia con verbo]],Tabla135[[#This Row],[Complemento
(Observaciones o desviaciones)]])</f>
        <v/>
      </c>
      <c r="R37" s="295"/>
      <c r="S37" s="327" t="str">
        <f>_xlfn.XLOOKUP(Tabla135[[#This Row],[Tipo de control]],Tabla7[Tipo de control],Tabla7[Peso],"",1)</f>
        <v/>
      </c>
      <c r="T37" s="290" t="str">
        <f>_xlfn.XLOOKUP(Tabla135[[#This Row],[Tipo de control]],Tabla7[Tipo de control],Tabla7[Afectación matriz],"",1)</f>
        <v/>
      </c>
      <c r="U37" s="295"/>
      <c r="V37" s="327" t="str">
        <f>_xlfn.XLOOKUP(Tabla135[[#This Row],[Implementación]],Tabla11[Implementación],Tabla11[Peso],"",1)</f>
        <v/>
      </c>
      <c r="W37" s="295"/>
      <c r="X37" s="295"/>
      <c r="Y37" s="295"/>
      <c r="Z37" s="295"/>
      <c r="AA37" s="310" t="str">
        <f>IFERROR(Tabla135[[#This Row],[Peso del control]]+Tabla135[[#This Row],[Peso de la implementación]],"")</f>
        <v/>
      </c>
      <c r="AB37" s="310" t="str" cm="1">
        <f t="array" ref="AB37">IFERROR(IF(Tabla135[[#This Row],[Registro diligenciado]]=TRUE,_xlfn.IFS(AND(Tabla135[[#This Row],[No. de Control]]=1,Tabla135[[#This Row],[Desplazamiento en la Matriz]]="Probabilidad"),D37-(D37*Tabla135[[#This Row],[Valor del control]]),AND(Tabla135[[#This Row],[No. de Control]]&gt;1,Tabla135[[#This Row],[Desplazamiento en la Matriz]]="Probabilidad"),AB36-(AB36*Tabla135[[#This Row],[Valor del control]]),AND(Tabla135[[#This Row],[No. de Control]]=1,Tabla135[[#This Row],[Desplazamiento en la Matriz]]="Impacto"),D37,AND(Tabla135[[#This Row],[No. de Control]]&gt;1,Tabla135[[#This Row],[Desplazamiento en la Matriz]]="Impacto"),AB36),""),"")</f>
        <v/>
      </c>
      <c r="AC37" s="310" t="str" cm="1">
        <f t="array" ref="AC37">IFERROR(IF(Tabla135[[#This Row],[Registro diligenciado]]=TRUE,_xlfn.IFS(AND(Tabla135[[#This Row],[No. de Control]]=1,Tabla135[[#This Row],[Desplazamiento en la Matriz]]="Impacto"),E37-(E37*Tabla135[[#This Row],[Valor del control]]),AND(Tabla135[[#This Row],[No. de Control]]&gt;1,Tabla135[[#This Row],[Desplazamiento en la Matriz]]="Impacto"),AC36-(AC36*Tabla135[[#This Row],[Valor del control]]),AND(Tabla135[[#This Row],[No. de Control]]=1,Tabla135[[#This Row],[Desplazamiento en la Matriz]]="Probabilidad"),E37,AND(Tabla135[[#This Row],[No. de Control]]&gt;1,Tabla135[[#This Row],[Desplazamiento en la Matriz]]="Probabilidad"),AC36),""),"")</f>
        <v/>
      </c>
      <c r="AD37" s="310">
        <f>IFERROR(_xlfn.MINIFS(Tabla135[Probabilidad residual],Tabla135[Id Riesgo],Tabla135[[#This Row],[Id Riesgo]]),"")</f>
        <v>0.48</v>
      </c>
      <c r="AE37" s="310">
        <f>IFERROR(_xlfn.MINIFS(Tabla135[Impacto residual],Tabla135[Id Riesgo],Tabla135[[#This Row],[Id Riesgo]]),"")</f>
        <v>1</v>
      </c>
      <c r="AF37" s="310" t="str" cm="1">
        <f t="array" ref="AF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7" s="310" t="str" cm="1">
        <f t="array" ref="AG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 s="213"/>
      <c r="AJ37" s="801">
        <f>_xlfn.MINIFS(Tabla135[Probabilidad residual],Tabla135[Id Riesgo],Tabla135[[#This Row],[Id Riesgo]])</f>
        <v>0.48</v>
      </c>
      <c r="AK37" s="801">
        <f>_xlfn.MINIFS(Tabla135[Impacto residual],Tabla135[Id Riesgo],Tabla135[[#This Row],[Id Riesgo]])</f>
        <v>1</v>
      </c>
      <c r="AL37" s="801"/>
      <c r="AM37" s="801"/>
      <c r="AN37" s="213"/>
      <c r="AO37" s="213"/>
      <c r="AP37" s="213"/>
      <c r="AQ37" s="213"/>
      <c r="AR37" s="213"/>
      <c r="AS37" s="213"/>
      <c r="AT37" s="213"/>
      <c r="AU37" s="213"/>
      <c r="AV37" s="213"/>
      <c r="AW37" s="213"/>
      <c r="AX37" s="213"/>
      <c r="AY37" s="213"/>
    </row>
    <row r="38" spans="1:51" ht="20.25" hidden="1" customHeight="1" x14ac:dyDescent="0.4">
      <c r="A38" s="783" t="str">
        <f>Tabla135[[#This Row],[Id Riesgo]]</f>
        <v>RC3</v>
      </c>
      <c r="B38"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8" s="776" t="b">
        <f>Tabla135[[#This Row],[Identificado en paso 1 y 2?]]</f>
        <v>1</v>
      </c>
      <c r="D38" s="801">
        <f>_xlfn.XLOOKUP(Tabla135[[#This Row],[Id Riesgo]],Tabla13[Id Riesgo],Tabla13[Probabilidad],"",1)</f>
        <v>0.8</v>
      </c>
      <c r="E38" s="801">
        <f>IF(C38=TRUE,_xlfn.XLOOKUP(Tabla135[[#This Row],[Id Riesgo]],Tabla13[Id Riesgo],Tabla13[Porcentaje Impacto],"",1),"")</f>
        <v>1</v>
      </c>
      <c r="F38" s="290" t="str">
        <f t="shared" si="2"/>
        <v>RC3</v>
      </c>
      <c r="G38" s="414" t="b">
        <f>_xlfn.XLOOKUP(F38,Tabla13[Id Riesgo],Tabla13[Registro diligenciado],FALSE,1)</f>
        <v>1</v>
      </c>
      <c r="H38" s="290" t="str">
        <f>IF(G38,_xlfn.XLOOKUP(F38,Tabla6[Id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8" s="327">
        <f>_xlfn.XLOOKUP(Tabla135[[#This Row],[Id Riesgo]],Tabla13[Id Riesgo],Tabla13[Probabilidad])</f>
        <v>0.8</v>
      </c>
      <c r="J38" s="327">
        <f>_xlfn.XLOOKUP(Tabla135[[#This Row],[Id Riesgo]],Tabla13[Id Riesgo],Tabla13[Porcentaje Impacto],"",1)</f>
        <v>1</v>
      </c>
      <c r="K38" s="311">
        <v>7</v>
      </c>
      <c r="L38" s="314"/>
      <c r="M38" s="314"/>
      <c r="N38" s="314"/>
      <c r="O38" s="295"/>
      <c r="P38" s="314"/>
      <c r="Q38" s="328" t="str">
        <f>_xlfn.TEXTJOIN(" ",TRUE,Tabla135[[#This Row],[Actividad - Acción ¿Qué?
Inicia con verbo]],Tabla135[[#This Row],[Complemento
(Observaciones o desviaciones)]])</f>
        <v/>
      </c>
      <c r="R38" s="295"/>
      <c r="S38" s="327" t="str">
        <f>_xlfn.XLOOKUP(Tabla135[[#This Row],[Tipo de control]],Tabla7[Tipo de control],Tabla7[Peso],"",1)</f>
        <v/>
      </c>
      <c r="T38" s="290" t="str">
        <f>_xlfn.XLOOKUP(Tabla135[[#This Row],[Tipo de control]],Tabla7[Tipo de control],Tabla7[Afectación matriz],"",1)</f>
        <v/>
      </c>
      <c r="U38" s="295"/>
      <c r="V38" s="327" t="str">
        <f>_xlfn.XLOOKUP(Tabla135[[#This Row],[Implementación]],Tabla11[Implementación],Tabla11[Peso],"",1)</f>
        <v/>
      </c>
      <c r="W38" s="295"/>
      <c r="X38" s="295"/>
      <c r="Y38" s="295"/>
      <c r="Z38" s="295"/>
      <c r="AA38" s="310" t="str">
        <f>IFERROR(Tabla135[[#This Row],[Peso del control]]+Tabla135[[#This Row],[Peso de la implementación]],"")</f>
        <v/>
      </c>
      <c r="AB38" s="310" t="str" cm="1">
        <f t="array" ref="AB38">IFERROR(IF(Tabla135[[#This Row],[Registro diligenciado]]=TRUE,_xlfn.IFS(AND(Tabla135[[#This Row],[No. de Control]]=1,Tabla135[[#This Row],[Desplazamiento en la Matriz]]="Probabilidad"),D38-(D38*Tabla135[[#This Row],[Valor del control]]),AND(Tabla135[[#This Row],[No. de Control]]&gt;1,Tabla135[[#This Row],[Desplazamiento en la Matriz]]="Probabilidad"),AB37-(AB37*Tabla135[[#This Row],[Valor del control]]),AND(Tabla135[[#This Row],[No. de Control]]=1,Tabla135[[#This Row],[Desplazamiento en la Matriz]]="Impacto"),D38,AND(Tabla135[[#This Row],[No. de Control]]&gt;1,Tabla135[[#This Row],[Desplazamiento en la Matriz]]="Impacto"),AB37),""),"")</f>
        <v/>
      </c>
      <c r="AC38" s="310" t="str" cm="1">
        <f t="array" ref="AC38">IFERROR(IF(Tabla135[[#This Row],[Registro diligenciado]]=TRUE,_xlfn.IFS(AND(Tabla135[[#This Row],[No. de Control]]=1,Tabla135[[#This Row],[Desplazamiento en la Matriz]]="Impacto"),E38-(E38*Tabla135[[#This Row],[Valor del control]]),AND(Tabla135[[#This Row],[No. de Control]]&gt;1,Tabla135[[#This Row],[Desplazamiento en la Matriz]]="Impacto"),AC37-(AC37*Tabla135[[#This Row],[Valor del control]]),AND(Tabla135[[#This Row],[No. de Control]]=1,Tabla135[[#This Row],[Desplazamiento en la Matriz]]="Probabilidad"),E38,AND(Tabla135[[#This Row],[No. de Control]]&gt;1,Tabla135[[#This Row],[Desplazamiento en la Matriz]]="Probabilidad"),AC37),""),"")</f>
        <v/>
      </c>
      <c r="AD38" s="310">
        <f>IFERROR(_xlfn.MINIFS(Tabla135[Probabilidad residual],Tabla135[Id Riesgo],Tabla135[[#This Row],[Id Riesgo]]),"")</f>
        <v>0.48</v>
      </c>
      <c r="AE38" s="310">
        <f>IFERROR(_xlfn.MINIFS(Tabla135[Impacto residual],Tabla135[Id Riesgo],Tabla135[[#This Row],[Id Riesgo]]),"")</f>
        <v>1</v>
      </c>
      <c r="AF38" s="310" t="str" cm="1">
        <f t="array" ref="AF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 s="310" t="str" cm="1">
        <f t="array" ref="AG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 s="213"/>
      <c r="AJ38" s="801">
        <f>_xlfn.MINIFS(Tabla135[Probabilidad residual],Tabla135[Id Riesgo],Tabla135[[#This Row],[Id Riesgo]])</f>
        <v>0.48</v>
      </c>
      <c r="AK38" s="801">
        <f>_xlfn.MINIFS(Tabla135[Impacto residual],Tabla135[Id Riesgo],Tabla135[[#This Row],[Id Riesgo]])</f>
        <v>1</v>
      </c>
      <c r="AL38" s="801"/>
      <c r="AM38" s="801"/>
      <c r="AN38" s="213"/>
      <c r="AO38" s="213"/>
      <c r="AP38" s="213"/>
      <c r="AQ38" s="213"/>
      <c r="AR38" s="213"/>
      <c r="AS38" s="213"/>
      <c r="AT38" s="213"/>
      <c r="AU38" s="213"/>
      <c r="AV38" s="213"/>
      <c r="AW38" s="213"/>
      <c r="AX38" s="213"/>
      <c r="AY38" s="213"/>
    </row>
    <row r="39" spans="1:51" ht="29.25" hidden="1" customHeight="1" x14ac:dyDescent="0.4">
      <c r="A39" s="783" t="str">
        <f>Tabla135[[#This Row],[Id Riesgo]]</f>
        <v>RC3</v>
      </c>
      <c r="B39"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39" s="776" t="b">
        <f>Tabla135[[#This Row],[Identificado en paso 1 y 2?]]</f>
        <v>1</v>
      </c>
      <c r="D39" s="801">
        <f>_xlfn.XLOOKUP(Tabla135[[#This Row],[Id Riesgo]],Tabla13[Id Riesgo],Tabla13[Probabilidad],"",1)</f>
        <v>0.8</v>
      </c>
      <c r="E39" s="801">
        <f>IF(C39=TRUE,_xlfn.XLOOKUP(Tabla135[[#This Row],[Id Riesgo]],Tabla13[Id Riesgo],Tabla13[Porcentaje Impacto],"",1),"")</f>
        <v>1</v>
      </c>
      <c r="F39" s="290" t="str">
        <f t="shared" si="2"/>
        <v>RC3</v>
      </c>
      <c r="G39" s="414" t="b">
        <f>_xlfn.XLOOKUP(F39,Tabla13[Id Riesgo],Tabla13[Registro diligenciado],FALSE,1)</f>
        <v>1</v>
      </c>
      <c r="H39" s="290" t="str">
        <f>IF(G39,_xlfn.XLOOKUP(F39,Tabla6[Id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39" s="327">
        <f>_xlfn.XLOOKUP(Tabla135[[#This Row],[Id Riesgo]],Tabla13[Id Riesgo],Tabla13[Probabilidad])</f>
        <v>0.8</v>
      </c>
      <c r="J39" s="327">
        <f>_xlfn.XLOOKUP(Tabla135[[#This Row],[Id Riesgo]],Tabla13[Id Riesgo],Tabla13[Porcentaje Impacto],"",1)</f>
        <v>1</v>
      </c>
      <c r="K39" s="311">
        <v>8</v>
      </c>
      <c r="L39" s="314"/>
      <c r="M39" s="314"/>
      <c r="N39" s="314"/>
      <c r="O39" s="295"/>
      <c r="P39" s="314"/>
      <c r="Q39" s="328" t="str">
        <f>_xlfn.TEXTJOIN(" ",TRUE,Tabla135[[#This Row],[Actividad - Acción ¿Qué?
Inicia con verbo]],Tabla135[[#This Row],[Complemento
(Observaciones o desviaciones)]])</f>
        <v/>
      </c>
      <c r="R39" s="295"/>
      <c r="S39" s="327" t="str">
        <f>_xlfn.XLOOKUP(Tabla135[[#This Row],[Tipo de control]],Tabla7[Tipo de control],Tabla7[Peso],"",1)</f>
        <v/>
      </c>
      <c r="T39" s="290" t="str">
        <f>_xlfn.XLOOKUP(Tabla135[[#This Row],[Tipo de control]],Tabla7[Tipo de control],Tabla7[Afectación matriz],"",1)</f>
        <v/>
      </c>
      <c r="U39" s="295"/>
      <c r="V39" s="327" t="str">
        <f>_xlfn.XLOOKUP(Tabla135[[#This Row],[Implementación]],Tabla11[Implementación],Tabla11[Peso],"",1)</f>
        <v/>
      </c>
      <c r="W39" s="295"/>
      <c r="X39" s="295"/>
      <c r="Y39" s="295"/>
      <c r="Z39" s="295"/>
      <c r="AA39" s="310" t="str">
        <f>IFERROR(Tabla135[[#This Row],[Peso del control]]+Tabla135[[#This Row],[Peso de la implementación]],"")</f>
        <v/>
      </c>
      <c r="AB39" s="310" t="str" cm="1">
        <f t="array" ref="AB39">IFERROR(IF(Tabla135[[#This Row],[Registro diligenciado]]=TRUE,_xlfn.IFS(AND(Tabla135[[#This Row],[No. de Control]]=1,Tabla135[[#This Row],[Desplazamiento en la Matriz]]="Probabilidad"),D39-(D39*Tabla135[[#This Row],[Valor del control]]),AND(Tabla135[[#This Row],[No. de Control]]&gt;1,Tabla135[[#This Row],[Desplazamiento en la Matriz]]="Probabilidad"),AB38-(AB38*Tabla135[[#This Row],[Valor del control]]),AND(Tabla135[[#This Row],[No. de Control]]=1,Tabla135[[#This Row],[Desplazamiento en la Matriz]]="Impacto"),D39,AND(Tabla135[[#This Row],[No. de Control]]&gt;1,Tabla135[[#This Row],[Desplazamiento en la Matriz]]="Impacto"),AB38),""),"")</f>
        <v/>
      </c>
      <c r="AC39" s="310" t="str" cm="1">
        <f t="array" ref="AC39">IFERROR(IF(Tabla135[[#This Row],[Registro diligenciado]]=TRUE,_xlfn.IFS(AND(Tabla135[[#This Row],[No. de Control]]=1,Tabla135[[#This Row],[Desplazamiento en la Matriz]]="Impacto"),E39-(E39*Tabla135[[#This Row],[Valor del control]]),AND(Tabla135[[#This Row],[No. de Control]]&gt;1,Tabla135[[#This Row],[Desplazamiento en la Matriz]]="Impacto"),AC38-(AC38*Tabla135[[#This Row],[Valor del control]]),AND(Tabla135[[#This Row],[No. de Control]]=1,Tabla135[[#This Row],[Desplazamiento en la Matriz]]="Probabilidad"),E39,AND(Tabla135[[#This Row],[No. de Control]]&gt;1,Tabla135[[#This Row],[Desplazamiento en la Matriz]]="Probabilidad"),AC38),""),"")</f>
        <v/>
      </c>
      <c r="AD39" s="310">
        <f>IFERROR(_xlfn.MINIFS(Tabla135[Probabilidad residual],Tabla135[Id Riesgo],Tabla135[[#This Row],[Id Riesgo]]),"")</f>
        <v>0.48</v>
      </c>
      <c r="AE39" s="310">
        <f>IFERROR(_xlfn.MINIFS(Tabla135[Impacto residual],Tabla135[Id Riesgo],Tabla135[[#This Row],[Id Riesgo]]),"")</f>
        <v>1</v>
      </c>
      <c r="AF39" s="310" t="str" cm="1">
        <f t="array" ref="AF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 s="310" t="str" cm="1">
        <f t="array" ref="AG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 s="213"/>
      <c r="AJ39" s="801">
        <f>_xlfn.MINIFS(Tabla135[Probabilidad residual],Tabla135[Id Riesgo],Tabla135[[#This Row],[Id Riesgo]])</f>
        <v>0.48</v>
      </c>
      <c r="AK39" s="801">
        <f>_xlfn.MINIFS(Tabla135[Impacto residual],Tabla135[Id Riesgo],Tabla135[[#This Row],[Id Riesgo]])</f>
        <v>1</v>
      </c>
      <c r="AL39" s="801"/>
      <c r="AM39" s="801"/>
      <c r="AN39" s="213"/>
      <c r="AO39" s="213"/>
      <c r="AP39" s="213"/>
      <c r="AQ39" s="213"/>
      <c r="AR39" s="213"/>
      <c r="AS39" s="213"/>
      <c r="AT39" s="213"/>
      <c r="AU39" s="213"/>
      <c r="AV39" s="213"/>
      <c r="AW39" s="213"/>
      <c r="AX39" s="213"/>
      <c r="AY39" s="213"/>
    </row>
    <row r="40" spans="1:51" ht="15.75" hidden="1" customHeight="1" x14ac:dyDescent="0.4">
      <c r="A40" s="783" t="str">
        <f>Tabla135[[#This Row],[Id Riesgo]]</f>
        <v>RC3</v>
      </c>
      <c r="B40"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40" s="776" t="b">
        <f>Tabla135[[#This Row],[Identificado en paso 1 y 2?]]</f>
        <v>1</v>
      </c>
      <c r="D40" s="801">
        <f>_xlfn.XLOOKUP(Tabla135[[#This Row],[Id Riesgo]],Tabla13[Id Riesgo],Tabla13[Probabilidad],"",1)</f>
        <v>0.8</v>
      </c>
      <c r="E40" s="801">
        <f>IF(C40=TRUE,_xlfn.XLOOKUP(Tabla135[[#This Row],[Id Riesgo]],Tabla13[Id Riesgo],Tabla13[Porcentaje Impacto],"",1),"")</f>
        <v>1</v>
      </c>
      <c r="F40" s="290" t="str">
        <f t="shared" si="2"/>
        <v>RC3</v>
      </c>
      <c r="G40" s="414" t="b">
        <f>_xlfn.XLOOKUP(F40,Tabla13[Id Riesgo],Tabla13[Registro diligenciado],FALSE,1)</f>
        <v>1</v>
      </c>
      <c r="H40" s="290" t="str">
        <f>IF(G40,_xlfn.XLOOKUP(F40,Tabla6[Id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40" s="327">
        <f>_xlfn.XLOOKUP(Tabla135[[#This Row],[Id Riesgo]],Tabla13[Id Riesgo],Tabla13[Probabilidad])</f>
        <v>0.8</v>
      </c>
      <c r="J40" s="327">
        <f>_xlfn.XLOOKUP(Tabla135[[#This Row],[Id Riesgo]],Tabla13[Id Riesgo],Tabla13[Porcentaje Impacto],"",1)</f>
        <v>1</v>
      </c>
      <c r="K40" s="311">
        <v>9</v>
      </c>
      <c r="L40" s="314"/>
      <c r="M40" s="314"/>
      <c r="N40" s="314"/>
      <c r="O40" s="295"/>
      <c r="P40" s="314"/>
      <c r="Q40" s="328" t="str">
        <f>_xlfn.TEXTJOIN(" ",TRUE,Tabla135[[#This Row],[Actividad - Acción ¿Qué?
Inicia con verbo]],Tabla135[[#This Row],[Complemento
(Observaciones o desviaciones)]])</f>
        <v/>
      </c>
      <c r="R40" s="295"/>
      <c r="S40" s="327" t="str">
        <f>_xlfn.XLOOKUP(Tabla135[[#This Row],[Tipo de control]],Tabla7[Tipo de control],Tabla7[Peso],"",1)</f>
        <v/>
      </c>
      <c r="T40" s="290" t="str">
        <f>_xlfn.XLOOKUP(Tabla135[[#This Row],[Tipo de control]],Tabla7[Tipo de control],Tabla7[Afectación matriz],"",1)</f>
        <v/>
      </c>
      <c r="U40" s="295"/>
      <c r="V40" s="327" t="str">
        <f>_xlfn.XLOOKUP(Tabla135[[#This Row],[Implementación]],Tabla11[Implementación],Tabla11[Peso],"",1)</f>
        <v/>
      </c>
      <c r="W40" s="295"/>
      <c r="X40" s="295"/>
      <c r="Y40" s="295"/>
      <c r="Z40" s="295"/>
      <c r="AA40" s="310" t="str">
        <f>IFERROR(Tabla135[[#This Row],[Peso del control]]+Tabla135[[#This Row],[Peso de la implementación]],"")</f>
        <v/>
      </c>
      <c r="AB40" s="310" t="str" cm="1">
        <f t="array" ref="AB40">IFERROR(IF(Tabla135[[#This Row],[Registro diligenciado]]=TRUE,_xlfn.IFS(AND(Tabla135[[#This Row],[No. de Control]]=1,Tabla135[[#This Row],[Desplazamiento en la Matriz]]="Probabilidad"),D40-(D40*Tabla135[[#This Row],[Valor del control]]),AND(Tabla135[[#This Row],[No. de Control]]&gt;1,Tabla135[[#This Row],[Desplazamiento en la Matriz]]="Probabilidad"),AB39-(AB39*Tabla135[[#This Row],[Valor del control]]),AND(Tabla135[[#This Row],[No. de Control]]=1,Tabla135[[#This Row],[Desplazamiento en la Matriz]]="Impacto"),D40,AND(Tabla135[[#This Row],[No. de Control]]&gt;1,Tabla135[[#This Row],[Desplazamiento en la Matriz]]="Impacto"),AB39),""),"")</f>
        <v/>
      </c>
      <c r="AC40" s="310" t="str" cm="1">
        <f t="array" ref="AC40">IFERROR(IF(Tabla135[[#This Row],[Registro diligenciado]]=TRUE,_xlfn.IFS(AND(Tabla135[[#This Row],[No. de Control]]=1,Tabla135[[#This Row],[Desplazamiento en la Matriz]]="Impacto"),E40-(E40*Tabla135[[#This Row],[Valor del control]]),AND(Tabla135[[#This Row],[No. de Control]]&gt;1,Tabla135[[#This Row],[Desplazamiento en la Matriz]]="Impacto"),AC39-(AC39*Tabla135[[#This Row],[Valor del control]]),AND(Tabla135[[#This Row],[No. de Control]]=1,Tabla135[[#This Row],[Desplazamiento en la Matriz]]="Probabilidad"),E40,AND(Tabla135[[#This Row],[No. de Control]]&gt;1,Tabla135[[#This Row],[Desplazamiento en la Matriz]]="Probabilidad"),AC39),""),"")</f>
        <v/>
      </c>
      <c r="AD40" s="310">
        <f>IFERROR(_xlfn.MINIFS(Tabla135[Probabilidad residual],Tabla135[Id Riesgo],Tabla135[[#This Row],[Id Riesgo]]),"")</f>
        <v>0.48</v>
      </c>
      <c r="AE40" s="310">
        <f>IFERROR(_xlfn.MINIFS(Tabla135[Impacto residual],Tabla135[Id Riesgo],Tabla135[[#This Row],[Id Riesgo]]),"")</f>
        <v>1</v>
      </c>
      <c r="AF40" s="310" t="str" cm="1">
        <f t="array" ref="AF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0" s="310" t="str" cm="1">
        <f t="array" ref="AG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 s="213"/>
      <c r="AJ40" s="801">
        <f>_xlfn.MINIFS(Tabla135[Probabilidad residual],Tabla135[Id Riesgo],Tabla135[[#This Row],[Id Riesgo]])</f>
        <v>0.48</v>
      </c>
      <c r="AK40" s="801">
        <f>_xlfn.MINIFS(Tabla135[Impacto residual],Tabla135[Id Riesgo],Tabla135[[#This Row],[Id Riesgo]])</f>
        <v>1</v>
      </c>
      <c r="AL40" s="801"/>
      <c r="AM40" s="801"/>
      <c r="AN40" s="213"/>
      <c r="AO40" s="213"/>
      <c r="AP40" s="213"/>
      <c r="AQ40" s="213"/>
      <c r="AR40" s="213"/>
      <c r="AS40" s="213"/>
      <c r="AT40" s="213"/>
      <c r="AU40" s="213"/>
      <c r="AV40" s="213"/>
      <c r="AW40" s="213"/>
      <c r="AX40" s="213"/>
      <c r="AY40" s="213"/>
    </row>
    <row r="41" spans="1:51" ht="24.75" hidden="1" customHeight="1" x14ac:dyDescent="0.4">
      <c r="A41" s="783" t="str">
        <f>Tabla135[[#This Row],[Id Riesgo]]</f>
        <v>RC3</v>
      </c>
      <c r="B41" s="784" t="str">
        <f>Tabla135[[#This Row],[Riesgo]]</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C41" s="776" t="b">
        <f>Tabla135[[#This Row],[Identificado en paso 1 y 2?]]</f>
        <v>1</v>
      </c>
      <c r="D41" s="801">
        <f>_xlfn.XLOOKUP(Tabla135[[#This Row],[Id Riesgo]],Tabla13[Id Riesgo],Tabla13[Probabilidad],"",1)</f>
        <v>0.8</v>
      </c>
      <c r="E41" s="801">
        <f>IF(C41=TRUE,_xlfn.XLOOKUP(Tabla135[[#This Row],[Id Riesgo]],Tabla13[Id Riesgo],Tabla13[Porcentaje Impacto],"",1),"")</f>
        <v>1</v>
      </c>
      <c r="F41" s="290" t="str">
        <f t="shared" si="2"/>
        <v>RC3</v>
      </c>
      <c r="G41" s="414" t="b">
        <f>_xlfn.XLOOKUP(F41,Tabla13[Id Riesgo],Tabla13[Registro diligenciado],FALSE,1)</f>
        <v>1</v>
      </c>
      <c r="H41" s="290" t="str">
        <f>IF(G41,_xlfn.XLOOKUP(F41,Tabla6[Id Riesgo],Tabla6[DESCRIPCIÓN DEL RIESGO],FALSE,1),"")</f>
        <v xml:space="preserve">Posibilidad de afectación Legal, Reputacional, Operativa por Fraude interno, Soborno entrante, Conflicto de Intereses debido a existencia de decisiones desviadas en el proceso del procedimiento de formalización de la propiedad privada rural debido a intereses políticos, 
económicos. </v>
      </c>
      <c r="I41" s="327">
        <f>_xlfn.XLOOKUP(Tabla135[[#This Row],[Id Riesgo]],Tabla13[Id Riesgo],Tabla13[Probabilidad])</f>
        <v>0.8</v>
      </c>
      <c r="J41" s="327">
        <f>_xlfn.XLOOKUP(Tabla135[[#This Row],[Id Riesgo]],Tabla13[Id Riesgo],Tabla13[Porcentaje Impacto],"",1)</f>
        <v>1</v>
      </c>
      <c r="K41" s="311">
        <v>10</v>
      </c>
      <c r="L41" s="314"/>
      <c r="M41" s="314"/>
      <c r="N41" s="314"/>
      <c r="O41" s="295"/>
      <c r="P41" s="314"/>
      <c r="Q41" s="328" t="str">
        <f>_xlfn.TEXTJOIN(" ",TRUE,Tabla135[[#This Row],[Actividad - Acción ¿Qué?
Inicia con verbo]],Tabla135[[#This Row],[Complemento
(Observaciones o desviaciones)]])</f>
        <v/>
      </c>
      <c r="R41" s="295"/>
      <c r="S41" s="327" t="str">
        <f>_xlfn.XLOOKUP(Tabla135[[#This Row],[Tipo de control]],Tabla7[Tipo de control],Tabla7[Peso],"",1)</f>
        <v/>
      </c>
      <c r="T41" s="290" t="str">
        <f>_xlfn.XLOOKUP(Tabla135[[#This Row],[Tipo de control]],Tabla7[Tipo de control],Tabla7[Afectación matriz],"",1)</f>
        <v/>
      </c>
      <c r="U41" s="295"/>
      <c r="V41" s="327" t="str">
        <f>_xlfn.XLOOKUP(Tabla135[[#This Row],[Implementación]],Tabla11[Implementación],Tabla11[Peso],"",1)</f>
        <v/>
      </c>
      <c r="W41" s="295"/>
      <c r="X41" s="295"/>
      <c r="Y41" s="295"/>
      <c r="Z41" s="295"/>
      <c r="AA41" s="310" t="str">
        <f>IFERROR(Tabla135[[#This Row],[Peso del control]]+Tabla135[[#This Row],[Peso de la implementación]],"")</f>
        <v/>
      </c>
      <c r="AB41" s="310" t="str" cm="1">
        <f t="array" ref="AB41">IFERROR(IF(Tabla135[[#This Row],[Registro diligenciado]]=TRUE,_xlfn.IFS(AND(Tabla135[[#This Row],[No. de Control]]=1,Tabla135[[#This Row],[Desplazamiento en la Matriz]]="Probabilidad"),D41-(D41*Tabla135[[#This Row],[Valor del control]]),AND(Tabla135[[#This Row],[No. de Control]]&gt;1,Tabla135[[#This Row],[Desplazamiento en la Matriz]]="Probabilidad"),AB40-(AB40*Tabla135[[#This Row],[Valor del control]]),AND(Tabla135[[#This Row],[No. de Control]]=1,Tabla135[[#This Row],[Desplazamiento en la Matriz]]="Impacto"),D41,AND(Tabla135[[#This Row],[No. de Control]]&gt;1,Tabla135[[#This Row],[Desplazamiento en la Matriz]]="Impacto"),AB40),""),"")</f>
        <v/>
      </c>
      <c r="AC41" s="310" t="str" cm="1">
        <f t="array" ref="AC41">IFERROR(IF(Tabla135[[#This Row],[Registro diligenciado]]=TRUE,_xlfn.IFS(AND(Tabla135[[#This Row],[No. de Control]]=1,Tabla135[[#This Row],[Desplazamiento en la Matriz]]="Impacto"),E41-(E41*Tabla135[[#This Row],[Valor del control]]),AND(Tabla135[[#This Row],[No. de Control]]&gt;1,Tabla135[[#This Row],[Desplazamiento en la Matriz]]="Impacto"),AC40-(AC40*Tabla135[[#This Row],[Valor del control]]),AND(Tabla135[[#This Row],[No. de Control]]=1,Tabla135[[#This Row],[Desplazamiento en la Matriz]]="Probabilidad"),E41,AND(Tabla135[[#This Row],[No. de Control]]&gt;1,Tabla135[[#This Row],[Desplazamiento en la Matriz]]="Probabilidad"),AC40),""),"")</f>
        <v/>
      </c>
      <c r="AD41" s="310">
        <f>IFERROR(_xlfn.MINIFS(Tabla135[Probabilidad residual],Tabla135[Id Riesgo],Tabla135[[#This Row],[Id Riesgo]]),"")</f>
        <v>0.48</v>
      </c>
      <c r="AE41" s="310">
        <f>IFERROR(_xlfn.MINIFS(Tabla135[Impacto residual],Tabla135[Id Riesgo],Tabla135[[#This Row],[Id Riesgo]]),"")</f>
        <v>1</v>
      </c>
      <c r="AF41" s="310" t="str" cm="1">
        <f t="array" ref="AF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1" s="310" t="str" cm="1">
        <f t="array" ref="AG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 s="213"/>
      <c r="AJ41" s="801">
        <f>_xlfn.MINIFS(Tabla135[Probabilidad residual],Tabla135[Id Riesgo],Tabla135[[#This Row],[Id Riesgo]])</f>
        <v>0.48</v>
      </c>
      <c r="AK41" s="801">
        <f>_xlfn.MINIFS(Tabla135[Impacto residual],Tabla135[Id Riesgo],Tabla135[[#This Row],[Id Riesgo]])</f>
        <v>1</v>
      </c>
      <c r="AL41" s="801"/>
      <c r="AM41" s="801"/>
      <c r="AN41" s="213"/>
      <c r="AO41" s="213"/>
      <c r="AP41" s="213"/>
      <c r="AQ41" s="213"/>
      <c r="AR41" s="213"/>
      <c r="AS41" s="213"/>
      <c r="AT41" s="213"/>
      <c r="AU41" s="213"/>
      <c r="AV41" s="213"/>
      <c r="AW41" s="213"/>
      <c r="AX41" s="213"/>
      <c r="AY41" s="213"/>
    </row>
    <row r="42" spans="1:51" ht="207" customHeight="1" x14ac:dyDescent="0.4">
      <c r="A42" s="783" t="str">
        <f>Tabla135[[#This Row],[Id Riesgo]]</f>
        <v>RC4</v>
      </c>
      <c r="B42"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2" s="776" t="b">
        <f>Tabla135[[#This Row],[Identificado en paso 1 y 2?]]</f>
        <v>1</v>
      </c>
      <c r="D42" s="801">
        <f>_xlfn.XLOOKUP(Tabla135[[#This Row],[Id Riesgo]],Tabla13[Id Riesgo],Tabla13[Probabilidad],"",1)</f>
        <v>0.8</v>
      </c>
      <c r="E42" s="801">
        <f>IF(C42=TRUE,_xlfn.XLOOKUP(Tabla135[[#This Row],[Id Riesgo]],Tabla13[Id Riesgo],Tabla13[Porcentaje Impacto],"",1),"")</f>
        <v>1</v>
      </c>
      <c r="F42" s="290" t="s">
        <v>559</v>
      </c>
      <c r="G42" s="414" t="b">
        <f>_xlfn.XLOOKUP(F42,Tabla13[Id Riesgo],Tabla13[Registro diligenciado],FALSE,1)</f>
        <v>1</v>
      </c>
      <c r="H42" s="290" t="str">
        <f>IF(G42,_xlfn.XLOOKUP(F42,Tabla6[Id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2" s="327">
        <f>_xlfn.XLOOKUP(Tabla135[[#This Row],[Id Riesgo]],Tabla13[Id Riesgo],Tabla13[Probabilidad])</f>
        <v>0.8</v>
      </c>
      <c r="J42" s="327">
        <f>_xlfn.XLOOKUP(Tabla135[[#This Row],[Id Riesgo]],Tabla13[Id Riesgo],Tabla13[Porcentaje Impacto],"",1)</f>
        <v>1</v>
      </c>
      <c r="K42" s="311">
        <v>1</v>
      </c>
      <c r="L42" s="314" t="s">
        <v>292</v>
      </c>
      <c r="M42" s="314" t="s">
        <v>128</v>
      </c>
      <c r="N42" s="314"/>
      <c r="O42" s="295" t="s">
        <v>794</v>
      </c>
      <c r="P42" s="314" t="s">
        <v>791</v>
      </c>
      <c r="Q42" s="328" t="str">
        <f>_xlfn.TEXTJOIN(" ",TRUE,Tabla135[[#This Row],[Actividad - Acción ¿Qué?
Inicia con verbo]],Tabla135[[#This Row],[Complemento
(Observaciones o desviaciones)]])</f>
        <v>Verificar que las actuaciones administrativas proyectadas sean suscritas. con el objetivo de garantizar avances de acuerdo con la normatividad vigente.</v>
      </c>
      <c r="R42" s="295" t="s">
        <v>135</v>
      </c>
      <c r="S42" s="327">
        <f>_xlfn.XLOOKUP(Tabla135[[#This Row],[Tipo de control]],Tabla7[Tipo de control],Tabla7[Peso],"",1)</f>
        <v>0.15</v>
      </c>
      <c r="T42" s="290" t="str">
        <f>_xlfn.XLOOKUP(Tabla135[[#This Row],[Tipo de control]],Tabla7[Tipo de control],Tabla7[Afectación matriz],"",1)</f>
        <v>Probabilidad</v>
      </c>
      <c r="U42" s="295" t="s">
        <v>136</v>
      </c>
      <c r="V42" s="327">
        <f>_xlfn.XLOOKUP(Tabla135[[#This Row],[Implementación]],Tabla11[Implementación],Tabla11[Peso],"",1)</f>
        <v>0.15</v>
      </c>
      <c r="W42" s="295" t="s">
        <v>161</v>
      </c>
      <c r="X42" s="295" t="s">
        <v>204</v>
      </c>
      <c r="Y42" s="295" t="s">
        <v>100</v>
      </c>
      <c r="Z42" s="295" t="s">
        <v>101</v>
      </c>
      <c r="AA42" s="310">
        <f>IFERROR(Tabla135[[#This Row],[Peso del control]]+Tabla135[[#This Row],[Peso de la implementación]],"")</f>
        <v>0.3</v>
      </c>
      <c r="AB42" s="310" cm="1">
        <f t="array" ref="AB42">IFERROR(IF(Tabla135[[#This Row],[Registro diligenciado]]=TRUE,_xlfn.IFS(AND(Tabla135[[#This Row],[No. de Control]]=1,Tabla135[[#This Row],[Desplazamiento en la Matriz]]="Probabilidad"),D42-(D42*Tabla135[[#This Row],[Valor del control]]),AND(Tabla135[[#This Row],[No. de Control]]&gt;1,Tabla135[[#This Row],[Desplazamiento en la Matriz]]="Probabilidad"),AB41-(AB41*Tabla135[[#This Row],[Valor del control]]),AND(Tabla135[[#This Row],[No. de Control]]=1,Tabla135[[#This Row],[Desplazamiento en la Matriz]]="Impacto"),D42,AND(Tabla135[[#This Row],[No. de Control]]&gt;1,Tabla135[[#This Row],[Desplazamiento en la Matriz]]="Impacto"),AB41),""),"")</f>
        <v>0.56000000000000005</v>
      </c>
      <c r="AC42" s="310" cm="1">
        <f t="array" ref="AC42">IFERROR(IF(Tabla135[[#This Row],[Registro diligenciado]]=TRUE,_xlfn.IFS(AND(Tabla135[[#This Row],[No. de Control]]=1,Tabla135[[#This Row],[Desplazamiento en la Matriz]]="Impacto"),E42-(E42*Tabla135[[#This Row],[Valor del control]]),AND(Tabla135[[#This Row],[No. de Control]]&gt;1,Tabla135[[#This Row],[Desplazamiento en la Matriz]]="Impacto"),AC41-(AC41*Tabla135[[#This Row],[Valor del control]]),AND(Tabla135[[#This Row],[No. de Control]]=1,Tabla135[[#This Row],[Desplazamiento en la Matriz]]="Probabilidad"),E42,AND(Tabla135[[#This Row],[No. de Control]]&gt;1,Tabla135[[#This Row],[Desplazamiento en la Matriz]]="Probabilidad"),AC41),""),"")</f>
        <v>1</v>
      </c>
      <c r="AD42" s="310">
        <f>IFERROR(_xlfn.MINIFS(Tabla135[Probabilidad residual],Tabla135[Id Riesgo],Tabla135[[#This Row],[Id Riesgo]]),"")</f>
        <v>0.56000000000000005</v>
      </c>
      <c r="AE42" s="310">
        <f>IFERROR(_xlfn.MINIFS(Tabla135[Impacto residual],Tabla135[Id Riesgo],Tabla135[[#This Row],[Id Riesgo]]),"")</f>
        <v>1</v>
      </c>
      <c r="AF42" s="310" t="str" cm="1">
        <f t="array" ref="AF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2" s="310" t="str" cm="1">
        <f t="array" ref="AG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2" s="213"/>
      <c r="AJ42" s="801">
        <f>_xlfn.MINIFS(Tabla135[Probabilidad residual],Tabla135[Id Riesgo],Tabla135[[#This Row],[Id Riesgo]])</f>
        <v>0.56000000000000005</v>
      </c>
      <c r="AK42" s="801">
        <f>_xlfn.MINIFS(Tabla135[Impacto residual],Tabla135[Id Riesgo],Tabla135[[#This Row],[Id Riesgo]])</f>
        <v>1</v>
      </c>
      <c r="AL42" s="801" t="str" cm="1">
        <f t="array" ref="AL42">IFERROR(_xlfn.IFS(AND(AJ42&gt;=CONFIGURACIÓN!$BF$6,AJ42&lt;=CONFIGURACIÓN!$BG$6),CONFIGURACIÓN!$BE$6,AND(AJ42&gt;=CONFIGURACIÓN!$BF$7,AJ42&lt;=CONFIGURACIÓN!$BG$7),CONFIGURACIÓN!$BE$7,AND(AJ42&gt;=CONFIGURACIÓN!$BF$8,AJ42&lt;=CONFIGURACIÓN!$BG$8),CONFIGURACIÓN!$BE$8,AND(AJ42&gt;=CONFIGURACIÓN!$BF$9,AJ42&lt;=CONFIGURACIÓN!$BG$9),CONFIGURACIÓN!$BE$9,AND(AJ42&gt;=CONFIGURACIÓN!$BF$10,AJ42&lt;=CONFIGURACIÓN!$BG$10),CONFIGURACIÓN!$BE$10),"")</f>
        <v>Media</v>
      </c>
      <c r="AM42" s="801" t="str" cm="1">
        <f t="array" ref="AM42">IFERROR(_xlfn.IFS(AND(AK42&gt;=CONFIGURACIÓN!$BJ$6,AK42&lt;=CONFIGURACIÓN!$BK$6),CONFIGURACIÓN!$BI$6,AND(AK42&gt;=CONFIGURACIÓN!$BJ$7,AK42&lt;=CONFIGURACIÓN!$BK$7),CONFIGURACIÓN!$BI$7,AND(AK42&gt;=CONFIGURACIÓN!$BJ$8,AK42&lt;=CONFIGURACIÓN!$BK$8),CONFIGURACIÓN!$BI$8,AND(AK42&gt;=CONFIGURACIÓN!$BJ$9,AK42&lt;=CONFIGURACIÓN!$BK$9),CONFIGURACIÓN!$BI$9,AND(AK42&gt;=CONFIGURACIÓN!$BJ$10,AK42&lt;=CONFIGURACIÓN!$BK$10),CONFIGURACIÓN!$BI$10),"")</f>
        <v>Castastrófico</v>
      </c>
      <c r="AN42" s="213"/>
      <c r="AO42" s="213"/>
      <c r="AP42" s="213"/>
      <c r="AQ42" s="213"/>
      <c r="AR42" s="213"/>
      <c r="AS42" s="213"/>
      <c r="AT42" s="213"/>
      <c r="AU42" s="213"/>
      <c r="AV42" s="213"/>
      <c r="AW42" s="213"/>
      <c r="AX42" s="213"/>
      <c r="AY42" s="213"/>
    </row>
    <row r="43" spans="1:51" ht="87" hidden="1" x14ac:dyDescent="0.4">
      <c r="A43" s="783" t="str">
        <f>Tabla135[[#This Row],[Id Riesgo]]</f>
        <v>RC4</v>
      </c>
      <c r="B43"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3" s="776" t="b">
        <f>Tabla135[[#This Row],[Identificado en paso 1 y 2?]]</f>
        <v>1</v>
      </c>
      <c r="D43" s="801">
        <f>_xlfn.XLOOKUP(Tabla135[[#This Row],[Id Riesgo]],Tabla13[Id Riesgo],Tabla13[Probabilidad],"",1)</f>
        <v>0.8</v>
      </c>
      <c r="E43" s="801">
        <f>IF(C43=TRUE,_xlfn.XLOOKUP(Tabla135[[#This Row],[Id Riesgo]],Tabla13[Id Riesgo],Tabla13[Porcentaje Impacto],"",1),"")</f>
        <v>1</v>
      </c>
      <c r="F43" s="290" t="str">
        <f t="shared" ref="F43:F51" si="3">F42</f>
        <v>RC4</v>
      </c>
      <c r="G43" s="414" t="b">
        <f>_xlfn.XLOOKUP(F43,Tabla13[Id Riesgo],Tabla13[Registro diligenciado],FALSE,1)</f>
        <v>1</v>
      </c>
      <c r="H43" s="290" t="str">
        <f>IF(G43,_xlfn.XLOOKUP(F43,Tabla6[Id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3" s="327">
        <f>_xlfn.XLOOKUP(Tabla135[[#This Row],[Id Riesgo]],Tabla13[Id Riesgo],Tabla13[Probabilidad])</f>
        <v>0.8</v>
      </c>
      <c r="J43" s="327">
        <f>_xlfn.XLOOKUP(Tabla135[[#This Row],[Id Riesgo]],Tabla13[Id Riesgo],Tabla13[Porcentaje Impacto],"",1)</f>
        <v>1</v>
      </c>
      <c r="K43" s="311">
        <v>2</v>
      </c>
      <c r="L43" s="314"/>
      <c r="M43" s="314"/>
      <c r="N43" s="314"/>
      <c r="O43" s="295"/>
      <c r="P43" s="314"/>
      <c r="Q43" s="328" t="str">
        <f>_xlfn.TEXTJOIN(" ",TRUE,Tabla135[[#This Row],[Actividad - Acción ¿Qué?
Inicia con verbo]],Tabla135[[#This Row],[Complemento
(Observaciones o desviaciones)]])</f>
        <v/>
      </c>
      <c r="R43" s="295"/>
      <c r="S43" s="327" t="str">
        <f>_xlfn.XLOOKUP(Tabla135[[#This Row],[Tipo de control]],Tabla7[Tipo de control],Tabla7[Peso],"",1)</f>
        <v/>
      </c>
      <c r="T43" s="290" t="str">
        <f>_xlfn.XLOOKUP(Tabla135[[#This Row],[Tipo de control]],Tabla7[Tipo de control],Tabla7[Afectación matriz],"",1)</f>
        <v/>
      </c>
      <c r="U43" s="295"/>
      <c r="V43" s="327" t="str">
        <f>_xlfn.XLOOKUP(Tabla135[[#This Row],[Implementación]],Tabla11[Implementación],Tabla11[Peso],"",1)</f>
        <v/>
      </c>
      <c r="W43" s="295"/>
      <c r="X43" s="295"/>
      <c r="Y43" s="295"/>
      <c r="Z43" s="295"/>
      <c r="AA43" s="310" t="str">
        <f>IFERROR(Tabla135[[#This Row],[Peso del control]]+Tabla135[[#This Row],[Peso de la implementación]],"")</f>
        <v/>
      </c>
      <c r="AB43" s="310" t="str" cm="1">
        <f t="array" ref="AB43">IFERROR(IF(Tabla135[[#This Row],[Registro diligenciado]]=TRUE,_xlfn.IFS(AND(Tabla135[[#This Row],[No. de Control]]=1,Tabla135[[#This Row],[Desplazamiento en la Matriz]]="Probabilidad"),D43-(D43*Tabla135[[#This Row],[Valor del control]]),AND(Tabla135[[#This Row],[No. de Control]]&gt;1,Tabla135[[#This Row],[Desplazamiento en la Matriz]]="Probabilidad"),AB42-(AB42*Tabla135[[#This Row],[Valor del control]]),AND(Tabla135[[#This Row],[No. de Control]]=1,Tabla135[[#This Row],[Desplazamiento en la Matriz]]="Impacto"),D43,AND(Tabla135[[#This Row],[No. de Control]]&gt;1,Tabla135[[#This Row],[Desplazamiento en la Matriz]]="Impacto"),AB42),""),"")</f>
        <v/>
      </c>
      <c r="AC43" s="310" t="str" cm="1">
        <f t="array" ref="AC43">IFERROR(IF(Tabla135[[#This Row],[Registro diligenciado]]=TRUE,_xlfn.IFS(AND(Tabla135[[#This Row],[No. de Control]]=1,Tabla135[[#This Row],[Desplazamiento en la Matriz]]="Impacto"),E43-(E43*Tabla135[[#This Row],[Valor del control]]),AND(Tabla135[[#This Row],[No. de Control]]&gt;1,Tabla135[[#This Row],[Desplazamiento en la Matriz]]="Impacto"),AC42-(AC42*Tabla135[[#This Row],[Valor del control]]),AND(Tabla135[[#This Row],[No. de Control]]=1,Tabla135[[#This Row],[Desplazamiento en la Matriz]]="Probabilidad"),E43,AND(Tabla135[[#This Row],[No. de Control]]&gt;1,Tabla135[[#This Row],[Desplazamiento en la Matriz]]="Probabilidad"),AC42),""),"")</f>
        <v/>
      </c>
      <c r="AD43" s="310">
        <f>IFERROR(_xlfn.MINIFS(Tabla135[Probabilidad residual],Tabla135[Id Riesgo],Tabla135[[#This Row],[Id Riesgo]]),"")</f>
        <v>0.56000000000000005</v>
      </c>
      <c r="AE43" s="310">
        <f>IFERROR(_xlfn.MINIFS(Tabla135[Impacto residual],Tabla135[Id Riesgo],Tabla135[[#This Row],[Id Riesgo]]),"")</f>
        <v>1</v>
      </c>
      <c r="AF43" s="310" t="str" cm="1">
        <f t="array" ref="AF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3" s="310" t="str" cm="1">
        <f t="array" ref="AG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 s="213"/>
      <c r="AJ43" s="801">
        <f>_xlfn.MINIFS(Tabla135[Probabilidad residual],Tabla135[Id Riesgo],Tabla135[[#This Row],[Id Riesgo]])</f>
        <v>0.56000000000000005</v>
      </c>
      <c r="AK43" s="801">
        <f>_xlfn.MINIFS(Tabla135[Impacto residual],Tabla135[Id Riesgo],Tabla135[[#This Row],[Id Riesgo]])</f>
        <v>1</v>
      </c>
      <c r="AL43" s="801"/>
      <c r="AM43" s="801"/>
      <c r="AN43" s="213"/>
      <c r="AO43" s="213"/>
      <c r="AP43" s="213"/>
      <c r="AQ43" s="213"/>
      <c r="AR43" s="213"/>
      <c r="AS43" s="213"/>
      <c r="AT43" s="213"/>
      <c r="AU43" s="213"/>
      <c r="AV43" s="213"/>
      <c r="AW43" s="213"/>
      <c r="AX43" s="213"/>
      <c r="AY43" s="213"/>
    </row>
    <row r="44" spans="1:51" ht="87" hidden="1" x14ac:dyDescent="0.4">
      <c r="A44" s="783" t="str">
        <f>Tabla135[[#This Row],[Id Riesgo]]</f>
        <v>RC4</v>
      </c>
      <c r="B44"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4" s="776" t="b">
        <f>Tabla135[[#This Row],[Identificado en paso 1 y 2?]]</f>
        <v>1</v>
      </c>
      <c r="D44" s="801">
        <f>_xlfn.XLOOKUP(Tabla135[[#This Row],[Id Riesgo]],Tabla13[Id Riesgo],Tabla13[Probabilidad],"",1)</f>
        <v>0.8</v>
      </c>
      <c r="E44" s="801">
        <f>IF(C44=TRUE,_xlfn.XLOOKUP(Tabla135[[#This Row],[Id Riesgo]],Tabla13[Id Riesgo],Tabla13[Porcentaje Impacto],"",1),"")</f>
        <v>1</v>
      </c>
      <c r="F44" s="290" t="str">
        <f t="shared" si="3"/>
        <v>RC4</v>
      </c>
      <c r="G44" s="414" t="b">
        <f>_xlfn.XLOOKUP(F44,Tabla13[Id Riesgo],Tabla13[Registro diligenciado],FALSE,1)</f>
        <v>1</v>
      </c>
      <c r="H44" s="290" t="str">
        <f>IF(G44,_xlfn.XLOOKUP(F44,Tabla6[Id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4" s="327">
        <f>_xlfn.XLOOKUP(Tabla135[[#This Row],[Id Riesgo]],Tabla13[Id Riesgo],Tabla13[Probabilidad])</f>
        <v>0.8</v>
      </c>
      <c r="J44" s="327">
        <f>_xlfn.XLOOKUP(Tabla135[[#This Row],[Id Riesgo]],Tabla13[Id Riesgo],Tabla13[Porcentaje Impacto],"",1)</f>
        <v>1</v>
      </c>
      <c r="K44" s="311">
        <v>3</v>
      </c>
      <c r="L44" s="314"/>
      <c r="M44" s="314"/>
      <c r="N44" s="314"/>
      <c r="O44" s="295"/>
      <c r="P44" s="314"/>
      <c r="Q44" s="328" t="str">
        <f>_xlfn.TEXTJOIN(" ",TRUE,Tabla135[[#This Row],[Actividad - Acción ¿Qué?
Inicia con verbo]],Tabla135[[#This Row],[Complemento
(Observaciones o desviaciones)]])</f>
        <v/>
      </c>
      <c r="R44" s="295"/>
      <c r="S44" s="327" t="str">
        <f>_xlfn.XLOOKUP(Tabla135[[#This Row],[Tipo de control]],Tabla7[Tipo de control],Tabla7[Peso],"",1)</f>
        <v/>
      </c>
      <c r="T44" s="290" t="str">
        <f>_xlfn.XLOOKUP(Tabla135[[#This Row],[Tipo de control]],Tabla7[Tipo de control],Tabla7[Afectación matriz],"",1)</f>
        <v/>
      </c>
      <c r="U44" s="295"/>
      <c r="V44" s="327" t="str">
        <f>_xlfn.XLOOKUP(Tabla135[[#This Row],[Implementación]],Tabla11[Implementación],Tabla11[Peso],"",1)</f>
        <v/>
      </c>
      <c r="W44" s="295"/>
      <c r="X44" s="295"/>
      <c r="Y44" s="295"/>
      <c r="Z44" s="295"/>
      <c r="AA44" s="310" t="str">
        <f>IFERROR(Tabla135[[#This Row],[Peso del control]]+Tabla135[[#This Row],[Peso de la implementación]],"")</f>
        <v/>
      </c>
      <c r="AB44" s="310" t="str" cm="1">
        <f t="array" ref="AB44">IFERROR(IF(Tabla135[[#This Row],[Registro diligenciado]]=TRUE,_xlfn.IFS(AND(Tabla135[[#This Row],[No. de Control]]=1,Tabla135[[#This Row],[Desplazamiento en la Matriz]]="Probabilidad"),D44-(D44*Tabla135[[#This Row],[Valor del control]]),AND(Tabla135[[#This Row],[No. de Control]]&gt;1,Tabla135[[#This Row],[Desplazamiento en la Matriz]]="Probabilidad"),AB43-(AB43*Tabla135[[#This Row],[Valor del control]]),AND(Tabla135[[#This Row],[No. de Control]]=1,Tabla135[[#This Row],[Desplazamiento en la Matriz]]="Impacto"),D44,AND(Tabla135[[#This Row],[No. de Control]]&gt;1,Tabla135[[#This Row],[Desplazamiento en la Matriz]]="Impacto"),AB43),""),"")</f>
        <v/>
      </c>
      <c r="AC44" s="310" t="str" cm="1">
        <f t="array" ref="AC44">IFERROR(IF(Tabla135[[#This Row],[Registro diligenciado]]=TRUE,_xlfn.IFS(AND(Tabla135[[#This Row],[No. de Control]]=1,Tabla135[[#This Row],[Desplazamiento en la Matriz]]="Impacto"),E44-(E44*Tabla135[[#This Row],[Valor del control]]),AND(Tabla135[[#This Row],[No. de Control]]&gt;1,Tabla135[[#This Row],[Desplazamiento en la Matriz]]="Impacto"),AC43-(AC43*Tabla135[[#This Row],[Valor del control]]),AND(Tabla135[[#This Row],[No. de Control]]=1,Tabla135[[#This Row],[Desplazamiento en la Matriz]]="Probabilidad"),E44,AND(Tabla135[[#This Row],[No. de Control]]&gt;1,Tabla135[[#This Row],[Desplazamiento en la Matriz]]="Probabilidad"),AC43),""),"")</f>
        <v/>
      </c>
      <c r="AD44" s="310">
        <f>IFERROR(_xlfn.MINIFS(Tabla135[Probabilidad residual],Tabla135[Id Riesgo],Tabla135[[#This Row],[Id Riesgo]]),"")</f>
        <v>0.56000000000000005</v>
      </c>
      <c r="AE44" s="310">
        <f>IFERROR(_xlfn.MINIFS(Tabla135[Impacto residual],Tabla135[Id Riesgo],Tabla135[[#This Row],[Id Riesgo]]),"")</f>
        <v>1</v>
      </c>
      <c r="AF44" s="310" t="str" cm="1">
        <f t="array" ref="AF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 s="310" t="str" cm="1">
        <f t="array" ref="AG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 s="213"/>
      <c r="AJ44" s="801">
        <f>_xlfn.MINIFS(Tabla135[Probabilidad residual],Tabla135[Id Riesgo],Tabla135[[#This Row],[Id Riesgo]])</f>
        <v>0.56000000000000005</v>
      </c>
      <c r="AK44" s="801">
        <f>_xlfn.MINIFS(Tabla135[Impacto residual],Tabla135[Id Riesgo],Tabla135[[#This Row],[Id Riesgo]])</f>
        <v>1</v>
      </c>
      <c r="AL44" s="801"/>
      <c r="AM44" s="801"/>
      <c r="AN44" s="213"/>
      <c r="AO44" s="213"/>
      <c r="AP44" s="213"/>
      <c r="AQ44" s="213"/>
      <c r="AR44" s="213"/>
      <c r="AS44" s="213"/>
      <c r="AT44" s="213"/>
      <c r="AU44" s="213"/>
      <c r="AV44" s="213"/>
      <c r="AW44" s="213"/>
      <c r="AX44" s="213"/>
      <c r="AY44" s="213"/>
    </row>
    <row r="45" spans="1:51" ht="87" hidden="1" x14ac:dyDescent="0.4">
      <c r="A45" s="783" t="str">
        <f>Tabla135[[#This Row],[Id Riesgo]]</f>
        <v>RC4</v>
      </c>
      <c r="B45"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5" s="776" t="b">
        <f>Tabla135[[#This Row],[Identificado en paso 1 y 2?]]</f>
        <v>1</v>
      </c>
      <c r="D45" s="801">
        <f>_xlfn.XLOOKUP(Tabla135[[#This Row],[Id Riesgo]],Tabla13[Id Riesgo],Tabla13[Probabilidad],"",1)</f>
        <v>0.8</v>
      </c>
      <c r="E45" s="801">
        <f>IF(C45=TRUE,_xlfn.XLOOKUP(Tabla135[[#This Row],[Id Riesgo]],Tabla13[Id Riesgo],Tabla13[Porcentaje Impacto],"",1),"")</f>
        <v>1</v>
      </c>
      <c r="F45" s="290" t="str">
        <f t="shared" si="3"/>
        <v>RC4</v>
      </c>
      <c r="G45" s="414" t="b">
        <f>_xlfn.XLOOKUP(F45,Tabla13[Id Riesgo],Tabla13[Registro diligenciado],FALSE,1)</f>
        <v>1</v>
      </c>
      <c r="H45" s="290" t="str">
        <f>IF(G45,_xlfn.XLOOKUP(F45,Tabla6[Id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5" s="327">
        <f>_xlfn.XLOOKUP(Tabla135[[#This Row],[Id Riesgo]],Tabla13[Id Riesgo],Tabla13[Probabilidad])</f>
        <v>0.8</v>
      </c>
      <c r="J45" s="327">
        <f>_xlfn.XLOOKUP(Tabla135[[#This Row],[Id Riesgo]],Tabla13[Id Riesgo],Tabla13[Porcentaje Impacto],"",1)</f>
        <v>1</v>
      </c>
      <c r="K45" s="311">
        <v>4</v>
      </c>
      <c r="L45" s="314"/>
      <c r="M45" s="314"/>
      <c r="N45" s="314"/>
      <c r="O45" s="295"/>
      <c r="P45" s="314"/>
      <c r="Q45" s="328" t="str">
        <f>_xlfn.TEXTJOIN(" ",TRUE,Tabla135[[#This Row],[Actividad - Acción ¿Qué?
Inicia con verbo]],Tabla135[[#This Row],[Complemento
(Observaciones o desviaciones)]])</f>
        <v/>
      </c>
      <c r="R45" s="295"/>
      <c r="S45" s="327" t="str">
        <f>_xlfn.XLOOKUP(Tabla135[[#This Row],[Tipo de control]],Tabla7[Tipo de control],Tabla7[Peso],"",1)</f>
        <v/>
      </c>
      <c r="T45" s="290" t="str">
        <f>_xlfn.XLOOKUP(Tabla135[[#This Row],[Tipo de control]],Tabla7[Tipo de control],Tabla7[Afectación matriz],"",1)</f>
        <v/>
      </c>
      <c r="U45" s="295"/>
      <c r="V45" s="327" t="str">
        <f>_xlfn.XLOOKUP(Tabla135[[#This Row],[Implementación]],Tabla11[Implementación],Tabla11[Peso],"",1)</f>
        <v/>
      </c>
      <c r="W45" s="295"/>
      <c r="X45" s="295"/>
      <c r="Y45" s="295"/>
      <c r="Z45" s="295"/>
      <c r="AA45" s="310" t="str">
        <f>IFERROR(Tabla135[[#This Row],[Peso del control]]+Tabla135[[#This Row],[Peso de la implementación]],"")</f>
        <v/>
      </c>
      <c r="AB45" s="310" t="str" cm="1">
        <f t="array" ref="AB45">IFERROR(IF(Tabla135[[#This Row],[Registro diligenciado]]=TRUE,_xlfn.IFS(AND(Tabla135[[#This Row],[No. de Control]]=1,Tabla135[[#This Row],[Desplazamiento en la Matriz]]="Probabilidad"),D45-(D45*Tabla135[[#This Row],[Valor del control]]),AND(Tabla135[[#This Row],[No. de Control]]&gt;1,Tabla135[[#This Row],[Desplazamiento en la Matriz]]="Probabilidad"),AB44-(AB44*Tabla135[[#This Row],[Valor del control]]),AND(Tabla135[[#This Row],[No. de Control]]=1,Tabla135[[#This Row],[Desplazamiento en la Matriz]]="Impacto"),D45,AND(Tabla135[[#This Row],[No. de Control]]&gt;1,Tabla135[[#This Row],[Desplazamiento en la Matriz]]="Impacto"),AB44),""),"")</f>
        <v/>
      </c>
      <c r="AC45" s="310" t="str" cm="1">
        <f t="array" ref="AC45">IFERROR(IF(Tabla135[[#This Row],[Registro diligenciado]]=TRUE,_xlfn.IFS(AND(Tabla135[[#This Row],[No. de Control]]=1,Tabla135[[#This Row],[Desplazamiento en la Matriz]]="Impacto"),E45-(E45*Tabla135[[#This Row],[Valor del control]]),AND(Tabla135[[#This Row],[No. de Control]]&gt;1,Tabla135[[#This Row],[Desplazamiento en la Matriz]]="Impacto"),AC44-(AC44*Tabla135[[#This Row],[Valor del control]]),AND(Tabla135[[#This Row],[No. de Control]]=1,Tabla135[[#This Row],[Desplazamiento en la Matriz]]="Probabilidad"),E45,AND(Tabla135[[#This Row],[No. de Control]]&gt;1,Tabla135[[#This Row],[Desplazamiento en la Matriz]]="Probabilidad"),AC44),""),"")</f>
        <v/>
      </c>
      <c r="AD45" s="310">
        <f>IFERROR(_xlfn.MINIFS(Tabla135[Probabilidad residual],Tabla135[Id Riesgo],Tabla135[[#This Row],[Id Riesgo]]),"")</f>
        <v>0.56000000000000005</v>
      </c>
      <c r="AE45" s="310">
        <f>IFERROR(_xlfn.MINIFS(Tabla135[Impacto residual],Tabla135[Id Riesgo],Tabla135[[#This Row],[Id Riesgo]]),"")</f>
        <v>1</v>
      </c>
      <c r="AF45" s="310" t="str" cm="1">
        <f t="array" ref="AF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5" s="310" t="str" cm="1">
        <f t="array" ref="AG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 s="213"/>
      <c r="AJ45" s="801">
        <f>_xlfn.MINIFS(Tabla135[Probabilidad residual],Tabla135[Id Riesgo],Tabla135[[#This Row],[Id Riesgo]])</f>
        <v>0.56000000000000005</v>
      </c>
      <c r="AK45" s="801">
        <f>_xlfn.MINIFS(Tabla135[Impacto residual],Tabla135[Id Riesgo],Tabla135[[#This Row],[Id Riesgo]])</f>
        <v>1</v>
      </c>
      <c r="AL45" s="801"/>
      <c r="AM45" s="801"/>
      <c r="AN45" s="213"/>
      <c r="AO45" s="213"/>
      <c r="AP45" s="213"/>
      <c r="AQ45" s="213"/>
      <c r="AR45" s="213"/>
      <c r="AS45" s="213"/>
      <c r="AT45" s="213"/>
      <c r="AU45" s="213"/>
      <c r="AV45" s="213"/>
      <c r="AW45" s="213"/>
      <c r="AX45" s="213"/>
      <c r="AY45" s="213"/>
    </row>
    <row r="46" spans="1:51" ht="87" hidden="1" x14ac:dyDescent="0.4">
      <c r="A46" s="783" t="str">
        <f>Tabla135[[#This Row],[Id Riesgo]]</f>
        <v>RC4</v>
      </c>
      <c r="B46"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6" s="776" t="b">
        <f>Tabla135[[#This Row],[Identificado en paso 1 y 2?]]</f>
        <v>1</v>
      </c>
      <c r="D46" s="801">
        <f>_xlfn.XLOOKUP(Tabla135[[#This Row],[Id Riesgo]],Tabla13[Id Riesgo],Tabla13[Probabilidad],"",1)</f>
        <v>0.8</v>
      </c>
      <c r="E46" s="801">
        <f>IF(C46=TRUE,_xlfn.XLOOKUP(Tabla135[[#This Row],[Id Riesgo]],Tabla13[Id Riesgo],Tabla13[Porcentaje Impacto],"",1),"")</f>
        <v>1</v>
      </c>
      <c r="F46" s="290" t="str">
        <f t="shared" si="3"/>
        <v>RC4</v>
      </c>
      <c r="G46" s="414" t="b">
        <f>_xlfn.XLOOKUP(F46,Tabla13[Id Riesgo],Tabla13[Registro diligenciado],FALSE,1)</f>
        <v>1</v>
      </c>
      <c r="H46" s="290" t="str">
        <f>IF(G46,_xlfn.XLOOKUP(F46,Tabla6[Id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6" s="327">
        <f>_xlfn.XLOOKUP(Tabla135[[#This Row],[Id Riesgo]],Tabla13[Id Riesgo],Tabla13[Probabilidad])</f>
        <v>0.8</v>
      </c>
      <c r="J46" s="327">
        <f>_xlfn.XLOOKUP(Tabla135[[#This Row],[Id Riesgo]],Tabla13[Id Riesgo],Tabla13[Porcentaje Impacto],"",1)</f>
        <v>1</v>
      </c>
      <c r="K46" s="311">
        <v>5</v>
      </c>
      <c r="L46" s="314"/>
      <c r="M46" s="314"/>
      <c r="N46" s="314"/>
      <c r="O46" s="295"/>
      <c r="P46" s="314"/>
      <c r="Q46" s="328" t="str">
        <f>_xlfn.TEXTJOIN(" ",TRUE,Tabla135[[#This Row],[Actividad - Acción ¿Qué?
Inicia con verbo]],Tabla135[[#This Row],[Complemento
(Observaciones o desviaciones)]])</f>
        <v/>
      </c>
      <c r="R46" s="295"/>
      <c r="S46" s="327" t="str">
        <f>_xlfn.XLOOKUP(Tabla135[[#This Row],[Tipo de control]],Tabla7[Tipo de control],Tabla7[Peso],"",1)</f>
        <v/>
      </c>
      <c r="T46" s="290" t="str">
        <f>_xlfn.XLOOKUP(Tabla135[[#This Row],[Tipo de control]],Tabla7[Tipo de control],Tabla7[Afectación matriz],"",1)</f>
        <v/>
      </c>
      <c r="U46" s="295"/>
      <c r="V46" s="327" t="str">
        <f>_xlfn.XLOOKUP(Tabla135[[#This Row],[Implementación]],Tabla11[Implementación],Tabla11[Peso],"",1)</f>
        <v/>
      </c>
      <c r="W46" s="295"/>
      <c r="X46" s="295"/>
      <c r="Y46" s="295"/>
      <c r="Z46" s="295"/>
      <c r="AA46" s="310" t="str">
        <f>IFERROR(Tabla135[[#This Row],[Peso del control]]+Tabla135[[#This Row],[Peso de la implementación]],"")</f>
        <v/>
      </c>
      <c r="AB46" s="310" t="str" cm="1">
        <f t="array" ref="AB46">IFERROR(IF(Tabla135[[#This Row],[Registro diligenciado]]=TRUE,_xlfn.IFS(AND(Tabla135[[#This Row],[No. de Control]]=1,Tabla135[[#This Row],[Desplazamiento en la Matriz]]="Probabilidad"),D46-(D46*Tabla135[[#This Row],[Valor del control]]),AND(Tabla135[[#This Row],[No. de Control]]&gt;1,Tabla135[[#This Row],[Desplazamiento en la Matriz]]="Probabilidad"),AB45-(AB45*Tabla135[[#This Row],[Valor del control]]),AND(Tabla135[[#This Row],[No. de Control]]=1,Tabla135[[#This Row],[Desplazamiento en la Matriz]]="Impacto"),D46,AND(Tabla135[[#This Row],[No. de Control]]&gt;1,Tabla135[[#This Row],[Desplazamiento en la Matriz]]="Impacto"),AB45),""),"")</f>
        <v/>
      </c>
      <c r="AC46" s="310" t="str" cm="1">
        <f t="array" ref="AC46">IFERROR(IF(Tabla135[[#This Row],[Registro diligenciado]]=TRUE,_xlfn.IFS(AND(Tabla135[[#This Row],[No. de Control]]=1,Tabla135[[#This Row],[Desplazamiento en la Matriz]]="Impacto"),E46-(E46*Tabla135[[#This Row],[Valor del control]]),AND(Tabla135[[#This Row],[No. de Control]]&gt;1,Tabla135[[#This Row],[Desplazamiento en la Matriz]]="Impacto"),AC45-(AC45*Tabla135[[#This Row],[Valor del control]]),AND(Tabla135[[#This Row],[No. de Control]]=1,Tabla135[[#This Row],[Desplazamiento en la Matriz]]="Probabilidad"),E46,AND(Tabla135[[#This Row],[No. de Control]]&gt;1,Tabla135[[#This Row],[Desplazamiento en la Matriz]]="Probabilidad"),AC45),""),"")</f>
        <v/>
      </c>
      <c r="AD46" s="310">
        <f>IFERROR(_xlfn.MINIFS(Tabla135[Probabilidad residual],Tabla135[Id Riesgo],Tabla135[[#This Row],[Id Riesgo]]),"")</f>
        <v>0.56000000000000005</v>
      </c>
      <c r="AE46" s="310">
        <f>IFERROR(_xlfn.MINIFS(Tabla135[Impacto residual],Tabla135[Id Riesgo],Tabla135[[#This Row],[Id Riesgo]]),"")</f>
        <v>1</v>
      </c>
      <c r="AF46" s="310" t="str" cm="1">
        <f t="array" ref="AF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6" s="310" t="str" cm="1">
        <f t="array" ref="AG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 s="213"/>
      <c r="AJ46" s="801">
        <f>_xlfn.MINIFS(Tabla135[Probabilidad residual],Tabla135[Id Riesgo],Tabla135[[#This Row],[Id Riesgo]])</f>
        <v>0.56000000000000005</v>
      </c>
      <c r="AK46" s="801">
        <f>_xlfn.MINIFS(Tabla135[Impacto residual],Tabla135[Id Riesgo],Tabla135[[#This Row],[Id Riesgo]])</f>
        <v>1</v>
      </c>
      <c r="AL46" s="801"/>
      <c r="AM46" s="801"/>
      <c r="AN46" s="213"/>
      <c r="AO46" s="213"/>
      <c r="AP46" s="213"/>
      <c r="AQ46" s="213"/>
      <c r="AR46" s="213"/>
      <c r="AS46" s="213"/>
      <c r="AT46" s="213"/>
      <c r="AU46" s="213"/>
      <c r="AV46" s="213"/>
      <c r="AW46" s="213"/>
      <c r="AX46" s="213"/>
      <c r="AY46" s="213"/>
    </row>
    <row r="47" spans="1:51" ht="87" hidden="1" x14ac:dyDescent="0.4">
      <c r="A47" s="783" t="str">
        <f>Tabla135[[#This Row],[Id Riesgo]]</f>
        <v>RC4</v>
      </c>
      <c r="B47"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7" s="776" t="b">
        <f>Tabla135[[#This Row],[Identificado en paso 1 y 2?]]</f>
        <v>1</v>
      </c>
      <c r="D47" s="801">
        <f>_xlfn.XLOOKUP(Tabla135[[#This Row],[Id Riesgo]],Tabla13[Id Riesgo],Tabla13[Probabilidad],"",1)</f>
        <v>0.8</v>
      </c>
      <c r="E47" s="801">
        <f>IF(C47=TRUE,_xlfn.XLOOKUP(Tabla135[[#This Row],[Id Riesgo]],Tabla13[Id Riesgo],Tabla13[Porcentaje Impacto],"",1),"")</f>
        <v>1</v>
      </c>
      <c r="F47" s="290" t="str">
        <f t="shared" si="3"/>
        <v>RC4</v>
      </c>
      <c r="G47" s="414" t="b">
        <f>_xlfn.XLOOKUP(F47,Tabla13[Id Riesgo],Tabla13[Registro diligenciado],FALSE,1)</f>
        <v>1</v>
      </c>
      <c r="H47" s="290" t="str">
        <f>IF(G47,_xlfn.XLOOKUP(F47,Tabla6[Id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7" s="327">
        <f>_xlfn.XLOOKUP(Tabla135[[#This Row],[Id Riesgo]],Tabla13[Id Riesgo],Tabla13[Probabilidad])</f>
        <v>0.8</v>
      </c>
      <c r="J47" s="327">
        <f>_xlfn.XLOOKUP(Tabla135[[#This Row],[Id Riesgo]],Tabla13[Id Riesgo],Tabla13[Porcentaje Impacto],"",1)</f>
        <v>1</v>
      </c>
      <c r="K47" s="311">
        <v>6</v>
      </c>
      <c r="L47" s="314"/>
      <c r="M47" s="314"/>
      <c r="N47" s="314"/>
      <c r="O47" s="295"/>
      <c r="P47" s="314"/>
      <c r="Q47" s="328" t="str">
        <f>_xlfn.TEXTJOIN(" ",TRUE,Tabla135[[#This Row],[Actividad - Acción ¿Qué?
Inicia con verbo]],Tabla135[[#This Row],[Complemento
(Observaciones o desviaciones)]])</f>
        <v/>
      </c>
      <c r="R47" s="295"/>
      <c r="S47" s="327" t="str">
        <f>_xlfn.XLOOKUP(Tabla135[[#This Row],[Tipo de control]],Tabla7[Tipo de control],Tabla7[Peso],"",1)</f>
        <v/>
      </c>
      <c r="T47" s="290" t="str">
        <f>_xlfn.XLOOKUP(Tabla135[[#This Row],[Tipo de control]],Tabla7[Tipo de control],Tabla7[Afectación matriz],"",1)</f>
        <v/>
      </c>
      <c r="U47" s="295"/>
      <c r="V47" s="327" t="str">
        <f>_xlfn.XLOOKUP(Tabla135[[#This Row],[Implementación]],Tabla11[Implementación],Tabla11[Peso],"",1)</f>
        <v/>
      </c>
      <c r="W47" s="295"/>
      <c r="X47" s="295"/>
      <c r="Y47" s="295"/>
      <c r="Z47" s="295"/>
      <c r="AA47" s="310" t="str">
        <f>IFERROR(Tabla135[[#This Row],[Peso del control]]+Tabla135[[#This Row],[Peso de la implementación]],"")</f>
        <v/>
      </c>
      <c r="AB47" s="310" t="str" cm="1">
        <f t="array" ref="AB47">IFERROR(IF(Tabla135[[#This Row],[Registro diligenciado]]=TRUE,_xlfn.IFS(AND(Tabla135[[#This Row],[No. de Control]]=1,Tabla135[[#This Row],[Desplazamiento en la Matriz]]="Probabilidad"),D47-(D47*Tabla135[[#This Row],[Valor del control]]),AND(Tabla135[[#This Row],[No. de Control]]&gt;1,Tabla135[[#This Row],[Desplazamiento en la Matriz]]="Probabilidad"),AB46-(AB46*Tabla135[[#This Row],[Valor del control]]),AND(Tabla135[[#This Row],[No. de Control]]=1,Tabla135[[#This Row],[Desplazamiento en la Matriz]]="Impacto"),D47,AND(Tabla135[[#This Row],[No. de Control]]&gt;1,Tabla135[[#This Row],[Desplazamiento en la Matriz]]="Impacto"),AB46),""),"")</f>
        <v/>
      </c>
      <c r="AC47" s="310" t="str" cm="1">
        <f t="array" ref="AC47">IFERROR(IF(Tabla135[[#This Row],[Registro diligenciado]]=TRUE,_xlfn.IFS(AND(Tabla135[[#This Row],[No. de Control]]=1,Tabla135[[#This Row],[Desplazamiento en la Matriz]]="Impacto"),E47-(E47*Tabla135[[#This Row],[Valor del control]]),AND(Tabla135[[#This Row],[No. de Control]]&gt;1,Tabla135[[#This Row],[Desplazamiento en la Matriz]]="Impacto"),AC46-(AC46*Tabla135[[#This Row],[Valor del control]]),AND(Tabla135[[#This Row],[No. de Control]]=1,Tabla135[[#This Row],[Desplazamiento en la Matriz]]="Probabilidad"),E47,AND(Tabla135[[#This Row],[No. de Control]]&gt;1,Tabla135[[#This Row],[Desplazamiento en la Matriz]]="Probabilidad"),AC46),""),"")</f>
        <v/>
      </c>
      <c r="AD47" s="310">
        <f>IFERROR(_xlfn.MINIFS(Tabla135[Probabilidad residual],Tabla135[Id Riesgo],Tabla135[[#This Row],[Id Riesgo]]),"")</f>
        <v>0.56000000000000005</v>
      </c>
      <c r="AE47" s="310">
        <f>IFERROR(_xlfn.MINIFS(Tabla135[Impacto residual],Tabla135[Id Riesgo],Tabla135[[#This Row],[Id Riesgo]]),"")</f>
        <v>1</v>
      </c>
      <c r="AF47" s="310" t="str" cm="1">
        <f t="array" ref="AF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7" s="310" t="str" cm="1">
        <f t="array" ref="AG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 s="213"/>
      <c r="AJ47" s="801">
        <f>_xlfn.MINIFS(Tabla135[Probabilidad residual],Tabla135[Id Riesgo],Tabla135[[#This Row],[Id Riesgo]])</f>
        <v>0.56000000000000005</v>
      </c>
      <c r="AK47" s="801">
        <f>_xlfn.MINIFS(Tabla135[Impacto residual],Tabla135[Id Riesgo],Tabla135[[#This Row],[Id Riesgo]])</f>
        <v>1</v>
      </c>
      <c r="AL47" s="801"/>
      <c r="AM47" s="801"/>
      <c r="AN47" s="213"/>
      <c r="AO47" s="213"/>
      <c r="AP47" s="213"/>
      <c r="AQ47" s="213"/>
      <c r="AR47" s="213"/>
      <c r="AS47" s="213"/>
      <c r="AT47" s="213"/>
      <c r="AU47" s="213"/>
      <c r="AV47" s="213"/>
      <c r="AW47" s="213"/>
      <c r="AX47" s="213"/>
      <c r="AY47" s="213"/>
    </row>
    <row r="48" spans="1:51" ht="87" hidden="1" x14ac:dyDescent="0.4">
      <c r="A48" s="783" t="str">
        <f>Tabla135[[#This Row],[Id Riesgo]]</f>
        <v>RC4</v>
      </c>
      <c r="B48"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8" s="776" t="b">
        <f>Tabla135[[#This Row],[Identificado en paso 1 y 2?]]</f>
        <v>1</v>
      </c>
      <c r="D48" s="801">
        <f>_xlfn.XLOOKUP(Tabla135[[#This Row],[Id Riesgo]],Tabla13[Id Riesgo],Tabla13[Probabilidad],"",1)</f>
        <v>0.8</v>
      </c>
      <c r="E48" s="801">
        <f>IF(C48=TRUE,_xlfn.XLOOKUP(Tabla135[[#This Row],[Id Riesgo]],Tabla13[Id Riesgo],Tabla13[Porcentaje Impacto],"",1),"")</f>
        <v>1</v>
      </c>
      <c r="F48" s="290" t="str">
        <f t="shared" si="3"/>
        <v>RC4</v>
      </c>
      <c r="G48" s="414" t="b">
        <f>_xlfn.XLOOKUP(F48,Tabla13[Id Riesgo],Tabla13[Registro diligenciado],FALSE,1)</f>
        <v>1</v>
      </c>
      <c r="H48" s="290" t="str">
        <f>IF(G48,_xlfn.XLOOKUP(F48,Tabla6[Id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8" s="327">
        <f>_xlfn.XLOOKUP(Tabla135[[#This Row],[Id Riesgo]],Tabla13[Id Riesgo],Tabla13[Probabilidad])</f>
        <v>0.8</v>
      </c>
      <c r="J48" s="327">
        <f>_xlfn.XLOOKUP(Tabla135[[#This Row],[Id Riesgo]],Tabla13[Id Riesgo],Tabla13[Porcentaje Impacto],"",1)</f>
        <v>1</v>
      </c>
      <c r="K48" s="311">
        <v>7</v>
      </c>
      <c r="L48" s="314"/>
      <c r="M48" s="314"/>
      <c r="N48" s="314"/>
      <c r="O48" s="295"/>
      <c r="P48" s="314"/>
      <c r="Q48" s="328" t="str">
        <f>_xlfn.TEXTJOIN(" ",TRUE,Tabla135[[#This Row],[Actividad - Acción ¿Qué?
Inicia con verbo]],Tabla135[[#This Row],[Complemento
(Observaciones o desviaciones)]])</f>
        <v/>
      </c>
      <c r="R48" s="295"/>
      <c r="S48" s="327" t="str">
        <f>_xlfn.XLOOKUP(Tabla135[[#This Row],[Tipo de control]],Tabla7[Tipo de control],Tabla7[Peso],"",1)</f>
        <v/>
      </c>
      <c r="T48" s="290" t="str">
        <f>_xlfn.XLOOKUP(Tabla135[[#This Row],[Tipo de control]],Tabla7[Tipo de control],Tabla7[Afectación matriz],"",1)</f>
        <v/>
      </c>
      <c r="U48" s="295"/>
      <c r="V48" s="327" t="str">
        <f>_xlfn.XLOOKUP(Tabla135[[#This Row],[Implementación]],Tabla11[Implementación],Tabla11[Peso],"",1)</f>
        <v/>
      </c>
      <c r="W48" s="295"/>
      <c r="X48" s="295"/>
      <c r="Y48" s="295"/>
      <c r="Z48" s="295"/>
      <c r="AA48" s="310" t="str">
        <f>IFERROR(Tabla135[[#This Row],[Peso del control]]+Tabla135[[#This Row],[Peso de la implementación]],"")</f>
        <v/>
      </c>
      <c r="AB48" s="310" t="str" cm="1">
        <f t="array" ref="AB48">IFERROR(IF(Tabla135[[#This Row],[Registro diligenciado]]=TRUE,_xlfn.IFS(AND(Tabla135[[#This Row],[No. de Control]]=1,Tabla135[[#This Row],[Desplazamiento en la Matriz]]="Probabilidad"),D48-(D48*Tabla135[[#This Row],[Valor del control]]),AND(Tabla135[[#This Row],[No. de Control]]&gt;1,Tabla135[[#This Row],[Desplazamiento en la Matriz]]="Probabilidad"),AB47-(AB47*Tabla135[[#This Row],[Valor del control]]),AND(Tabla135[[#This Row],[No. de Control]]=1,Tabla135[[#This Row],[Desplazamiento en la Matriz]]="Impacto"),D48,AND(Tabla135[[#This Row],[No. de Control]]&gt;1,Tabla135[[#This Row],[Desplazamiento en la Matriz]]="Impacto"),AB47),""),"")</f>
        <v/>
      </c>
      <c r="AC48" s="310" t="str" cm="1">
        <f t="array" ref="AC48">IFERROR(IF(Tabla135[[#This Row],[Registro diligenciado]]=TRUE,_xlfn.IFS(AND(Tabla135[[#This Row],[No. de Control]]=1,Tabla135[[#This Row],[Desplazamiento en la Matriz]]="Impacto"),E48-(E48*Tabla135[[#This Row],[Valor del control]]),AND(Tabla135[[#This Row],[No. de Control]]&gt;1,Tabla135[[#This Row],[Desplazamiento en la Matriz]]="Impacto"),AC47-(AC47*Tabla135[[#This Row],[Valor del control]]),AND(Tabla135[[#This Row],[No. de Control]]=1,Tabla135[[#This Row],[Desplazamiento en la Matriz]]="Probabilidad"),E48,AND(Tabla135[[#This Row],[No. de Control]]&gt;1,Tabla135[[#This Row],[Desplazamiento en la Matriz]]="Probabilidad"),AC47),""),"")</f>
        <v/>
      </c>
      <c r="AD48" s="310">
        <f>IFERROR(_xlfn.MINIFS(Tabla135[Probabilidad residual],Tabla135[Id Riesgo],Tabla135[[#This Row],[Id Riesgo]]),"")</f>
        <v>0.56000000000000005</v>
      </c>
      <c r="AE48" s="310">
        <f>IFERROR(_xlfn.MINIFS(Tabla135[Impacto residual],Tabla135[Id Riesgo],Tabla135[[#This Row],[Id Riesgo]]),"")</f>
        <v>1</v>
      </c>
      <c r="AF48" s="310" t="str" cm="1">
        <f t="array" ref="AF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8" s="310" t="str" cm="1">
        <f t="array" ref="AG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 s="213"/>
      <c r="AJ48" s="801">
        <f>_xlfn.MINIFS(Tabla135[Probabilidad residual],Tabla135[Id Riesgo],Tabla135[[#This Row],[Id Riesgo]])</f>
        <v>0.56000000000000005</v>
      </c>
      <c r="AK48" s="801">
        <f>_xlfn.MINIFS(Tabla135[Impacto residual],Tabla135[Id Riesgo],Tabla135[[#This Row],[Id Riesgo]])</f>
        <v>1</v>
      </c>
      <c r="AL48" s="801"/>
      <c r="AM48" s="801"/>
      <c r="AN48" s="213"/>
      <c r="AO48" s="213"/>
      <c r="AP48" s="213"/>
      <c r="AQ48" s="213"/>
      <c r="AR48" s="213"/>
      <c r="AS48" s="213"/>
      <c r="AT48" s="213"/>
      <c r="AU48" s="213"/>
      <c r="AV48" s="213"/>
      <c r="AW48" s="213"/>
      <c r="AX48" s="213"/>
      <c r="AY48" s="213"/>
    </row>
    <row r="49" spans="1:51" ht="87" hidden="1" x14ac:dyDescent="0.4">
      <c r="A49" s="783" t="str">
        <f>Tabla135[[#This Row],[Id Riesgo]]</f>
        <v>RC4</v>
      </c>
      <c r="B49"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49" s="776" t="b">
        <f>Tabla135[[#This Row],[Identificado en paso 1 y 2?]]</f>
        <v>1</v>
      </c>
      <c r="D49" s="801">
        <f>_xlfn.XLOOKUP(Tabla135[[#This Row],[Id Riesgo]],Tabla13[Id Riesgo],Tabla13[Probabilidad],"",1)</f>
        <v>0.8</v>
      </c>
      <c r="E49" s="801">
        <f>IF(C49=TRUE,_xlfn.XLOOKUP(Tabla135[[#This Row],[Id Riesgo]],Tabla13[Id Riesgo],Tabla13[Porcentaje Impacto],"",1),"")</f>
        <v>1</v>
      </c>
      <c r="F49" s="290" t="str">
        <f t="shared" si="3"/>
        <v>RC4</v>
      </c>
      <c r="G49" s="414" t="b">
        <f>_xlfn.XLOOKUP(F49,Tabla13[Id Riesgo],Tabla13[Registro diligenciado],FALSE,1)</f>
        <v>1</v>
      </c>
      <c r="H49" s="290" t="str">
        <f>IF(G49,_xlfn.XLOOKUP(F49,Tabla6[Id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49" s="327">
        <f>_xlfn.XLOOKUP(Tabla135[[#This Row],[Id Riesgo]],Tabla13[Id Riesgo],Tabla13[Probabilidad])</f>
        <v>0.8</v>
      </c>
      <c r="J49" s="327">
        <f>_xlfn.XLOOKUP(Tabla135[[#This Row],[Id Riesgo]],Tabla13[Id Riesgo],Tabla13[Porcentaje Impacto],"",1)</f>
        <v>1</v>
      </c>
      <c r="K49" s="311">
        <v>8</v>
      </c>
      <c r="L49" s="314"/>
      <c r="M49" s="314"/>
      <c r="N49" s="314"/>
      <c r="O49" s="295"/>
      <c r="P49" s="314"/>
      <c r="Q49" s="328" t="str">
        <f>_xlfn.TEXTJOIN(" ",TRUE,Tabla135[[#This Row],[Actividad - Acción ¿Qué?
Inicia con verbo]],Tabla135[[#This Row],[Complemento
(Observaciones o desviaciones)]])</f>
        <v/>
      </c>
      <c r="R49" s="295"/>
      <c r="S49" s="327" t="str">
        <f>_xlfn.XLOOKUP(Tabla135[[#This Row],[Tipo de control]],Tabla7[Tipo de control],Tabla7[Peso],"",1)</f>
        <v/>
      </c>
      <c r="T49" s="290" t="str">
        <f>_xlfn.XLOOKUP(Tabla135[[#This Row],[Tipo de control]],Tabla7[Tipo de control],Tabla7[Afectación matriz],"",1)</f>
        <v/>
      </c>
      <c r="U49" s="295"/>
      <c r="V49" s="327" t="str">
        <f>_xlfn.XLOOKUP(Tabla135[[#This Row],[Implementación]],Tabla11[Implementación],Tabla11[Peso],"",1)</f>
        <v/>
      </c>
      <c r="W49" s="295"/>
      <c r="X49" s="295"/>
      <c r="Y49" s="295"/>
      <c r="Z49" s="295"/>
      <c r="AA49" s="310" t="str">
        <f>IFERROR(Tabla135[[#This Row],[Peso del control]]+Tabla135[[#This Row],[Peso de la implementación]],"")</f>
        <v/>
      </c>
      <c r="AB49" s="310" t="str" cm="1">
        <f t="array" ref="AB49">IFERROR(IF(Tabla135[[#This Row],[Registro diligenciado]]=TRUE,_xlfn.IFS(AND(Tabla135[[#This Row],[No. de Control]]=1,Tabla135[[#This Row],[Desplazamiento en la Matriz]]="Probabilidad"),D49-(D49*Tabla135[[#This Row],[Valor del control]]),AND(Tabla135[[#This Row],[No. de Control]]&gt;1,Tabla135[[#This Row],[Desplazamiento en la Matriz]]="Probabilidad"),AB48-(AB48*Tabla135[[#This Row],[Valor del control]]),AND(Tabla135[[#This Row],[No. de Control]]=1,Tabla135[[#This Row],[Desplazamiento en la Matriz]]="Impacto"),D49,AND(Tabla135[[#This Row],[No. de Control]]&gt;1,Tabla135[[#This Row],[Desplazamiento en la Matriz]]="Impacto"),AB48),""),"")</f>
        <v/>
      </c>
      <c r="AC49" s="310" t="str" cm="1">
        <f t="array" ref="AC49">IFERROR(IF(Tabla135[[#This Row],[Registro diligenciado]]=TRUE,_xlfn.IFS(AND(Tabla135[[#This Row],[No. de Control]]=1,Tabla135[[#This Row],[Desplazamiento en la Matriz]]="Impacto"),E49-(E49*Tabla135[[#This Row],[Valor del control]]),AND(Tabla135[[#This Row],[No. de Control]]&gt;1,Tabla135[[#This Row],[Desplazamiento en la Matriz]]="Impacto"),AC48-(AC48*Tabla135[[#This Row],[Valor del control]]),AND(Tabla135[[#This Row],[No. de Control]]=1,Tabla135[[#This Row],[Desplazamiento en la Matriz]]="Probabilidad"),E49,AND(Tabla135[[#This Row],[No. de Control]]&gt;1,Tabla135[[#This Row],[Desplazamiento en la Matriz]]="Probabilidad"),AC48),""),"")</f>
        <v/>
      </c>
      <c r="AD49" s="310">
        <f>IFERROR(_xlfn.MINIFS(Tabla135[Probabilidad residual],Tabla135[Id Riesgo],Tabla135[[#This Row],[Id Riesgo]]),"")</f>
        <v>0.56000000000000005</v>
      </c>
      <c r="AE49" s="310">
        <f>IFERROR(_xlfn.MINIFS(Tabla135[Impacto residual],Tabla135[Id Riesgo],Tabla135[[#This Row],[Id Riesgo]]),"")</f>
        <v>1</v>
      </c>
      <c r="AF49" s="310" t="str" cm="1">
        <f t="array" ref="AF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9" s="310" t="str" cm="1">
        <f t="array" ref="AG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 s="213"/>
      <c r="AJ49" s="801">
        <f>_xlfn.MINIFS(Tabla135[Probabilidad residual],Tabla135[Id Riesgo],Tabla135[[#This Row],[Id Riesgo]])</f>
        <v>0.56000000000000005</v>
      </c>
      <c r="AK49" s="801">
        <f>_xlfn.MINIFS(Tabla135[Impacto residual],Tabla135[Id Riesgo],Tabla135[[#This Row],[Id Riesgo]])</f>
        <v>1</v>
      </c>
      <c r="AL49" s="801"/>
      <c r="AM49" s="801"/>
      <c r="AN49" s="213"/>
      <c r="AO49" s="213"/>
      <c r="AP49" s="213"/>
      <c r="AQ49" s="213"/>
      <c r="AR49" s="213"/>
      <c r="AS49" s="213"/>
      <c r="AT49" s="213"/>
      <c r="AU49" s="213"/>
      <c r="AV49" s="213"/>
      <c r="AW49" s="213"/>
      <c r="AX49" s="213"/>
      <c r="AY49" s="213"/>
    </row>
    <row r="50" spans="1:51" ht="87" hidden="1" x14ac:dyDescent="0.4">
      <c r="A50" s="783" t="str">
        <f>Tabla135[[#This Row],[Id Riesgo]]</f>
        <v>RC4</v>
      </c>
      <c r="B50"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50" s="776" t="b">
        <f>Tabla135[[#This Row],[Identificado en paso 1 y 2?]]</f>
        <v>1</v>
      </c>
      <c r="D50" s="801">
        <f>_xlfn.XLOOKUP(Tabla135[[#This Row],[Id Riesgo]],Tabla13[Id Riesgo],Tabla13[Probabilidad],"",1)</f>
        <v>0.8</v>
      </c>
      <c r="E50" s="801">
        <f>IF(C50=TRUE,_xlfn.XLOOKUP(Tabla135[[#This Row],[Id Riesgo]],Tabla13[Id Riesgo],Tabla13[Porcentaje Impacto],"",1),"")</f>
        <v>1</v>
      </c>
      <c r="F50" s="290" t="str">
        <f t="shared" si="3"/>
        <v>RC4</v>
      </c>
      <c r="G50" s="414" t="b">
        <f>_xlfn.XLOOKUP(F50,Tabla13[Id Riesgo],Tabla13[Registro diligenciado],FALSE,1)</f>
        <v>1</v>
      </c>
      <c r="H50" s="290" t="str">
        <f>IF(G50,_xlfn.XLOOKUP(F50,Tabla6[Id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50" s="327">
        <f>_xlfn.XLOOKUP(Tabla135[[#This Row],[Id Riesgo]],Tabla13[Id Riesgo],Tabla13[Probabilidad])</f>
        <v>0.8</v>
      </c>
      <c r="J50" s="327">
        <f>_xlfn.XLOOKUP(Tabla135[[#This Row],[Id Riesgo]],Tabla13[Id Riesgo],Tabla13[Porcentaje Impacto],"",1)</f>
        <v>1</v>
      </c>
      <c r="K50" s="311">
        <v>9</v>
      </c>
      <c r="L50" s="314"/>
      <c r="M50" s="314"/>
      <c r="N50" s="314"/>
      <c r="O50" s="295"/>
      <c r="P50" s="314"/>
      <c r="Q50" s="328" t="str">
        <f>_xlfn.TEXTJOIN(" ",TRUE,Tabla135[[#This Row],[Actividad - Acción ¿Qué?
Inicia con verbo]],Tabla135[[#This Row],[Complemento
(Observaciones o desviaciones)]])</f>
        <v/>
      </c>
      <c r="R50" s="295"/>
      <c r="S50" s="327" t="str">
        <f>_xlfn.XLOOKUP(Tabla135[[#This Row],[Tipo de control]],Tabla7[Tipo de control],Tabla7[Peso],"",1)</f>
        <v/>
      </c>
      <c r="T50" s="290" t="str">
        <f>_xlfn.XLOOKUP(Tabla135[[#This Row],[Tipo de control]],Tabla7[Tipo de control],Tabla7[Afectación matriz],"",1)</f>
        <v/>
      </c>
      <c r="U50" s="295"/>
      <c r="V50" s="327" t="str">
        <f>_xlfn.XLOOKUP(Tabla135[[#This Row],[Implementación]],Tabla11[Implementación],Tabla11[Peso],"",1)</f>
        <v/>
      </c>
      <c r="W50" s="295"/>
      <c r="X50" s="295"/>
      <c r="Y50" s="295"/>
      <c r="Z50" s="295"/>
      <c r="AA50" s="310" t="str">
        <f>IFERROR(Tabla135[[#This Row],[Peso del control]]+Tabla135[[#This Row],[Peso de la implementación]],"")</f>
        <v/>
      </c>
      <c r="AB50" s="310" t="str" cm="1">
        <f t="array" ref="AB50">IFERROR(IF(Tabla135[[#This Row],[Registro diligenciado]]=TRUE,_xlfn.IFS(AND(Tabla135[[#This Row],[No. de Control]]=1,Tabla135[[#This Row],[Desplazamiento en la Matriz]]="Probabilidad"),D50-(D50*Tabla135[[#This Row],[Valor del control]]),AND(Tabla135[[#This Row],[No. de Control]]&gt;1,Tabla135[[#This Row],[Desplazamiento en la Matriz]]="Probabilidad"),AB49-(AB49*Tabla135[[#This Row],[Valor del control]]),AND(Tabla135[[#This Row],[No. de Control]]=1,Tabla135[[#This Row],[Desplazamiento en la Matriz]]="Impacto"),D50,AND(Tabla135[[#This Row],[No. de Control]]&gt;1,Tabla135[[#This Row],[Desplazamiento en la Matriz]]="Impacto"),AB49),""),"")</f>
        <v/>
      </c>
      <c r="AC50" s="310" t="str" cm="1">
        <f t="array" ref="AC50">IFERROR(IF(Tabla135[[#This Row],[Registro diligenciado]]=TRUE,_xlfn.IFS(AND(Tabla135[[#This Row],[No. de Control]]=1,Tabla135[[#This Row],[Desplazamiento en la Matriz]]="Impacto"),E50-(E50*Tabla135[[#This Row],[Valor del control]]),AND(Tabla135[[#This Row],[No. de Control]]&gt;1,Tabla135[[#This Row],[Desplazamiento en la Matriz]]="Impacto"),AC49-(AC49*Tabla135[[#This Row],[Valor del control]]),AND(Tabla135[[#This Row],[No. de Control]]=1,Tabla135[[#This Row],[Desplazamiento en la Matriz]]="Probabilidad"),E50,AND(Tabla135[[#This Row],[No. de Control]]&gt;1,Tabla135[[#This Row],[Desplazamiento en la Matriz]]="Probabilidad"),AC49),""),"")</f>
        <v/>
      </c>
      <c r="AD50" s="310">
        <f>IFERROR(_xlfn.MINIFS(Tabla135[Probabilidad residual],Tabla135[Id Riesgo],Tabla135[[#This Row],[Id Riesgo]]),"")</f>
        <v>0.56000000000000005</v>
      </c>
      <c r="AE50" s="310">
        <f>IFERROR(_xlfn.MINIFS(Tabla135[Impacto residual],Tabla135[Id Riesgo],Tabla135[[#This Row],[Id Riesgo]]),"")</f>
        <v>1</v>
      </c>
      <c r="AF50" s="310" t="str" cm="1">
        <f t="array" ref="AF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 s="310" t="str" cm="1">
        <f t="array" ref="AG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 s="213"/>
      <c r="AJ50" s="801">
        <f>_xlfn.MINIFS(Tabla135[Probabilidad residual],Tabla135[Id Riesgo],Tabla135[[#This Row],[Id Riesgo]])</f>
        <v>0.56000000000000005</v>
      </c>
      <c r="AK50" s="801">
        <f>_xlfn.MINIFS(Tabla135[Impacto residual],Tabla135[Id Riesgo],Tabla135[[#This Row],[Id Riesgo]])</f>
        <v>1</v>
      </c>
      <c r="AL50" s="801"/>
      <c r="AM50" s="801"/>
      <c r="AN50" s="213"/>
      <c r="AO50" s="213"/>
      <c r="AP50" s="213"/>
      <c r="AQ50" s="213"/>
      <c r="AR50" s="213"/>
      <c r="AS50" s="213"/>
      <c r="AT50" s="213"/>
      <c r="AU50" s="213"/>
      <c r="AV50" s="213"/>
      <c r="AW50" s="213"/>
      <c r="AX50" s="213"/>
      <c r="AY50" s="213"/>
    </row>
    <row r="51" spans="1:51" ht="87" hidden="1" x14ac:dyDescent="0.4">
      <c r="A51" s="783" t="str">
        <f>Tabla135[[#This Row],[Id Riesgo]]</f>
        <v>RC4</v>
      </c>
      <c r="B51" s="784" t="str">
        <f>Tabla135[[#This Row],[Riesgo]]</f>
        <v>Posibilidad de afectación Legal, Reputacional, Operativa por Fraude, interno, Soborno entrante, Conflicto de Intereses debido a existencia de decisiones desviadas en materia de la formalización de la propiedad privada rural debido a intereses políticos, económicos.</v>
      </c>
      <c r="C51" s="776" t="b">
        <f>Tabla135[[#This Row],[Identificado en paso 1 y 2?]]</f>
        <v>1</v>
      </c>
      <c r="D51" s="801">
        <f>_xlfn.XLOOKUP(Tabla135[[#This Row],[Id Riesgo]],Tabla13[Id Riesgo],Tabla13[Probabilidad],"",1)</f>
        <v>0.8</v>
      </c>
      <c r="E51" s="801">
        <f>IF(C51=TRUE,_xlfn.XLOOKUP(Tabla135[[#This Row],[Id Riesgo]],Tabla13[Id Riesgo],Tabla13[Porcentaje Impacto],"",1),"")</f>
        <v>1</v>
      </c>
      <c r="F51" s="290" t="str">
        <f t="shared" si="3"/>
        <v>RC4</v>
      </c>
      <c r="G51" s="414" t="b">
        <f>_xlfn.XLOOKUP(F51,Tabla13[Id Riesgo],Tabla13[Registro diligenciado],FALSE,1)</f>
        <v>1</v>
      </c>
      <c r="H51" s="290" t="str">
        <f>IF(G51,_xlfn.XLOOKUP(F51,Tabla6[Id Riesgo],Tabla6[DESCRIPCIÓN DEL RIESGO],FALSE,1),"")</f>
        <v>Posibilidad de afectación Legal, Reputacional, Operativa por Fraude, interno, Soborno entrante, Conflicto de Intereses debido a existencia de decisiones desviadas en materia de la formalización de la propiedad privada rural debido a intereses políticos, económicos.</v>
      </c>
      <c r="I51" s="327">
        <f>_xlfn.XLOOKUP(Tabla135[[#This Row],[Id Riesgo]],Tabla13[Id Riesgo],Tabla13[Probabilidad])</f>
        <v>0.8</v>
      </c>
      <c r="J51" s="327">
        <f>_xlfn.XLOOKUP(Tabla135[[#This Row],[Id Riesgo]],Tabla13[Id Riesgo],Tabla13[Porcentaje Impacto],"",1)</f>
        <v>1</v>
      </c>
      <c r="K51" s="311">
        <v>10</v>
      </c>
      <c r="L51" s="314"/>
      <c r="M51" s="314"/>
      <c r="N51" s="314"/>
      <c r="O51" s="295"/>
      <c r="P51" s="314"/>
      <c r="Q51" s="328" t="str">
        <f>_xlfn.TEXTJOIN(" ",TRUE,Tabla135[[#This Row],[Actividad - Acción ¿Qué?
Inicia con verbo]],Tabla135[[#This Row],[Complemento
(Observaciones o desviaciones)]])</f>
        <v/>
      </c>
      <c r="R51" s="295"/>
      <c r="S51" s="327" t="str">
        <f>_xlfn.XLOOKUP(Tabla135[[#This Row],[Tipo de control]],Tabla7[Tipo de control],Tabla7[Peso],"",1)</f>
        <v/>
      </c>
      <c r="T51" s="290" t="str">
        <f>_xlfn.XLOOKUP(Tabla135[[#This Row],[Tipo de control]],Tabla7[Tipo de control],Tabla7[Afectación matriz],"",1)</f>
        <v/>
      </c>
      <c r="U51" s="295"/>
      <c r="V51" s="327" t="str">
        <f>_xlfn.XLOOKUP(Tabla135[[#This Row],[Implementación]],Tabla11[Implementación],Tabla11[Peso],"",1)</f>
        <v/>
      </c>
      <c r="W51" s="295"/>
      <c r="X51" s="295"/>
      <c r="Y51" s="295"/>
      <c r="Z51" s="295"/>
      <c r="AA51" s="310" t="str">
        <f>IFERROR(Tabla135[[#This Row],[Peso del control]]+Tabla135[[#This Row],[Peso de la implementación]],"")</f>
        <v/>
      </c>
      <c r="AB51" s="310" t="str" cm="1">
        <f t="array" ref="AB51">IFERROR(IF(Tabla135[[#This Row],[Registro diligenciado]]=TRUE,_xlfn.IFS(AND(Tabla135[[#This Row],[No. de Control]]=1,Tabla135[[#This Row],[Desplazamiento en la Matriz]]="Probabilidad"),D51-(D51*Tabla135[[#This Row],[Valor del control]]),AND(Tabla135[[#This Row],[No. de Control]]&gt;1,Tabla135[[#This Row],[Desplazamiento en la Matriz]]="Probabilidad"),AB50-(AB50*Tabla135[[#This Row],[Valor del control]]),AND(Tabla135[[#This Row],[No. de Control]]=1,Tabla135[[#This Row],[Desplazamiento en la Matriz]]="Impacto"),D51,AND(Tabla135[[#This Row],[No. de Control]]&gt;1,Tabla135[[#This Row],[Desplazamiento en la Matriz]]="Impacto"),AB50),""),"")</f>
        <v/>
      </c>
      <c r="AC51" s="310" t="str" cm="1">
        <f t="array" ref="AC51">IFERROR(IF(Tabla135[[#This Row],[Registro diligenciado]]=TRUE,_xlfn.IFS(AND(Tabla135[[#This Row],[No. de Control]]=1,Tabla135[[#This Row],[Desplazamiento en la Matriz]]="Impacto"),E51-(E51*Tabla135[[#This Row],[Valor del control]]),AND(Tabla135[[#This Row],[No. de Control]]&gt;1,Tabla135[[#This Row],[Desplazamiento en la Matriz]]="Impacto"),AC50-(AC50*Tabla135[[#This Row],[Valor del control]]),AND(Tabla135[[#This Row],[No. de Control]]=1,Tabla135[[#This Row],[Desplazamiento en la Matriz]]="Probabilidad"),E51,AND(Tabla135[[#This Row],[No. de Control]]&gt;1,Tabla135[[#This Row],[Desplazamiento en la Matriz]]="Probabilidad"),AC50),""),"")</f>
        <v/>
      </c>
      <c r="AD51" s="310">
        <f>IFERROR(_xlfn.MINIFS(Tabla135[Probabilidad residual],Tabla135[Id Riesgo],Tabla135[[#This Row],[Id Riesgo]]),"")</f>
        <v>0.56000000000000005</v>
      </c>
      <c r="AE51" s="310">
        <f>IFERROR(_xlfn.MINIFS(Tabla135[Impacto residual],Tabla135[Id Riesgo],Tabla135[[#This Row],[Id Riesgo]]),"")</f>
        <v>1</v>
      </c>
      <c r="AF51" s="310" t="str" cm="1">
        <f t="array" ref="AF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1" s="310" t="str" cm="1">
        <f t="array" ref="AG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 s="213"/>
      <c r="AJ51" s="801">
        <f>_xlfn.MINIFS(Tabla135[Probabilidad residual],Tabla135[Id Riesgo],Tabla135[[#This Row],[Id Riesgo]])</f>
        <v>0.56000000000000005</v>
      </c>
      <c r="AK51" s="801">
        <f>_xlfn.MINIFS(Tabla135[Impacto residual],Tabla135[Id Riesgo],Tabla135[[#This Row],[Id Riesgo]])</f>
        <v>1</v>
      </c>
      <c r="AL51" s="801"/>
      <c r="AM51" s="801"/>
      <c r="AN51" s="213"/>
      <c r="AO51" s="213"/>
      <c r="AP51" s="213"/>
      <c r="AQ51" s="213"/>
      <c r="AR51" s="213"/>
      <c r="AS51" s="213"/>
      <c r="AT51" s="213"/>
      <c r="AU51" s="213"/>
      <c r="AV51" s="213"/>
      <c r="AW51" s="213"/>
      <c r="AX51" s="213"/>
      <c r="AY51" s="213"/>
    </row>
    <row r="52" spans="1:51" ht="24.9" x14ac:dyDescent="0.4">
      <c r="A52" s="787" t="str">
        <f>Tabla135[[#This Row],[Id Riesgo]]</f>
        <v>RC5</v>
      </c>
      <c r="B52" s="788" t="str">
        <f>Tabla135[[#This Row],[Riesgo]]</f>
        <v/>
      </c>
      <c r="C52" s="782" t="b">
        <f>Tabla135[[#This Row],[Identificado en paso 1 y 2?]]</f>
        <v>0</v>
      </c>
      <c r="D52" s="803" t="str">
        <f>_xlfn.XLOOKUP(Tabla135[[#This Row],[Id Riesgo]],Tabla13[Id Riesgo],Tabla13[Probabilidad],"",1)</f>
        <v/>
      </c>
      <c r="E52" s="803" t="str">
        <f>IF(C52=TRUE,_xlfn.XLOOKUP(Tabla135[[#This Row],[Id Riesgo]],Tabla13[Id Riesgo],Tabla13[Porcentaje Impacto],"",1),"")</f>
        <v/>
      </c>
      <c r="F52" s="439" t="s">
        <v>561</v>
      </c>
      <c r="G52" s="454" t="b">
        <f>_xlfn.XLOOKUP(F52,Tabla13[Id Riesgo],Tabla13[Registro diligenciado],FALSE,1)</f>
        <v>0</v>
      </c>
      <c r="H52" s="439" t="str">
        <f>IF(G52,_xlfn.XLOOKUP(F52,Tabla6[Id Riesgo],Tabla6[DESCRIPCIÓN DEL RIESGO],FALSE,1),"")</f>
        <v/>
      </c>
      <c r="I52" s="455" t="str">
        <f>_xlfn.XLOOKUP(Tabla135[[#This Row],[Id Riesgo]],Tabla13[Id Riesgo],Tabla13[Probabilidad])</f>
        <v/>
      </c>
      <c r="J52" s="455" t="str">
        <f>_xlfn.XLOOKUP(Tabla135[[#This Row],[Id Riesgo]],Tabla13[Id Riesgo],Tabla13[Porcentaje Impacto],"",1)</f>
        <v/>
      </c>
      <c r="K52" s="445">
        <v>1</v>
      </c>
      <c r="L52" s="448"/>
      <c r="M52" s="448"/>
      <c r="N52" s="448"/>
      <c r="O52" s="440" t="s">
        <v>961</v>
      </c>
      <c r="P52" s="448"/>
      <c r="Q52" s="456" t="str">
        <f>_xlfn.TEXTJOIN(" ",TRUE,Tabla135[[#This Row],[Actividad - Acción ¿Qué?
Inicia con verbo]],Tabla135[[#This Row],[Complemento
(Observaciones o desviaciones)]])</f>
        <v>Se elimina el control según memorando 202676000141013</v>
      </c>
      <c r="R52" s="440"/>
      <c r="S52" s="455"/>
      <c r="T52" s="439"/>
      <c r="U52" s="440"/>
      <c r="V52" s="455"/>
      <c r="W52" s="440"/>
      <c r="X52" s="440"/>
      <c r="Y52" s="440"/>
      <c r="Z52" s="440"/>
      <c r="AA52" s="444">
        <f>IFERROR(Tabla135[[#This Row],[Peso del control]]+Tabla135[[#This Row],[Peso de la implementación]],"")</f>
        <v>0</v>
      </c>
      <c r="AB52" s="444" t="str" cm="1">
        <f t="array" ref="AB52">IFERROR(IF(Tabla135[[#This Row],[Registro diligenciado]]=TRUE,_xlfn.IFS(AND(Tabla135[[#This Row],[No. de Control]]=1,Tabla135[[#This Row],[Desplazamiento en la Matriz]]="Probabilidad"),D52-(D52*Tabla135[[#This Row],[Valor del control]]),AND(Tabla135[[#This Row],[No. de Control]]&gt;1,Tabla135[[#This Row],[Desplazamiento en la Matriz]]="Probabilidad"),AB51-(AB51*Tabla135[[#This Row],[Valor del control]]),AND(Tabla135[[#This Row],[No. de Control]]=1,Tabla135[[#This Row],[Desplazamiento en la Matriz]]="Impacto"),D52,AND(Tabla135[[#This Row],[No. de Control]]&gt;1,Tabla135[[#This Row],[Desplazamiento en la Matriz]]="Impacto"),AB51),""),"")</f>
        <v/>
      </c>
      <c r="AC52" s="444" t="str" cm="1">
        <f t="array" ref="AC52">IFERROR(IF(Tabla135[[#This Row],[Registro diligenciado]]=TRUE,_xlfn.IFS(AND(Tabla135[[#This Row],[No. de Control]]=1,Tabla135[[#This Row],[Desplazamiento en la Matriz]]="Impacto"),E52-(E52*Tabla135[[#This Row],[Valor del control]]),AND(Tabla135[[#This Row],[No. de Control]]&gt;1,Tabla135[[#This Row],[Desplazamiento en la Matriz]]="Impacto"),AC51-(AC51*Tabla135[[#This Row],[Valor del control]]),AND(Tabla135[[#This Row],[No. de Control]]=1,Tabla135[[#This Row],[Desplazamiento en la Matriz]]="Probabilidad"),E52,AND(Tabla135[[#This Row],[No. de Control]]&gt;1,Tabla135[[#This Row],[Desplazamiento en la Matriz]]="Probabilidad"),AC51),""),"")</f>
        <v/>
      </c>
      <c r="AD52" s="444">
        <f>IFERROR(_xlfn.MINIFS(Tabla135[Probabilidad residual],Tabla135[Id Riesgo],Tabla135[[#This Row],[Id Riesgo]]),"")</f>
        <v>0</v>
      </c>
      <c r="AE52" s="444">
        <f>IFERROR(_xlfn.MINIFS(Tabla135[Impacto residual],Tabla135[Id Riesgo],Tabla135[[#This Row],[Id Riesgo]]),"")</f>
        <v>0</v>
      </c>
      <c r="AF52" s="444" t="str" cm="1">
        <f t="array" ref="AF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2" s="444" t="str" cm="1">
        <f t="array" ref="AG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 s="458"/>
      <c r="AJ52" s="803">
        <f>_xlfn.MINIFS(Tabla135[Probabilidad residual],Tabla135[Id Riesgo],Tabla135[[#This Row],[Id Riesgo]])</f>
        <v>0</v>
      </c>
      <c r="AK52" s="803">
        <f>_xlfn.MINIFS(Tabla135[Impacto residual],Tabla135[Id Riesgo],Tabla135[[#This Row],[Id Riesgo]])</f>
        <v>0</v>
      </c>
      <c r="AL52" s="803" t="str" cm="1">
        <f t="array" ref="AL52">IFERROR(_xlfn.IFS(AND(AJ52&gt;=CONFIGURACIÓN!$BF$6,AJ52&lt;=CONFIGURACIÓN!$BG$6),CONFIGURACIÓN!$BE$6,AND(AJ52&gt;=CONFIGURACIÓN!$BF$7,AJ52&lt;=CONFIGURACIÓN!$BG$7),CONFIGURACIÓN!$BE$7,AND(AJ52&gt;=CONFIGURACIÓN!$BF$8,AJ52&lt;=CONFIGURACIÓN!$BG$8),CONFIGURACIÓN!$BE$8,AND(AJ52&gt;=CONFIGURACIÓN!$BF$9,AJ52&lt;=CONFIGURACIÓN!$BG$9),CONFIGURACIÓN!$BE$9,AND(AJ52&gt;=CONFIGURACIÓN!$BF$10,AJ52&lt;=CONFIGURACIÓN!$BG$10),CONFIGURACIÓN!$BE$10),"")</f>
        <v/>
      </c>
      <c r="AM52" s="803" t="str" cm="1">
        <f t="array" ref="AM52">IFERROR(_xlfn.IFS(AND(AK52&gt;=CONFIGURACIÓN!$BJ$6,AK52&lt;=CONFIGURACIÓN!$BK$6),CONFIGURACIÓN!$BI$6,AND(AK52&gt;=CONFIGURACIÓN!$BJ$7,AK52&lt;=CONFIGURACIÓN!$BK$7),CONFIGURACIÓN!$BI$7,AND(AK52&gt;=CONFIGURACIÓN!$BJ$8,AK52&lt;=CONFIGURACIÓN!$BK$8),CONFIGURACIÓN!$BI$8,AND(AK52&gt;=CONFIGURACIÓN!$BJ$9,AK52&lt;=CONFIGURACIÓN!$BK$9),CONFIGURACIÓN!$BI$9,AND(AK52&gt;=CONFIGURACIÓN!$BJ$10,AK52&lt;=CONFIGURACIÓN!$BK$10),CONFIGURACIÓN!$BI$10),"")</f>
        <v/>
      </c>
      <c r="AN52" s="213"/>
      <c r="AO52" s="213"/>
      <c r="AP52" s="213"/>
      <c r="AQ52" s="213"/>
      <c r="AR52" s="213"/>
      <c r="AS52" s="213"/>
      <c r="AT52" s="213"/>
      <c r="AU52" s="213"/>
      <c r="AV52" s="213"/>
      <c r="AW52" s="213"/>
      <c r="AX52" s="213"/>
      <c r="AY52" s="213"/>
    </row>
    <row r="53" spans="1:51" ht="14.6" hidden="1" x14ac:dyDescent="0.4">
      <c r="A53" s="787" t="str">
        <f>Tabla135[[#This Row],[Id Riesgo]]</f>
        <v>RC5</v>
      </c>
      <c r="B53" s="788" t="str">
        <f>Tabla135[[#This Row],[Riesgo]]</f>
        <v/>
      </c>
      <c r="C53" s="782" t="b">
        <f>Tabla135[[#This Row],[Identificado en paso 1 y 2?]]</f>
        <v>0</v>
      </c>
      <c r="D53" s="803" t="str">
        <f>_xlfn.XLOOKUP(Tabla135[[#This Row],[Id Riesgo]],Tabla13[Id Riesgo],Tabla13[Probabilidad],"",1)</f>
        <v/>
      </c>
      <c r="E53" s="803" t="str">
        <f>IF(C53=TRUE,_xlfn.XLOOKUP(Tabla135[[#This Row],[Id Riesgo]],Tabla13[Id Riesgo],Tabla13[Porcentaje Impacto],"",1),"")</f>
        <v/>
      </c>
      <c r="F53" s="439" t="str">
        <f t="shared" ref="F53:F61" si="4">F52</f>
        <v>RC5</v>
      </c>
      <c r="G53" s="454" t="b">
        <f>_xlfn.XLOOKUP(F53,Tabla13[Id Riesgo],Tabla13[Registro diligenciado],FALSE,1)</f>
        <v>0</v>
      </c>
      <c r="H53" s="439" t="str">
        <f>IF(G53,_xlfn.XLOOKUP(F53,Tabla6[Id Riesgo],Tabla6[DESCRIPCIÓN DEL RIESGO],FALSE,1),"")</f>
        <v/>
      </c>
      <c r="I53" s="455" t="str">
        <f>_xlfn.XLOOKUP(Tabla135[[#This Row],[Id Riesgo]],Tabla13[Id Riesgo],Tabla13[Probabilidad])</f>
        <v/>
      </c>
      <c r="J53" s="455" t="str">
        <f>_xlfn.XLOOKUP(Tabla135[[#This Row],[Id Riesgo]],Tabla13[Id Riesgo],Tabla13[Porcentaje Impacto],"",1)</f>
        <v/>
      </c>
      <c r="K53" s="445">
        <v>2</v>
      </c>
      <c r="L53" s="448"/>
      <c r="M53" s="448"/>
      <c r="N53" s="448"/>
      <c r="O53" s="440"/>
      <c r="P53" s="448"/>
      <c r="Q53" s="456" t="str">
        <f>_xlfn.TEXTJOIN(" ",TRUE,Tabla135[[#This Row],[Actividad - Acción ¿Qué?
Inicia con verbo]],Tabla135[[#This Row],[Complemento
(Observaciones o desviaciones)]])</f>
        <v/>
      </c>
      <c r="R53" s="440"/>
      <c r="S53" s="455"/>
      <c r="T53" s="439"/>
      <c r="U53" s="440"/>
      <c r="V53" s="455"/>
      <c r="W53" s="440"/>
      <c r="X53" s="440"/>
      <c r="Y53" s="440"/>
      <c r="Z53" s="440"/>
      <c r="AA53" s="444">
        <f>IFERROR(Tabla135[[#This Row],[Peso del control]]+Tabla135[[#This Row],[Peso de la implementación]],"")</f>
        <v>0</v>
      </c>
      <c r="AB53" s="444" t="str" cm="1">
        <f t="array" ref="AB53">IFERROR(IF(Tabla135[[#This Row],[Registro diligenciado]]=TRUE,_xlfn.IFS(AND(Tabla135[[#This Row],[No. de Control]]=1,Tabla135[[#This Row],[Desplazamiento en la Matriz]]="Probabilidad"),D53-(D53*Tabla135[[#This Row],[Valor del control]]),AND(Tabla135[[#This Row],[No. de Control]]&gt;1,Tabla135[[#This Row],[Desplazamiento en la Matriz]]="Probabilidad"),AB52-(AB52*Tabla135[[#This Row],[Valor del control]]),AND(Tabla135[[#This Row],[No. de Control]]=1,Tabla135[[#This Row],[Desplazamiento en la Matriz]]="Impacto"),D53,AND(Tabla135[[#This Row],[No. de Control]]&gt;1,Tabla135[[#This Row],[Desplazamiento en la Matriz]]="Impacto"),AB52),""),"")</f>
        <v/>
      </c>
      <c r="AC53" s="444" t="str" cm="1">
        <f t="array" ref="AC53">IFERROR(IF(Tabla135[[#This Row],[Registro diligenciado]]=TRUE,_xlfn.IFS(AND(Tabla135[[#This Row],[No. de Control]]=1,Tabla135[[#This Row],[Desplazamiento en la Matriz]]="Impacto"),E53-(E53*Tabla135[[#This Row],[Valor del control]]),AND(Tabla135[[#This Row],[No. de Control]]&gt;1,Tabla135[[#This Row],[Desplazamiento en la Matriz]]="Impacto"),AC52-(AC52*Tabla135[[#This Row],[Valor del control]]),AND(Tabla135[[#This Row],[No. de Control]]=1,Tabla135[[#This Row],[Desplazamiento en la Matriz]]="Probabilidad"),E53,AND(Tabla135[[#This Row],[No. de Control]]&gt;1,Tabla135[[#This Row],[Desplazamiento en la Matriz]]="Probabilidad"),AC52),""),"")</f>
        <v/>
      </c>
      <c r="AD53" s="444">
        <f>IFERROR(_xlfn.MINIFS(Tabla135[Probabilidad residual],Tabla135[Id Riesgo],Tabla135[[#This Row],[Id Riesgo]]),"")</f>
        <v>0</v>
      </c>
      <c r="AE53" s="444">
        <f>IFERROR(_xlfn.MINIFS(Tabla135[Impacto residual],Tabla135[Id Riesgo],Tabla135[[#This Row],[Id Riesgo]]),"")</f>
        <v>0</v>
      </c>
      <c r="AF53" s="444" t="str" cm="1">
        <f t="array" ref="AF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3" s="444" t="str" cm="1">
        <f t="array" ref="AG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 s="458"/>
      <c r="AJ53" s="803">
        <f>_xlfn.MINIFS(Tabla135[Probabilidad residual],Tabla135[Id Riesgo],Tabla135[[#This Row],[Id Riesgo]])</f>
        <v>0</v>
      </c>
      <c r="AK53" s="803">
        <f>_xlfn.MINIFS(Tabla135[Impacto residual],Tabla135[Id Riesgo],Tabla135[[#This Row],[Id Riesgo]])</f>
        <v>0</v>
      </c>
      <c r="AL53" s="803"/>
      <c r="AM53" s="803"/>
      <c r="AN53" s="213"/>
      <c r="AO53" s="213"/>
      <c r="AP53" s="213"/>
      <c r="AQ53" s="213"/>
      <c r="AR53" s="213"/>
      <c r="AS53" s="213"/>
      <c r="AT53" s="213"/>
      <c r="AU53" s="213"/>
      <c r="AV53" s="213"/>
      <c r="AW53" s="213"/>
      <c r="AX53" s="213"/>
      <c r="AY53" s="213"/>
    </row>
    <row r="54" spans="1:51" ht="14.6" hidden="1" x14ac:dyDescent="0.4">
      <c r="A54" s="787" t="str">
        <f>Tabla135[[#This Row],[Id Riesgo]]</f>
        <v>RC5</v>
      </c>
      <c r="B54" s="788" t="str">
        <f>Tabla135[[#This Row],[Riesgo]]</f>
        <v/>
      </c>
      <c r="C54" s="782" t="b">
        <f>Tabla135[[#This Row],[Identificado en paso 1 y 2?]]</f>
        <v>0</v>
      </c>
      <c r="D54" s="803" t="str">
        <f>_xlfn.XLOOKUP(Tabla135[[#This Row],[Id Riesgo]],Tabla13[Id Riesgo],Tabla13[Probabilidad],"",1)</f>
        <v/>
      </c>
      <c r="E54" s="803" t="str">
        <f>IF(C54=TRUE,_xlfn.XLOOKUP(Tabla135[[#This Row],[Id Riesgo]],Tabla13[Id Riesgo],Tabla13[Porcentaje Impacto],"",1),"")</f>
        <v/>
      </c>
      <c r="F54" s="439" t="str">
        <f t="shared" si="4"/>
        <v>RC5</v>
      </c>
      <c r="G54" s="454" t="b">
        <f>_xlfn.XLOOKUP(F54,Tabla13[Id Riesgo],Tabla13[Registro diligenciado],FALSE,1)</f>
        <v>0</v>
      </c>
      <c r="H54" s="439" t="str">
        <f>IF(G54,_xlfn.XLOOKUP(F54,Tabla6[Id Riesgo],Tabla6[DESCRIPCIÓN DEL RIESGO],FALSE,1),"")</f>
        <v/>
      </c>
      <c r="I54" s="455" t="str">
        <f>_xlfn.XLOOKUP(Tabla135[[#This Row],[Id Riesgo]],Tabla13[Id Riesgo],Tabla13[Probabilidad])</f>
        <v/>
      </c>
      <c r="J54" s="455" t="str">
        <f>_xlfn.XLOOKUP(Tabla135[[#This Row],[Id Riesgo]],Tabla13[Id Riesgo],Tabla13[Porcentaje Impacto],"",1)</f>
        <v/>
      </c>
      <c r="K54" s="445">
        <v>3</v>
      </c>
      <c r="L54" s="448"/>
      <c r="M54" s="448"/>
      <c r="N54" s="448"/>
      <c r="O54" s="440"/>
      <c r="P54" s="448"/>
      <c r="Q54" s="456" t="str">
        <f>_xlfn.TEXTJOIN(" ",TRUE,Tabla135[[#This Row],[Actividad - Acción ¿Qué?
Inicia con verbo]],Tabla135[[#This Row],[Complemento
(Observaciones o desviaciones)]])</f>
        <v/>
      </c>
      <c r="R54" s="440"/>
      <c r="S54" s="455"/>
      <c r="T54" s="439"/>
      <c r="U54" s="440"/>
      <c r="V54" s="455"/>
      <c r="W54" s="440"/>
      <c r="X54" s="440"/>
      <c r="Y54" s="440"/>
      <c r="Z54" s="440"/>
      <c r="AA54" s="444">
        <f>IFERROR(Tabla135[[#This Row],[Peso del control]]+Tabla135[[#This Row],[Peso de la implementación]],"")</f>
        <v>0</v>
      </c>
      <c r="AB54" s="444" t="str" cm="1">
        <f t="array" ref="AB54">IFERROR(IF(Tabla135[[#This Row],[Registro diligenciado]]=TRUE,_xlfn.IFS(AND(Tabla135[[#This Row],[No. de Control]]=1,Tabla135[[#This Row],[Desplazamiento en la Matriz]]="Probabilidad"),D54-(D54*Tabla135[[#This Row],[Valor del control]]),AND(Tabla135[[#This Row],[No. de Control]]&gt;1,Tabla135[[#This Row],[Desplazamiento en la Matriz]]="Probabilidad"),AB53-(AB53*Tabla135[[#This Row],[Valor del control]]),AND(Tabla135[[#This Row],[No. de Control]]=1,Tabla135[[#This Row],[Desplazamiento en la Matriz]]="Impacto"),D54,AND(Tabla135[[#This Row],[No. de Control]]&gt;1,Tabla135[[#This Row],[Desplazamiento en la Matriz]]="Impacto"),AB53),""),"")</f>
        <v/>
      </c>
      <c r="AC54" s="444" t="str" cm="1">
        <f t="array" ref="AC54">IFERROR(IF(Tabla135[[#This Row],[Registro diligenciado]]=TRUE,_xlfn.IFS(AND(Tabla135[[#This Row],[No. de Control]]=1,Tabla135[[#This Row],[Desplazamiento en la Matriz]]="Impacto"),E54-(E54*Tabla135[[#This Row],[Valor del control]]),AND(Tabla135[[#This Row],[No. de Control]]&gt;1,Tabla135[[#This Row],[Desplazamiento en la Matriz]]="Impacto"),AC53-(AC53*Tabla135[[#This Row],[Valor del control]]),AND(Tabla135[[#This Row],[No. de Control]]=1,Tabla135[[#This Row],[Desplazamiento en la Matriz]]="Probabilidad"),E54,AND(Tabla135[[#This Row],[No. de Control]]&gt;1,Tabla135[[#This Row],[Desplazamiento en la Matriz]]="Probabilidad"),AC53),""),"")</f>
        <v/>
      </c>
      <c r="AD54" s="444">
        <f>IFERROR(_xlfn.MINIFS(Tabla135[Probabilidad residual],Tabla135[Id Riesgo],Tabla135[[#This Row],[Id Riesgo]]),"")</f>
        <v>0</v>
      </c>
      <c r="AE54" s="444">
        <f>IFERROR(_xlfn.MINIFS(Tabla135[Impacto residual],Tabla135[Id Riesgo],Tabla135[[#This Row],[Id Riesgo]]),"")</f>
        <v>0</v>
      </c>
      <c r="AF54" s="444" t="str" cm="1">
        <f t="array" ref="AF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4" s="444" t="str" cm="1">
        <f t="array" ref="AG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 s="458"/>
      <c r="AJ54" s="803">
        <f>_xlfn.MINIFS(Tabla135[Probabilidad residual],Tabla135[Id Riesgo],Tabla135[[#This Row],[Id Riesgo]])</f>
        <v>0</v>
      </c>
      <c r="AK54" s="803">
        <f>_xlfn.MINIFS(Tabla135[Impacto residual],Tabla135[Id Riesgo],Tabla135[[#This Row],[Id Riesgo]])</f>
        <v>0</v>
      </c>
      <c r="AL54" s="803"/>
      <c r="AM54" s="803"/>
      <c r="AN54" s="213"/>
      <c r="AO54" s="213"/>
      <c r="AP54" s="213"/>
      <c r="AQ54" s="213"/>
      <c r="AR54" s="213"/>
      <c r="AS54" s="213"/>
      <c r="AT54" s="213"/>
      <c r="AU54" s="213"/>
      <c r="AV54" s="213"/>
      <c r="AW54" s="213"/>
      <c r="AX54" s="213"/>
      <c r="AY54" s="213"/>
    </row>
    <row r="55" spans="1:51" ht="14.6" hidden="1" x14ac:dyDescent="0.4">
      <c r="A55" s="787" t="str">
        <f>Tabla135[[#This Row],[Id Riesgo]]</f>
        <v>RC5</v>
      </c>
      <c r="B55" s="788" t="str">
        <f>Tabla135[[#This Row],[Riesgo]]</f>
        <v/>
      </c>
      <c r="C55" s="782" t="b">
        <f>Tabla135[[#This Row],[Identificado en paso 1 y 2?]]</f>
        <v>0</v>
      </c>
      <c r="D55" s="803" t="str">
        <f>_xlfn.XLOOKUP(Tabla135[[#This Row],[Id Riesgo]],Tabla13[Id Riesgo],Tabla13[Probabilidad],"",1)</f>
        <v/>
      </c>
      <c r="E55" s="803" t="str">
        <f>IF(C55=TRUE,_xlfn.XLOOKUP(Tabla135[[#This Row],[Id Riesgo]],Tabla13[Id Riesgo],Tabla13[Porcentaje Impacto],"",1),"")</f>
        <v/>
      </c>
      <c r="F55" s="439" t="str">
        <f t="shared" si="4"/>
        <v>RC5</v>
      </c>
      <c r="G55" s="454" t="b">
        <f>_xlfn.XLOOKUP(F55,Tabla13[Id Riesgo],Tabla13[Registro diligenciado],FALSE,1)</f>
        <v>0</v>
      </c>
      <c r="H55" s="439" t="str">
        <f>IF(G55,_xlfn.XLOOKUP(F55,Tabla6[Id Riesgo],Tabla6[DESCRIPCIÓN DEL RIESGO],FALSE,1),"")</f>
        <v/>
      </c>
      <c r="I55" s="455" t="str">
        <f>_xlfn.XLOOKUP(Tabla135[[#This Row],[Id Riesgo]],Tabla13[Id Riesgo],Tabla13[Probabilidad])</f>
        <v/>
      </c>
      <c r="J55" s="455" t="str">
        <f>_xlfn.XLOOKUP(Tabla135[[#This Row],[Id Riesgo]],Tabla13[Id Riesgo],Tabla13[Porcentaje Impacto],"",1)</f>
        <v/>
      </c>
      <c r="K55" s="445">
        <v>4</v>
      </c>
      <c r="L55" s="448"/>
      <c r="M55" s="448"/>
      <c r="N55" s="448"/>
      <c r="O55" s="440"/>
      <c r="P55" s="448"/>
      <c r="Q55" s="456" t="str">
        <f>_xlfn.TEXTJOIN(" ",TRUE,Tabla135[[#This Row],[Actividad - Acción ¿Qué?
Inicia con verbo]],Tabla135[[#This Row],[Complemento
(Observaciones o desviaciones)]])</f>
        <v/>
      </c>
      <c r="R55" s="440"/>
      <c r="S55" s="455"/>
      <c r="T55" s="439"/>
      <c r="U55" s="440"/>
      <c r="V55" s="455"/>
      <c r="W55" s="440"/>
      <c r="X55" s="440"/>
      <c r="Y55" s="440"/>
      <c r="Z55" s="440"/>
      <c r="AA55" s="444">
        <f>IFERROR(Tabla135[[#This Row],[Peso del control]]+Tabla135[[#This Row],[Peso de la implementación]],"")</f>
        <v>0</v>
      </c>
      <c r="AB55" s="444" t="str" cm="1">
        <f t="array" ref="AB55">IFERROR(IF(Tabla135[[#This Row],[Registro diligenciado]]=TRUE,_xlfn.IFS(AND(Tabla135[[#This Row],[No. de Control]]=1,Tabla135[[#This Row],[Desplazamiento en la Matriz]]="Probabilidad"),D55-(D55*Tabla135[[#This Row],[Valor del control]]),AND(Tabla135[[#This Row],[No. de Control]]&gt;1,Tabla135[[#This Row],[Desplazamiento en la Matriz]]="Probabilidad"),AB54-(AB54*Tabla135[[#This Row],[Valor del control]]),AND(Tabla135[[#This Row],[No. de Control]]=1,Tabla135[[#This Row],[Desplazamiento en la Matriz]]="Impacto"),D55,AND(Tabla135[[#This Row],[No. de Control]]&gt;1,Tabla135[[#This Row],[Desplazamiento en la Matriz]]="Impacto"),AB54),""),"")</f>
        <v/>
      </c>
      <c r="AC55" s="444" t="str" cm="1">
        <f t="array" ref="AC55">IFERROR(IF(Tabla135[[#This Row],[Registro diligenciado]]=TRUE,_xlfn.IFS(AND(Tabla135[[#This Row],[No. de Control]]=1,Tabla135[[#This Row],[Desplazamiento en la Matriz]]="Impacto"),E55-(E55*Tabla135[[#This Row],[Valor del control]]),AND(Tabla135[[#This Row],[No. de Control]]&gt;1,Tabla135[[#This Row],[Desplazamiento en la Matriz]]="Impacto"),AC54-(AC54*Tabla135[[#This Row],[Valor del control]]),AND(Tabla135[[#This Row],[No. de Control]]=1,Tabla135[[#This Row],[Desplazamiento en la Matriz]]="Probabilidad"),E55,AND(Tabla135[[#This Row],[No. de Control]]&gt;1,Tabla135[[#This Row],[Desplazamiento en la Matriz]]="Probabilidad"),AC54),""),"")</f>
        <v/>
      </c>
      <c r="AD55" s="444">
        <f>IFERROR(_xlfn.MINIFS(Tabla135[Probabilidad residual],Tabla135[Id Riesgo],Tabla135[[#This Row],[Id Riesgo]]),"")</f>
        <v>0</v>
      </c>
      <c r="AE55" s="444">
        <f>IFERROR(_xlfn.MINIFS(Tabla135[Impacto residual],Tabla135[Id Riesgo],Tabla135[[#This Row],[Id Riesgo]]),"")</f>
        <v>0</v>
      </c>
      <c r="AF55" s="444" t="str" cm="1">
        <f t="array" ref="AF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5" s="444" t="str" cm="1">
        <f t="array" ref="AG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 s="458"/>
      <c r="AJ55" s="803">
        <f>_xlfn.MINIFS(Tabla135[Probabilidad residual],Tabla135[Id Riesgo],Tabla135[[#This Row],[Id Riesgo]])</f>
        <v>0</v>
      </c>
      <c r="AK55" s="803">
        <f>_xlfn.MINIFS(Tabla135[Impacto residual],Tabla135[Id Riesgo],Tabla135[[#This Row],[Id Riesgo]])</f>
        <v>0</v>
      </c>
      <c r="AL55" s="803"/>
      <c r="AM55" s="803"/>
      <c r="AN55" s="213"/>
      <c r="AO55" s="213"/>
      <c r="AP55" s="213"/>
      <c r="AQ55" s="213"/>
      <c r="AR55" s="213"/>
      <c r="AS55" s="213"/>
      <c r="AT55" s="213"/>
      <c r="AU55" s="213"/>
      <c r="AV55" s="213"/>
      <c r="AW55" s="213"/>
      <c r="AX55" s="213"/>
      <c r="AY55" s="213"/>
    </row>
    <row r="56" spans="1:51" ht="14.6" hidden="1" x14ac:dyDescent="0.4">
      <c r="A56" s="787" t="str">
        <f>Tabla135[[#This Row],[Id Riesgo]]</f>
        <v>RC5</v>
      </c>
      <c r="B56" s="788" t="str">
        <f>Tabla135[[#This Row],[Riesgo]]</f>
        <v/>
      </c>
      <c r="C56" s="782" t="b">
        <f>Tabla135[[#This Row],[Identificado en paso 1 y 2?]]</f>
        <v>0</v>
      </c>
      <c r="D56" s="803" t="str">
        <f>_xlfn.XLOOKUP(Tabla135[[#This Row],[Id Riesgo]],Tabla13[Id Riesgo],Tabla13[Probabilidad],"",1)</f>
        <v/>
      </c>
      <c r="E56" s="803" t="str">
        <f>IF(C56=TRUE,_xlfn.XLOOKUP(Tabla135[[#This Row],[Id Riesgo]],Tabla13[Id Riesgo],Tabla13[Porcentaje Impacto],"",1),"")</f>
        <v/>
      </c>
      <c r="F56" s="439" t="str">
        <f t="shared" si="4"/>
        <v>RC5</v>
      </c>
      <c r="G56" s="454" t="b">
        <f>_xlfn.XLOOKUP(F56,Tabla13[Id Riesgo],Tabla13[Registro diligenciado],FALSE,1)</f>
        <v>0</v>
      </c>
      <c r="H56" s="439" t="str">
        <f>IF(G56,_xlfn.XLOOKUP(F56,Tabla6[Id Riesgo],Tabla6[DESCRIPCIÓN DEL RIESGO],FALSE,1),"")</f>
        <v/>
      </c>
      <c r="I56" s="455" t="str">
        <f>_xlfn.XLOOKUP(Tabla135[[#This Row],[Id Riesgo]],Tabla13[Id Riesgo],Tabla13[Probabilidad])</f>
        <v/>
      </c>
      <c r="J56" s="455" t="str">
        <f>_xlfn.XLOOKUP(Tabla135[[#This Row],[Id Riesgo]],Tabla13[Id Riesgo],Tabla13[Porcentaje Impacto],"",1)</f>
        <v/>
      </c>
      <c r="K56" s="445">
        <v>5</v>
      </c>
      <c r="L56" s="448"/>
      <c r="M56" s="448"/>
      <c r="N56" s="448"/>
      <c r="O56" s="440"/>
      <c r="P56" s="448"/>
      <c r="Q56" s="456" t="str">
        <f>_xlfn.TEXTJOIN(" ",TRUE,Tabla135[[#This Row],[Actividad - Acción ¿Qué?
Inicia con verbo]],Tabla135[[#This Row],[Complemento
(Observaciones o desviaciones)]])</f>
        <v/>
      </c>
      <c r="R56" s="440"/>
      <c r="S56" s="455"/>
      <c r="T56" s="439"/>
      <c r="U56" s="440"/>
      <c r="V56" s="455"/>
      <c r="W56" s="440"/>
      <c r="X56" s="440"/>
      <c r="Y56" s="440"/>
      <c r="Z56" s="440"/>
      <c r="AA56" s="444">
        <f>IFERROR(Tabla135[[#This Row],[Peso del control]]+Tabla135[[#This Row],[Peso de la implementación]],"")</f>
        <v>0</v>
      </c>
      <c r="AB56" s="444" t="str" cm="1">
        <f t="array" ref="AB56">IFERROR(IF(Tabla135[[#This Row],[Registro diligenciado]]=TRUE,_xlfn.IFS(AND(Tabla135[[#This Row],[No. de Control]]=1,Tabla135[[#This Row],[Desplazamiento en la Matriz]]="Probabilidad"),D56-(D56*Tabla135[[#This Row],[Valor del control]]),AND(Tabla135[[#This Row],[No. de Control]]&gt;1,Tabla135[[#This Row],[Desplazamiento en la Matriz]]="Probabilidad"),AB55-(AB55*Tabla135[[#This Row],[Valor del control]]),AND(Tabla135[[#This Row],[No. de Control]]=1,Tabla135[[#This Row],[Desplazamiento en la Matriz]]="Impacto"),D56,AND(Tabla135[[#This Row],[No. de Control]]&gt;1,Tabla135[[#This Row],[Desplazamiento en la Matriz]]="Impacto"),AB55),""),"")</f>
        <v/>
      </c>
      <c r="AC56" s="444" t="str" cm="1">
        <f t="array" ref="AC56">IFERROR(IF(Tabla135[[#This Row],[Registro diligenciado]]=TRUE,_xlfn.IFS(AND(Tabla135[[#This Row],[No. de Control]]=1,Tabla135[[#This Row],[Desplazamiento en la Matriz]]="Impacto"),E56-(E56*Tabla135[[#This Row],[Valor del control]]),AND(Tabla135[[#This Row],[No. de Control]]&gt;1,Tabla135[[#This Row],[Desplazamiento en la Matriz]]="Impacto"),AC55-(AC55*Tabla135[[#This Row],[Valor del control]]),AND(Tabla135[[#This Row],[No. de Control]]=1,Tabla135[[#This Row],[Desplazamiento en la Matriz]]="Probabilidad"),E56,AND(Tabla135[[#This Row],[No. de Control]]&gt;1,Tabla135[[#This Row],[Desplazamiento en la Matriz]]="Probabilidad"),AC55),""),"")</f>
        <v/>
      </c>
      <c r="AD56" s="444">
        <f>IFERROR(_xlfn.MINIFS(Tabla135[Probabilidad residual],Tabla135[Id Riesgo],Tabla135[[#This Row],[Id Riesgo]]),"")</f>
        <v>0</v>
      </c>
      <c r="AE56" s="444">
        <f>IFERROR(_xlfn.MINIFS(Tabla135[Impacto residual],Tabla135[Id Riesgo],Tabla135[[#This Row],[Id Riesgo]]),"")</f>
        <v>0</v>
      </c>
      <c r="AF56" s="444" t="str" cm="1">
        <f t="array" ref="AF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6" s="444" t="str" cm="1">
        <f t="array" ref="AG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 s="458"/>
      <c r="AJ56" s="803">
        <f>_xlfn.MINIFS(Tabla135[Probabilidad residual],Tabla135[Id Riesgo],Tabla135[[#This Row],[Id Riesgo]])</f>
        <v>0</v>
      </c>
      <c r="AK56" s="803">
        <f>_xlfn.MINIFS(Tabla135[Impacto residual],Tabla135[Id Riesgo],Tabla135[[#This Row],[Id Riesgo]])</f>
        <v>0</v>
      </c>
      <c r="AL56" s="803"/>
      <c r="AM56" s="803"/>
      <c r="AN56" s="213"/>
      <c r="AO56" s="213"/>
      <c r="AP56" s="213"/>
      <c r="AQ56" s="213"/>
      <c r="AR56" s="213"/>
      <c r="AS56" s="213"/>
      <c r="AT56" s="213"/>
      <c r="AU56" s="213"/>
      <c r="AV56" s="213"/>
      <c r="AW56" s="213"/>
      <c r="AX56" s="213"/>
      <c r="AY56" s="213"/>
    </row>
    <row r="57" spans="1:51" ht="14.6" hidden="1" x14ac:dyDescent="0.4">
      <c r="A57" s="787" t="str">
        <f>Tabla135[[#This Row],[Id Riesgo]]</f>
        <v>RC5</v>
      </c>
      <c r="B57" s="788" t="str">
        <f>Tabla135[[#This Row],[Riesgo]]</f>
        <v/>
      </c>
      <c r="C57" s="782" t="b">
        <f>Tabla135[[#This Row],[Identificado en paso 1 y 2?]]</f>
        <v>0</v>
      </c>
      <c r="D57" s="803" t="str">
        <f>_xlfn.XLOOKUP(Tabla135[[#This Row],[Id Riesgo]],Tabla13[Id Riesgo],Tabla13[Probabilidad],"",1)</f>
        <v/>
      </c>
      <c r="E57" s="803" t="str">
        <f>IF(C57=TRUE,_xlfn.XLOOKUP(Tabla135[[#This Row],[Id Riesgo]],Tabla13[Id Riesgo],Tabla13[Porcentaje Impacto],"",1),"")</f>
        <v/>
      </c>
      <c r="F57" s="439" t="str">
        <f t="shared" si="4"/>
        <v>RC5</v>
      </c>
      <c r="G57" s="454" t="b">
        <f>_xlfn.XLOOKUP(F57,Tabla13[Id Riesgo],Tabla13[Registro diligenciado],FALSE,1)</f>
        <v>0</v>
      </c>
      <c r="H57" s="439" t="str">
        <f>IF(G57,_xlfn.XLOOKUP(F57,Tabla6[Id Riesgo],Tabla6[DESCRIPCIÓN DEL RIESGO],FALSE,1),"")</f>
        <v/>
      </c>
      <c r="I57" s="455" t="str">
        <f>_xlfn.XLOOKUP(Tabla135[[#This Row],[Id Riesgo]],Tabla13[Id Riesgo],Tabla13[Probabilidad])</f>
        <v/>
      </c>
      <c r="J57" s="455" t="str">
        <f>_xlfn.XLOOKUP(Tabla135[[#This Row],[Id Riesgo]],Tabla13[Id Riesgo],Tabla13[Porcentaje Impacto],"",1)</f>
        <v/>
      </c>
      <c r="K57" s="445">
        <v>6</v>
      </c>
      <c r="L57" s="448"/>
      <c r="M57" s="448"/>
      <c r="N57" s="448"/>
      <c r="O57" s="440"/>
      <c r="P57" s="448"/>
      <c r="Q57" s="456" t="str">
        <f>_xlfn.TEXTJOIN(" ",TRUE,Tabla135[[#This Row],[Actividad - Acción ¿Qué?
Inicia con verbo]],Tabla135[[#This Row],[Complemento
(Observaciones o desviaciones)]])</f>
        <v/>
      </c>
      <c r="R57" s="440"/>
      <c r="S57" s="455"/>
      <c r="T57" s="439"/>
      <c r="U57" s="440"/>
      <c r="V57" s="455"/>
      <c r="W57" s="440"/>
      <c r="X57" s="440"/>
      <c r="Y57" s="440"/>
      <c r="Z57" s="440"/>
      <c r="AA57" s="444">
        <f>IFERROR(Tabla135[[#This Row],[Peso del control]]+Tabla135[[#This Row],[Peso de la implementación]],"")</f>
        <v>0</v>
      </c>
      <c r="AB57" s="444" t="str" cm="1">
        <f t="array" ref="AB57">IFERROR(IF(Tabla135[[#This Row],[Registro diligenciado]]=TRUE,_xlfn.IFS(AND(Tabla135[[#This Row],[No. de Control]]=1,Tabla135[[#This Row],[Desplazamiento en la Matriz]]="Probabilidad"),D57-(D57*Tabla135[[#This Row],[Valor del control]]),AND(Tabla135[[#This Row],[No. de Control]]&gt;1,Tabla135[[#This Row],[Desplazamiento en la Matriz]]="Probabilidad"),AB56-(AB56*Tabla135[[#This Row],[Valor del control]]),AND(Tabla135[[#This Row],[No. de Control]]=1,Tabla135[[#This Row],[Desplazamiento en la Matriz]]="Impacto"),D57,AND(Tabla135[[#This Row],[No. de Control]]&gt;1,Tabla135[[#This Row],[Desplazamiento en la Matriz]]="Impacto"),AB56),""),"")</f>
        <v/>
      </c>
      <c r="AC57" s="444" t="str" cm="1">
        <f t="array" ref="AC57">IFERROR(IF(Tabla135[[#This Row],[Registro diligenciado]]=TRUE,_xlfn.IFS(AND(Tabla135[[#This Row],[No. de Control]]=1,Tabla135[[#This Row],[Desplazamiento en la Matriz]]="Impacto"),E57-(E57*Tabla135[[#This Row],[Valor del control]]),AND(Tabla135[[#This Row],[No. de Control]]&gt;1,Tabla135[[#This Row],[Desplazamiento en la Matriz]]="Impacto"),AC56-(AC56*Tabla135[[#This Row],[Valor del control]]),AND(Tabla135[[#This Row],[No. de Control]]=1,Tabla135[[#This Row],[Desplazamiento en la Matriz]]="Probabilidad"),E57,AND(Tabla135[[#This Row],[No. de Control]]&gt;1,Tabla135[[#This Row],[Desplazamiento en la Matriz]]="Probabilidad"),AC56),""),"")</f>
        <v/>
      </c>
      <c r="AD57" s="444">
        <f>IFERROR(_xlfn.MINIFS(Tabla135[Probabilidad residual],Tabla135[Id Riesgo],Tabla135[[#This Row],[Id Riesgo]]),"")</f>
        <v>0</v>
      </c>
      <c r="AE57" s="444">
        <f>IFERROR(_xlfn.MINIFS(Tabla135[Impacto residual],Tabla135[Id Riesgo],Tabla135[[#This Row],[Id Riesgo]]),"")</f>
        <v>0</v>
      </c>
      <c r="AF57" s="444" t="str" cm="1">
        <f t="array" ref="AF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7" s="444" t="str" cm="1">
        <f t="array" ref="AG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 s="458"/>
      <c r="AJ57" s="803">
        <f>_xlfn.MINIFS(Tabla135[Probabilidad residual],Tabla135[Id Riesgo],Tabla135[[#This Row],[Id Riesgo]])</f>
        <v>0</v>
      </c>
      <c r="AK57" s="803">
        <f>_xlfn.MINIFS(Tabla135[Impacto residual],Tabla135[Id Riesgo],Tabla135[[#This Row],[Id Riesgo]])</f>
        <v>0</v>
      </c>
      <c r="AL57" s="803"/>
      <c r="AM57" s="803"/>
      <c r="AN57" s="213"/>
      <c r="AO57" s="213"/>
      <c r="AP57" s="213"/>
      <c r="AQ57" s="213"/>
      <c r="AR57" s="213"/>
      <c r="AS57" s="213"/>
      <c r="AT57" s="213"/>
      <c r="AU57" s="213"/>
      <c r="AV57" s="213"/>
      <c r="AW57" s="213"/>
      <c r="AX57" s="213"/>
      <c r="AY57" s="213"/>
    </row>
    <row r="58" spans="1:51" ht="14.6" hidden="1" x14ac:dyDescent="0.4">
      <c r="A58" s="787" t="str">
        <f>Tabla135[[#This Row],[Id Riesgo]]</f>
        <v>RC5</v>
      </c>
      <c r="B58" s="788" t="str">
        <f>Tabla135[[#This Row],[Riesgo]]</f>
        <v/>
      </c>
      <c r="C58" s="782" t="b">
        <f>Tabla135[[#This Row],[Identificado en paso 1 y 2?]]</f>
        <v>0</v>
      </c>
      <c r="D58" s="803" t="str">
        <f>_xlfn.XLOOKUP(Tabla135[[#This Row],[Id Riesgo]],Tabla13[Id Riesgo],Tabla13[Probabilidad],"",1)</f>
        <v/>
      </c>
      <c r="E58" s="803" t="str">
        <f>IF(C58=TRUE,_xlfn.XLOOKUP(Tabla135[[#This Row],[Id Riesgo]],Tabla13[Id Riesgo],Tabla13[Porcentaje Impacto],"",1),"")</f>
        <v/>
      </c>
      <c r="F58" s="439" t="str">
        <f t="shared" si="4"/>
        <v>RC5</v>
      </c>
      <c r="G58" s="454" t="b">
        <f>_xlfn.XLOOKUP(F58,Tabla13[Id Riesgo],Tabla13[Registro diligenciado],FALSE,1)</f>
        <v>0</v>
      </c>
      <c r="H58" s="439" t="str">
        <f>IF(G58,_xlfn.XLOOKUP(F58,Tabla6[Id Riesgo],Tabla6[DESCRIPCIÓN DEL RIESGO],FALSE,1),"")</f>
        <v/>
      </c>
      <c r="I58" s="455" t="str">
        <f>_xlfn.XLOOKUP(Tabla135[[#This Row],[Id Riesgo]],Tabla13[Id Riesgo],Tabla13[Probabilidad])</f>
        <v/>
      </c>
      <c r="J58" s="455" t="str">
        <f>_xlfn.XLOOKUP(Tabla135[[#This Row],[Id Riesgo]],Tabla13[Id Riesgo],Tabla13[Porcentaje Impacto],"",1)</f>
        <v/>
      </c>
      <c r="K58" s="445">
        <v>7</v>
      </c>
      <c r="L58" s="448"/>
      <c r="M58" s="448"/>
      <c r="N58" s="448"/>
      <c r="O58" s="440"/>
      <c r="P58" s="448"/>
      <c r="Q58" s="456" t="str">
        <f>_xlfn.TEXTJOIN(" ",TRUE,Tabla135[[#This Row],[Actividad - Acción ¿Qué?
Inicia con verbo]],Tabla135[[#This Row],[Complemento
(Observaciones o desviaciones)]])</f>
        <v/>
      </c>
      <c r="R58" s="440"/>
      <c r="S58" s="455"/>
      <c r="T58" s="439"/>
      <c r="U58" s="440"/>
      <c r="V58" s="455"/>
      <c r="W58" s="440"/>
      <c r="X58" s="440"/>
      <c r="Y58" s="440"/>
      <c r="Z58" s="440"/>
      <c r="AA58" s="444">
        <f>IFERROR(Tabla135[[#This Row],[Peso del control]]+Tabla135[[#This Row],[Peso de la implementación]],"")</f>
        <v>0</v>
      </c>
      <c r="AB58" s="444" t="str" cm="1">
        <f t="array" ref="AB58">IFERROR(IF(Tabla135[[#This Row],[Registro diligenciado]]=TRUE,_xlfn.IFS(AND(Tabla135[[#This Row],[No. de Control]]=1,Tabla135[[#This Row],[Desplazamiento en la Matriz]]="Probabilidad"),D58-(D58*Tabla135[[#This Row],[Valor del control]]),AND(Tabla135[[#This Row],[No. de Control]]&gt;1,Tabla135[[#This Row],[Desplazamiento en la Matriz]]="Probabilidad"),AB57-(AB57*Tabla135[[#This Row],[Valor del control]]),AND(Tabla135[[#This Row],[No. de Control]]=1,Tabla135[[#This Row],[Desplazamiento en la Matriz]]="Impacto"),D58,AND(Tabla135[[#This Row],[No. de Control]]&gt;1,Tabla135[[#This Row],[Desplazamiento en la Matriz]]="Impacto"),AB57),""),"")</f>
        <v/>
      </c>
      <c r="AC58" s="444" t="str" cm="1">
        <f t="array" ref="AC58">IFERROR(IF(Tabla135[[#This Row],[Registro diligenciado]]=TRUE,_xlfn.IFS(AND(Tabla135[[#This Row],[No. de Control]]=1,Tabla135[[#This Row],[Desplazamiento en la Matriz]]="Impacto"),E58-(E58*Tabla135[[#This Row],[Valor del control]]),AND(Tabla135[[#This Row],[No. de Control]]&gt;1,Tabla135[[#This Row],[Desplazamiento en la Matriz]]="Impacto"),AC57-(AC57*Tabla135[[#This Row],[Valor del control]]),AND(Tabla135[[#This Row],[No. de Control]]=1,Tabla135[[#This Row],[Desplazamiento en la Matriz]]="Probabilidad"),E58,AND(Tabla135[[#This Row],[No. de Control]]&gt;1,Tabla135[[#This Row],[Desplazamiento en la Matriz]]="Probabilidad"),AC57),""),"")</f>
        <v/>
      </c>
      <c r="AD58" s="444">
        <f>IFERROR(_xlfn.MINIFS(Tabla135[Probabilidad residual],Tabla135[Id Riesgo],Tabla135[[#This Row],[Id Riesgo]]),"")</f>
        <v>0</v>
      </c>
      <c r="AE58" s="444">
        <f>IFERROR(_xlfn.MINIFS(Tabla135[Impacto residual],Tabla135[Id Riesgo],Tabla135[[#This Row],[Id Riesgo]]),"")</f>
        <v>0</v>
      </c>
      <c r="AF58" s="444" t="str" cm="1">
        <f t="array" ref="AF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8" s="444" t="str" cm="1">
        <f t="array" ref="AG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 s="458"/>
      <c r="AJ58" s="803">
        <f>_xlfn.MINIFS(Tabla135[Probabilidad residual],Tabla135[Id Riesgo],Tabla135[[#This Row],[Id Riesgo]])</f>
        <v>0</v>
      </c>
      <c r="AK58" s="803">
        <f>_xlfn.MINIFS(Tabla135[Impacto residual],Tabla135[Id Riesgo],Tabla135[[#This Row],[Id Riesgo]])</f>
        <v>0</v>
      </c>
      <c r="AL58" s="803"/>
      <c r="AM58" s="803"/>
      <c r="AN58" s="213"/>
      <c r="AO58" s="213"/>
      <c r="AP58" s="213"/>
      <c r="AQ58" s="213"/>
      <c r="AR58" s="213"/>
      <c r="AS58" s="213"/>
      <c r="AT58" s="213"/>
      <c r="AU58" s="213"/>
      <c r="AV58" s="213"/>
      <c r="AW58" s="213"/>
      <c r="AX58" s="213"/>
      <c r="AY58" s="213"/>
    </row>
    <row r="59" spans="1:51" ht="14.6" hidden="1" x14ac:dyDescent="0.4">
      <c r="A59" s="787" t="str">
        <f>Tabla135[[#This Row],[Id Riesgo]]</f>
        <v>RC5</v>
      </c>
      <c r="B59" s="788" t="str">
        <f>Tabla135[[#This Row],[Riesgo]]</f>
        <v/>
      </c>
      <c r="C59" s="782" t="b">
        <f>Tabla135[[#This Row],[Identificado en paso 1 y 2?]]</f>
        <v>0</v>
      </c>
      <c r="D59" s="803" t="str">
        <f>_xlfn.XLOOKUP(Tabla135[[#This Row],[Id Riesgo]],Tabla13[Id Riesgo],Tabla13[Probabilidad],"",1)</f>
        <v/>
      </c>
      <c r="E59" s="803" t="str">
        <f>IF(C59=TRUE,_xlfn.XLOOKUP(Tabla135[[#This Row],[Id Riesgo]],Tabla13[Id Riesgo],Tabla13[Porcentaje Impacto],"",1),"")</f>
        <v/>
      </c>
      <c r="F59" s="439" t="str">
        <f t="shared" si="4"/>
        <v>RC5</v>
      </c>
      <c r="G59" s="454" t="b">
        <f>_xlfn.XLOOKUP(F59,Tabla13[Id Riesgo],Tabla13[Registro diligenciado],FALSE,1)</f>
        <v>0</v>
      </c>
      <c r="H59" s="439" t="str">
        <f>IF(G59,_xlfn.XLOOKUP(F59,Tabla6[Id Riesgo],Tabla6[DESCRIPCIÓN DEL RIESGO],FALSE,1),"")</f>
        <v/>
      </c>
      <c r="I59" s="455" t="str">
        <f>_xlfn.XLOOKUP(Tabla135[[#This Row],[Id Riesgo]],Tabla13[Id Riesgo],Tabla13[Probabilidad])</f>
        <v/>
      </c>
      <c r="J59" s="455" t="str">
        <f>_xlfn.XLOOKUP(Tabla135[[#This Row],[Id Riesgo]],Tabla13[Id Riesgo],Tabla13[Porcentaje Impacto],"",1)</f>
        <v/>
      </c>
      <c r="K59" s="445">
        <v>8</v>
      </c>
      <c r="L59" s="448"/>
      <c r="M59" s="448"/>
      <c r="N59" s="448"/>
      <c r="O59" s="440"/>
      <c r="P59" s="448"/>
      <c r="Q59" s="456" t="str">
        <f>_xlfn.TEXTJOIN(" ",TRUE,Tabla135[[#This Row],[Actividad - Acción ¿Qué?
Inicia con verbo]],Tabla135[[#This Row],[Complemento
(Observaciones o desviaciones)]])</f>
        <v/>
      </c>
      <c r="R59" s="440"/>
      <c r="S59" s="455"/>
      <c r="T59" s="439"/>
      <c r="U59" s="440"/>
      <c r="V59" s="455"/>
      <c r="W59" s="440"/>
      <c r="X59" s="440"/>
      <c r="Y59" s="440"/>
      <c r="Z59" s="440"/>
      <c r="AA59" s="444">
        <f>IFERROR(Tabla135[[#This Row],[Peso del control]]+Tabla135[[#This Row],[Peso de la implementación]],"")</f>
        <v>0</v>
      </c>
      <c r="AB59" s="444" t="str" cm="1">
        <f t="array" ref="AB59">IFERROR(IF(Tabla135[[#This Row],[Registro diligenciado]]=TRUE,_xlfn.IFS(AND(Tabla135[[#This Row],[No. de Control]]=1,Tabla135[[#This Row],[Desplazamiento en la Matriz]]="Probabilidad"),D59-(D59*Tabla135[[#This Row],[Valor del control]]),AND(Tabla135[[#This Row],[No. de Control]]&gt;1,Tabla135[[#This Row],[Desplazamiento en la Matriz]]="Probabilidad"),AB58-(AB58*Tabla135[[#This Row],[Valor del control]]),AND(Tabla135[[#This Row],[No. de Control]]=1,Tabla135[[#This Row],[Desplazamiento en la Matriz]]="Impacto"),D59,AND(Tabla135[[#This Row],[No. de Control]]&gt;1,Tabla135[[#This Row],[Desplazamiento en la Matriz]]="Impacto"),AB58),""),"")</f>
        <v/>
      </c>
      <c r="AC59" s="444" t="str" cm="1">
        <f t="array" ref="AC59">IFERROR(IF(Tabla135[[#This Row],[Registro diligenciado]]=TRUE,_xlfn.IFS(AND(Tabla135[[#This Row],[No. de Control]]=1,Tabla135[[#This Row],[Desplazamiento en la Matriz]]="Impacto"),E59-(E59*Tabla135[[#This Row],[Valor del control]]),AND(Tabla135[[#This Row],[No. de Control]]&gt;1,Tabla135[[#This Row],[Desplazamiento en la Matriz]]="Impacto"),AC58-(AC58*Tabla135[[#This Row],[Valor del control]]),AND(Tabla135[[#This Row],[No. de Control]]=1,Tabla135[[#This Row],[Desplazamiento en la Matriz]]="Probabilidad"),E59,AND(Tabla135[[#This Row],[No. de Control]]&gt;1,Tabla135[[#This Row],[Desplazamiento en la Matriz]]="Probabilidad"),AC58),""),"")</f>
        <v/>
      </c>
      <c r="AD59" s="444">
        <f>IFERROR(_xlfn.MINIFS(Tabla135[Probabilidad residual],Tabla135[Id Riesgo],Tabla135[[#This Row],[Id Riesgo]]),"")</f>
        <v>0</v>
      </c>
      <c r="AE59" s="444">
        <f>IFERROR(_xlfn.MINIFS(Tabla135[Impacto residual],Tabla135[Id Riesgo],Tabla135[[#This Row],[Id Riesgo]]),"")</f>
        <v>0</v>
      </c>
      <c r="AF59" s="444" t="str" cm="1">
        <f t="array" ref="AF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59" s="444" t="str" cm="1">
        <f t="array" ref="AG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5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 s="458"/>
      <c r="AJ59" s="803">
        <f>_xlfn.MINIFS(Tabla135[Probabilidad residual],Tabla135[Id Riesgo],Tabla135[[#This Row],[Id Riesgo]])</f>
        <v>0</v>
      </c>
      <c r="AK59" s="803">
        <f>_xlfn.MINIFS(Tabla135[Impacto residual],Tabla135[Id Riesgo],Tabla135[[#This Row],[Id Riesgo]])</f>
        <v>0</v>
      </c>
      <c r="AL59" s="803"/>
      <c r="AM59" s="803"/>
      <c r="AN59" s="213"/>
      <c r="AO59" s="213"/>
      <c r="AP59" s="213"/>
      <c r="AQ59" s="213"/>
      <c r="AR59" s="213"/>
      <c r="AS59" s="213"/>
      <c r="AT59" s="213"/>
      <c r="AU59" s="213"/>
      <c r="AV59" s="213"/>
      <c r="AW59" s="213"/>
      <c r="AX59" s="213"/>
      <c r="AY59" s="213"/>
    </row>
    <row r="60" spans="1:51" ht="14.6" hidden="1" x14ac:dyDescent="0.4">
      <c r="A60" s="787" t="str">
        <f>Tabla135[[#This Row],[Id Riesgo]]</f>
        <v>RC5</v>
      </c>
      <c r="B60" s="788" t="str">
        <f>Tabla135[[#This Row],[Riesgo]]</f>
        <v/>
      </c>
      <c r="C60" s="782" t="b">
        <f>Tabla135[[#This Row],[Identificado en paso 1 y 2?]]</f>
        <v>0</v>
      </c>
      <c r="D60" s="803" t="str">
        <f>_xlfn.XLOOKUP(Tabla135[[#This Row],[Id Riesgo]],Tabla13[Id Riesgo],Tabla13[Probabilidad],"",1)</f>
        <v/>
      </c>
      <c r="E60" s="803" t="str">
        <f>IF(C60=TRUE,_xlfn.XLOOKUP(Tabla135[[#This Row],[Id Riesgo]],Tabla13[Id Riesgo],Tabla13[Porcentaje Impacto],"",1),"")</f>
        <v/>
      </c>
      <c r="F60" s="439" t="str">
        <f t="shared" si="4"/>
        <v>RC5</v>
      </c>
      <c r="G60" s="454" t="b">
        <f>_xlfn.XLOOKUP(F60,Tabla13[Id Riesgo],Tabla13[Registro diligenciado],FALSE,1)</f>
        <v>0</v>
      </c>
      <c r="H60" s="439" t="str">
        <f>IF(G60,_xlfn.XLOOKUP(F60,Tabla6[Id Riesgo],Tabla6[DESCRIPCIÓN DEL RIESGO],FALSE,1),"")</f>
        <v/>
      </c>
      <c r="I60" s="455" t="str">
        <f>_xlfn.XLOOKUP(Tabla135[[#This Row],[Id Riesgo]],Tabla13[Id Riesgo],Tabla13[Probabilidad])</f>
        <v/>
      </c>
      <c r="J60" s="455" t="str">
        <f>_xlfn.XLOOKUP(Tabla135[[#This Row],[Id Riesgo]],Tabla13[Id Riesgo],Tabla13[Porcentaje Impacto],"",1)</f>
        <v/>
      </c>
      <c r="K60" s="445">
        <v>9</v>
      </c>
      <c r="L60" s="448"/>
      <c r="M60" s="448"/>
      <c r="N60" s="448"/>
      <c r="O60" s="440"/>
      <c r="P60" s="448"/>
      <c r="Q60" s="456" t="str">
        <f>_xlfn.TEXTJOIN(" ",TRUE,Tabla135[[#This Row],[Actividad - Acción ¿Qué?
Inicia con verbo]],Tabla135[[#This Row],[Complemento
(Observaciones o desviaciones)]])</f>
        <v/>
      </c>
      <c r="R60" s="440"/>
      <c r="S60" s="455"/>
      <c r="T60" s="439"/>
      <c r="U60" s="440"/>
      <c r="V60" s="455"/>
      <c r="W60" s="440"/>
      <c r="X60" s="440"/>
      <c r="Y60" s="440"/>
      <c r="Z60" s="440"/>
      <c r="AA60" s="444">
        <f>IFERROR(Tabla135[[#This Row],[Peso del control]]+Tabla135[[#This Row],[Peso de la implementación]],"")</f>
        <v>0</v>
      </c>
      <c r="AB60" s="444" t="str" cm="1">
        <f t="array" ref="AB60">IFERROR(IF(Tabla135[[#This Row],[Registro diligenciado]]=TRUE,_xlfn.IFS(AND(Tabla135[[#This Row],[No. de Control]]=1,Tabla135[[#This Row],[Desplazamiento en la Matriz]]="Probabilidad"),D60-(D60*Tabla135[[#This Row],[Valor del control]]),AND(Tabla135[[#This Row],[No. de Control]]&gt;1,Tabla135[[#This Row],[Desplazamiento en la Matriz]]="Probabilidad"),AB59-(AB59*Tabla135[[#This Row],[Valor del control]]),AND(Tabla135[[#This Row],[No. de Control]]=1,Tabla135[[#This Row],[Desplazamiento en la Matriz]]="Impacto"),D60,AND(Tabla135[[#This Row],[No. de Control]]&gt;1,Tabla135[[#This Row],[Desplazamiento en la Matriz]]="Impacto"),AB59),""),"")</f>
        <v/>
      </c>
      <c r="AC60" s="444" t="str" cm="1">
        <f t="array" ref="AC60">IFERROR(IF(Tabla135[[#This Row],[Registro diligenciado]]=TRUE,_xlfn.IFS(AND(Tabla135[[#This Row],[No. de Control]]=1,Tabla135[[#This Row],[Desplazamiento en la Matriz]]="Impacto"),E60-(E60*Tabla135[[#This Row],[Valor del control]]),AND(Tabla135[[#This Row],[No. de Control]]&gt;1,Tabla135[[#This Row],[Desplazamiento en la Matriz]]="Impacto"),AC59-(AC59*Tabla135[[#This Row],[Valor del control]]),AND(Tabla135[[#This Row],[No. de Control]]=1,Tabla135[[#This Row],[Desplazamiento en la Matriz]]="Probabilidad"),E60,AND(Tabla135[[#This Row],[No. de Control]]&gt;1,Tabla135[[#This Row],[Desplazamiento en la Matriz]]="Probabilidad"),AC59),""),"")</f>
        <v/>
      </c>
      <c r="AD60" s="444">
        <f>IFERROR(_xlfn.MINIFS(Tabla135[Probabilidad residual],Tabla135[Id Riesgo],Tabla135[[#This Row],[Id Riesgo]]),"")</f>
        <v>0</v>
      </c>
      <c r="AE60" s="444">
        <f>IFERROR(_xlfn.MINIFS(Tabla135[Impacto residual],Tabla135[Id Riesgo],Tabla135[[#This Row],[Id Riesgo]]),"")</f>
        <v>0</v>
      </c>
      <c r="AF60" s="444" t="str" cm="1">
        <f t="array" ref="AF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0" s="444" t="str" cm="1">
        <f t="array" ref="AG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 s="458"/>
      <c r="AJ60" s="803">
        <f>_xlfn.MINIFS(Tabla135[Probabilidad residual],Tabla135[Id Riesgo],Tabla135[[#This Row],[Id Riesgo]])</f>
        <v>0</v>
      </c>
      <c r="AK60" s="803">
        <f>_xlfn.MINIFS(Tabla135[Impacto residual],Tabla135[Id Riesgo],Tabla135[[#This Row],[Id Riesgo]])</f>
        <v>0</v>
      </c>
      <c r="AL60" s="803"/>
      <c r="AM60" s="803"/>
      <c r="AN60" s="213"/>
      <c r="AO60" s="213"/>
      <c r="AP60" s="213"/>
      <c r="AQ60" s="213"/>
      <c r="AR60" s="213"/>
      <c r="AS60" s="213"/>
      <c r="AT60" s="213"/>
      <c r="AU60" s="213"/>
      <c r="AV60" s="213"/>
      <c r="AW60" s="213"/>
      <c r="AX60" s="213"/>
      <c r="AY60" s="213"/>
    </row>
    <row r="61" spans="1:51" ht="14.6" hidden="1" x14ac:dyDescent="0.4">
      <c r="A61" s="787" t="str">
        <f>Tabla135[[#This Row],[Id Riesgo]]</f>
        <v>RC5</v>
      </c>
      <c r="B61" s="788" t="str">
        <f>Tabla135[[#This Row],[Riesgo]]</f>
        <v/>
      </c>
      <c r="C61" s="782" t="b">
        <f>Tabla135[[#This Row],[Identificado en paso 1 y 2?]]</f>
        <v>0</v>
      </c>
      <c r="D61" s="803" t="str">
        <f>_xlfn.XLOOKUP(Tabla135[[#This Row],[Id Riesgo]],Tabla13[Id Riesgo],Tabla13[Probabilidad],"",1)</f>
        <v/>
      </c>
      <c r="E61" s="803" t="str">
        <f>IF(C61=TRUE,_xlfn.XLOOKUP(Tabla135[[#This Row],[Id Riesgo]],Tabla13[Id Riesgo],Tabla13[Porcentaje Impacto],"",1),"")</f>
        <v/>
      </c>
      <c r="F61" s="439" t="str">
        <f t="shared" si="4"/>
        <v>RC5</v>
      </c>
      <c r="G61" s="454" t="b">
        <f>_xlfn.XLOOKUP(F61,Tabla13[Id Riesgo],Tabla13[Registro diligenciado],FALSE,1)</f>
        <v>0</v>
      </c>
      <c r="H61" s="439" t="str">
        <f>IF(G61,_xlfn.XLOOKUP(F61,Tabla6[Id Riesgo],Tabla6[DESCRIPCIÓN DEL RIESGO],FALSE,1),"")</f>
        <v/>
      </c>
      <c r="I61" s="455" t="str">
        <f>_xlfn.XLOOKUP(Tabla135[[#This Row],[Id Riesgo]],Tabla13[Id Riesgo],Tabla13[Probabilidad])</f>
        <v/>
      </c>
      <c r="J61" s="455" t="str">
        <f>_xlfn.XLOOKUP(Tabla135[[#This Row],[Id Riesgo]],Tabla13[Id Riesgo],Tabla13[Porcentaje Impacto],"",1)</f>
        <v/>
      </c>
      <c r="K61" s="445">
        <v>10</v>
      </c>
      <c r="L61" s="448"/>
      <c r="M61" s="448"/>
      <c r="N61" s="448"/>
      <c r="O61" s="440"/>
      <c r="P61" s="448"/>
      <c r="Q61" s="456" t="str">
        <f>_xlfn.TEXTJOIN(" ",TRUE,Tabla135[[#This Row],[Actividad - Acción ¿Qué?
Inicia con verbo]],Tabla135[[#This Row],[Complemento
(Observaciones o desviaciones)]])</f>
        <v/>
      </c>
      <c r="R61" s="440"/>
      <c r="S61" s="455"/>
      <c r="T61" s="439"/>
      <c r="U61" s="440"/>
      <c r="V61" s="455"/>
      <c r="W61" s="440"/>
      <c r="X61" s="440"/>
      <c r="Y61" s="440"/>
      <c r="Z61" s="440"/>
      <c r="AA61" s="444">
        <f>IFERROR(Tabla135[[#This Row],[Peso del control]]+Tabla135[[#This Row],[Peso de la implementación]],"")</f>
        <v>0</v>
      </c>
      <c r="AB61" s="444" t="str" cm="1">
        <f t="array" ref="AB61">IFERROR(IF(Tabla135[[#This Row],[Registro diligenciado]]=TRUE,_xlfn.IFS(AND(Tabla135[[#This Row],[No. de Control]]=1,Tabla135[[#This Row],[Desplazamiento en la Matriz]]="Probabilidad"),D61-(D61*Tabla135[[#This Row],[Valor del control]]),AND(Tabla135[[#This Row],[No. de Control]]&gt;1,Tabla135[[#This Row],[Desplazamiento en la Matriz]]="Probabilidad"),AB60-(AB60*Tabla135[[#This Row],[Valor del control]]),AND(Tabla135[[#This Row],[No. de Control]]=1,Tabla135[[#This Row],[Desplazamiento en la Matriz]]="Impacto"),D61,AND(Tabla135[[#This Row],[No. de Control]]&gt;1,Tabla135[[#This Row],[Desplazamiento en la Matriz]]="Impacto"),AB60),""),"")</f>
        <v/>
      </c>
      <c r="AC61" s="444" t="str" cm="1">
        <f t="array" ref="AC61">IFERROR(IF(Tabla135[[#This Row],[Registro diligenciado]]=TRUE,_xlfn.IFS(AND(Tabla135[[#This Row],[No. de Control]]=1,Tabla135[[#This Row],[Desplazamiento en la Matriz]]="Impacto"),E61-(E61*Tabla135[[#This Row],[Valor del control]]),AND(Tabla135[[#This Row],[No. de Control]]&gt;1,Tabla135[[#This Row],[Desplazamiento en la Matriz]]="Impacto"),AC60-(AC60*Tabla135[[#This Row],[Valor del control]]),AND(Tabla135[[#This Row],[No. de Control]]=1,Tabla135[[#This Row],[Desplazamiento en la Matriz]]="Probabilidad"),E61,AND(Tabla135[[#This Row],[No. de Control]]&gt;1,Tabla135[[#This Row],[Desplazamiento en la Matriz]]="Probabilidad"),AC60),""),"")</f>
        <v/>
      </c>
      <c r="AD61" s="444">
        <f>IFERROR(_xlfn.MINIFS(Tabla135[Probabilidad residual],Tabla135[Id Riesgo],Tabla135[[#This Row],[Id Riesgo]]),"")</f>
        <v>0</v>
      </c>
      <c r="AE61" s="444">
        <f>IFERROR(_xlfn.MINIFS(Tabla135[Impacto residual],Tabla135[Id Riesgo],Tabla135[[#This Row],[Id Riesgo]]),"")</f>
        <v>0</v>
      </c>
      <c r="AF61" s="444" t="str" cm="1">
        <f t="array" ref="AF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1" s="444" t="str" cm="1">
        <f t="array" ref="AG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 s="458"/>
      <c r="AJ61" s="803">
        <f>_xlfn.MINIFS(Tabla135[Probabilidad residual],Tabla135[Id Riesgo],Tabla135[[#This Row],[Id Riesgo]])</f>
        <v>0</v>
      </c>
      <c r="AK61" s="803">
        <f>_xlfn.MINIFS(Tabla135[Impacto residual],Tabla135[Id Riesgo],Tabla135[[#This Row],[Id Riesgo]])</f>
        <v>0</v>
      </c>
      <c r="AL61" s="803"/>
      <c r="AM61" s="803"/>
      <c r="AN61" s="213"/>
      <c r="AO61" s="213"/>
      <c r="AP61" s="213"/>
      <c r="AQ61" s="213"/>
      <c r="AR61" s="213"/>
      <c r="AS61" s="213"/>
      <c r="AT61" s="213"/>
      <c r="AU61" s="213"/>
      <c r="AV61" s="213"/>
      <c r="AW61" s="213"/>
      <c r="AX61" s="213"/>
      <c r="AY61" s="213"/>
    </row>
    <row r="62" spans="1:51" ht="18.75" customHeight="1" x14ac:dyDescent="0.4">
      <c r="A62" s="787" t="str">
        <f>Tabla135[[#This Row],[Id Riesgo]]</f>
        <v>RC6</v>
      </c>
      <c r="B62" s="788" t="str">
        <f>Tabla135[[#This Row],[Riesgo]]</f>
        <v/>
      </c>
      <c r="C62" s="782" t="b">
        <f>Tabla135[[#This Row],[Identificado en paso 1 y 2?]]</f>
        <v>0</v>
      </c>
      <c r="D62" s="803" t="str">
        <f>_xlfn.XLOOKUP(Tabla135[[#This Row],[Id Riesgo]],Tabla13[Id Riesgo],Tabla13[Probabilidad],"",1)</f>
        <v/>
      </c>
      <c r="E62" s="803" t="str">
        <f>IF(C62=TRUE,_xlfn.XLOOKUP(Tabla135[[#This Row],[Id Riesgo]],Tabla13[Id Riesgo],Tabla13[Porcentaje Impacto],"",1),"")</f>
        <v/>
      </c>
      <c r="F62" s="439" t="s">
        <v>563</v>
      </c>
      <c r="G62" s="454" t="b">
        <f>_xlfn.XLOOKUP(F62,Tabla13[Id Riesgo],Tabla13[Registro diligenciado],FALSE,1)</f>
        <v>0</v>
      </c>
      <c r="H62" s="439" t="str">
        <f>IF(G62,_xlfn.XLOOKUP(F62,Tabla6[Id Riesgo],Tabla6[DESCRIPCIÓN DEL RIESGO],FALSE,1),"")</f>
        <v/>
      </c>
      <c r="I62" s="455" t="str">
        <f>_xlfn.XLOOKUP(Tabla135[[#This Row],[Id Riesgo]],Tabla13[Id Riesgo],Tabla13[Probabilidad])</f>
        <v/>
      </c>
      <c r="J62" s="455" t="str">
        <f>_xlfn.XLOOKUP(Tabla135[[#This Row],[Id Riesgo]],Tabla13[Id Riesgo],Tabla13[Porcentaje Impacto],"",1)</f>
        <v/>
      </c>
      <c r="K62" s="445">
        <v>1</v>
      </c>
      <c r="L62" s="448"/>
      <c r="M62" s="448"/>
      <c r="N62" s="448"/>
      <c r="O62" s="440" t="s">
        <v>961</v>
      </c>
      <c r="P62" s="448"/>
      <c r="Q62" s="456" t="str">
        <f>_xlfn.TEXTJOIN(" ",TRUE,Tabla135[[#This Row],[Actividad - Acción ¿Qué?
Inicia con verbo]],Tabla135[[#This Row],[Complemento
(Observaciones o desviaciones)]])</f>
        <v>Se elimina el control según memorando 202676000141013</v>
      </c>
      <c r="R62" s="440"/>
      <c r="S62" s="455"/>
      <c r="T62" s="439"/>
      <c r="U62" s="440"/>
      <c r="V62" s="455"/>
      <c r="W62" s="440"/>
      <c r="X62" s="440"/>
      <c r="Y62" s="440"/>
      <c r="Z62" s="440"/>
      <c r="AA62" s="444">
        <f>IFERROR(Tabla135[[#This Row],[Peso del control]]+Tabla135[[#This Row],[Peso de la implementación]],"")</f>
        <v>0</v>
      </c>
      <c r="AB62" s="444" t="str" cm="1">
        <f t="array" ref="AB62">IFERROR(IF(Tabla135[[#This Row],[Registro diligenciado]]=TRUE,_xlfn.IFS(AND(Tabla135[[#This Row],[No. de Control]]=1,Tabla135[[#This Row],[Desplazamiento en la Matriz]]="Probabilidad"),D62-(D62*Tabla135[[#This Row],[Valor del control]]),AND(Tabla135[[#This Row],[No. de Control]]&gt;1,Tabla135[[#This Row],[Desplazamiento en la Matriz]]="Probabilidad"),AB61-(AB61*Tabla135[[#This Row],[Valor del control]]),AND(Tabla135[[#This Row],[No. de Control]]=1,Tabla135[[#This Row],[Desplazamiento en la Matriz]]="Impacto"),D62,AND(Tabla135[[#This Row],[No. de Control]]&gt;1,Tabla135[[#This Row],[Desplazamiento en la Matriz]]="Impacto"),AB61),""),"")</f>
        <v/>
      </c>
      <c r="AC62" s="444" t="str" cm="1">
        <f t="array" ref="AC62">IFERROR(IF(Tabla135[[#This Row],[Registro diligenciado]]=TRUE,_xlfn.IFS(AND(Tabla135[[#This Row],[No. de Control]]=1,Tabla135[[#This Row],[Desplazamiento en la Matriz]]="Impacto"),E62-(E62*Tabla135[[#This Row],[Valor del control]]),AND(Tabla135[[#This Row],[No. de Control]]&gt;1,Tabla135[[#This Row],[Desplazamiento en la Matriz]]="Impacto"),AC61-(AC61*Tabla135[[#This Row],[Valor del control]]),AND(Tabla135[[#This Row],[No. de Control]]=1,Tabla135[[#This Row],[Desplazamiento en la Matriz]]="Probabilidad"),E62,AND(Tabla135[[#This Row],[No. de Control]]&gt;1,Tabla135[[#This Row],[Desplazamiento en la Matriz]]="Probabilidad"),AC61),""),"")</f>
        <v/>
      </c>
      <c r="AD62" s="444">
        <f>IFERROR(_xlfn.MINIFS(Tabla135[Probabilidad residual],Tabla135[Id Riesgo],Tabla135[[#This Row],[Id Riesgo]]),"")</f>
        <v>0</v>
      </c>
      <c r="AE62" s="444">
        <f>IFERROR(_xlfn.MINIFS(Tabla135[Impacto residual],Tabla135[Id Riesgo],Tabla135[[#This Row],[Id Riesgo]]),"")</f>
        <v>0</v>
      </c>
      <c r="AF62" s="444" t="str" cm="1">
        <f t="array" ref="AF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 s="444" t="str" cm="1">
        <f t="array" ref="AG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 s="458"/>
      <c r="AJ62" s="803">
        <f>_xlfn.MINIFS(Tabla135[Probabilidad residual],Tabla135[Id Riesgo],Tabla135[[#This Row],[Id Riesgo]])</f>
        <v>0</v>
      </c>
      <c r="AK62" s="803">
        <f>_xlfn.MINIFS(Tabla135[Impacto residual],Tabla135[Id Riesgo],Tabla135[[#This Row],[Id Riesgo]])</f>
        <v>0</v>
      </c>
      <c r="AL62" s="803" t="str" cm="1">
        <f t="array" ref="AL62">IFERROR(_xlfn.IFS(AND(AJ62&gt;=CONFIGURACIÓN!$BF$6,AJ62&lt;=CONFIGURACIÓN!$BG$6),CONFIGURACIÓN!$BE$6,AND(AJ62&gt;=CONFIGURACIÓN!$BF$7,AJ62&lt;=CONFIGURACIÓN!$BG$7),CONFIGURACIÓN!$BE$7,AND(AJ62&gt;=CONFIGURACIÓN!$BF$8,AJ62&lt;=CONFIGURACIÓN!$BG$8),CONFIGURACIÓN!$BE$8,AND(AJ62&gt;=CONFIGURACIÓN!$BF$9,AJ62&lt;=CONFIGURACIÓN!$BG$9),CONFIGURACIÓN!$BE$9,AND(AJ62&gt;=CONFIGURACIÓN!$BF$10,AJ62&lt;=CONFIGURACIÓN!$BG$10),CONFIGURACIÓN!$BE$10),"")</f>
        <v/>
      </c>
      <c r="AM62" s="803" t="str" cm="1">
        <f t="array" ref="AM62">IFERROR(_xlfn.IFS(AND(AK62&gt;=CONFIGURACIÓN!$BJ$6,AK62&lt;=CONFIGURACIÓN!$BK$6),CONFIGURACIÓN!$BI$6,AND(AK62&gt;=CONFIGURACIÓN!$BJ$7,AK62&lt;=CONFIGURACIÓN!$BK$7),CONFIGURACIÓN!$BI$7,AND(AK62&gt;=CONFIGURACIÓN!$BJ$8,AK62&lt;=CONFIGURACIÓN!$BK$8),CONFIGURACIÓN!$BI$8,AND(AK62&gt;=CONFIGURACIÓN!$BJ$9,AK62&lt;=CONFIGURACIÓN!$BK$9),CONFIGURACIÓN!$BI$9,AND(AK62&gt;=CONFIGURACIÓN!$BJ$10,AK62&lt;=CONFIGURACIÓN!$BK$10),CONFIGURACIÓN!$BI$10),"")</f>
        <v/>
      </c>
      <c r="AN62" s="213"/>
      <c r="AO62" s="213"/>
      <c r="AP62" s="213"/>
      <c r="AQ62" s="213"/>
      <c r="AR62" s="213"/>
      <c r="AS62" s="213"/>
      <c r="AT62" s="213"/>
      <c r="AU62" s="213"/>
      <c r="AV62" s="213"/>
      <c r="AW62" s="213"/>
      <c r="AX62" s="213"/>
      <c r="AY62" s="213"/>
    </row>
    <row r="63" spans="1:51" ht="14.6" hidden="1" x14ac:dyDescent="0.4">
      <c r="A63" s="787" t="str">
        <f>Tabla135[[#This Row],[Id Riesgo]]</f>
        <v>RC6</v>
      </c>
      <c r="B63" s="788" t="str">
        <f>Tabla135[[#This Row],[Riesgo]]</f>
        <v/>
      </c>
      <c r="C63" s="782" t="b">
        <f>Tabla135[[#This Row],[Identificado en paso 1 y 2?]]</f>
        <v>0</v>
      </c>
      <c r="D63" s="803" t="str">
        <f>_xlfn.XLOOKUP(Tabla135[[#This Row],[Id Riesgo]],Tabla13[Id Riesgo],Tabla13[Probabilidad],"",1)</f>
        <v/>
      </c>
      <c r="E63" s="803" t="str">
        <f>IF(C63=TRUE,_xlfn.XLOOKUP(Tabla135[[#This Row],[Id Riesgo]],Tabla13[Id Riesgo],Tabla13[Porcentaje Impacto],"",1),"")</f>
        <v/>
      </c>
      <c r="F63" s="439" t="str">
        <f t="shared" ref="F63:F71" si="5">F62</f>
        <v>RC6</v>
      </c>
      <c r="G63" s="454" t="b">
        <f>_xlfn.XLOOKUP(F63,Tabla13[Id Riesgo],Tabla13[Registro diligenciado],FALSE,1)</f>
        <v>0</v>
      </c>
      <c r="H63" s="439" t="str">
        <f>IF(G63,_xlfn.XLOOKUP(F63,Tabla6[Id Riesgo],Tabla6[DESCRIPCIÓN DEL RIESGO],FALSE,1),"")</f>
        <v/>
      </c>
      <c r="I63" s="455" t="str">
        <f>_xlfn.XLOOKUP(Tabla135[[#This Row],[Id Riesgo]],Tabla13[Id Riesgo],Tabla13[Probabilidad])</f>
        <v/>
      </c>
      <c r="J63" s="455" t="str">
        <f>_xlfn.XLOOKUP(Tabla135[[#This Row],[Id Riesgo]],Tabla13[Id Riesgo],Tabla13[Porcentaje Impacto],"",1)</f>
        <v/>
      </c>
      <c r="K63" s="445">
        <v>2</v>
      </c>
      <c r="L63" s="448"/>
      <c r="M63" s="448"/>
      <c r="N63" s="448"/>
      <c r="O63" s="440"/>
      <c r="P63" s="448"/>
      <c r="Q63" s="456" t="str">
        <f>_xlfn.TEXTJOIN(" ",TRUE,Tabla135[[#This Row],[Actividad - Acción ¿Qué?
Inicia con verbo]],Tabla135[[#This Row],[Complemento
(Observaciones o desviaciones)]])</f>
        <v/>
      </c>
      <c r="R63" s="440"/>
      <c r="S63" s="455"/>
      <c r="T63" s="439"/>
      <c r="U63" s="440"/>
      <c r="V63" s="455"/>
      <c r="W63" s="440"/>
      <c r="X63" s="440"/>
      <c r="Y63" s="440"/>
      <c r="Z63" s="440"/>
      <c r="AA63" s="444">
        <f>IFERROR(Tabla135[[#This Row],[Peso del control]]+Tabla135[[#This Row],[Peso de la implementación]],"")</f>
        <v>0</v>
      </c>
      <c r="AB63" s="444" t="str" cm="1">
        <f t="array" ref="AB63">IFERROR(IF(Tabla135[[#This Row],[Registro diligenciado]]=TRUE,_xlfn.IFS(AND(Tabla135[[#This Row],[No. de Control]]=1,Tabla135[[#This Row],[Desplazamiento en la Matriz]]="Probabilidad"),D63-(D63*Tabla135[[#This Row],[Valor del control]]),AND(Tabla135[[#This Row],[No. de Control]]&gt;1,Tabla135[[#This Row],[Desplazamiento en la Matriz]]="Probabilidad"),AB62-(AB62*Tabla135[[#This Row],[Valor del control]]),AND(Tabla135[[#This Row],[No. de Control]]=1,Tabla135[[#This Row],[Desplazamiento en la Matriz]]="Impacto"),D63,AND(Tabla135[[#This Row],[No. de Control]]&gt;1,Tabla135[[#This Row],[Desplazamiento en la Matriz]]="Impacto"),AB62),""),"")</f>
        <v/>
      </c>
      <c r="AC63" s="444" t="str" cm="1">
        <f t="array" ref="AC63">IFERROR(IF(Tabla135[[#This Row],[Registro diligenciado]]=TRUE,_xlfn.IFS(AND(Tabla135[[#This Row],[No. de Control]]=1,Tabla135[[#This Row],[Desplazamiento en la Matriz]]="Impacto"),E63-(E63*Tabla135[[#This Row],[Valor del control]]),AND(Tabla135[[#This Row],[No. de Control]]&gt;1,Tabla135[[#This Row],[Desplazamiento en la Matriz]]="Impacto"),AC62-(AC62*Tabla135[[#This Row],[Valor del control]]),AND(Tabla135[[#This Row],[No. de Control]]=1,Tabla135[[#This Row],[Desplazamiento en la Matriz]]="Probabilidad"),E63,AND(Tabla135[[#This Row],[No. de Control]]&gt;1,Tabla135[[#This Row],[Desplazamiento en la Matriz]]="Probabilidad"),AC62),""),"")</f>
        <v/>
      </c>
      <c r="AD63" s="444">
        <f>IFERROR(_xlfn.MINIFS(Tabla135[Probabilidad residual],Tabla135[Id Riesgo],Tabla135[[#This Row],[Id Riesgo]]),"")</f>
        <v>0</v>
      </c>
      <c r="AE63" s="444">
        <f>IFERROR(_xlfn.MINIFS(Tabla135[Impacto residual],Tabla135[Id Riesgo],Tabla135[[#This Row],[Id Riesgo]]),"")</f>
        <v>0</v>
      </c>
      <c r="AF63" s="444" t="str" cm="1">
        <f t="array" ref="AF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 s="444" t="str" cm="1">
        <f t="array" ref="AG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 s="458"/>
      <c r="AJ63" s="803">
        <f>_xlfn.MINIFS(Tabla135[Probabilidad residual],Tabla135[Id Riesgo],Tabla135[[#This Row],[Id Riesgo]])</f>
        <v>0</v>
      </c>
      <c r="AK63" s="803">
        <f>_xlfn.MINIFS(Tabla135[Impacto residual],Tabla135[Id Riesgo],Tabla135[[#This Row],[Id Riesgo]])</f>
        <v>0</v>
      </c>
      <c r="AL63" s="803"/>
      <c r="AM63" s="803"/>
      <c r="AN63" s="213"/>
      <c r="AO63" s="213"/>
      <c r="AP63" s="213"/>
      <c r="AQ63" s="213"/>
      <c r="AR63" s="213"/>
      <c r="AS63" s="213"/>
      <c r="AT63" s="213"/>
      <c r="AU63" s="213"/>
      <c r="AV63" s="213"/>
      <c r="AW63" s="213"/>
      <c r="AX63" s="213"/>
      <c r="AY63" s="213"/>
    </row>
    <row r="64" spans="1:51" ht="14.6" hidden="1" x14ac:dyDescent="0.4">
      <c r="A64" s="787" t="str">
        <f>Tabla135[[#This Row],[Id Riesgo]]</f>
        <v>RC6</v>
      </c>
      <c r="B64" s="788" t="str">
        <f>Tabla135[[#This Row],[Riesgo]]</f>
        <v/>
      </c>
      <c r="C64" s="782" t="b">
        <f>Tabla135[[#This Row],[Identificado en paso 1 y 2?]]</f>
        <v>0</v>
      </c>
      <c r="D64" s="803" t="str">
        <f>_xlfn.XLOOKUP(Tabla135[[#This Row],[Id Riesgo]],Tabla13[Id Riesgo],Tabla13[Probabilidad],"",1)</f>
        <v/>
      </c>
      <c r="E64" s="803" t="str">
        <f>IF(C64=TRUE,_xlfn.XLOOKUP(Tabla135[[#This Row],[Id Riesgo]],Tabla13[Id Riesgo],Tabla13[Porcentaje Impacto],"",1),"")</f>
        <v/>
      </c>
      <c r="F64" s="439" t="str">
        <f t="shared" si="5"/>
        <v>RC6</v>
      </c>
      <c r="G64" s="454" t="b">
        <f>_xlfn.XLOOKUP(F64,Tabla13[Id Riesgo],Tabla13[Registro diligenciado],FALSE,1)</f>
        <v>0</v>
      </c>
      <c r="H64" s="439" t="str">
        <f>IF(G64,_xlfn.XLOOKUP(F64,Tabla6[Id Riesgo],Tabla6[DESCRIPCIÓN DEL RIESGO],FALSE,1),"")</f>
        <v/>
      </c>
      <c r="I64" s="455" t="str">
        <f>_xlfn.XLOOKUP(Tabla135[[#This Row],[Id Riesgo]],Tabla13[Id Riesgo],Tabla13[Probabilidad])</f>
        <v/>
      </c>
      <c r="J64" s="455" t="str">
        <f>_xlfn.XLOOKUP(Tabla135[[#This Row],[Id Riesgo]],Tabla13[Id Riesgo],Tabla13[Porcentaje Impacto],"",1)</f>
        <v/>
      </c>
      <c r="K64" s="445">
        <v>3</v>
      </c>
      <c r="L64" s="448"/>
      <c r="M64" s="448"/>
      <c r="N64" s="448"/>
      <c r="O64" s="440"/>
      <c r="P64" s="448"/>
      <c r="Q64" s="456" t="str">
        <f>_xlfn.TEXTJOIN(" ",TRUE,Tabla135[[#This Row],[Actividad - Acción ¿Qué?
Inicia con verbo]],Tabla135[[#This Row],[Complemento
(Observaciones o desviaciones)]])</f>
        <v/>
      </c>
      <c r="R64" s="440"/>
      <c r="S64" s="455"/>
      <c r="T64" s="439"/>
      <c r="U64" s="440"/>
      <c r="V64" s="455"/>
      <c r="W64" s="440"/>
      <c r="X64" s="440"/>
      <c r="Y64" s="440"/>
      <c r="Z64" s="440"/>
      <c r="AA64" s="444">
        <f>IFERROR(Tabla135[[#This Row],[Peso del control]]+Tabla135[[#This Row],[Peso de la implementación]],"")</f>
        <v>0</v>
      </c>
      <c r="AB64" s="444" t="str" cm="1">
        <f t="array" ref="AB64">IFERROR(IF(Tabla135[[#This Row],[Registro diligenciado]]=TRUE,_xlfn.IFS(AND(Tabla135[[#This Row],[No. de Control]]=1,Tabla135[[#This Row],[Desplazamiento en la Matriz]]="Probabilidad"),D64-(D64*Tabla135[[#This Row],[Valor del control]]),AND(Tabla135[[#This Row],[No. de Control]]&gt;1,Tabla135[[#This Row],[Desplazamiento en la Matriz]]="Probabilidad"),AB63-(AB63*Tabla135[[#This Row],[Valor del control]]),AND(Tabla135[[#This Row],[No. de Control]]=1,Tabla135[[#This Row],[Desplazamiento en la Matriz]]="Impacto"),D64,AND(Tabla135[[#This Row],[No. de Control]]&gt;1,Tabla135[[#This Row],[Desplazamiento en la Matriz]]="Impacto"),AB63),""),"")</f>
        <v/>
      </c>
      <c r="AC64" s="444" t="str" cm="1">
        <f t="array" ref="AC64">IFERROR(IF(Tabla135[[#This Row],[Registro diligenciado]]=TRUE,_xlfn.IFS(AND(Tabla135[[#This Row],[No. de Control]]=1,Tabla135[[#This Row],[Desplazamiento en la Matriz]]="Impacto"),E64-(E64*Tabla135[[#This Row],[Valor del control]]),AND(Tabla135[[#This Row],[No. de Control]]&gt;1,Tabla135[[#This Row],[Desplazamiento en la Matriz]]="Impacto"),AC63-(AC63*Tabla135[[#This Row],[Valor del control]]),AND(Tabla135[[#This Row],[No. de Control]]=1,Tabla135[[#This Row],[Desplazamiento en la Matriz]]="Probabilidad"),E64,AND(Tabla135[[#This Row],[No. de Control]]&gt;1,Tabla135[[#This Row],[Desplazamiento en la Matriz]]="Probabilidad"),AC63),""),"")</f>
        <v/>
      </c>
      <c r="AD64" s="444">
        <f>IFERROR(_xlfn.MINIFS(Tabla135[Probabilidad residual],Tabla135[Id Riesgo],Tabla135[[#This Row],[Id Riesgo]]),"")</f>
        <v>0</v>
      </c>
      <c r="AE64" s="444">
        <f>IFERROR(_xlfn.MINIFS(Tabla135[Impacto residual],Tabla135[Id Riesgo],Tabla135[[#This Row],[Id Riesgo]]),"")</f>
        <v>0</v>
      </c>
      <c r="AF64" s="444" t="str" cm="1">
        <f t="array" ref="AF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 s="444" t="str" cm="1">
        <f t="array" ref="AG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 s="458"/>
      <c r="AJ64" s="803">
        <f>_xlfn.MINIFS(Tabla135[Probabilidad residual],Tabla135[Id Riesgo],Tabla135[[#This Row],[Id Riesgo]])</f>
        <v>0</v>
      </c>
      <c r="AK64" s="803">
        <f>_xlfn.MINIFS(Tabla135[Impacto residual],Tabla135[Id Riesgo],Tabla135[[#This Row],[Id Riesgo]])</f>
        <v>0</v>
      </c>
      <c r="AL64" s="803"/>
      <c r="AM64" s="803"/>
      <c r="AN64" s="213"/>
      <c r="AO64" s="213"/>
      <c r="AP64" s="213"/>
      <c r="AQ64" s="213"/>
      <c r="AR64" s="213"/>
      <c r="AS64" s="213"/>
      <c r="AT64" s="213"/>
      <c r="AU64" s="213"/>
      <c r="AV64" s="213"/>
      <c r="AW64" s="213"/>
      <c r="AX64" s="213"/>
      <c r="AY64" s="213"/>
    </row>
    <row r="65" spans="1:51" ht="14.6" hidden="1" x14ac:dyDescent="0.4">
      <c r="A65" s="787" t="str">
        <f>Tabla135[[#This Row],[Id Riesgo]]</f>
        <v>RC6</v>
      </c>
      <c r="B65" s="788" t="str">
        <f>Tabla135[[#This Row],[Riesgo]]</f>
        <v/>
      </c>
      <c r="C65" s="782" t="b">
        <f>Tabla135[[#This Row],[Identificado en paso 1 y 2?]]</f>
        <v>0</v>
      </c>
      <c r="D65" s="803" t="str">
        <f>_xlfn.XLOOKUP(Tabla135[[#This Row],[Id Riesgo]],Tabla13[Id Riesgo],Tabla13[Probabilidad],"",1)</f>
        <v/>
      </c>
      <c r="E65" s="803" t="str">
        <f>IF(C65=TRUE,_xlfn.XLOOKUP(Tabla135[[#This Row],[Id Riesgo]],Tabla13[Id Riesgo],Tabla13[Porcentaje Impacto],"",1),"")</f>
        <v/>
      </c>
      <c r="F65" s="439" t="str">
        <f t="shared" si="5"/>
        <v>RC6</v>
      </c>
      <c r="G65" s="454" t="b">
        <f>_xlfn.XLOOKUP(F65,Tabla13[Id Riesgo],Tabla13[Registro diligenciado],FALSE,1)</f>
        <v>0</v>
      </c>
      <c r="H65" s="439" t="str">
        <f>IF(G65,_xlfn.XLOOKUP(F65,Tabla6[Id Riesgo],Tabla6[DESCRIPCIÓN DEL RIESGO],FALSE,1),"")</f>
        <v/>
      </c>
      <c r="I65" s="455" t="str">
        <f>_xlfn.XLOOKUP(Tabla135[[#This Row],[Id Riesgo]],Tabla13[Id Riesgo],Tabla13[Probabilidad])</f>
        <v/>
      </c>
      <c r="J65" s="455" t="str">
        <f>_xlfn.XLOOKUP(Tabla135[[#This Row],[Id Riesgo]],Tabla13[Id Riesgo],Tabla13[Porcentaje Impacto],"",1)</f>
        <v/>
      </c>
      <c r="K65" s="445">
        <v>4</v>
      </c>
      <c r="L65" s="448"/>
      <c r="M65" s="448"/>
      <c r="N65" s="448"/>
      <c r="O65" s="440"/>
      <c r="P65" s="448"/>
      <c r="Q65" s="456" t="str">
        <f>_xlfn.TEXTJOIN(" ",TRUE,Tabla135[[#This Row],[Actividad - Acción ¿Qué?
Inicia con verbo]],Tabla135[[#This Row],[Complemento
(Observaciones o desviaciones)]])</f>
        <v/>
      </c>
      <c r="R65" s="440"/>
      <c r="S65" s="455"/>
      <c r="T65" s="439"/>
      <c r="U65" s="440"/>
      <c r="V65" s="455"/>
      <c r="W65" s="440"/>
      <c r="X65" s="440"/>
      <c r="Y65" s="440"/>
      <c r="Z65" s="440"/>
      <c r="AA65" s="444">
        <f>IFERROR(Tabla135[[#This Row],[Peso del control]]+Tabla135[[#This Row],[Peso de la implementación]],"")</f>
        <v>0</v>
      </c>
      <c r="AB65" s="444" t="str" cm="1">
        <f t="array" ref="AB65">IFERROR(IF(Tabla135[[#This Row],[Registro diligenciado]]=TRUE,_xlfn.IFS(AND(Tabla135[[#This Row],[No. de Control]]=1,Tabla135[[#This Row],[Desplazamiento en la Matriz]]="Probabilidad"),D65-(D65*Tabla135[[#This Row],[Valor del control]]),AND(Tabla135[[#This Row],[No. de Control]]&gt;1,Tabla135[[#This Row],[Desplazamiento en la Matriz]]="Probabilidad"),AB64-(AB64*Tabla135[[#This Row],[Valor del control]]),AND(Tabla135[[#This Row],[No. de Control]]=1,Tabla135[[#This Row],[Desplazamiento en la Matriz]]="Impacto"),D65,AND(Tabla135[[#This Row],[No. de Control]]&gt;1,Tabla135[[#This Row],[Desplazamiento en la Matriz]]="Impacto"),AB64),""),"")</f>
        <v/>
      </c>
      <c r="AC65" s="444" t="str" cm="1">
        <f t="array" ref="AC65">IFERROR(IF(Tabla135[[#This Row],[Registro diligenciado]]=TRUE,_xlfn.IFS(AND(Tabla135[[#This Row],[No. de Control]]=1,Tabla135[[#This Row],[Desplazamiento en la Matriz]]="Impacto"),E65-(E65*Tabla135[[#This Row],[Valor del control]]),AND(Tabla135[[#This Row],[No. de Control]]&gt;1,Tabla135[[#This Row],[Desplazamiento en la Matriz]]="Impacto"),AC64-(AC64*Tabla135[[#This Row],[Valor del control]]),AND(Tabla135[[#This Row],[No. de Control]]=1,Tabla135[[#This Row],[Desplazamiento en la Matriz]]="Probabilidad"),E65,AND(Tabla135[[#This Row],[No. de Control]]&gt;1,Tabla135[[#This Row],[Desplazamiento en la Matriz]]="Probabilidad"),AC64),""),"")</f>
        <v/>
      </c>
      <c r="AD65" s="444">
        <f>IFERROR(_xlfn.MINIFS(Tabla135[Probabilidad residual],Tabla135[Id Riesgo],Tabla135[[#This Row],[Id Riesgo]]),"")</f>
        <v>0</v>
      </c>
      <c r="AE65" s="444">
        <f>IFERROR(_xlfn.MINIFS(Tabla135[Impacto residual],Tabla135[Id Riesgo],Tabla135[[#This Row],[Id Riesgo]]),"")</f>
        <v>0</v>
      </c>
      <c r="AF65" s="444" t="str" cm="1">
        <f t="array" ref="AF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 s="444" t="str" cm="1">
        <f t="array" ref="AG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 s="458"/>
      <c r="AJ65" s="803">
        <f>_xlfn.MINIFS(Tabla135[Probabilidad residual],Tabla135[Id Riesgo],Tabla135[[#This Row],[Id Riesgo]])</f>
        <v>0</v>
      </c>
      <c r="AK65" s="803">
        <f>_xlfn.MINIFS(Tabla135[Impacto residual],Tabla135[Id Riesgo],Tabla135[[#This Row],[Id Riesgo]])</f>
        <v>0</v>
      </c>
      <c r="AL65" s="803"/>
      <c r="AM65" s="803"/>
      <c r="AN65" s="213"/>
      <c r="AO65" s="213"/>
      <c r="AP65" s="213"/>
      <c r="AQ65" s="213"/>
      <c r="AR65" s="213"/>
      <c r="AS65" s="213"/>
      <c r="AT65" s="213"/>
      <c r="AU65" s="213"/>
      <c r="AV65" s="213"/>
      <c r="AW65" s="213"/>
      <c r="AX65" s="213"/>
      <c r="AY65" s="213"/>
    </row>
    <row r="66" spans="1:51" ht="14.6" hidden="1" x14ac:dyDescent="0.4">
      <c r="A66" s="787" t="str">
        <f>Tabla135[[#This Row],[Id Riesgo]]</f>
        <v>RC6</v>
      </c>
      <c r="B66" s="788" t="str">
        <f>Tabla135[[#This Row],[Riesgo]]</f>
        <v/>
      </c>
      <c r="C66" s="782" t="b">
        <f>Tabla135[[#This Row],[Identificado en paso 1 y 2?]]</f>
        <v>0</v>
      </c>
      <c r="D66" s="803" t="str">
        <f>_xlfn.XLOOKUP(Tabla135[[#This Row],[Id Riesgo]],Tabla13[Id Riesgo],Tabla13[Probabilidad],"",1)</f>
        <v/>
      </c>
      <c r="E66" s="803" t="str">
        <f>IF(C66=TRUE,_xlfn.XLOOKUP(Tabla135[[#This Row],[Id Riesgo]],Tabla13[Id Riesgo],Tabla13[Porcentaje Impacto],"",1),"")</f>
        <v/>
      </c>
      <c r="F66" s="439" t="str">
        <f t="shared" si="5"/>
        <v>RC6</v>
      </c>
      <c r="G66" s="454" t="b">
        <f>_xlfn.XLOOKUP(F66,Tabla13[Id Riesgo],Tabla13[Registro diligenciado],FALSE,1)</f>
        <v>0</v>
      </c>
      <c r="H66" s="439" t="str">
        <f>IF(G66,_xlfn.XLOOKUP(F66,Tabla6[Id Riesgo],Tabla6[DESCRIPCIÓN DEL RIESGO],FALSE,1),"")</f>
        <v/>
      </c>
      <c r="I66" s="455" t="str">
        <f>_xlfn.XLOOKUP(Tabla135[[#This Row],[Id Riesgo]],Tabla13[Id Riesgo],Tabla13[Probabilidad])</f>
        <v/>
      </c>
      <c r="J66" s="455" t="str">
        <f>_xlfn.XLOOKUP(Tabla135[[#This Row],[Id Riesgo]],Tabla13[Id Riesgo],Tabla13[Porcentaje Impacto],"",1)</f>
        <v/>
      </c>
      <c r="K66" s="445">
        <v>5</v>
      </c>
      <c r="L66" s="448"/>
      <c r="M66" s="448"/>
      <c r="N66" s="448"/>
      <c r="O66" s="440"/>
      <c r="P66" s="448"/>
      <c r="Q66" s="456" t="str">
        <f>_xlfn.TEXTJOIN(" ",TRUE,Tabla135[[#This Row],[Actividad - Acción ¿Qué?
Inicia con verbo]],Tabla135[[#This Row],[Complemento
(Observaciones o desviaciones)]])</f>
        <v/>
      </c>
      <c r="R66" s="440"/>
      <c r="S66" s="455"/>
      <c r="T66" s="439"/>
      <c r="U66" s="440"/>
      <c r="V66" s="455"/>
      <c r="W66" s="440"/>
      <c r="X66" s="440"/>
      <c r="Y66" s="440"/>
      <c r="Z66" s="440"/>
      <c r="AA66" s="444">
        <f>IFERROR(Tabla135[[#This Row],[Peso del control]]+Tabla135[[#This Row],[Peso de la implementación]],"")</f>
        <v>0</v>
      </c>
      <c r="AB66" s="444" t="str" cm="1">
        <f t="array" ref="AB66">IFERROR(IF(Tabla135[[#This Row],[Registro diligenciado]]=TRUE,_xlfn.IFS(AND(Tabla135[[#This Row],[No. de Control]]=1,Tabla135[[#This Row],[Desplazamiento en la Matriz]]="Probabilidad"),D66-(D66*Tabla135[[#This Row],[Valor del control]]),AND(Tabla135[[#This Row],[No. de Control]]&gt;1,Tabla135[[#This Row],[Desplazamiento en la Matriz]]="Probabilidad"),AB65-(AB65*Tabla135[[#This Row],[Valor del control]]),AND(Tabla135[[#This Row],[No. de Control]]=1,Tabla135[[#This Row],[Desplazamiento en la Matriz]]="Impacto"),D66,AND(Tabla135[[#This Row],[No. de Control]]&gt;1,Tabla135[[#This Row],[Desplazamiento en la Matriz]]="Impacto"),AB65),""),"")</f>
        <v/>
      </c>
      <c r="AC66" s="444" t="str" cm="1">
        <f t="array" ref="AC66">IFERROR(IF(Tabla135[[#This Row],[Registro diligenciado]]=TRUE,_xlfn.IFS(AND(Tabla135[[#This Row],[No. de Control]]=1,Tabla135[[#This Row],[Desplazamiento en la Matriz]]="Impacto"),E66-(E66*Tabla135[[#This Row],[Valor del control]]),AND(Tabla135[[#This Row],[No. de Control]]&gt;1,Tabla135[[#This Row],[Desplazamiento en la Matriz]]="Impacto"),AC65-(AC65*Tabla135[[#This Row],[Valor del control]]),AND(Tabla135[[#This Row],[No. de Control]]=1,Tabla135[[#This Row],[Desplazamiento en la Matriz]]="Probabilidad"),E66,AND(Tabla135[[#This Row],[No. de Control]]&gt;1,Tabla135[[#This Row],[Desplazamiento en la Matriz]]="Probabilidad"),AC65),""),"")</f>
        <v/>
      </c>
      <c r="AD66" s="444">
        <f>IFERROR(_xlfn.MINIFS(Tabla135[Probabilidad residual],Tabla135[Id Riesgo],Tabla135[[#This Row],[Id Riesgo]]),"")</f>
        <v>0</v>
      </c>
      <c r="AE66" s="444">
        <f>IFERROR(_xlfn.MINIFS(Tabla135[Impacto residual],Tabla135[Id Riesgo],Tabla135[[#This Row],[Id Riesgo]]),"")</f>
        <v>0</v>
      </c>
      <c r="AF66" s="444" t="str" cm="1">
        <f t="array" ref="AF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 s="444" t="str" cm="1">
        <f t="array" ref="AG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 s="458"/>
      <c r="AJ66" s="803">
        <f>_xlfn.MINIFS(Tabla135[Probabilidad residual],Tabla135[Id Riesgo],Tabla135[[#This Row],[Id Riesgo]])</f>
        <v>0</v>
      </c>
      <c r="AK66" s="803">
        <f>_xlfn.MINIFS(Tabla135[Impacto residual],Tabla135[Id Riesgo],Tabla135[[#This Row],[Id Riesgo]])</f>
        <v>0</v>
      </c>
      <c r="AL66" s="803"/>
      <c r="AM66" s="803"/>
      <c r="AN66" s="213"/>
      <c r="AO66" s="213"/>
      <c r="AP66" s="213"/>
      <c r="AQ66" s="213"/>
      <c r="AR66" s="213"/>
      <c r="AS66" s="213"/>
      <c r="AT66" s="213"/>
      <c r="AU66" s="213"/>
      <c r="AV66" s="213"/>
      <c r="AW66" s="213"/>
      <c r="AX66" s="213"/>
      <c r="AY66" s="213"/>
    </row>
    <row r="67" spans="1:51" ht="14.6" hidden="1" x14ac:dyDescent="0.4">
      <c r="A67" s="787" t="str">
        <f>Tabla135[[#This Row],[Id Riesgo]]</f>
        <v>RC6</v>
      </c>
      <c r="B67" s="788" t="str">
        <f>Tabla135[[#This Row],[Riesgo]]</f>
        <v/>
      </c>
      <c r="C67" s="782" t="b">
        <f>Tabla135[[#This Row],[Identificado en paso 1 y 2?]]</f>
        <v>0</v>
      </c>
      <c r="D67" s="803" t="str">
        <f>_xlfn.XLOOKUP(Tabla135[[#This Row],[Id Riesgo]],Tabla13[Id Riesgo],Tabla13[Probabilidad],"",1)</f>
        <v/>
      </c>
      <c r="E67" s="803" t="str">
        <f>IF(C67=TRUE,_xlfn.XLOOKUP(Tabla135[[#This Row],[Id Riesgo]],Tabla13[Id Riesgo],Tabla13[Porcentaje Impacto],"",1),"")</f>
        <v/>
      </c>
      <c r="F67" s="439" t="str">
        <f t="shared" si="5"/>
        <v>RC6</v>
      </c>
      <c r="G67" s="454" t="b">
        <f>_xlfn.XLOOKUP(F67,Tabla13[Id Riesgo],Tabla13[Registro diligenciado],FALSE,1)</f>
        <v>0</v>
      </c>
      <c r="H67" s="439" t="str">
        <f>IF(G67,_xlfn.XLOOKUP(F67,Tabla6[Id Riesgo],Tabla6[DESCRIPCIÓN DEL RIESGO],FALSE,1),"")</f>
        <v/>
      </c>
      <c r="I67" s="455" t="str">
        <f>_xlfn.XLOOKUP(Tabla135[[#This Row],[Id Riesgo]],Tabla13[Id Riesgo],Tabla13[Probabilidad])</f>
        <v/>
      </c>
      <c r="J67" s="455" t="str">
        <f>_xlfn.XLOOKUP(Tabla135[[#This Row],[Id Riesgo]],Tabla13[Id Riesgo],Tabla13[Porcentaje Impacto],"",1)</f>
        <v/>
      </c>
      <c r="K67" s="445">
        <v>6</v>
      </c>
      <c r="L67" s="448"/>
      <c r="M67" s="448"/>
      <c r="N67" s="448"/>
      <c r="O67" s="440"/>
      <c r="P67" s="448"/>
      <c r="Q67" s="456" t="str">
        <f>_xlfn.TEXTJOIN(" ",TRUE,Tabla135[[#This Row],[Actividad - Acción ¿Qué?
Inicia con verbo]],Tabla135[[#This Row],[Complemento
(Observaciones o desviaciones)]])</f>
        <v/>
      </c>
      <c r="R67" s="440"/>
      <c r="S67" s="455"/>
      <c r="T67" s="439"/>
      <c r="U67" s="440"/>
      <c r="V67" s="455"/>
      <c r="W67" s="440"/>
      <c r="X67" s="440"/>
      <c r="Y67" s="440"/>
      <c r="Z67" s="440"/>
      <c r="AA67" s="444">
        <f>IFERROR(Tabla135[[#This Row],[Peso del control]]+Tabla135[[#This Row],[Peso de la implementación]],"")</f>
        <v>0</v>
      </c>
      <c r="AB67" s="444" t="str" cm="1">
        <f t="array" ref="AB67">IFERROR(IF(Tabla135[[#This Row],[Registro diligenciado]]=TRUE,_xlfn.IFS(AND(Tabla135[[#This Row],[No. de Control]]=1,Tabla135[[#This Row],[Desplazamiento en la Matriz]]="Probabilidad"),D67-(D67*Tabla135[[#This Row],[Valor del control]]),AND(Tabla135[[#This Row],[No. de Control]]&gt;1,Tabla135[[#This Row],[Desplazamiento en la Matriz]]="Probabilidad"),AB66-(AB66*Tabla135[[#This Row],[Valor del control]]),AND(Tabla135[[#This Row],[No. de Control]]=1,Tabla135[[#This Row],[Desplazamiento en la Matriz]]="Impacto"),D67,AND(Tabla135[[#This Row],[No. de Control]]&gt;1,Tabla135[[#This Row],[Desplazamiento en la Matriz]]="Impacto"),AB66),""),"")</f>
        <v/>
      </c>
      <c r="AC67" s="444" t="str" cm="1">
        <f t="array" ref="AC67">IFERROR(IF(Tabla135[[#This Row],[Registro diligenciado]]=TRUE,_xlfn.IFS(AND(Tabla135[[#This Row],[No. de Control]]=1,Tabla135[[#This Row],[Desplazamiento en la Matriz]]="Impacto"),E67-(E67*Tabla135[[#This Row],[Valor del control]]),AND(Tabla135[[#This Row],[No. de Control]]&gt;1,Tabla135[[#This Row],[Desplazamiento en la Matriz]]="Impacto"),AC66-(AC66*Tabla135[[#This Row],[Valor del control]]),AND(Tabla135[[#This Row],[No. de Control]]=1,Tabla135[[#This Row],[Desplazamiento en la Matriz]]="Probabilidad"),E67,AND(Tabla135[[#This Row],[No. de Control]]&gt;1,Tabla135[[#This Row],[Desplazamiento en la Matriz]]="Probabilidad"),AC66),""),"")</f>
        <v/>
      </c>
      <c r="AD67" s="444">
        <f>IFERROR(_xlfn.MINIFS(Tabla135[Probabilidad residual],Tabla135[Id Riesgo],Tabla135[[#This Row],[Id Riesgo]]),"")</f>
        <v>0</v>
      </c>
      <c r="AE67" s="444">
        <f>IFERROR(_xlfn.MINIFS(Tabla135[Impacto residual],Tabla135[Id Riesgo],Tabla135[[#This Row],[Id Riesgo]]),"")</f>
        <v>0</v>
      </c>
      <c r="AF67" s="444" t="str" cm="1">
        <f t="array" ref="AF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 s="444" t="str" cm="1">
        <f t="array" ref="AG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 s="458"/>
      <c r="AJ67" s="803">
        <f>_xlfn.MINIFS(Tabla135[Probabilidad residual],Tabla135[Id Riesgo],Tabla135[[#This Row],[Id Riesgo]])</f>
        <v>0</v>
      </c>
      <c r="AK67" s="803">
        <f>_xlfn.MINIFS(Tabla135[Impacto residual],Tabla135[Id Riesgo],Tabla135[[#This Row],[Id Riesgo]])</f>
        <v>0</v>
      </c>
      <c r="AL67" s="803"/>
      <c r="AM67" s="803"/>
      <c r="AN67" s="213"/>
      <c r="AO67" s="213"/>
      <c r="AP67" s="213"/>
      <c r="AQ67" s="213"/>
      <c r="AR67" s="213"/>
      <c r="AS67" s="213"/>
      <c r="AT67" s="213"/>
      <c r="AU67" s="213"/>
      <c r="AV67" s="213"/>
      <c r="AW67" s="213"/>
      <c r="AX67" s="213"/>
      <c r="AY67" s="213"/>
    </row>
    <row r="68" spans="1:51" ht="14.6" hidden="1" x14ac:dyDescent="0.4">
      <c r="A68" s="787" t="str">
        <f>Tabla135[[#This Row],[Id Riesgo]]</f>
        <v>RC6</v>
      </c>
      <c r="B68" s="788" t="str">
        <f>Tabla135[[#This Row],[Riesgo]]</f>
        <v/>
      </c>
      <c r="C68" s="782" t="b">
        <f>Tabla135[[#This Row],[Identificado en paso 1 y 2?]]</f>
        <v>0</v>
      </c>
      <c r="D68" s="803" t="str">
        <f>_xlfn.XLOOKUP(Tabla135[[#This Row],[Id Riesgo]],Tabla13[Id Riesgo],Tabla13[Probabilidad],"",1)</f>
        <v/>
      </c>
      <c r="E68" s="803" t="str">
        <f>IF(C68=TRUE,_xlfn.XLOOKUP(Tabla135[[#This Row],[Id Riesgo]],Tabla13[Id Riesgo],Tabla13[Porcentaje Impacto],"",1),"")</f>
        <v/>
      </c>
      <c r="F68" s="439" t="str">
        <f t="shared" si="5"/>
        <v>RC6</v>
      </c>
      <c r="G68" s="454" t="b">
        <f>_xlfn.XLOOKUP(F68,Tabla13[Id Riesgo],Tabla13[Registro diligenciado],FALSE,1)</f>
        <v>0</v>
      </c>
      <c r="H68" s="439" t="str">
        <f>IF(G68,_xlfn.XLOOKUP(F68,Tabla6[Id Riesgo],Tabla6[DESCRIPCIÓN DEL RIESGO],FALSE,1),"")</f>
        <v/>
      </c>
      <c r="I68" s="455" t="str">
        <f>_xlfn.XLOOKUP(Tabla135[[#This Row],[Id Riesgo]],Tabla13[Id Riesgo],Tabla13[Probabilidad])</f>
        <v/>
      </c>
      <c r="J68" s="455" t="str">
        <f>_xlfn.XLOOKUP(Tabla135[[#This Row],[Id Riesgo]],Tabla13[Id Riesgo],Tabla13[Porcentaje Impacto],"",1)</f>
        <v/>
      </c>
      <c r="K68" s="445">
        <v>7</v>
      </c>
      <c r="L68" s="448"/>
      <c r="M68" s="448"/>
      <c r="N68" s="448"/>
      <c r="O68" s="440"/>
      <c r="P68" s="448"/>
      <c r="Q68" s="456" t="str">
        <f>_xlfn.TEXTJOIN(" ",TRUE,Tabla135[[#This Row],[Actividad - Acción ¿Qué?
Inicia con verbo]],Tabla135[[#This Row],[Complemento
(Observaciones o desviaciones)]])</f>
        <v/>
      </c>
      <c r="R68" s="440"/>
      <c r="S68" s="455"/>
      <c r="T68" s="439"/>
      <c r="U68" s="440"/>
      <c r="V68" s="455"/>
      <c r="W68" s="440"/>
      <c r="X68" s="440"/>
      <c r="Y68" s="440"/>
      <c r="Z68" s="440"/>
      <c r="AA68" s="444">
        <f>IFERROR(Tabla135[[#This Row],[Peso del control]]+Tabla135[[#This Row],[Peso de la implementación]],"")</f>
        <v>0</v>
      </c>
      <c r="AB68" s="444" t="str" cm="1">
        <f t="array" ref="AB68">IFERROR(IF(Tabla135[[#This Row],[Registro diligenciado]]=TRUE,_xlfn.IFS(AND(Tabla135[[#This Row],[No. de Control]]=1,Tabla135[[#This Row],[Desplazamiento en la Matriz]]="Probabilidad"),D68-(D68*Tabla135[[#This Row],[Valor del control]]),AND(Tabla135[[#This Row],[No. de Control]]&gt;1,Tabla135[[#This Row],[Desplazamiento en la Matriz]]="Probabilidad"),AB67-(AB67*Tabla135[[#This Row],[Valor del control]]),AND(Tabla135[[#This Row],[No. de Control]]=1,Tabla135[[#This Row],[Desplazamiento en la Matriz]]="Impacto"),D68,AND(Tabla135[[#This Row],[No. de Control]]&gt;1,Tabla135[[#This Row],[Desplazamiento en la Matriz]]="Impacto"),AB67),""),"")</f>
        <v/>
      </c>
      <c r="AC68" s="444" t="str" cm="1">
        <f t="array" ref="AC68">IFERROR(IF(Tabla135[[#This Row],[Registro diligenciado]]=TRUE,_xlfn.IFS(AND(Tabla135[[#This Row],[No. de Control]]=1,Tabla135[[#This Row],[Desplazamiento en la Matriz]]="Impacto"),E68-(E68*Tabla135[[#This Row],[Valor del control]]),AND(Tabla135[[#This Row],[No. de Control]]&gt;1,Tabla135[[#This Row],[Desplazamiento en la Matriz]]="Impacto"),AC67-(AC67*Tabla135[[#This Row],[Valor del control]]),AND(Tabla135[[#This Row],[No. de Control]]=1,Tabla135[[#This Row],[Desplazamiento en la Matriz]]="Probabilidad"),E68,AND(Tabla135[[#This Row],[No. de Control]]&gt;1,Tabla135[[#This Row],[Desplazamiento en la Matriz]]="Probabilidad"),AC67),""),"")</f>
        <v/>
      </c>
      <c r="AD68" s="444">
        <f>IFERROR(_xlfn.MINIFS(Tabla135[Probabilidad residual],Tabla135[Id Riesgo],Tabla135[[#This Row],[Id Riesgo]]),"")</f>
        <v>0</v>
      </c>
      <c r="AE68" s="444">
        <f>IFERROR(_xlfn.MINIFS(Tabla135[Impacto residual],Tabla135[Id Riesgo],Tabla135[[#This Row],[Id Riesgo]]),"")</f>
        <v>0</v>
      </c>
      <c r="AF68" s="444" t="str" cm="1">
        <f t="array" ref="AF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 s="444" t="str" cm="1">
        <f t="array" ref="AG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 s="458"/>
      <c r="AJ68" s="803">
        <f>_xlfn.MINIFS(Tabla135[Probabilidad residual],Tabla135[Id Riesgo],Tabla135[[#This Row],[Id Riesgo]])</f>
        <v>0</v>
      </c>
      <c r="AK68" s="803">
        <f>_xlfn.MINIFS(Tabla135[Impacto residual],Tabla135[Id Riesgo],Tabla135[[#This Row],[Id Riesgo]])</f>
        <v>0</v>
      </c>
      <c r="AL68" s="803"/>
      <c r="AM68" s="803"/>
      <c r="AN68" s="213"/>
      <c r="AO68" s="213"/>
      <c r="AP68" s="213"/>
      <c r="AQ68" s="213"/>
      <c r="AR68" s="213"/>
      <c r="AS68" s="213"/>
      <c r="AT68" s="213"/>
      <c r="AU68" s="213"/>
      <c r="AV68" s="213"/>
      <c r="AW68" s="213"/>
      <c r="AX68" s="213"/>
      <c r="AY68" s="213"/>
    </row>
    <row r="69" spans="1:51" ht="14.6" hidden="1" x14ac:dyDescent="0.4">
      <c r="A69" s="787" t="str">
        <f>Tabla135[[#This Row],[Id Riesgo]]</f>
        <v>RC6</v>
      </c>
      <c r="B69" s="788" t="str">
        <f>Tabla135[[#This Row],[Riesgo]]</f>
        <v/>
      </c>
      <c r="C69" s="782" t="b">
        <f>Tabla135[[#This Row],[Identificado en paso 1 y 2?]]</f>
        <v>0</v>
      </c>
      <c r="D69" s="803" t="str">
        <f>_xlfn.XLOOKUP(Tabla135[[#This Row],[Id Riesgo]],Tabla13[Id Riesgo],Tabla13[Probabilidad],"",1)</f>
        <v/>
      </c>
      <c r="E69" s="803" t="str">
        <f>IF(C69=TRUE,_xlfn.XLOOKUP(Tabla135[[#This Row],[Id Riesgo]],Tabla13[Id Riesgo],Tabla13[Porcentaje Impacto],"",1),"")</f>
        <v/>
      </c>
      <c r="F69" s="439" t="str">
        <f t="shared" si="5"/>
        <v>RC6</v>
      </c>
      <c r="G69" s="454" t="b">
        <f>_xlfn.XLOOKUP(F69,Tabla13[Id Riesgo],Tabla13[Registro diligenciado],FALSE,1)</f>
        <v>0</v>
      </c>
      <c r="H69" s="439" t="str">
        <f>IF(G69,_xlfn.XLOOKUP(F69,Tabla6[Id Riesgo],Tabla6[DESCRIPCIÓN DEL RIESGO],FALSE,1),"")</f>
        <v/>
      </c>
      <c r="I69" s="455" t="str">
        <f>_xlfn.XLOOKUP(Tabla135[[#This Row],[Id Riesgo]],Tabla13[Id Riesgo],Tabla13[Probabilidad])</f>
        <v/>
      </c>
      <c r="J69" s="455" t="str">
        <f>_xlfn.XLOOKUP(Tabla135[[#This Row],[Id Riesgo]],Tabla13[Id Riesgo],Tabla13[Porcentaje Impacto],"",1)</f>
        <v/>
      </c>
      <c r="K69" s="445">
        <v>8</v>
      </c>
      <c r="L69" s="448"/>
      <c r="M69" s="448"/>
      <c r="N69" s="448"/>
      <c r="O69" s="440"/>
      <c r="P69" s="448"/>
      <c r="Q69" s="456" t="str">
        <f>_xlfn.TEXTJOIN(" ",TRUE,Tabla135[[#This Row],[Actividad - Acción ¿Qué?
Inicia con verbo]],Tabla135[[#This Row],[Complemento
(Observaciones o desviaciones)]])</f>
        <v/>
      </c>
      <c r="R69" s="440"/>
      <c r="S69" s="455"/>
      <c r="T69" s="439"/>
      <c r="U69" s="440"/>
      <c r="V69" s="455"/>
      <c r="W69" s="440"/>
      <c r="X69" s="440"/>
      <c r="Y69" s="440"/>
      <c r="Z69" s="440"/>
      <c r="AA69" s="444">
        <f>IFERROR(Tabla135[[#This Row],[Peso del control]]+Tabla135[[#This Row],[Peso de la implementación]],"")</f>
        <v>0</v>
      </c>
      <c r="AB69" s="444" t="str" cm="1">
        <f t="array" ref="AB69">IFERROR(IF(Tabla135[[#This Row],[Registro diligenciado]]=TRUE,_xlfn.IFS(AND(Tabla135[[#This Row],[No. de Control]]=1,Tabla135[[#This Row],[Desplazamiento en la Matriz]]="Probabilidad"),D69-(D69*Tabla135[[#This Row],[Valor del control]]),AND(Tabla135[[#This Row],[No. de Control]]&gt;1,Tabla135[[#This Row],[Desplazamiento en la Matriz]]="Probabilidad"),AB68-(AB68*Tabla135[[#This Row],[Valor del control]]),AND(Tabla135[[#This Row],[No. de Control]]=1,Tabla135[[#This Row],[Desplazamiento en la Matriz]]="Impacto"),D69,AND(Tabla135[[#This Row],[No. de Control]]&gt;1,Tabla135[[#This Row],[Desplazamiento en la Matriz]]="Impacto"),AB68),""),"")</f>
        <v/>
      </c>
      <c r="AC69" s="444" t="str" cm="1">
        <f t="array" ref="AC69">IFERROR(IF(Tabla135[[#This Row],[Registro diligenciado]]=TRUE,_xlfn.IFS(AND(Tabla135[[#This Row],[No. de Control]]=1,Tabla135[[#This Row],[Desplazamiento en la Matriz]]="Impacto"),E69-(E69*Tabla135[[#This Row],[Valor del control]]),AND(Tabla135[[#This Row],[No. de Control]]&gt;1,Tabla135[[#This Row],[Desplazamiento en la Matriz]]="Impacto"),AC68-(AC68*Tabla135[[#This Row],[Valor del control]]),AND(Tabla135[[#This Row],[No. de Control]]=1,Tabla135[[#This Row],[Desplazamiento en la Matriz]]="Probabilidad"),E69,AND(Tabla135[[#This Row],[No. de Control]]&gt;1,Tabla135[[#This Row],[Desplazamiento en la Matriz]]="Probabilidad"),AC68),""),"")</f>
        <v/>
      </c>
      <c r="AD69" s="444">
        <f>IFERROR(_xlfn.MINIFS(Tabla135[Probabilidad residual],Tabla135[Id Riesgo],Tabla135[[#This Row],[Id Riesgo]]),"")</f>
        <v>0</v>
      </c>
      <c r="AE69" s="444">
        <f>IFERROR(_xlfn.MINIFS(Tabla135[Impacto residual],Tabla135[Id Riesgo],Tabla135[[#This Row],[Id Riesgo]]),"")</f>
        <v>0</v>
      </c>
      <c r="AF69" s="444" t="str" cm="1">
        <f t="array" ref="AF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 s="444" t="str" cm="1">
        <f t="array" ref="AG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 s="458"/>
      <c r="AJ69" s="803">
        <f>_xlfn.MINIFS(Tabla135[Probabilidad residual],Tabla135[Id Riesgo],Tabla135[[#This Row],[Id Riesgo]])</f>
        <v>0</v>
      </c>
      <c r="AK69" s="803">
        <f>_xlfn.MINIFS(Tabla135[Impacto residual],Tabla135[Id Riesgo],Tabla135[[#This Row],[Id Riesgo]])</f>
        <v>0</v>
      </c>
      <c r="AL69" s="803"/>
      <c r="AM69" s="803"/>
      <c r="AN69" s="213"/>
      <c r="AO69" s="213"/>
      <c r="AP69" s="213"/>
      <c r="AQ69" s="213"/>
      <c r="AR69" s="213"/>
      <c r="AS69" s="213"/>
      <c r="AT69" s="213"/>
      <c r="AU69" s="213"/>
      <c r="AV69" s="213"/>
      <c r="AW69" s="213"/>
      <c r="AX69" s="213"/>
      <c r="AY69" s="213"/>
    </row>
    <row r="70" spans="1:51" ht="14.6" hidden="1" x14ac:dyDescent="0.4">
      <c r="A70" s="787" t="str">
        <f>Tabla135[[#This Row],[Id Riesgo]]</f>
        <v>RC6</v>
      </c>
      <c r="B70" s="788" t="str">
        <f>Tabla135[[#This Row],[Riesgo]]</f>
        <v/>
      </c>
      <c r="C70" s="782" t="b">
        <f>Tabla135[[#This Row],[Identificado en paso 1 y 2?]]</f>
        <v>0</v>
      </c>
      <c r="D70" s="803" t="str">
        <f>_xlfn.XLOOKUP(Tabla135[[#This Row],[Id Riesgo]],Tabla13[Id Riesgo],Tabla13[Probabilidad],"",1)</f>
        <v/>
      </c>
      <c r="E70" s="803" t="str">
        <f>IF(C70=TRUE,_xlfn.XLOOKUP(Tabla135[[#This Row],[Id Riesgo]],Tabla13[Id Riesgo],Tabla13[Porcentaje Impacto],"",1),"")</f>
        <v/>
      </c>
      <c r="F70" s="439" t="str">
        <f t="shared" si="5"/>
        <v>RC6</v>
      </c>
      <c r="G70" s="454" t="b">
        <f>_xlfn.XLOOKUP(F70,Tabla13[Id Riesgo],Tabla13[Registro diligenciado],FALSE,1)</f>
        <v>0</v>
      </c>
      <c r="H70" s="439" t="str">
        <f>IF(G70,_xlfn.XLOOKUP(F70,Tabla6[Id Riesgo],Tabla6[DESCRIPCIÓN DEL RIESGO],FALSE,1),"")</f>
        <v/>
      </c>
      <c r="I70" s="455" t="str">
        <f>_xlfn.XLOOKUP(Tabla135[[#This Row],[Id Riesgo]],Tabla13[Id Riesgo],Tabla13[Probabilidad])</f>
        <v/>
      </c>
      <c r="J70" s="455" t="str">
        <f>_xlfn.XLOOKUP(Tabla135[[#This Row],[Id Riesgo]],Tabla13[Id Riesgo],Tabla13[Porcentaje Impacto],"",1)</f>
        <v/>
      </c>
      <c r="K70" s="445">
        <v>9</v>
      </c>
      <c r="L70" s="448"/>
      <c r="M70" s="448"/>
      <c r="N70" s="448"/>
      <c r="O70" s="440"/>
      <c r="P70" s="448"/>
      <c r="Q70" s="456" t="str">
        <f>_xlfn.TEXTJOIN(" ",TRUE,Tabla135[[#This Row],[Actividad - Acción ¿Qué?
Inicia con verbo]],Tabla135[[#This Row],[Complemento
(Observaciones o desviaciones)]])</f>
        <v/>
      </c>
      <c r="R70" s="440"/>
      <c r="S70" s="455"/>
      <c r="T70" s="439"/>
      <c r="U70" s="440"/>
      <c r="V70" s="455"/>
      <c r="W70" s="440"/>
      <c r="X70" s="440"/>
      <c r="Y70" s="440"/>
      <c r="Z70" s="440"/>
      <c r="AA70" s="444">
        <f>IFERROR(Tabla135[[#This Row],[Peso del control]]+Tabla135[[#This Row],[Peso de la implementación]],"")</f>
        <v>0</v>
      </c>
      <c r="AB70" s="444" t="str" cm="1">
        <f t="array" ref="AB70">IFERROR(IF(Tabla135[[#This Row],[Registro diligenciado]]=TRUE,_xlfn.IFS(AND(Tabla135[[#This Row],[No. de Control]]=1,Tabla135[[#This Row],[Desplazamiento en la Matriz]]="Probabilidad"),D70-(D70*Tabla135[[#This Row],[Valor del control]]),AND(Tabla135[[#This Row],[No. de Control]]&gt;1,Tabla135[[#This Row],[Desplazamiento en la Matriz]]="Probabilidad"),AB69-(AB69*Tabla135[[#This Row],[Valor del control]]),AND(Tabla135[[#This Row],[No. de Control]]=1,Tabla135[[#This Row],[Desplazamiento en la Matriz]]="Impacto"),D70,AND(Tabla135[[#This Row],[No. de Control]]&gt;1,Tabla135[[#This Row],[Desplazamiento en la Matriz]]="Impacto"),AB69),""),"")</f>
        <v/>
      </c>
      <c r="AC70" s="444" t="str" cm="1">
        <f t="array" ref="AC70">IFERROR(IF(Tabla135[[#This Row],[Registro diligenciado]]=TRUE,_xlfn.IFS(AND(Tabla135[[#This Row],[No. de Control]]=1,Tabla135[[#This Row],[Desplazamiento en la Matriz]]="Impacto"),E70-(E70*Tabla135[[#This Row],[Valor del control]]),AND(Tabla135[[#This Row],[No. de Control]]&gt;1,Tabla135[[#This Row],[Desplazamiento en la Matriz]]="Impacto"),AC69-(AC69*Tabla135[[#This Row],[Valor del control]]),AND(Tabla135[[#This Row],[No. de Control]]=1,Tabla135[[#This Row],[Desplazamiento en la Matriz]]="Probabilidad"),E70,AND(Tabla135[[#This Row],[No. de Control]]&gt;1,Tabla135[[#This Row],[Desplazamiento en la Matriz]]="Probabilidad"),AC69),""),"")</f>
        <v/>
      </c>
      <c r="AD70" s="444">
        <f>IFERROR(_xlfn.MINIFS(Tabla135[Probabilidad residual],Tabla135[Id Riesgo],Tabla135[[#This Row],[Id Riesgo]]),"")</f>
        <v>0</v>
      </c>
      <c r="AE70" s="444">
        <f>IFERROR(_xlfn.MINIFS(Tabla135[Impacto residual],Tabla135[Id Riesgo],Tabla135[[#This Row],[Id Riesgo]]),"")</f>
        <v>0</v>
      </c>
      <c r="AF70" s="444" t="str" cm="1">
        <f t="array" ref="AF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 s="444" t="str" cm="1">
        <f t="array" ref="AG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 s="458"/>
      <c r="AJ70" s="803">
        <f>_xlfn.MINIFS(Tabla135[Probabilidad residual],Tabla135[Id Riesgo],Tabla135[[#This Row],[Id Riesgo]])</f>
        <v>0</v>
      </c>
      <c r="AK70" s="803">
        <f>_xlfn.MINIFS(Tabla135[Impacto residual],Tabla135[Id Riesgo],Tabla135[[#This Row],[Id Riesgo]])</f>
        <v>0</v>
      </c>
      <c r="AL70" s="803"/>
      <c r="AM70" s="803"/>
      <c r="AN70" s="213"/>
      <c r="AO70" s="213"/>
      <c r="AP70" s="213"/>
      <c r="AQ70" s="213"/>
      <c r="AR70" s="213"/>
      <c r="AS70" s="213"/>
      <c r="AT70" s="213"/>
      <c r="AU70" s="213"/>
      <c r="AV70" s="213"/>
      <c r="AW70" s="213"/>
      <c r="AX70" s="213"/>
      <c r="AY70" s="213"/>
    </row>
    <row r="71" spans="1:51" ht="14.6" hidden="1" x14ac:dyDescent="0.4">
      <c r="A71" s="787" t="str">
        <f>Tabla135[[#This Row],[Id Riesgo]]</f>
        <v>RC6</v>
      </c>
      <c r="B71" s="788" t="str">
        <f>Tabla135[[#This Row],[Riesgo]]</f>
        <v/>
      </c>
      <c r="C71" s="782" t="b">
        <f>Tabla135[[#This Row],[Identificado en paso 1 y 2?]]</f>
        <v>0</v>
      </c>
      <c r="D71" s="803" t="str">
        <f>_xlfn.XLOOKUP(Tabla135[[#This Row],[Id Riesgo]],Tabla13[Id Riesgo],Tabla13[Probabilidad],"",1)</f>
        <v/>
      </c>
      <c r="E71" s="803" t="str">
        <f>IF(C71=TRUE,_xlfn.XLOOKUP(Tabla135[[#This Row],[Id Riesgo]],Tabla13[Id Riesgo],Tabla13[Porcentaje Impacto],"",1),"")</f>
        <v/>
      </c>
      <c r="F71" s="439" t="str">
        <f t="shared" si="5"/>
        <v>RC6</v>
      </c>
      <c r="G71" s="454" t="b">
        <f>_xlfn.XLOOKUP(F71,Tabla13[Id Riesgo],Tabla13[Registro diligenciado],FALSE,1)</f>
        <v>0</v>
      </c>
      <c r="H71" s="439" t="str">
        <f>IF(G71,_xlfn.XLOOKUP(F71,Tabla6[Id Riesgo],Tabla6[DESCRIPCIÓN DEL RIESGO],FALSE,1),"")</f>
        <v/>
      </c>
      <c r="I71" s="455" t="str">
        <f>_xlfn.XLOOKUP(Tabla135[[#This Row],[Id Riesgo]],Tabla13[Id Riesgo],Tabla13[Probabilidad])</f>
        <v/>
      </c>
      <c r="J71" s="455" t="str">
        <f>_xlfn.XLOOKUP(Tabla135[[#This Row],[Id Riesgo]],Tabla13[Id Riesgo],Tabla13[Porcentaje Impacto],"",1)</f>
        <v/>
      </c>
      <c r="K71" s="445">
        <v>10</v>
      </c>
      <c r="L71" s="448"/>
      <c r="M71" s="448"/>
      <c r="N71" s="448"/>
      <c r="O71" s="440"/>
      <c r="P71" s="448"/>
      <c r="Q71" s="456" t="str">
        <f>_xlfn.TEXTJOIN(" ",TRUE,Tabla135[[#This Row],[Actividad - Acción ¿Qué?
Inicia con verbo]],Tabla135[[#This Row],[Complemento
(Observaciones o desviaciones)]])</f>
        <v/>
      </c>
      <c r="R71" s="440"/>
      <c r="S71" s="455"/>
      <c r="T71" s="439"/>
      <c r="U71" s="440"/>
      <c r="V71" s="455"/>
      <c r="W71" s="440"/>
      <c r="X71" s="440"/>
      <c r="Y71" s="440"/>
      <c r="Z71" s="440"/>
      <c r="AA71" s="444">
        <f>IFERROR(Tabla135[[#This Row],[Peso del control]]+Tabla135[[#This Row],[Peso de la implementación]],"")</f>
        <v>0</v>
      </c>
      <c r="AB71" s="444" t="str" cm="1">
        <f t="array" ref="AB71">IFERROR(IF(Tabla135[[#This Row],[Registro diligenciado]]=TRUE,_xlfn.IFS(AND(Tabla135[[#This Row],[No. de Control]]=1,Tabla135[[#This Row],[Desplazamiento en la Matriz]]="Probabilidad"),D71-(D71*Tabla135[[#This Row],[Valor del control]]),AND(Tabla135[[#This Row],[No. de Control]]&gt;1,Tabla135[[#This Row],[Desplazamiento en la Matriz]]="Probabilidad"),AB70-(AB70*Tabla135[[#This Row],[Valor del control]]),AND(Tabla135[[#This Row],[No. de Control]]=1,Tabla135[[#This Row],[Desplazamiento en la Matriz]]="Impacto"),D71,AND(Tabla135[[#This Row],[No. de Control]]&gt;1,Tabla135[[#This Row],[Desplazamiento en la Matriz]]="Impacto"),AB70),""),"")</f>
        <v/>
      </c>
      <c r="AC71" s="444" t="str" cm="1">
        <f t="array" ref="AC71">IFERROR(IF(Tabla135[[#This Row],[Registro diligenciado]]=TRUE,_xlfn.IFS(AND(Tabla135[[#This Row],[No. de Control]]=1,Tabla135[[#This Row],[Desplazamiento en la Matriz]]="Impacto"),E71-(E71*Tabla135[[#This Row],[Valor del control]]),AND(Tabla135[[#This Row],[No. de Control]]&gt;1,Tabla135[[#This Row],[Desplazamiento en la Matriz]]="Impacto"),AC70-(AC70*Tabla135[[#This Row],[Valor del control]]),AND(Tabla135[[#This Row],[No. de Control]]=1,Tabla135[[#This Row],[Desplazamiento en la Matriz]]="Probabilidad"),E71,AND(Tabla135[[#This Row],[No. de Control]]&gt;1,Tabla135[[#This Row],[Desplazamiento en la Matriz]]="Probabilidad"),AC70),""),"")</f>
        <v/>
      </c>
      <c r="AD71" s="444">
        <f>IFERROR(_xlfn.MINIFS(Tabla135[Probabilidad residual],Tabla135[Id Riesgo],Tabla135[[#This Row],[Id Riesgo]]),"")</f>
        <v>0</v>
      </c>
      <c r="AE71" s="444">
        <f>IFERROR(_xlfn.MINIFS(Tabla135[Impacto residual],Tabla135[Id Riesgo],Tabla135[[#This Row],[Id Riesgo]]),"")</f>
        <v>0</v>
      </c>
      <c r="AF71" s="444" t="str" cm="1">
        <f t="array" ref="AF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 s="444" t="str" cm="1">
        <f t="array" ref="AG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 s="458"/>
      <c r="AJ71" s="803">
        <f>_xlfn.MINIFS(Tabla135[Probabilidad residual],Tabla135[Id Riesgo],Tabla135[[#This Row],[Id Riesgo]])</f>
        <v>0</v>
      </c>
      <c r="AK71" s="803">
        <f>_xlfn.MINIFS(Tabla135[Impacto residual],Tabla135[Id Riesgo],Tabla135[[#This Row],[Id Riesgo]])</f>
        <v>0</v>
      </c>
      <c r="AL71" s="803"/>
      <c r="AM71" s="803"/>
      <c r="AN71" s="213"/>
      <c r="AO71" s="213"/>
      <c r="AP71" s="213"/>
      <c r="AQ71" s="213"/>
      <c r="AR71" s="213"/>
      <c r="AS71" s="213"/>
      <c r="AT71" s="213"/>
      <c r="AU71" s="213"/>
      <c r="AV71" s="213"/>
      <c r="AW71" s="213"/>
      <c r="AX71" s="213"/>
      <c r="AY71" s="213"/>
    </row>
    <row r="72" spans="1:51" ht="21" customHeight="1" x14ac:dyDescent="0.4">
      <c r="A72" s="787" t="str">
        <f>Tabla135[[#This Row],[Id Riesgo]]</f>
        <v>RC7</v>
      </c>
      <c r="B72" s="788" t="str">
        <f>Tabla135[[#This Row],[Riesgo]]</f>
        <v/>
      </c>
      <c r="C72" s="782" t="b">
        <f>Tabla135[[#This Row],[Identificado en paso 1 y 2?]]</f>
        <v>0</v>
      </c>
      <c r="D72" s="803" t="str">
        <f>_xlfn.XLOOKUP(Tabla135[[#This Row],[Id Riesgo]],Tabla13[Id Riesgo],Tabla13[Probabilidad],"",1)</f>
        <v/>
      </c>
      <c r="E72" s="803" t="str">
        <f>IF(C72=TRUE,_xlfn.XLOOKUP(Tabla135[[#This Row],[Id Riesgo]],Tabla13[Id Riesgo],Tabla13[Porcentaje Impacto],"",1),"")</f>
        <v/>
      </c>
      <c r="F72" s="439" t="s">
        <v>565</v>
      </c>
      <c r="G72" s="454" t="b">
        <f>_xlfn.XLOOKUP(F72,Tabla13[Id Riesgo],Tabla13[Registro diligenciado],FALSE,1)</f>
        <v>0</v>
      </c>
      <c r="H72" s="439" t="str">
        <f>IF(G72,_xlfn.XLOOKUP(F72,Tabla6[Id Riesgo],Tabla6[DESCRIPCIÓN DEL RIESGO],FALSE,1),"")</f>
        <v/>
      </c>
      <c r="I72" s="455" t="str">
        <f>_xlfn.XLOOKUP(Tabla135[[#This Row],[Id Riesgo]],Tabla13[Id Riesgo],Tabla13[Probabilidad])</f>
        <v/>
      </c>
      <c r="J72" s="455" t="str">
        <f>_xlfn.XLOOKUP(Tabla135[[#This Row],[Id Riesgo]],Tabla13[Id Riesgo],Tabla13[Porcentaje Impacto],"",1)</f>
        <v/>
      </c>
      <c r="K72" s="445">
        <v>1</v>
      </c>
      <c r="L72" s="448"/>
      <c r="M72" s="448"/>
      <c r="N72" s="448"/>
      <c r="O72" s="440" t="s">
        <v>961</v>
      </c>
      <c r="P72" s="448"/>
      <c r="Q72" s="456" t="str">
        <f>_xlfn.TEXTJOIN(" ",TRUE,Tabla135[[#This Row],[Actividad - Acción ¿Qué?
Inicia con verbo]],Tabla135[[#This Row],[Complemento
(Observaciones o desviaciones)]])</f>
        <v>Se elimina el control según memorando 202676000141013</v>
      </c>
      <c r="R72" s="440"/>
      <c r="S72" s="455"/>
      <c r="T72" s="439"/>
      <c r="U72" s="440"/>
      <c r="V72" s="455"/>
      <c r="W72" s="440"/>
      <c r="X72" s="440"/>
      <c r="Y72" s="440"/>
      <c r="Z72" s="440"/>
      <c r="AA72" s="444">
        <f>IFERROR(Tabla135[[#This Row],[Peso del control]]+Tabla135[[#This Row],[Peso de la implementación]],"")</f>
        <v>0</v>
      </c>
      <c r="AB72" s="444" t="str" cm="1">
        <f t="array" ref="AB72">IFERROR(IF(Tabla135[[#This Row],[Registro diligenciado]]=TRUE,_xlfn.IFS(AND(Tabla135[[#This Row],[No. de Control]]=1,Tabla135[[#This Row],[Desplazamiento en la Matriz]]="Probabilidad"),D72-(D72*Tabla135[[#This Row],[Valor del control]]),AND(Tabla135[[#This Row],[No. de Control]]&gt;1,Tabla135[[#This Row],[Desplazamiento en la Matriz]]="Probabilidad"),AB71-(AB71*Tabla135[[#This Row],[Valor del control]]),AND(Tabla135[[#This Row],[No. de Control]]=1,Tabla135[[#This Row],[Desplazamiento en la Matriz]]="Impacto"),D72,AND(Tabla135[[#This Row],[No. de Control]]&gt;1,Tabla135[[#This Row],[Desplazamiento en la Matriz]]="Impacto"),AB71),""),"")</f>
        <v/>
      </c>
      <c r="AC72" s="444" t="str" cm="1">
        <f t="array" ref="AC72">IFERROR(IF(Tabla135[[#This Row],[Registro diligenciado]]=TRUE,_xlfn.IFS(AND(Tabla135[[#This Row],[No. de Control]]=1,Tabla135[[#This Row],[Desplazamiento en la Matriz]]="Impacto"),E72-(E72*Tabla135[[#This Row],[Valor del control]]),AND(Tabla135[[#This Row],[No. de Control]]&gt;1,Tabla135[[#This Row],[Desplazamiento en la Matriz]]="Impacto"),AC71-(AC71*Tabla135[[#This Row],[Valor del control]]),AND(Tabla135[[#This Row],[No. de Control]]=1,Tabla135[[#This Row],[Desplazamiento en la Matriz]]="Probabilidad"),E72,AND(Tabla135[[#This Row],[No. de Control]]&gt;1,Tabla135[[#This Row],[Desplazamiento en la Matriz]]="Probabilidad"),AC71),""),"")</f>
        <v/>
      </c>
      <c r="AD72" s="444">
        <f>IFERROR(_xlfn.MINIFS(Tabla135[Probabilidad residual],Tabla135[Id Riesgo],Tabla135[[#This Row],[Id Riesgo]]),"")</f>
        <v>0</v>
      </c>
      <c r="AE72" s="444">
        <f>IFERROR(_xlfn.MINIFS(Tabla135[Impacto residual],Tabla135[Id Riesgo],Tabla135[[#This Row],[Id Riesgo]]),"")</f>
        <v>0</v>
      </c>
      <c r="AF72" s="444" t="str" cm="1">
        <f t="array" ref="AF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 s="444" t="str" cm="1">
        <f t="array" ref="AG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 s="458"/>
      <c r="AJ72" s="803">
        <f>_xlfn.MINIFS(Tabla135[Probabilidad residual],Tabla135[Id Riesgo],Tabla135[[#This Row],[Id Riesgo]])</f>
        <v>0</v>
      </c>
      <c r="AK72" s="803">
        <f>_xlfn.MINIFS(Tabla135[Impacto residual],Tabla135[Id Riesgo],Tabla135[[#This Row],[Id Riesgo]])</f>
        <v>0</v>
      </c>
      <c r="AL72" s="803" t="str" cm="1">
        <f t="array" ref="AL72">IFERROR(_xlfn.IFS(AND(AJ72&gt;=CONFIGURACIÓN!$BF$6,AJ72&lt;=CONFIGURACIÓN!$BG$6),CONFIGURACIÓN!$BE$6,AND(AJ72&gt;=CONFIGURACIÓN!$BF$7,AJ72&lt;=CONFIGURACIÓN!$BG$7),CONFIGURACIÓN!$BE$7,AND(AJ72&gt;=CONFIGURACIÓN!$BF$8,AJ72&lt;=CONFIGURACIÓN!$BG$8),CONFIGURACIÓN!$BE$8,AND(AJ72&gt;=CONFIGURACIÓN!$BF$9,AJ72&lt;=CONFIGURACIÓN!$BG$9),CONFIGURACIÓN!$BE$9,AND(AJ72&gt;=CONFIGURACIÓN!$BF$10,AJ72&lt;=CONFIGURACIÓN!$BG$10),CONFIGURACIÓN!$BE$10),"")</f>
        <v/>
      </c>
      <c r="AM72" s="803" t="str" cm="1">
        <f t="array" ref="AM72">IFERROR(_xlfn.IFS(AND(AK72&gt;=CONFIGURACIÓN!$BJ$6,AK72&lt;=CONFIGURACIÓN!$BK$6),CONFIGURACIÓN!$BI$6,AND(AK72&gt;=CONFIGURACIÓN!$BJ$7,AK72&lt;=CONFIGURACIÓN!$BK$7),CONFIGURACIÓN!$BI$7,AND(AK72&gt;=CONFIGURACIÓN!$BJ$8,AK72&lt;=CONFIGURACIÓN!$BK$8),CONFIGURACIÓN!$BI$8,AND(AK72&gt;=CONFIGURACIÓN!$BJ$9,AK72&lt;=CONFIGURACIÓN!$BK$9),CONFIGURACIÓN!$BI$9,AND(AK72&gt;=CONFIGURACIÓN!$BJ$10,AK72&lt;=CONFIGURACIÓN!$BK$10),CONFIGURACIÓN!$BI$10),"")</f>
        <v/>
      </c>
      <c r="AN72" s="213"/>
      <c r="AO72" s="213"/>
      <c r="AP72" s="213"/>
      <c r="AQ72" s="213"/>
      <c r="AR72" s="213"/>
      <c r="AS72" s="213"/>
      <c r="AT72" s="213"/>
      <c r="AU72" s="213"/>
      <c r="AV72" s="213"/>
      <c r="AW72" s="213"/>
      <c r="AX72" s="213"/>
      <c r="AY72" s="213"/>
    </row>
    <row r="73" spans="1:51" ht="14.6" hidden="1" x14ac:dyDescent="0.4">
      <c r="A73" s="787" t="str">
        <f>Tabla135[[#This Row],[Id Riesgo]]</f>
        <v>RC7</v>
      </c>
      <c r="B73" s="788" t="str">
        <f>Tabla135[[#This Row],[Riesgo]]</f>
        <v/>
      </c>
      <c r="C73" s="782" t="b">
        <f>Tabla135[[#This Row],[Identificado en paso 1 y 2?]]</f>
        <v>0</v>
      </c>
      <c r="D73" s="803" t="str">
        <f>_xlfn.XLOOKUP(Tabla135[[#This Row],[Id Riesgo]],Tabla13[Id Riesgo],Tabla13[Probabilidad],"",1)</f>
        <v/>
      </c>
      <c r="E73" s="803" t="str">
        <f>IF(C73=TRUE,_xlfn.XLOOKUP(Tabla135[[#This Row],[Id Riesgo]],Tabla13[Id Riesgo],Tabla13[Porcentaje Impacto],"",1),"")</f>
        <v/>
      </c>
      <c r="F73" s="439" t="str">
        <f t="shared" ref="F73:F81" si="6">F72</f>
        <v>RC7</v>
      </c>
      <c r="G73" s="454" t="b">
        <f>_xlfn.XLOOKUP(F73,Tabla13[Id Riesgo],Tabla13[Registro diligenciado],FALSE,1)</f>
        <v>0</v>
      </c>
      <c r="H73" s="439" t="str">
        <f>IF(G73,_xlfn.XLOOKUP(F73,Tabla6[Id Riesgo],Tabla6[DESCRIPCIÓN DEL RIESGO],FALSE,1),"")</f>
        <v/>
      </c>
      <c r="I73" s="455" t="str">
        <f>_xlfn.XLOOKUP(Tabla135[[#This Row],[Id Riesgo]],Tabla13[Id Riesgo],Tabla13[Probabilidad])</f>
        <v/>
      </c>
      <c r="J73" s="455" t="str">
        <f>_xlfn.XLOOKUP(Tabla135[[#This Row],[Id Riesgo]],Tabla13[Id Riesgo],Tabla13[Porcentaje Impacto],"",1)</f>
        <v/>
      </c>
      <c r="K73" s="445">
        <v>2</v>
      </c>
      <c r="L73" s="448"/>
      <c r="M73" s="448"/>
      <c r="N73" s="448"/>
      <c r="O73" s="440"/>
      <c r="P73" s="448"/>
      <c r="Q73" s="456" t="str">
        <f>_xlfn.TEXTJOIN(" ",TRUE,Tabla135[[#This Row],[Actividad - Acción ¿Qué?
Inicia con verbo]],Tabla135[[#This Row],[Complemento
(Observaciones o desviaciones)]])</f>
        <v/>
      </c>
      <c r="R73" s="440"/>
      <c r="S73" s="455" t="str">
        <f>_xlfn.XLOOKUP(Tabla135[[#This Row],[Tipo de control]],Tabla7[Tipo de control],Tabla7[Peso],"",1)</f>
        <v/>
      </c>
      <c r="T73" s="439" t="str">
        <f>_xlfn.XLOOKUP(Tabla135[[#This Row],[Tipo de control]],Tabla7[Tipo de control],Tabla7[Afectación matriz],"",1)</f>
        <v/>
      </c>
      <c r="U73" s="440"/>
      <c r="V73" s="455" t="str">
        <f>_xlfn.XLOOKUP(Tabla135[[#This Row],[Implementación]],Tabla11[Implementación],Tabla11[Peso],"",1)</f>
        <v/>
      </c>
      <c r="W73" s="440"/>
      <c r="X73" s="440"/>
      <c r="Y73" s="440"/>
      <c r="Z73" s="440"/>
      <c r="AA73" s="444" t="str">
        <f>IFERROR(Tabla135[[#This Row],[Peso del control]]+Tabla135[[#This Row],[Peso de la implementación]],"")</f>
        <v/>
      </c>
      <c r="AB73" s="444" t="str" cm="1">
        <f t="array" ref="AB73">IFERROR(IF(Tabla135[[#This Row],[Registro diligenciado]]=TRUE,_xlfn.IFS(AND(Tabla135[[#This Row],[No. de Control]]=1,Tabla135[[#This Row],[Desplazamiento en la Matriz]]="Probabilidad"),D73-(D73*Tabla135[[#This Row],[Valor del control]]),AND(Tabla135[[#This Row],[No. de Control]]&gt;1,Tabla135[[#This Row],[Desplazamiento en la Matriz]]="Probabilidad"),AB72-(AB72*Tabla135[[#This Row],[Valor del control]]),AND(Tabla135[[#This Row],[No. de Control]]=1,Tabla135[[#This Row],[Desplazamiento en la Matriz]]="Impacto"),D73,AND(Tabla135[[#This Row],[No. de Control]]&gt;1,Tabla135[[#This Row],[Desplazamiento en la Matriz]]="Impacto"),AB72),""),"")</f>
        <v/>
      </c>
      <c r="AC73" s="444" t="str" cm="1">
        <f t="array" ref="AC73">IFERROR(IF(Tabla135[[#This Row],[Registro diligenciado]]=TRUE,_xlfn.IFS(AND(Tabla135[[#This Row],[No. de Control]]=1,Tabla135[[#This Row],[Desplazamiento en la Matriz]]="Impacto"),E73-(E73*Tabla135[[#This Row],[Valor del control]]),AND(Tabla135[[#This Row],[No. de Control]]&gt;1,Tabla135[[#This Row],[Desplazamiento en la Matriz]]="Impacto"),AC72-(AC72*Tabla135[[#This Row],[Valor del control]]),AND(Tabla135[[#This Row],[No. de Control]]=1,Tabla135[[#This Row],[Desplazamiento en la Matriz]]="Probabilidad"),E73,AND(Tabla135[[#This Row],[No. de Control]]&gt;1,Tabla135[[#This Row],[Desplazamiento en la Matriz]]="Probabilidad"),AC72),""),"")</f>
        <v/>
      </c>
      <c r="AD73" s="444">
        <f>IFERROR(_xlfn.MINIFS(Tabla135[Probabilidad residual],Tabla135[Id Riesgo],Tabla135[[#This Row],[Id Riesgo]]),"")</f>
        <v>0</v>
      </c>
      <c r="AE73" s="444">
        <f>IFERROR(_xlfn.MINIFS(Tabla135[Impacto residual],Tabla135[Id Riesgo],Tabla135[[#This Row],[Id Riesgo]]),"")</f>
        <v>0</v>
      </c>
      <c r="AF73" s="444" t="str" cm="1">
        <f t="array" ref="AF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 s="444" t="str" cm="1">
        <f t="array" ref="AG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 s="458"/>
      <c r="AJ73" s="803">
        <f>_xlfn.MINIFS(Tabla135[Probabilidad residual],Tabla135[Id Riesgo],Tabla135[[#This Row],[Id Riesgo]])</f>
        <v>0</v>
      </c>
      <c r="AK73" s="803">
        <f>_xlfn.MINIFS(Tabla135[Impacto residual],Tabla135[Id Riesgo],Tabla135[[#This Row],[Id Riesgo]])</f>
        <v>0</v>
      </c>
      <c r="AL73" s="803"/>
      <c r="AM73" s="803"/>
      <c r="AN73" s="213"/>
      <c r="AO73" s="213"/>
      <c r="AP73" s="213"/>
      <c r="AQ73" s="213"/>
      <c r="AR73" s="213"/>
      <c r="AS73" s="213"/>
      <c r="AT73" s="213"/>
      <c r="AU73" s="213"/>
      <c r="AV73" s="213"/>
      <c r="AW73" s="213"/>
      <c r="AX73" s="213"/>
      <c r="AY73" s="213"/>
    </row>
    <row r="74" spans="1:51" ht="14.6" hidden="1" x14ac:dyDescent="0.4">
      <c r="A74" s="787" t="str">
        <f>Tabla135[[#This Row],[Id Riesgo]]</f>
        <v>RC7</v>
      </c>
      <c r="B74" s="788" t="str">
        <f>Tabla135[[#This Row],[Riesgo]]</f>
        <v/>
      </c>
      <c r="C74" s="782" t="b">
        <f>Tabla135[[#This Row],[Identificado en paso 1 y 2?]]</f>
        <v>0</v>
      </c>
      <c r="D74" s="803" t="str">
        <f>_xlfn.XLOOKUP(Tabla135[[#This Row],[Id Riesgo]],Tabla13[Id Riesgo],Tabla13[Probabilidad],"",1)</f>
        <v/>
      </c>
      <c r="E74" s="803" t="str">
        <f>IF(C74=TRUE,_xlfn.XLOOKUP(Tabla135[[#This Row],[Id Riesgo]],Tabla13[Id Riesgo],Tabla13[Porcentaje Impacto],"",1),"")</f>
        <v/>
      </c>
      <c r="F74" s="439" t="str">
        <f t="shared" si="6"/>
        <v>RC7</v>
      </c>
      <c r="G74" s="454" t="b">
        <f>_xlfn.XLOOKUP(F74,Tabla13[Id Riesgo],Tabla13[Registro diligenciado],FALSE,1)</f>
        <v>0</v>
      </c>
      <c r="H74" s="439" t="str">
        <f>IF(G74,_xlfn.XLOOKUP(F74,Tabla6[Id Riesgo],Tabla6[DESCRIPCIÓN DEL RIESGO],FALSE,1),"")</f>
        <v/>
      </c>
      <c r="I74" s="455" t="str">
        <f>_xlfn.XLOOKUP(Tabla135[[#This Row],[Id Riesgo]],Tabla13[Id Riesgo],Tabla13[Probabilidad])</f>
        <v/>
      </c>
      <c r="J74" s="455" t="str">
        <f>_xlfn.XLOOKUP(Tabla135[[#This Row],[Id Riesgo]],Tabla13[Id Riesgo],Tabla13[Porcentaje Impacto],"",1)</f>
        <v/>
      </c>
      <c r="K74" s="445">
        <v>3</v>
      </c>
      <c r="L74" s="448"/>
      <c r="M74" s="448"/>
      <c r="N74" s="448"/>
      <c r="O74" s="440"/>
      <c r="P74" s="448"/>
      <c r="Q74" s="456" t="str">
        <f>_xlfn.TEXTJOIN(" ",TRUE,Tabla135[[#This Row],[Actividad - Acción ¿Qué?
Inicia con verbo]],Tabla135[[#This Row],[Complemento
(Observaciones o desviaciones)]])</f>
        <v/>
      </c>
      <c r="R74" s="440"/>
      <c r="S74" s="455" t="str">
        <f>_xlfn.XLOOKUP(Tabla135[[#This Row],[Tipo de control]],Tabla7[Tipo de control],Tabla7[Peso],"",1)</f>
        <v/>
      </c>
      <c r="T74" s="439" t="str">
        <f>_xlfn.XLOOKUP(Tabla135[[#This Row],[Tipo de control]],Tabla7[Tipo de control],Tabla7[Afectación matriz],"",1)</f>
        <v/>
      </c>
      <c r="U74" s="440"/>
      <c r="V74" s="455" t="str">
        <f>_xlfn.XLOOKUP(Tabla135[[#This Row],[Implementación]],Tabla11[Implementación],Tabla11[Peso],"",1)</f>
        <v/>
      </c>
      <c r="W74" s="440"/>
      <c r="X74" s="440"/>
      <c r="Y74" s="440"/>
      <c r="Z74" s="440"/>
      <c r="AA74" s="444" t="str">
        <f>IFERROR(Tabla135[[#This Row],[Peso del control]]+Tabla135[[#This Row],[Peso de la implementación]],"")</f>
        <v/>
      </c>
      <c r="AB74" s="444" t="str" cm="1">
        <f t="array" ref="AB74">IFERROR(IF(Tabla135[[#This Row],[Registro diligenciado]]=TRUE,_xlfn.IFS(AND(Tabla135[[#This Row],[No. de Control]]=1,Tabla135[[#This Row],[Desplazamiento en la Matriz]]="Probabilidad"),D74-(D74*Tabla135[[#This Row],[Valor del control]]),AND(Tabla135[[#This Row],[No. de Control]]&gt;1,Tabla135[[#This Row],[Desplazamiento en la Matriz]]="Probabilidad"),AB73-(AB73*Tabla135[[#This Row],[Valor del control]]),AND(Tabla135[[#This Row],[No. de Control]]=1,Tabla135[[#This Row],[Desplazamiento en la Matriz]]="Impacto"),D74,AND(Tabla135[[#This Row],[No. de Control]]&gt;1,Tabla135[[#This Row],[Desplazamiento en la Matriz]]="Impacto"),AB73),""),"")</f>
        <v/>
      </c>
      <c r="AC74" s="444" t="str" cm="1">
        <f t="array" ref="AC74">IFERROR(IF(Tabla135[[#This Row],[Registro diligenciado]]=TRUE,_xlfn.IFS(AND(Tabla135[[#This Row],[No. de Control]]=1,Tabla135[[#This Row],[Desplazamiento en la Matriz]]="Impacto"),E74-(E74*Tabla135[[#This Row],[Valor del control]]),AND(Tabla135[[#This Row],[No. de Control]]&gt;1,Tabla135[[#This Row],[Desplazamiento en la Matriz]]="Impacto"),AC73-(AC73*Tabla135[[#This Row],[Valor del control]]),AND(Tabla135[[#This Row],[No. de Control]]=1,Tabla135[[#This Row],[Desplazamiento en la Matriz]]="Probabilidad"),E74,AND(Tabla135[[#This Row],[No. de Control]]&gt;1,Tabla135[[#This Row],[Desplazamiento en la Matriz]]="Probabilidad"),AC73),""),"")</f>
        <v/>
      </c>
      <c r="AD74" s="444">
        <f>IFERROR(_xlfn.MINIFS(Tabla135[Probabilidad residual],Tabla135[Id Riesgo],Tabla135[[#This Row],[Id Riesgo]]),"")</f>
        <v>0</v>
      </c>
      <c r="AE74" s="444">
        <f>IFERROR(_xlfn.MINIFS(Tabla135[Impacto residual],Tabla135[Id Riesgo],Tabla135[[#This Row],[Id Riesgo]]),"")</f>
        <v>0</v>
      </c>
      <c r="AF74" s="444" t="str" cm="1">
        <f t="array" ref="AF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 s="444" t="str" cm="1">
        <f t="array" ref="AG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 s="458"/>
      <c r="AJ74" s="803">
        <f>_xlfn.MINIFS(Tabla135[Probabilidad residual],Tabla135[Id Riesgo],Tabla135[[#This Row],[Id Riesgo]])</f>
        <v>0</v>
      </c>
      <c r="AK74" s="803">
        <f>_xlfn.MINIFS(Tabla135[Impacto residual],Tabla135[Id Riesgo],Tabla135[[#This Row],[Id Riesgo]])</f>
        <v>0</v>
      </c>
      <c r="AL74" s="803"/>
      <c r="AM74" s="803"/>
      <c r="AN74" s="213"/>
      <c r="AO74" s="213"/>
      <c r="AP74" s="213"/>
      <c r="AQ74" s="213"/>
      <c r="AR74" s="213"/>
      <c r="AS74" s="213"/>
      <c r="AT74" s="213"/>
      <c r="AU74" s="213"/>
      <c r="AV74" s="213"/>
      <c r="AW74" s="213"/>
      <c r="AX74" s="213"/>
      <c r="AY74" s="213"/>
    </row>
    <row r="75" spans="1:51" ht="14.6" hidden="1" x14ac:dyDescent="0.4">
      <c r="A75" s="787" t="str">
        <f>Tabla135[[#This Row],[Id Riesgo]]</f>
        <v>RC7</v>
      </c>
      <c r="B75" s="788" t="str">
        <f>Tabla135[[#This Row],[Riesgo]]</f>
        <v/>
      </c>
      <c r="C75" s="782" t="b">
        <f>Tabla135[[#This Row],[Identificado en paso 1 y 2?]]</f>
        <v>0</v>
      </c>
      <c r="D75" s="803" t="str">
        <f>_xlfn.XLOOKUP(Tabla135[[#This Row],[Id Riesgo]],Tabla13[Id Riesgo],Tabla13[Probabilidad],"",1)</f>
        <v/>
      </c>
      <c r="E75" s="803" t="str">
        <f>IF(C75=TRUE,_xlfn.XLOOKUP(Tabla135[[#This Row],[Id Riesgo]],Tabla13[Id Riesgo],Tabla13[Porcentaje Impacto],"",1),"")</f>
        <v/>
      </c>
      <c r="F75" s="439" t="str">
        <f t="shared" si="6"/>
        <v>RC7</v>
      </c>
      <c r="G75" s="454" t="b">
        <f>_xlfn.XLOOKUP(F75,Tabla13[Id Riesgo],Tabla13[Registro diligenciado],FALSE,1)</f>
        <v>0</v>
      </c>
      <c r="H75" s="439" t="str">
        <f>IF(G75,_xlfn.XLOOKUP(F75,Tabla6[Id Riesgo],Tabla6[DESCRIPCIÓN DEL RIESGO],FALSE,1),"")</f>
        <v/>
      </c>
      <c r="I75" s="455" t="str">
        <f>_xlfn.XLOOKUP(Tabla135[[#This Row],[Id Riesgo]],Tabla13[Id Riesgo],Tabla13[Probabilidad])</f>
        <v/>
      </c>
      <c r="J75" s="455" t="str">
        <f>_xlfn.XLOOKUP(Tabla135[[#This Row],[Id Riesgo]],Tabla13[Id Riesgo],Tabla13[Porcentaje Impacto],"",1)</f>
        <v/>
      </c>
      <c r="K75" s="445">
        <v>4</v>
      </c>
      <c r="L75" s="448"/>
      <c r="M75" s="448"/>
      <c r="N75" s="448"/>
      <c r="O75" s="440"/>
      <c r="P75" s="448"/>
      <c r="Q75" s="456" t="str">
        <f>_xlfn.TEXTJOIN(" ",TRUE,Tabla135[[#This Row],[Actividad - Acción ¿Qué?
Inicia con verbo]],Tabla135[[#This Row],[Complemento
(Observaciones o desviaciones)]])</f>
        <v/>
      </c>
      <c r="R75" s="440"/>
      <c r="S75" s="455" t="str">
        <f>_xlfn.XLOOKUP(Tabla135[[#This Row],[Tipo de control]],Tabla7[Tipo de control],Tabla7[Peso],"",1)</f>
        <v/>
      </c>
      <c r="T75" s="439" t="str">
        <f>_xlfn.XLOOKUP(Tabla135[[#This Row],[Tipo de control]],Tabla7[Tipo de control],Tabla7[Afectación matriz],"",1)</f>
        <v/>
      </c>
      <c r="U75" s="440"/>
      <c r="V75" s="455" t="str">
        <f>_xlfn.XLOOKUP(Tabla135[[#This Row],[Implementación]],Tabla11[Implementación],Tabla11[Peso],"",1)</f>
        <v/>
      </c>
      <c r="W75" s="440"/>
      <c r="X75" s="440"/>
      <c r="Y75" s="440"/>
      <c r="Z75" s="440"/>
      <c r="AA75" s="444" t="str">
        <f>IFERROR(Tabla135[[#This Row],[Peso del control]]+Tabla135[[#This Row],[Peso de la implementación]],"")</f>
        <v/>
      </c>
      <c r="AB75" s="444" t="str" cm="1">
        <f t="array" ref="AB75">IFERROR(IF(Tabla135[[#This Row],[Registro diligenciado]]=TRUE,_xlfn.IFS(AND(Tabla135[[#This Row],[No. de Control]]=1,Tabla135[[#This Row],[Desplazamiento en la Matriz]]="Probabilidad"),D75-(D75*Tabla135[[#This Row],[Valor del control]]),AND(Tabla135[[#This Row],[No. de Control]]&gt;1,Tabla135[[#This Row],[Desplazamiento en la Matriz]]="Probabilidad"),AB74-(AB74*Tabla135[[#This Row],[Valor del control]]),AND(Tabla135[[#This Row],[No. de Control]]=1,Tabla135[[#This Row],[Desplazamiento en la Matriz]]="Impacto"),D75,AND(Tabla135[[#This Row],[No. de Control]]&gt;1,Tabla135[[#This Row],[Desplazamiento en la Matriz]]="Impacto"),AB74),""),"")</f>
        <v/>
      </c>
      <c r="AC75" s="444" t="str" cm="1">
        <f t="array" ref="AC75">IFERROR(IF(Tabla135[[#This Row],[Registro diligenciado]]=TRUE,_xlfn.IFS(AND(Tabla135[[#This Row],[No. de Control]]=1,Tabla135[[#This Row],[Desplazamiento en la Matriz]]="Impacto"),E75-(E75*Tabla135[[#This Row],[Valor del control]]),AND(Tabla135[[#This Row],[No. de Control]]&gt;1,Tabla135[[#This Row],[Desplazamiento en la Matriz]]="Impacto"),AC74-(AC74*Tabla135[[#This Row],[Valor del control]]),AND(Tabla135[[#This Row],[No. de Control]]=1,Tabla135[[#This Row],[Desplazamiento en la Matriz]]="Probabilidad"),E75,AND(Tabla135[[#This Row],[No. de Control]]&gt;1,Tabla135[[#This Row],[Desplazamiento en la Matriz]]="Probabilidad"),AC74),""),"")</f>
        <v/>
      </c>
      <c r="AD75" s="444">
        <f>IFERROR(_xlfn.MINIFS(Tabla135[Probabilidad residual],Tabla135[Id Riesgo],Tabla135[[#This Row],[Id Riesgo]]),"")</f>
        <v>0</v>
      </c>
      <c r="AE75" s="444">
        <f>IFERROR(_xlfn.MINIFS(Tabla135[Impacto residual],Tabla135[Id Riesgo],Tabla135[[#This Row],[Id Riesgo]]),"")</f>
        <v>0</v>
      </c>
      <c r="AF75" s="444" t="str" cm="1">
        <f t="array" ref="AF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 s="444" t="str" cm="1">
        <f t="array" ref="AG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 s="458"/>
      <c r="AJ75" s="803">
        <f>_xlfn.MINIFS(Tabla135[Probabilidad residual],Tabla135[Id Riesgo],Tabla135[[#This Row],[Id Riesgo]])</f>
        <v>0</v>
      </c>
      <c r="AK75" s="803">
        <f>_xlfn.MINIFS(Tabla135[Impacto residual],Tabla135[Id Riesgo],Tabla135[[#This Row],[Id Riesgo]])</f>
        <v>0</v>
      </c>
      <c r="AL75" s="803"/>
      <c r="AM75" s="803"/>
      <c r="AN75" s="213"/>
      <c r="AO75" s="213"/>
      <c r="AP75" s="213"/>
      <c r="AQ75" s="213"/>
      <c r="AR75" s="213"/>
      <c r="AS75" s="213"/>
      <c r="AT75" s="213"/>
      <c r="AU75" s="213"/>
      <c r="AV75" s="213"/>
      <c r="AW75" s="213"/>
      <c r="AX75" s="213"/>
      <c r="AY75" s="213"/>
    </row>
    <row r="76" spans="1:51" ht="14.6" hidden="1" x14ac:dyDescent="0.4">
      <c r="A76" s="787" t="str">
        <f>Tabla135[[#This Row],[Id Riesgo]]</f>
        <v>RC7</v>
      </c>
      <c r="B76" s="788" t="str">
        <f>Tabla135[[#This Row],[Riesgo]]</f>
        <v/>
      </c>
      <c r="C76" s="782" t="b">
        <f>Tabla135[[#This Row],[Identificado en paso 1 y 2?]]</f>
        <v>0</v>
      </c>
      <c r="D76" s="803" t="str">
        <f>_xlfn.XLOOKUP(Tabla135[[#This Row],[Id Riesgo]],Tabla13[Id Riesgo],Tabla13[Probabilidad],"",1)</f>
        <v/>
      </c>
      <c r="E76" s="803" t="str">
        <f>IF(C76=TRUE,_xlfn.XLOOKUP(Tabla135[[#This Row],[Id Riesgo]],Tabla13[Id Riesgo],Tabla13[Porcentaje Impacto],"",1),"")</f>
        <v/>
      </c>
      <c r="F76" s="439" t="str">
        <f t="shared" si="6"/>
        <v>RC7</v>
      </c>
      <c r="G76" s="454" t="b">
        <f>_xlfn.XLOOKUP(F76,Tabla13[Id Riesgo],Tabla13[Registro diligenciado],FALSE,1)</f>
        <v>0</v>
      </c>
      <c r="H76" s="439" t="str">
        <f>IF(G76,_xlfn.XLOOKUP(F76,Tabla6[Id Riesgo],Tabla6[DESCRIPCIÓN DEL RIESGO],FALSE,1),"")</f>
        <v/>
      </c>
      <c r="I76" s="455" t="str">
        <f>_xlfn.XLOOKUP(Tabla135[[#This Row],[Id Riesgo]],Tabla13[Id Riesgo],Tabla13[Probabilidad])</f>
        <v/>
      </c>
      <c r="J76" s="455" t="str">
        <f>_xlfn.XLOOKUP(Tabla135[[#This Row],[Id Riesgo]],Tabla13[Id Riesgo],Tabla13[Porcentaje Impacto],"",1)</f>
        <v/>
      </c>
      <c r="K76" s="445">
        <v>5</v>
      </c>
      <c r="L76" s="448"/>
      <c r="M76" s="448"/>
      <c r="N76" s="448"/>
      <c r="O76" s="440"/>
      <c r="P76" s="448"/>
      <c r="Q76" s="456" t="str">
        <f>_xlfn.TEXTJOIN(" ",TRUE,Tabla135[[#This Row],[Actividad - Acción ¿Qué?
Inicia con verbo]],Tabla135[[#This Row],[Complemento
(Observaciones o desviaciones)]])</f>
        <v/>
      </c>
      <c r="R76" s="440"/>
      <c r="S76" s="455" t="str">
        <f>_xlfn.XLOOKUP(Tabla135[[#This Row],[Tipo de control]],Tabla7[Tipo de control],Tabla7[Peso],"",1)</f>
        <v/>
      </c>
      <c r="T76" s="439" t="str">
        <f>_xlfn.XLOOKUP(Tabla135[[#This Row],[Tipo de control]],Tabla7[Tipo de control],Tabla7[Afectación matriz],"",1)</f>
        <v/>
      </c>
      <c r="U76" s="440"/>
      <c r="V76" s="455" t="str">
        <f>_xlfn.XLOOKUP(Tabla135[[#This Row],[Implementación]],Tabla11[Implementación],Tabla11[Peso],"",1)</f>
        <v/>
      </c>
      <c r="W76" s="440"/>
      <c r="X76" s="440"/>
      <c r="Y76" s="440"/>
      <c r="Z76" s="440"/>
      <c r="AA76" s="444" t="str">
        <f>IFERROR(Tabla135[[#This Row],[Peso del control]]+Tabla135[[#This Row],[Peso de la implementación]],"")</f>
        <v/>
      </c>
      <c r="AB76" s="444" t="str" cm="1">
        <f t="array" ref="AB76">IFERROR(IF(Tabla135[[#This Row],[Registro diligenciado]]=TRUE,_xlfn.IFS(AND(Tabla135[[#This Row],[No. de Control]]=1,Tabla135[[#This Row],[Desplazamiento en la Matriz]]="Probabilidad"),D76-(D76*Tabla135[[#This Row],[Valor del control]]),AND(Tabla135[[#This Row],[No. de Control]]&gt;1,Tabla135[[#This Row],[Desplazamiento en la Matriz]]="Probabilidad"),AB75-(AB75*Tabla135[[#This Row],[Valor del control]]),AND(Tabla135[[#This Row],[No. de Control]]=1,Tabla135[[#This Row],[Desplazamiento en la Matriz]]="Impacto"),D76,AND(Tabla135[[#This Row],[No. de Control]]&gt;1,Tabla135[[#This Row],[Desplazamiento en la Matriz]]="Impacto"),AB75),""),"")</f>
        <v/>
      </c>
      <c r="AC76" s="444" t="str" cm="1">
        <f t="array" ref="AC76">IFERROR(IF(Tabla135[[#This Row],[Registro diligenciado]]=TRUE,_xlfn.IFS(AND(Tabla135[[#This Row],[No. de Control]]=1,Tabla135[[#This Row],[Desplazamiento en la Matriz]]="Impacto"),E76-(E76*Tabla135[[#This Row],[Valor del control]]),AND(Tabla135[[#This Row],[No. de Control]]&gt;1,Tabla135[[#This Row],[Desplazamiento en la Matriz]]="Impacto"),AC75-(AC75*Tabla135[[#This Row],[Valor del control]]),AND(Tabla135[[#This Row],[No. de Control]]=1,Tabla135[[#This Row],[Desplazamiento en la Matriz]]="Probabilidad"),E76,AND(Tabla135[[#This Row],[No. de Control]]&gt;1,Tabla135[[#This Row],[Desplazamiento en la Matriz]]="Probabilidad"),AC75),""),"")</f>
        <v/>
      </c>
      <c r="AD76" s="444">
        <f>IFERROR(_xlfn.MINIFS(Tabla135[Probabilidad residual],Tabla135[Id Riesgo],Tabla135[[#This Row],[Id Riesgo]]),"")</f>
        <v>0</v>
      </c>
      <c r="AE76" s="444">
        <f>IFERROR(_xlfn.MINIFS(Tabla135[Impacto residual],Tabla135[Id Riesgo],Tabla135[[#This Row],[Id Riesgo]]),"")</f>
        <v>0</v>
      </c>
      <c r="AF76" s="444" t="str" cm="1">
        <f t="array" ref="AF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 s="444" t="str" cm="1">
        <f t="array" ref="AG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 s="458"/>
      <c r="AJ76" s="803">
        <f>_xlfn.MINIFS(Tabla135[Probabilidad residual],Tabla135[Id Riesgo],Tabla135[[#This Row],[Id Riesgo]])</f>
        <v>0</v>
      </c>
      <c r="AK76" s="803">
        <f>_xlfn.MINIFS(Tabla135[Impacto residual],Tabla135[Id Riesgo],Tabla135[[#This Row],[Id Riesgo]])</f>
        <v>0</v>
      </c>
      <c r="AL76" s="803"/>
      <c r="AM76" s="803"/>
      <c r="AN76" s="213"/>
      <c r="AO76" s="213"/>
      <c r="AP76" s="213"/>
      <c r="AQ76" s="213"/>
      <c r="AR76" s="213"/>
      <c r="AS76" s="213"/>
      <c r="AT76" s="213"/>
      <c r="AU76" s="213"/>
      <c r="AV76" s="213"/>
      <c r="AW76" s="213"/>
      <c r="AX76" s="213"/>
      <c r="AY76" s="213"/>
    </row>
    <row r="77" spans="1:51" ht="14.6" hidden="1" x14ac:dyDescent="0.4">
      <c r="A77" s="787" t="str">
        <f>Tabla135[[#This Row],[Id Riesgo]]</f>
        <v>RC7</v>
      </c>
      <c r="B77" s="788" t="str">
        <f>Tabla135[[#This Row],[Riesgo]]</f>
        <v/>
      </c>
      <c r="C77" s="782" t="b">
        <f>Tabla135[[#This Row],[Identificado en paso 1 y 2?]]</f>
        <v>0</v>
      </c>
      <c r="D77" s="803" t="str">
        <f>_xlfn.XLOOKUP(Tabla135[[#This Row],[Id Riesgo]],Tabla13[Id Riesgo],Tabla13[Probabilidad],"",1)</f>
        <v/>
      </c>
      <c r="E77" s="803" t="str">
        <f>IF(C77=TRUE,_xlfn.XLOOKUP(Tabla135[[#This Row],[Id Riesgo]],Tabla13[Id Riesgo],Tabla13[Porcentaje Impacto],"",1),"")</f>
        <v/>
      </c>
      <c r="F77" s="439" t="str">
        <f t="shared" si="6"/>
        <v>RC7</v>
      </c>
      <c r="G77" s="454" t="b">
        <f>_xlfn.XLOOKUP(F77,Tabla13[Id Riesgo],Tabla13[Registro diligenciado],FALSE,1)</f>
        <v>0</v>
      </c>
      <c r="H77" s="439" t="str">
        <f>IF(G77,_xlfn.XLOOKUP(F77,Tabla6[Id Riesgo],Tabla6[DESCRIPCIÓN DEL RIESGO],FALSE,1),"")</f>
        <v/>
      </c>
      <c r="I77" s="455" t="str">
        <f>_xlfn.XLOOKUP(Tabla135[[#This Row],[Id Riesgo]],Tabla13[Id Riesgo],Tabla13[Probabilidad])</f>
        <v/>
      </c>
      <c r="J77" s="455" t="str">
        <f>_xlfn.XLOOKUP(Tabla135[[#This Row],[Id Riesgo]],Tabla13[Id Riesgo],Tabla13[Porcentaje Impacto],"",1)</f>
        <v/>
      </c>
      <c r="K77" s="445">
        <v>6</v>
      </c>
      <c r="L77" s="448"/>
      <c r="M77" s="448"/>
      <c r="N77" s="448"/>
      <c r="O77" s="440"/>
      <c r="P77" s="448"/>
      <c r="Q77" s="456" t="str">
        <f>_xlfn.TEXTJOIN(" ",TRUE,Tabla135[[#This Row],[Actividad - Acción ¿Qué?
Inicia con verbo]],Tabla135[[#This Row],[Complemento
(Observaciones o desviaciones)]])</f>
        <v/>
      </c>
      <c r="R77" s="440"/>
      <c r="S77" s="455" t="str">
        <f>_xlfn.XLOOKUP(Tabla135[[#This Row],[Tipo de control]],Tabla7[Tipo de control],Tabla7[Peso],"",1)</f>
        <v/>
      </c>
      <c r="T77" s="439" t="str">
        <f>_xlfn.XLOOKUP(Tabla135[[#This Row],[Tipo de control]],Tabla7[Tipo de control],Tabla7[Afectación matriz],"",1)</f>
        <v/>
      </c>
      <c r="U77" s="440"/>
      <c r="V77" s="455" t="str">
        <f>_xlfn.XLOOKUP(Tabla135[[#This Row],[Implementación]],Tabla11[Implementación],Tabla11[Peso],"",1)</f>
        <v/>
      </c>
      <c r="W77" s="440"/>
      <c r="X77" s="440"/>
      <c r="Y77" s="440"/>
      <c r="Z77" s="440"/>
      <c r="AA77" s="444" t="str">
        <f>IFERROR(Tabla135[[#This Row],[Peso del control]]+Tabla135[[#This Row],[Peso de la implementación]],"")</f>
        <v/>
      </c>
      <c r="AB77" s="444" t="str" cm="1">
        <f t="array" ref="AB77">IFERROR(IF(Tabla135[[#This Row],[Registro diligenciado]]=TRUE,_xlfn.IFS(AND(Tabla135[[#This Row],[No. de Control]]=1,Tabla135[[#This Row],[Desplazamiento en la Matriz]]="Probabilidad"),D77-(D77*Tabla135[[#This Row],[Valor del control]]),AND(Tabla135[[#This Row],[No. de Control]]&gt;1,Tabla135[[#This Row],[Desplazamiento en la Matriz]]="Probabilidad"),AB76-(AB76*Tabla135[[#This Row],[Valor del control]]),AND(Tabla135[[#This Row],[No. de Control]]=1,Tabla135[[#This Row],[Desplazamiento en la Matriz]]="Impacto"),D77,AND(Tabla135[[#This Row],[No. de Control]]&gt;1,Tabla135[[#This Row],[Desplazamiento en la Matriz]]="Impacto"),AB76),""),"")</f>
        <v/>
      </c>
      <c r="AC77" s="444" t="str" cm="1">
        <f t="array" ref="AC77">IFERROR(IF(Tabla135[[#This Row],[Registro diligenciado]]=TRUE,_xlfn.IFS(AND(Tabla135[[#This Row],[No. de Control]]=1,Tabla135[[#This Row],[Desplazamiento en la Matriz]]="Impacto"),E77-(E77*Tabla135[[#This Row],[Valor del control]]),AND(Tabla135[[#This Row],[No. de Control]]&gt;1,Tabla135[[#This Row],[Desplazamiento en la Matriz]]="Impacto"),AC76-(AC76*Tabla135[[#This Row],[Valor del control]]),AND(Tabla135[[#This Row],[No. de Control]]=1,Tabla135[[#This Row],[Desplazamiento en la Matriz]]="Probabilidad"),E77,AND(Tabla135[[#This Row],[No. de Control]]&gt;1,Tabla135[[#This Row],[Desplazamiento en la Matriz]]="Probabilidad"),AC76),""),"")</f>
        <v/>
      </c>
      <c r="AD77" s="444">
        <f>IFERROR(_xlfn.MINIFS(Tabla135[Probabilidad residual],Tabla135[Id Riesgo],Tabla135[[#This Row],[Id Riesgo]]),"")</f>
        <v>0</v>
      </c>
      <c r="AE77" s="444">
        <f>IFERROR(_xlfn.MINIFS(Tabla135[Impacto residual],Tabla135[Id Riesgo],Tabla135[[#This Row],[Id Riesgo]]),"")</f>
        <v>0</v>
      </c>
      <c r="AF77" s="444" t="str" cm="1">
        <f t="array" ref="AF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 s="444" t="str" cm="1">
        <f t="array" ref="AG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 s="458"/>
      <c r="AJ77" s="803">
        <f>_xlfn.MINIFS(Tabla135[Probabilidad residual],Tabla135[Id Riesgo],Tabla135[[#This Row],[Id Riesgo]])</f>
        <v>0</v>
      </c>
      <c r="AK77" s="803">
        <f>_xlfn.MINIFS(Tabla135[Impacto residual],Tabla135[Id Riesgo],Tabla135[[#This Row],[Id Riesgo]])</f>
        <v>0</v>
      </c>
      <c r="AL77" s="803"/>
      <c r="AM77" s="803"/>
      <c r="AN77" s="213"/>
      <c r="AO77" s="213"/>
      <c r="AP77" s="213"/>
      <c r="AQ77" s="213"/>
      <c r="AR77" s="213"/>
      <c r="AS77" s="213"/>
      <c r="AT77" s="213"/>
      <c r="AU77" s="213"/>
      <c r="AV77" s="213"/>
      <c r="AW77" s="213"/>
      <c r="AX77" s="213"/>
      <c r="AY77" s="213"/>
    </row>
    <row r="78" spans="1:51" ht="14.6" hidden="1" x14ac:dyDescent="0.4">
      <c r="A78" s="787" t="str">
        <f>Tabla135[[#This Row],[Id Riesgo]]</f>
        <v>RC7</v>
      </c>
      <c r="B78" s="788" t="str">
        <f>Tabla135[[#This Row],[Riesgo]]</f>
        <v/>
      </c>
      <c r="C78" s="782" t="b">
        <f>Tabla135[[#This Row],[Identificado en paso 1 y 2?]]</f>
        <v>0</v>
      </c>
      <c r="D78" s="803" t="str">
        <f>_xlfn.XLOOKUP(Tabla135[[#This Row],[Id Riesgo]],Tabla13[Id Riesgo],Tabla13[Probabilidad],"",1)</f>
        <v/>
      </c>
      <c r="E78" s="803" t="str">
        <f>IF(C78=TRUE,_xlfn.XLOOKUP(Tabla135[[#This Row],[Id Riesgo]],Tabla13[Id Riesgo],Tabla13[Porcentaje Impacto],"",1),"")</f>
        <v/>
      </c>
      <c r="F78" s="439" t="str">
        <f t="shared" si="6"/>
        <v>RC7</v>
      </c>
      <c r="G78" s="454" t="b">
        <f>_xlfn.XLOOKUP(F78,Tabla13[Id Riesgo],Tabla13[Registro diligenciado],FALSE,1)</f>
        <v>0</v>
      </c>
      <c r="H78" s="439" t="str">
        <f>IF(G78,_xlfn.XLOOKUP(F78,Tabla6[Id Riesgo],Tabla6[DESCRIPCIÓN DEL RIESGO],FALSE,1),"")</f>
        <v/>
      </c>
      <c r="I78" s="455" t="str">
        <f>_xlfn.XLOOKUP(Tabla135[[#This Row],[Id Riesgo]],Tabla13[Id Riesgo],Tabla13[Probabilidad])</f>
        <v/>
      </c>
      <c r="J78" s="455" t="str">
        <f>_xlfn.XLOOKUP(Tabla135[[#This Row],[Id Riesgo]],Tabla13[Id Riesgo],Tabla13[Porcentaje Impacto],"",1)</f>
        <v/>
      </c>
      <c r="K78" s="445">
        <v>7</v>
      </c>
      <c r="L78" s="448"/>
      <c r="M78" s="448"/>
      <c r="N78" s="448"/>
      <c r="O78" s="440"/>
      <c r="P78" s="448"/>
      <c r="Q78" s="456" t="str">
        <f>_xlfn.TEXTJOIN(" ",TRUE,Tabla135[[#This Row],[Actividad - Acción ¿Qué?
Inicia con verbo]],Tabla135[[#This Row],[Complemento
(Observaciones o desviaciones)]])</f>
        <v/>
      </c>
      <c r="R78" s="440"/>
      <c r="S78" s="455" t="str">
        <f>_xlfn.XLOOKUP(Tabla135[[#This Row],[Tipo de control]],Tabla7[Tipo de control],Tabla7[Peso],"",1)</f>
        <v/>
      </c>
      <c r="T78" s="439" t="str">
        <f>_xlfn.XLOOKUP(Tabla135[[#This Row],[Tipo de control]],Tabla7[Tipo de control],Tabla7[Afectación matriz],"",1)</f>
        <v/>
      </c>
      <c r="U78" s="440"/>
      <c r="V78" s="455" t="str">
        <f>_xlfn.XLOOKUP(Tabla135[[#This Row],[Implementación]],Tabla11[Implementación],Tabla11[Peso],"",1)</f>
        <v/>
      </c>
      <c r="W78" s="440"/>
      <c r="X78" s="440"/>
      <c r="Y78" s="440"/>
      <c r="Z78" s="440"/>
      <c r="AA78" s="444" t="str">
        <f>IFERROR(Tabla135[[#This Row],[Peso del control]]+Tabla135[[#This Row],[Peso de la implementación]],"")</f>
        <v/>
      </c>
      <c r="AB78" s="444" t="str" cm="1">
        <f t="array" ref="AB78">IFERROR(IF(Tabla135[[#This Row],[Registro diligenciado]]=TRUE,_xlfn.IFS(AND(Tabla135[[#This Row],[No. de Control]]=1,Tabla135[[#This Row],[Desplazamiento en la Matriz]]="Probabilidad"),D78-(D78*Tabla135[[#This Row],[Valor del control]]),AND(Tabla135[[#This Row],[No. de Control]]&gt;1,Tabla135[[#This Row],[Desplazamiento en la Matriz]]="Probabilidad"),AB77-(AB77*Tabla135[[#This Row],[Valor del control]]),AND(Tabla135[[#This Row],[No. de Control]]=1,Tabla135[[#This Row],[Desplazamiento en la Matriz]]="Impacto"),D78,AND(Tabla135[[#This Row],[No. de Control]]&gt;1,Tabla135[[#This Row],[Desplazamiento en la Matriz]]="Impacto"),AB77),""),"")</f>
        <v/>
      </c>
      <c r="AC78" s="444" t="str" cm="1">
        <f t="array" ref="AC78">IFERROR(IF(Tabla135[[#This Row],[Registro diligenciado]]=TRUE,_xlfn.IFS(AND(Tabla135[[#This Row],[No. de Control]]=1,Tabla135[[#This Row],[Desplazamiento en la Matriz]]="Impacto"),E78-(E78*Tabla135[[#This Row],[Valor del control]]),AND(Tabla135[[#This Row],[No. de Control]]&gt;1,Tabla135[[#This Row],[Desplazamiento en la Matriz]]="Impacto"),AC77-(AC77*Tabla135[[#This Row],[Valor del control]]),AND(Tabla135[[#This Row],[No. de Control]]=1,Tabla135[[#This Row],[Desplazamiento en la Matriz]]="Probabilidad"),E78,AND(Tabla135[[#This Row],[No. de Control]]&gt;1,Tabla135[[#This Row],[Desplazamiento en la Matriz]]="Probabilidad"),AC77),""),"")</f>
        <v/>
      </c>
      <c r="AD78" s="444">
        <f>IFERROR(_xlfn.MINIFS(Tabla135[Probabilidad residual],Tabla135[Id Riesgo],Tabla135[[#This Row],[Id Riesgo]]),"")</f>
        <v>0</v>
      </c>
      <c r="AE78" s="444">
        <f>IFERROR(_xlfn.MINIFS(Tabla135[Impacto residual],Tabla135[Id Riesgo],Tabla135[[#This Row],[Id Riesgo]]),"")</f>
        <v>0</v>
      </c>
      <c r="AF78" s="444" t="str" cm="1">
        <f t="array" ref="AF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 s="444" t="str" cm="1">
        <f t="array" ref="AG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 s="458"/>
      <c r="AJ78" s="803">
        <f>_xlfn.MINIFS(Tabla135[Probabilidad residual],Tabla135[Id Riesgo],Tabla135[[#This Row],[Id Riesgo]])</f>
        <v>0</v>
      </c>
      <c r="AK78" s="803">
        <f>_xlfn.MINIFS(Tabla135[Impacto residual],Tabla135[Id Riesgo],Tabla135[[#This Row],[Id Riesgo]])</f>
        <v>0</v>
      </c>
      <c r="AL78" s="803"/>
      <c r="AM78" s="803"/>
      <c r="AN78" s="213"/>
      <c r="AO78" s="213"/>
      <c r="AP78" s="213"/>
      <c r="AQ78" s="213"/>
      <c r="AR78" s="213"/>
      <c r="AS78" s="213"/>
      <c r="AT78" s="213"/>
      <c r="AU78" s="213"/>
      <c r="AV78" s="213"/>
      <c r="AW78" s="213"/>
      <c r="AX78" s="213"/>
      <c r="AY78" s="213"/>
    </row>
    <row r="79" spans="1:51" ht="14.6" hidden="1" x14ac:dyDescent="0.4">
      <c r="A79" s="787" t="str">
        <f>Tabla135[[#This Row],[Id Riesgo]]</f>
        <v>RC7</v>
      </c>
      <c r="B79" s="788" t="str">
        <f>Tabla135[[#This Row],[Riesgo]]</f>
        <v/>
      </c>
      <c r="C79" s="782" t="b">
        <f>Tabla135[[#This Row],[Identificado en paso 1 y 2?]]</f>
        <v>0</v>
      </c>
      <c r="D79" s="803" t="str">
        <f>_xlfn.XLOOKUP(Tabla135[[#This Row],[Id Riesgo]],Tabla13[Id Riesgo],Tabla13[Probabilidad],"",1)</f>
        <v/>
      </c>
      <c r="E79" s="803" t="str">
        <f>IF(C79=TRUE,_xlfn.XLOOKUP(Tabla135[[#This Row],[Id Riesgo]],Tabla13[Id Riesgo],Tabla13[Porcentaje Impacto],"",1),"")</f>
        <v/>
      </c>
      <c r="F79" s="439" t="str">
        <f t="shared" si="6"/>
        <v>RC7</v>
      </c>
      <c r="G79" s="454" t="b">
        <f>_xlfn.XLOOKUP(F79,Tabla13[Id Riesgo],Tabla13[Registro diligenciado],FALSE,1)</f>
        <v>0</v>
      </c>
      <c r="H79" s="439" t="str">
        <f>IF(G79,_xlfn.XLOOKUP(F79,Tabla6[Id Riesgo],Tabla6[DESCRIPCIÓN DEL RIESGO],FALSE,1),"")</f>
        <v/>
      </c>
      <c r="I79" s="455" t="str">
        <f>_xlfn.XLOOKUP(Tabla135[[#This Row],[Id Riesgo]],Tabla13[Id Riesgo],Tabla13[Probabilidad])</f>
        <v/>
      </c>
      <c r="J79" s="455" t="str">
        <f>_xlfn.XLOOKUP(Tabla135[[#This Row],[Id Riesgo]],Tabla13[Id Riesgo],Tabla13[Porcentaje Impacto],"",1)</f>
        <v/>
      </c>
      <c r="K79" s="445">
        <v>8</v>
      </c>
      <c r="L79" s="448"/>
      <c r="M79" s="448"/>
      <c r="N79" s="448"/>
      <c r="O79" s="440"/>
      <c r="P79" s="448"/>
      <c r="Q79" s="456" t="str">
        <f>_xlfn.TEXTJOIN(" ",TRUE,Tabla135[[#This Row],[Actividad - Acción ¿Qué?
Inicia con verbo]],Tabla135[[#This Row],[Complemento
(Observaciones o desviaciones)]])</f>
        <v/>
      </c>
      <c r="R79" s="440"/>
      <c r="S79" s="455" t="str">
        <f>_xlfn.XLOOKUP(Tabla135[[#This Row],[Tipo de control]],Tabla7[Tipo de control],Tabla7[Peso],"",1)</f>
        <v/>
      </c>
      <c r="T79" s="439" t="str">
        <f>_xlfn.XLOOKUP(Tabla135[[#This Row],[Tipo de control]],Tabla7[Tipo de control],Tabla7[Afectación matriz],"",1)</f>
        <v/>
      </c>
      <c r="U79" s="440"/>
      <c r="V79" s="455" t="str">
        <f>_xlfn.XLOOKUP(Tabla135[[#This Row],[Implementación]],Tabla11[Implementación],Tabla11[Peso],"",1)</f>
        <v/>
      </c>
      <c r="W79" s="440"/>
      <c r="X79" s="440"/>
      <c r="Y79" s="440"/>
      <c r="Z79" s="440"/>
      <c r="AA79" s="444" t="str">
        <f>IFERROR(Tabla135[[#This Row],[Peso del control]]+Tabla135[[#This Row],[Peso de la implementación]],"")</f>
        <v/>
      </c>
      <c r="AB79" s="444" t="str" cm="1">
        <f t="array" ref="AB79">IFERROR(IF(Tabla135[[#This Row],[Registro diligenciado]]=TRUE,_xlfn.IFS(AND(Tabla135[[#This Row],[No. de Control]]=1,Tabla135[[#This Row],[Desplazamiento en la Matriz]]="Probabilidad"),D79-(D79*Tabla135[[#This Row],[Valor del control]]),AND(Tabla135[[#This Row],[No. de Control]]&gt;1,Tabla135[[#This Row],[Desplazamiento en la Matriz]]="Probabilidad"),AB78-(AB78*Tabla135[[#This Row],[Valor del control]]),AND(Tabla135[[#This Row],[No. de Control]]=1,Tabla135[[#This Row],[Desplazamiento en la Matriz]]="Impacto"),D79,AND(Tabla135[[#This Row],[No. de Control]]&gt;1,Tabla135[[#This Row],[Desplazamiento en la Matriz]]="Impacto"),AB78),""),"")</f>
        <v/>
      </c>
      <c r="AC79" s="444" t="str" cm="1">
        <f t="array" ref="AC79">IFERROR(IF(Tabla135[[#This Row],[Registro diligenciado]]=TRUE,_xlfn.IFS(AND(Tabla135[[#This Row],[No. de Control]]=1,Tabla135[[#This Row],[Desplazamiento en la Matriz]]="Impacto"),E79-(E79*Tabla135[[#This Row],[Valor del control]]),AND(Tabla135[[#This Row],[No. de Control]]&gt;1,Tabla135[[#This Row],[Desplazamiento en la Matriz]]="Impacto"),AC78-(AC78*Tabla135[[#This Row],[Valor del control]]),AND(Tabla135[[#This Row],[No. de Control]]=1,Tabla135[[#This Row],[Desplazamiento en la Matriz]]="Probabilidad"),E79,AND(Tabla135[[#This Row],[No. de Control]]&gt;1,Tabla135[[#This Row],[Desplazamiento en la Matriz]]="Probabilidad"),AC78),""),"")</f>
        <v/>
      </c>
      <c r="AD79" s="444">
        <f>IFERROR(_xlfn.MINIFS(Tabla135[Probabilidad residual],Tabla135[Id Riesgo],Tabla135[[#This Row],[Id Riesgo]]),"")</f>
        <v>0</v>
      </c>
      <c r="AE79" s="444">
        <f>IFERROR(_xlfn.MINIFS(Tabla135[Impacto residual],Tabla135[Id Riesgo],Tabla135[[#This Row],[Id Riesgo]]),"")</f>
        <v>0</v>
      </c>
      <c r="AF79" s="444" t="str" cm="1">
        <f t="array" ref="AF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 s="444" t="str" cm="1">
        <f t="array" ref="AG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 s="458"/>
      <c r="AJ79" s="803">
        <f>_xlfn.MINIFS(Tabla135[Probabilidad residual],Tabla135[Id Riesgo],Tabla135[[#This Row],[Id Riesgo]])</f>
        <v>0</v>
      </c>
      <c r="AK79" s="803">
        <f>_xlfn.MINIFS(Tabla135[Impacto residual],Tabla135[Id Riesgo],Tabla135[[#This Row],[Id Riesgo]])</f>
        <v>0</v>
      </c>
      <c r="AL79" s="803"/>
      <c r="AM79" s="803"/>
      <c r="AN79" s="213"/>
      <c r="AO79" s="213"/>
      <c r="AP79" s="213"/>
      <c r="AQ79" s="213"/>
      <c r="AR79" s="213"/>
      <c r="AS79" s="213"/>
      <c r="AT79" s="213"/>
      <c r="AU79" s="213"/>
      <c r="AV79" s="213"/>
      <c r="AW79" s="213"/>
      <c r="AX79" s="213"/>
      <c r="AY79" s="213"/>
    </row>
    <row r="80" spans="1:51" ht="14.6" hidden="1" x14ac:dyDescent="0.4">
      <c r="A80" s="787" t="str">
        <f>Tabla135[[#This Row],[Id Riesgo]]</f>
        <v>RC7</v>
      </c>
      <c r="B80" s="788" t="str">
        <f>Tabla135[[#This Row],[Riesgo]]</f>
        <v/>
      </c>
      <c r="C80" s="782" t="b">
        <f>Tabla135[[#This Row],[Identificado en paso 1 y 2?]]</f>
        <v>0</v>
      </c>
      <c r="D80" s="803" t="str">
        <f>_xlfn.XLOOKUP(Tabla135[[#This Row],[Id Riesgo]],Tabla13[Id Riesgo],Tabla13[Probabilidad],"",1)</f>
        <v/>
      </c>
      <c r="E80" s="803" t="str">
        <f>IF(C80=TRUE,_xlfn.XLOOKUP(Tabla135[[#This Row],[Id Riesgo]],Tabla13[Id Riesgo],Tabla13[Porcentaje Impacto],"",1),"")</f>
        <v/>
      </c>
      <c r="F80" s="439" t="str">
        <f t="shared" si="6"/>
        <v>RC7</v>
      </c>
      <c r="G80" s="454" t="b">
        <f>_xlfn.XLOOKUP(F80,Tabla13[Id Riesgo],Tabla13[Registro diligenciado],FALSE,1)</f>
        <v>0</v>
      </c>
      <c r="H80" s="439" t="str">
        <f>IF(G80,_xlfn.XLOOKUP(F80,Tabla6[Id Riesgo],Tabla6[DESCRIPCIÓN DEL RIESGO],FALSE,1),"")</f>
        <v/>
      </c>
      <c r="I80" s="455" t="str">
        <f>_xlfn.XLOOKUP(Tabla135[[#This Row],[Id Riesgo]],Tabla13[Id Riesgo],Tabla13[Probabilidad])</f>
        <v/>
      </c>
      <c r="J80" s="455" t="str">
        <f>_xlfn.XLOOKUP(Tabla135[[#This Row],[Id Riesgo]],Tabla13[Id Riesgo],Tabla13[Porcentaje Impacto],"",1)</f>
        <v/>
      </c>
      <c r="K80" s="445">
        <v>9</v>
      </c>
      <c r="L80" s="448"/>
      <c r="M80" s="448"/>
      <c r="N80" s="448"/>
      <c r="O80" s="440"/>
      <c r="P80" s="448"/>
      <c r="Q80" s="456" t="str">
        <f>_xlfn.TEXTJOIN(" ",TRUE,Tabla135[[#This Row],[Actividad - Acción ¿Qué?
Inicia con verbo]],Tabla135[[#This Row],[Complemento
(Observaciones o desviaciones)]])</f>
        <v/>
      </c>
      <c r="R80" s="440"/>
      <c r="S80" s="455" t="str">
        <f>_xlfn.XLOOKUP(Tabla135[[#This Row],[Tipo de control]],Tabla7[Tipo de control],Tabla7[Peso],"",1)</f>
        <v/>
      </c>
      <c r="T80" s="439" t="str">
        <f>_xlfn.XLOOKUP(Tabla135[[#This Row],[Tipo de control]],Tabla7[Tipo de control],Tabla7[Afectación matriz],"",1)</f>
        <v/>
      </c>
      <c r="U80" s="440"/>
      <c r="V80" s="455" t="str">
        <f>_xlfn.XLOOKUP(Tabla135[[#This Row],[Implementación]],Tabla11[Implementación],Tabla11[Peso],"",1)</f>
        <v/>
      </c>
      <c r="W80" s="440"/>
      <c r="X80" s="440"/>
      <c r="Y80" s="440"/>
      <c r="Z80" s="440"/>
      <c r="AA80" s="444" t="str">
        <f>IFERROR(Tabla135[[#This Row],[Peso del control]]+Tabla135[[#This Row],[Peso de la implementación]],"")</f>
        <v/>
      </c>
      <c r="AB80" s="444" t="str" cm="1">
        <f t="array" ref="AB80">IFERROR(IF(Tabla135[[#This Row],[Registro diligenciado]]=TRUE,_xlfn.IFS(AND(Tabla135[[#This Row],[No. de Control]]=1,Tabla135[[#This Row],[Desplazamiento en la Matriz]]="Probabilidad"),D80-(D80*Tabla135[[#This Row],[Valor del control]]),AND(Tabla135[[#This Row],[No. de Control]]&gt;1,Tabla135[[#This Row],[Desplazamiento en la Matriz]]="Probabilidad"),AB79-(AB79*Tabla135[[#This Row],[Valor del control]]),AND(Tabla135[[#This Row],[No. de Control]]=1,Tabla135[[#This Row],[Desplazamiento en la Matriz]]="Impacto"),D80,AND(Tabla135[[#This Row],[No. de Control]]&gt;1,Tabla135[[#This Row],[Desplazamiento en la Matriz]]="Impacto"),AB79),""),"")</f>
        <v/>
      </c>
      <c r="AC80" s="444" t="str" cm="1">
        <f t="array" ref="AC80">IFERROR(IF(Tabla135[[#This Row],[Registro diligenciado]]=TRUE,_xlfn.IFS(AND(Tabla135[[#This Row],[No. de Control]]=1,Tabla135[[#This Row],[Desplazamiento en la Matriz]]="Impacto"),E80-(E80*Tabla135[[#This Row],[Valor del control]]),AND(Tabla135[[#This Row],[No. de Control]]&gt;1,Tabla135[[#This Row],[Desplazamiento en la Matriz]]="Impacto"),AC79-(AC79*Tabla135[[#This Row],[Valor del control]]),AND(Tabla135[[#This Row],[No. de Control]]=1,Tabla135[[#This Row],[Desplazamiento en la Matriz]]="Probabilidad"),E80,AND(Tabla135[[#This Row],[No. de Control]]&gt;1,Tabla135[[#This Row],[Desplazamiento en la Matriz]]="Probabilidad"),AC79),""),"")</f>
        <v/>
      </c>
      <c r="AD80" s="444">
        <f>IFERROR(_xlfn.MINIFS(Tabla135[Probabilidad residual],Tabla135[Id Riesgo],Tabla135[[#This Row],[Id Riesgo]]),"")</f>
        <v>0</v>
      </c>
      <c r="AE80" s="444">
        <f>IFERROR(_xlfn.MINIFS(Tabla135[Impacto residual],Tabla135[Id Riesgo],Tabla135[[#This Row],[Id Riesgo]]),"")</f>
        <v>0</v>
      </c>
      <c r="AF80" s="444" t="str" cm="1">
        <f t="array" ref="AF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 s="444" t="str" cm="1">
        <f t="array" ref="AG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 s="458"/>
      <c r="AJ80" s="803">
        <f>_xlfn.MINIFS(Tabla135[Probabilidad residual],Tabla135[Id Riesgo],Tabla135[[#This Row],[Id Riesgo]])</f>
        <v>0</v>
      </c>
      <c r="AK80" s="803">
        <f>_xlfn.MINIFS(Tabla135[Impacto residual],Tabla135[Id Riesgo],Tabla135[[#This Row],[Id Riesgo]])</f>
        <v>0</v>
      </c>
      <c r="AL80" s="803"/>
      <c r="AM80" s="803"/>
      <c r="AN80" s="213"/>
      <c r="AO80" s="213"/>
      <c r="AP80" s="213"/>
      <c r="AQ80" s="213"/>
      <c r="AR80" s="213"/>
      <c r="AS80" s="213"/>
      <c r="AT80" s="213"/>
      <c r="AU80" s="213"/>
      <c r="AV80" s="213"/>
      <c r="AW80" s="213"/>
      <c r="AX80" s="213"/>
      <c r="AY80" s="213"/>
    </row>
    <row r="81" spans="1:51" ht="14.6" hidden="1" x14ac:dyDescent="0.4">
      <c r="A81" s="787" t="str">
        <f>Tabla135[[#This Row],[Id Riesgo]]</f>
        <v>RC7</v>
      </c>
      <c r="B81" s="788" t="str">
        <f>Tabla135[[#This Row],[Riesgo]]</f>
        <v/>
      </c>
      <c r="C81" s="782" t="b">
        <f>Tabla135[[#This Row],[Identificado en paso 1 y 2?]]</f>
        <v>0</v>
      </c>
      <c r="D81" s="803" t="str">
        <f>_xlfn.XLOOKUP(Tabla135[[#This Row],[Id Riesgo]],Tabla13[Id Riesgo],Tabla13[Probabilidad],"",1)</f>
        <v/>
      </c>
      <c r="E81" s="803" t="str">
        <f>IF(C81=TRUE,_xlfn.XLOOKUP(Tabla135[[#This Row],[Id Riesgo]],Tabla13[Id Riesgo],Tabla13[Porcentaje Impacto],"",1),"")</f>
        <v/>
      </c>
      <c r="F81" s="439" t="str">
        <f t="shared" si="6"/>
        <v>RC7</v>
      </c>
      <c r="G81" s="454" t="b">
        <f>_xlfn.XLOOKUP(F81,Tabla13[Id Riesgo],Tabla13[Registro diligenciado],FALSE,1)</f>
        <v>0</v>
      </c>
      <c r="H81" s="439" t="str">
        <f>IF(G81,_xlfn.XLOOKUP(F81,Tabla6[Id Riesgo],Tabla6[DESCRIPCIÓN DEL RIESGO],FALSE,1),"")</f>
        <v/>
      </c>
      <c r="I81" s="455" t="str">
        <f>_xlfn.XLOOKUP(Tabla135[[#This Row],[Id Riesgo]],Tabla13[Id Riesgo],Tabla13[Probabilidad])</f>
        <v/>
      </c>
      <c r="J81" s="455" t="str">
        <f>_xlfn.XLOOKUP(Tabla135[[#This Row],[Id Riesgo]],Tabla13[Id Riesgo],Tabla13[Porcentaje Impacto],"",1)</f>
        <v/>
      </c>
      <c r="K81" s="445">
        <v>10</v>
      </c>
      <c r="L81" s="448"/>
      <c r="M81" s="448"/>
      <c r="N81" s="448"/>
      <c r="O81" s="440"/>
      <c r="P81" s="448"/>
      <c r="Q81" s="456" t="str">
        <f>_xlfn.TEXTJOIN(" ",TRUE,Tabla135[[#This Row],[Actividad - Acción ¿Qué?
Inicia con verbo]],Tabla135[[#This Row],[Complemento
(Observaciones o desviaciones)]])</f>
        <v/>
      </c>
      <c r="R81" s="440"/>
      <c r="S81" s="455" t="str">
        <f>_xlfn.XLOOKUP(Tabla135[[#This Row],[Tipo de control]],Tabla7[Tipo de control],Tabla7[Peso],"",1)</f>
        <v/>
      </c>
      <c r="T81" s="439" t="str">
        <f>_xlfn.XLOOKUP(Tabla135[[#This Row],[Tipo de control]],Tabla7[Tipo de control],Tabla7[Afectación matriz],"",1)</f>
        <v/>
      </c>
      <c r="U81" s="440"/>
      <c r="V81" s="455" t="str">
        <f>_xlfn.XLOOKUP(Tabla135[[#This Row],[Implementación]],Tabla11[Implementación],Tabla11[Peso],"",1)</f>
        <v/>
      </c>
      <c r="W81" s="440"/>
      <c r="X81" s="440"/>
      <c r="Y81" s="440"/>
      <c r="Z81" s="440"/>
      <c r="AA81" s="444" t="str">
        <f>IFERROR(Tabla135[[#This Row],[Peso del control]]+Tabla135[[#This Row],[Peso de la implementación]],"")</f>
        <v/>
      </c>
      <c r="AB81" s="444" t="str" cm="1">
        <f t="array" ref="AB81">IFERROR(IF(Tabla135[[#This Row],[Registro diligenciado]]=TRUE,_xlfn.IFS(AND(Tabla135[[#This Row],[No. de Control]]=1,Tabla135[[#This Row],[Desplazamiento en la Matriz]]="Probabilidad"),D81-(D81*Tabla135[[#This Row],[Valor del control]]),AND(Tabla135[[#This Row],[No. de Control]]&gt;1,Tabla135[[#This Row],[Desplazamiento en la Matriz]]="Probabilidad"),AB80-(AB80*Tabla135[[#This Row],[Valor del control]]),AND(Tabla135[[#This Row],[No. de Control]]=1,Tabla135[[#This Row],[Desplazamiento en la Matriz]]="Impacto"),D81,AND(Tabla135[[#This Row],[No. de Control]]&gt;1,Tabla135[[#This Row],[Desplazamiento en la Matriz]]="Impacto"),AB80),""),"")</f>
        <v/>
      </c>
      <c r="AC81" s="444" t="str" cm="1">
        <f t="array" ref="AC81">IFERROR(IF(Tabla135[[#This Row],[Registro diligenciado]]=TRUE,_xlfn.IFS(AND(Tabla135[[#This Row],[No. de Control]]=1,Tabla135[[#This Row],[Desplazamiento en la Matriz]]="Impacto"),E81-(E81*Tabla135[[#This Row],[Valor del control]]),AND(Tabla135[[#This Row],[No. de Control]]&gt;1,Tabla135[[#This Row],[Desplazamiento en la Matriz]]="Impacto"),AC80-(AC80*Tabla135[[#This Row],[Valor del control]]),AND(Tabla135[[#This Row],[No. de Control]]=1,Tabla135[[#This Row],[Desplazamiento en la Matriz]]="Probabilidad"),E81,AND(Tabla135[[#This Row],[No. de Control]]&gt;1,Tabla135[[#This Row],[Desplazamiento en la Matriz]]="Probabilidad"),AC80),""),"")</f>
        <v/>
      </c>
      <c r="AD81" s="444">
        <f>IFERROR(_xlfn.MINIFS(Tabla135[Probabilidad residual],Tabla135[Id Riesgo],Tabla135[[#This Row],[Id Riesgo]]),"")</f>
        <v>0</v>
      </c>
      <c r="AE81" s="444">
        <f>IFERROR(_xlfn.MINIFS(Tabla135[Impacto residual],Tabla135[Id Riesgo],Tabla135[[#This Row],[Id Riesgo]]),"")</f>
        <v>0</v>
      </c>
      <c r="AF81" s="444" t="str" cm="1">
        <f t="array" ref="AF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 s="444" t="str" cm="1">
        <f t="array" ref="AG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 s="458"/>
      <c r="AJ81" s="803">
        <f>_xlfn.MINIFS(Tabla135[Probabilidad residual],Tabla135[Id Riesgo],Tabla135[[#This Row],[Id Riesgo]])</f>
        <v>0</v>
      </c>
      <c r="AK81" s="803">
        <f>_xlfn.MINIFS(Tabla135[Impacto residual],Tabla135[Id Riesgo],Tabla135[[#This Row],[Id Riesgo]])</f>
        <v>0</v>
      </c>
      <c r="AL81" s="803"/>
      <c r="AM81" s="803"/>
      <c r="AN81" s="213"/>
      <c r="AO81" s="213"/>
      <c r="AP81" s="213"/>
      <c r="AQ81" s="213"/>
      <c r="AR81" s="213"/>
      <c r="AS81" s="213"/>
      <c r="AT81" s="213"/>
      <c r="AU81" s="213"/>
      <c r="AV81" s="213"/>
      <c r="AW81" s="213"/>
      <c r="AX81" s="213"/>
      <c r="AY81" s="213"/>
    </row>
    <row r="82" spans="1:51" ht="124.3" x14ac:dyDescent="0.4">
      <c r="A82" s="783" t="str">
        <f>Tabla135[[#This Row],[Id Riesgo]]</f>
        <v>RC8</v>
      </c>
      <c r="B82"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2" s="776" t="b">
        <f>Tabla135[[#This Row],[Identificado en paso 1 y 2?]]</f>
        <v>1</v>
      </c>
      <c r="D82" s="801">
        <f>_xlfn.XLOOKUP(Tabla135[[#This Row],[Id Riesgo]],Tabla13[Id Riesgo],Tabla13[Probabilidad],"",1)</f>
        <v>0.6</v>
      </c>
      <c r="E82" s="801">
        <f>IF(C82=TRUE,_xlfn.XLOOKUP(Tabla135[[#This Row],[Id Riesgo]],Tabla13[Id Riesgo],Tabla13[Porcentaje Impacto],"",1),"")</f>
        <v>0.8</v>
      </c>
      <c r="F82" s="290" t="s">
        <v>566</v>
      </c>
      <c r="G82" s="414" t="b">
        <f>_xlfn.XLOOKUP(F82,Tabla13[Id Riesgo],Tabla13[Registro diligenciado],FALSE,1)</f>
        <v>1</v>
      </c>
      <c r="H82" s="290" t="str">
        <f>IF(G82,_xlfn.XLOOKUP(F82,Tabla6[Id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2" s="327">
        <f>_xlfn.XLOOKUP(Tabla135[[#This Row],[Id Riesgo]],Tabla13[Id Riesgo],Tabla13[Probabilidad])</f>
        <v>0.6</v>
      </c>
      <c r="J82" s="327">
        <f>_xlfn.XLOOKUP(Tabla135[[#This Row],[Id Riesgo]],Tabla13[Id Riesgo],Tabla13[Porcentaje Impacto],"",1)</f>
        <v>0.8</v>
      </c>
      <c r="K82" s="311">
        <v>1</v>
      </c>
      <c r="L82" s="314" t="s">
        <v>286</v>
      </c>
      <c r="M82" s="314" t="s">
        <v>236</v>
      </c>
      <c r="N82" s="314" t="s">
        <v>228</v>
      </c>
      <c r="O82" s="295" t="s">
        <v>795</v>
      </c>
      <c r="P82" s="314" t="s">
        <v>796</v>
      </c>
      <c r="Q82" s="328" t="str">
        <f>_xlfn.TEXTJOIN(" ",TRUE,Tabla135[[#This Row],[Actividad - Acción ¿Qué?
Inicia con verbo]],Tabla135[[#This Row],[Complemento
(Observaciones o desviaciones)]])</f>
        <v>Realizar espacios de socialización y articulación con la comunidades en la implementación de los POSPR en el marco de la  cultura de la veeduría  y  rendición de cuentas  para presentar o socializar en los municipios programados a nivel institucional y/o comunitario la intervención en el marco de la implementación de POSPR,  incluyendo la difusión de mensajes claves anticorrupción fortaleciendo la vigilancia ciudadana.</v>
      </c>
      <c r="R82" s="295" t="s">
        <v>102</v>
      </c>
      <c r="S82" s="327">
        <f>_xlfn.XLOOKUP(Tabla135[[#This Row],[Tipo de control]],Tabla7[Tipo de control],Tabla7[Peso],"",1)</f>
        <v>0.25</v>
      </c>
      <c r="T82" s="290" t="str">
        <f>_xlfn.XLOOKUP(Tabla135[[#This Row],[Tipo de control]],Tabla7[Tipo de control],Tabla7[Afectación matriz],"",1)</f>
        <v>Probabilidad</v>
      </c>
      <c r="U82" s="295" t="s">
        <v>136</v>
      </c>
      <c r="V82" s="327">
        <f>_xlfn.XLOOKUP(Tabla135[[#This Row],[Implementación]],Tabla11[Implementación],Tabla11[Peso],"",1)</f>
        <v>0.15</v>
      </c>
      <c r="W82" s="295" t="s">
        <v>98</v>
      </c>
      <c r="X82" s="295" t="s">
        <v>204</v>
      </c>
      <c r="Y82" s="295" t="s">
        <v>100</v>
      </c>
      <c r="Z82" s="295" t="s">
        <v>101</v>
      </c>
      <c r="AA82" s="310">
        <f>IFERROR(Tabla135[[#This Row],[Peso del control]]+Tabla135[[#This Row],[Peso de la implementación]],"")</f>
        <v>0.4</v>
      </c>
      <c r="AB82" s="310" cm="1">
        <f t="array" ref="AB82">IFERROR(IF(Tabla135[[#This Row],[Registro diligenciado]]=TRUE,_xlfn.IFS(AND(Tabla135[[#This Row],[No. de Control]]=1,Tabla135[[#This Row],[Desplazamiento en la Matriz]]="Probabilidad"),D82-(D82*Tabla135[[#This Row],[Valor del control]]),AND(Tabla135[[#This Row],[No. de Control]]&gt;1,Tabla135[[#This Row],[Desplazamiento en la Matriz]]="Probabilidad"),AB81-(AB81*Tabla135[[#This Row],[Valor del control]]),AND(Tabla135[[#This Row],[No. de Control]]=1,Tabla135[[#This Row],[Desplazamiento en la Matriz]]="Impacto"),D82,AND(Tabla135[[#This Row],[No. de Control]]&gt;1,Tabla135[[#This Row],[Desplazamiento en la Matriz]]="Impacto"),AB81),""),"")</f>
        <v>0.36</v>
      </c>
      <c r="AC82" s="310" cm="1">
        <f t="array" ref="AC82">IFERROR(IF(Tabla135[[#This Row],[Registro diligenciado]]=TRUE,_xlfn.IFS(AND(Tabla135[[#This Row],[No. de Control]]=1,Tabla135[[#This Row],[Desplazamiento en la Matriz]]="Impacto"),E82-(E82*Tabla135[[#This Row],[Valor del control]]),AND(Tabla135[[#This Row],[No. de Control]]&gt;1,Tabla135[[#This Row],[Desplazamiento en la Matriz]]="Impacto"),AC81-(AC81*Tabla135[[#This Row],[Valor del control]]),AND(Tabla135[[#This Row],[No. de Control]]=1,Tabla135[[#This Row],[Desplazamiento en la Matriz]]="Probabilidad"),E82,AND(Tabla135[[#This Row],[No. de Control]]&gt;1,Tabla135[[#This Row],[Desplazamiento en la Matriz]]="Probabilidad"),AC81),""),"")</f>
        <v>0.8</v>
      </c>
      <c r="AD82" s="310">
        <f>IFERROR(_xlfn.MINIFS(Tabla135[Probabilidad residual],Tabla135[Id Riesgo],Tabla135[[#This Row],[Id Riesgo]]),"")</f>
        <v>0.216</v>
      </c>
      <c r="AE82" s="310">
        <f>IFERROR(_xlfn.MINIFS(Tabla135[Impacto residual],Tabla135[Id Riesgo],Tabla135[[#This Row],[Id Riesgo]]),"")</f>
        <v>0.8</v>
      </c>
      <c r="AF82" s="310" t="str" cm="1">
        <f t="array" ref="AF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2" s="310" t="str" cm="1">
        <f t="array" ref="AG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82" s="213"/>
      <c r="AJ82" s="801">
        <f>_xlfn.MINIFS(Tabla135[Probabilidad residual],Tabla135[Id Riesgo],Tabla135[[#This Row],[Id Riesgo]])</f>
        <v>0.216</v>
      </c>
      <c r="AK82" s="801">
        <f>_xlfn.MINIFS(Tabla135[Impacto residual],Tabla135[Id Riesgo],Tabla135[[#This Row],[Id Riesgo]])</f>
        <v>0.8</v>
      </c>
      <c r="AL82" s="801" t="str" cm="1">
        <f t="array" ref="AL82">IFERROR(_xlfn.IFS(AND(AJ82&gt;=CONFIGURACIÓN!$BF$6,AJ82&lt;=CONFIGURACIÓN!$BG$6),CONFIGURACIÓN!$BE$6,AND(AJ82&gt;=CONFIGURACIÓN!$BF$7,AJ82&lt;=CONFIGURACIÓN!$BG$7),CONFIGURACIÓN!$BE$7,AND(AJ82&gt;=CONFIGURACIÓN!$BF$8,AJ82&lt;=CONFIGURACIÓN!$BG$8),CONFIGURACIÓN!$BE$8,AND(AJ82&gt;=CONFIGURACIÓN!$BF$9,AJ82&lt;=CONFIGURACIÓN!$BG$9),CONFIGURACIÓN!$BE$9,AND(AJ82&gt;=CONFIGURACIÓN!$BF$10,AJ82&lt;=CONFIGURACIÓN!$BG$10),CONFIGURACIÓN!$BE$10),"")</f>
        <v>Baja</v>
      </c>
      <c r="AM82" s="801" t="str" cm="1">
        <f t="array" ref="AM82">IFERROR(_xlfn.IFS(AND(AK82&gt;=CONFIGURACIÓN!$BJ$6,AK82&lt;=CONFIGURACIÓN!$BK$6),CONFIGURACIÓN!$BI$6,AND(AK82&gt;=CONFIGURACIÓN!$BJ$7,AK82&lt;=CONFIGURACIÓN!$BK$7),CONFIGURACIÓN!$BI$7,AND(AK82&gt;=CONFIGURACIÓN!$BJ$8,AK82&lt;=CONFIGURACIÓN!$BK$8),CONFIGURACIÓN!$BI$8,AND(AK82&gt;=CONFIGURACIÓN!$BJ$9,AK82&lt;=CONFIGURACIÓN!$BK$9),CONFIGURACIÓN!$BI$9,AND(AK82&gt;=CONFIGURACIÓN!$BJ$10,AK82&lt;=CONFIGURACIÓN!$BK$10),CONFIGURACIÓN!$BI$10),"")</f>
        <v>Mayor</v>
      </c>
      <c r="AN82" s="213"/>
      <c r="AO82" s="213"/>
      <c r="AP82" s="213"/>
      <c r="AQ82" s="213"/>
      <c r="AR82" s="213"/>
      <c r="AS82" s="213"/>
      <c r="AT82" s="213"/>
      <c r="AU82" s="213"/>
      <c r="AV82" s="213"/>
      <c r="AW82" s="213"/>
      <c r="AX82" s="213"/>
      <c r="AY82" s="213"/>
    </row>
    <row r="83" spans="1:51" ht="124.3" x14ac:dyDescent="0.4">
      <c r="A83" s="783" t="str">
        <f>Tabla135[[#This Row],[Id Riesgo]]</f>
        <v>RC8</v>
      </c>
      <c r="B83"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3" s="776" t="b">
        <f>Tabla135[[#This Row],[Identificado en paso 1 y 2?]]</f>
        <v>1</v>
      </c>
      <c r="D83" s="801">
        <f>_xlfn.XLOOKUP(Tabla135[[#This Row],[Id Riesgo]],Tabla13[Id Riesgo],Tabla13[Probabilidad],"",1)</f>
        <v>0.6</v>
      </c>
      <c r="E83" s="801">
        <f>IF(C83=TRUE,_xlfn.XLOOKUP(Tabla135[[#This Row],[Id Riesgo]],Tabla13[Id Riesgo],Tabla13[Porcentaje Impacto],"",1),"")</f>
        <v>0.8</v>
      </c>
      <c r="F83" s="290" t="str">
        <f t="shared" ref="F83:F91" si="7">F82</f>
        <v>RC8</v>
      </c>
      <c r="G83" s="414" t="b">
        <f>_xlfn.XLOOKUP(F83,Tabla13[Id Riesgo],Tabla13[Registro diligenciado],FALSE,1)</f>
        <v>1</v>
      </c>
      <c r="H83" s="290" t="str">
        <f>IF(G83,_xlfn.XLOOKUP(F83,Tabla6[Id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3" s="327">
        <f>_xlfn.XLOOKUP(Tabla135[[#This Row],[Id Riesgo]],Tabla13[Id Riesgo],Tabla13[Probabilidad])</f>
        <v>0.6</v>
      </c>
      <c r="J83" s="327">
        <f>_xlfn.XLOOKUP(Tabla135[[#This Row],[Id Riesgo]],Tabla13[Id Riesgo],Tabla13[Porcentaje Impacto],"",1)</f>
        <v>0.8</v>
      </c>
      <c r="K83" s="311">
        <v>2</v>
      </c>
      <c r="L83" s="314" t="s">
        <v>286</v>
      </c>
      <c r="M83" s="314" t="s">
        <v>219</v>
      </c>
      <c r="N83" s="314" t="s">
        <v>228</v>
      </c>
      <c r="O83" s="295" t="s">
        <v>797</v>
      </c>
      <c r="P83" s="314" t="s">
        <v>798</v>
      </c>
      <c r="Q83" s="328" t="str">
        <f>_xlfn.TEXTJOIN(" ",TRUE,Tabla135[[#This Row],[Actividad - Acción ¿Qué?
Inicia con verbo]],Tabla135[[#This Row],[Complemento
(Observaciones o desviaciones)]])</f>
        <v>Validar la calidad de la información de los predios objeto de ordenamiento social de la propiedad  para asegurar el adecuado levantamiento de la información física y jurídica de los predios levantados durante el barrido predial en las unidades de intervención en los municipios programados</v>
      </c>
      <c r="R83" s="295" t="s">
        <v>135</v>
      </c>
      <c r="S83" s="327">
        <f>_xlfn.XLOOKUP(Tabla135[[#This Row],[Tipo de control]],Tabla7[Tipo de control],Tabla7[Peso],"",1)</f>
        <v>0.15</v>
      </c>
      <c r="T83" s="290" t="str">
        <f>_xlfn.XLOOKUP(Tabla135[[#This Row],[Tipo de control]],Tabla7[Tipo de control],Tabla7[Afectación matriz],"",1)</f>
        <v>Probabilidad</v>
      </c>
      <c r="U83" s="295" t="s">
        <v>103</v>
      </c>
      <c r="V83" s="327">
        <f>_xlfn.XLOOKUP(Tabla135[[#This Row],[Implementación]],Tabla11[Implementación],Tabla11[Peso],"",1)</f>
        <v>0.25</v>
      </c>
      <c r="W83" s="295" t="s">
        <v>98</v>
      </c>
      <c r="X83" s="295" t="s">
        <v>204</v>
      </c>
      <c r="Y83" s="295" t="s">
        <v>133</v>
      </c>
      <c r="Z83" s="295" t="s">
        <v>101</v>
      </c>
      <c r="AA83" s="310">
        <f>IFERROR(Tabla135[[#This Row],[Peso del control]]+Tabla135[[#This Row],[Peso de la implementación]],"")</f>
        <v>0.4</v>
      </c>
      <c r="AB83" s="310" cm="1">
        <f t="array" ref="AB83">IFERROR(IF(Tabla135[[#This Row],[Registro diligenciado]]=TRUE,_xlfn.IFS(AND(Tabla135[[#This Row],[No. de Control]]=1,Tabla135[[#This Row],[Desplazamiento en la Matriz]]="Probabilidad"),D83-(D83*Tabla135[[#This Row],[Valor del control]]),AND(Tabla135[[#This Row],[No. de Control]]&gt;1,Tabla135[[#This Row],[Desplazamiento en la Matriz]]="Probabilidad"),AB82-(AB82*Tabla135[[#This Row],[Valor del control]]),AND(Tabla135[[#This Row],[No. de Control]]=1,Tabla135[[#This Row],[Desplazamiento en la Matriz]]="Impacto"),D83,AND(Tabla135[[#This Row],[No. de Control]]&gt;1,Tabla135[[#This Row],[Desplazamiento en la Matriz]]="Impacto"),AB82),""),"")</f>
        <v>0.216</v>
      </c>
      <c r="AC83" s="310" cm="1">
        <f t="array" ref="AC83">IFERROR(IF(Tabla135[[#This Row],[Registro diligenciado]]=TRUE,_xlfn.IFS(AND(Tabla135[[#This Row],[No. de Control]]=1,Tabla135[[#This Row],[Desplazamiento en la Matriz]]="Impacto"),E83-(E83*Tabla135[[#This Row],[Valor del control]]),AND(Tabla135[[#This Row],[No. de Control]]&gt;1,Tabla135[[#This Row],[Desplazamiento en la Matriz]]="Impacto"),AC82-(AC82*Tabla135[[#This Row],[Valor del control]]),AND(Tabla135[[#This Row],[No. de Control]]=1,Tabla135[[#This Row],[Desplazamiento en la Matriz]]="Probabilidad"),E83,AND(Tabla135[[#This Row],[No. de Control]]&gt;1,Tabla135[[#This Row],[Desplazamiento en la Matriz]]="Probabilidad"),AC82),""),"")</f>
        <v>0.8</v>
      </c>
      <c r="AD83" s="310">
        <f>IFERROR(_xlfn.MINIFS(Tabla135[Probabilidad residual],Tabla135[Id Riesgo],Tabla135[[#This Row],[Id Riesgo]]),"")</f>
        <v>0.216</v>
      </c>
      <c r="AE83" s="310">
        <f>IFERROR(_xlfn.MINIFS(Tabla135[Impacto residual],Tabla135[Id Riesgo],Tabla135[[#This Row],[Id Riesgo]]),"")</f>
        <v>0.8</v>
      </c>
      <c r="AF83" s="310" t="str" cm="1">
        <f t="array" ref="AF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3" s="310" t="str" cm="1">
        <f t="array" ref="AG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83" s="213"/>
      <c r="AJ83" s="801">
        <f>_xlfn.MINIFS(Tabla135[Probabilidad residual],Tabla135[Id Riesgo],Tabla135[[#This Row],[Id Riesgo]])</f>
        <v>0.216</v>
      </c>
      <c r="AK83" s="801">
        <f>_xlfn.MINIFS(Tabla135[Impacto residual],Tabla135[Id Riesgo],Tabla135[[#This Row],[Id Riesgo]])</f>
        <v>0.8</v>
      </c>
      <c r="AL83" s="801"/>
      <c r="AM83" s="801"/>
      <c r="AN83" s="213"/>
      <c r="AO83" s="213"/>
      <c r="AP83" s="213"/>
      <c r="AQ83" s="213"/>
      <c r="AR83" s="213"/>
      <c r="AS83" s="213"/>
      <c r="AT83" s="213"/>
      <c r="AU83" s="213"/>
      <c r="AV83" s="213"/>
      <c r="AW83" s="213"/>
      <c r="AX83" s="213"/>
      <c r="AY83" s="213"/>
    </row>
    <row r="84" spans="1:51" ht="124.3" hidden="1" x14ac:dyDescent="0.4">
      <c r="A84" s="783" t="str">
        <f>Tabla135[[#This Row],[Id Riesgo]]</f>
        <v>RC8</v>
      </c>
      <c r="B84"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4" s="776" t="b">
        <f>Tabla135[[#This Row],[Identificado en paso 1 y 2?]]</f>
        <v>1</v>
      </c>
      <c r="D84" s="801">
        <f>_xlfn.XLOOKUP(Tabla135[[#This Row],[Id Riesgo]],Tabla13[Id Riesgo],Tabla13[Probabilidad],"",1)</f>
        <v>0.6</v>
      </c>
      <c r="E84" s="801">
        <f>IF(C84=TRUE,_xlfn.XLOOKUP(Tabla135[[#This Row],[Id Riesgo]],Tabla13[Id Riesgo],Tabla13[Porcentaje Impacto],"",1),"")</f>
        <v>0.8</v>
      </c>
      <c r="F84" s="290" t="str">
        <f t="shared" si="7"/>
        <v>RC8</v>
      </c>
      <c r="G84" s="414" t="b">
        <f>_xlfn.XLOOKUP(F84,Tabla13[Id Riesgo],Tabla13[Registro diligenciado],FALSE,1)</f>
        <v>1</v>
      </c>
      <c r="H84" s="290" t="str">
        <f>IF(G84,_xlfn.XLOOKUP(F84,Tabla6[Id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4" s="327">
        <f>_xlfn.XLOOKUP(Tabla135[[#This Row],[Id Riesgo]],Tabla13[Id Riesgo],Tabla13[Probabilidad])</f>
        <v>0.6</v>
      </c>
      <c r="J84" s="327">
        <f>_xlfn.XLOOKUP(Tabla135[[#This Row],[Id Riesgo]],Tabla13[Id Riesgo],Tabla13[Porcentaje Impacto],"",1)</f>
        <v>0.8</v>
      </c>
      <c r="K84" s="311">
        <v>3</v>
      </c>
      <c r="L84" s="314"/>
      <c r="M84" s="314"/>
      <c r="N84" s="314"/>
      <c r="O84" s="295"/>
      <c r="P84" s="314"/>
      <c r="Q84" s="328" t="str">
        <f>_xlfn.TEXTJOIN(" ",TRUE,Tabla135[[#This Row],[Actividad - Acción ¿Qué?
Inicia con verbo]],Tabla135[[#This Row],[Complemento
(Observaciones o desviaciones)]])</f>
        <v/>
      </c>
      <c r="R84" s="295"/>
      <c r="S84" s="327" t="str">
        <f>_xlfn.XLOOKUP(Tabla135[[#This Row],[Tipo de control]],Tabla7[Tipo de control],Tabla7[Peso],"",1)</f>
        <v/>
      </c>
      <c r="T84" s="290" t="str">
        <f>_xlfn.XLOOKUP(Tabla135[[#This Row],[Tipo de control]],Tabla7[Tipo de control],Tabla7[Afectación matriz],"",1)</f>
        <v/>
      </c>
      <c r="U84" s="295"/>
      <c r="V84" s="327" t="str">
        <f>_xlfn.XLOOKUP(Tabla135[[#This Row],[Implementación]],Tabla11[Implementación],Tabla11[Peso],"",1)</f>
        <v/>
      </c>
      <c r="W84" s="295"/>
      <c r="X84" s="295"/>
      <c r="Y84" s="295"/>
      <c r="Z84" s="295"/>
      <c r="AA84" s="310" t="str">
        <f>IFERROR(Tabla135[[#This Row],[Peso del control]]+Tabla135[[#This Row],[Peso de la implementación]],"")</f>
        <v/>
      </c>
      <c r="AB84" s="310" t="str" cm="1">
        <f t="array" ref="AB84">IFERROR(IF(Tabla135[[#This Row],[Registro diligenciado]]=TRUE,_xlfn.IFS(AND(Tabla135[[#This Row],[No. de Control]]=1,Tabla135[[#This Row],[Desplazamiento en la Matriz]]="Probabilidad"),D84-(D84*Tabla135[[#This Row],[Valor del control]]),AND(Tabla135[[#This Row],[No. de Control]]&gt;1,Tabla135[[#This Row],[Desplazamiento en la Matriz]]="Probabilidad"),AB83-(AB83*Tabla135[[#This Row],[Valor del control]]),AND(Tabla135[[#This Row],[No. de Control]]=1,Tabla135[[#This Row],[Desplazamiento en la Matriz]]="Impacto"),D84,AND(Tabla135[[#This Row],[No. de Control]]&gt;1,Tabla135[[#This Row],[Desplazamiento en la Matriz]]="Impacto"),AB83),""),"")</f>
        <v/>
      </c>
      <c r="AC84" s="310" t="str" cm="1">
        <f t="array" ref="AC84">IFERROR(IF(Tabla135[[#This Row],[Registro diligenciado]]=TRUE,_xlfn.IFS(AND(Tabla135[[#This Row],[No. de Control]]=1,Tabla135[[#This Row],[Desplazamiento en la Matriz]]="Impacto"),E84-(E84*Tabla135[[#This Row],[Valor del control]]),AND(Tabla135[[#This Row],[No. de Control]]&gt;1,Tabla135[[#This Row],[Desplazamiento en la Matriz]]="Impacto"),AC83-(AC83*Tabla135[[#This Row],[Valor del control]]),AND(Tabla135[[#This Row],[No. de Control]]=1,Tabla135[[#This Row],[Desplazamiento en la Matriz]]="Probabilidad"),E84,AND(Tabla135[[#This Row],[No. de Control]]&gt;1,Tabla135[[#This Row],[Desplazamiento en la Matriz]]="Probabilidad"),AC83),""),"")</f>
        <v/>
      </c>
      <c r="AD84" s="310">
        <f>IFERROR(_xlfn.MINIFS(Tabla135[Probabilidad residual],Tabla135[Id Riesgo],Tabla135[[#This Row],[Id Riesgo]]),"")</f>
        <v>0.216</v>
      </c>
      <c r="AE84" s="310">
        <f>IFERROR(_xlfn.MINIFS(Tabla135[Impacto residual],Tabla135[Id Riesgo],Tabla135[[#This Row],[Id Riesgo]]),"")</f>
        <v>0.8</v>
      </c>
      <c r="AF84" s="310" t="str" cm="1">
        <f t="array" ref="AF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4" s="310" t="str" cm="1">
        <f t="array" ref="AG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 s="213"/>
      <c r="AJ84" s="801">
        <f>_xlfn.MINIFS(Tabla135[Probabilidad residual],Tabla135[Id Riesgo],Tabla135[[#This Row],[Id Riesgo]])</f>
        <v>0.216</v>
      </c>
      <c r="AK84" s="801">
        <f>_xlfn.MINIFS(Tabla135[Impacto residual],Tabla135[Id Riesgo],Tabla135[[#This Row],[Id Riesgo]])</f>
        <v>0.8</v>
      </c>
      <c r="AL84" s="801"/>
      <c r="AM84" s="801"/>
      <c r="AN84" s="213"/>
      <c r="AO84" s="213"/>
      <c r="AP84" s="213"/>
      <c r="AQ84" s="213"/>
      <c r="AR84" s="213"/>
      <c r="AS84" s="213"/>
      <c r="AT84" s="213"/>
      <c r="AU84" s="213"/>
      <c r="AV84" s="213"/>
      <c r="AW84" s="213"/>
      <c r="AX84" s="213"/>
      <c r="AY84" s="213"/>
    </row>
    <row r="85" spans="1:51" ht="124.3" hidden="1" x14ac:dyDescent="0.4">
      <c r="A85" s="783" t="str">
        <f>Tabla135[[#This Row],[Id Riesgo]]</f>
        <v>RC8</v>
      </c>
      <c r="B85"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5" s="776" t="b">
        <f>Tabla135[[#This Row],[Identificado en paso 1 y 2?]]</f>
        <v>1</v>
      </c>
      <c r="D85" s="801">
        <f>_xlfn.XLOOKUP(Tabla135[[#This Row],[Id Riesgo]],Tabla13[Id Riesgo],Tabla13[Probabilidad],"",1)</f>
        <v>0.6</v>
      </c>
      <c r="E85" s="801">
        <f>IF(C85=TRUE,_xlfn.XLOOKUP(Tabla135[[#This Row],[Id Riesgo]],Tabla13[Id Riesgo],Tabla13[Porcentaje Impacto],"",1),"")</f>
        <v>0.8</v>
      </c>
      <c r="F85" s="290" t="str">
        <f t="shared" si="7"/>
        <v>RC8</v>
      </c>
      <c r="G85" s="414" t="b">
        <f>_xlfn.XLOOKUP(F85,Tabla13[Id Riesgo],Tabla13[Registro diligenciado],FALSE,1)</f>
        <v>1</v>
      </c>
      <c r="H85" s="290" t="str">
        <f>IF(G85,_xlfn.XLOOKUP(F85,Tabla6[Id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5" s="327">
        <f>_xlfn.XLOOKUP(Tabla135[[#This Row],[Id Riesgo]],Tabla13[Id Riesgo],Tabla13[Probabilidad])</f>
        <v>0.6</v>
      </c>
      <c r="J85" s="327">
        <f>_xlfn.XLOOKUP(Tabla135[[#This Row],[Id Riesgo]],Tabla13[Id Riesgo],Tabla13[Porcentaje Impacto],"",1)</f>
        <v>0.8</v>
      </c>
      <c r="K85" s="311">
        <v>4</v>
      </c>
      <c r="L85" s="314"/>
      <c r="M85" s="314"/>
      <c r="N85" s="314"/>
      <c r="O85" s="295"/>
      <c r="P85" s="314"/>
      <c r="Q85" s="328" t="str">
        <f>_xlfn.TEXTJOIN(" ",TRUE,Tabla135[[#This Row],[Actividad - Acción ¿Qué?
Inicia con verbo]],Tabla135[[#This Row],[Complemento
(Observaciones o desviaciones)]])</f>
        <v/>
      </c>
      <c r="R85" s="295"/>
      <c r="S85" s="327" t="str">
        <f>_xlfn.XLOOKUP(Tabla135[[#This Row],[Tipo de control]],Tabla7[Tipo de control],Tabla7[Peso],"",1)</f>
        <v/>
      </c>
      <c r="T85" s="290" t="str">
        <f>_xlfn.XLOOKUP(Tabla135[[#This Row],[Tipo de control]],Tabla7[Tipo de control],Tabla7[Afectación matriz],"",1)</f>
        <v/>
      </c>
      <c r="U85" s="295"/>
      <c r="V85" s="327" t="str">
        <f>_xlfn.XLOOKUP(Tabla135[[#This Row],[Implementación]],Tabla11[Implementación],Tabla11[Peso],"",1)</f>
        <v/>
      </c>
      <c r="W85" s="295"/>
      <c r="X85" s="295"/>
      <c r="Y85" s="295"/>
      <c r="Z85" s="295"/>
      <c r="AA85" s="310" t="str">
        <f>IFERROR(Tabla135[[#This Row],[Peso del control]]+Tabla135[[#This Row],[Peso de la implementación]],"")</f>
        <v/>
      </c>
      <c r="AB85" s="310" t="str" cm="1">
        <f t="array" ref="AB85">IFERROR(IF(Tabla135[[#This Row],[Registro diligenciado]]=TRUE,_xlfn.IFS(AND(Tabla135[[#This Row],[No. de Control]]=1,Tabla135[[#This Row],[Desplazamiento en la Matriz]]="Probabilidad"),D85-(D85*Tabla135[[#This Row],[Valor del control]]),AND(Tabla135[[#This Row],[No. de Control]]&gt;1,Tabla135[[#This Row],[Desplazamiento en la Matriz]]="Probabilidad"),AB84-(AB84*Tabla135[[#This Row],[Valor del control]]),AND(Tabla135[[#This Row],[No. de Control]]=1,Tabla135[[#This Row],[Desplazamiento en la Matriz]]="Impacto"),D85,AND(Tabla135[[#This Row],[No. de Control]]&gt;1,Tabla135[[#This Row],[Desplazamiento en la Matriz]]="Impacto"),AB84),""),"")</f>
        <v/>
      </c>
      <c r="AC85" s="310" t="str" cm="1">
        <f t="array" ref="AC85">IFERROR(IF(Tabla135[[#This Row],[Registro diligenciado]]=TRUE,_xlfn.IFS(AND(Tabla135[[#This Row],[No. de Control]]=1,Tabla135[[#This Row],[Desplazamiento en la Matriz]]="Impacto"),E85-(E85*Tabla135[[#This Row],[Valor del control]]),AND(Tabla135[[#This Row],[No. de Control]]&gt;1,Tabla135[[#This Row],[Desplazamiento en la Matriz]]="Impacto"),AC84-(AC84*Tabla135[[#This Row],[Valor del control]]),AND(Tabla135[[#This Row],[No. de Control]]=1,Tabla135[[#This Row],[Desplazamiento en la Matriz]]="Probabilidad"),E85,AND(Tabla135[[#This Row],[No. de Control]]&gt;1,Tabla135[[#This Row],[Desplazamiento en la Matriz]]="Probabilidad"),AC84),""),"")</f>
        <v/>
      </c>
      <c r="AD85" s="310">
        <f>IFERROR(_xlfn.MINIFS(Tabla135[Probabilidad residual],Tabla135[Id Riesgo],Tabla135[[#This Row],[Id Riesgo]]),"")</f>
        <v>0.216</v>
      </c>
      <c r="AE85" s="310">
        <f>IFERROR(_xlfn.MINIFS(Tabla135[Impacto residual],Tabla135[Id Riesgo],Tabla135[[#This Row],[Id Riesgo]]),"")</f>
        <v>0.8</v>
      </c>
      <c r="AF85" s="310" t="str" cm="1">
        <f t="array" ref="AF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5" s="310" t="str" cm="1">
        <f t="array" ref="AG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 s="213"/>
      <c r="AJ85" s="801">
        <f>_xlfn.MINIFS(Tabla135[Probabilidad residual],Tabla135[Id Riesgo],Tabla135[[#This Row],[Id Riesgo]])</f>
        <v>0.216</v>
      </c>
      <c r="AK85" s="801">
        <f>_xlfn.MINIFS(Tabla135[Impacto residual],Tabla135[Id Riesgo],Tabla135[[#This Row],[Id Riesgo]])</f>
        <v>0.8</v>
      </c>
      <c r="AL85" s="801"/>
      <c r="AM85" s="801"/>
      <c r="AN85" s="213"/>
      <c r="AO85" s="213"/>
      <c r="AP85" s="213"/>
      <c r="AQ85" s="213"/>
      <c r="AR85" s="213"/>
      <c r="AS85" s="213"/>
      <c r="AT85" s="213"/>
      <c r="AU85" s="213"/>
      <c r="AV85" s="213"/>
      <c r="AW85" s="213"/>
      <c r="AX85" s="213"/>
      <c r="AY85" s="213"/>
    </row>
    <row r="86" spans="1:51" ht="124.3" hidden="1" x14ac:dyDescent="0.4">
      <c r="A86" s="783" t="str">
        <f>Tabla135[[#This Row],[Id Riesgo]]</f>
        <v>RC8</v>
      </c>
      <c r="B86"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6" s="776" t="b">
        <f>Tabla135[[#This Row],[Identificado en paso 1 y 2?]]</f>
        <v>1</v>
      </c>
      <c r="D86" s="801">
        <f>_xlfn.XLOOKUP(Tabla135[[#This Row],[Id Riesgo]],Tabla13[Id Riesgo],Tabla13[Probabilidad],"",1)</f>
        <v>0.6</v>
      </c>
      <c r="E86" s="801">
        <f>IF(C86=TRUE,_xlfn.XLOOKUP(Tabla135[[#This Row],[Id Riesgo]],Tabla13[Id Riesgo],Tabla13[Porcentaje Impacto],"",1),"")</f>
        <v>0.8</v>
      </c>
      <c r="F86" s="290" t="str">
        <f t="shared" si="7"/>
        <v>RC8</v>
      </c>
      <c r="G86" s="414" t="b">
        <f>_xlfn.XLOOKUP(F86,Tabla13[Id Riesgo],Tabla13[Registro diligenciado],FALSE,1)</f>
        <v>1</v>
      </c>
      <c r="H86" s="290" t="str">
        <f>IF(G86,_xlfn.XLOOKUP(F86,Tabla6[Id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6" s="327">
        <f>_xlfn.XLOOKUP(Tabla135[[#This Row],[Id Riesgo]],Tabla13[Id Riesgo],Tabla13[Probabilidad])</f>
        <v>0.6</v>
      </c>
      <c r="J86" s="327">
        <f>_xlfn.XLOOKUP(Tabla135[[#This Row],[Id Riesgo]],Tabla13[Id Riesgo],Tabla13[Porcentaje Impacto],"",1)</f>
        <v>0.8</v>
      </c>
      <c r="K86" s="311">
        <v>5</v>
      </c>
      <c r="L86" s="314"/>
      <c r="M86" s="314"/>
      <c r="N86" s="314"/>
      <c r="O86" s="295"/>
      <c r="P86" s="314"/>
      <c r="Q86" s="328" t="str">
        <f>_xlfn.TEXTJOIN(" ",TRUE,Tabla135[[#This Row],[Actividad - Acción ¿Qué?
Inicia con verbo]],Tabla135[[#This Row],[Complemento
(Observaciones o desviaciones)]])</f>
        <v/>
      </c>
      <c r="R86" s="295"/>
      <c r="S86" s="327" t="str">
        <f>_xlfn.XLOOKUP(Tabla135[[#This Row],[Tipo de control]],Tabla7[Tipo de control],Tabla7[Peso],"",1)</f>
        <v/>
      </c>
      <c r="T86" s="290" t="str">
        <f>_xlfn.XLOOKUP(Tabla135[[#This Row],[Tipo de control]],Tabla7[Tipo de control],Tabla7[Afectación matriz],"",1)</f>
        <v/>
      </c>
      <c r="U86" s="295"/>
      <c r="V86" s="327" t="str">
        <f>_xlfn.XLOOKUP(Tabla135[[#This Row],[Implementación]],Tabla11[Implementación],Tabla11[Peso],"",1)</f>
        <v/>
      </c>
      <c r="W86" s="295"/>
      <c r="X86" s="295"/>
      <c r="Y86" s="295"/>
      <c r="Z86" s="295"/>
      <c r="AA86" s="310" t="str">
        <f>IFERROR(Tabla135[[#This Row],[Peso del control]]+Tabla135[[#This Row],[Peso de la implementación]],"")</f>
        <v/>
      </c>
      <c r="AB86" s="310" t="str" cm="1">
        <f t="array" ref="AB86">IFERROR(IF(Tabla135[[#This Row],[Registro diligenciado]]=TRUE,_xlfn.IFS(AND(Tabla135[[#This Row],[No. de Control]]=1,Tabla135[[#This Row],[Desplazamiento en la Matriz]]="Probabilidad"),D86-(D86*Tabla135[[#This Row],[Valor del control]]),AND(Tabla135[[#This Row],[No. de Control]]&gt;1,Tabla135[[#This Row],[Desplazamiento en la Matriz]]="Probabilidad"),AB85-(AB85*Tabla135[[#This Row],[Valor del control]]),AND(Tabla135[[#This Row],[No. de Control]]=1,Tabla135[[#This Row],[Desplazamiento en la Matriz]]="Impacto"),D86,AND(Tabla135[[#This Row],[No. de Control]]&gt;1,Tabla135[[#This Row],[Desplazamiento en la Matriz]]="Impacto"),AB85),""),"")</f>
        <v/>
      </c>
      <c r="AC86" s="310" t="str" cm="1">
        <f t="array" ref="AC86">IFERROR(IF(Tabla135[[#This Row],[Registro diligenciado]]=TRUE,_xlfn.IFS(AND(Tabla135[[#This Row],[No. de Control]]=1,Tabla135[[#This Row],[Desplazamiento en la Matriz]]="Impacto"),E86-(E86*Tabla135[[#This Row],[Valor del control]]),AND(Tabla135[[#This Row],[No. de Control]]&gt;1,Tabla135[[#This Row],[Desplazamiento en la Matriz]]="Impacto"),AC85-(AC85*Tabla135[[#This Row],[Valor del control]]),AND(Tabla135[[#This Row],[No. de Control]]=1,Tabla135[[#This Row],[Desplazamiento en la Matriz]]="Probabilidad"),E86,AND(Tabla135[[#This Row],[No. de Control]]&gt;1,Tabla135[[#This Row],[Desplazamiento en la Matriz]]="Probabilidad"),AC85),""),"")</f>
        <v/>
      </c>
      <c r="AD86" s="310">
        <f>IFERROR(_xlfn.MINIFS(Tabla135[Probabilidad residual],Tabla135[Id Riesgo],Tabla135[[#This Row],[Id Riesgo]]),"")</f>
        <v>0.216</v>
      </c>
      <c r="AE86" s="310">
        <f>IFERROR(_xlfn.MINIFS(Tabla135[Impacto residual],Tabla135[Id Riesgo],Tabla135[[#This Row],[Id Riesgo]]),"")</f>
        <v>0.8</v>
      </c>
      <c r="AF86" s="310" t="str" cm="1">
        <f t="array" ref="AF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6" s="310" t="str" cm="1">
        <f t="array" ref="AG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 s="213"/>
      <c r="AJ86" s="801">
        <f>_xlfn.MINIFS(Tabla135[Probabilidad residual],Tabla135[Id Riesgo],Tabla135[[#This Row],[Id Riesgo]])</f>
        <v>0.216</v>
      </c>
      <c r="AK86" s="801">
        <f>_xlfn.MINIFS(Tabla135[Impacto residual],Tabla135[Id Riesgo],Tabla135[[#This Row],[Id Riesgo]])</f>
        <v>0.8</v>
      </c>
      <c r="AL86" s="801"/>
      <c r="AM86" s="801"/>
      <c r="AN86" s="213"/>
      <c r="AO86" s="213"/>
      <c r="AP86" s="213"/>
      <c r="AQ86" s="213"/>
      <c r="AR86" s="213"/>
      <c r="AS86" s="213"/>
      <c r="AT86" s="213"/>
      <c r="AU86" s="213"/>
      <c r="AV86" s="213"/>
      <c r="AW86" s="213"/>
      <c r="AX86" s="213"/>
      <c r="AY86" s="213"/>
    </row>
    <row r="87" spans="1:51" ht="124.3" hidden="1" x14ac:dyDescent="0.4">
      <c r="A87" s="783" t="str">
        <f>Tabla135[[#This Row],[Id Riesgo]]</f>
        <v>RC8</v>
      </c>
      <c r="B87"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7" s="776" t="b">
        <f>Tabla135[[#This Row],[Identificado en paso 1 y 2?]]</f>
        <v>1</v>
      </c>
      <c r="D87" s="801">
        <f>_xlfn.XLOOKUP(Tabla135[[#This Row],[Id Riesgo]],Tabla13[Id Riesgo],Tabla13[Probabilidad],"",1)</f>
        <v>0.6</v>
      </c>
      <c r="E87" s="801">
        <f>IF(C87=TRUE,_xlfn.XLOOKUP(Tabla135[[#This Row],[Id Riesgo]],Tabla13[Id Riesgo],Tabla13[Porcentaje Impacto],"",1),"")</f>
        <v>0.8</v>
      </c>
      <c r="F87" s="290" t="str">
        <f t="shared" si="7"/>
        <v>RC8</v>
      </c>
      <c r="G87" s="414" t="b">
        <f>_xlfn.XLOOKUP(F87,Tabla13[Id Riesgo],Tabla13[Registro diligenciado],FALSE,1)</f>
        <v>1</v>
      </c>
      <c r="H87" s="290" t="str">
        <f>IF(G87,_xlfn.XLOOKUP(F87,Tabla6[Id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7" s="327">
        <f>_xlfn.XLOOKUP(Tabla135[[#This Row],[Id Riesgo]],Tabla13[Id Riesgo],Tabla13[Probabilidad])</f>
        <v>0.6</v>
      </c>
      <c r="J87" s="327">
        <f>_xlfn.XLOOKUP(Tabla135[[#This Row],[Id Riesgo]],Tabla13[Id Riesgo],Tabla13[Porcentaje Impacto],"",1)</f>
        <v>0.8</v>
      </c>
      <c r="K87" s="311">
        <v>6</v>
      </c>
      <c r="L87" s="314"/>
      <c r="M87" s="314"/>
      <c r="N87" s="314"/>
      <c r="O87" s="295"/>
      <c r="P87" s="314"/>
      <c r="Q87" s="328" t="str">
        <f>_xlfn.TEXTJOIN(" ",TRUE,Tabla135[[#This Row],[Actividad - Acción ¿Qué?
Inicia con verbo]],Tabla135[[#This Row],[Complemento
(Observaciones o desviaciones)]])</f>
        <v/>
      </c>
      <c r="R87" s="295"/>
      <c r="S87" s="327" t="str">
        <f>_xlfn.XLOOKUP(Tabla135[[#This Row],[Tipo de control]],Tabla7[Tipo de control],Tabla7[Peso],"",1)</f>
        <v/>
      </c>
      <c r="T87" s="290" t="str">
        <f>_xlfn.XLOOKUP(Tabla135[[#This Row],[Tipo de control]],Tabla7[Tipo de control],Tabla7[Afectación matriz],"",1)</f>
        <v/>
      </c>
      <c r="U87" s="295"/>
      <c r="V87" s="327" t="str">
        <f>_xlfn.XLOOKUP(Tabla135[[#This Row],[Implementación]],Tabla11[Implementación],Tabla11[Peso],"",1)</f>
        <v/>
      </c>
      <c r="W87" s="295"/>
      <c r="X87" s="295"/>
      <c r="Y87" s="295"/>
      <c r="Z87" s="295"/>
      <c r="AA87" s="310" t="str">
        <f>IFERROR(Tabla135[[#This Row],[Peso del control]]+Tabla135[[#This Row],[Peso de la implementación]],"")</f>
        <v/>
      </c>
      <c r="AB87" s="310" t="str" cm="1">
        <f t="array" ref="AB87">IFERROR(IF(Tabla135[[#This Row],[Registro diligenciado]]=TRUE,_xlfn.IFS(AND(Tabla135[[#This Row],[No. de Control]]=1,Tabla135[[#This Row],[Desplazamiento en la Matriz]]="Probabilidad"),D87-(D87*Tabla135[[#This Row],[Valor del control]]),AND(Tabla135[[#This Row],[No. de Control]]&gt;1,Tabla135[[#This Row],[Desplazamiento en la Matriz]]="Probabilidad"),AB86-(AB86*Tabla135[[#This Row],[Valor del control]]),AND(Tabla135[[#This Row],[No. de Control]]=1,Tabla135[[#This Row],[Desplazamiento en la Matriz]]="Impacto"),D87,AND(Tabla135[[#This Row],[No. de Control]]&gt;1,Tabla135[[#This Row],[Desplazamiento en la Matriz]]="Impacto"),AB86),""),"")</f>
        <v/>
      </c>
      <c r="AC87" s="310" t="str" cm="1">
        <f t="array" ref="AC87">IFERROR(IF(Tabla135[[#This Row],[Registro diligenciado]]=TRUE,_xlfn.IFS(AND(Tabla135[[#This Row],[No. de Control]]=1,Tabla135[[#This Row],[Desplazamiento en la Matriz]]="Impacto"),E87-(E87*Tabla135[[#This Row],[Valor del control]]),AND(Tabla135[[#This Row],[No. de Control]]&gt;1,Tabla135[[#This Row],[Desplazamiento en la Matriz]]="Impacto"),AC86-(AC86*Tabla135[[#This Row],[Valor del control]]),AND(Tabla135[[#This Row],[No. de Control]]=1,Tabla135[[#This Row],[Desplazamiento en la Matriz]]="Probabilidad"),E87,AND(Tabla135[[#This Row],[No. de Control]]&gt;1,Tabla135[[#This Row],[Desplazamiento en la Matriz]]="Probabilidad"),AC86),""),"")</f>
        <v/>
      </c>
      <c r="AD87" s="310">
        <f>IFERROR(_xlfn.MINIFS(Tabla135[Probabilidad residual],Tabla135[Id Riesgo],Tabla135[[#This Row],[Id Riesgo]]),"")</f>
        <v>0.216</v>
      </c>
      <c r="AE87" s="310">
        <f>IFERROR(_xlfn.MINIFS(Tabla135[Impacto residual],Tabla135[Id Riesgo],Tabla135[[#This Row],[Id Riesgo]]),"")</f>
        <v>0.8</v>
      </c>
      <c r="AF87" s="310" t="str" cm="1">
        <f t="array" ref="AF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7" s="310" t="str" cm="1">
        <f t="array" ref="AG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 s="213"/>
      <c r="AJ87" s="801">
        <f>_xlfn.MINIFS(Tabla135[Probabilidad residual],Tabla135[Id Riesgo],Tabla135[[#This Row],[Id Riesgo]])</f>
        <v>0.216</v>
      </c>
      <c r="AK87" s="801">
        <f>_xlfn.MINIFS(Tabla135[Impacto residual],Tabla135[Id Riesgo],Tabla135[[#This Row],[Id Riesgo]])</f>
        <v>0.8</v>
      </c>
      <c r="AL87" s="801"/>
      <c r="AM87" s="801"/>
      <c r="AN87" s="213"/>
      <c r="AO87" s="213"/>
      <c r="AP87" s="213"/>
      <c r="AQ87" s="213"/>
      <c r="AR87" s="213"/>
      <c r="AS87" s="213"/>
      <c r="AT87" s="213"/>
      <c r="AU87" s="213"/>
      <c r="AV87" s="213"/>
      <c r="AW87" s="213"/>
      <c r="AX87" s="213"/>
      <c r="AY87" s="213"/>
    </row>
    <row r="88" spans="1:51" ht="124.3" hidden="1" x14ac:dyDescent="0.4">
      <c r="A88" s="783" t="str">
        <f>Tabla135[[#This Row],[Id Riesgo]]</f>
        <v>RC8</v>
      </c>
      <c r="B88"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8" s="776" t="b">
        <f>Tabla135[[#This Row],[Identificado en paso 1 y 2?]]</f>
        <v>1</v>
      </c>
      <c r="D88" s="801">
        <f>_xlfn.XLOOKUP(Tabla135[[#This Row],[Id Riesgo]],Tabla13[Id Riesgo],Tabla13[Probabilidad],"",1)</f>
        <v>0.6</v>
      </c>
      <c r="E88" s="801">
        <f>IF(C88=TRUE,_xlfn.XLOOKUP(Tabla135[[#This Row],[Id Riesgo]],Tabla13[Id Riesgo],Tabla13[Porcentaje Impacto],"",1),"")</f>
        <v>0.8</v>
      </c>
      <c r="F88" s="290" t="str">
        <f t="shared" si="7"/>
        <v>RC8</v>
      </c>
      <c r="G88" s="414" t="b">
        <f>_xlfn.XLOOKUP(F88,Tabla13[Id Riesgo],Tabla13[Registro diligenciado],FALSE,1)</f>
        <v>1</v>
      </c>
      <c r="H88" s="290" t="str">
        <f>IF(G88,_xlfn.XLOOKUP(F88,Tabla6[Id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8" s="327">
        <f>_xlfn.XLOOKUP(Tabla135[[#This Row],[Id Riesgo]],Tabla13[Id Riesgo],Tabla13[Probabilidad])</f>
        <v>0.6</v>
      </c>
      <c r="J88" s="327">
        <f>_xlfn.XLOOKUP(Tabla135[[#This Row],[Id Riesgo]],Tabla13[Id Riesgo],Tabla13[Porcentaje Impacto],"",1)</f>
        <v>0.8</v>
      </c>
      <c r="K88" s="311">
        <v>7</v>
      </c>
      <c r="L88" s="314"/>
      <c r="M88" s="314"/>
      <c r="N88" s="314"/>
      <c r="O88" s="295"/>
      <c r="P88" s="314"/>
      <c r="Q88" s="328" t="str">
        <f>_xlfn.TEXTJOIN(" ",TRUE,Tabla135[[#This Row],[Actividad - Acción ¿Qué?
Inicia con verbo]],Tabla135[[#This Row],[Complemento
(Observaciones o desviaciones)]])</f>
        <v/>
      </c>
      <c r="R88" s="295"/>
      <c r="S88" s="327" t="str">
        <f>_xlfn.XLOOKUP(Tabla135[[#This Row],[Tipo de control]],Tabla7[Tipo de control],Tabla7[Peso],"",1)</f>
        <v/>
      </c>
      <c r="T88" s="290" t="str">
        <f>_xlfn.XLOOKUP(Tabla135[[#This Row],[Tipo de control]],Tabla7[Tipo de control],Tabla7[Afectación matriz],"",1)</f>
        <v/>
      </c>
      <c r="U88" s="295"/>
      <c r="V88" s="327" t="str">
        <f>_xlfn.XLOOKUP(Tabla135[[#This Row],[Implementación]],Tabla11[Implementación],Tabla11[Peso],"",1)</f>
        <v/>
      </c>
      <c r="W88" s="295"/>
      <c r="X88" s="295"/>
      <c r="Y88" s="295"/>
      <c r="Z88" s="295"/>
      <c r="AA88" s="310" t="str">
        <f>IFERROR(Tabla135[[#This Row],[Peso del control]]+Tabla135[[#This Row],[Peso de la implementación]],"")</f>
        <v/>
      </c>
      <c r="AB88" s="310" t="str" cm="1">
        <f t="array" ref="AB88">IFERROR(IF(Tabla135[[#This Row],[Registro diligenciado]]=TRUE,_xlfn.IFS(AND(Tabla135[[#This Row],[No. de Control]]=1,Tabla135[[#This Row],[Desplazamiento en la Matriz]]="Probabilidad"),D88-(D88*Tabla135[[#This Row],[Valor del control]]),AND(Tabla135[[#This Row],[No. de Control]]&gt;1,Tabla135[[#This Row],[Desplazamiento en la Matriz]]="Probabilidad"),AB87-(AB87*Tabla135[[#This Row],[Valor del control]]),AND(Tabla135[[#This Row],[No. de Control]]=1,Tabla135[[#This Row],[Desplazamiento en la Matriz]]="Impacto"),D88,AND(Tabla135[[#This Row],[No. de Control]]&gt;1,Tabla135[[#This Row],[Desplazamiento en la Matriz]]="Impacto"),AB87),""),"")</f>
        <v/>
      </c>
      <c r="AC88" s="310" t="str" cm="1">
        <f t="array" ref="AC88">IFERROR(IF(Tabla135[[#This Row],[Registro diligenciado]]=TRUE,_xlfn.IFS(AND(Tabla135[[#This Row],[No. de Control]]=1,Tabla135[[#This Row],[Desplazamiento en la Matriz]]="Impacto"),E88-(E88*Tabla135[[#This Row],[Valor del control]]),AND(Tabla135[[#This Row],[No. de Control]]&gt;1,Tabla135[[#This Row],[Desplazamiento en la Matriz]]="Impacto"),AC87-(AC87*Tabla135[[#This Row],[Valor del control]]),AND(Tabla135[[#This Row],[No. de Control]]=1,Tabla135[[#This Row],[Desplazamiento en la Matriz]]="Probabilidad"),E88,AND(Tabla135[[#This Row],[No. de Control]]&gt;1,Tabla135[[#This Row],[Desplazamiento en la Matriz]]="Probabilidad"),AC87),""),"")</f>
        <v/>
      </c>
      <c r="AD88" s="310">
        <f>IFERROR(_xlfn.MINIFS(Tabla135[Probabilidad residual],Tabla135[Id Riesgo],Tabla135[[#This Row],[Id Riesgo]]),"")</f>
        <v>0.216</v>
      </c>
      <c r="AE88" s="310">
        <f>IFERROR(_xlfn.MINIFS(Tabla135[Impacto residual],Tabla135[Id Riesgo],Tabla135[[#This Row],[Id Riesgo]]),"")</f>
        <v>0.8</v>
      </c>
      <c r="AF88" s="310" t="str" cm="1">
        <f t="array" ref="AF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8" s="310" t="str" cm="1">
        <f t="array" ref="AG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 s="213"/>
      <c r="AJ88" s="801">
        <f>_xlfn.MINIFS(Tabla135[Probabilidad residual],Tabla135[Id Riesgo],Tabla135[[#This Row],[Id Riesgo]])</f>
        <v>0.216</v>
      </c>
      <c r="AK88" s="801">
        <f>_xlfn.MINIFS(Tabla135[Impacto residual],Tabla135[Id Riesgo],Tabla135[[#This Row],[Id Riesgo]])</f>
        <v>0.8</v>
      </c>
      <c r="AL88" s="801"/>
      <c r="AM88" s="801"/>
      <c r="AN88" s="213"/>
      <c r="AO88" s="213"/>
      <c r="AP88" s="213"/>
      <c r="AQ88" s="213"/>
      <c r="AR88" s="213"/>
      <c r="AS88" s="213"/>
      <c r="AT88" s="213"/>
      <c r="AU88" s="213"/>
      <c r="AV88" s="213"/>
      <c r="AW88" s="213"/>
      <c r="AX88" s="213"/>
      <c r="AY88" s="213"/>
    </row>
    <row r="89" spans="1:51" ht="124.3" hidden="1" x14ac:dyDescent="0.4">
      <c r="A89" s="783" t="str">
        <f>Tabla135[[#This Row],[Id Riesgo]]</f>
        <v>RC8</v>
      </c>
      <c r="B89"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89" s="776" t="b">
        <f>Tabla135[[#This Row],[Identificado en paso 1 y 2?]]</f>
        <v>1</v>
      </c>
      <c r="D89" s="801">
        <f>_xlfn.XLOOKUP(Tabla135[[#This Row],[Id Riesgo]],Tabla13[Id Riesgo],Tabla13[Probabilidad],"",1)</f>
        <v>0.6</v>
      </c>
      <c r="E89" s="801">
        <f>IF(C89=TRUE,_xlfn.XLOOKUP(Tabla135[[#This Row],[Id Riesgo]],Tabla13[Id Riesgo],Tabla13[Porcentaje Impacto],"",1),"")</f>
        <v>0.8</v>
      </c>
      <c r="F89" s="290" t="str">
        <f t="shared" si="7"/>
        <v>RC8</v>
      </c>
      <c r="G89" s="414" t="b">
        <f>_xlfn.XLOOKUP(F89,Tabla13[Id Riesgo],Tabla13[Registro diligenciado],FALSE,1)</f>
        <v>1</v>
      </c>
      <c r="H89" s="290" t="str">
        <f>IF(G89,_xlfn.XLOOKUP(F89,Tabla6[Id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89" s="327">
        <f>_xlfn.XLOOKUP(Tabla135[[#This Row],[Id Riesgo]],Tabla13[Id Riesgo],Tabla13[Probabilidad])</f>
        <v>0.6</v>
      </c>
      <c r="J89" s="327">
        <f>_xlfn.XLOOKUP(Tabla135[[#This Row],[Id Riesgo]],Tabla13[Id Riesgo],Tabla13[Porcentaje Impacto],"",1)</f>
        <v>0.8</v>
      </c>
      <c r="K89" s="311">
        <v>8</v>
      </c>
      <c r="L89" s="314"/>
      <c r="M89" s="314"/>
      <c r="N89" s="314"/>
      <c r="O89" s="295"/>
      <c r="P89" s="314"/>
      <c r="Q89" s="328" t="str">
        <f>_xlfn.TEXTJOIN(" ",TRUE,Tabla135[[#This Row],[Actividad - Acción ¿Qué?
Inicia con verbo]],Tabla135[[#This Row],[Complemento
(Observaciones o desviaciones)]])</f>
        <v/>
      </c>
      <c r="R89" s="295"/>
      <c r="S89" s="327" t="str">
        <f>_xlfn.XLOOKUP(Tabla135[[#This Row],[Tipo de control]],Tabla7[Tipo de control],Tabla7[Peso],"",1)</f>
        <v/>
      </c>
      <c r="T89" s="290" t="str">
        <f>_xlfn.XLOOKUP(Tabla135[[#This Row],[Tipo de control]],Tabla7[Tipo de control],Tabla7[Afectación matriz],"",1)</f>
        <v/>
      </c>
      <c r="U89" s="295"/>
      <c r="V89" s="327" t="str">
        <f>_xlfn.XLOOKUP(Tabla135[[#This Row],[Implementación]],Tabla11[Implementación],Tabla11[Peso],"",1)</f>
        <v/>
      </c>
      <c r="W89" s="295"/>
      <c r="X89" s="295"/>
      <c r="Y89" s="295"/>
      <c r="Z89" s="295"/>
      <c r="AA89" s="310" t="str">
        <f>IFERROR(Tabla135[[#This Row],[Peso del control]]+Tabla135[[#This Row],[Peso de la implementación]],"")</f>
        <v/>
      </c>
      <c r="AB89" s="310" t="str" cm="1">
        <f t="array" ref="AB89">IFERROR(IF(Tabla135[[#This Row],[Registro diligenciado]]=TRUE,_xlfn.IFS(AND(Tabla135[[#This Row],[No. de Control]]=1,Tabla135[[#This Row],[Desplazamiento en la Matriz]]="Probabilidad"),D89-(D89*Tabla135[[#This Row],[Valor del control]]),AND(Tabla135[[#This Row],[No. de Control]]&gt;1,Tabla135[[#This Row],[Desplazamiento en la Matriz]]="Probabilidad"),AB88-(AB88*Tabla135[[#This Row],[Valor del control]]),AND(Tabla135[[#This Row],[No. de Control]]=1,Tabla135[[#This Row],[Desplazamiento en la Matriz]]="Impacto"),D89,AND(Tabla135[[#This Row],[No. de Control]]&gt;1,Tabla135[[#This Row],[Desplazamiento en la Matriz]]="Impacto"),AB88),""),"")</f>
        <v/>
      </c>
      <c r="AC89" s="310" t="str" cm="1">
        <f t="array" ref="AC89">IFERROR(IF(Tabla135[[#This Row],[Registro diligenciado]]=TRUE,_xlfn.IFS(AND(Tabla135[[#This Row],[No. de Control]]=1,Tabla135[[#This Row],[Desplazamiento en la Matriz]]="Impacto"),E89-(E89*Tabla135[[#This Row],[Valor del control]]),AND(Tabla135[[#This Row],[No. de Control]]&gt;1,Tabla135[[#This Row],[Desplazamiento en la Matriz]]="Impacto"),AC88-(AC88*Tabla135[[#This Row],[Valor del control]]),AND(Tabla135[[#This Row],[No. de Control]]=1,Tabla135[[#This Row],[Desplazamiento en la Matriz]]="Probabilidad"),E89,AND(Tabla135[[#This Row],[No. de Control]]&gt;1,Tabla135[[#This Row],[Desplazamiento en la Matriz]]="Probabilidad"),AC88),""),"")</f>
        <v/>
      </c>
      <c r="AD89" s="310">
        <f>IFERROR(_xlfn.MINIFS(Tabla135[Probabilidad residual],Tabla135[Id Riesgo],Tabla135[[#This Row],[Id Riesgo]]),"")</f>
        <v>0.216</v>
      </c>
      <c r="AE89" s="310">
        <f>IFERROR(_xlfn.MINIFS(Tabla135[Impacto residual],Tabla135[Id Riesgo],Tabla135[[#This Row],[Id Riesgo]]),"")</f>
        <v>0.8</v>
      </c>
      <c r="AF89" s="310" t="str" cm="1">
        <f t="array" ref="AF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89" s="310" t="str" cm="1">
        <f t="array" ref="AG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 s="213"/>
      <c r="AJ89" s="801">
        <f>_xlfn.MINIFS(Tabla135[Probabilidad residual],Tabla135[Id Riesgo],Tabla135[[#This Row],[Id Riesgo]])</f>
        <v>0.216</v>
      </c>
      <c r="AK89" s="801">
        <f>_xlfn.MINIFS(Tabla135[Impacto residual],Tabla135[Id Riesgo],Tabla135[[#This Row],[Id Riesgo]])</f>
        <v>0.8</v>
      </c>
      <c r="AL89" s="801"/>
      <c r="AM89" s="801"/>
      <c r="AN89" s="213"/>
      <c r="AO89" s="213"/>
      <c r="AP89" s="213"/>
      <c r="AQ89" s="213"/>
      <c r="AR89" s="213"/>
      <c r="AS89" s="213"/>
      <c r="AT89" s="213"/>
      <c r="AU89" s="213"/>
      <c r="AV89" s="213"/>
      <c r="AW89" s="213"/>
      <c r="AX89" s="213"/>
      <c r="AY89" s="213"/>
    </row>
    <row r="90" spans="1:51" ht="124.3" hidden="1" x14ac:dyDescent="0.4">
      <c r="A90" s="783" t="str">
        <f>Tabla135[[#This Row],[Id Riesgo]]</f>
        <v>RC8</v>
      </c>
      <c r="B90"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90" s="776" t="b">
        <f>Tabla135[[#This Row],[Identificado en paso 1 y 2?]]</f>
        <v>1</v>
      </c>
      <c r="D90" s="801">
        <f>_xlfn.XLOOKUP(Tabla135[[#This Row],[Id Riesgo]],Tabla13[Id Riesgo],Tabla13[Probabilidad],"",1)</f>
        <v>0.6</v>
      </c>
      <c r="E90" s="801">
        <f>IF(C90=TRUE,_xlfn.XLOOKUP(Tabla135[[#This Row],[Id Riesgo]],Tabla13[Id Riesgo],Tabla13[Porcentaje Impacto],"",1),"")</f>
        <v>0.8</v>
      </c>
      <c r="F90" s="290" t="str">
        <f t="shared" si="7"/>
        <v>RC8</v>
      </c>
      <c r="G90" s="414" t="b">
        <f>_xlfn.XLOOKUP(F90,Tabla13[Id Riesgo],Tabla13[Registro diligenciado],FALSE,1)</f>
        <v>1</v>
      </c>
      <c r="H90" s="290" t="str">
        <f>IF(G90,_xlfn.XLOOKUP(F90,Tabla6[Id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90" s="327">
        <f>_xlfn.XLOOKUP(Tabla135[[#This Row],[Id Riesgo]],Tabla13[Id Riesgo],Tabla13[Probabilidad])</f>
        <v>0.6</v>
      </c>
      <c r="J90" s="327">
        <f>_xlfn.XLOOKUP(Tabla135[[#This Row],[Id Riesgo]],Tabla13[Id Riesgo],Tabla13[Porcentaje Impacto],"",1)</f>
        <v>0.8</v>
      </c>
      <c r="K90" s="311">
        <v>9</v>
      </c>
      <c r="L90" s="314"/>
      <c r="M90" s="314"/>
      <c r="N90" s="314"/>
      <c r="O90" s="295"/>
      <c r="P90" s="314"/>
      <c r="Q90" s="328" t="str">
        <f>_xlfn.TEXTJOIN(" ",TRUE,Tabla135[[#This Row],[Actividad - Acción ¿Qué?
Inicia con verbo]],Tabla135[[#This Row],[Complemento
(Observaciones o desviaciones)]])</f>
        <v/>
      </c>
      <c r="R90" s="295"/>
      <c r="S90" s="327" t="str">
        <f>_xlfn.XLOOKUP(Tabla135[[#This Row],[Tipo de control]],Tabla7[Tipo de control],Tabla7[Peso],"",1)</f>
        <v/>
      </c>
      <c r="T90" s="290" t="str">
        <f>_xlfn.XLOOKUP(Tabla135[[#This Row],[Tipo de control]],Tabla7[Tipo de control],Tabla7[Afectación matriz],"",1)</f>
        <v/>
      </c>
      <c r="U90" s="295"/>
      <c r="V90" s="327" t="str">
        <f>_xlfn.XLOOKUP(Tabla135[[#This Row],[Implementación]],Tabla11[Implementación],Tabla11[Peso],"",1)</f>
        <v/>
      </c>
      <c r="W90" s="295"/>
      <c r="X90" s="295"/>
      <c r="Y90" s="295"/>
      <c r="Z90" s="295"/>
      <c r="AA90" s="310" t="str">
        <f>IFERROR(Tabla135[[#This Row],[Peso del control]]+Tabla135[[#This Row],[Peso de la implementación]],"")</f>
        <v/>
      </c>
      <c r="AB90" s="310" t="str" cm="1">
        <f t="array" ref="AB90">IFERROR(IF(Tabla135[[#This Row],[Registro diligenciado]]=TRUE,_xlfn.IFS(AND(Tabla135[[#This Row],[No. de Control]]=1,Tabla135[[#This Row],[Desplazamiento en la Matriz]]="Probabilidad"),D90-(D90*Tabla135[[#This Row],[Valor del control]]),AND(Tabla135[[#This Row],[No. de Control]]&gt;1,Tabla135[[#This Row],[Desplazamiento en la Matriz]]="Probabilidad"),AB89-(AB89*Tabla135[[#This Row],[Valor del control]]),AND(Tabla135[[#This Row],[No. de Control]]=1,Tabla135[[#This Row],[Desplazamiento en la Matriz]]="Impacto"),D90,AND(Tabla135[[#This Row],[No. de Control]]&gt;1,Tabla135[[#This Row],[Desplazamiento en la Matriz]]="Impacto"),AB89),""),"")</f>
        <v/>
      </c>
      <c r="AC90" s="310" t="str" cm="1">
        <f t="array" ref="AC90">IFERROR(IF(Tabla135[[#This Row],[Registro diligenciado]]=TRUE,_xlfn.IFS(AND(Tabla135[[#This Row],[No. de Control]]=1,Tabla135[[#This Row],[Desplazamiento en la Matriz]]="Impacto"),E90-(E90*Tabla135[[#This Row],[Valor del control]]),AND(Tabla135[[#This Row],[No. de Control]]&gt;1,Tabla135[[#This Row],[Desplazamiento en la Matriz]]="Impacto"),AC89-(AC89*Tabla135[[#This Row],[Valor del control]]),AND(Tabla135[[#This Row],[No. de Control]]=1,Tabla135[[#This Row],[Desplazamiento en la Matriz]]="Probabilidad"),E90,AND(Tabla135[[#This Row],[No. de Control]]&gt;1,Tabla135[[#This Row],[Desplazamiento en la Matriz]]="Probabilidad"),AC89),""),"")</f>
        <v/>
      </c>
      <c r="AD90" s="310">
        <f>IFERROR(_xlfn.MINIFS(Tabla135[Probabilidad residual],Tabla135[Id Riesgo],Tabla135[[#This Row],[Id Riesgo]]),"")</f>
        <v>0.216</v>
      </c>
      <c r="AE90" s="310">
        <f>IFERROR(_xlfn.MINIFS(Tabla135[Impacto residual],Tabla135[Id Riesgo],Tabla135[[#This Row],[Id Riesgo]]),"")</f>
        <v>0.8</v>
      </c>
      <c r="AF90" s="310" t="str" cm="1">
        <f t="array" ref="AF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0" s="310" t="str" cm="1">
        <f t="array" ref="AG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 s="213"/>
      <c r="AJ90" s="801">
        <f>_xlfn.MINIFS(Tabla135[Probabilidad residual],Tabla135[Id Riesgo],Tabla135[[#This Row],[Id Riesgo]])</f>
        <v>0.216</v>
      </c>
      <c r="AK90" s="801">
        <f>_xlfn.MINIFS(Tabla135[Impacto residual],Tabla135[Id Riesgo],Tabla135[[#This Row],[Id Riesgo]])</f>
        <v>0.8</v>
      </c>
      <c r="AL90" s="801"/>
      <c r="AM90" s="801"/>
      <c r="AN90" s="213"/>
      <c r="AO90" s="213"/>
      <c r="AP90" s="213"/>
      <c r="AQ90" s="213"/>
      <c r="AR90" s="213"/>
      <c r="AS90" s="213"/>
      <c r="AT90" s="213"/>
      <c r="AU90" s="213"/>
      <c r="AV90" s="213"/>
      <c r="AW90" s="213"/>
      <c r="AX90" s="213"/>
      <c r="AY90" s="213"/>
    </row>
    <row r="91" spans="1:51" ht="73.5" hidden="1" customHeight="1" x14ac:dyDescent="0.4">
      <c r="A91" s="783" t="str">
        <f>Tabla135[[#This Row],[Id Riesgo]]</f>
        <v>RC8</v>
      </c>
      <c r="B91" s="784" t="str">
        <f>Tabla135[[#This Row],[Riesgo]]</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C91" s="776" t="b">
        <f>Tabla135[[#This Row],[Identificado en paso 1 y 2?]]</f>
        <v>1</v>
      </c>
      <c r="D91" s="801">
        <f>_xlfn.XLOOKUP(Tabla135[[#This Row],[Id Riesgo]],Tabla13[Id Riesgo],Tabla13[Probabilidad],"",1)</f>
        <v>0.6</v>
      </c>
      <c r="E91" s="801">
        <f>IF(C91=TRUE,_xlfn.XLOOKUP(Tabla135[[#This Row],[Id Riesgo]],Tabla13[Id Riesgo],Tabla13[Porcentaje Impacto],"",1),"")</f>
        <v>0.8</v>
      </c>
      <c r="F91" s="290" t="str">
        <f t="shared" si="7"/>
        <v>RC8</v>
      </c>
      <c r="G91" s="414" t="b">
        <f>_xlfn.XLOOKUP(F91,Tabla13[Id Riesgo],Tabla13[Registro diligenciado],FALSE,1)</f>
        <v>1</v>
      </c>
      <c r="H91" s="290" t="str">
        <f>IF(G91,_xlfn.XLOOKUP(F91,Tabla6[Id Riesgo],Tabla6[DESCRIPCIÓN DEL RIESGO],FALSE,1),"")</f>
        <v>Posibilidad de afectación Legal, Reputacional, Operativa por Fraude interno debido a omisiones, informes inexactos o descripciones incorrectas durante la recolección y análisis de la información física y jurídica para la implementación de los Planes de Ordenamiento Social de la Propiedad Rural (POSPR) en los municipios programados para beneficio personal o de terceros.</v>
      </c>
      <c r="I91" s="327">
        <f>_xlfn.XLOOKUP(Tabla135[[#This Row],[Id Riesgo]],Tabla13[Id Riesgo],Tabla13[Probabilidad])</f>
        <v>0.6</v>
      </c>
      <c r="J91" s="327">
        <f>_xlfn.XLOOKUP(Tabla135[[#This Row],[Id Riesgo]],Tabla13[Id Riesgo],Tabla13[Porcentaje Impacto],"",1)</f>
        <v>0.8</v>
      </c>
      <c r="K91" s="311">
        <v>10</v>
      </c>
      <c r="L91" s="314"/>
      <c r="M91" s="314"/>
      <c r="N91" s="314"/>
      <c r="O91" s="295"/>
      <c r="P91" s="314"/>
      <c r="Q91" s="328" t="str">
        <f>_xlfn.TEXTJOIN(" ",TRUE,Tabla135[[#This Row],[Actividad - Acción ¿Qué?
Inicia con verbo]],Tabla135[[#This Row],[Complemento
(Observaciones o desviaciones)]])</f>
        <v/>
      </c>
      <c r="R91" s="295"/>
      <c r="S91" s="327" t="str">
        <f>_xlfn.XLOOKUP(Tabla135[[#This Row],[Tipo de control]],Tabla7[Tipo de control],Tabla7[Peso],"",1)</f>
        <v/>
      </c>
      <c r="T91" s="290" t="str">
        <f>_xlfn.XLOOKUP(Tabla135[[#This Row],[Tipo de control]],Tabla7[Tipo de control],Tabla7[Afectación matriz],"",1)</f>
        <v/>
      </c>
      <c r="U91" s="295"/>
      <c r="V91" s="327" t="str">
        <f>_xlfn.XLOOKUP(Tabla135[[#This Row],[Implementación]],Tabla11[Implementación],Tabla11[Peso],"",1)</f>
        <v/>
      </c>
      <c r="W91" s="295"/>
      <c r="X91" s="295"/>
      <c r="Y91" s="295"/>
      <c r="Z91" s="295"/>
      <c r="AA91" s="310" t="str">
        <f>IFERROR(Tabla135[[#This Row],[Peso del control]]+Tabla135[[#This Row],[Peso de la implementación]],"")</f>
        <v/>
      </c>
      <c r="AB91" s="310" t="str" cm="1">
        <f t="array" ref="AB91">IFERROR(IF(Tabla135[[#This Row],[Registro diligenciado]]=TRUE,_xlfn.IFS(AND(Tabla135[[#This Row],[No. de Control]]=1,Tabla135[[#This Row],[Desplazamiento en la Matriz]]="Probabilidad"),D91-(D91*Tabla135[[#This Row],[Valor del control]]),AND(Tabla135[[#This Row],[No. de Control]]&gt;1,Tabla135[[#This Row],[Desplazamiento en la Matriz]]="Probabilidad"),AB90-(AB90*Tabla135[[#This Row],[Valor del control]]),AND(Tabla135[[#This Row],[No. de Control]]=1,Tabla135[[#This Row],[Desplazamiento en la Matriz]]="Impacto"),D91,AND(Tabla135[[#This Row],[No. de Control]]&gt;1,Tabla135[[#This Row],[Desplazamiento en la Matriz]]="Impacto"),AB90),""),"")</f>
        <v/>
      </c>
      <c r="AC91" s="310" t="str" cm="1">
        <f t="array" ref="AC91">IFERROR(IF(Tabla135[[#This Row],[Registro diligenciado]]=TRUE,_xlfn.IFS(AND(Tabla135[[#This Row],[No. de Control]]=1,Tabla135[[#This Row],[Desplazamiento en la Matriz]]="Impacto"),E91-(E91*Tabla135[[#This Row],[Valor del control]]),AND(Tabla135[[#This Row],[No. de Control]]&gt;1,Tabla135[[#This Row],[Desplazamiento en la Matriz]]="Impacto"),AC90-(AC90*Tabla135[[#This Row],[Valor del control]]),AND(Tabla135[[#This Row],[No. de Control]]=1,Tabla135[[#This Row],[Desplazamiento en la Matriz]]="Probabilidad"),E91,AND(Tabla135[[#This Row],[No. de Control]]&gt;1,Tabla135[[#This Row],[Desplazamiento en la Matriz]]="Probabilidad"),AC90),""),"")</f>
        <v/>
      </c>
      <c r="AD91" s="310">
        <f>IFERROR(_xlfn.MINIFS(Tabla135[Probabilidad residual],Tabla135[Id Riesgo],Tabla135[[#This Row],[Id Riesgo]]),"")</f>
        <v>0.216</v>
      </c>
      <c r="AE91" s="310">
        <f>IFERROR(_xlfn.MINIFS(Tabla135[Impacto residual],Tabla135[Id Riesgo],Tabla135[[#This Row],[Id Riesgo]]),"")</f>
        <v>0.8</v>
      </c>
      <c r="AF91" s="310" t="str" cm="1">
        <f t="array" ref="AF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1" s="310" t="str" cm="1">
        <f t="array" ref="AG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 s="213"/>
      <c r="AJ91" s="801">
        <f>_xlfn.MINIFS(Tabla135[Probabilidad residual],Tabla135[Id Riesgo],Tabla135[[#This Row],[Id Riesgo]])</f>
        <v>0.216</v>
      </c>
      <c r="AK91" s="801">
        <f>_xlfn.MINIFS(Tabla135[Impacto residual],Tabla135[Id Riesgo],Tabla135[[#This Row],[Id Riesgo]])</f>
        <v>0.8</v>
      </c>
      <c r="AL91" s="801"/>
      <c r="AM91" s="801"/>
      <c r="AN91" s="213"/>
      <c r="AO91" s="213"/>
      <c r="AP91" s="213"/>
      <c r="AQ91" s="213"/>
      <c r="AR91" s="213"/>
      <c r="AS91" s="213"/>
      <c r="AT91" s="213"/>
      <c r="AU91" s="213"/>
      <c r="AV91" s="213"/>
      <c r="AW91" s="213"/>
      <c r="AX91" s="213"/>
      <c r="AY91" s="213"/>
    </row>
    <row r="92" spans="1:51" ht="87" x14ac:dyDescent="0.4">
      <c r="A92" s="783" t="str">
        <f>Tabla135[[#This Row],[Id Riesgo]]</f>
        <v>RC9</v>
      </c>
      <c r="B92"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2" s="776" t="b">
        <f>Tabla135[[#This Row],[Identificado en paso 1 y 2?]]</f>
        <v>1</v>
      </c>
      <c r="D92" s="801">
        <f>_xlfn.XLOOKUP(Tabla135[[#This Row],[Id Riesgo]],Tabla13[Id Riesgo],Tabla13[Probabilidad],"",1)</f>
        <v>1</v>
      </c>
      <c r="E92" s="801">
        <f>IF(C92=TRUE,_xlfn.XLOOKUP(Tabla135[[#This Row],[Id Riesgo]],Tabla13[Id Riesgo],Tabla13[Porcentaje Impacto],"",1),"")</f>
        <v>0.6</v>
      </c>
      <c r="F92" s="290" t="s">
        <v>568</v>
      </c>
      <c r="G92" s="414" t="b">
        <f>_xlfn.XLOOKUP(F92,Tabla13[Id Riesgo],Tabla13[Registro diligenciado],FALSE,1)</f>
        <v>1</v>
      </c>
      <c r="H92" s="290" t="str">
        <f>IF(G92,_xlfn.XLOOKUP(F92,Tabla6[Id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2" s="327">
        <f>_xlfn.XLOOKUP(Tabla135[[#This Row],[Id Riesgo]],Tabla13[Id Riesgo],Tabla13[Probabilidad])</f>
        <v>1</v>
      </c>
      <c r="J92" s="327">
        <f>_xlfn.XLOOKUP(Tabla135[[#This Row],[Id Riesgo]],Tabla13[Id Riesgo],Tabla13[Porcentaje Impacto],"",1)</f>
        <v>0.6</v>
      </c>
      <c r="K92" s="311">
        <v>1</v>
      </c>
      <c r="L92" s="314" t="s">
        <v>295</v>
      </c>
      <c r="M92" s="314" t="s">
        <v>236</v>
      </c>
      <c r="N92" s="314" t="s">
        <v>273</v>
      </c>
      <c r="O92" s="295" t="s">
        <v>799</v>
      </c>
      <c r="P92" s="314" t="s">
        <v>800</v>
      </c>
      <c r="Q92" s="328" t="str">
        <f>_xlfn.TEXTJOIN(" ",TRUE,Tabla135[[#This Row],[Actividad - Acción ¿Qué?
Inicia con verbo]],Tabla135[[#This Row],[Complemento
(Observaciones o desviaciones)]])</f>
        <v>Controlar el acceso a la plataforma tecnológica mediante el reporte de usuarios creados en el Sistema Integrado de Tierras (SIT) y la asignación de roles a los profesionales cuyo objeto contractual esté relacionado con las actividades de valoración, inclusión y calificación en el RESO.</v>
      </c>
      <c r="R92" s="295" t="s">
        <v>102</v>
      </c>
      <c r="S92" s="327">
        <f>_xlfn.XLOOKUP(Tabla135[[#This Row],[Tipo de control]],Tabla7[Tipo de control],Tabla7[Peso],"",1)</f>
        <v>0.25</v>
      </c>
      <c r="T92" s="290" t="str">
        <f>_xlfn.XLOOKUP(Tabla135[[#This Row],[Tipo de control]],Tabla7[Tipo de control],Tabla7[Afectación matriz],"",1)</f>
        <v>Probabilidad</v>
      </c>
      <c r="U92" s="295" t="s">
        <v>103</v>
      </c>
      <c r="V92" s="327">
        <f>_xlfn.XLOOKUP(Tabla135[[#This Row],[Implementación]],Tabla11[Implementación],Tabla11[Peso],"",1)</f>
        <v>0.25</v>
      </c>
      <c r="W92" s="295" t="s">
        <v>98</v>
      </c>
      <c r="X92" s="295" t="s">
        <v>204</v>
      </c>
      <c r="Y92" s="295" t="s">
        <v>133</v>
      </c>
      <c r="Z92" s="295" t="s">
        <v>101</v>
      </c>
      <c r="AA92" s="310">
        <f>IFERROR(Tabla135[[#This Row],[Peso del control]]+Tabla135[[#This Row],[Peso de la implementación]],"")</f>
        <v>0.5</v>
      </c>
      <c r="AB92" s="310" cm="1">
        <f t="array" ref="AB92">IFERROR(IF(Tabla135[[#This Row],[Registro diligenciado]]=TRUE,_xlfn.IFS(AND(Tabla135[[#This Row],[No. de Control]]=1,Tabla135[[#This Row],[Desplazamiento en la Matriz]]="Probabilidad"),D92-(D92*Tabla135[[#This Row],[Valor del control]]),AND(Tabla135[[#This Row],[No. de Control]]&gt;1,Tabla135[[#This Row],[Desplazamiento en la Matriz]]="Probabilidad"),AB91-(AB91*Tabla135[[#This Row],[Valor del control]]),AND(Tabla135[[#This Row],[No. de Control]]=1,Tabla135[[#This Row],[Desplazamiento en la Matriz]]="Impacto"),D92,AND(Tabla135[[#This Row],[No. de Control]]&gt;1,Tabla135[[#This Row],[Desplazamiento en la Matriz]]="Impacto"),AB91),""),"")</f>
        <v>0.5</v>
      </c>
      <c r="AC92" s="310" cm="1">
        <f t="array" ref="AC92">IFERROR(IF(Tabla135[[#This Row],[Registro diligenciado]]=TRUE,_xlfn.IFS(AND(Tabla135[[#This Row],[No. de Control]]=1,Tabla135[[#This Row],[Desplazamiento en la Matriz]]="Impacto"),E92-(E92*Tabla135[[#This Row],[Valor del control]]),AND(Tabla135[[#This Row],[No. de Control]]&gt;1,Tabla135[[#This Row],[Desplazamiento en la Matriz]]="Impacto"),AC91-(AC91*Tabla135[[#This Row],[Valor del control]]),AND(Tabla135[[#This Row],[No. de Control]]=1,Tabla135[[#This Row],[Desplazamiento en la Matriz]]="Probabilidad"),E92,AND(Tabla135[[#This Row],[No. de Control]]&gt;1,Tabla135[[#This Row],[Desplazamiento en la Matriz]]="Probabilidad"),AC91),""),"")</f>
        <v>0.6</v>
      </c>
      <c r="AD92" s="310">
        <f>IFERROR(_xlfn.MINIFS(Tabla135[Probabilidad residual],Tabla135[Id Riesgo],Tabla135[[#This Row],[Id Riesgo]]),"")</f>
        <v>0.35</v>
      </c>
      <c r="AE92" s="310">
        <f>IFERROR(_xlfn.MINIFS(Tabla135[Impacto residual],Tabla135[Id Riesgo],Tabla135[[#This Row],[Id Riesgo]]),"")</f>
        <v>0.6</v>
      </c>
      <c r="AF92" s="310" t="str" cm="1">
        <f t="array" ref="AF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2" s="310" t="str" cm="1">
        <f t="array" ref="AG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92" s="213"/>
      <c r="AJ92" s="801">
        <f>_xlfn.MINIFS(Tabla135[Probabilidad residual],Tabla135[Id Riesgo],Tabla135[[#This Row],[Id Riesgo]])</f>
        <v>0.35</v>
      </c>
      <c r="AK92" s="801">
        <f>_xlfn.MINIFS(Tabla135[Impacto residual],Tabla135[Id Riesgo],Tabla135[[#This Row],[Id Riesgo]])</f>
        <v>0.6</v>
      </c>
      <c r="AL92" s="801" t="str" cm="1">
        <f t="array" ref="AL92">IFERROR(_xlfn.IFS(AND(AJ92&gt;=CONFIGURACIÓN!$BF$6,AJ92&lt;=CONFIGURACIÓN!$BG$6),CONFIGURACIÓN!$BE$6,AND(AJ92&gt;=CONFIGURACIÓN!$BF$7,AJ92&lt;=CONFIGURACIÓN!$BG$7),CONFIGURACIÓN!$BE$7,AND(AJ92&gt;=CONFIGURACIÓN!$BF$8,AJ92&lt;=CONFIGURACIÓN!$BG$8),CONFIGURACIÓN!$BE$8,AND(AJ92&gt;=CONFIGURACIÓN!$BF$9,AJ92&lt;=CONFIGURACIÓN!$BG$9),CONFIGURACIÓN!$BE$9,AND(AJ92&gt;=CONFIGURACIÓN!$BF$10,AJ92&lt;=CONFIGURACIÓN!$BG$10),CONFIGURACIÓN!$BE$10),"")</f>
        <v>Baja</v>
      </c>
      <c r="AM92" s="801" t="str" cm="1">
        <f t="array" ref="AM92">IFERROR(_xlfn.IFS(AND(AK92&gt;=CONFIGURACIÓN!$BJ$6,AK92&lt;=CONFIGURACIÓN!$BK$6),CONFIGURACIÓN!$BI$6,AND(AK92&gt;=CONFIGURACIÓN!$BJ$7,AK92&lt;=CONFIGURACIÓN!$BK$7),CONFIGURACIÓN!$BI$7,AND(AK92&gt;=CONFIGURACIÓN!$BJ$8,AK92&lt;=CONFIGURACIÓN!$BK$8),CONFIGURACIÓN!$BI$8,AND(AK92&gt;=CONFIGURACIÓN!$BJ$9,AK92&lt;=CONFIGURACIÓN!$BK$9),CONFIGURACIÓN!$BI$9,AND(AK92&gt;=CONFIGURACIÓN!$BJ$10,AK92&lt;=CONFIGURACIÓN!$BK$10),CONFIGURACIÓN!$BI$10),"")</f>
        <v>Moderado</v>
      </c>
      <c r="AN92" s="213"/>
      <c r="AO92" s="213"/>
      <c r="AP92" s="213"/>
      <c r="AQ92" s="213"/>
      <c r="AR92" s="213"/>
      <c r="AS92" s="213"/>
      <c r="AT92" s="213"/>
      <c r="AU92" s="213"/>
      <c r="AV92" s="213"/>
      <c r="AW92" s="213"/>
      <c r="AX92" s="213"/>
      <c r="AY92" s="213"/>
    </row>
    <row r="93" spans="1:51" ht="87" x14ac:dyDescent="0.4">
      <c r="A93" s="783" t="str">
        <f>Tabla135[[#This Row],[Id Riesgo]]</f>
        <v>RC9</v>
      </c>
      <c r="B93"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3" s="776" t="b">
        <f>Tabla135[[#This Row],[Identificado en paso 1 y 2?]]</f>
        <v>1</v>
      </c>
      <c r="D93" s="801">
        <f>_xlfn.XLOOKUP(Tabla135[[#This Row],[Id Riesgo]],Tabla13[Id Riesgo],Tabla13[Probabilidad],"",1)</f>
        <v>1</v>
      </c>
      <c r="E93" s="801">
        <f>IF(C93=TRUE,_xlfn.XLOOKUP(Tabla135[[#This Row],[Id Riesgo]],Tabla13[Id Riesgo],Tabla13[Porcentaje Impacto],"",1),"")</f>
        <v>0.6</v>
      </c>
      <c r="F93" s="290" t="str">
        <f t="shared" ref="F93:F101" si="8">F92</f>
        <v>RC9</v>
      </c>
      <c r="G93" s="414" t="b">
        <f>_xlfn.XLOOKUP(F93,Tabla13[Id Riesgo],Tabla13[Registro diligenciado],FALSE,1)</f>
        <v>1</v>
      </c>
      <c r="H93" s="290" t="str">
        <f>IF(G93,_xlfn.XLOOKUP(F93,Tabla6[Id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3" s="327">
        <f>_xlfn.XLOOKUP(Tabla135[[#This Row],[Id Riesgo]],Tabla13[Id Riesgo],Tabla13[Probabilidad])</f>
        <v>1</v>
      </c>
      <c r="J93" s="327">
        <f>_xlfn.XLOOKUP(Tabla135[[#This Row],[Id Riesgo]],Tabla13[Id Riesgo],Tabla13[Porcentaje Impacto],"",1)</f>
        <v>0.6</v>
      </c>
      <c r="K93" s="311">
        <v>2</v>
      </c>
      <c r="L93" s="314" t="s">
        <v>295</v>
      </c>
      <c r="M93" s="314" t="s">
        <v>236</v>
      </c>
      <c r="N93" s="314" t="s">
        <v>273</v>
      </c>
      <c r="O93" s="295" t="s">
        <v>801</v>
      </c>
      <c r="P93" s="314" t="s">
        <v>802</v>
      </c>
      <c r="Q93" s="328" t="str">
        <f>_xlfn.TEXTJOIN(" ",TRUE,Tabla135[[#This Row],[Actividad - Acción ¿Qué?
Inicia con verbo]],Tabla135[[#This Row],[Complemento
(Observaciones o desviaciones)]])</f>
        <v>Validar la información obtenida a partir de los cruces realizados sobre la consulta del ciudadano en diferentes fuentes externas, con el fin de incluirla en el RESO  para aquellos solicitantes que no cumplen con los cruces de interoperabilidad del sistema orquestador. Para ello, se requiere una revisión detallada de las condiciones actuales, conforme a lo establecido en los artículos 4, 5 y 6 del Decreto Ley 902 de 2017.</v>
      </c>
      <c r="R93" s="295" t="s">
        <v>135</v>
      </c>
      <c r="S93" s="327">
        <f>_xlfn.XLOOKUP(Tabla135[[#This Row],[Tipo de control]],Tabla7[Tipo de control],Tabla7[Peso],"",1)</f>
        <v>0.15</v>
      </c>
      <c r="T93" s="290" t="str">
        <f>_xlfn.XLOOKUP(Tabla135[[#This Row],[Tipo de control]],Tabla7[Tipo de control],Tabla7[Afectación matriz],"",1)</f>
        <v>Probabilidad</v>
      </c>
      <c r="U93" s="295" t="s">
        <v>136</v>
      </c>
      <c r="V93" s="327">
        <f>_xlfn.XLOOKUP(Tabla135[[#This Row],[Implementación]],Tabla11[Implementación],Tabla11[Peso],"",1)</f>
        <v>0.15</v>
      </c>
      <c r="W93" s="295" t="s">
        <v>98</v>
      </c>
      <c r="X93" s="295" t="s">
        <v>204</v>
      </c>
      <c r="Y93" s="295" t="s">
        <v>100</v>
      </c>
      <c r="Z93" s="295" t="s">
        <v>101</v>
      </c>
      <c r="AA93" s="310">
        <f>IFERROR(Tabla135[[#This Row],[Peso del control]]+Tabla135[[#This Row],[Peso de la implementación]],"")</f>
        <v>0.3</v>
      </c>
      <c r="AB93" s="310" cm="1">
        <f t="array" ref="AB93">IFERROR(IF(Tabla135[[#This Row],[Registro diligenciado]]=TRUE,_xlfn.IFS(AND(Tabla135[[#This Row],[No. de Control]]=1,Tabla135[[#This Row],[Desplazamiento en la Matriz]]="Probabilidad"),D93-(D93*Tabla135[[#This Row],[Valor del control]]),AND(Tabla135[[#This Row],[No. de Control]]&gt;1,Tabla135[[#This Row],[Desplazamiento en la Matriz]]="Probabilidad"),AB92-(AB92*Tabla135[[#This Row],[Valor del control]]),AND(Tabla135[[#This Row],[No. de Control]]=1,Tabla135[[#This Row],[Desplazamiento en la Matriz]]="Impacto"),D93,AND(Tabla135[[#This Row],[No. de Control]]&gt;1,Tabla135[[#This Row],[Desplazamiento en la Matriz]]="Impacto"),AB92),""),"")</f>
        <v>0.35</v>
      </c>
      <c r="AC93" s="310" cm="1">
        <f t="array" ref="AC93">IFERROR(IF(Tabla135[[#This Row],[Registro diligenciado]]=TRUE,_xlfn.IFS(AND(Tabla135[[#This Row],[No. de Control]]=1,Tabla135[[#This Row],[Desplazamiento en la Matriz]]="Impacto"),E93-(E93*Tabla135[[#This Row],[Valor del control]]),AND(Tabla135[[#This Row],[No. de Control]]&gt;1,Tabla135[[#This Row],[Desplazamiento en la Matriz]]="Impacto"),AC92-(AC92*Tabla135[[#This Row],[Valor del control]]),AND(Tabla135[[#This Row],[No. de Control]]=1,Tabla135[[#This Row],[Desplazamiento en la Matriz]]="Probabilidad"),E93,AND(Tabla135[[#This Row],[No. de Control]]&gt;1,Tabla135[[#This Row],[Desplazamiento en la Matriz]]="Probabilidad"),AC92),""),"")</f>
        <v>0.6</v>
      </c>
      <c r="AD93" s="310">
        <f>IFERROR(_xlfn.MINIFS(Tabla135[Probabilidad residual],Tabla135[Id Riesgo],Tabla135[[#This Row],[Id Riesgo]]),"")</f>
        <v>0.35</v>
      </c>
      <c r="AE93" s="310">
        <f>IFERROR(_xlfn.MINIFS(Tabla135[Impacto residual],Tabla135[Id Riesgo],Tabla135[[#This Row],[Id Riesgo]]),"")</f>
        <v>0.6</v>
      </c>
      <c r="AF93" s="310" t="str" cm="1">
        <f t="array" ref="AF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3" s="310" t="str" cm="1">
        <f t="array" ref="AG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93" s="213"/>
      <c r="AJ93" s="801">
        <f>_xlfn.MINIFS(Tabla135[Probabilidad residual],Tabla135[Id Riesgo],Tabla135[[#This Row],[Id Riesgo]])</f>
        <v>0.35</v>
      </c>
      <c r="AK93" s="801">
        <f>_xlfn.MINIFS(Tabla135[Impacto residual],Tabla135[Id Riesgo],Tabla135[[#This Row],[Id Riesgo]])</f>
        <v>0.6</v>
      </c>
      <c r="AL93" s="801"/>
      <c r="AM93" s="801"/>
      <c r="AN93" s="213"/>
      <c r="AO93" s="213"/>
      <c r="AP93" s="213"/>
      <c r="AQ93" s="213"/>
      <c r="AR93" s="213"/>
      <c r="AS93" s="213"/>
      <c r="AT93" s="213"/>
      <c r="AU93" s="213"/>
      <c r="AV93" s="213"/>
      <c r="AW93" s="213"/>
      <c r="AX93" s="213"/>
      <c r="AY93" s="213"/>
    </row>
    <row r="94" spans="1:51" ht="87" hidden="1" x14ac:dyDescent="0.4">
      <c r="A94" s="783" t="str">
        <f>Tabla135[[#This Row],[Id Riesgo]]</f>
        <v>RC9</v>
      </c>
      <c r="B94"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4" s="776" t="b">
        <f>Tabla135[[#This Row],[Identificado en paso 1 y 2?]]</f>
        <v>1</v>
      </c>
      <c r="D94" s="801">
        <f>_xlfn.XLOOKUP(Tabla135[[#This Row],[Id Riesgo]],Tabla13[Id Riesgo],Tabla13[Probabilidad],"",1)</f>
        <v>1</v>
      </c>
      <c r="E94" s="801">
        <f>IF(C94=TRUE,_xlfn.XLOOKUP(Tabla135[[#This Row],[Id Riesgo]],Tabla13[Id Riesgo],Tabla13[Porcentaje Impacto],"",1),"")</f>
        <v>0.6</v>
      </c>
      <c r="F94" s="290" t="str">
        <f t="shared" si="8"/>
        <v>RC9</v>
      </c>
      <c r="G94" s="414" t="b">
        <f>_xlfn.XLOOKUP(F94,Tabla13[Id Riesgo],Tabla13[Registro diligenciado],FALSE,1)</f>
        <v>1</v>
      </c>
      <c r="H94" s="290" t="str">
        <f>IF(G94,_xlfn.XLOOKUP(F94,Tabla6[Id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4" s="327">
        <f>_xlfn.XLOOKUP(Tabla135[[#This Row],[Id Riesgo]],Tabla13[Id Riesgo],Tabla13[Probabilidad])</f>
        <v>1</v>
      </c>
      <c r="J94" s="327">
        <f>_xlfn.XLOOKUP(Tabla135[[#This Row],[Id Riesgo]],Tabla13[Id Riesgo],Tabla13[Porcentaje Impacto],"",1)</f>
        <v>0.6</v>
      </c>
      <c r="K94" s="311">
        <v>3</v>
      </c>
      <c r="L94" s="314"/>
      <c r="M94" s="314"/>
      <c r="N94" s="314"/>
      <c r="O94" s="295"/>
      <c r="P94" s="314"/>
      <c r="Q94" s="328" t="str">
        <f>_xlfn.TEXTJOIN(" ",TRUE,Tabla135[[#This Row],[Actividad - Acción ¿Qué?
Inicia con verbo]],Tabla135[[#This Row],[Complemento
(Observaciones o desviaciones)]])</f>
        <v/>
      </c>
      <c r="R94" s="295"/>
      <c r="S94" s="327" t="str">
        <f>_xlfn.XLOOKUP(Tabla135[[#This Row],[Tipo de control]],Tabla7[Tipo de control],Tabla7[Peso],"",1)</f>
        <v/>
      </c>
      <c r="T94" s="290" t="str">
        <f>_xlfn.XLOOKUP(Tabla135[[#This Row],[Tipo de control]],Tabla7[Tipo de control],Tabla7[Afectación matriz],"",1)</f>
        <v/>
      </c>
      <c r="U94" s="295"/>
      <c r="V94" s="327" t="str">
        <f>_xlfn.XLOOKUP(Tabla135[[#This Row],[Implementación]],Tabla11[Implementación],Tabla11[Peso],"",1)</f>
        <v/>
      </c>
      <c r="W94" s="295"/>
      <c r="X94" s="295"/>
      <c r="Y94" s="295"/>
      <c r="Z94" s="295"/>
      <c r="AA94" s="310" t="str">
        <f>IFERROR(Tabla135[[#This Row],[Peso del control]]+Tabla135[[#This Row],[Peso de la implementación]],"")</f>
        <v/>
      </c>
      <c r="AB94" s="310" t="str" cm="1">
        <f t="array" ref="AB94">IFERROR(IF(Tabla135[[#This Row],[Registro diligenciado]]=TRUE,_xlfn.IFS(AND(Tabla135[[#This Row],[No. de Control]]=1,Tabla135[[#This Row],[Desplazamiento en la Matriz]]="Probabilidad"),D94-(D94*Tabla135[[#This Row],[Valor del control]]),AND(Tabla135[[#This Row],[No. de Control]]&gt;1,Tabla135[[#This Row],[Desplazamiento en la Matriz]]="Probabilidad"),AB93-(AB93*Tabla135[[#This Row],[Valor del control]]),AND(Tabla135[[#This Row],[No. de Control]]=1,Tabla135[[#This Row],[Desplazamiento en la Matriz]]="Impacto"),D94,AND(Tabla135[[#This Row],[No. de Control]]&gt;1,Tabla135[[#This Row],[Desplazamiento en la Matriz]]="Impacto"),AB93),""),"")</f>
        <v/>
      </c>
      <c r="AC94" s="310" t="str" cm="1">
        <f t="array" ref="AC94">IFERROR(IF(Tabla135[[#This Row],[Registro diligenciado]]=TRUE,_xlfn.IFS(AND(Tabla135[[#This Row],[No. de Control]]=1,Tabla135[[#This Row],[Desplazamiento en la Matriz]]="Impacto"),E94-(E94*Tabla135[[#This Row],[Valor del control]]),AND(Tabla135[[#This Row],[No. de Control]]&gt;1,Tabla135[[#This Row],[Desplazamiento en la Matriz]]="Impacto"),AC93-(AC93*Tabla135[[#This Row],[Valor del control]]),AND(Tabla135[[#This Row],[No. de Control]]=1,Tabla135[[#This Row],[Desplazamiento en la Matriz]]="Probabilidad"),E94,AND(Tabla135[[#This Row],[No. de Control]]&gt;1,Tabla135[[#This Row],[Desplazamiento en la Matriz]]="Probabilidad"),AC93),""),"")</f>
        <v/>
      </c>
      <c r="AD94" s="310">
        <f>IFERROR(_xlfn.MINIFS(Tabla135[Probabilidad residual],Tabla135[Id Riesgo],Tabla135[[#This Row],[Id Riesgo]]),"")</f>
        <v>0.35</v>
      </c>
      <c r="AE94" s="310">
        <f>IFERROR(_xlfn.MINIFS(Tabla135[Impacto residual],Tabla135[Id Riesgo],Tabla135[[#This Row],[Id Riesgo]]),"")</f>
        <v>0.6</v>
      </c>
      <c r="AF94" s="310" t="str" cm="1">
        <f t="array" ref="AF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4" s="310" t="str" cm="1">
        <f t="array" ref="AG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 s="213"/>
      <c r="AJ94" s="801">
        <f>_xlfn.MINIFS(Tabla135[Probabilidad residual],Tabla135[Id Riesgo],Tabla135[[#This Row],[Id Riesgo]])</f>
        <v>0.35</v>
      </c>
      <c r="AK94" s="801">
        <f>_xlfn.MINIFS(Tabla135[Impacto residual],Tabla135[Id Riesgo],Tabla135[[#This Row],[Id Riesgo]])</f>
        <v>0.6</v>
      </c>
      <c r="AL94" s="801"/>
      <c r="AM94" s="801"/>
      <c r="AN94" s="213"/>
      <c r="AO94" s="213"/>
      <c r="AP94" s="213"/>
      <c r="AQ94" s="213"/>
      <c r="AR94" s="213"/>
      <c r="AS94" s="213"/>
      <c r="AT94" s="213"/>
      <c r="AU94" s="213"/>
      <c r="AV94" s="213"/>
      <c r="AW94" s="213"/>
      <c r="AX94" s="213"/>
      <c r="AY94" s="213"/>
    </row>
    <row r="95" spans="1:51" ht="87" hidden="1" x14ac:dyDescent="0.4">
      <c r="A95" s="783" t="str">
        <f>Tabla135[[#This Row],[Id Riesgo]]</f>
        <v>RC9</v>
      </c>
      <c r="B95"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5" s="776" t="b">
        <f>Tabla135[[#This Row],[Identificado en paso 1 y 2?]]</f>
        <v>1</v>
      </c>
      <c r="D95" s="801">
        <f>_xlfn.XLOOKUP(Tabla135[[#This Row],[Id Riesgo]],Tabla13[Id Riesgo],Tabla13[Probabilidad],"",1)</f>
        <v>1</v>
      </c>
      <c r="E95" s="801">
        <f>IF(C95=TRUE,_xlfn.XLOOKUP(Tabla135[[#This Row],[Id Riesgo]],Tabla13[Id Riesgo],Tabla13[Porcentaje Impacto],"",1),"")</f>
        <v>0.6</v>
      </c>
      <c r="F95" s="290" t="str">
        <f t="shared" si="8"/>
        <v>RC9</v>
      </c>
      <c r="G95" s="414" t="b">
        <f>_xlfn.XLOOKUP(F95,Tabla13[Id Riesgo],Tabla13[Registro diligenciado],FALSE,1)</f>
        <v>1</v>
      </c>
      <c r="H95" s="290" t="str">
        <f>IF(G95,_xlfn.XLOOKUP(F95,Tabla6[Id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5" s="327">
        <f>_xlfn.XLOOKUP(Tabla135[[#This Row],[Id Riesgo]],Tabla13[Id Riesgo],Tabla13[Probabilidad])</f>
        <v>1</v>
      </c>
      <c r="J95" s="327">
        <f>_xlfn.XLOOKUP(Tabla135[[#This Row],[Id Riesgo]],Tabla13[Id Riesgo],Tabla13[Porcentaje Impacto],"",1)</f>
        <v>0.6</v>
      </c>
      <c r="K95" s="311">
        <v>4</v>
      </c>
      <c r="L95" s="314"/>
      <c r="M95" s="314"/>
      <c r="N95" s="314"/>
      <c r="O95" s="295"/>
      <c r="P95" s="314"/>
      <c r="Q95" s="328" t="str">
        <f>_xlfn.TEXTJOIN(" ",TRUE,Tabla135[[#This Row],[Actividad - Acción ¿Qué?
Inicia con verbo]],Tabla135[[#This Row],[Complemento
(Observaciones o desviaciones)]])</f>
        <v/>
      </c>
      <c r="R95" s="295"/>
      <c r="S95" s="327" t="str">
        <f>_xlfn.XLOOKUP(Tabla135[[#This Row],[Tipo de control]],Tabla7[Tipo de control],Tabla7[Peso],"",1)</f>
        <v/>
      </c>
      <c r="T95" s="290" t="str">
        <f>_xlfn.XLOOKUP(Tabla135[[#This Row],[Tipo de control]],Tabla7[Tipo de control],Tabla7[Afectación matriz],"",1)</f>
        <v/>
      </c>
      <c r="U95" s="295"/>
      <c r="V95" s="327" t="str">
        <f>_xlfn.XLOOKUP(Tabla135[[#This Row],[Implementación]],Tabla11[Implementación],Tabla11[Peso],"",1)</f>
        <v/>
      </c>
      <c r="W95" s="295"/>
      <c r="X95" s="295"/>
      <c r="Y95" s="295"/>
      <c r="Z95" s="295"/>
      <c r="AA95" s="310" t="str">
        <f>IFERROR(Tabla135[[#This Row],[Peso del control]]+Tabla135[[#This Row],[Peso de la implementación]],"")</f>
        <v/>
      </c>
      <c r="AB95" s="310" t="str" cm="1">
        <f t="array" ref="AB95">IFERROR(IF(Tabla135[[#This Row],[Registro diligenciado]]=TRUE,_xlfn.IFS(AND(Tabla135[[#This Row],[No. de Control]]=1,Tabla135[[#This Row],[Desplazamiento en la Matriz]]="Probabilidad"),D95-(D95*Tabla135[[#This Row],[Valor del control]]),AND(Tabla135[[#This Row],[No. de Control]]&gt;1,Tabla135[[#This Row],[Desplazamiento en la Matriz]]="Probabilidad"),AB94-(AB94*Tabla135[[#This Row],[Valor del control]]),AND(Tabla135[[#This Row],[No. de Control]]=1,Tabla135[[#This Row],[Desplazamiento en la Matriz]]="Impacto"),D95,AND(Tabla135[[#This Row],[No. de Control]]&gt;1,Tabla135[[#This Row],[Desplazamiento en la Matriz]]="Impacto"),AB94),""),"")</f>
        <v/>
      </c>
      <c r="AC95" s="310" t="str" cm="1">
        <f t="array" ref="AC95">IFERROR(IF(Tabla135[[#This Row],[Registro diligenciado]]=TRUE,_xlfn.IFS(AND(Tabla135[[#This Row],[No. de Control]]=1,Tabla135[[#This Row],[Desplazamiento en la Matriz]]="Impacto"),E95-(E95*Tabla135[[#This Row],[Valor del control]]),AND(Tabla135[[#This Row],[No. de Control]]&gt;1,Tabla135[[#This Row],[Desplazamiento en la Matriz]]="Impacto"),AC94-(AC94*Tabla135[[#This Row],[Valor del control]]),AND(Tabla135[[#This Row],[No. de Control]]=1,Tabla135[[#This Row],[Desplazamiento en la Matriz]]="Probabilidad"),E95,AND(Tabla135[[#This Row],[No. de Control]]&gt;1,Tabla135[[#This Row],[Desplazamiento en la Matriz]]="Probabilidad"),AC94),""),"")</f>
        <v/>
      </c>
      <c r="AD95" s="310">
        <f>IFERROR(_xlfn.MINIFS(Tabla135[Probabilidad residual],Tabla135[Id Riesgo],Tabla135[[#This Row],[Id Riesgo]]),"")</f>
        <v>0.35</v>
      </c>
      <c r="AE95" s="310">
        <f>IFERROR(_xlfn.MINIFS(Tabla135[Impacto residual],Tabla135[Id Riesgo],Tabla135[[#This Row],[Id Riesgo]]),"")</f>
        <v>0.6</v>
      </c>
      <c r="AF95" s="310" t="str" cm="1">
        <f t="array" ref="AF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5" s="310" t="str" cm="1">
        <f t="array" ref="AG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 s="213"/>
      <c r="AJ95" s="801">
        <f>_xlfn.MINIFS(Tabla135[Probabilidad residual],Tabla135[Id Riesgo],Tabla135[[#This Row],[Id Riesgo]])</f>
        <v>0.35</v>
      </c>
      <c r="AK95" s="801">
        <f>_xlfn.MINIFS(Tabla135[Impacto residual],Tabla135[Id Riesgo],Tabla135[[#This Row],[Id Riesgo]])</f>
        <v>0.6</v>
      </c>
      <c r="AL95" s="801"/>
      <c r="AM95" s="801"/>
      <c r="AN95" s="213"/>
      <c r="AO95" s="213"/>
      <c r="AP95" s="213"/>
      <c r="AQ95" s="213"/>
      <c r="AR95" s="213"/>
      <c r="AS95" s="213"/>
      <c r="AT95" s="213"/>
      <c r="AU95" s="213"/>
      <c r="AV95" s="213"/>
      <c r="AW95" s="213"/>
      <c r="AX95" s="213"/>
      <c r="AY95" s="213"/>
    </row>
    <row r="96" spans="1:51" ht="87" hidden="1" x14ac:dyDescent="0.4">
      <c r="A96" s="783" t="str">
        <f>Tabla135[[#This Row],[Id Riesgo]]</f>
        <v>RC9</v>
      </c>
      <c r="B96"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6" s="776" t="b">
        <f>Tabla135[[#This Row],[Identificado en paso 1 y 2?]]</f>
        <v>1</v>
      </c>
      <c r="D96" s="801">
        <f>_xlfn.XLOOKUP(Tabla135[[#This Row],[Id Riesgo]],Tabla13[Id Riesgo],Tabla13[Probabilidad],"",1)</f>
        <v>1</v>
      </c>
      <c r="E96" s="801">
        <f>IF(C96=TRUE,_xlfn.XLOOKUP(Tabla135[[#This Row],[Id Riesgo]],Tabla13[Id Riesgo],Tabla13[Porcentaje Impacto],"",1),"")</f>
        <v>0.6</v>
      </c>
      <c r="F96" s="290" t="str">
        <f t="shared" si="8"/>
        <v>RC9</v>
      </c>
      <c r="G96" s="414" t="b">
        <f>_xlfn.XLOOKUP(F96,Tabla13[Id Riesgo],Tabla13[Registro diligenciado],FALSE,1)</f>
        <v>1</v>
      </c>
      <c r="H96" s="290" t="str">
        <f>IF(G96,_xlfn.XLOOKUP(F96,Tabla6[Id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6" s="327">
        <f>_xlfn.XLOOKUP(Tabla135[[#This Row],[Id Riesgo]],Tabla13[Id Riesgo],Tabla13[Probabilidad])</f>
        <v>1</v>
      </c>
      <c r="J96" s="327">
        <f>_xlfn.XLOOKUP(Tabla135[[#This Row],[Id Riesgo]],Tabla13[Id Riesgo],Tabla13[Porcentaje Impacto],"",1)</f>
        <v>0.6</v>
      </c>
      <c r="K96" s="311">
        <v>5</v>
      </c>
      <c r="L96" s="314"/>
      <c r="M96" s="314"/>
      <c r="N96" s="314"/>
      <c r="O96" s="295"/>
      <c r="P96" s="314"/>
      <c r="Q96" s="328" t="str">
        <f>_xlfn.TEXTJOIN(" ",TRUE,Tabla135[[#This Row],[Actividad - Acción ¿Qué?
Inicia con verbo]],Tabla135[[#This Row],[Complemento
(Observaciones o desviaciones)]])</f>
        <v/>
      </c>
      <c r="R96" s="295"/>
      <c r="S96" s="327" t="str">
        <f>_xlfn.XLOOKUP(Tabla135[[#This Row],[Tipo de control]],Tabla7[Tipo de control],Tabla7[Peso],"",1)</f>
        <v/>
      </c>
      <c r="T96" s="290" t="str">
        <f>_xlfn.XLOOKUP(Tabla135[[#This Row],[Tipo de control]],Tabla7[Tipo de control],Tabla7[Afectación matriz],"",1)</f>
        <v/>
      </c>
      <c r="U96" s="295"/>
      <c r="V96" s="327" t="str">
        <f>_xlfn.XLOOKUP(Tabla135[[#This Row],[Implementación]],Tabla11[Implementación],Tabla11[Peso],"",1)</f>
        <v/>
      </c>
      <c r="W96" s="295"/>
      <c r="X96" s="295"/>
      <c r="Y96" s="295"/>
      <c r="Z96" s="295"/>
      <c r="AA96" s="310" t="str">
        <f>IFERROR(Tabla135[[#This Row],[Peso del control]]+Tabla135[[#This Row],[Peso de la implementación]],"")</f>
        <v/>
      </c>
      <c r="AB96" s="310" t="str" cm="1">
        <f t="array" ref="AB96">IFERROR(IF(Tabla135[[#This Row],[Registro diligenciado]]=TRUE,_xlfn.IFS(AND(Tabla135[[#This Row],[No. de Control]]=1,Tabla135[[#This Row],[Desplazamiento en la Matriz]]="Probabilidad"),D96-(D96*Tabla135[[#This Row],[Valor del control]]),AND(Tabla135[[#This Row],[No. de Control]]&gt;1,Tabla135[[#This Row],[Desplazamiento en la Matriz]]="Probabilidad"),AB95-(AB95*Tabla135[[#This Row],[Valor del control]]),AND(Tabla135[[#This Row],[No. de Control]]=1,Tabla135[[#This Row],[Desplazamiento en la Matriz]]="Impacto"),D96,AND(Tabla135[[#This Row],[No. de Control]]&gt;1,Tabla135[[#This Row],[Desplazamiento en la Matriz]]="Impacto"),AB95),""),"")</f>
        <v/>
      </c>
      <c r="AC96" s="310" t="str" cm="1">
        <f t="array" ref="AC96">IFERROR(IF(Tabla135[[#This Row],[Registro diligenciado]]=TRUE,_xlfn.IFS(AND(Tabla135[[#This Row],[No. de Control]]=1,Tabla135[[#This Row],[Desplazamiento en la Matriz]]="Impacto"),E96-(E96*Tabla135[[#This Row],[Valor del control]]),AND(Tabla135[[#This Row],[No. de Control]]&gt;1,Tabla135[[#This Row],[Desplazamiento en la Matriz]]="Impacto"),AC95-(AC95*Tabla135[[#This Row],[Valor del control]]),AND(Tabla135[[#This Row],[No. de Control]]=1,Tabla135[[#This Row],[Desplazamiento en la Matriz]]="Probabilidad"),E96,AND(Tabla135[[#This Row],[No. de Control]]&gt;1,Tabla135[[#This Row],[Desplazamiento en la Matriz]]="Probabilidad"),AC95),""),"")</f>
        <v/>
      </c>
      <c r="AD96" s="310">
        <f>IFERROR(_xlfn.MINIFS(Tabla135[Probabilidad residual],Tabla135[Id Riesgo],Tabla135[[#This Row],[Id Riesgo]]),"")</f>
        <v>0.35</v>
      </c>
      <c r="AE96" s="310">
        <f>IFERROR(_xlfn.MINIFS(Tabla135[Impacto residual],Tabla135[Id Riesgo],Tabla135[[#This Row],[Id Riesgo]]),"")</f>
        <v>0.6</v>
      </c>
      <c r="AF96" s="310" t="str" cm="1">
        <f t="array" ref="AF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6" s="310" t="str" cm="1">
        <f t="array" ref="AG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 s="213"/>
      <c r="AJ96" s="801">
        <f>_xlfn.MINIFS(Tabla135[Probabilidad residual],Tabla135[Id Riesgo],Tabla135[[#This Row],[Id Riesgo]])</f>
        <v>0.35</v>
      </c>
      <c r="AK96" s="801">
        <f>_xlfn.MINIFS(Tabla135[Impacto residual],Tabla135[Id Riesgo],Tabla135[[#This Row],[Id Riesgo]])</f>
        <v>0.6</v>
      </c>
      <c r="AL96" s="801"/>
      <c r="AM96" s="801"/>
      <c r="AN96" s="213"/>
      <c r="AO96" s="213"/>
      <c r="AP96" s="213"/>
      <c r="AQ96" s="213"/>
      <c r="AR96" s="213"/>
      <c r="AS96" s="213"/>
      <c r="AT96" s="213"/>
      <c r="AU96" s="213"/>
      <c r="AV96" s="213"/>
      <c r="AW96" s="213"/>
      <c r="AX96" s="213"/>
      <c r="AY96" s="213"/>
    </row>
    <row r="97" spans="1:51" ht="87" hidden="1" x14ac:dyDescent="0.4">
      <c r="A97" s="783" t="str">
        <f>Tabla135[[#This Row],[Id Riesgo]]</f>
        <v>RC9</v>
      </c>
      <c r="B97"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7" s="776" t="b">
        <f>Tabla135[[#This Row],[Identificado en paso 1 y 2?]]</f>
        <v>1</v>
      </c>
      <c r="D97" s="801">
        <f>_xlfn.XLOOKUP(Tabla135[[#This Row],[Id Riesgo]],Tabla13[Id Riesgo],Tabla13[Probabilidad],"",1)</f>
        <v>1</v>
      </c>
      <c r="E97" s="801">
        <f>IF(C97=TRUE,_xlfn.XLOOKUP(Tabla135[[#This Row],[Id Riesgo]],Tabla13[Id Riesgo],Tabla13[Porcentaje Impacto],"",1),"")</f>
        <v>0.6</v>
      </c>
      <c r="F97" s="290" t="str">
        <f t="shared" si="8"/>
        <v>RC9</v>
      </c>
      <c r="G97" s="414" t="b">
        <f>_xlfn.XLOOKUP(F97,Tabla13[Id Riesgo],Tabla13[Registro diligenciado],FALSE,1)</f>
        <v>1</v>
      </c>
      <c r="H97" s="290" t="str">
        <f>IF(G97,_xlfn.XLOOKUP(F97,Tabla6[Id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7" s="327">
        <f>_xlfn.XLOOKUP(Tabla135[[#This Row],[Id Riesgo]],Tabla13[Id Riesgo],Tabla13[Probabilidad])</f>
        <v>1</v>
      </c>
      <c r="J97" s="327">
        <f>_xlfn.XLOOKUP(Tabla135[[#This Row],[Id Riesgo]],Tabla13[Id Riesgo],Tabla13[Porcentaje Impacto],"",1)</f>
        <v>0.6</v>
      </c>
      <c r="K97" s="311">
        <v>6</v>
      </c>
      <c r="L97" s="314"/>
      <c r="M97" s="314"/>
      <c r="N97" s="314"/>
      <c r="O97" s="295"/>
      <c r="P97" s="314"/>
      <c r="Q97" s="328" t="str">
        <f>_xlfn.TEXTJOIN(" ",TRUE,Tabla135[[#This Row],[Actividad - Acción ¿Qué?
Inicia con verbo]],Tabla135[[#This Row],[Complemento
(Observaciones o desviaciones)]])</f>
        <v/>
      </c>
      <c r="R97" s="295"/>
      <c r="S97" s="327" t="str">
        <f>_xlfn.XLOOKUP(Tabla135[[#This Row],[Tipo de control]],Tabla7[Tipo de control],Tabla7[Peso],"",1)</f>
        <v/>
      </c>
      <c r="T97" s="290" t="str">
        <f>_xlfn.XLOOKUP(Tabla135[[#This Row],[Tipo de control]],Tabla7[Tipo de control],Tabla7[Afectación matriz],"",1)</f>
        <v/>
      </c>
      <c r="U97" s="295"/>
      <c r="V97" s="327" t="str">
        <f>_xlfn.XLOOKUP(Tabla135[[#This Row],[Implementación]],Tabla11[Implementación],Tabla11[Peso],"",1)</f>
        <v/>
      </c>
      <c r="W97" s="295"/>
      <c r="X97" s="295"/>
      <c r="Y97" s="295"/>
      <c r="Z97" s="295"/>
      <c r="AA97" s="310" t="str">
        <f>IFERROR(Tabla135[[#This Row],[Peso del control]]+Tabla135[[#This Row],[Peso de la implementación]],"")</f>
        <v/>
      </c>
      <c r="AB97" s="310" t="str" cm="1">
        <f t="array" ref="AB97">IFERROR(IF(Tabla135[[#This Row],[Registro diligenciado]]=TRUE,_xlfn.IFS(AND(Tabla135[[#This Row],[No. de Control]]=1,Tabla135[[#This Row],[Desplazamiento en la Matriz]]="Probabilidad"),D97-(D97*Tabla135[[#This Row],[Valor del control]]),AND(Tabla135[[#This Row],[No. de Control]]&gt;1,Tabla135[[#This Row],[Desplazamiento en la Matriz]]="Probabilidad"),AB96-(AB96*Tabla135[[#This Row],[Valor del control]]),AND(Tabla135[[#This Row],[No. de Control]]=1,Tabla135[[#This Row],[Desplazamiento en la Matriz]]="Impacto"),D97,AND(Tabla135[[#This Row],[No. de Control]]&gt;1,Tabla135[[#This Row],[Desplazamiento en la Matriz]]="Impacto"),AB96),""),"")</f>
        <v/>
      </c>
      <c r="AC97" s="310" t="str" cm="1">
        <f t="array" ref="AC97">IFERROR(IF(Tabla135[[#This Row],[Registro diligenciado]]=TRUE,_xlfn.IFS(AND(Tabla135[[#This Row],[No. de Control]]=1,Tabla135[[#This Row],[Desplazamiento en la Matriz]]="Impacto"),E97-(E97*Tabla135[[#This Row],[Valor del control]]),AND(Tabla135[[#This Row],[No. de Control]]&gt;1,Tabla135[[#This Row],[Desplazamiento en la Matriz]]="Impacto"),AC96-(AC96*Tabla135[[#This Row],[Valor del control]]),AND(Tabla135[[#This Row],[No. de Control]]=1,Tabla135[[#This Row],[Desplazamiento en la Matriz]]="Probabilidad"),E97,AND(Tabla135[[#This Row],[No. de Control]]&gt;1,Tabla135[[#This Row],[Desplazamiento en la Matriz]]="Probabilidad"),AC96),""),"")</f>
        <v/>
      </c>
      <c r="AD97" s="310">
        <f>IFERROR(_xlfn.MINIFS(Tabla135[Probabilidad residual],Tabla135[Id Riesgo],Tabla135[[#This Row],[Id Riesgo]]),"")</f>
        <v>0.35</v>
      </c>
      <c r="AE97" s="310">
        <f>IFERROR(_xlfn.MINIFS(Tabla135[Impacto residual],Tabla135[Id Riesgo],Tabla135[[#This Row],[Id Riesgo]]),"")</f>
        <v>0.6</v>
      </c>
      <c r="AF97" s="310" t="str" cm="1">
        <f t="array" ref="AF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7" s="310" t="str" cm="1">
        <f t="array" ref="AG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 s="213"/>
      <c r="AJ97" s="801">
        <f>_xlfn.MINIFS(Tabla135[Probabilidad residual],Tabla135[Id Riesgo],Tabla135[[#This Row],[Id Riesgo]])</f>
        <v>0.35</v>
      </c>
      <c r="AK97" s="801">
        <f>_xlfn.MINIFS(Tabla135[Impacto residual],Tabla135[Id Riesgo],Tabla135[[#This Row],[Id Riesgo]])</f>
        <v>0.6</v>
      </c>
      <c r="AL97" s="801"/>
      <c r="AM97" s="801"/>
      <c r="AN97" s="213"/>
      <c r="AO97" s="213"/>
      <c r="AP97" s="213"/>
      <c r="AQ97" s="213"/>
      <c r="AR97" s="213"/>
      <c r="AS97" s="213"/>
      <c r="AT97" s="213"/>
      <c r="AU97" s="213"/>
      <c r="AV97" s="213"/>
      <c r="AW97" s="213"/>
      <c r="AX97" s="213"/>
      <c r="AY97" s="213"/>
    </row>
    <row r="98" spans="1:51" ht="87" hidden="1" x14ac:dyDescent="0.4">
      <c r="A98" s="783" t="str">
        <f>Tabla135[[#This Row],[Id Riesgo]]</f>
        <v>RC9</v>
      </c>
      <c r="B98"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8" s="776" t="b">
        <f>Tabla135[[#This Row],[Identificado en paso 1 y 2?]]</f>
        <v>1</v>
      </c>
      <c r="D98" s="801">
        <f>_xlfn.XLOOKUP(Tabla135[[#This Row],[Id Riesgo]],Tabla13[Id Riesgo],Tabla13[Probabilidad],"",1)</f>
        <v>1</v>
      </c>
      <c r="E98" s="801">
        <f>IF(C98=TRUE,_xlfn.XLOOKUP(Tabla135[[#This Row],[Id Riesgo]],Tabla13[Id Riesgo],Tabla13[Porcentaje Impacto],"",1),"")</f>
        <v>0.6</v>
      </c>
      <c r="F98" s="290" t="str">
        <f t="shared" si="8"/>
        <v>RC9</v>
      </c>
      <c r="G98" s="414" t="b">
        <f>_xlfn.XLOOKUP(F98,Tabla13[Id Riesgo],Tabla13[Registro diligenciado],FALSE,1)</f>
        <v>1</v>
      </c>
      <c r="H98" s="290" t="str">
        <f>IF(G98,_xlfn.XLOOKUP(F98,Tabla6[Id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8" s="327">
        <f>_xlfn.XLOOKUP(Tabla135[[#This Row],[Id Riesgo]],Tabla13[Id Riesgo],Tabla13[Probabilidad])</f>
        <v>1</v>
      </c>
      <c r="J98" s="327">
        <f>_xlfn.XLOOKUP(Tabla135[[#This Row],[Id Riesgo]],Tabla13[Id Riesgo],Tabla13[Porcentaje Impacto],"",1)</f>
        <v>0.6</v>
      </c>
      <c r="K98" s="311">
        <v>7</v>
      </c>
      <c r="L98" s="314"/>
      <c r="M98" s="314"/>
      <c r="N98" s="314"/>
      <c r="O98" s="295"/>
      <c r="P98" s="314"/>
      <c r="Q98" s="328" t="str">
        <f>_xlfn.TEXTJOIN(" ",TRUE,Tabla135[[#This Row],[Actividad - Acción ¿Qué?
Inicia con verbo]],Tabla135[[#This Row],[Complemento
(Observaciones o desviaciones)]])</f>
        <v/>
      </c>
      <c r="R98" s="295"/>
      <c r="S98" s="327" t="str">
        <f>_xlfn.XLOOKUP(Tabla135[[#This Row],[Tipo de control]],Tabla7[Tipo de control],Tabla7[Peso],"",1)</f>
        <v/>
      </c>
      <c r="T98" s="290" t="str">
        <f>_xlfn.XLOOKUP(Tabla135[[#This Row],[Tipo de control]],Tabla7[Tipo de control],Tabla7[Afectación matriz],"",1)</f>
        <v/>
      </c>
      <c r="U98" s="295"/>
      <c r="V98" s="327" t="str">
        <f>_xlfn.XLOOKUP(Tabla135[[#This Row],[Implementación]],Tabla11[Implementación],Tabla11[Peso],"",1)</f>
        <v/>
      </c>
      <c r="W98" s="295"/>
      <c r="X98" s="295"/>
      <c r="Y98" s="295"/>
      <c r="Z98" s="295"/>
      <c r="AA98" s="310" t="str">
        <f>IFERROR(Tabla135[[#This Row],[Peso del control]]+Tabla135[[#This Row],[Peso de la implementación]],"")</f>
        <v/>
      </c>
      <c r="AB98" s="310" t="str" cm="1">
        <f t="array" ref="AB98">IFERROR(IF(Tabla135[[#This Row],[Registro diligenciado]]=TRUE,_xlfn.IFS(AND(Tabla135[[#This Row],[No. de Control]]=1,Tabla135[[#This Row],[Desplazamiento en la Matriz]]="Probabilidad"),D98-(D98*Tabla135[[#This Row],[Valor del control]]),AND(Tabla135[[#This Row],[No. de Control]]&gt;1,Tabla135[[#This Row],[Desplazamiento en la Matriz]]="Probabilidad"),AB97-(AB97*Tabla135[[#This Row],[Valor del control]]),AND(Tabla135[[#This Row],[No. de Control]]=1,Tabla135[[#This Row],[Desplazamiento en la Matriz]]="Impacto"),D98,AND(Tabla135[[#This Row],[No. de Control]]&gt;1,Tabla135[[#This Row],[Desplazamiento en la Matriz]]="Impacto"),AB97),""),"")</f>
        <v/>
      </c>
      <c r="AC98" s="310" t="str" cm="1">
        <f t="array" ref="AC98">IFERROR(IF(Tabla135[[#This Row],[Registro diligenciado]]=TRUE,_xlfn.IFS(AND(Tabla135[[#This Row],[No. de Control]]=1,Tabla135[[#This Row],[Desplazamiento en la Matriz]]="Impacto"),E98-(E98*Tabla135[[#This Row],[Valor del control]]),AND(Tabla135[[#This Row],[No. de Control]]&gt;1,Tabla135[[#This Row],[Desplazamiento en la Matriz]]="Impacto"),AC97-(AC97*Tabla135[[#This Row],[Valor del control]]),AND(Tabla135[[#This Row],[No. de Control]]=1,Tabla135[[#This Row],[Desplazamiento en la Matriz]]="Probabilidad"),E98,AND(Tabla135[[#This Row],[No. de Control]]&gt;1,Tabla135[[#This Row],[Desplazamiento en la Matriz]]="Probabilidad"),AC97),""),"")</f>
        <v/>
      </c>
      <c r="AD98" s="310">
        <f>IFERROR(_xlfn.MINIFS(Tabla135[Probabilidad residual],Tabla135[Id Riesgo],Tabla135[[#This Row],[Id Riesgo]]),"")</f>
        <v>0.35</v>
      </c>
      <c r="AE98" s="310">
        <f>IFERROR(_xlfn.MINIFS(Tabla135[Impacto residual],Tabla135[Id Riesgo],Tabla135[[#This Row],[Id Riesgo]]),"")</f>
        <v>0.6</v>
      </c>
      <c r="AF98" s="310" t="str" cm="1">
        <f t="array" ref="AF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8" s="310" t="str" cm="1">
        <f t="array" ref="AG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 s="213"/>
      <c r="AJ98" s="801">
        <f>_xlfn.MINIFS(Tabla135[Probabilidad residual],Tabla135[Id Riesgo],Tabla135[[#This Row],[Id Riesgo]])</f>
        <v>0.35</v>
      </c>
      <c r="AK98" s="801">
        <f>_xlfn.MINIFS(Tabla135[Impacto residual],Tabla135[Id Riesgo],Tabla135[[#This Row],[Id Riesgo]])</f>
        <v>0.6</v>
      </c>
      <c r="AL98" s="801"/>
      <c r="AM98" s="801"/>
      <c r="AN98" s="213"/>
      <c r="AO98" s="213"/>
      <c r="AP98" s="213"/>
      <c r="AQ98" s="213"/>
      <c r="AR98" s="213"/>
      <c r="AS98" s="213"/>
      <c r="AT98" s="213"/>
      <c r="AU98" s="213"/>
      <c r="AV98" s="213"/>
      <c r="AW98" s="213"/>
      <c r="AX98" s="213"/>
      <c r="AY98" s="213"/>
    </row>
    <row r="99" spans="1:51" ht="87" hidden="1" x14ac:dyDescent="0.4">
      <c r="A99" s="783" t="str">
        <f>Tabla135[[#This Row],[Id Riesgo]]</f>
        <v>RC9</v>
      </c>
      <c r="B99"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99" s="776" t="b">
        <f>Tabla135[[#This Row],[Identificado en paso 1 y 2?]]</f>
        <v>1</v>
      </c>
      <c r="D99" s="801">
        <f>_xlfn.XLOOKUP(Tabla135[[#This Row],[Id Riesgo]],Tabla13[Id Riesgo],Tabla13[Probabilidad],"",1)</f>
        <v>1</v>
      </c>
      <c r="E99" s="801">
        <f>IF(C99=TRUE,_xlfn.XLOOKUP(Tabla135[[#This Row],[Id Riesgo]],Tabla13[Id Riesgo],Tabla13[Porcentaje Impacto],"",1),"")</f>
        <v>0.6</v>
      </c>
      <c r="F99" s="290" t="str">
        <f t="shared" si="8"/>
        <v>RC9</v>
      </c>
      <c r="G99" s="414" t="b">
        <f>_xlfn.XLOOKUP(F99,Tabla13[Id Riesgo],Tabla13[Registro diligenciado],FALSE,1)</f>
        <v>1</v>
      </c>
      <c r="H99" s="290" t="str">
        <f>IF(G99,_xlfn.XLOOKUP(F99,Tabla6[Id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99" s="327">
        <f>_xlfn.XLOOKUP(Tabla135[[#This Row],[Id Riesgo]],Tabla13[Id Riesgo],Tabla13[Probabilidad])</f>
        <v>1</v>
      </c>
      <c r="J99" s="327">
        <f>_xlfn.XLOOKUP(Tabla135[[#This Row],[Id Riesgo]],Tabla13[Id Riesgo],Tabla13[Porcentaje Impacto],"",1)</f>
        <v>0.6</v>
      </c>
      <c r="K99" s="311">
        <v>8</v>
      </c>
      <c r="L99" s="314"/>
      <c r="M99" s="314"/>
      <c r="N99" s="314"/>
      <c r="O99" s="295"/>
      <c r="P99" s="314"/>
      <c r="Q99" s="328" t="str">
        <f>_xlfn.TEXTJOIN(" ",TRUE,Tabla135[[#This Row],[Actividad - Acción ¿Qué?
Inicia con verbo]],Tabla135[[#This Row],[Complemento
(Observaciones o desviaciones)]])</f>
        <v/>
      </c>
      <c r="R99" s="295"/>
      <c r="S99" s="327" t="str">
        <f>_xlfn.XLOOKUP(Tabla135[[#This Row],[Tipo de control]],Tabla7[Tipo de control],Tabla7[Peso],"",1)</f>
        <v/>
      </c>
      <c r="T99" s="290" t="str">
        <f>_xlfn.XLOOKUP(Tabla135[[#This Row],[Tipo de control]],Tabla7[Tipo de control],Tabla7[Afectación matriz],"",1)</f>
        <v/>
      </c>
      <c r="U99" s="295"/>
      <c r="V99" s="327" t="str">
        <f>_xlfn.XLOOKUP(Tabla135[[#This Row],[Implementación]],Tabla11[Implementación],Tabla11[Peso],"",1)</f>
        <v/>
      </c>
      <c r="W99" s="295"/>
      <c r="X99" s="295"/>
      <c r="Y99" s="295"/>
      <c r="Z99" s="295"/>
      <c r="AA99" s="310" t="str">
        <f>IFERROR(Tabla135[[#This Row],[Peso del control]]+Tabla135[[#This Row],[Peso de la implementación]],"")</f>
        <v/>
      </c>
      <c r="AB99" s="310" t="str" cm="1">
        <f t="array" ref="AB99">IFERROR(IF(Tabla135[[#This Row],[Registro diligenciado]]=TRUE,_xlfn.IFS(AND(Tabla135[[#This Row],[No. de Control]]=1,Tabla135[[#This Row],[Desplazamiento en la Matriz]]="Probabilidad"),D99-(D99*Tabla135[[#This Row],[Valor del control]]),AND(Tabla135[[#This Row],[No. de Control]]&gt;1,Tabla135[[#This Row],[Desplazamiento en la Matriz]]="Probabilidad"),AB98-(AB98*Tabla135[[#This Row],[Valor del control]]),AND(Tabla135[[#This Row],[No. de Control]]=1,Tabla135[[#This Row],[Desplazamiento en la Matriz]]="Impacto"),D99,AND(Tabla135[[#This Row],[No. de Control]]&gt;1,Tabla135[[#This Row],[Desplazamiento en la Matriz]]="Impacto"),AB98),""),"")</f>
        <v/>
      </c>
      <c r="AC99" s="310" t="str" cm="1">
        <f t="array" ref="AC99">IFERROR(IF(Tabla135[[#This Row],[Registro diligenciado]]=TRUE,_xlfn.IFS(AND(Tabla135[[#This Row],[No. de Control]]=1,Tabla135[[#This Row],[Desplazamiento en la Matriz]]="Impacto"),E99-(E99*Tabla135[[#This Row],[Valor del control]]),AND(Tabla135[[#This Row],[No. de Control]]&gt;1,Tabla135[[#This Row],[Desplazamiento en la Matriz]]="Impacto"),AC98-(AC98*Tabla135[[#This Row],[Valor del control]]),AND(Tabla135[[#This Row],[No. de Control]]=1,Tabla135[[#This Row],[Desplazamiento en la Matriz]]="Probabilidad"),E99,AND(Tabla135[[#This Row],[No. de Control]]&gt;1,Tabla135[[#This Row],[Desplazamiento en la Matriz]]="Probabilidad"),AC98),""),"")</f>
        <v/>
      </c>
      <c r="AD99" s="310">
        <f>IFERROR(_xlfn.MINIFS(Tabla135[Probabilidad residual],Tabla135[Id Riesgo],Tabla135[[#This Row],[Id Riesgo]]),"")</f>
        <v>0.35</v>
      </c>
      <c r="AE99" s="310">
        <f>IFERROR(_xlfn.MINIFS(Tabla135[Impacto residual],Tabla135[Id Riesgo],Tabla135[[#This Row],[Id Riesgo]]),"")</f>
        <v>0.6</v>
      </c>
      <c r="AF99" s="310" t="str" cm="1">
        <f t="array" ref="AF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99" s="310" t="str" cm="1">
        <f t="array" ref="AG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 s="213"/>
      <c r="AJ99" s="801">
        <f>_xlfn.MINIFS(Tabla135[Probabilidad residual],Tabla135[Id Riesgo],Tabla135[[#This Row],[Id Riesgo]])</f>
        <v>0.35</v>
      </c>
      <c r="AK99" s="801">
        <f>_xlfn.MINIFS(Tabla135[Impacto residual],Tabla135[Id Riesgo],Tabla135[[#This Row],[Id Riesgo]])</f>
        <v>0.6</v>
      </c>
      <c r="AL99" s="801"/>
      <c r="AM99" s="801"/>
      <c r="AN99" s="213"/>
      <c r="AO99" s="213"/>
      <c r="AP99" s="213"/>
      <c r="AQ99" s="213"/>
      <c r="AR99" s="213"/>
      <c r="AS99" s="213"/>
      <c r="AT99" s="213"/>
      <c r="AU99" s="213"/>
      <c r="AV99" s="213"/>
      <c r="AW99" s="213"/>
      <c r="AX99" s="213"/>
      <c r="AY99" s="213"/>
    </row>
    <row r="100" spans="1:51" ht="87" hidden="1" x14ac:dyDescent="0.4">
      <c r="A100" s="783" t="str">
        <f>Tabla135[[#This Row],[Id Riesgo]]</f>
        <v>RC9</v>
      </c>
      <c r="B100"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100" s="776" t="b">
        <f>Tabla135[[#This Row],[Identificado en paso 1 y 2?]]</f>
        <v>1</v>
      </c>
      <c r="D100" s="801">
        <f>_xlfn.XLOOKUP(Tabla135[[#This Row],[Id Riesgo]],Tabla13[Id Riesgo],Tabla13[Probabilidad],"",1)</f>
        <v>1</v>
      </c>
      <c r="E100" s="801">
        <f>IF(C100=TRUE,_xlfn.XLOOKUP(Tabla135[[#This Row],[Id Riesgo]],Tabla13[Id Riesgo],Tabla13[Porcentaje Impacto],"",1),"")</f>
        <v>0.6</v>
      </c>
      <c r="F100" s="290" t="str">
        <f t="shared" si="8"/>
        <v>RC9</v>
      </c>
      <c r="G100" s="414" t="b">
        <f>_xlfn.XLOOKUP(F100,Tabla13[Id Riesgo],Tabla13[Registro diligenciado],FALSE,1)</f>
        <v>1</v>
      </c>
      <c r="H100" s="290" t="str">
        <f>IF(G100,_xlfn.XLOOKUP(F100,Tabla6[Id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100" s="327">
        <f>_xlfn.XLOOKUP(Tabla135[[#This Row],[Id Riesgo]],Tabla13[Id Riesgo],Tabla13[Probabilidad])</f>
        <v>1</v>
      </c>
      <c r="J100" s="327">
        <f>_xlfn.XLOOKUP(Tabla135[[#This Row],[Id Riesgo]],Tabla13[Id Riesgo],Tabla13[Porcentaje Impacto],"",1)</f>
        <v>0.6</v>
      </c>
      <c r="K100" s="311">
        <v>9</v>
      </c>
      <c r="L100" s="314"/>
      <c r="M100" s="314"/>
      <c r="N100" s="314"/>
      <c r="O100" s="295"/>
      <c r="P100" s="314"/>
      <c r="Q100" s="328" t="str">
        <f>_xlfn.TEXTJOIN(" ",TRUE,Tabla135[[#This Row],[Actividad - Acción ¿Qué?
Inicia con verbo]],Tabla135[[#This Row],[Complemento
(Observaciones o desviaciones)]])</f>
        <v/>
      </c>
      <c r="R100" s="295"/>
      <c r="S100" s="327" t="str">
        <f>_xlfn.XLOOKUP(Tabla135[[#This Row],[Tipo de control]],Tabla7[Tipo de control],Tabla7[Peso],"",1)</f>
        <v/>
      </c>
      <c r="T100" s="290" t="str">
        <f>_xlfn.XLOOKUP(Tabla135[[#This Row],[Tipo de control]],Tabla7[Tipo de control],Tabla7[Afectación matriz],"",1)</f>
        <v/>
      </c>
      <c r="U100" s="295"/>
      <c r="V100" s="327" t="str">
        <f>_xlfn.XLOOKUP(Tabla135[[#This Row],[Implementación]],Tabla11[Implementación],Tabla11[Peso],"",1)</f>
        <v/>
      </c>
      <c r="W100" s="295"/>
      <c r="X100" s="295"/>
      <c r="Y100" s="295"/>
      <c r="Z100" s="295"/>
      <c r="AA100" s="310" t="str">
        <f>IFERROR(Tabla135[[#This Row],[Peso del control]]+Tabla135[[#This Row],[Peso de la implementación]],"")</f>
        <v/>
      </c>
      <c r="AB100" s="310" t="str" cm="1">
        <f t="array" ref="AB100">IFERROR(IF(Tabla135[[#This Row],[Registro diligenciado]]=TRUE,_xlfn.IFS(AND(Tabla135[[#This Row],[No. de Control]]=1,Tabla135[[#This Row],[Desplazamiento en la Matriz]]="Probabilidad"),D100-(D100*Tabla135[[#This Row],[Valor del control]]),AND(Tabla135[[#This Row],[No. de Control]]&gt;1,Tabla135[[#This Row],[Desplazamiento en la Matriz]]="Probabilidad"),AB99-(AB99*Tabla135[[#This Row],[Valor del control]]),AND(Tabla135[[#This Row],[No. de Control]]=1,Tabla135[[#This Row],[Desplazamiento en la Matriz]]="Impacto"),D100,AND(Tabla135[[#This Row],[No. de Control]]&gt;1,Tabla135[[#This Row],[Desplazamiento en la Matriz]]="Impacto"),AB99),""),"")</f>
        <v/>
      </c>
      <c r="AC100" s="310" t="str" cm="1">
        <f t="array" ref="AC100">IFERROR(IF(Tabla135[[#This Row],[Registro diligenciado]]=TRUE,_xlfn.IFS(AND(Tabla135[[#This Row],[No. de Control]]=1,Tabla135[[#This Row],[Desplazamiento en la Matriz]]="Impacto"),E100-(E100*Tabla135[[#This Row],[Valor del control]]),AND(Tabla135[[#This Row],[No. de Control]]&gt;1,Tabla135[[#This Row],[Desplazamiento en la Matriz]]="Impacto"),AC99-(AC99*Tabla135[[#This Row],[Valor del control]]),AND(Tabla135[[#This Row],[No. de Control]]=1,Tabla135[[#This Row],[Desplazamiento en la Matriz]]="Probabilidad"),E100,AND(Tabla135[[#This Row],[No. de Control]]&gt;1,Tabla135[[#This Row],[Desplazamiento en la Matriz]]="Probabilidad"),AC99),""),"")</f>
        <v/>
      </c>
      <c r="AD100" s="310">
        <f>IFERROR(_xlfn.MINIFS(Tabla135[Probabilidad residual],Tabla135[Id Riesgo],Tabla135[[#This Row],[Id Riesgo]]),"")</f>
        <v>0.35</v>
      </c>
      <c r="AE100" s="310">
        <f>IFERROR(_xlfn.MINIFS(Tabla135[Impacto residual],Tabla135[Id Riesgo],Tabla135[[#This Row],[Id Riesgo]]),"")</f>
        <v>0.6</v>
      </c>
      <c r="AF100" s="310" t="str" cm="1">
        <f t="array" ref="AF1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00" s="310" t="str" cm="1">
        <f t="array" ref="AG1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 s="213"/>
      <c r="AJ100" s="801">
        <f>_xlfn.MINIFS(Tabla135[Probabilidad residual],Tabla135[Id Riesgo],Tabla135[[#This Row],[Id Riesgo]])</f>
        <v>0.35</v>
      </c>
      <c r="AK100" s="801">
        <f>_xlfn.MINIFS(Tabla135[Impacto residual],Tabla135[Id Riesgo],Tabla135[[#This Row],[Id Riesgo]])</f>
        <v>0.6</v>
      </c>
      <c r="AL100" s="801"/>
      <c r="AM100" s="801"/>
      <c r="AN100" s="213"/>
      <c r="AO100" s="213"/>
      <c r="AP100" s="213"/>
      <c r="AQ100" s="213"/>
      <c r="AR100" s="213"/>
      <c r="AS100" s="213"/>
      <c r="AT100" s="213"/>
      <c r="AU100" s="213"/>
      <c r="AV100" s="213"/>
      <c r="AW100" s="213"/>
      <c r="AX100" s="213"/>
      <c r="AY100" s="213"/>
    </row>
    <row r="101" spans="1:51" ht="87" hidden="1" x14ac:dyDescent="0.4">
      <c r="A101" s="783" t="str">
        <f>Tabla135[[#This Row],[Id Riesgo]]</f>
        <v>RC9</v>
      </c>
      <c r="B101" s="784" t="str">
        <f>Tabla135[[#This Row],[Riesgo]]</f>
        <v>Posibilidad de afectación Legal, Reputacional, Económica por Soborno entrante, Soborno saliente debido a aceptar, solicitar u ofrecer una ventaje indebida de cualquier valor para la valoración, inscripción y calificación al Registro de Sujetos de Ordenamiento</v>
      </c>
      <c r="C101" s="776" t="b">
        <f>Tabla135[[#This Row],[Identificado en paso 1 y 2?]]</f>
        <v>1</v>
      </c>
      <c r="D101" s="801">
        <f>_xlfn.XLOOKUP(Tabla135[[#This Row],[Id Riesgo]],Tabla13[Id Riesgo],Tabla13[Probabilidad],"",1)</f>
        <v>1</v>
      </c>
      <c r="E101" s="801">
        <f>IF(C101=TRUE,_xlfn.XLOOKUP(Tabla135[[#This Row],[Id Riesgo]],Tabla13[Id Riesgo],Tabla13[Porcentaje Impacto],"",1),"")</f>
        <v>0.6</v>
      </c>
      <c r="F101" s="290" t="str">
        <f t="shared" si="8"/>
        <v>RC9</v>
      </c>
      <c r="G101" s="414" t="b">
        <f>_xlfn.XLOOKUP(F101,Tabla13[Id Riesgo],Tabla13[Registro diligenciado],FALSE,1)</f>
        <v>1</v>
      </c>
      <c r="H101" s="290" t="str">
        <f>IF(G101,_xlfn.XLOOKUP(F101,Tabla6[Id Riesgo],Tabla6[DESCRIPCIÓN DEL RIESGO],FALSE,1),"")</f>
        <v>Posibilidad de afectación Legal, Reputacional, Económica por Soborno entrante, Soborno saliente debido a aceptar, solicitar u ofrecer una ventaje indebida de cualquier valor para la valoración, inscripción y calificación al Registro de Sujetos de Ordenamiento</v>
      </c>
      <c r="I101" s="327">
        <f>_xlfn.XLOOKUP(Tabla135[[#This Row],[Id Riesgo]],Tabla13[Id Riesgo],Tabla13[Probabilidad])</f>
        <v>1</v>
      </c>
      <c r="J101" s="327">
        <f>_xlfn.XLOOKUP(Tabla135[[#This Row],[Id Riesgo]],Tabla13[Id Riesgo],Tabla13[Porcentaje Impacto],"",1)</f>
        <v>0.6</v>
      </c>
      <c r="K101" s="311">
        <v>10</v>
      </c>
      <c r="L101" s="314"/>
      <c r="M101" s="314"/>
      <c r="N101" s="314"/>
      <c r="O101" s="295"/>
      <c r="P101" s="314"/>
      <c r="Q101" s="328" t="str">
        <f>_xlfn.TEXTJOIN(" ",TRUE,Tabla135[[#This Row],[Actividad - Acción ¿Qué?
Inicia con verbo]],Tabla135[[#This Row],[Complemento
(Observaciones o desviaciones)]])</f>
        <v/>
      </c>
      <c r="R101" s="295"/>
      <c r="S101" s="327" t="str">
        <f>_xlfn.XLOOKUP(Tabla135[[#This Row],[Tipo de control]],Tabla7[Tipo de control],Tabla7[Peso],"",1)</f>
        <v/>
      </c>
      <c r="T101" s="290" t="str">
        <f>_xlfn.XLOOKUP(Tabla135[[#This Row],[Tipo de control]],Tabla7[Tipo de control],Tabla7[Afectación matriz],"",1)</f>
        <v/>
      </c>
      <c r="U101" s="295"/>
      <c r="V101" s="327" t="str">
        <f>_xlfn.XLOOKUP(Tabla135[[#This Row],[Implementación]],Tabla11[Implementación],Tabla11[Peso],"",1)</f>
        <v/>
      </c>
      <c r="W101" s="295"/>
      <c r="X101" s="295"/>
      <c r="Y101" s="295"/>
      <c r="Z101" s="295"/>
      <c r="AA101" s="310" t="str">
        <f>IFERROR(Tabla135[[#This Row],[Peso del control]]+Tabla135[[#This Row],[Peso de la implementación]],"")</f>
        <v/>
      </c>
      <c r="AB101" s="310" t="str" cm="1">
        <f t="array" ref="AB101">IFERROR(IF(Tabla135[[#This Row],[Registro diligenciado]]=TRUE,_xlfn.IFS(AND(Tabla135[[#This Row],[No. de Control]]=1,Tabla135[[#This Row],[Desplazamiento en la Matriz]]="Probabilidad"),D101-(D101*Tabla135[[#This Row],[Valor del control]]),AND(Tabla135[[#This Row],[No. de Control]]&gt;1,Tabla135[[#This Row],[Desplazamiento en la Matriz]]="Probabilidad"),AB100-(AB100*Tabla135[[#This Row],[Valor del control]]),AND(Tabla135[[#This Row],[No. de Control]]=1,Tabla135[[#This Row],[Desplazamiento en la Matriz]]="Impacto"),D101,AND(Tabla135[[#This Row],[No. de Control]]&gt;1,Tabla135[[#This Row],[Desplazamiento en la Matriz]]="Impacto"),AB100),""),"")</f>
        <v/>
      </c>
      <c r="AC101" s="310" t="str" cm="1">
        <f t="array" ref="AC101">IFERROR(IF(Tabla135[[#This Row],[Registro diligenciado]]=TRUE,_xlfn.IFS(AND(Tabla135[[#This Row],[No. de Control]]=1,Tabla135[[#This Row],[Desplazamiento en la Matriz]]="Impacto"),E101-(E101*Tabla135[[#This Row],[Valor del control]]),AND(Tabla135[[#This Row],[No. de Control]]&gt;1,Tabla135[[#This Row],[Desplazamiento en la Matriz]]="Impacto"),AC100-(AC100*Tabla135[[#This Row],[Valor del control]]),AND(Tabla135[[#This Row],[No. de Control]]=1,Tabla135[[#This Row],[Desplazamiento en la Matriz]]="Probabilidad"),E101,AND(Tabla135[[#This Row],[No. de Control]]&gt;1,Tabla135[[#This Row],[Desplazamiento en la Matriz]]="Probabilidad"),AC100),""),"")</f>
        <v/>
      </c>
      <c r="AD101" s="310">
        <f>IFERROR(_xlfn.MINIFS(Tabla135[Probabilidad residual],Tabla135[Id Riesgo],Tabla135[[#This Row],[Id Riesgo]]),"")</f>
        <v>0.35</v>
      </c>
      <c r="AE101" s="310">
        <f>IFERROR(_xlfn.MINIFS(Tabla135[Impacto residual],Tabla135[Id Riesgo],Tabla135[[#This Row],[Id Riesgo]]),"")</f>
        <v>0.6</v>
      </c>
      <c r="AF101" s="310" t="str" cm="1">
        <f t="array" ref="AF1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01" s="310" t="str" cm="1">
        <f t="array" ref="AG1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 s="213"/>
      <c r="AJ101" s="801">
        <f>_xlfn.MINIFS(Tabla135[Probabilidad residual],Tabla135[Id Riesgo],Tabla135[[#This Row],[Id Riesgo]])</f>
        <v>0.35</v>
      </c>
      <c r="AK101" s="801">
        <f>_xlfn.MINIFS(Tabla135[Impacto residual],Tabla135[Id Riesgo],Tabla135[[#This Row],[Id Riesgo]])</f>
        <v>0.6</v>
      </c>
      <c r="AL101" s="801"/>
      <c r="AM101" s="801"/>
      <c r="AN101" s="213"/>
      <c r="AO101" s="213"/>
      <c r="AP101" s="213"/>
      <c r="AQ101" s="213"/>
      <c r="AR101" s="213"/>
      <c r="AS101" s="213"/>
      <c r="AT101" s="213"/>
      <c r="AU101" s="213"/>
      <c r="AV101" s="213"/>
      <c r="AW101" s="213"/>
      <c r="AX101" s="213"/>
      <c r="AY101" s="213"/>
    </row>
    <row r="102" spans="1:51" ht="87" x14ac:dyDescent="0.4">
      <c r="A102" s="783" t="str">
        <f>Tabla135[[#This Row],[Id Riesgo]]</f>
        <v>RC10</v>
      </c>
      <c r="B102"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2" s="776" t="b">
        <f>Tabla135[[#This Row],[Identificado en paso 1 y 2?]]</f>
        <v>1</v>
      </c>
      <c r="D102" s="801">
        <f>_xlfn.XLOOKUP(Tabla135[[#This Row],[Id Riesgo]],Tabla13[Id Riesgo],Tabla13[Probabilidad],"",1)</f>
        <v>1</v>
      </c>
      <c r="E102" s="801">
        <f>IF(C102=TRUE,_xlfn.XLOOKUP(Tabla135[[#This Row],[Id Riesgo]],Tabla13[Id Riesgo],Tabla13[Porcentaje Impacto],"",1),"")</f>
        <v>0.6</v>
      </c>
      <c r="F102" s="290" t="s">
        <v>572</v>
      </c>
      <c r="G102" s="414" t="b">
        <f>_xlfn.XLOOKUP(F102,Tabla13[Id Riesgo],Tabla13[Registro diligenciado],FALSE,1)</f>
        <v>1</v>
      </c>
      <c r="H102" s="290" t="str">
        <f>IF(G102,_xlfn.XLOOKUP(F102,Tabla6[Id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2" s="327">
        <f>_xlfn.XLOOKUP(Tabla135[[#This Row],[Id Riesgo]],Tabla13[Id Riesgo],Tabla13[Probabilidad])</f>
        <v>1</v>
      </c>
      <c r="J102" s="327">
        <f>_xlfn.XLOOKUP(Tabla135[[#This Row],[Id Riesgo]],Tabla13[Id Riesgo],Tabla13[Porcentaje Impacto],"",1)</f>
        <v>0.6</v>
      </c>
      <c r="K102" s="311">
        <v>1</v>
      </c>
      <c r="L102" s="314" t="s">
        <v>295</v>
      </c>
      <c r="M102" s="314" t="s">
        <v>236</v>
      </c>
      <c r="N102" s="314" t="s">
        <v>273</v>
      </c>
      <c r="O102" s="295" t="s">
        <v>801</v>
      </c>
      <c r="P102" s="314" t="s">
        <v>802</v>
      </c>
      <c r="Q102" s="328" t="str">
        <f>_xlfn.TEXTJOIN(" ",TRUE,Tabla135[[#This Row],[Actividad - Acción ¿Qué?
Inicia con verbo]],Tabla135[[#This Row],[Complemento
(Observaciones o desviaciones)]])</f>
        <v>Validar la información obtenida a partir de los cruces realizados sobre la consulta del ciudadano en diferentes fuentes externas, con el fin de incluirla en el RESO  para aquellos solicitantes que no cumplen con los cruces de interoperabilidad del sistema orquestador. Para ello, se requiere una revisión detallada de las condiciones actuales, conforme a lo establecido en los artículos 4, 5 y 6 del Decreto Ley 902 de 2017.</v>
      </c>
      <c r="R102" s="295" t="s">
        <v>135</v>
      </c>
      <c r="S102" s="327">
        <f>_xlfn.XLOOKUP(Tabla135[[#This Row],[Tipo de control]],Tabla7[Tipo de control],Tabla7[Peso],"",1)</f>
        <v>0.15</v>
      </c>
      <c r="T102" s="290" t="str">
        <f>_xlfn.XLOOKUP(Tabla135[[#This Row],[Tipo de control]],Tabla7[Tipo de control],Tabla7[Afectación matriz],"",1)</f>
        <v>Probabilidad</v>
      </c>
      <c r="U102" s="295" t="s">
        <v>136</v>
      </c>
      <c r="V102" s="327">
        <f>_xlfn.XLOOKUP(Tabla135[[#This Row],[Implementación]],Tabla11[Implementación],Tabla11[Peso],"",1)</f>
        <v>0.15</v>
      </c>
      <c r="W102" s="295" t="s">
        <v>98</v>
      </c>
      <c r="X102" s="295" t="s">
        <v>204</v>
      </c>
      <c r="Y102" s="295" t="s">
        <v>100</v>
      </c>
      <c r="Z102" s="295" t="s">
        <v>101</v>
      </c>
      <c r="AA102" s="310">
        <f>IFERROR(Tabla135[[#This Row],[Peso del control]]+Tabla135[[#This Row],[Peso de la implementación]],"")</f>
        <v>0.3</v>
      </c>
      <c r="AB102" s="310" cm="1">
        <f t="array" ref="AB102">IFERROR(IF(Tabla135[[#This Row],[Registro diligenciado]]=TRUE,_xlfn.IFS(AND(Tabla135[[#This Row],[No. de Control]]=1,Tabla135[[#This Row],[Desplazamiento en la Matriz]]="Probabilidad"),D102-(D102*Tabla135[[#This Row],[Valor del control]]),AND(Tabla135[[#This Row],[No. de Control]]&gt;1,Tabla135[[#This Row],[Desplazamiento en la Matriz]]="Probabilidad"),AB101-(AB101*Tabla135[[#This Row],[Valor del control]]),AND(Tabla135[[#This Row],[No. de Control]]=1,Tabla135[[#This Row],[Desplazamiento en la Matriz]]="Impacto"),D102,AND(Tabla135[[#This Row],[No. de Control]]&gt;1,Tabla135[[#This Row],[Desplazamiento en la Matriz]]="Impacto"),AB101),""),"")</f>
        <v>0.7</v>
      </c>
      <c r="AC102" s="310" cm="1">
        <f t="array" ref="AC102">IFERROR(IF(Tabla135[[#This Row],[Registro diligenciado]]=TRUE,_xlfn.IFS(AND(Tabla135[[#This Row],[No. de Control]]=1,Tabla135[[#This Row],[Desplazamiento en la Matriz]]="Impacto"),E102-(E102*Tabla135[[#This Row],[Valor del control]]),AND(Tabla135[[#This Row],[No. de Control]]&gt;1,Tabla135[[#This Row],[Desplazamiento en la Matriz]]="Impacto"),AC101-(AC101*Tabla135[[#This Row],[Valor del control]]),AND(Tabla135[[#This Row],[No. de Control]]=1,Tabla135[[#This Row],[Desplazamiento en la Matriz]]="Probabilidad"),E102,AND(Tabla135[[#This Row],[No. de Control]]&gt;1,Tabla135[[#This Row],[Desplazamiento en la Matriz]]="Probabilidad"),AC101),""),"")</f>
        <v>0.6</v>
      </c>
      <c r="AD102" s="310">
        <f>IFERROR(_xlfn.MINIFS(Tabla135[Probabilidad residual],Tabla135[Id Riesgo],Tabla135[[#This Row],[Id Riesgo]]),"")</f>
        <v>0.7</v>
      </c>
      <c r="AE102" s="310">
        <f>IFERROR(_xlfn.MINIFS(Tabla135[Impacto residual],Tabla135[Id Riesgo],Tabla135[[#This Row],[Id Riesgo]]),"")</f>
        <v>0.6</v>
      </c>
      <c r="AF102" s="310" t="str" cm="1">
        <f t="array" ref="AF1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2" s="310" t="str" cm="1">
        <f t="array" ref="AG1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02" s="213"/>
      <c r="AJ102" s="801">
        <f>_xlfn.MINIFS(Tabla135[Probabilidad residual],Tabla135[Id Riesgo],Tabla135[[#This Row],[Id Riesgo]])</f>
        <v>0.7</v>
      </c>
      <c r="AK102" s="801">
        <f>_xlfn.MINIFS(Tabla135[Impacto residual],Tabla135[Id Riesgo],Tabla135[[#This Row],[Id Riesgo]])</f>
        <v>0.6</v>
      </c>
      <c r="AL102" s="801" t="str" cm="1">
        <f t="array" ref="AL102">IFERROR(_xlfn.IFS(AND(AJ102&gt;=CONFIGURACIÓN!$BF$6,AJ102&lt;=CONFIGURACIÓN!$BG$6),CONFIGURACIÓN!$BE$6,AND(AJ102&gt;=CONFIGURACIÓN!$BF$7,AJ102&lt;=CONFIGURACIÓN!$BG$7),CONFIGURACIÓN!$BE$7,AND(AJ102&gt;=CONFIGURACIÓN!$BF$8,AJ102&lt;=CONFIGURACIÓN!$BG$8),CONFIGURACIÓN!$BE$8,AND(AJ102&gt;=CONFIGURACIÓN!$BF$9,AJ102&lt;=CONFIGURACIÓN!$BG$9),CONFIGURACIÓN!$BE$9,AND(AJ102&gt;=CONFIGURACIÓN!$BF$10,AJ102&lt;=CONFIGURACIÓN!$BG$10),CONFIGURACIÓN!$BE$10),"")</f>
        <v>Alta</v>
      </c>
      <c r="AM102" s="801" t="str" cm="1">
        <f t="array" ref="AM102">IFERROR(_xlfn.IFS(AND(AK102&gt;=CONFIGURACIÓN!$BJ$6,AK102&lt;=CONFIGURACIÓN!$BK$6),CONFIGURACIÓN!$BI$6,AND(AK102&gt;=CONFIGURACIÓN!$BJ$7,AK102&lt;=CONFIGURACIÓN!$BK$7),CONFIGURACIÓN!$BI$7,AND(AK102&gt;=CONFIGURACIÓN!$BJ$8,AK102&lt;=CONFIGURACIÓN!$BK$8),CONFIGURACIÓN!$BI$8,AND(AK102&gt;=CONFIGURACIÓN!$BJ$9,AK102&lt;=CONFIGURACIÓN!$BK$9),CONFIGURACIÓN!$BI$9,AND(AK102&gt;=CONFIGURACIÓN!$BJ$10,AK102&lt;=CONFIGURACIÓN!$BK$10),CONFIGURACIÓN!$BI$10),"")</f>
        <v>Moderado</v>
      </c>
      <c r="AN102" s="213"/>
      <c r="AO102" s="213"/>
      <c r="AP102" s="213"/>
      <c r="AQ102" s="213"/>
      <c r="AR102" s="213"/>
      <c r="AS102" s="213"/>
      <c r="AT102" s="213"/>
      <c r="AU102" s="213"/>
      <c r="AV102" s="213"/>
      <c r="AW102" s="213"/>
      <c r="AX102" s="213"/>
      <c r="AY102" s="213"/>
    </row>
    <row r="103" spans="1:51" ht="87" hidden="1" x14ac:dyDescent="0.4">
      <c r="A103" s="783" t="str">
        <f>Tabla135[[#This Row],[Id Riesgo]]</f>
        <v>RC10</v>
      </c>
      <c r="B103"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3" s="776" t="b">
        <f>Tabla135[[#This Row],[Identificado en paso 1 y 2?]]</f>
        <v>1</v>
      </c>
      <c r="D103" s="801">
        <f>_xlfn.XLOOKUP(Tabla135[[#This Row],[Id Riesgo]],Tabla13[Id Riesgo],Tabla13[Probabilidad],"",1)</f>
        <v>1</v>
      </c>
      <c r="E103" s="801">
        <f>IF(C103=TRUE,_xlfn.XLOOKUP(Tabla135[[#This Row],[Id Riesgo]],Tabla13[Id Riesgo],Tabla13[Porcentaje Impacto],"",1),"")</f>
        <v>0.6</v>
      </c>
      <c r="F103" s="290" t="str">
        <f t="shared" ref="F103:F111" si="9">F102</f>
        <v>RC10</v>
      </c>
      <c r="G103" s="414" t="b">
        <f>_xlfn.XLOOKUP(F103,Tabla13[Id Riesgo],Tabla13[Registro diligenciado],FALSE,1)</f>
        <v>1</v>
      </c>
      <c r="H103" s="290" t="str">
        <f>IF(G103,_xlfn.XLOOKUP(F103,Tabla6[Id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3" s="327">
        <f>_xlfn.XLOOKUP(Tabla135[[#This Row],[Id Riesgo]],Tabla13[Id Riesgo],Tabla13[Probabilidad])</f>
        <v>1</v>
      </c>
      <c r="J103" s="327">
        <f>_xlfn.XLOOKUP(Tabla135[[#This Row],[Id Riesgo]],Tabla13[Id Riesgo],Tabla13[Porcentaje Impacto],"",1)</f>
        <v>0.6</v>
      </c>
      <c r="K103" s="311">
        <v>2</v>
      </c>
      <c r="L103" s="314"/>
      <c r="M103" s="314"/>
      <c r="N103" s="314"/>
      <c r="O103" s="295"/>
      <c r="P103" s="314"/>
      <c r="Q103" s="328" t="str">
        <f>_xlfn.TEXTJOIN(" ",TRUE,Tabla135[[#This Row],[Actividad - Acción ¿Qué?
Inicia con verbo]],Tabla135[[#This Row],[Complemento
(Observaciones o desviaciones)]])</f>
        <v/>
      </c>
      <c r="R103" s="295"/>
      <c r="S103" s="327" t="str">
        <f>_xlfn.XLOOKUP(Tabla135[[#This Row],[Tipo de control]],Tabla7[Tipo de control],Tabla7[Peso],"",1)</f>
        <v/>
      </c>
      <c r="T103" s="290" t="str">
        <f>_xlfn.XLOOKUP(Tabla135[[#This Row],[Tipo de control]],Tabla7[Tipo de control],Tabla7[Afectación matriz],"",1)</f>
        <v/>
      </c>
      <c r="U103" s="295"/>
      <c r="V103" s="327" t="str">
        <f>_xlfn.XLOOKUP(Tabla135[[#This Row],[Implementación]],Tabla11[Implementación],Tabla11[Peso],"",1)</f>
        <v/>
      </c>
      <c r="W103" s="295"/>
      <c r="X103" s="295"/>
      <c r="Y103" s="295"/>
      <c r="Z103" s="295"/>
      <c r="AA103" s="310" t="str">
        <f>IFERROR(Tabla135[[#This Row],[Peso del control]]+Tabla135[[#This Row],[Peso de la implementación]],"")</f>
        <v/>
      </c>
      <c r="AB103" s="310" t="str" cm="1">
        <f t="array" ref="AB103">IFERROR(IF(Tabla135[[#This Row],[Registro diligenciado]]=TRUE,_xlfn.IFS(AND(Tabla135[[#This Row],[No. de Control]]=1,Tabla135[[#This Row],[Desplazamiento en la Matriz]]="Probabilidad"),D103-(D103*Tabla135[[#This Row],[Valor del control]]),AND(Tabla135[[#This Row],[No. de Control]]&gt;1,Tabla135[[#This Row],[Desplazamiento en la Matriz]]="Probabilidad"),AB102-(AB102*Tabla135[[#This Row],[Valor del control]]),AND(Tabla135[[#This Row],[No. de Control]]=1,Tabla135[[#This Row],[Desplazamiento en la Matriz]]="Impacto"),D103,AND(Tabla135[[#This Row],[No. de Control]]&gt;1,Tabla135[[#This Row],[Desplazamiento en la Matriz]]="Impacto"),AB102),""),"")</f>
        <v/>
      </c>
      <c r="AC103" s="310" t="str" cm="1">
        <f t="array" ref="AC103">IFERROR(IF(Tabla135[[#This Row],[Registro diligenciado]]=TRUE,_xlfn.IFS(AND(Tabla135[[#This Row],[No. de Control]]=1,Tabla135[[#This Row],[Desplazamiento en la Matriz]]="Impacto"),E103-(E103*Tabla135[[#This Row],[Valor del control]]),AND(Tabla135[[#This Row],[No. de Control]]&gt;1,Tabla135[[#This Row],[Desplazamiento en la Matriz]]="Impacto"),AC102-(AC102*Tabla135[[#This Row],[Valor del control]]),AND(Tabla135[[#This Row],[No. de Control]]=1,Tabla135[[#This Row],[Desplazamiento en la Matriz]]="Probabilidad"),E103,AND(Tabla135[[#This Row],[No. de Control]]&gt;1,Tabla135[[#This Row],[Desplazamiento en la Matriz]]="Probabilidad"),AC102),""),"")</f>
        <v/>
      </c>
      <c r="AD103" s="310">
        <f>IFERROR(_xlfn.MINIFS(Tabla135[Probabilidad residual],Tabla135[Id Riesgo],Tabla135[[#This Row],[Id Riesgo]]),"")</f>
        <v>0.7</v>
      </c>
      <c r="AE103" s="310">
        <f>IFERROR(_xlfn.MINIFS(Tabla135[Impacto residual],Tabla135[Id Riesgo],Tabla135[[#This Row],[Id Riesgo]]),"")</f>
        <v>0.6</v>
      </c>
      <c r="AF103" s="310" t="str" cm="1">
        <f t="array" ref="AF1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3" s="310" t="str" cm="1">
        <f t="array" ref="AG1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 s="213"/>
      <c r="AJ103" s="801">
        <f>_xlfn.MINIFS(Tabla135[Probabilidad residual],Tabla135[Id Riesgo],Tabla135[[#This Row],[Id Riesgo]])</f>
        <v>0.7</v>
      </c>
      <c r="AK103" s="801">
        <f>_xlfn.MINIFS(Tabla135[Impacto residual],Tabla135[Id Riesgo],Tabla135[[#This Row],[Id Riesgo]])</f>
        <v>0.6</v>
      </c>
      <c r="AL103" s="801"/>
      <c r="AM103" s="801"/>
      <c r="AN103" s="213"/>
      <c r="AO103" s="213"/>
      <c r="AP103" s="213"/>
      <c r="AQ103" s="213"/>
      <c r="AR103" s="213"/>
      <c r="AS103" s="213"/>
      <c r="AT103" s="213"/>
      <c r="AU103" s="213"/>
      <c r="AV103" s="213"/>
      <c r="AW103" s="213"/>
      <c r="AX103" s="213"/>
      <c r="AY103" s="213"/>
    </row>
    <row r="104" spans="1:51" ht="87" hidden="1" x14ac:dyDescent="0.4">
      <c r="A104" s="783" t="str">
        <f>Tabla135[[#This Row],[Id Riesgo]]</f>
        <v>RC10</v>
      </c>
      <c r="B104"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4" s="776" t="b">
        <f>Tabla135[[#This Row],[Identificado en paso 1 y 2?]]</f>
        <v>1</v>
      </c>
      <c r="D104" s="801">
        <f>_xlfn.XLOOKUP(Tabla135[[#This Row],[Id Riesgo]],Tabla13[Id Riesgo],Tabla13[Probabilidad],"",1)</f>
        <v>1</v>
      </c>
      <c r="E104" s="801">
        <f>IF(C104=TRUE,_xlfn.XLOOKUP(Tabla135[[#This Row],[Id Riesgo]],Tabla13[Id Riesgo],Tabla13[Porcentaje Impacto],"",1),"")</f>
        <v>0.6</v>
      </c>
      <c r="F104" s="290" t="str">
        <f t="shared" si="9"/>
        <v>RC10</v>
      </c>
      <c r="G104" s="414" t="b">
        <f>_xlfn.XLOOKUP(F104,Tabla13[Id Riesgo],Tabla13[Registro diligenciado],FALSE,1)</f>
        <v>1</v>
      </c>
      <c r="H104" s="290" t="str">
        <f>IF(G104,_xlfn.XLOOKUP(F104,Tabla6[Id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4" s="327">
        <f>_xlfn.XLOOKUP(Tabla135[[#This Row],[Id Riesgo]],Tabla13[Id Riesgo],Tabla13[Probabilidad])</f>
        <v>1</v>
      </c>
      <c r="J104" s="327">
        <f>_xlfn.XLOOKUP(Tabla135[[#This Row],[Id Riesgo]],Tabla13[Id Riesgo],Tabla13[Porcentaje Impacto],"",1)</f>
        <v>0.6</v>
      </c>
      <c r="K104" s="311">
        <v>3</v>
      </c>
      <c r="L104" s="314"/>
      <c r="M104" s="314"/>
      <c r="N104" s="314"/>
      <c r="O104" s="295"/>
      <c r="P104" s="314"/>
      <c r="Q104" s="328" t="str">
        <f>_xlfn.TEXTJOIN(" ",TRUE,Tabla135[[#This Row],[Actividad - Acción ¿Qué?
Inicia con verbo]],Tabla135[[#This Row],[Complemento
(Observaciones o desviaciones)]])</f>
        <v/>
      </c>
      <c r="R104" s="295"/>
      <c r="S104" s="327" t="str">
        <f>_xlfn.XLOOKUP(Tabla135[[#This Row],[Tipo de control]],Tabla7[Tipo de control],Tabla7[Peso],"",1)</f>
        <v/>
      </c>
      <c r="T104" s="290" t="str">
        <f>_xlfn.XLOOKUP(Tabla135[[#This Row],[Tipo de control]],Tabla7[Tipo de control],Tabla7[Afectación matriz],"",1)</f>
        <v/>
      </c>
      <c r="U104" s="295"/>
      <c r="V104" s="327" t="str">
        <f>_xlfn.XLOOKUP(Tabla135[[#This Row],[Implementación]],Tabla11[Implementación],Tabla11[Peso],"",1)</f>
        <v/>
      </c>
      <c r="W104" s="295"/>
      <c r="X104" s="295"/>
      <c r="Y104" s="295"/>
      <c r="Z104" s="295"/>
      <c r="AA104" s="310" t="str">
        <f>IFERROR(Tabla135[[#This Row],[Peso del control]]+Tabla135[[#This Row],[Peso de la implementación]],"")</f>
        <v/>
      </c>
      <c r="AB104" s="310" t="str" cm="1">
        <f t="array" ref="AB104">IFERROR(IF(Tabla135[[#This Row],[Registro diligenciado]]=TRUE,_xlfn.IFS(AND(Tabla135[[#This Row],[No. de Control]]=1,Tabla135[[#This Row],[Desplazamiento en la Matriz]]="Probabilidad"),D104-(D104*Tabla135[[#This Row],[Valor del control]]),AND(Tabla135[[#This Row],[No. de Control]]&gt;1,Tabla135[[#This Row],[Desplazamiento en la Matriz]]="Probabilidad"),AB103-(AB103*Tabla135[[#This Row],[Valor del control]]),AND(Tabla135[[#This Row],[No. de Control]]=1,Tabla135[[#This Row],[Desplazamiento en la Matriz]]="Impacto"),D104,AND(Tabla135[[#This Row],[No. de Control]]&gt;1,Tabla135[[#This Row],[Desplazamiento en la Matriz]]="Impacto"),AB103),""),"")</f>
        <v/>
      </c>
      <c r="AC104" s="310" t="str" cm="1">
        <f t="array" ref="AC104">IFERROR(IF(Tabla135[[#This Row],[Registro diligenciado]]=TRUE,_xlfn.IFS(AND(Tabla135[[#This Row],[No. de Control]]=1,Tabla135[[#This Row],[Desplazamiento en la Matriz]]="Impacto"),E104-(E104*Tabla135[[#This Row],[Valor del control]]),AND(Tabla135[[#This Row],[No. de Control]]&gt;1,Tabla135[[#This Row],[Desplazamiento en la Matriz]]="Impacto"),AC103-(AC103*Tabla135[[#This Row],[Valor del control]]),AND(Tabla135[[#This Row],[No. de Control]]=1,Tabla135[[#This Row],[Desplazamiento en la Matriz]]="Probabilidad"),E104,AND(Tabla135[[#This Row],[No. de Control]]&gt;1,Tabla135[[#This Row],[Desplazamiento en la Matriz]]="Probabilidad"),AC103),""),"")</f>
        <v/>
      </c>
      <c r="AD104" s="310">
        <f>IFERROR(_xlfn.MINIFS(Tabla135[Probabilidad residual],Tabla135[Id Riesgo],Tabla135[[#This Row],[Id Riesgo]]),"")</f>
        <v>0.7</v>
      </c>
      <c r="AE104" s="310">
        <f>IFERROR(_xlfn.MINIFS(Tabla135[Impacto residual],Tabla135[Id Riesgo],Tabla135[[#This Row],[Id Riesgo]]),"")</f>
        <v>0.6</v>
      </c>
      <c r="AF104" s="310" t="str" cm="1">
        <f t="array" ref="AF1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4" s="310" t="str" cm="1">
        <f t="array" ref="AG1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 s="213"/>
      <c r="AJ104" s="801">
        <f>_xlfn.MINIFS(Tabla135[Probabilidad residual],Tabla135[Id Riesgo],Tabla135[[#This Row],[Id Riesgo]])</f>
        <v>0.7</v>
      </c>
      <c r="AK104" s="801">
        <f>_xlfn.MINIFS(Tabla135[Impacto residual],Tabla135[Id Riesgo],Tabla135[[#This Row],[Id Riesgo]])</f>
        <v>0.6</v>
      </c>
      <c r="AL104" s="801"/>
      <c r="AM104" s="801"/>
      <c r="AN104" s="213"/>
      <c r="AO104" s="213"/>
      <c r="AP104" s="213"/>
      <c r="AQ104" s="213"/>
      <c r="AR104" s="213"/>
      <c r="AS104" s="213"/>
      <c r="AT104" s="213"/>
      <c r="AU104" s="213"/>
      <c r="AV104" s="213"/>
      <c r="AW104" s="213"/>
      <c r="AX104" s="213"/>
      <c r="AY104" s="213"/>
    </row>
    <row r="105" spans="1:51" ht="87" hidden="1" x14ac:dyDescent="0.4">
      <c r="A105" s="783" t="str">
        <f>Tabla135[[#This Row],[Id Riesgo]]</f>
        <v>RC10</v>
      </c>
      <c r="B105"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5" s="776" t="b">
        <f>Tabla135[[#This Row],[Identificado en paso 1 y 2?]]</f>
        <v>1</v>
      </c>
      <c r="D105" s="801">
        <f>_xlfn.XLOOKUP(Tabla135[[#This Row],[Id Riesgo]],Tabla13[Id Riesgo],Tabla13[Probabilidad],"",1)</f>
        <v>1</v>
      </c>
      <c r="E105" s="801">
        <f>IF(C105=TRUE,_xlfn.XLOOKUP(Tabla135[[#This Row],[Id Riesgo]],Tabla13[Id Riesgo],Tabla13[Porcentaje Impacto],"",1),"")</f>
        <v>0.6</v>
      </c>
      <c r="F105" s="290" t="str">
        <f t="shared" si="9"/>
        <v>RC10</v>
      </c>
      <c r="G105" s="414" t="b">
        <f>_xlfn.XLOOKUP(F105,Tabla13[Id Riesgo],Tabla13[Registro diligenciado],FALSE,1)</f>
        <v>1</v>
      </c>
      <c r="H105" s="290" t="str">
        <f>IF(G105,_xlfn.XLOOKUP(F105,Tabla6[Id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5" s="327">
        <f>_xlfn.XLOOKUP(Tabla135[[#This Row],[Id Riesgo]],Tabla13[Id Riesgo],Tabla13[Probabilidad])</f>
        <v>1</v>
      </c>
      <c r="J105" s="327">
        <f>_xlfn.XLOOKUP(Tabla135[[#This Row],[Id Riesgo]],Tabla13[Id Riesgo],Tabla13[Porcentaje Impacto],"",1)</f>
        <v>0.6</v>
      </c>
      <c r="K105" s="311">
        <v>4</v>
      </c>
      <c r="L105" s="314"/>
      <c r="M105" s="314"/>
      <c r="N105" s="314"/>
      <c r="O105" s="295"/>
      <c r="P105" s="314"/>
      <c r="Q105" s="328" t="str">
        <f>_xlfn.TEXTJOIN(" ",TRUE,Tabla135[[#This Row],[Actividad - Acción ¿Qué?
Inicia con verbo]],Tabla135[[#This Row],[Complemento
(Observaciones o desviaciones)]])</f>
        <v/>
      </c>
      <c r="R105" s="295"/>
      <c r="S105" s="327" t="str">
        <f>_xlfn.XLOOKUP(Tabla135[[#This Row],[Tipo de control]],Tabla7[Tipo de control],Tabla7[Peso],"",1)</f>
        <v/>
      </c>
      <c r="T105" s="290" t="str">
        <f>_xlfn.XLOOKUP(Tabla135[[#This Row],[Tipo de control]],Tabla7[Tipo de control],Tabla7[Afectación matriz],"",1)</f>
        <v/>
      </c>
      <c r="U105" s="295"/>
      <c r="V105" s="327" t="str">
        <f>_xlfn.XLOOKUP(Tabla135[[#This Row],[Implementación]],Tabla11[Implementación],Tabla11[Peso],"",1)</f>
        <v/>
      </c>
      <c r="W105" s="295"/>
      <c r="X105" s="295"/>
      <c r="Y105" s="295"/>
      <c r="Z105" s="295"/>
      <c r="AA105" s="310" t="str">
        <f>IFERROR(Tabla135[[#This Row],[Peso del control]]+Tabla135[[#This Row],[Peso de la implementación]],"")</f>
        <v/>
      </c>
      <c r="AB105" s="310" t="str" cm="1">
        <f t="array" ref="AB105">IFERROR(IF(Tabla135[[#This Row],[Registro diligenciado]]=TRUE,_xlfn.IFS(AND(Tabla135[[#This Row],[No. de Control]]=1,Tabla135[[#This Row],[Desplazamiento en la Matriz]]="Probabilidad"),D105-(D105*Tabla135[[#This Row],[Valor del control]]),AND(Tabla135[[#This Row],[No. de Control]]&gt;1,Tabla135[[#This Row],[Desplazamiento en la Matriz]]="Probabilidad"),AB104-(AB104*Tabla135[[#This Row],[Valor del control]]),AND(Tabla135[[#This Row],[No. de Control]]=1,Tabla135[[#This Row],[Desplazamiento en la Matriz]]="Impacto"),D105,AND(Tabla135[[#This Row],[No. de Control]]&gt;1,Tabla135[[#This Row],[Desplazamiento en la Matriz]]="Impacto"),AB104),""),"")</f>
        <v/>
      </c>
      <c r="AC105" s="310" t="str" cm="1">
        <f t="array" ref="AC105">IFERROR(IF(Tabla135[[#This Row],[Registro diligenciado]]=TRUE,_xlfn.IFS(AND(Tabla135[[#This Row],[No. de Control]]=1,Tabla135[[#This Row],[Desplazamiento en la Matriz]]="Impacto"),E105-(E105*Tabla135[[#This Row],[Valor del control]]),AND(Tabla135[[#This Row],[No. de Control]]&gt;1,Tabla135[[#This Row],[Desplazamiento en la Matriz]]="Impacto"),AC104-(AC104*Tabla135[[#This Row],[Valor del control]]),AND(Tabla135[[#This Row],[No. de Control]]=1,Tabla135[[#This Row],[Desplazamiento en la Matriz]]="Probabilidad"),E105,AND(Tabla135[[#This Row],[No. de Control]]&gt;1,Tabla135[[#This Row],[Desplazamiento en la Matriz]]="Probabilidad"),AC104),""),"")</f>
        <v/>
      </c>
      <c r="AD105" s="310">
        <f>IFERROR(_xlfn.MINIFS(Tabla135[Probabilidad residual],Tabla135[Id Riesgo],Tabla135[[#This Row],[Id Riesgo]]),"")</f>
        <v>0.7</v>
      </c>
      <c r="AE105" s="310">
        <f>IFERROR(_xlfn.MINIFS(Tabla135[Impacto residual],Tabla135[Id Riesgo],Tabla135[[#This Row],[Id Riesgo]]),"")</f>
        <v>0.6</v>
      </c>
      <c r="AF105" s="310" t="str" cm="1">
        <f t="array" ref="AF1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5" s="310" t="str" cm="1">
        <f t="array" ref="AG1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 s="213"/>
      <c r="AJ105" s="801">
        <f>_xlfn.MINIFS(Tabla135[Probabilidad residual],Tabla135[Id Riesgo],Tabla135[[#This Row],[Id Riesgo]])</f>
        <v>0.7</v>
      </c>
      <c r="AK105" s="801">
        <f>_xlfn.MINIFS(Tabla135[Impacto residual],Tabla135[Id Riesgo],Tabla135[[#This Row],[Id Riesgo]])</f>
        <v>0.6</v>
      </c>
      <c r="AL105" s="801"/>
      <c r="AM105" s="801"/>
      <c r="AN105" s="213"/>
      <c r="AO105" s="213"/>
      <c r="AP105" s="213"/>
      <c r="AQ105" s="213"/>
      <c r="AR105" s="213"/>
      <c r="AS105" s="213"/>
      <c r="AT105" s="213"/>
      <c r="AU105" s="213"/>
      <c r="AV105" s="213"/>
      <c r="AW105" s="213"/>
      <c r="AX105" s="213"/>
      <c r="AY105" s="213"/>
    </row>
    <row r="106" spans="1:51" ht="87" hidden="1" x14ac:dyDescent="0.4">
      <c r="A106" s="783" t="str">
        <f>Tabla135[[#This Row],[Id Riesgo]]</f>
        <v>RC10</v>
      </c>
      <c r="B106"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6" s="776" t="b">
        <f>Tabla135[[#This Row],[Identificado en paso 1 y 2?]]</f>
        <v>1</v>
      </c>
      <c r="D106" s="801">
        <f>_xlfn.XLOOKUP(Tabla135[[#This Row],[Id Riesgo]],Tabla13[Id Riesgo],Tabla13[Probabilidad],"",1)</f>
        <v>1</v>
      </c>
      <c r="E106" s="801">
        <f>IF(C106=TRUE,_xlfn.XLOOKUP(Tabla135[[#This Row],[Id Riesgo]],Tabla13[Id Riesgo],Tabla13[Porcentaje Impacto],"",1),"")</f>
        <v>0.6</v>
      </c>
      <c r="F106" s="290" t="str">
        <f t="shared" si="9"/>
        <v>RC10</v>
      </c>
      <c r="G106" s="414" t="b">
        <f>_xlfn.XLOOKUP(F106,Tabla13[Id Riesgo],Tabla13[Registro diligenciado],FALSE,1)</f>
        <v>1</v>
      </c>
      <c r="H106" s="290" t="str">
        <f>IF(G106,_xlfn.XLOOKUP(F106,Tabla6[Id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6" s="327">
        <f>_xlfn.XLOOKUP(Tabla135[[#This Row],[Id Riesgo]],Tabla13[Id Riesgo],Tabla13[Probabilidad])</f>
        <v>1</v>
      </c>
      <c r="J106" s="327">
        <f>_xlfn.XLOOKUP(Tabla135[[#This Row],[Id Riesgo]],Tabla13[Id Riesgo],Tabla13[Porcentaje Impacto],"",1)</f>
        <v>0.6</v>
      </c>
      <c r="K106" s="311">
        <v>5</v>
      </c>
      <c r="L106" s="314"/>
      <c r="M106" s="314"/>
      <c r="N106" s="314"/>
      <c r="O106" s="295"/>
      <c r="P106" s="314"/>
      <c r="Q106" s="328" t="str">
        <f>_xlfn.TEXTJOIN(" ",TRUE,Tabla135[[#This Row],[Actividad - Acción ¿Qué?
Inicia con verbo]],Tabla135[[#This Row],[Complemento
(Observaciones o desviaciones)]])</f>
        <v/>
      </c>
      <c r="R106" s="295"/>
      <c r="S106" s="327" t="str">
        <f>_xlfn.XLOOKUP(Tabla135[[#This Row],[Tipo de control]],Tabla7[Tipo de control],Tabla7[Peso],"",1)</f>
        <v/>
      </c>
      <c r="T106" s="290" t="str">
        <f>_xlfn.XLOOKUP(Tabla135[[#This Row],[Tipo de control]],Tabla7[Tipo de control],Tabla7[Afectación matriz],"",1)</f>
        <v/>
      </c>
      <c r="U106" s="295"/>
      <c r="V106" s="327" t="str">
        <f>_xlfn.XLOOKUP(Tabla135[[#This Row],[Implementación]],Tabla11[Implementación],Tabla11[Peso],"",1)</f>
        <v/>
      </c>
      <c r="W106" s="295"/>
      <c r="X106" s="295"/>
      <c r="Y106" s="295"/>
      <c r="Z106" s="295"/>
      <c r="AA106" s="310" t="str">
        <f>IFERROR(Tabla135[[#This Row],[Peso del control]]+Tabla135[[#This Row],[Peso de la implementación]],"")</f>
        <v/>
      </c>
      <c r="AB106" s="310" t="str" cm="1">
        <f t="array" ref="AB106">IFERROR(IF(Tabla135[[#This Row],[Registro diligenciado]]=TRUE,_xlfn.IFS(AND(Tabla135[[#This Row],[No. de Control]]=1,Tabla135[[#This Row],[Desplazamiento en la Matriz]]="Probabilidad"),D106-(D106*Tabla135[[#This Row],[Valor del control]]),AND(Tabla135[[#This Row],[No. de Control]]&gt;1,Tabla135[[#This Row],[Desplazamiento en la Matriz]]="Probabilidad"),AB105-(AB105*Tabla135[[#This Row],[Valor del control]]),AND(Tabla135[[#This Row],[No. de Control]]=1,Tabla135[[#This Row],[Desplazamiento en la Matriz]]="Impacto"),D106,AND(Tabla135[[#This Row],[No. de Control]]&gt;1,Tabla135[[#This Row],[Desplazamiento en la Matriz]]="Impacto"),AB105),""),"")</f>
        <v/>
      </c>
      <c r="AC106" s="310" t="str" cm="1">
        <f t="array" ref="AC106">IFERROR(IF(Tabla135[[#This Row],[Registro diligenciado]]=TRUE,_xlfn.IFS(AND(Tabla135[[#This Row],[No. de Control]]=1,Tabla135[[#This Row],[Desplazamiento en la Matriz]]="Impacto"),E106-(E106*Tabla135[[#This Row],[Valor del control]]),AND(Tabla135[[#This Row],[No. de Control]]&gt;1,Tabla135[[#This Row],[Desplazamiento en la Matriz]]="Impacto"),AC105-(AC105*Tabla135[[#This Row],[Valor del control]]),AND(Tabla135[[#This Row],[No. de Control]]=1,Tabla135[[#This Row],[Desplazamiento en la Matriz]]="Probabilidad"),E106,AND(Tabla135[[#This Row],[No. de Control]]&gt;1,Tabla135[[#This Row],[Desplazamiento en la Matriz]]="Probabilidad"),AC105),""),"")</f>
        <v/>
      </c>
      <c r="AD106" s="310">
        <f>IFERROR(_xlfn.MINIFS(Tabla135[Probabilidad residual],Tabla135[Id Riesgo],Tabla135[[#This Row],[Id Riesgo]]),"")</f>
        <v>0.7</v>
      </c>
      <c r="AE106" s="310">
        <f>IFERROR(_xlfn.MINIFS(Tabla135[Impacto residual],Tabla135[Id Riesgo],Tabla135[[#This Row],[Id Riesgo]]),"")</f>
        <v>0.6</v>
      </c>
      <c r="AF106" s="310" t="str" cm="1">
        <f t="array" ref="AF1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6" s="310" t="str" cm="1">
        <f t="array" ref="AG1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 s="213"/>
      <c r="AJ106" s="801">
        <f>_xlfn.MINIFS(Tabla135[Probabilidad residual],Tabla135[Id Riesgo],Tabla135[[#This Row],[Id Riesgo]])</f>
        <v>0.7</v>
      </c>
      <c r="AK106" s="801">
        <f>_xlfn.MINIFS(Tabla135[Impacto residual],Tabla135[Id Riesgo],Tabla135[[#This Row],[Id Riesgo]])</f>
        <v>0.6</v>
      </c>
      <c r="AL106" s="801"/>
      <c r="AM106" s="801"/>
      <c r="AN106" s="213"/>
      <c r="AO106" s="213"/>
      <c r="AP106" s="213"/>
      <c r="AQ106" s="213"/>
      <c r="AR106" s="213"/>
      <c r="AS106" s="213"/>
      <c r="AT106" s="213"/>
      <c r="AU106" s="213"/>
      <c r="AV106" s="213"/>
      <c r="AW106" s="213"/>
      <c r="AX106" s="213"/>
      <c r="AY106" s="213"/>
    </row>
    <row r="107" spans="1:51" ht="87" hidden="1" x14ac:dyDescent="0.4">
      <c r="A107" s="783" t="str">
        <f>Tabla135[[#This Row],[Id Riesgo]]</f>
        <v>RC10</v>
      </c>
      <c r="B107"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7" s="776" t="b">
        <f>Tabla135[[#This Row],[Identificado en paso 1 y 2?]]</f>
        <v>1</v>
      </c>
      <c r="D107" s="801">
        <f>_xlfn.XLOOKUP(Tabla135[[#This Row],[Id Riesgo]],Tabla13[Id Riesgo],Tabla13[Probabilidad],"",1)</f>
        <v>1</v>
      </c>
      <c r="E107" s="801">
        <f>IF(C107=TRUE,_xlfn.XLOOKUP(Tabla135[[#This Row],[Id Riesgo]],Tabla13[Id Riesgo],Tabla13[Porcentaje Impacto],"",1),"")</f>
        <v>0.6</v>
      </c>
      <c r="F107" s="290" t="str">
        <f t="shared" si="9"/>
        <v>RC10</v>
      </c>
      <c r="G107" s="414" t="b">
        <f>_xlfn.XLOOKUP(F107,Tabla13[Id Riesgo],Tabla13[Registro diligenciado],FALSE,1)</f>
        <v>1</v>
      </c>
      <c r="H107" s="290" t="str">
        <f>IF(G107,_xlfn.XLOOKUP(F107,Tabla6[Id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7" s="327">
        <f>_xlfn.XLOOKUP(Tabla135[[#This Row],[Id Riesgo]],Tabla13[Id Riesgo],Tabla13[Probabilidad])</f>
        <v>1</v>
      </c>
      <c r="J107" s="327">
        <f>_xlfn.XLOOKUP(Tabla135[[#This Row],[Id Riesgo]],Tabla13[Id Riesgo],Tabla13[Porcentaje Impacto],"",1)</f>
        <v>0.6</v>
      </c>
      <c r="K107" s="311">
        <v>6</v>
      </c>
      <c r="L107" s="314"/>
      <c r="M107" s="314"/>
      <c r="N107" s="314"/>
      <c r="O107" s="295"/>
      <c r="P107" s="314"/>
      <c r="Q107" s="328" t="str">
        <f>_xlfn.TEXTJOIN(" ",TRUE,Tabla135[[#This Row],[Actividad - Acción ¿Qué?
Inicia con verbo]],Tabla135[[#This Row],[Complemento
(Observaciones o desviaciones)]])</f>
        <v/>
      </c>
      <c r="R107" s="295"/>
      <c r="S107" s="327" t="str">
        <f>_xlfn.XLOOKUP(Tabla135[[#This Row],[Tipo de control]],Tabla7[Tipo de control],Tabla7[Peso],"",1)</f>
        <v/>
      </c>
      <c r="T107" s="290" t="str">
        <f>_xlfn.XLOOKUP(Tabla135[[#This Row],[Tipo de control]],Tabla7[Tipo de control],Tabla7[Afectación matriz],"",1)</f>
        <v/>
      </c>
      <c r="U107" s="295"/>
      <c r="V107" s="327" t="str">
        <f>_xlfn.XLOOKUP(Tabla135[[#This Row],[Implementación]],Tabla11[Implementación],Tabla11[Peso],"",1)</f>
        <v/>
      </c>
      <c r="W107" s="295"/>
      <c r="X107" s="295"/>
      <c r="Y107" s="295"/>
      <c r="Z107" s="295"/>
      <c r="AA107" s="310" t="str">
        <f>IFERROR(Tabla135[[#This Row],[Peso del control]]+Tabla135[[#This Row],[Peso de la implementación]],"")</f>
        <v/>
      </c>
      <c r="AB107" s="310" t="str" cm="1">
        <f t="array" ref="AB107">IFERROR(IF(Tabla135[[#This Row],[Registro diligenciado]]=TRUE,_xlfn.IFS(AND(Tabla135[[#This Row],[No. de Control]]=1,Tabla135[[#This Row],[Desplazamiento en la Matriz]]="Probabilidad"),D107-(D107*Tabla135[[#This Row],[Valor del control]]),AND(Tabla135[[#This Row],[No. de Control]]&gt;1,Tabla135[[#This Row],[Desplazamiento en la Matriz]]="Probabilidad"),AB106-(AB106*Tabla135[[#This Row],[Valor del control]]),AND(Tabla135[[#This Row],[No. de Control]]=1,Tabla135[[#This Row],[Desplazamiento en la Matriz]]="Impacto"),D107,AND(Tabla135[[#This Row],[No. de Control]]&gt;1,Tabla135[[#This Row],[Desplazamiento en la Matriz]]="Impacto"),AB106),""),"")</f>
        <v/>
      </c>
      <c r="AC107" s="310" t="str" cm="1">
        <f t="array" ref="AC107">IFERROR(IF(Tabla135[[#This Row],[Registro diligenciado]]=TRUE,_xlfn.IFS(AND(Tabla135[[#This Row],[No. de Control]]=1,Tabla135[[#This Row],[Desplazamiento en la Matriz]]="Impacto"),E107-(E107*Tabla135[[#This Row],[Valor del control]]),AND(Tabla135[[#This Row],[No. de Control]]&gt;1,Tabla135[[#This Row],[Desplazamiento en la Matriz]]="Impacto"),AC106-(AC106*Tabla135[[#This Row],[Valor del control]]),AND(Tabla135[[#This Row],[No. de Control]]=1,Tabla135[[#This Row],[Desplazamiento en la Matriz]]="Probabilidad"),E107,AND(Tabla135[[#This Row],[No. de Control]]&gt;1,Tabla135[[#This Row],[Desplazamiento en la Matriz]]="Probabilidad"),AC106),""),"")</f>
        <v/>
      </c>
      <c r="AD107" s="310">
        <f>IFERROR(_xlfn.MINIFS(Tabla135[Probabilidad residual],Tabla135[Id Riesgo],Tabla135[[#This Row],[Id Riesgo]]),"")</f>
        <v>0.7</v>
      </c>
      <c r="AE107" s="310">
        <f>IFERROR(_xlfn.MINIFS(Tabla135[Impacto residual],Tabla135[Id Riesgo],Tabla135[[#This Row],[Id Riesgo]]),"")</f>
        <v>0.6</v>
      </c>
      <c r="AF107" s="310" t="str" cm="1">
        <f t="array" ref="AF1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7" s="310" t="str" cm="1">
        <f t="array" ref="AG1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 s="213"/>
      <c r="AJ107" s="801">
        <f>_xlfn.MINIFS(Tabla135[Probabilidad residual],Tabla135[Id Riesgo],Tabla135[[#This Row],[Id Riesgo]])</f>
        <v>0.7</v>
      </c>
      <c r="AK107" s="801">
        <f>_xlfn.MINIFS(Tabla135[Impacto residual],Tabla135[Id Riesgo],Tabla135[[#This Row],[Id Riesgo]])</f>
        <v>0.6</v>
      </c>
      <c r="AL107" s="801"/>
      <c r="AM107" s="801"/>
      <c r="AN107" s="213"/>
      <c r="AO107" s="213"/>
      <c r="AP107" s="213"/>
      <c r="AQ107" s="213"/>
      <c r="AR107" s="213"/>
      <c r="AS107" s="213"/>
      <c r="AT107" s="213"/>
      <c r="AU107" s="213"/>
      <c r="AV107" s="213"/>
      <c r="AW107" s="213"/>
      <c r="AX107" s="213"/>
      <c r="AY107" s="213"/>
    </row>
    <row r="108" spans="1:51" ht="87" hidden="1" x14ac:dyDescent="0.4">
      <c r="A108" s="783" t="str">
        <f>Tabla135[[#This Row],[Id Riesgo]]</f>
        <v>RC10</v>
      </c>
      <c r="B108"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8" s="776" t="b">
        <f>Tabla135[[#This Row],[Identificado en paso 1 y 2?]]</f>
        <v>1</v>
      </c>
      <c r="D108" s="801">
        <f>_xlfn.XLOOKUP(Tabla135[[#This Row],[Id Riesgo]],Tabla13[Id Riesgo],Tabla13[Probabilidad],"",1)</f>
        <v>1</v>
      </c>
      <c r="E108" s="801">
        <f>IF(C108=TRUE,_xlfn.XLOOKUP(Tabla135[[#This Row],[Id Riesgo]],Tabla13[Id Riesgo],Tabla13[Porcentaje Impacto],"",1),"")</f>
        <v>0.6</v>
      </c>
      <c r="F108" s="290" t="str">
        <f t="shared" si="9"/>
        <v>RC10</v>
      </c>
      <c r="G108" s="414" t="b">
        <f>_xlfn.XLOOKUP(F108,Tabla13[Id Riesgo],Tabla13[Registro diligenciado],FALSE,1)</f>
        <v>1</v>
      </c>
      <c r="H108" s="290" t="str">
        <f>IF(G108,_xlfn.XLOOKUP(F108,Tabla6[Id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8" s="327">
        <f>_xlfn.XLOOKUP(Tabla135[[#This Row],[Id Riesgo]],Tabla13[Id Riesgo],Tabla13[Probabilidad])</f>
        <v>1</v>
      </c>
      <c r="J108" s="327">
        <f>_xlfn.XLOOKUP(Tabla135[[#This Row],[Id Riesgo]],Tabla13[Id Riesgo],Tabla13[Porcentaje Impacto],"",1)</f>
        <v>0.6</v>
      </c>
      <c r="K108" s="311">
        <v>7</v>
      </c>
      <c r="L108" s="314"/>
      <c r="M108" s="314"/>
      <c r="N108" s="314"/>
      <c r="O108" s="295"/>
      <c r="P108" s="314"/>
      <c r="Q108" s="328" t="str">
        <f>_xlfn.TEXTJOIN(" ",TRUE,Tabla135[[#This Row],[Actividad - Acción ¿Qué?
Inicia con verbo]],Tabla135[[#This Row],[Complemento
(Observaciones o desviaciones)]])</f>
        <v/>
      </c>
      <c r="R108" s="295"/>
      <c r="S108" s="327" t="str">
        <f>_xlfn.XLOOKUP(Tabla135[[#This Row],[Tipo de control]],Tabla7[Tipo de control],Tabla7[Peso],"",1)</f>
        <v/>
      </c>
      <c r="T108" s="290" t="str">
        <f>_xlfn.XLOOKUP(Tabla135[[#This Row],[Tipo de control]],Tabla7[Tipo de control],Tabla7[Afectación matriz],"",1)</f>
        <v/>
      </c>
      <c r="U108" s="295"/>
      <c r="V108" s="327" t="str">
        <f>_xlfn.XLOOKUP(Tabla135[[#This Row],[Implementación]],Tabla11[Implementación],Tabla11[Peso],"",1)</f>
        <v/>
      </c>
      <c r="W108" s="295"/>
      <c r="X108" s="295"/>
      <c r="Y108" s="295"/>
      <c r="Z108" s="295"/>
      <c r="AA108" s="310" t="str">
        <f>IFERROR(Tabla135[[#This Row],[Peso del control]]+Tabla135[[#This Row],[Peso de la implementación]],"")</f>
        <v/>
      </c>
      <c r="AB108" s="310" t="str" cm="1">
        <f t="array" ref="AB108">IFERROR(IF(Tabla135[[#This Row],[Registro diligenciado]]=TRUE,_xlfn.IFS(AND(Tabla135[[#This Row],[No. de Control]]=1,Tabla135[[#This Row],[Desplazamiento en la Matriz]]="Probabilidad"),D108-(D108*Tabla135[[#This Row],[Valor del control]]),AND(Tabla135[[#This Row],[No. de Control]]&gt;1,Tabla135[[#This Row],[Desplazamiento en la Matriz]]="Probabilidad"),AB107-(AB107*Tabla135[[#This Row],[Valor del control]]),AND(Tabla135[[#This Row],[No. de Control]]=1,Tabla135[[#This Row],[Desplazamiento en la Matriz]]="Impacto"),D108,AND(Tabla135[[#This Row],[No. de Control]]&gt;1,Tabla135[[#This Row],[Desplazamiento en la Matriz]]="Impacto"),AB107),""),"")</f>
        <v/>
      </c>
      <c r="AC108" s="310" t="str" cm="1">
        <f t="array" ref="AC108">IFERROR(IF(Tabla135[[#This Row],[Registro diligenciado]]=TRUE,_xlfn.IFS(AND(Tabla135[[#This Row],[No. de Control]]=1,Tabla135[[#This Row],[Desplazamiento en la Matriz]]="Impacto"),E108-(E108*Tabla135[[#This Row],[Valor del control]]),AND(Tabla135[[#This Row],[No. de Control]]&gt;1,Tabla135[[#This Row],[Desplazamiento en la Matriz]]="Impacto"),AC107-(AC107*Tabla135[[#This Row],[Valor del control]]),AND(Tabla135[[#This Row],[No. de Control]]=1,Tabla135[[#This Row],[Desplazamiento en la Matriz]]="Probabilidad"),E108,AND(Tabla135[[#This Row],[No. de Control]]&gt;1,Tabla135[[#This Row],[Desplazamiento en la Matriz]]="Probabilidad"),AC107),""),"")</f>
        <v/>
      </c>
      <c r="AD108" s="310">
        <f>IFERROR(_xlfn.MINIFS(Tabla135[Probabilidad residual],Tabla135[Id Riesgo],Tabla135[[#This Row],[Id Riesgo]]),"")</f>
        <v>0.7</v>
      </c>
      <c r="AE108" s="310">
        <f>IFERROR(_xlfn.MINIFS(Tabla135[Impacto residual],Tabla135[Id Riesgo],Tabla135[[#This Row],[Id Riesgo]]),"")</f>
        <v>0.6</v>
      </c>
      <c r="AF108" s="310" t="str" cm="1">
        <f t="array" ref="AF1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8" s="310" t="str" cm="1">
        <f t="array" ref="AG1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 s="213"/>
      <c r="AJ108" s="801">
        <f>_xlfn.MINIFS(Tabla135[Probabilidad residual],Tabla135[Id Riesgo],Tabla135[[#This Row],[Id Riesgo]])</f>
        <v>0.7</v>
      </c>
      <c r="AK108" s="801">
        <f>_xlfn.MINIFS(Tabla135[Impacto residual],Tabla135[Id Riesgo],Tabla135[[#This Row],[Id Riesgo]])</f>
        <v>0.6</v>
      </c>
      <c r="AL108" s="801"/>
      <c r="AM108" s="801"/>
      <c r="AN108" s="213"/>
      <c r="AO108" s="213"/>
      <c r="AP108" s="213"/>
      <c r="AQ108" s="213"/>
      <c r="AR108" s="213"/>
      <c r="AS108" s="213"/>
      <c r="AT108" s="213"/>
      <c r="AU108" s="213"/>
      <c r="AV108" s="213"/>
      <c r="AW108" s="213"/>
      <c r="AX108" s="213"/>
      <c r="AY108" s="213"/>
    </row>
    <row r="109" spans="1:51" ht="87" hidden="1" x14ac:dyDescent="0.4">
      <c r="A109" s="783" t="str">
        <f>Tabla135[[#This Row],[Id Riesgo]]</f>
        <v>RC10</v>
      </c>
      <c r="B109"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09" s="776" t="b">
        <f>Tabla135[[#This Row],[Identificado en paso 1 y 2?]]</f>
        <v>1</v>
      </c>
      <c r="D109" s="801">
        <f>_xlfn.XLOOKUP(Tabla135[[#This Row],[Id Riesgo]],Tabla13[Id Riesgo],Tabla13[Probabilidad],"",1)</f>
        <v>1</v>
      </c>
      <c r="E109" s="801">
        <f>IF(C109=TRUE,_xlfn.XLOOKUP(Tabla135[[#This Row],[Id Riesgo]],Tabla13[Id Riesgo],Tabla13[Porcentaje Impacto],"",1),"")</f>
        <v>0.6</v>
      </c>
      <c r="F109" s="290" t="str">
        <f t="shared" si="9"/>
        <v>RC10</v>
      </c>
      <c r="G109" s="414" t="b">
        <f>_xlfn.XLOOKUP(F109,Tabla13[Id Riesgo],Tabla13[Registro diligenciado],FALSE,1)</f>
        <v>1</v>
      </c>
      <c r="H109" s="290" t="str">
        <f>IF(G109,_xlfn.XLOOKUP(F109,Tabla6[Id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09" s="327">
        <f>_xlfn.XLOOKUP(Tabla135[[#This Row],[Id Riesgo]],Tabla13[Id Riesgo],Tabla13[Probabilidad])</f>
        <v>1</v>
      </c>
      <c r="J109" s="327">
        <f>_xlfn.XLOOKUP(Tabla135[[#This Row],[Id Riesgo]],Tabla13[Id Riesgo],Tabla13[Porcentaje Impacto],"",1)</f>
        <v>0.6</v>
      </c>
      <c r="K109" s="311">
        <v>8</v>
      </c>
      <c r="L109" s="314"/>
      <c r="M109" s="314"/>
      <c r="N109" s="314"/>
      <c r="O109" s="295"/>
      <c r="P109" s="314"/>
      <c r="Q109" s="328" t="str">
        <f>_xlfn.TEXTJOIN(" ",TRUE,Tabla135[[#This Row],[Actividad - Acción ¿Qué?
Inicia con verbo]],Tabla135[[#This Row],[Complemento
(Observaciones o desviaciones)]])</f>
        <v/>
      </c>
      <c r="R109" s="295"/>
      <c r="S109" s="327" t="str">
        <f>_xlfn.XLOOKUP(Tabla135[[#This Row],[Tipo de control]],Tabla7[Tipo de control],Tabla7[Peso],"",1)</f>
        <v/>
      </c>
      <c r="T109" s="290" t="str">
        <f>_xlfn.XLOOKUP(Tabla135[[#This Row],[Tipo de control]],Tabla7[Tipo de control],Tabla7[Afectación matriz],"",1)</f>
        <v/>
      </c>
      <c r="U109" s="295"/>
      <c r="V109" s="327" t="str">
        <f>_xlfn.XLOOKUP(Tabla135[[#This Row],[Implementación]],Tabla11[Implementación],Tabla11[Peso],"",1)</f>
        <v/>
      </c>
      <c r="W109" s="295"/>
      <c r="X109" s="295"/>
      <c r="Y109" s="295"/>
      <c r="Z109" s="295"/>
      <c r="AA109" s="310" t="str">
        <f>IFERROR(Tabla135[[#This Row],[Peso del control]]+Tabla135[[#This Row],[Peso de la implementación]],"")</f>
        <v/>
      </c>
      <c r="AB109" s="310" t="str" cm="1">
        <f t="array" ref="AB109">IFERROR(IF(Tabla135[[#This Row],[Registro diligenciado]]=TRUE,_xlfn.IFS(AND(Tabla135[[#This Row],[No. de Control]]=1,Tabla135[[#This Row],[Desplazamiento en la Matriz]]="Probabilidad"),D109-(D109*Tabla135[[#This Row],[Valor del control]]),AND(Tabla135[[#This Row],[No. de Control]]&gt;1,Tabla135[[#This Row],[Desplazamiento en la Matriz]]="Probabilidad"),AB108-(AB108*Tabla135[[#This Row],[Valor del control]]),AND(Tabla135[[#This Row],[No. de Control]]=1,Tabla135[[#This Row],[Desplazamiento en la Matriz]]="Impacto"),D109,AND(Tabla135[[#This Row],[No. de Control]]&gt;1,Tabla135[[#This Row],[Desplazamiento en la Matriz]]="Impacto"),AB108),""),"")</f>
        <v/>
      </c>
      <c r="AC109" s="310" t="str" cm="1">
        <f t="array" ref="AC109">IFERROR(IF(Tabla135[[#This Row],[Registro diligenciado]]=TRUE,_xlfn.IFS(AND(Tabla135[[#This Row],[No. de Control]]=1,Tabla135[[#This Row],[Desplazamiento en la Matriz]]="Impacto"),E109-(E109*Tabla135[[#This Row],[Valor del control]]),AND(Tabla135[[#This Row],[No. de Control]]&gt;1,Tabla135[[#This Row],[Desplazamiento en la Matriz]]="Impacto"),AC108-(AC108*Tabla135[[#This Row],[Valor del control]]),AND(Tabla135[[#This Row],[No. de Control]]=1,Tabla135[[#This Row],[Desplazamiento en la Matriz]]="Probabilidad"),E109,AND(Tabla135[[#This Row],[No. de Control]]&gt;1,Tabla135[[#This Row],[Desplazamiento en la Matriz]]="Probabilidad"),AC108),""),"")</f>
        <v/>
      </c>
      <c r="AD109" s="310">
        <f>IFERROR(_xlfn.MINIFS(Tabla135[Probabilidad residual],Tabla135[Id Riesgo],Tabla135[[#This Row],[Id Riesgo]]),"")</f>
        <v>0.7</v>
      </c>
      <c r="AE109" s="310">
        <f>IFERROR(_xlfn.MINIFS(Tabla135[Impacto residual],Tabla135[Id Riesgo],Tabla135[[#This Row],[Id Riesgo]]),"")</f>
        <v>0.6</v>
      </c>
      <c r="AF109" s="310" t="str" cm="1">
        <f t="array" ref="AF1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09" s="310" t="str" cm="1">
        <f t="array" ref="AG1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 s="213"/>
      <c r="AJ109" s="801">
        <f>_xlfn.MINIFS(Tabla135[Probabilidad residual],Tabla135[Id Riesgo],Tabla135[[#This Row],[Id Riesgo]])</f>
        <v>0.7</v>
      </c>
      <c r="AK109" s="801">
        <f>_xlfn.MINIFS(Tabla135[Impacto residual],Tabla135[Id Riesgo],Tabla135[[#This Row],[Id Riesgo]])</f>
        <v>0.6</v>
      </c>
      <c r="AL109" s="801"/>
      <c r="AM109" s="801"/>
      <c r="AN109" s="213"/>
      <c r="AO109" s="213"/>
      <c r="AP109" s="213"/>
      <c r="AQ109" s="213"/>
      <c r="AR109" s="213"/>
      <c r="AS109" s="213"/>
      <c r="AT109" s="213"/>
      <c r="AU109" s="213"/>
      <c r="AV109" s="213"/>
      <c r="AW109" s="213"/>
      <c r="AX109" s="213"/>
      <c r="AY109" s="213"/>
    </row>
    <row r="110" spans="1:51" ht="87" hidden="1" x14ac:dyDescent="0.4">
      <c r="A110" s="783" t="str">
        <f>Tabla135[[#This Row],[Id Riesgo]]</f>
        <v>RC10</v>
      </c>
      <c r="B110"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10" s="776" t="b">
        <f>Tabla135[[#This Row],[Identificado en paso 1 y 2?]]</f>
        <v>1</v>
      </c>
      <c r="D110" s="801">
        <f>_xlfn.XLOOKUP(Tabla135[[#This Row],[Id Riesgo]],Tabla13[Id Riesgo],Tabla13[Probabilidad],"",1)</f>
        <v>1</v>
      </c>
      <c r="E110" s="801">
        <f>IF(C110=TRUE,_xlfn.XLOOKUP(Tabla135[[#This Row],[Id Riesgo]],Tabla13[Id Riesgo],Tabla13[Porcentaje Impacto],"",1),"")</f>
        <v>0.6</v>
      </c>
      <c r="F110" s="290" t="str">
        <f t="shared" si="9"/>
        <v>RC10</v>
      </c>
      <c r="G110" s="414" t="b">
        <f>_xlfn.XLOOKUP(F110,Tabla13[Id Riesgo],Tabla13[Registro diligenciado],FALSE,1)</f>
        <v>1</v>
      </c>
      <c r="H110" s="290" t="str">
        <f>IF(G110,_xlfn.XLOOKUP(F110,Tabla6[Id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10" s="327">
        <f>_xlfn.XLOOKUP(Tabla135[[#This Row],[Id Riesgo]],Tabla13[Id Riesgo],Tabla13[Probabilidad])</f>
        <v>1</v>
      </c>
      <c r="J110" s="327">
        <f>_xlfn.XLOOKUP(Tabla135[[#This Row],[Id Riesgo]],Tabla13[Id Riesgo],Tabla13[Porcentaje Impacto],"",1)</f>
        <v>0.6</v>
      </c>
      <c r="K110" s="311">
        <v>9</v>
      </c>
      <c r="L110" s="314"/>
      <c r="M110" s="314"/>
      <c r="N110" s="314"/>
      <c r="O110" s="295"/>
      <c r="P110" s="314"/>
      <c r="Q110" s="328" t="str">
        <f>_xlfn.TEXTJOIN(" ",TRUE,Tabla135[[#This Row],[Actividad - Acción ¿Qué?
Inicia con verbo]],Tabla135[[#This Row],[Complemento
(Observaciones o desviaciones)]])</f>
        <v/>
      </c>
      <c r="R110" s="295"/>
      <c r="S110" s="327" t="str">
        <f>_xlfn.XLOOKUP(Tabla135[[#This Row],[Tipo de control]],Tabla7[Tipo de control],Tabla7[Peso],"",1)</f>
        <v/>
      </c>
      <c r="T110" s="290" t="str">
        <f>_xlfn.XLOOKUP(Tabla135[[#This Row],[Tipo de control]],Tabla7[Tipo de control],Tabla7[Afectación matriz],"",1)</f>
        <v/>
      </c>
      <c r="U110" s="295"/>
      <c r="V110" s="327" t="str">
        <f>_xlfn.XLOOKUP(Tabla135[[#This Row],[Implementación]],Tabla11[Implementación],Tabla11[Peso],"",1)</f>
        <v/>
      </c>
      <c r="W110" s="295"/>
      <c r="X110" s="295"/>
      <c r="Y110" s="295"/>
      <c r="Z110" s="295"/>
      <c r="AA110" s="310" t="str">
        <f>IFERROR(Tabla135[[#This Row],[Peso del control]]+Tabla135[[#This Row],[Peso de la implementación]],"")</f>
        <v/>
      </c>
      <c r="AB110" s="310" t="str" cm="1">
        <f t="array" ref="AB110">IFERROR(IF(Tabla135[[#This Row],[Registro diligenciado]]=TRUE,_xlfn.IFS(AND(Tabla135[[#This Row],[No. de Control]]=1,Tabla135[[#This Row],[Desplazamiento en la Matriz]]="Probabilidad"),D110-(D110*Tabla135[[#This Row],[Valor del control]]),AND(Tabla135[[#This Row],[No. de Control]]&gt;1,Tabla135[[#This Row],[Desplazamiento en la Matriz]]="Probabilidad"),AB109-(AB109*Tabla135[[#This Row],[Valor del control]]),AND(Tabla135[[#This Row],[No. de Control]]=1,Tabla135[[#This Row],[Desplazamiento en la Matriz]]="Impacto"),D110,AND(Tabla135[[#This Row],[No. de Control]]&gt;1,Tabla135[[#This Row],[Desplazamiento en la Matriz]]="Impacto"),AB109),""),"")</f>
        <v/>
      </c>
      <c r="AC110" s="310" t="str" cm="1">
        <f t="array" ref="AC110">IFERROR(IF(Tabla135[[#This Row],[Registro diligenciado]]=TRUE,_xlfn.IFS(AND(Tabla135[[#This Row],[No. de Control]]=1,Tabla135[[#This Row],[Desplazamiento en la Matriz]]="Impacto"),E110-(E110*Tabla135[[#This Row],[Valor del control]]),AND(Tabla135[[#This Row],[No. de Control]]&gt;1,Tabla135[[#This Row],[Desplazamiento en la Matriz]]="Impacto"),AC109-(AC109*Tabla135[[#This Row],[Valor del control]]),AND(Tabla135[[#This Row],[No. de Control]]=1,Tabla135[[#This Row],[Desplazamiento en la Matriz]]="Probabilidad"),E110,AND(Tabla135[[#This Row],[No. de Control]]&gt;1,Tabla135[[#This Row],[Desplazamiento en la Matriz]]="Probabilidad"),AC109),""),"")</f>
        <v/>
      </c>
      <c r="AD110" s="310">
        <f>IFERROR(_xlfn.MINIFS(Tabla135[Probabilidad residual],Tabla135[Id Riesgo],Tabla135[[#This Row],[Id Riesgo]]),"")</f>
        <v>0.7</v>
      </c>
      <c r="AE110" s="310">
        <f>IFERROR(_xlfn.MINIFS(Tabla135[Impacto residual],Tabla135[Id Riesgo],Tabla135[[#This Row],[Id Riesgo]]),"")</f>
        <v>0.6</v>
      </c>
      <c r="AF110" s="310" t="str" cm="1">
        <f t="array" ref="AF1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10" s="310" t="str" cm="1">
        <f t="array" ref="AG1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 s="213"/>
      <c r="AJ110" s="801">
        <f>_xlfn.MINIFS(Tabla135[Probabilidad residual],Tabla135[Id Riesgo],Tabla135[[#This Row],[Id Riesgo]])</f>
        <v>0.7</v>
      </c>
      <c r="AK110" s="801">
        <f>_xlfn.MINIFS(Tabla135[Impacto residual],Tabla135[Id Riesgo],Tabla135[[#This Row],[Id Riesgo]])</f>
        <v>0.6</v>
      </c>
      <c r="AL110" s="801"/>
      <c r="AM110" s="801"/>
      <c r="AN110" s="213"/>
      <c r="AO110" s="213"/>
      <c r="AP110" s="213"/>
      <c r="AQ110" s="213"/>
      <c r="AR110" s="213"/>
      <c r="AS110" s="213"/>
      <c r="AT110" s="213"/>
      <c r="AU110" s="213"/>
      <c r="AV110" s="213"/>
      <c r="AW110" s="213"/>
      <c r="AX110" s="213"/>
      <c r="AY110" s="213"/>
    </row>
    <row r="111" spans="1:51" ht="87" hidden="1" x14ac:dyDescent="0.4">
      <c r="A111" s="783" t="str">
        <f>Tabla135[[#This Row],[Id Riesgo]]</f>
        <v>RC10</v>
      </c>
      <c r="B111" s="784" t="str">
        <f>Tabla135[[#This Row],[Riesgo]]</f>
        <v>Posibilidad de afectación Legal, Reputacional, Económica por Fraude interno debido a errores, omisiones, informes inexactos o descripciones incorrectas durante la valoración, inscripción y calificación al Registro de sujetos de Ordenamiento</v>
      </c>
      <c r="C111" s="776" t="b">
        <f>Tabla135[[#This Row],[Identificado en paso 1 y 2?]]</f>
        <v>1</v>
      </c>
      <c r="D111" s="801">
        <f>_xlfn.XLOOKUP(Tabla135[[#This Row],[Id Riesgo]],Tabla13[Id Riesgo],Tabla13[Probabilidad],"",1)</f>
        <v>1</v>
      </c>
      <c r="E111" s="801">
        <f>IF(C111=TRUE,_xlfn.XLOOKUP(Tabla135[[#This Row],[Id Riesgo]],Tabla13[Id Riesgo],Tabla13[Porcentaje Impacto],"",1),"")</f>
        <v>0.6</v>
      </c>
      <c r="F111" s="290" t="str">
        <f t="shared" si="9"/>
        <v>RC10</v>
      </c>
      <c r="G111" s="414" t="b">
        <f>_xlfn.XLOOKUP(F111,Tabla13[Id Riesgo],Tabla13[Registro diligenciado],FALSE,1)</f>
        <v>1</v>
      </c>
      <c r="H111" s="290" t="str">
        <f>IF(G111,_xlfn.XLOOKUP(F111,Tabla6[Id Riesgo],Tabla6[DESCRIPCIÓN DEL RIESGO],FALSE,1),"")</f>
        <v>Posibilidad de afectación Legal, Reputacional, Económica por Fraude interno debido a errores, omisiones, informes inexactos o descripciones incorrectas durante la valoración, inscripción y calificación al Registro de sujetos de Ordenamiento</v>
      </c>
      <c r="I111" s="327">
        <f>_xlfn.XLOOKUP(Tabla135[[#This Row],[Id Riesgo]],Tabla13[Id Riesgo],Tabla13[Probabilidad])</f>
        <v>1</v>
      </c>
      <c r="J111" s="327">
        <f>_xlfn.XLOOKUP(Tabla135[[#This Row],[Id Riesgo]],Tabla13[Id Riesgo],Tabla13[Porcentaje Impacto],"",1)</f>
        <v>0.6</v>
      </c>
      <c r="K111" s="311">
        <v>10</v>
      </c>
      <c r="L111" s="314"/>
      <c r="M111" s="314"/>
      <c r="N111" s="314"/>
      <c r="O111" s="295"/>
      <c r="P111" s="314"/>
      <c r="Q111" s="328" t="str">
        <f>_xlfn.TEXTJOIN(" ",TRUE,Tabla135[[#This Row],[Actividad - Acción ¿Qué?
Inicia con verbo]],Tabla135[[#This Row],[Complemento
(Observaciones o desviaciones)]])</f>
        <v/>
      </c>
      <c r="R111" s="295"/>
      <c r="S111" s="327" t="str">
        <f>_xlfn.XLOOKUP(Tabla135[[#This Row],[Tipo de control]],Tabla7[Tipo de control],Tabla7[Peso],"",1)</f>
        <v/>
      </c>
      <c r="T111" s="290" t="str">
        <f>_xlfn.XLOOKUP(Tabla135[[#This Row],[Tipo de control]],Tabla7[Tipo de control],Tabla7[Afectación matriz],"",1)</f>
        <v/>
      </c>
      <c r="U111" s="295"/>
      <c r="V111" s="327" t="str">
        <f>_xlfn.XLOOKUP(Tabla135[[#This Row],[Implementación]],Tabla11[Implementación],Tabla11[Peso],"",1)</f>
        <v/>
      </c>
      <c r="W111" s="295"/>
      <c r="X111" s="295"/>
      <c r="Y111" s="295"/>
      <c r="Z111" s="295"/>
      <c r="AA111" s="310" t="str">
        <f>IFERROR(Tabla135[[#This Row],[Peso del control]]+Tabla135[[#This Row],[Peso de la implementación]],"")</f>
        <v/>
      </c>
      <c r="AB111" s="310" t="str" cm="1">
        <f t="array" ref="AB111">IFERROR(IF(Tabla135[[#This Row],[Registro diligenciado]]=TRUE,_xlfn.IFS(AND(Tabla135[[#This Row],[No. de Control]]=1,Tabla135[[#This Row],[Desplazamiento en la Matriz]]="Probabilidad"),D111-(D111*Tabla135[[#This Row],[Valor del control]]),AND(Tabla135[[#This Row],[No. de Control]]&gt;1,Tabla135[[#This Row],[Desplazamiento en la Matriz]]="Probabilidad"),AB110-(AB110*Tabla135[[#This Row],[Valor del control]]),AND(Tabla135[[#This Row],[No. de Control]]=1,Tabla135[[#This Row],[Desplazamiento en la Matriz]]="Impacto"),D111,AND(Tabla135[[#This Row],[No. de Control]]&gt;1,Tabla135[[#This Row],[Desplazamiento en la Matriz]]="Impacto"),AB110),""),"")</f>
        <v/>
      </c>
      <c r="AC111" s="310" t="str" cm="1">
        <f t="array" ref="AC111">IFERROR(IF(Tabla135[[#This Row],[Registro diligenciado]]=TRUE,_xlfn.IFS(AND(Tabla135[[#This Row],[No. de Control]]=1,Tabla135[[#This Row],[Desplazamiento en la Matriz]]="Impacto"),E111-(E111*Tabla135[[#This Row],[Valor del control]]),AND(Tabla135[[#This Row],[No. de Control]]&gt;1,Tabla135[[#This Row],[Desplazamiento en la Matriz]]="Impacto"),AC110-(AC110*Tabla135[[#This Row],[Valor del control]]),AND(Tabla135[[#This Row],[No. de Control]]=1,Tabla135[[#This Row],[Desplazamiento en la Matriz]]="Probabilidad"),E111,AND(Tabla135[[#This Row],[No. de Control]]&gt;1,Tabla135[[#This Row],[Desplazamiento en la Matriz]]="Probabilidad"),AC110),""),"")</f>
        <v/>
      </c>
      <c r="AD111" s="310">
        <f>IFERROR(_xlfn.MINIFS(Tabla135[Probabilidad residual],Tabla135[Id Riesgo],Tabla135[[#This Row],[Id Riesgo]]),"")</f>
        <v>0.7</v>
      </c>
      <c r="AE111" s="310">
        <f>IFERROR(_xlfn.MINIFS(Tabla135[Impacto residual],Tabla135[Id Riesgo],Tabla135[[#This Row],[Id Riesgo]]),"")</f>
        <v>0.6</v>
      </c>
      <c r="AF111" s="310" t="str" cm="1">
        <f t="array" ref="AF1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111" s="310" t="str" cm="1">
        <f t="array" ref="AG1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1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 s="213"/>
      <c r="AJ111" s="801">
        <f>_xlfn.MINIFS(Tabla135[Probabilidad residual],Tabla135[Id Riesgo],Tabla135[[#This Row],[Id Riesgo]])</f>
        <v>0.7</v>
      </c>
      <c r="AK111" s="801">
        <f>_xlfn.MINIFS(Tabla135[Impacto residual],Tabla135[Id Riesgo],Tabla135[[#This Row],[Id Riesgo]])</f>
        <v>0.6</v>
      </c>
      <c r="AL111" s="801"/>
      <c r="AM111" s="801"/>
      <c r="AN111" s="213"/>
      <c r="AO111" s="213"/>
      <c r="AP111" s="213"/>
      <c r="AQ111" s="213"/>
      <c r="AR111" s="213"/>
      <c r="AS111" s="213"/>
      <c r="AT111" s="213"/>
      <c r="AU111" s="213"/>
      <c r="AV111" s="213"/>
      <c r="AW111" s="213"/>
      <c r="AX111" s="213"/>
      <c r="AY111" s="213"/>
    </row>
    <row r="112" spans="1:51" ht="87" x14ac:dyDescent="0.4">
      <c r="A112" s="783" t="str">
        <f>Tabla135[[#This Row],[Id Riesgo]]</f>
        <v>RC11</v>
      </c>
      <c r="B112"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2" s="776" t="b">
        <f>Tabla135[[#This Row],[Identificado en paso 1 y 2?]]</f>
        <v>1</v>
      </c>
      <c r="D112" s="801">
        <f>_xlfn.XLOOKUP(Tabla135[[#This Row],[Id Riesgo]],Tabla13[Id Riesgo],Tabla13[Probabilidad],"",1)</f>
        <v>0.6</v>
      </c>
      <c r="E112" s="801">
        <f>IF(C112=TRUE,_xlfn.XLOOKUP(Tabla135[[#This Row],[Id Riesgo]],Tabla13[Id Riesgo],Tabla13[Porcentaje Impacto],"",1),"")</f>
        <v>0.6</v>
      </c>
      <c r="F112" s="290" t="s">
        <v>574</v>
      </c>
      <c r="G112" s="414" t="b">
        <f>_xlfn.XLOOKUP(F112,Tabla13[Id Riesgo],Tabla13[Registro diligenciado],FALSE,1)</f>
        <v>1</v>
      </c>
      <c r="H112" s="290" t="str">
        <f>IF(G112,_xlfn.XLOOKUP(F112,Tabla6[Id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2" s="327">
        <f>_xlfn.XLOOKUP(Tabla135[[#This Row],[Id Riesgo]],Tabla13[Id Riesgo],Tabla13[Probabilidad])</f>
        <v>0.6</v>
      </c>
      <c r="J112" s="327">
        <f>_xlfn.XLOOKUP(Tabla135[[#This Row],[Id Riesgo]],Tabla13[Id Riesgo],Tabla13[Porcentaje Impacto],"",1)</f>
        <v>0.6</v>
      </c>
      <c r="K112" s="311">
        <v>1</v>
      </c>
      <c r="L112" s="314" t="s">
        <v>157</v>
      </c>
      <c r="M112" s="314" t="s">
        <v>128</v>
      </c>
      <c r="N112" s="314" t="s">
        <v>182</v>
      </c>
      <c r="O112" s="295" t="s">
        <v>803</v>
      </c>
      <c r="P112" s="314" t="s">
        <v>804</v>
      </c>
      <c r="Q112" s="328" t="str">
        <f>_xlfn.TEXTJOIN(" ",TRUE,Tabla135[[#This Row],[Actividad - Acción ¿Qué?
Inicia con verbo]],Tabla135[[#This Row],[Complemento
(Observaciones o desviaciones)]])</f>
        <v>Validar las solicitudes de vuelo  a través del plan de vuelo, verificando la altura solicitada, el área a sobrevolar, las restricciones aplicables, los pilotos asignados y los equipos correspondientes.</v>
      </c>
      <c r="R112" s="295" t="s">
        <v>102</v>
      </c>
      <c r="S112" s="327">
        <f>_xlfn.XLOOKUP(Tabla135[[#This Row],[Tipo de control]],Tabla7[Tipo de control],Tabla7[Peso],"",1)</f>
        <v>0.25</v>
      </c>
      <c r="T112" s="290" t="str">
        <f>_xlfn.XLOOKUP(Tabla135[[#This Row],[Tipo de control]],Tabla7[Tipo de control],Tabla7[Afectación matriz],"",1)</f>
        <v>Probabilidad</v>
      </c>
      <c r="U112" s="295" t="s">
        <v>136</v>
      </c>
      <c r="V112" s="327">
        <f>_xlfn.XLOOKUP(Tabla135[[#This Row],[Implementación]],Tabla11[Implementación],Tabla11[Peso],"",1)</f>
        <v>0.15</v>
      </c>
      <c r="W112" s="295" t="s">
        <v>98</v>
      </c>
      <c r="X112" s="295" t="s">
        <v>204</v>
      </c>
      <c r="Y112" s="295" t="s">
        <v>100</v>
      </c>
      <c r="Z112" s="295" t="s">
        <v>101</v>
      </c>
      <c r="AA112" s="310">
        <f>IFERROR(Tabla135[[#This Row],[Peso del control]]+Tabla135[[#This Row],[Peso de la implementación]],"")</f>
        <v>0.4</v>
      </c>
      <c r="AB112" s="310" cm="1">
        <f t="array" ref="AB112">IFERROR(IF(Tabla135[[#This Row],[Registro diligenciado]]=TRUE,_xlfn.IFS(AND(Tabla135[[#This Row],[No. de Control]]=1,Tabla135[[#This Row],[Desplazamiento en la Matriz]]="Probabilidad"),D112-(D112*Tabla135[[#This Row],[Valor del control]]),AND(Tabla135[[#This Row],[No. de Control]]&gt;1,Tabla135[[#This Row],[Desplazamiento en la Matriz]]="Probabilidad"),AB111-(AB111*Tabla135[[#This Row],[Valor del control]]),AND(Tabla135[[#This Row],[No. de Control]]=1,Tabla135[[#This Row],[Desplazamiento en la Matriz]]="Impacto"),D112,AND(Tabla135[[#This Row],[No. de Control]]&gt;1,Tabla135[[#This Row],[Desplazamiento en la Matriz]]="Impacto"),AB111),""),"")</f>
        <v>0.36</v>
      </c>
      <c r="AC112" s="310" cm="1">
        <f t="array" ref="AC112">IFERROR(IF(Tabla135[[#This Row],[Registro diligenciado]]=TRUE,_xlfn.IFS(AND(Tabla135[[#This Row],[No. de Control]]=1,Tabla135[[#This Row],[Desplazamiento en la Matriz]]="Impacto"),E112-(E112*Tabla135[[#This Row],[Valor del control]]),AND(Tabla135[[#This Row],[No. de Control]]&gt;1,Tabla135[[#This Row],[Desplazamiento en la Matriz]]="Impacto"),AC111-(AC111*Tabla135[[#This Row],[Valor del control]]),AND(Tabla135[[#This Row],[No. de Control]]=1,Tabla135[[#This Row],[Desplazamiento en la Matriz]]="Probabilidad"),E112,AND(Tabla135[[#This Row],[No. de Control]]&gt;1,Tabla135[[#This Row],[Desplazamiento en la Matriz]]="Probabilidad"),AC111),""),"")</f>
        <v>0.6</v>
      </c>
      <c r="AD112" s="310">
        <f>IFERROR(_xlfn.MINIFS(Tabla135[Probabilidad residual],Tabla135[Id Riesgo],Tabla135[[#This Row],[Id Riesgo]]),"")</f>
        <v>0.36</v>
      </c>
      <c r="AE112" s="310">
        <f>IFERROR(_xlfn.MINIFS(Tabla135[Impacto residual],Tabla135[Id Riesgo],Tabla135[[#This Row],[Id Riesgo]]),"")</f>
        <v>0.39</v>
      </c>
      <c r="AF112" s="310" t="str" cm="1">
        <f t="array" ref="AF1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2" s="310" t="str" cm="1">
        <f t="array" ref="AG1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12" s="213"/>
      <c r="AJ112" s="801">
        <f>_xlfn.MINIFS(Tabla135[Probabilidad residual],Tabla135[Id Riesgo],Tabla135[[#This Row],[Id Riesgo]])</f>
        <v>0.36</v>
      </c>
      <c r="AK112" s="801">
        <f>_xlfn.MINIFS(Tabla135[Impacto residual],Tabla135[Id Riesgo],Tabla135[[#This Row],[Id Riesgo]])</f>
        <v>0.39</v>
      </c>
      <c r="AL112" s="801" t="str" cm="1">
        <f t="array" ref="AL112">IFERROR(_xlfn.IFS(AND(AJ112&gt;=CONFIGURACIÓN!$BF$6,AJ112&lt;=CONFIGURACIÓN!$BG$6),CONFIGURACIÓN!$BE$6,AND(AJ112&gt;=CONFIGURACIÓN!$BF$7,AJ112&lt;=CONFIGURACIÓN!$BG$7),CONFIGURACIÓN!$BE$7,AND(AJ112&gt;=CONFIGURACIÓN!$BF$8,AJ112&lt;=CONFIGURACIÓN!$BG$8),CONFIGURACIÓN!$BE$8,AND(AJ112&gt;=CONFIGURACIÓN!$BF$9,AJ112&lt;=CONFIGURACIÓN!$BG$9),CONFIGURACIÓN!$BE$9,AND(AJ112&gt;=CONFIGURACIÓN!$BF$10,AJ112&lt;=CONFIGURACIÓN!$BG$10),CONFIGURACIÓN!$BE$10),"")</f>
        <v>Baja</v>
      </c>
      <c r="AM112" s="801" t="str" cm="1">
        <f t="array" ref="AM112">IFERROR(_xlfn.IFS(AND(AK112&gt;=CONFIGURACIÓN!$BJ$6,AK112&lt;=CONFIGURACIÓN!$BK$6),CONFIGURACIÓN!$BI$6,AND(AK112&gt;=CONFIGURACIÓN!$BJ$7,AK112&lt;=CONFIGURACIÓN!$BK$7),CONFIGURACIÓN!$BI$7,AND(AK112&gt;=CONFIGURACIÓN!$BJ$8,AK112&lt;=CONFIGURACIÓN!$BK$8),CONFIGURACIÓN!$BI$8,AND(AK112&gt;=CONFIGURACIÓN!$BJ$9,AK112&lt;=CONFIGURACIÓN!$BK$9),CONFIGURACIÓN!$BI$9,AND(AK112&gt;=CONFIGURACIÓN!$BJ$10,AK112&lt;=CONFIGURACIÓN!$BK$10),CONFIGURACIÓN!$BI$10),"")</f>
        <v>Menor</v>
      </c>
      <c r="AN112" s="213"/>
      <c r="AO112" s="213"/>
      <c r="AP112" s="213"/>
      <c r="AQ112" s="213"/>
      <c r="AR112" s="213"/>
      <c r="AS112" s="213"/>
      <c r="AT112" s="213"/>
      <c r="AU112" s="213"/>
      <c r="AV112" s="213"/>
      <c r="AW112" s="213"/>
      <c r="AX112" s="213"/>
      <c r="AY112" s="213"/>
    </row>
    <row r="113" spans="1:51" ht="87" x14ac:dyDescent="0.4">
      <c r="A113" s="783" t="str">
        <f>Tabla135[[#This Row],[Id Riesgo]]</f>
        <v>RC11</v>
      </c>
      <c r="B113"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3" s="776" t="b">
        <f>Tabla135[[#This Row],[Identificado en paso 1 y 2?]]</f>
        <v>1</v>
      </c>
      <c r="D113" s="801">
        <f>_xlfn.XLOOKUP(Tabla135[[#This Row],[Id Riesgo]],Tabla13[Id Riesgo],Tabla13[Probabilidad],"",1)</f>
        <v>0.6</v>
      </c>
      <c r="E113" s="801">
        <f>IF(C113=TRUE,_xlfn.XLOOKUP(Tabla135[[#This Row],[Id Riesgo]],Tabla13[Id Riesgo],Tabla13[Porcentaje Impacto],"",1),"")</f>
        <v>0.6</v>
      </c>
      <c r="F113" s="290" t="str">
        <f t="shared" ref="F113:F121" si="10">F112</f>
        <v>RC11</v>
      </c>
      <c r="G113" s="414" t="b">
        <f>_xlfn.XLOOKUP(F113,Tabla13[Id Riesgo],Tabla13[Registro diligenciado],FALSE,1)</f>
        <v>1</v>
      </c>
      <c r="H113" s="290" t="str">
        <f>IF(G113,_xlfn.XLOOKUP(F113,Tabla6[Id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3" s="327">
        <f>_xlfn.XLOOKUP(Tabla135[[#This Row],[Id Riesgo]],Tabla13[Id Riesgo],Tabla13[Probabilidad])</f>
        <v>0.6</v>
      </c>
      <c r="J113" s="327">
        <f>_xlfn.XLOOKUP(Tabla135[[#This Row],[Id Riesgo]],Tabla13[Id Riesgo],Tabla13[Porcentaje Impacto],"",1)</f>
        <v>0.6</v>
      </c>
      <c r="K113" s="311">
        <v>2</v>
      </c>
      <c r="L113" s="314" t="s">
        <v>157</v>
      </c>
      <c r="M113" s="314" t="s">
        <v>128</v>
      </c>
      <c r="N113" s="314" t="s">
        <v>805</v>
      </c>
      <c r="O113" s="295" t="s">
        <v>806</v>
      </c>
      <c r="P113" s="314" t="s">
        <v>807</v>
      </c>
      <c r="Q113" s="328" t="str">
        <f>_xlfn.TEXTJOIN(" ",TRUE,Tabla135[[#This Row],[Actividad - Acción ¿Qué?
Inicia con verbo]],Tabla135[[#This Row],[Complemento
(Observaciones o desviaciones)]])</f>
        <v>Verificar que las áreas sobrevoladas coincidan con las áreas solicitadas, utilizando el registro del vuelo en el software específico del dron.</v>
      </c>
      <c r="R113" s="295" t="s">
        <v>164</v>
      </c>
      <c r="S113" s="327">
        <f>_xlfn.XLOOKUP(Tabla135[[#This Row],[Tipo de control]],Tabla7[Tipo de control],Tabla7[Peso],"",1)</f>
        <v>0.1</v>
      </c>
      <c r="T113" s="290" t="str">
        <f>_xlfn.XLOOKUP(Tabla135[[#This Row],[Tipo de control]],Tabla7[Tipo de control],Tabla7[Afectación matriz],"",1)</f>
        <v>Impacto</v>
      </c>
      <c r="U113" s="295" t="s">
        <v>103</v>
      </c>
      <c r="V113" s="327">
        <f>_xlfn.XLOOKUP(Tabla135[[#This Row],[Implementación]],Tabla11[Implementación],Tabla11[Peso],"",1)</f>
        <v>0.25</v>
      </c>
      <c r="W113" s="295" t="s">
        <v>131</v>
      </c>
      <c r="X113" s="295" t="s">
        <v>204</v>
      </c>
      <c r="Y113" s="295" t="s">
        <v>133</v>
      </c>
      <c r="Z113" s="295" t="s">
        <v>101</v>
      </c>
      <c r="AA113" s="310">
        <f>IFERROR(Tabla135[[#This Row],[Peso del control]]+Tabla135[[#This Row],[Peso de la implementación]],"")</f>
        <v>0.35</v>
      </c>
      <c r="AB113" s="310" cm="1">
        <f t="array" ref="AB113">IFERROR(IF(Tabla135[[#This Row],[Registro diligenciado]]=TRUE,_xlfn.IFS(AND(Tabla135[[#This Row],[No. de Control]]=1,Tabla135[[#This Row],[Desplazamiento en la Matriz]]="Probabilidad"),D113-(D113*Tabla135[[#This Row],[Valor del control]]),AND(Tabla135[[#This Row],[No. de Control]]&gt;1,Tabla135[[#This Row],[Desplazamiento en la Matriz]]="Probabilidad"),AB112-(AB112*Tabla135[[#This Row],[Valor del control]]),AND(Tabla135[[#This Row],[No. de Control]]=1,Tabla135[[#This Row],[Desplazamiento en la Matriz]]="Impacto"),D113,AND(Tabla135[[#This Row],[No. de Control]]&gt;1,Tabla135[[#This Row],[Desplazamiento en la Matriz]]="Impacto"),AB112),""),"")</f>
        <v>0.36</v>
      </c>
      <c r="AC113" s="310" cm="1">
        <f t="array" ref="AC113">IFERROR(IF(Tabla135[[#This Row],[Registro diligenciado]]=TRUE,_xlfn.IFS(AND(Tabla135[[#This Row],[No. de Control]]=1,Tabla135[[#This Row],[Desplazamiento en la Matriz]]="Impacto"),E113-(E113*Tabla135[[#This Row],[Valor del control]]),AND(Tabla135[[#This Row],[No. de Control]]&gt;1,Tabla135[[#This Row],[Desplazamiento en la Matriz]]="Impacto"),AC112-(AC112*Tabla135[[#This Row],[Valor del control]]),AND(Tabla135[[#This Row],[No. de Control]]=1,Tabla135[[#This Row],[Desplazamiento en la Matriz]]="Probabilidad"),E113,AND(Tabla135[[#This Row],[No. de Control]]&gt;1,Tabla135[[#This Row],[Desplazamiento en la Matriz]]="Probabilidad"),AC112),""),"")</f>
        <v>0.39</v>
      </c>
      <c r="AD113" s="310">
        <f>IFERROR(_xlfn.MINIFS(Tabla135[Probabilidad residual],Tabla135[Id Riesgo],Tabla135[[#This Row],[Id Riesgo]]),"")</f>
        <v>0.36</v>
      </c>
      <c r="AE113" s="310">
        <f>IFERROR(_xlfn.MINIFS(Tabla135[Impacto residual],Tabla135[Id Riesgo],Tabla135[[#This Row],[Id Riesgo]]),"")</f>
        <v>0.39</v>
      </c>
      <c r="AF113" s="310" t="str" cm="1">
        <f t="array" ref="AF1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3" s="310" t="str" cm="1">
        <f t="array" ref="AG1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13" s="213"/>
      <c r="AJ113" s="801">
        <f>_xlfn.MINIFS(Tabla135[Probabilidad residual],Tabla135[Id Riesgo],Tabla135[[#This Row],[Id Riesgo]])</f>
        <v>0.36</v>
      </c>
      <c r="AK113" s="801">
        <f>_xlfn.MINIFS(Tabla135[Impacto residual],Tabla135[Id Riesgo],Tabla135[[#This Row],[Id Riesgo]])</f>
        <v>0.39</v>
      </c>
      <c r="AL113" s="801"/>
      <c r="AM113" s="801"/>
      <c r="AN113" s="213"/>
      <c r="AO113" s="213"/>
      <c r="AP113" s="213"/>
      <c r="AQ113" s="213"/>
      <c r="AR113" s="213"/>
      <c r="AS113" s="213"/>
      <c r="AT113" s="213"/>
      <c r="AU113" s="213"/>
      <c r="AV113" s="213"/>
      <c r="AW113" s="213"/>
      <c r="AX113" s="213"/>
      <c r="AY113" s="213"/>
    </row>
    <row r="114" spans="1:51" ht="87" hidden="1" x14ac:dyDescent="0.4">
      <c r="A114" s="783" t="str">
        <f>Tabla135[[#This Row],[Id Riesgo]]</f>
        <v>RC11</v>
      </c>
      <c r="B114"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4" s="776" t="b">
        <f>Tabla135[[#This Row],[Identificado en paso 1 y 2?]]</f>
        <v>1</v>
      </c>
      <c r="D114" s="801">
        <f>_xlfn.XLOOKUP(Tabla135[[#This Row],[Id Riesgo]],Tabla13[Id Riesgo],Tabla13[Probabilidad],"",1)</f>
        <v>0.6</v>
      </c>
      <c r="E114" s="801">
        <f>IF(C114=TRUE,_xlfn.XLOOKUP(Tabla135[[#This Row],[Id Riesgo]],Tabla13[Id Riesgo],Tabla13[Porcentaje Impacto],"",1),"")</f>
        <v>0.6</v>
      </c>
      <c r="F114" s="290" t="str">
        <f t="shared" si="10"/>
        <v>RC11</v>
      </c>
      <c r="G114" s="414" t="b">
        <f>_xlfn.XLOOKUP(F114,Tabla13[Id Riesgo],Tabla13[Registro diligenciado],FALSE,1)</f>
        <v>1</v>
      </c>
      <c r="H114" s="290" t="str">
        <f>IF(G114,_xlfn.XLOOKUP(F114,Tabla6[Id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4" s="327">
        <f>_xlfn.XLOOKUP(Tabla135[[#This Row],[Id Riesgo]],Tabla13[Id Riesgo],Tabla13[Probabilidad])</f>
        <v>0.6</v>
      </c>
      <c r="J114" s="327">
        <f>_xlfn.XLOOKUP(Tabla135[[#This Row],[Id Riesgo]],Tabla13[Id Riesgo],Tabla13[Porcentaje Impacto],"",1)</f>
        <v>0.6</v>
      </c>
      <c r="K114" s="311">
        <v>3</v>
      </c>
      <c r="L114" s="314"/>
      <c r="M114" s="314"/>
      <c r="N114" s="314"/>
      <c r="O114" s="295"/>
      <c r="P114" s="314"/>
      <c r="Q114" s="328" t="str">
        <f>_xlfn.TEXTJOIN(" ",TRUE,Tabla135[[#This Row],[Actividad - Acción ¿Qué?
Inicia con verbo]],Tabla135[[#This Row],[Complemento
(Observaciones o desviaciones)]])</f>
        <v/>
      </c>
      <c r="R114" s="295"/>
      <c r="S114" s="327" t="str">
        <f>_xlfn.XLOOKUP(Tabla135[[#This Row],[Tipo de control]],Tabla7[Tipo de control],Tabla7[Peso],"",1)</f>
        <v/>
      </c>
      <c r="T114" s="290" t="str">
        <f>_xlfn.XLOOKUP(Tabla135[[#This Row],[Tipo de control]],Tabla7[Tipo de control],Tabla7[Afectación matriz],"",1)</f>
        <v/>
      </c>
      <c r="U114" s="295"/>
      <c r="V114" s="327" t="str">
        <f>_xlfn.XLOOKUP(Tabla135[[#This Row],[Implementación]],Tabla11[Implementación],Tabla11[Peso],"",1)</f>
        <v/>
      </c>
      <c r="W114" s="295"/>
      <c r="X114" s="295"/>
      <c r="Y114" s="295"/>
      <c r="Z114" s="295"/>
      <c r="AA114" s="310" t="str">
        <f>IFERROR(Tabla135[[#This Row],[Peso del control]]+Tabla135[[#This Row],[Peso de la implementación]],"")</f>
        <v/>
      </c>
      <c r="AB114" s="310" t="str" cm="1">
        <f t="array" ref="AB114">IFERROR(IF(Tabla135[[#This Row],[Registro diligenciado]]=TRUE,_xlfn.IFS(AND(Tabla135[[#This Row],[No. de Control]]=1,Tabla135[[#This Row],[Desplazamiento en la Matriz]]="Probabilidad"),D114-(D114*Tabla135[[#This Row],[Valor del control]]),AND(Tabla135[[#This Row],[No. de Control]]&gt;1,Tabla135[[#This Row],[Desplazamiento en la Matriz]]="Probabilidad"),AB113-(AB113*Tabla135[[#This Row],[Valor del control]]),AND(Tabla135[[#This Row],[No. de Control]]=1,Tabla135[[#This Row],[Desplazamiento en la Matriz]]="Impacto"),D114,AND(Tabla135[[#This Row],[No. de Control]]&gt;1,Tabla135[[#This Row],[Desplazamiento en la Matriz]]="Impacto"),AB113),""),"")</f>
        <v/>
      </c>
      <c r="AC114" s="310" t="str" cm="1">
        <f t="array" ref="AC114">IFERROR(IF(Tabla135[[#This Row],[Registro diligenciado]]=TRUE,_xlfn.IFS(AND(Tabla135[[#This Row],[No. de Control]]=1,Tabla135[[#This Row],[Desplazamiento en la Matriz]]="Impacto"),E114-(E114*Tabla135[[#This Row],[Valor del control]]),AND(Tabla135[[#This Row],[No. de Control]]&gt;1,Tabla135[[#This Row],[Desplazamiento en la Matriz]]="Impacto"),AC113-(AC113*Tabla135[[#This Row],[Valor del control]]),AND(Tabla135[[#This Row],[No. de Control]]=1,Tabla135[[#This Row],[Desplazamiento en la Matriz]]="Probabilidad"),E114,AND(Tabla135[[#This Row],[No. de Control]]&gt;1,Tabla135[[#This Row],[Desplazamiento en la Matriz]]="Probabilidad"),AC113),""),"")</f>
        <v/>
      </c>
      <c r="AD114" s="310">
        <f>IFERROR(_xlfn.MINIFS(Tabla135[Probabilidad residual],Tabla135[Id Riesgo],Tabla135[[#This Row],[Id Riesgo]]),"")</f>
        <v>0.36</v>
      </c>
      <c r="AE114" s="310">
        <f>IFERROR(_xlfn.MINIFS(Tabla135[Impacto residual],Tabla135[Id Riesgo],Tabla135[[#This Row],[Id Riesgo]]),"")</f>
        <v>0.39</v>
      </c>
      <c r="AF114" s="310" t="str" cm="1">
        <f t="array" ref="AF1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4" s="310" t="str" cm="1">
        <f t="array" ref="AG1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 s="213"/>
      <c r="AJ114" s="801">
        <f>_xlfn.MINIFS(Tabla135[Probabilidad residual],Tabla135[Id Riesgo],Tabla135[[#This Row],[Id Riesgo]])</f>
        <v>0.36</v>
      </c>
      <c r="AK114" s="801">
        <f>_xlfn.MINIFS(Tabla135[Impacto residual],Tabla135[Id Riesgo],Tabla135[[#This Row],[Id Riesgo]])</f>
        <v>0.39</v>
      </c>
      <c r="AL114" s="801"/>
      <c r="AM114" s="801"/>
      <c r="AN114" s="213"/>
      <c r="AO114" s="213"/>
      <c r="AP114" s="213"/>
      <c r="AQ114" s="213"/>
      <c r="AR114" s="213"/>
      <c r="AS114" s="213"/>
      <c r="AT114" s="213"/>
      <c r="AU114" s="213"/>
      <c r="AV114" s="213"/>
      <c r="AW114" s="213"/>
      <c r="AX114" s="213"/>
      <c r="AY114" s="213"/>
    </row>
    <row r="115" spans="1:51" ht="87" hidden="1" x14ac:dyDescent="0.4">
      <c r="A115" s="783" t="str">
        <f>Tabla135[[#This Row],[Id Riesgo]]</f>
        <v>RC11</v>
      </c>
      <c r="B115"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5" s="776" t="b">
        <f>Tabla135[[#This Row],[Identificado en paso 1 y 2?]]</f>
        <v>1</v>
      </c>
      <c r="D115" s="801">
        <f>_xlfn.XLOOKUP(Tabla135[[#This Row],[Id Riesgo]],Tabla13[Id Riesgo],Tabla13[Probabilidad],"",1)</f>
        <v>0.6</v>
      </c>
      <c r="E115" s="801">
        <f>IF(C115=TRUE,_xlfn.XLOOKUP(Tabla135[[#This Row],[Id Riesgo]],Tabla13[Id Riesgo],Tabla13[Porcentaje Impacto],"",1),"")</f>
        <v>0.6</v>
      </c>
      <c r="F115" s="290" t="str">
        <f t="shared" si="10"/>
        <v>RC11</v>
      </c>
      <c r="G115" s="414" t="b">
        <f>_xlfn.XLOOKUP(F115,Tabla13[Id Riesgo],Tabla13[Registro diligenciado],FALSE,1)</f>
        <v>1</v>
      </c>
      <c r="H115" s="290" t="str">
        <f>IF(G115,_xlfn.XLOOKUP(F115,Tabla6[Id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5" s="327">
        <f>_xlfn.XLOOKUP(Tabla135[[#This Row],[Id Riesgo]],Tabla13[Id Riesgo],Tabla13[Probabilidad])</f>
        <v>0.6</v>
      </c>
      <c r="J115" s="327">
        <f>_xlfn.XLOOKUP(Tabla135[[#This Row],[Id Riesgo]],Tabla13[Id Riesgo],Tabla13[Porcentaje Impacto],"",1)</f>
        <v>0.6</v>
      </c>
      <c r="K115" s="311">
        <v>4</v>
      </c>
      <c r="L115" s="314"/>
      <c r="M115" s="314"/>
      <c r="N115" s="314"/>
      <c r="O115" s="295"/>
      <c r="P115" s="314"/>
      <c r="Q115" s="328" t="str">
        <f>_xlfn.TEXTJOIN(" ",TRUE,Tabla135[[#This Row],[Actividad - Acción ¿Qué?
Inicia con verbo]],Tabla135[[#This Row],[Complemento
(Observaciones o desviaciones)]])</f>
        <v/>
      </c>
      <c r="R115" s="295"/>
      <c r="S115" s="327" t="str">
        <f>_xlfn.XLOOKUP(Tabla135[[#This Row],[Tipo de control]],Tabla7[Tipo de control],Tabla7[Peso],"",1)</f>
        <v/>
      </c>
      <c r="T115" s="290" t="str">
        <f>_xlfn.XLOOKUP(Tabla135[[#This Row],[Tipo de control]],Tabla7[Tipo de control],Tabla7[Afectación matriz],"",1)</f>
        <v/>
      </c>
      <c r="U115" s="295"/>
      <c r="V115" s="327" t="str">
        <f>_xlfn.XLOOKUP(Tabla135[[#This Row],[Implementación]],Tabla11[Implementación],Tabla11[Peso],"",1)</f>
        <v/>
      </c>
      <c r="W115" s="295"/>
      <c r="X115" s="295"/>
      <c r="Y115" s="295"/>
      <c r="Z115" s="295"/>
      <c r="AA115" s="310" t="str">
        <f>IFERROR(Tabla135[[#This Row],[Peso del control]]+Tabla135[[#This Row],[Peso de la implementación]],"")</f>
        <v/>
      </c>
      <c r="AB115" s="310" t="str" cm="1">
        <f t="array" ref="AB115">IFERROR(IF(Tabla135[[#This Row],[Registro diligenciado]]=TRUE,_xlfn.IFS(AND(Tabla135[[#This Row],[No. de Control]]=1,Tabla135[[#This Row],[Desplazamiento en la Matriz]]="Probabilidad"),D115-(D115*Tabla135[[#This Row],[Valor del control]]),AND(Tabla135[[#This Row],[No. de Control]]&gt;1,Tabla135[[#This Row],[Desplazamiento en la Matriz]]="Probabilidad"),AB114-(AB114*Tabla135[[#This Row],[Valor del control]]),AND(Tabla135[[#This Row],[No. de Control]]=1,Tabla135[[#This Row],[Desplazamiento en la Matriz]]="Impacto"),D115,AND(Tabla135[[#This Row],[No. de Control]]&gt;1,Tabla135[[#This Row],[Desplazamiento en la Matriz]]="Impacto"),AB114),""),"")</f>
        <v/>
      </c>
      <c r="AC115" s="310" t="str" cm="1">
        <f t="array" ref="AC115">IFERROR(IF(Tabla135[[#This Row],[Registro diligenciado]]=TRUE,_xlfn.IFS(AND(Tabla135[[#This Row],[No. de Control]]=1,Tabla135[[#This Row],[Desplazamiento en la Matriz]]="Impacto"),E115-(E115*Tabla135[[#This Row],[Valor del control]]),AND(Tabla135[[#This Row],[No. de Control]]&gt;1,Tabla135[[#This Row],[Desplazamiento en la Matriz]]="Impacto"),AC114-(AC114*Tabla135[[#This Row],[Valor del control]]),AND(Tabla135[[#This Row],[No. de Control]]=1,Tabla135[[#This Row],[Desplazamiento en la Matriz]]="Probabilidad"),E115,AND(Tabla135[[#This Row],[No. de Control]]&gt;1,Tabla135[[#This Row],[Desplazamiento en la Matriz]]="Probabilidad"),AC114),""),"")</f>
        <v/>
      </c>
      <c r="AD115" s="310">
        <f>IFERROR(_xlfn.MINIFS(Tabla135[Probabilidad residual],Tabla135[Id Riesgo],Tabla135[[#This Row],[Id Riesgo]]),"")</f>
        <v>0.36</v>
      </c>
      <c r="AE115" s="310">
        <f>IFERROR(_xlfn.MINIFS(Tabla135[Impacto residual],Tabla135[Id Riesgo],Tabla135[[#This Row],[Id Riesgo]]),"")</f>
        <v>0.39</v>
      </c>
      <c r="AF115" s="310" t="str" cm="1">
        <f t="array" ref="AF1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5" s="310" t="str" cm="1">
        <f t="array" ref="AG1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 s="213"/>
      <c r="AJ115" s="801">
        <f>_xlfn.MINIFS(Tabla135[Probabilidad residual],Tabla135[Id Riesgo],Tabla135[[#This Row],[Id Riesgo]])</f>
        <v>0.36</v>
      </c>
      <c r="AK115" s="801">
        <f>_xlfn.MINIFS(Tabla135[Impacto residual],Tabla135[Id Riesgo],Tabla135[[#This Row],[Id Riesgo]])</f>
        <v>0.39</v>
      </c>
      <c r="AL115" s="801"/>
      <c r="AM115" s="801"/>
      <c r="AN115" s="213"/>
      <c r="AO115" s="213"/>
      <c r="AP115" s="213"/>
      <c r="AQ115" s="213"/>
      <c r="AR115" s="213"/>
      <c r="AS115" s="213"/>
      <c r="AT115" s="213"/>
      <c r="AU115" s="213"/>
      <c r="AV115" s="213"/>
      <c r="AW115" s="213"/>
      <c r="AX115" s="213"/>
      <c r="AY115" s="213"/>
    </row>
    <row r="116" spans="1:51" ht="87" hidden="1" x14ac:dyDescent="0.4">
      <c r="A116" s="783" t="str">
        <f>Tabla135[[#This Row],[Id Riesgo]]</f>
        <v>RC11</v>
      </c>
      <c r="B116"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6" s="776" t="b">
        <f>Tabla135[[#This Row],[Identificado en paso 1 y 2?]]</f>
        <v>1</v>
      </c>
      <c r="D116" s="801">
        <f>_xlfn.XLOOKUP(Tabla135[[#This Row],[Id Riesgo]],Tabla13[Id Riesgo],Tabla13[Probabilidad],"",1)</f>
        <v>0.6</v>
      </c>
      <c r="E116" s="801">
        <f>IF(C116=TRUE,_xlfn.XLOOKUP(Tabla135[[#This Row],[Id Riesgo]],Tabla13[Id Riesgo],Tabla13[Porcentaje Impacto],"",1),"")</f>
        <v>0.6</v>
      </c>
      <c r="F116" s="290" t="str">
        <f t="shared" si="10"/>
        <v>RC11</v>
      </c>
      <c r="G116" s="414" t="b">
        <f>_xlfn.XLOOKUP(F116,Tabla13[Id Riesgo],Tabla13[Registro diligenciado],FALSE,1)</f>
        <v>1</v>
      </c>
      <c r="H116" s="290" t="str">
        <f>IF(G116,_xlfn.XLOOKUP(F116,Tabla6[Id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6" s="327">
        <f>_xlfn.XLOOKUP(Tabla135[[#This Row],[Id Riesgo]],Tabla13[Id Riesgo],Tabla13[Probabilidad])</f>
        <v>0.6</v>
      </c>
      <c r="J116" s="327">
        <f>_xlfn.XLOOKUP(Tabla135[[#This Row],[Id Riesgo]],Tabla13[Id Riesgo],Tabla13[Porcentaje Impacto],"",1)</f>
        <v>0.6</v>
      </c>
      <c r="K116" s="311">
        <v>5</v>
      </c>
      <c r="L116" s="314"/>
      <c r="M116" s="314"/>
      <c r="N116" s="314"/>
      <c r="O116" s="295"/>
      <c r="P116" s="314"/>
      <c r="Q116" s="328" t="str">
        <f>_xlfn.TEXTJOIN(" ",TRUE,Tabla135[[#This Row],[Actividad - Acción ¿Qué?
Inicia con verbo]],Tabla135[[#This Row],[Complemento
(Observaciones o desviaciones)]])</f>
        <v/>
      </c>
      <c r="R116" s="295"/>
      <c r="S116" s="327" t="str">
        <f>_xlfn.XLOOKUP(Tabla135[[#This Row],[Tipo de control]],Tabla7[Tipo de control],Tabla7[Peso],"",1)</f>
        <v/>
      </c>
      <c r="T116" s="290" t="str">
        <f>_xlfn.XLOOKUP(Tabla135[[#This Row],[Tipo de control]],Tabla7[Tipo de control],Tabla7[Afectación matriz],"",1)</f>
        <v/>
      </c>
      <c r="U116" s="295"/>
      <c r="V116" s="327" t="str">
        <f>_xlfn.XLOOKUP(Tabla135[[#This Row],[Implementación]],Tabla11[Implementación],Tabla11[Peso],"",1)</f>
        <v/>
      </c>
      <c r="W116" s="295"/>
      <c r="X116" s="295"/>
      <c r="Y116" s="295"/>
      <c r="Z116" s="295"/>
      <c r="AA116" s="310" t="str">
        <f>IFERROR(Tabla135[[#This Row],[Peso del control]]+Tabla135[[#This Row],[Peso de la implementación]],"")</f>
        <v/>
      </c>
      <c r="AB116" s="310" t="str" cm="1">
        <f t="array" ref="AB116">IFERROR(IF(Tabla135[[#This Row],[Registro diligenciado]]=TRUE,_xlfn.IFS(AND(Tabla135[[#This Row],[No. de Control]]=1,Tabla135[[#This Row],[Desplazamiento en la Matriz]]="Probabilidad"),D116-(D116*Tabla135[[#This Row],[Valor del control]]),AND(Tabla135[[#This Row],[No. de Control]]&gt;1,Tabla135[[#This Row],[Desplazamiento en la Matriz]]="Probabilidad"),AB115-(AB115*Tabla135[[#This Row],[Valor del control]]),AND(Tabla135[[#This Row],[No. de Control]]=1,Tabla135[[#This Row],[Desplazamiento en la Matriz]]="Impacto"),D116,AND(Tabla135[[#This Row],[No. de Control]]&gt;1,Tabla135[[#This Row],[Desplazamiento en la Matriz]]="Impacto"),AB115),""),"")</f>
        <v/>
      </c>
      <c r="AC116" s="310" t="str" cm="1">
        <f t="array" ref="AC116">IFERROR(IF(Tabla135[[#This Row],[Registro diligenciado]]=TRUE,_xlfn.IFS(AND(Tabla135[[#This Row],[No. de Control]]=1,Tabla135[[#This Row],[Desplazamiento en la Matriz]]="Impacto"),E116-(E116*Tabla135[[#This Row],[Valor del control]]),AND(Tabla135[[#This Row],[No. de Control]]&gt;1,Tabla135[[#This Row],[Desplazamiento en la Matriz]]="Impacto"),AC115-(AC115*Tabla135[[#This Row],[Valor del control]]),AND(Tabla135[[#This Row],[No. de Control]]=1,Tabla135[[#This Row],[Desplazamiento en la Matriz]]="Probabilidad"),E116,AND(Tabla135[[#This Row],[No. de Control]]&gt;1,Tabla135[[#This Row],[Desplazamiento en la Matriz]]="Probabilidad"),AC115),""),"")</f>
        <v/>
      </c>
      <c r="AD116" s="310">
        <f>IFERROR(_xlfn.MINIFS(Tabla135[Probabilidad residual],Tabla135[Id Riesgo],Tabla135[[#This Row],[Id Riesgo]]),"")</f>
        <v>0.36</v>
      </c>
      <c r="AE116" s="310">
        <f>IFERROR(_xlfn.MINIFS(Tabla135[Impacto residual],Tabla135[Id Riesgo],Tabla135[[#This Row],[Id Riesgo]]),"")</f>
        <v>0.39</v>
      </c>
      <c r="AF116" s="310" t="str" cm="1">
        <f t="array" ref="AF1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6" s="310" t="str" cm="1">
        <f t="array" ref="AG1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 s="213"/>
      <c r="AJ116" s="801">
        <f>_xlfn.MINIFS(Tabla135[Probabilidad residual],Tabla135[Id Riesgo],Tabla135[[#This Row],[Id Riesgo]])</f>
        <v>0.36</v>
      </c>
      <c r="AK116" s="801">
        <f>_xlfn.MINIFS(Tabla135[Impacto residual],Tabla135[Id Riesgo],Tabla135[[#This Row],[Id Riesgo]])</f>
        <v>0.39</v>
      </c>
      <c r="AL116" s="801"/>
      <c r="AM116" s="801"/>
      <c r="AN116" s="213"/>
      <c r="AO116" s="213"/>
      <c r="AP116" s="213"/>
      <c r="AQ116" s="213"/>
      <c r="AR116" s="213"/>
      <c r="AS116" s="213"/>
      <c r="AT116" s="213"/>
      <c r="AU116" s="213"/>
      <c r="AV116" s="213"/>
      <c r="AW116" s="213"/>
      <c r="AX116" s="213"/>
      <c r="AY116" s="213"/>
    </row>
    <row r="117" spans="1:51" ht="87" hidden="1" x14ac:dyDescent="0.4">
      <c r="A117" s="783" t="str">
        <f>Tabla135[[#This Row],[Id Riesgo]]</f>
        <v>RC11</v>
      </c>
      <c r="B117"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7" s="776" t="b">
        <f>Tabla135[[#This Row],[Identificado en paso 1 y 2?]]</f>
        <v>1</v>
      </c>
      <c r="D117" s="801">
        <f>_xlfn.XLOOKUP(Tabla135[[#This Row],[Id Riesgo]],Tabla13[Id Riesgo],Tabla13[Probabilidad],"",1)</f>
        <v>0.6</v>
      </c>
      <c r="E117" s="801">
        <f>IF(C117=TRUE,_xlfn.XLOOKUP(Tabla135[[#This Row],[Id Riesgo]],Tabla13[Id Riesgo],Tabla13[Porcentaje Impacto],"",1),"")</f>
        <v>0.6</v>
      </c>
      <c r="F117" s="290" t="str">
        <f t="shared" si="10"/>
        <v>RC11</v>
      </c>
      <c r="G117" s="414" t="b">
        <f>_xlfn.XLOOKUP(F117,Tabla13[Id Riesgo],Tabla13[Registro diligenciado],FALSE,1)</f>
        <v>1</v>
      </c>
      <c r="H117" s="290" t="str">
        <f>IF(G117,_xlfn.XLOOKUP(F117,Tabla6[Id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7" s="327">
        <f>_xlfn.XLOOKUP(Tabla135[[#This Row],[Id Riesgo]],Tabla13[Id Riesgo],Tabla13[Probabilidad])</f>
        <v>0.6</v>
      </c>
      <c r="J117" s="327">
        <f>_xlfn.XLOOKUP(Tabla135[[#This Row],[Id Riesgo]],Tabla13[Id Riesgo],Tabla13[Porcentaje Impacto],"",1)</f>
        <v>0.6</v>
      </c>
      <c r="K117" s="311">
        <v>6</v>
      </c>
      <c r="L117" s="314"/>
      <c r="M117" s="314"/>
      <c r="N117" s="314"/>
      <c r="O117" s="295"/>
      <c r="P117" s="314"/>
      <c r="Q117" s="328" t="str">
        <f>_xlfn.TEXTJOIN(" ",TRUE,Tabla135[[#This Row],[Actividad - Acción ¿Qué?
Inicia con verbo]],Tabla135[[#This Row],[Complemento
(Observaciones o desviaciones)]])</f>
        <v/>
      </c>
      <c r="R117" s="295"/>
      <c r="S117" s="327" t="str">
        <f>_xlfn.XLOOKUP(Tabla135[[#This Row],[Tipo de control]],Tabla7[Tipo de control],Tabla7[Peso],"",1)</f>
        <v/>
      </c>
      <c r="T117" s="290" t="str">
        <f>_xlfn.XLOOKUP(Tabla135[[#This Row],[Tipo de control]],Tabla7[Tipo de control],Tabla7[Afectación matriz],"",1)</f>
        <v/>
      </c>
      <c r="U117" s="295"/>
      <c r="V117" s="327" t="str">
        <f>_xlfn.XLOOKUP(Tabla135[[#This Row],[Implementación]],Tabla11[Implementación],Tabla11[Peso],"",1)</f>
        <v/>
      </c>
      <c r="W117" s="295"/>
      <c r="X117" s="295"/>
      <c r="Y117" s="295"/>
      <c r="Z117" s="295"/>
      <c r="AA117" s="310" t="str">
        <f>IFERROR(Tabla135[[#This Row],[Peso del control]]+Tabla135[[#This Row],[Peso de la implementación]],"")</f>
        <v/>
      </c>
      <c r="AB117" s="310" t="str" cm="1">
        <f t="array" ref="AB117">IFERROR(IF(Tabla135[[#This Row],[Registro diligenciado]]=TRUE,_xlfn.IFS(AND(Tabla135[[#This Row],[No. de Control]]=1,Tabla135[[#This Row],[Desplazamiento en la Matriz]]="Probabilidad"),D117-(D117*Tabla135[[#This Row],[Valor del control]]),AND(Tabla135[[#This Row],[No. de Control]]&gt;1,Tabla135[[#This Row],[Desplazamiento en la Matriz]]="Probabilidad"),AB116-(AB116*Tabla135[[#This Row],[Valor del control]]),AND(Tabla135[[#This Row],[No. de Control]]=1,Tabla135[[#This Row],[Desplazamiento en la Matriz]]="Impacto"),D117,AND(Tabla135[[#This Row],[No. de Control]]&gt;1,Tabla135[[#This Row],[Desplazamiento en la Matriz]]="Impacto"),AB116),""),"")</f>
        <v/>
      </c>
      <c r="AC117" s="310" t="str" cm="1">
        <f t="array" ref="AC117">IFERROR(IF(Tabla135[[#This Row],[Registro diligenciado]]=TRUE,_xlfn.IFS(AND(Tabla135[[#This Row],[No. de Control]]=1,Tabla135[[#This Row],[Desplazamiento en la Matriz]]="Impacto"),E117-(E117*Tabla135[[#This Row],[Valor del control]]),AND(Tabla135[[#This Row],[No. de Control]]&gt;1,Tabla135[[#This Row],[Desplazamiento en la Matriz]]="Impacto"),AC116-(AC116*Tabla135[[#This Row],[Valor del control]]),AND(Tabla135[[#This Row],[No. de Control]]=1,Tabla135[[#This Row],[Desplazamiento en la Matriz]]="Probabilidad"),E117,AND(Tabla135[[#This Row],[No. de Control]]&gt;1,Tabla135[[#This Row],[Desplazamiento en la Matriz]]="Probabilidad"),AC116),""),"")</f>
        <v/>
      </c>
      <c r="AD117" s="310">
        <f>IFERROR(_xlfn.MINIFS(Tabla135[Probabilidad residual],Tabla135[Id Riesgo],Tabla135[[#This Row],[Id Riesgo]]),"")</f>
        <v>0.36</v>
      </c>
      <c r="AE117" s="310">
        <f>IFERROR(_xlfn.MINIFS(Tabla135[Impacto residual],Tabla135[Id Riesgo],Tabla135[[#This Row],[Id Riesgo]]),"")</f>
        <v>0.39</v>
      </c>
      <c r="AF117" s="310" t="str" cm="1">
        <f t="array" ref="AF1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7" s="310" t="str" cm="1">
        <f t="array" ref="AG1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 s="213"/>
      <c r="AJ117" s="801">
        <f>_xlfn.MINIFS(Tabla135[Probabilidad residual],Tabla135[Id Riesgo],Tabla135[[#This Row],[Id Riesgo]])</f>
        <v>0.36</v>
      </c>
      <c r="AK117" s="801">
        <f>_xlfn.MINIFS(Tabla135[Impacto residual],Tabla135[Id Riesgo],Tabla135[[#This Row],[Id Riesgo]])</f>
        <v>0.39</v>
      </c>
      <c r="AL117" s="801"/>
      <c r="AM117" s="801"/>
      <c r="AN117" s="213"/>
      <c r="AO117" s="213"/>
      <c r="AP117" s="213"/>
      <c r="AQ117" s="213"/>
      <c r="AR117" s="213"/>
      <c r="AS117" s="213"/>
      <c r="AT117" s="213"/>
      <c r="AU117" s="213"/>
      <c r="AV117" s="213"/>
      <c r="AW117" s="213"/>
      <c r="AX117" s="213"/>
      <c r="AY117" s="213"/>
    </row>
    <row r="118" spans="1:51" ht="87" hidden="1" x14ac:dyDescent="0.4">
      <c r="A118" s="783" t="str">
        <f>Tabla135[[#This Row],[Id Riesgo]]</f>
        <v>RC11</v>
      </c>
      <c r="B118"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8" s="776" t="b">
        <f>Tabla135[[#This Row],[Identificado en paso 1 y 2?]]</f>
        <v>1</v>
      </c>
      <c r="D118" s="801">
        <f>_xlfn.XLOOKUP(Tabla135[[#This Row],[Id Riesgo]],Tabla13[Id Riesgo],Tabla13[Probabilidad],"",1)</f>
        <v>0.6</v>
      </c>
      <c r="E118" s="801">
        <f>IF(C118=TRUE,_xlfn.XLOOKUP(Tabla135[[#This Row],[Id Riesgo]],Tabla13[Id Riesgo],Tabla13[Porcentaje Impacto],"",1),"")</f>
        <v>0.6</v>
      </c>
      <c r="F118" s="290" t="str">
        <f t="shared" si="10"/>
        <v>RC11</v>
      </c>
      <c r="G118" s="414" t="b">
        <f>_xlfn.XLOOKUP(F118,Tabla13[Id Riesgo],Tabla13[Registro diligenciado],FALSE,1)</f>
        <v>1</v>
      </c>
      <c r="H118" s="290" t="str">
        <f>IF(G118,_xlfn.XLOOKUP(F118,Tabla6[Id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8" s="327">
        <f>_xlfn.XLOOKUP(Tabla135[[#This Row],[Id Riesgo]],Tabla13[Id Riesgo],Tabla13[Probabilidad])</f>
        <v>0.6</v>
      </c>
      <c r="J118" s="327">
        <f>_xlfn.XLOOKUP(Tabla135[[#This Row],[Id Riesgo]],Tabla13[Id Riesgo],Tabla13[Porcentaje Impacto],"",1)</f>
        <v>0.6</v>
      </c>
      <c r="K118" s="311">
        <v>7</v>
      </c>
      <c r="L118" s="314"/>
      <c r="M118" s="314"/>
      <c r="N118" s="314"/>
      <c r="O118" s="295"/>
      <c r="P118" s="314"/>
      <c r="Q118" s="328" t="str">
        <f>_xlfn.TEXTJOIN(" ",TRUE,Tabla135[[#This Row],[Actividad - Acción ¿Qué?
Inicia con verbo]],Tabla135[[#This Row],[Complemento
(Observaciones o desviaciones)]])</f>
        <v/>
      </c>
      <c r="R118" s="295"/>
      <c r="S118" s="327" t="str">
        <f>_xlfn.XLOOKUP(Tabla135[[#This Row],[Tipo de control]],Tabla7[Tipo de control],Tabla7[Peso],"",1)</f>
        <v/>
      </c>
      <c r="T118" s="290" t="str">
        <f>_xlfn.XLOOKUP(Tabla135[[#This Row],[Tipo de control]],Tabla7[Tipo de control],Tabla7[Afectación matriz],"",1)</f>
        <v/>
      </c>
      <c r="U118" s="295"/>
      <c r="V118" s="327" t="str">
        <f>_xlfn.XLOOKUP(Tabla135[[#This Row],[Implementación]],Tabla11[Implementación],Tabla11[Peso],"",1)</f>
        <v/>
      </c>
      <c r="W118" s="295"/>
      <c r="X118" s="295"/>
      <c r="Y118" s="295"/>
      <c r="Z118" s="295"/>
      <c r="AA118" s="310" t="str">
        <f>IFERROR(Tabla135[[#This Row],[Peso del control]]+Tabla135[[#This Row],[Peso de la implementación]],"")</f>
        <v/>
      </c>
      <c r="AB118" s="310" t="str" cm="1">
        <f t="array" ref="AB118">IFERROR(IF(Tabla135[[#This Row],[Registro diligenciado]]=TRUE,_xlfn.IFS(AND(Tabla135[[#This Row],[No. de Control]]=1,Tabla135[[#This Row],[Desplazamiento en la Matriz]]="Probabilidad"),D118-(D118*Tabla135[[#This Row],[Valor del control]]),AND(Tabla135[[#This Row],[No. de Control]]&gt;1,Tabla135[[#This Row],[Desplazamiento en la Matriz]]="Probabilidad"),AB117-(AB117*Tabla135[[#This Row],[Valor del control]]),AND(Tabla135[[#This Row],[No. de Control]]=1,Tabla135[[#This Row],[Desplazamiento en la Matriz]]="Impacto"),D118,AND(Tabla135[[#This Row],[No. de Control]]&gt;1,Tabla135[[#This Row],[Desplazamiento en la Matriz]]="Impacto"),AB117),""),"")</f>
        <v/>
      </c>
      <c r="AC118" s="310" t="str" cm="1">
        <f t="array" ref="AC118">IFERROR(IF(Tabla135[[#This Row],[Registro diligenciado]]=TRUE,_xlfn.IFS(AND(Tabla135[[#This Row],[No. de Control]]=1,Tabla135[[#This Row],[Desplazamiento en la Matriz]]="Impacto"),E118-(E118*Tabla135[[#This Row],[Valor del control]]),AND(Tabla135[[#This Row],[No. de Control]]&gt;1,Tabla135[[#This Row],[Desplazamiento en la Matriz]]="Impacto"),AC117-(AC117*Tabla135[[#This Row],[Valor del control]]),AND(Tabla135[[#This Row],[No. de Control]]=1,Tabla135[[#This Row],[Desplazamiento en la Matriz]]="Probabilidad"),E118,AND(Tabla135[[#This Row],[No. de Control]]&gt;1,Tabla135[[#This Row],[Desplazamiento en la Matriz]]="Probabilidad"),AC117),""),"")</f>
        <v/>
      </c>
      <c r="AD118" s="310">
        <f>IFERROR(_xlfn.MINIFS(Tabla135[Probabilidad residual],Tabla135[Id Riesgo],Tabla135[[#This Row],[Id Riesgo]]),"")</f>
        <v>0.36</v>
      </c>
      <c r="AE118" s="310">
        <f>IFERROR(_xlfn.MINIFS(Tabla135[Impacto residual],Tabla135[Id Riesgo],Tabla135[[#This Row],[Id Riesgo]]),"")</f>
        <v>0.39</v>
      </c>
      <c r="AF118" s="310" t="str" cm="1">
        <f t="array" ref="AF1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8" s="310" t="str" cm="1">
        <f t="array" ref="AG1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 s="213"/>
      <c r="AJ118" s="801">
        <f>_xlfn.MINIFS(Tabla135[Probabilidad residual],Tabla135[Id Riesgo],Tabla135[[#This Row],[Id Riesgo]])</f>
        <v>0.36</v>
      </c>
      <c r="AK118" s="801">
        <f>_xlfn.MINIFS(Tabla135[Impacto residual],Tabla135[Id Riesgo],Tabla135[[#This Row],[Id Riesgo]])</f>
        <v>0.39</v>
      </c>
      <c r="AL118" s="801"/>
      <c r="AM118" s="801"/>
      <c r="AN118" s="213"/>
      <c r="AO118" s="213"/>
      <c r="AP118" s="213"/>
      <c r="AQ118" s="213"/>
      <c r="AR118" s="213"/>
      <c r="AS118" s="213"/>
      <c r="AT118" s="213"/>
      <c r="AU118" s="213"/>
      <c r="AV118" s="213"/>
      <c r="AW118" s="213"/>
      <c r="AX118" s="213"/>
      <c r="AY118" s="213"/>
    </row>
    <row r="119" spans="1:51" ht="87" hidden="1" x14ac:dyDescent="0.4">
      <c r="A119" s="783" t="str">
        <f>Tabla135[[#This Row],[Id Riesgo]]</f>
        <v>RC11</v>
      </c>
      <c r="B119"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19" s="776" t="b">
        <f>Tabla135[[#This Row],[Identificado en paso 1 y 2?]]</f>
        <v>1</v>
      </c>
      <c r="D119" s="801">
        <f>_xlfn.XLOOKUP(Tabla135[[#This Row],[Id Riesgo]],Tabla13[Id Riesgo],Tabla13[Probabilidad],"",1)</f>
        <v>0.6</v>
      </c>
      <c r="E119" s="801">
        <f>IF(C119=TRUE,_xlfn.XLOOKUP(Tabla135[[#This Row],[Id Riesgo]],Tabla13[Id Riesgo],Tabla13[Porcentaje Impacto],"",1),"")</f>
        <v>0.6</v>
      </c>
      <c r="F119" s="290" t="str">
        <f t="shared" si="10"/>
        <v>RC11</v>
      </c>
      <c r="G119" s="414" t="b">
        <f>_xlfn.XLOOKUP(F119,Tabla13[Id Riesgo],Tabla13[Registro diligenciado],FALSE,1)</f>
        <v>1</v>
      </c>
      <c r="H119" s="290" t="str">
        <f>IF(G119,_xlfn.XLOOKUP(F119,Tabla6[Id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19" s="327">
        <f>_xlfn.XLOOKUP(Tabla135[[#This Row],[Id Riesgo]],Tabla13[Id Riesgo],Tabla13[Probabilidad])</f>
        <v>0.6</v>
      </c>
      <c r="J119" s="327">
        <f>_xlfn.XLOOKUP(Tabla135[[#This Row],[Id Riesgo]],Tabla13[Id Riesgo],Tabla13[Porcentaje Impacto],"",1)</f>
        <v>0.6</v>
      </c>
      <c r="K119" s="311">
        <v>8</v>
      </c>
      <c r="L119" s="314"/>
      <c r="M119" s="314"/>
      <c r="N119" s="314"/>
      <c r="O119" s="295"/>
      <c r="P119" s="314"/>
      <c r="Q119" s="328" t="str">
        <f>_xlfn.TEXTJOIN(" ",TRUE,Tabla135[[#This Row],[Actividad - Acción ¿Qué?
Inicia con verbo]],Tabla135[[#This Row],[Complemento
(Observaciones o desviaciones)]])</f>
        <v/>
      </c>
      <c r="R119" s="295"/>
      <c r="S119" s="327" t="str">
        <f>_xlfn.XLOOKUP(Tabla135[[#This Row],[Tipo de control]],Tabla7[Tipo de control],Tabla7[Peso],"",1)</f>
        <v/>
      </c>
      <c r="T119" s="290" t="str">
        <f>_xlfn.XLOOKUP(Tabla135[[#This Row],[Tipo de control]],Tabla7[Tipo de control],Tabla7[Afectación matriz],"",1)</f>
        <v/>
      </c>
      <c r="U119" s="295"/>
      <c r="V119" s="327" t="str">
        <f>_xlfn.XLOOKUP(Tabla135[[#This Row],[Implementación]],Tabla11[Implementación],Tabla11[Peso],"",1)</f>
        <v/>
      </c>
      <c r="W119" s="295"/>
      <c r="X119" s="295"/>
      <c r="Y119" s="295"/>
      <c r="Z119" s="295"/>
      <c r="AA119" s="310" t="str">
        <f>IFERROR(Tabla135[[#This Row],[Peso del control]]+Tabla135[[#This Row],[Peso de la implementación]],"")</f>
        <v/>
      </c>
      <c r="AB119" s="310" t="str" cm="1">
        <f t="array" ref="AB119">IFERROR(IF(Tabla135[[#This Row],[Registro diligenciado]]=TRUE,_xlfn.IFS(AND(Tabla135[[#This Row],[No. de Control]]=1,Tabla135[[#This Row],[Desplazamiento en la Matriz]]="Probabilidad"),D119-(D119*Tabla135[[#This Row],[Valor del control]]),AND(Tabla135[[#This Row],[No. de Control]]&gt;1,Tabla135[[#This Row],[Desplazamiento en la Matriz]]="Probabilidad"),AB118-(AB118*Tabla135[[#This Row],[Valor del control]]),AND(Tabla135[[#This Row],[No. de Control]]=1,Tabla135[[#This Row],[Desplazamiento en la Matriz]]="Impacto"),D119,AND(Tabla135[[#This Row],[No. de Control]]&gt;1,Tabla135[[#This Row],[Desplazamiento en la Matriz]]="Impacto"),AB118),""),"")</f>
        <v/>
      </c>
      <c r="AC119" s="310" t="str" cm="1">
        <f t="array" ref="AC119">IFERROR(IF(Tabla135[[#This Row],[Registro diligenciado]]=TRUE,_xlfn.IFS(AND(Tabla135[[#This Row],[No. de Control]]=1,Tabla135[[#This Row],[Desplazamiento en la Matriz]]="Impacto"),E119-(E119*Tabla135[[#This Row],[Valor del control]]),AND(Tabla135[[#This Row],[No. de Control]]&gt;1,Tabla135[[#This Row],[Desplazamiento en la Matriz]]="Impacto"),AC118-(AC118*Tabla135[[#This Row],[Valor del control]]),AND(Tabla135[[#This Row],[No. de Control]]=1,Tabla135[[#This Row],[Desplazamiento en la Matriz]]="Probabilidad"),E119,AND(Tabla135[[#This Row],[No. de Control]]&gt;1,Tabla135[[#This Row],[Desplazamiento en la Matriz]]="Probabilidad"),AC118),""),"")</f>
        <v/>
      </c>
      <c r="AD119" s="310">
        <f>IFERROR(_xlfn.MINIFS(Tabla135[Probabilidad residual],Tabla135[Id Riesgo],Tabla135[[#This Row],[Id Riesgo]]),"")</f>
        <v>0.36</v>
      </c>
      <c r="AE119" s="310">
        <f>IFERROR(_xlfn.MINIFS(Tabla135[Impacto residual],Tabla135[Id Riesgo],Tabla135[[#This Row],[Id Riesgo]]),"")</f>
        <v>0.39</v>
      </c>
      <c r="AF119" s="310" t="str" cm="1">
        <f t="array" ref="AF1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19" s="310" t="str" cm="1">
        <f t="array" ref="AG1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 s="213"/>
      <c r="AJ119" s="801">
        <f>_xlfn.MINIFS(Tabla135[Probabilidad residual],Tabla135[Id Riesgo],Tabla135[[#This Row],[Id Riesgo]])</f>
        <v>0.36</v>
      </c>
      <c r="AK119" s="801">
        <f>_xlfn.MINIFS(Tabla135[Impacto residual],Tabla135[Id Riesgo],Tabla135[[#This Row],[Id Riesgo]])</f>
        <v>0.39</v>
      </c>
      <c r="AL119" s="801"/>
      <c r="AM119" s="801"/>
      <c r="AN119" s="213"/>
      <c r="AO119" s="213"/>
      <c r="AP119" s="213"/>
      <c r="AQ119" s="213"/>
      <c r="AR119" s="213"/>
      <c r="AS119" s="213"/>
      <c r="AT119" s="213"/>
      <c r="AU119" s="213"/>
      <c r="AV119" s="213"/>
      <c r="AW119" s="213"/>
      <c r="AX119" s="213"/>
      <c r="AY119" s="213"/>
    </row>
    <row r="120" spans="1:51" ht="87" hidden="1" x14ac:dyDescent="0.4">
      <c r="A120" s="783" t="str">
        <f>Tabla135[[#This Row],[Id Riesgo]]</f>
        <v>RC11</v>
      </c>
      <c r="B120"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20" s="776" t="b">
        <f>Tabla135[[#This Row],[Identificado en paso 1 y 2?]]</f>
        <v>1</v>
      </c>
      <c r="D120" s="801">
        <f>_xlfn.XLOOKUP(Tabla135[[#This Row],[Id Riesgo]],Tabla13[Id Riesgo],Tabla13[Probabilidad],"",1)</f>
        <v>0.6</v>
      </c>
      <c r="E120" s="801">
        <f>IF(C120=TRUE,_xlfn.XLOOKUP(Tabla135[[#This Row],[Id Riesgo]],Tabla13[Id Riesgo],Tabla13[Porcentaje Impacto],"",1),"")</f>
        <v>0.6</v>
      </c>
      <c r="F120" s="290" t="str">
        <f t="shared" si="10"/>
        <v>RC11</v>
      </c>
      <c r="G120" s="414" t="b">
        <f>_xlfn.XLOOKUP(F120,Tabla13[Id Riesgo],Tabla13[Registro diligenciado],FALSE,1)</f>
        <v>1</v>
      </c>
      <c r="H120" s="290" t="str">
        <f>IF(G120,_xlfn.XLOOKUP(F120,Tabla6[Id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20" s="327">
        <f>_xlfn.XLOOKUP(Tabla135[[#This Row],[Id Riesgo]],Tabla13[Id Riesgo],Tabla13[Probabilidad])</f>
        <v>0.6</v>
      </c>
      <c r="J120" s="327">
        <f>_xlfn.XLOOKUP(Tabla135[[#This Row],[Id Riesgo]],Tabla13[Id Riesgo],Tabla13[Porcentaje Impacto],"",1)</f>
        <v>0.6</v>
      </c>
      <c r="K120" s="311">
        <v>9</v>
      </c>
      <c r="L120" s="314"/>
      <c r="M120" s="314"/>
      <c r="N120" s="314"/>
      <c r="O120" s="295"/>
      <c r="P120" s="314"/>
      <c r="Q120" s="328" t="str">
        <f>_xlfn.TEXTJOIN(" ",TRUE,Tabla135[[#This Row],[Actividad - Acción ¿Qué?
Inicia con verbo]],Tabla135[[#This Row],[Complemento
(Observaciones o desviaciones)]])</f>
        <v/>
      </c>
      <c r="R120" s="295"/>
      <c r="S120" s="327" t="str">
        <f>_xlfn.XLOOKUP(Tabla135[[#This Row],[Tipo de control]],Tabla7[Tipo de control],Tabla7[Peso],"",1)</f>
        <v/>
      </c>
      <c r="T120" s="290" t="str">
        <f>_xlfn.XLOOKUP(Tabla135[[#This Row],[Tipo de control]],Tabla7[Tipo de control],Tabla7[Afectación matriz],"",1)</f>
        <v/>
      </c>
      <c r="U120" s="295"/>
      <c r="V120" s="327" t="str">
        <f>_xlfn.XLOOKUP(Tabla135[[#This Row],[Implementación]],Tabla11[Implementación],Tabla11[Peso],"",1)</f>
        <v/>
      </c>
      <c r="W120" s="295"/>
      <c r="X120" s="295"/>
      <c r="Y120" s="295"/>
      <c r="Z120" s="295"/>
      <c r="AA120" s="310" t="str">
        <f>IFERROR(Tabla135[[#This Row],[Peso del control]]+Tabla135[[#This Row],[Peso de la implementación]],"")</f>
        <v/>
      </c>
      <c r="AB120" s="310" t="str" cm="1">
        <f t="array" ref="AB120">IFERROR(IF(Tabla135[[#This Row],[Registro diligenciado]]=TRUE,_xlfn.IFS(AND(Tabla135[[#This Row],[No. de Control]]=1,Tabla135[[#This Row],[Desplazamiento en la Matriz]]="Probabilidad"),D120-(D120*Tabla135[[#This Row],[Valor del control]]),AND(Tabla135[[#This Row],[No. de Control]]&gt;1,Tabla135[[#This Row],[Desplazamiento en la Matriz]]="Probabilidad"),AB119-(AB119*Tabla135[[#This Row],[Valor del control]]),AND(Tabla135[[#This Row],[No. de Control]]=1,Tabla135[[#This Row],[Desplazamiento en la Matriz]]="Impacto"),D120,AND(Tabla135[[#This Row],[No. de Control]]&gt;1,Tabla135[[#This Row],[Desplazamiento en la Matriz]]="Impacto"),AB119),""),"")</f>
        <v/>
      </c>
      <c r="AC120" s="310" t="str" cm="1">
        <f t="array" ref="AC120">IFERROR(IF(Tabla135[[#This Row],[Registro diligenciado]]=TRUE,_xlfn.IFS(AND(Tabla135[[#This Row],[No. de Control]]=1,Tabla135[[#This Row],[Desplazamiento en la Matriz]]="Impacto"),E120-(E120*Tabla135[[#This Row],[Valor del control]]),AND(Tabla135[[#This Row],[No. de Control]]&gt;1,Tabla135[[#This Row],[Desplazamiento en la Matriz]]="Impacto"),AC119-(AC119*Tabla135[[#This Row],[Valor del control]]),AND(Tabla135[[#This Row],[No. de Control]]=1,Tabla135[[#This Row],[Desplazamiento en la Matriz]]="Probabilidad"),E120,AND(Tabla135[[#This Row],[No. de Control]]&gt;1,Tabla135[[#This Row],[Desplazamiento en la Matriz]]="Probabilidad"),AC119),""),"")</f>
        <v/>
      </c>
      <c r="AD120" s="310">
        <f>IFERROR(_xlfn.MINIFS(Tabla135[Probabilidad residual],Tabla135[Id Riesgo],Tabla135[[#This Row],[Id Riesgo]]),"")</f>
        <v>0.36</v>
      </c>
      <c r="AE120" s="310">
        <f>IFERROR(_xlfn.MINIFS(Tabla135[Impacto residual],Tabla135[Id Riesgo],Tabla135[[#This Row],[Id Riesgo]]),"")</f>
        <v>0.39</v>
      </c>
      <c r="AF120" s="310" t="str" cm="1">
        <f t="array" ref="AF1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20" s="310" t="str" cm="1">
        <f t="array" ref="AG1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 s="213"/>
      <c r="AJ120" s="801">
        <f>_xlfn.MINIFS(Tabla135[Probabilidad residual],Tabla135[Id Riesgo],Tabla135[[#This Row],[Id Riesgo]])</f>
        <v>0.36</v>
      </c>
      <c r="AK120" s="801">
        <f>_xlfn.MINIFS(Tabla135[Impacto residual],Tabla135[Id Riesgo],Tabla135[[#This Row],[Id Riesgo]])</f>
        <v>0.39</v>
      </c>
      <c r="AL120" s="801"/>
      <c r="AM120" s="801"/>
      <c r="AN120" s="213"/>
      <c r="AO120" s="213"/>
      <c r="AP120" s="213"/>
      <c r="AQ120" s="213"/>
      <c r="AR120" s="213"/>
      <c r="AS120" s="213"/>
      <c r="AT120" s="213"/>
      <c r="AU120" s="213"/>
      <c r="AV120" s="213"/>
      <c r="AW120" s="213"/>
      <c r="AX120" s="213"/>
      <c r="AY120" s="213"/>
    </row>
    <row r="121" spans="1:51" ht="87" hidden="1" x14ac:dyDescent="0.4">
      <c r="A121" s="783" t="str">
        <f>Tabla135[[#This Row],[Id Riesgo]]</f>
        <v>RC11</v>
      </c>
      <c r="B121" s="784" t="str">
        <f>Tabla135[[#This Row],[Riesgo]]</f>
        <v>Posibilidad de afectación Legal, de Contagio, Económica por Soborno entrante, Corrupción debido a aceptar y solicitar una ventaja indebida de cualquier valor para la toma de imágenes a través de equipos no tripulados Uas (Drones) para beneficio propio o de un tercero</v>
      </c>
      <c r="C121" s="776" t="b">
        <f>Tabla135[[#This Row],[Identificado en paso 1 y 2?]]</f>
        <v>1</v>
      </c>
      <c r="D121" s="801">
        <f>_xlfn.XLOOKUP(Tabla135[[#This Row],[Id Riesgo]],Tabla13[Id Riesgo],Tabla13[Probabilidad],"",1)</f>
        <v>0.6</v>
      </c>
      <c r="E121" s="801">
        <f>IF(C121=TRUE,_xlfn.XLOOKUP(Tabla135[[#This Row],[Id Riesgo]],Tabla13[Id Riesgo],Tabla13[Porcentaje Impacto],"",1),"")</f>
        <v>0.6</v>
      </c>
      <c r="F121" s="290" t="str">
        <f t="shared" si="10"/>
        <v>RC11</v>
      </c>
      <c r="G121" s="414" t="b">
        <f>_xlfn.XLOOKUP(F121,Tabla13[Id Riesgo],Tabla13[Registro diligenciado],FALSE,1)</f>
        <v>1</v>
      </c>
      <c r="H121" s="290" t="str">
        <f>IF(G121,_xlfn.XLOOKUP(F121,Tabla6[Id Riesgo],Tabla6[DESCRIPCIÓN DEL RIESGO],FALSE,1),"")</f>
        <v>Posibilidad de afectación Legal, de Contagio, Económica por Soborno entrante, Corrupción debido a aceptar y solicitar una ventaja indebida de cualquier valor para la toma de imágenes a través de equipos no tripulados Uas (Drones) para beneficio propio o de un tercero</v>
      </c>
      <c r="I121" s="327">
        <f>_xlfn.XLOOKUP(Tabla135[[#This Row],[Id Riesgo]],Tabla13[Id Riesgo],Tabla13[Probabilidad])</f>
        <v>0.6</v>
      </c>
      <c r="J121" s="327">
        <f>_xlfn.XLOOKUP(Tabla135[[#This Row],[Id Riesgo]],Tabla13[Id Riesgo],Tabla13[Porcentaje Impacto],"",1)</f>
        <v>0.6</v>
      </c>
      <c r="K121" s="311">
        <v>10</v>
      </c>
      <c r="L121" s="314"/>
      <c r="M121" s="314"/>
      <c r="N121" s="314"/>
      <c r="O121" s="295"/>
      <c r="P121" s="314"/>
      <c r="Q121" s="328" t="str">
        <f>_xlfn.TEXTJOIN(" ",TRUE,Tabla135[[#This Row],[Actividad - Acción ¿Qué?
Inicia con verbo]],Tabla135[[#This Row],[Complemento
(Observaciones o desviaciones)]])</f>
        <v/>
      </c>
      <c r="R121" s="295"/>
      <c r="S121" s="327" t="str">
        <f>_xlfn.XLOOKUP(Tabla135[[#This Row],[Tipo de control]],Tabla7[Tipo de control],Tabla7[Peso],"",1)</f>
        <v/>
      </c>
      <c r="T121" s="290" t="str">
        <f>_xlfn.XLOOKUP(Tabla135[[#This Row],[Tipo de control]],Tabla7[Tipo de control],Tabla7[Afectación matriz],"",1)</f>
        <v/>
      </c>
      <c r="U121" s="295"/>
      <c r="V121" s="327" t="str">
        <f>_xlfn.XLOOKUP(Tabla135[[#This Row],[Implementación]],Tabla11[Implementación],Tabla11[Peso],"",1)</f>
        <v/>
      </c>
      <c r="W121" s="295"/>
      <c r="X121" s="295"/>
      <c r="Y121" s="295"/>
      <c r="Z121" s="295"/>
      <c r="AA121" s="310" t="str">
        <f>IFERROR(Tabla135[[#This Row],[Peso del control]]+Tabla135[[#This Row],[Peso de la implementación]],"")</f>
        <v/>
      </c>
      <c r="AB121" s="310" t="str" cm="1">
        <f t="array" ref="AB121">IFERROR(IF(Tabla135[[#This Row],[Registro diligenciado]]=TRUE,_xlfn.IFS(AND(Tabla135[[#This Row],[No. de Control]]=1,Tabla135[[#This Row],[Desplazamiento en la Matriz]]="Probabilidad"),D121-(D121*Tabla135[[#This Row],[Valor del control]]),AND(Tabla135[[#This Row],[No. de Control]]&gt;1,Tabla135[[#This Row],[Desplazamiento en la Matriz]]="Probabilidad"),AB120-(AB120*Tabla135[[#This Row],[Valor del control]]),AND(Tabla135[[#This Row],[No. de Control]]=1,Tabla135[[#This Row],[Desplazamiento en la Matriz]]="Impacto"),D121,AND(Tabla135[[#This Row],[No. de Control]]&gt;1,Tabla135[[#This Row],[Desplazamiento en la Matriz]]="Impacto"),AB120),""),"")</f>
        <v/>
      </c>
      <c r="AC121" s="310" t="str" cm="1">
        <f t="array" ref="AC121">IFERROR(IF(Tabla135[[#This Row],[Registro diligenciado]]=TRUE,_xlfn.IFS(AND(Tabla135[[#This Row],[No. de Control]]=1,Tabla135[[#This Row],[Desplazamiento en la Matriz]]="Impacto"),E121-(E121*Tabla135[[#This Row],[Valor del control]]),AND(Tabla135[[#This Row],[No. de Control]]&gt;1,Tabla135[[#This Row],[Desplazamiento en la Matriz]]="Impacto"),AC120-(AC120*Tabla135[[#This Row],[Valor del control]]),AND(Tabla135[[#This Row],[No. de Control]]=1,Tabla135[[#This Row],[Desplazamiento en la Matriz]]="Probabilidad"),E121,AND(Tabla135[[#This Row],[No. de Control]]&gt;1,Tabla135[[#This Row],[Desplazamiento en la Matriz]]="Probabilidad"),AC120),""),"")</f>
        <v/>
      </c>
      <c r="AD121" s="310">
        <f>IFERROR(_xlfn.MINIFS(Tabla135[Probabilidad residual],Tabla135[Id Riesgo],Tabla135[[#This Row],[Id Riesgo]]),"")</f>
        <v>0.36</v>
      </c>
      <c r="AE121" s="310">
        <f>IFERROR(_xlfn.MINIFS(Tabla135[Impacto residual],Tabla135[Id Riesgo],Tabla135[[#This Row],[Id Riesgo]]),"")</f>
        <v>0.39</v>
      </c>
      <c r="AF121" s="310" t="str" cm="1">
        <f t="array" ref="AF1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21" s="310" t="str" cm="1">
        <f t="array" ref="AG1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Menor</v>
      </c>
      <c r="AH1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 s="213"/>
      <c r="AJ121" s="801">
        <f>_xlfn.MINIFS(Tabla135[Probabilidad residual],Tabla135[Id Riesgo],Tabla135[[#This Row],[Id Riesgo]])</f>
        <v>0.36</v>
      </c>
      <c r="AK121" s="801">
        <f>_xlfn.MINIFS(Tabla135[Impacto residual],Tabla135[Id Riesgo],Tabla135[[#This Row],[Id Riesgo]])</f>
        <v>0.39</v>
      </c>
      <c r="AL121" s="801"/>
      <c r="AM121" s="801"/>
      <c r="AN121" s="213"/>
      <c r="AO121" s="213"/>
      <c r="AP121" s="213"/>
      <c r="AQ121" s="213"/>
      <c r="AR121" s="213"/>
      <c r="AS121" s="213"/>
      <c r="AT121" s="213"/>
      <c r="AU121" s="213"/>
      <c r="AV121" s="213"/>
      <c r="AW121" s="213"/>
      <c r="AX121" s="213"/>
      <c r="AY121" s="213"/>
    </row>
    <row r="122" spans="1:51" ht="175.5" customHeight="1" x14ac:dyDescent="0.4">
      <c r="A122" s="783" t="str">
        <f>Tabla135[[#This Row],[Id Riesgo]]</f>
        <v>RC12</v>
      </c>
      <c r="B122"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2" s="776" t="b">
        <f>Tabla135[[#This Row],[Identificado en paso 1 y 2?]]</f>
        <v>1</v>
      </c>
      <c r="D122" s="801">
        <f>_xlfn.XLOOKUP(Tabla135[[#This Row],[Id Riesgo]],Tabla13[Id Riesgo],Tabla13[Probabilidad],"",1)</f>
        <v>0.8</v>
      </c>
      <c r="E122" s="801">
        <f>IF(C122=TRUE,_xlfn.XLOOKUP(Tabla135[[#This Row],[Id Riesgo]],Tabla13[Id Riesgo],Tabla13[Porcentaje Impacto],"",1),"")</f>
        <v>1</v>
      </c>
      <c r="F122" s="290" t="s">
        <v>577</v>
      </c>
      <c r="G122" s="414" t="b">
        <f>_xlfn.XLOOKUP(F122,Tabla13[Id Riesgo],Tabla13[Registro diligenciado],FALSE,1)</f>
        <v>1</v>
      </c>
      <c r="H122" s="290" t="str">
        <f>IF(G122,_xlfn.XLOOKUP(F122,Tabla6[Id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2" s="327">
        <f>_xlfn.XLOOKUP(Tabla135[[#This Row],[Id Riesgo]],Tabla13[Id Riesgo],Tabla13[Probabilidad])</f>
        <v>0.8</v>
      </c>
      <c r="J122" s="327">
        <f>_xlfn.XLOOKUP(Tabla135[[#This Row],[Id Riesgo]],Tabla13[Id Riesgo],Tabla13[Porcentaje Impacto],"",1)</f>
        <v>1</v>
      </c>
      <c r="K122" s="311">
        <v>1</v>
      </c>
      <c r="L122" s="314" t="s">
        <v>309</v>
      </c>
      <c r="M122" s="314" t="s">
        <v>211</v>
      </c>
      <c r="N122" s="314"/>
      <c r="O122" s="295" t="s">
        <v>808</v>
      </c>
      <c r="P122" s="314" t="s">
        <v>809</v>
      </c>
      <c r="Q122" s="328" t="str">
        <f>_xlfn.TEXTJOIN(" ",TRUE,Tabla135[[#This Row],[Actividad - Acción ¿Qué?
Inicia con verbo]],Tabla135[[#This Row],[Complemento
(Observaciones o desviaciones)]])</f>
        <v>Implementar jornadas permanentes de inducción y reinducción a los responsables de la atención a la ciudadanía sobre los servicios que ofrece la ANT, las nuevas normatividades y decisiones administrativas que tome la Entidad Analizando y verificando periódicamente las quejas y reclamos asociados a la atención con el fin de identificar fallas recurrentes y orientar acciones de mejora continua con los profesionales y técnicos asignados a estas actividades</v>
      </c>
      <c r="R122" s="295" t="s">
        <v>102</v>
      </c>
      <c r="S122" s="327">
        <f>_xlfn.XLOOKUP(Tabla135[[#This Row],[Tipo de control]],Tabla7[Tipo de control],Tabla7[Peso],"",1)</f>
        <v>0.25</v>
      </c>
      <c r="T122" s="290" t="str">
        <f>_xlfn.XLOOKUP(Tabla135[[#This Row],[Tipo de control]],Tabla7[Tipo de control],Tabla7[Afectación matriz],"",1)</f>
        <v>Probabilidad</v>
      </c>
      <c r="U122" s="295" t="s">
        <v>136</v>
      </c>
      <c r="V122" s="327">
        <f>_xlfn.XLOOKUP(Tabla135[[#This Row],[Implementación]],Tabla11[Implementación],Tabla11[Peso],"",1)</f>
        <v>0.15</v>
      </c>
      <c r="W122" s="295" t="s">
        <v>98</v>
      </c>
      <c r="X122" s="295" t="s">
        <v>222</v>
      </c>
      <c r="Y122" s="295" t="s">
        <v>100</v>
      </c>
      <c r="Z122" s="295" t="s">
        <v>101</v>
      </c>
      <c r="AA122" s="310">
        <f>IFERROR(Tabla135[[#This Row],[Peso del control]]+Tabla135[[#This Row],[Peso de la implementación]],"")</f>
        <v>0.4</v>
      </c>
      <c r="AB122" s="310" cm="1">
        <f t="array" ref="AB122">IFERROR(IF(Tabla135[[#This Row],[Registro diligenciado]]=TRUE,_xlfn.IFS(AND(Tabla135[[#This Row],[No. de Control]]=1,Tabla135[[#This Row],[Desplazamiento en la Matriz]]="Probabilidad"),D122-(D122*Tabla135[[#This Row],[Valor del control]]),AND(Tabla135[[#This Row],[No. de Control]]&gt;1,Tabla135[[#This Row],[Desplazamiento en la Matriz]]="Probabilidad"),AB121-(AB121*Tabla135[[#This Row],[Valor del control]]),AND(Tabla135[[#This Row],[No. de Control]]=1,Tabla135[[#This Row],[Desplazamiento en la Matriz]]="Impacto"),D122,AND(Tabla135[[#This Row],[No. de Control]]&gt;1,Tabla135[[#This Row],[Desplazamiento en la Matriz]]="Impacto"),AB121),""),"")</f>
        <v>0.48</v>
      </c>
      <c r="AC122" s="310" cm="1">
        <f t="array" ref="AC122">IFERROR(IF(Tabla135[[#This Row],[Registro diligenciado]]=TRUE,_xlfn.IFS(AND(Tabla135[[#This Row],[No. de Control]]=1,Tabla135[[#This Row],[Desplazamiento en la Matriz]]="Impacto"),E122-(E122*Tabla135[[#This Row],[Valor del control]]),AND(Tabla135[[#This Row],[No. de Control]]&gt;1,Tabla135[[#This Row],[Desplazamiento en la Matriz]]="Impacto"),AC121-(AC121*Tabla135[[#This Row],[Valor del control]]),AND(Tabla135[[#This Row],[No. de Control]]=1,Tabla135[[#This Row],[Desplazamiento en la Matriz]]="Probabilidad"),E122,AND(Tabla135[[#This Row],[No. de Control]]&gt;1,Tabla135[[#This Row],[Desplazamiento en la Matriz]]="Probabilidad"),AC121),""),"")</f>
        <v>1</v>
      </c>
      <c r="AD122" s="310">
        <f>IFERROR(_xlfn.MINIFS(Tabla135[Probabilidad residual],Tabla135[Id Riesgo],Tabla135[[#This Row],[Id Riesgo]]),"")</f>
        <v>0.48</v>
      </c>
      <c r="AE122" s="310">
        <f>IFERROR(_xlfn.MINIFS(Tabla135[Impacto residual],Tabla135[Id Riesgo],Tabla135[[#This Row],[Id Riesgo]]),"")</f>
        <v>1</v>
      </c>
      <c r="AF122" s="310" t="str" cm="1">
        <f t="array" ref="AF1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2" s="310" t="str" cm="1">
        <f t="array" ref="AG1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22" s="213"/>
      <c r="AJ122" s="801">
        <f>_xlfn.MINIFS(Tabla135[Probabilidad residual],Tabla135[Id Riesgo],Tabla135[[#This Row],[Id Riesgo]])</f>
        <v>0.48</v>
      </c>
      <c r="AK122" s="801">
        <f>_xlfn.MINIFS(Tabla135[Impacto residual],Tabla135[Id Riesgo],Tabla135[[#This Row],[Id Riesgo]])</f>
        <v>1</v>
      </c>
      <c r="AL122" s="801" t="str" cm="1">
        <f t="array" ref="AL122">IFERROR(_xlfn.IFS(AND(AJ122&gt;=CONFIGURACIÓN!$BF$6,AJ122&lt;=CONFIGURACIÓN!$BG$6),CONFIGURACIÓN!$BE$6,AND(AJ122&gt;=CONFIGURACIÓN!$BF$7,AJ122&lt;=CONFIGURACIÓN!$BG$7),CONFIGURACIÓN!$BE$7,AND(AJ122&gt;=CONFIGURACIÓN!$BF$8,AJ122&lt;=CONFIGURACIÓN!$BG$8),CONFIGURACIÓN!$BE$8,AND(AJ122&gt;=CONFIGURACIÓN!$BF$9,AJ122&lt;=CONFIGURACIÓN!$BG$9),CONFIGURACIÓN!$BE$9,AND(AJ122&gt;=CONFIGURACIÓN!$BF$10,AJ122&lt;=CONFIGURACIÓN!$BG$10),CONFIGURACIÓN!$BE$10),"")</f>
        <v>Media</v>
      </c>
      <c r="AM122" s="801" t="str" cm="1">
        <f t="array" ref="AM122">IFERROR(_xlfn.IFS(AND(AK122&gt;=CONFIGURACIÓN!$BJ$6,AK122&lt;=CONFIGURACIÓN!$BK$6),CONFIGURACIÓN!$BI$6,AND(AK122&gt;=CONFIGURACIÓN!$BJ$7,AK122&lt;=CONFIGURACIÓN!$BK$7),CONFIGURACIÓN!$BI$7,AND(AK122&gt;=CONFIGURACIÓN!$BJ$8,AK122&lt;=CONFIGURACIÓN!$BK$8),CONFIGURACIÓN!$BI$8,AND(AK122&gt;=CONFIGURACIÓN!$BJ$9,AK122&lt;=CONFIGURACIÓN!$BK$9),CONFIGURACIÓN!$BI$9,AND(AK122&gt;=CONFIGURACIÓN!$BJ$10,AK122&lt;=CONFIGURACIÓN!$BK$10),CONFIGURACIÓN!$BI$10),"")</f>
        <v>Castastrófico</v>
      </c>
      <c r="AN122" s="213"/>
      <c r="AO122" s="213"/>
      <c r="AP122" s="213"/>
      <c r="AQ122" s="213"/>
      <c r="AR122" s="213"/>
      <c r="AS122" s="213"/>
      <c r="AT122" s="213"/>
      <c r="AU122" s="213"/>
      <c r="AV122" s="213"/>
      <c r="AW122" s="213"/>
      <c r="AX122" s="213"/>
      <c r="AY122" s="213"/>
    </row>
    <row r="123" spans="1:51" ht="111.9" hidden="1" x14ac:dyDescent="0.4">
      <c r="A123" s="783" t="str">
        <f>Tabla135[[#This Row],[Id Riesgo]]</f>
        <v>RC12</v>
      </c>
      <c r="B123"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3" s="776" t="b">
        <f>Tabla135[[#This Row],[Identificado en paso 1 y 2?]]</f>
        <v>1</v>
      </c>
      <c r="D123" s="801">
        <f>_xlfn.XLOOKUP(Tabla135[[#This Row],[Id Riesgo]],Tabla13[Id Riesgo],Tabla13[Probabilidad],"",1)</f>
        <v>0.8</v>
      </c>
      <c r="E123" s="801">
        <f>IF(C123=TRUE,_xlfn.XLOOKUP(Tabla135[[#This Row],[Id Riesgo]],Tabla13[Id Riesgo],Tabla13[Porcentaje Impacto],"",1),"")</f>
        <v>1</v>
      </c>
      <c r="F123" s="290" t="str">
        <f t="shared" ref="F123:F131" si="11">F122</f>
        <v>RC12</v>
      </c>
      <c r="G123" s="414" t="b">
        <f>_xlfn.XLOOKUP(F123,Tabla13[Id Riesgo],Tabla13[Registro diligenciado],FALSE,1)</f>
        <v>1</v>
      </c>
      <c r="H123" s="290" t="str">
        <f>IF(G123,_xlfn.XLOOKUP(F123,Tabla6[Id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3" s="327">
        <f>_xlfn.XLOOKUP(Tabla135[[#This Row],[Id Riesgo]],Tabla13[Id Riesgo],Tabla13[Probabilidad])</f>
        <v>0.8</v>
      </c>
      <c r="J123" s="327">
        <f>_xlfn.XLOOKUP(Tabla135[[#This Row],[Id Riesgo]],Tabla13[Id Riesgo],Tabla13[Porcentaje Impacto],"",1)</f>
        <v>1</v>
      </c>
      <c r="K123" s="311">
        <v>2</v>
      </c>
      <c r="L123" s="314"/>
      <c r="M123" s="314"/>
      <c r="N123" s="314"/>
      <c r="O123" s="295"/>
      <c r="P123" s="314"/>
      <c r="Q123" s="328" t="str">
        <f>_xlfn.TEXTJOIN(" ",TRUE,Tabla135[[#This Row],[Actividad - Acción ¿Qué?
Inicia con verbo]],Tabla135[[#This Row],[Complemento
(Observaciones o desviaciones)]])</f>
        <v/>
      </c>
      <c r="R123" s="295"/>
      <c r="S123" s="327" t="str">
        <f>_xlfn.XLOOKUP(Tabla135[[#This Row],[Tipo de control]],Tabla7[Tipo de control],Tabla7[Peso],"",1)</f>
        <v/>
      </c>
      <c r="T123" s="290" t="str">
        <f>_xlfn.XLOOKUP(Tabla135[[#This Row],[Tipo de control]],Tabla7[Tipo de control],Tabla7[Afectación matriz],"",1)</f>
        <v/>
      </c>
      <c r="U123" s="295"/>
      <c r="V123" s="327" t="str">
        <f>_xlfn.XLOOKUP(Tabla135[[#This Row],[Implementación]],Tabla11[Implementación],Tabla11[Peso],"",1)</f>
        <v/>
      </c>
      <c r="W123" s="295"/>
      <c r="X123" s="295"/>
      <c r="Y123" s="295"/>
      <c r="Z123" s="295"/>
      <c r="AA123" s="310" t="str">
        <f>IFERROR(Tabla135[[#This Row],[Peso del control]]+Tabla135[[#This Row],[Peso de la implementación]],"")</f>
        <v/>
      </c>
      <c r="AB123" s="310" t="str" cm="1">
        <f t="array" ref="AB123">IFERROR(IF(Tabla135[[#This Row],[Registro diligenciado]]=TRUE,_xlfn.IFS(AND(Tabla135[[#This Row],[No. de Control]]=1,Tabla135[[#This Row],[Desplazamiento en la Matriz]]="Probabilidad"),D123-(D123*Tabla135[[#This Row],[Valor del control]]),AND(Tabla135[[#This Row],[No. de Control]]&gt;1,Tabla135[[#This Row],[Desplazamiento en la Matriz]]="Probabilidad"),AB122-(AB122*Tabla135[[#This Row],[Valor del control]]),AND(Tabla135[[#This Row],[No. de Control]]=1,Tabla135[[#This Row],[Desplazamiento en la Matriz]]="Impacto"),D123,AND(Tabla135[[#This Row],[No. de Control]]&gt;1,Tabla135[[#This Row],[Desplazamiento en la Matriz]]="Impacto"),AB122),""),"")</f>
        <v/>
      </c>
      <c r="AC123" s="310" t="str" cm="1">
        <f t="array" ref="AC123">IFERROR(IF(Tabla135[[#This Row],[Registro diligenciado]]=TRUE,_xlfn.IFS(AND(Tabla135[[#This Row],[No. de Control]]=1,Tabla135[[#This Row],[Desplazamiento en la Matriz]]="Impacto"),E123-(E123*Tabla135[[#This Row],[Valor del control]]),AND(Tabla135[[#This Row],[No. de Control]]&gt;1,Tabla135[[#This Row],[Desplazamiento en la Matriz]]="Impacto"),AC122-(AC122*Tabla135[[#This Row],[Valor del control]]),AND(Tabla135[[#This Row],[No. de Control]]=1,Tabla135[[#This Row],[Desplazamiento en la Matriz]]="Probabilidad"),E123,AND(Tabla135[[#This Row],[No. de Control]]&gt;1,Tabla135[[#This Row],[Desplazamiento en la Matriz]]="Probabilidad"),AC122),""),"")</f>
        <v/>
      </c>
      <c r="AD123" s="310">
        <f>IFERROR(_xlfn.MINIFS(Tabla135[Probabilidad residual],Tabla135[Id Riesgo],Tabla135[[#This Row],[Id Riesgo]]),"")</f>
        <v>0.48</v>
      </c>
      <c r="AE123" s="310">
        <f>IFERROR(_xlfn.MINIFS(Tabla135[Impacto residual],Tabla135[Id Riesgo],Tabla135[[#This Row],[Id Riesgo]]),"")</f>
        <v>1</v>
      </c>
      <c r="AF123" s="310" t="str" cm="1">
        <f t="array" ref="AF1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3" s="310" t="str" cm="1">
        <f t="array" ref="AG1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 s="213"/>
      <c r="AJ123" s="801">
        <f>_xlfn.MINIFS(Tabla135[Probabilidad residual],Tabla135[Id Riesgo],Tabla135[[#This Row],[Id Riesgo]])</f>
        <v>0.48</v>
      </c>
      <c r="AK123" s="801">
        <f>_xlfn.MINIFS(Tabla135[Impacto residual],Tabla135[Id Riesgo],Tabla135[[#This Row],[Id Riesgo]])</f>
        <v>1</v>
      </c>
      <c r="AL123" s="801"/>
      <c r="AM123" s="801"/>
      <c r="AN123" s="213"/>
      <c r="AO123" s="213"/>
      <c r="AP123" s="213"/>
      <c r="AQ123" s="213"/>
      <c r="AR123" s="213"/>
      <c r="AS123" s="213"/>
      <c r="AT123" s="213"/>
      <c r="AU123" s="213"/>
      <c r="AV123" s="213"/>
      <c r="AW123" s="213"/>
      <c r="AX123" s="213"/>
      <c r="AY123" s="213"/>
    </row>
    <row r="124" spans="1:51" ht="111.9" hidden="1" x14ac:dyDescent="0.4">
      <c r="A124" s="783" t="str">
        <f>Tabla135[[#This Row],[Id Riesgo]]</f>
        <v>RC12</v>
      </c>
      <c r="B124"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4" s="776" t="b">
        <f>Tabla135[[#This Row],[Identificado en paso 1 y 2?]]</f>
        <v>1</v>
      </c>
      <c r="D124" s="801">
        <f>_xlfn.XLOOKUP(Tabla135[[#This Row],[Id Riesgo]],Tabla13[Id Riesgo],Tabla13[Probabilidad],"",1)</f>
        <v>0.8</v>
      </c>
      <c r="E124" s="801">
        <f>IF(C124=TRUE,_xlfn.XLOOKUP(Tabla135[[#This Row],[Id Riesgo]],Tabla13[Id Riesgo],Tabla13[Porcentaje Impacto],"",1),"")</f>
        <v>1</v>
      </c>
      <c r="F124" s="290" t="str">
        <f t="shared" si="11"/>
        <v>RC12</v>
      </c>
      <c r="G124" s="414" t="b">
        <f>_xlfn.XLOOKUP(F124,Tabla13[Id Riesgo],Tabla13[Registro diligenciado],FALSE,1)</f>
        <v>1</v>
      </c>
      <c r="H124" s="290" t="str">
        <f>IF(G124,_xlfn.XLOOKUP(F124,Tabla6[Id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4" s="327">
        <f>_xlfn.XLOOKUP(Tabla135[[#This Row],[Id Riesgo]],Tabla13[Id Riesgo],Tabla13[Probabilidad])</f>
        <v>0.8</v>
      </c>
      <c r="J124" s="327">
        <f>_xlfn.XLOOKUP(Tabla135[[#This Row],[Id Riesgo]],Tabla13[Id Riesgo],Tabla13[Porcentaje Impacto],"",1)</f>
        <v>1</v>
      </c>
      <c r="K124" s="311">
        <v>3</v>
      </c>
      <c r="L124" s="314"/>
      <c r="M124" s="314"/>
      <c r="N124" s="314"/>
      <c r="O124" s="295"/>
      <c r="P124" s="314"/>
      <c r="Q124" s="328" t="str">
        <f>_xlfn.TEXTJOIN(" ",TRUE,Tabla135[[#This Row],[Actividad - Acción ¿Qué?
Inicia con verbo]],Tabla135[[#This Row],[Complemento
(Observaciones o desviaciones)]])</f>
        <v/>
      </c>
      <c r="R124" s="295"/>
      <c r="S124" s="327" t="str">
        <f>_xlfn.XLOOKUP(Tabla135[[#This Row],[Tipo de control]],Tabla7[Tipo de control],Tabla7[Peso],"",1)</f>
        <v/>
      </c>
      <c r="T124" s="290" t="str">
        <f>_xlfn.XLOOKUP(Tabla135[[#This Row],[Tipo de control]],Tabla7[Tipo de control],Tabla7[Afectación matriz],"",1)</f>
        <v/>
      </c>
      <c r="U124" s="295"/>
      <c r="V124" s="327" t="str">
        <f>_xlfn.XLOOKUP(Tabla135[[#This Row],[Implementación]],Tabla11[Implementación],Tabla11[Peso],"",1)</f>
        <v/>
      </c>
      <c r="W124" s="295"/>
      <c r="X124" s="295"/>
      <c r="Y124" s="295"/>
      <c r="Z124" s="295"/>
      <c r="AA124" s="310" t="str">
        <f>IFERROR(Tabla135[[#This Row],[Peso del control]]+Tabla135[[#This Row],[Peso de la implementación]],"")</f>
        <v/>
      </c>
      <c r="AB124" s="310" t="str" cm="1">
        <f t="array" ref="AB124">IFERROR(IF(Tabla135[[#This Row],[Registro diligenciado]]=TRUE,_xlfn.IFS(AND(Tabla135[[#This Row],[No. de Control]]=1,Tabla135[[#This Row],[Desplazamiento en la Matriz]]="Probabilidad"),D124-(D124*Tabla135[[#This Row],[Valor del control]]),AND(Tabla135[[#This Row],[No. de Control]]&gt;1,Tabla135[[#This Row],[Desplazamiento en la Matriz]]="Probabilidad"),AB123-(AB123*Tabla135[[#This Row],[Valor del control]]),AND(Tabla135[[#This Row],[No. de Control]]=1,Tabla135[[#This Row],[Desplazamiento en la Matriz]]="Impacto"),D124,AND(Tabla135[[#This Row],[No. de Control]]&gt;1,Tabla135[[#This Row],[Desplazamiento en la Matriz]]="Impacto"),AB123),""),"")</f>
        <v/>
      </c>
      <c r="AC124" s="310" t="str" cm="1">
        <f t="array" ref="AC124">IFERROR(IF(Tabla135[[#This Row],[Registro diligenciado]]=TRUE,_xlfn.IFS(AND(Tabla135[[#This Row],[No. de Control]]=1,Tabla135[[#This Row],[Desplazamiento en la Matriz]]="Impacto"),E124-(E124*Tabla135[[#This Row],[Valor del control]]),AND(Tabla135[[#This Row],[No. de Control]]&gt;1,Tabla135[[#This Row],[Desplazamiento en la Matriz]]="Impacto"),AC123-(AC123*Tabla135[[#This Row],[Valor del control]]),AND(Tabla135[[#This Row],[No. de Control]]=1,Tabla135[[#This Row],[Desplazamiento en la Matriz]]="Probabilidad"),E124,AND(Tabla135[[#This Row],[No. de Control]]&gt;1,Tabla135[[#This Row],[Desplazamiento en la Matriz]]="Probabilidad"),AC123),""),"")</f>
        <v/>
      </c>
      <c r="AD124" s="310">
        <f>IFERROR(_xlfn.MINIFS(Tabla135[Probabilidad residual],Tabla135[Id Riesgo],Tabla135[[#This Row],[Id Riesgo]]),"")</f>
        <v>0.48</v>
      </c>
      <c r="AE124" s="310">
        <f>IFERROR(_xlfn.MINIFS(Tabla135[Impacto residual],Tabla135[Id Riesgo],Tabla135[[#This Row],[Id Riesgo]]),"")</f>
        <v>1</v>
      </c>
      <c r="AF124" s="310" t="str" cm="1">
        <f t="array" ref="AF1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4" s="310" t="str" cm="1">
        <f t="array" ref="AG1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 s="213"/>
      <c r="AJ124" s="801">
        <f>_xlfn.MINIFS(Tabla135[Probabilidad residual],Tabla135[Id Riesgo],Tabla135[[#This Row],[Id Riesgo]])</f>
        <v>0.48</v>
      </c>
      <c r="AK124" s="801">
        <f>_xlfn.MINIFS(Tabla135[Impacto residual],Tabla135[Id Riesgo],Tabla135[[#This Row],[Id Riesgo]])</f>
        <v>1</v>
      </c>
      <c r="AL124" s="801"/>
      <c r="AM124" s="801"/>
      <c r="AN124" s="213"/>
      <c r="AO124" s="213"/>
      <c r="AP124" s="213"/>
      <c r="AQ124" s="213"/>
      <c r="AR124" s="213"/>
      <c r="AS124" s="213"/>
      <c r="AT124" s="213"/>
      <c r="AU124" s="213"/>
      <c r="AV124" s="213"/>
      <c r="AW124" s="213"/>
      <c r="AX124" s="213"/>
      <c r="AY124" s="213"/>
    </row>
    <row r="125" spans="1:51" ht="111.9" hidden="1" x14ac:dyDescent="0.4">
      <c r="A125" s="783" t="str">
        <f>Tabla135[[#This Row],[Id Riesgo]]</f>
        <v>RC12</v>
      </c>
      <c r="B125"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5" s="776" t="b">
        <f>Tabla135[[#This Row],[Identificado en paso 1 y 2?]]</f>
        <v>1</v>
      </c>
      <c r="D125" s="801">
        <f>_xlfn.XLOOKUP(Tabla135[[#This Row],[Id Riesgo]],Tabla13[Id Riesgo],Tabla13[Probabilidad],"",1)</f>
        <v>0.8</v>
      </c>
      <c r="E125" s="801">
        <f>IF(C125=TRUE,_xlfn.XLOOKUP(Tabla135[[#This Row],[Id Riesgo]],Tabla13[Id Riesgo],Tabla13[Porcentaje Impacto],"",1),"")</f>
        <v>1</v>
      </c>
      <c r="F125" s="290" t="str">
        <f t="shared" si="11"/>
        <v>RC12</v>
      </c>
      <c r="G125" s="414" t="b">
        <f>_xlfn.XLOOKUP(F125,Tabla13[Id Riesgo],Tabla13[Registro diligenciado],FALSE,1)</f>
        <v>1</v>
      </c>
      <c r="H125" s="290" t="str">
        <f>IF(G125,_xlfn.XLOOKUP(F125,Tabla6[Id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5" s="327">
        <f>_xlfn.XLOOKUP(Tabla135[[#This Row],[Id Riesgo]],Tabla13[Id Riesgo],Tabla13[Probabilidad])</f>
        <v>0.8</v>
      </c>
      <c r="J125" s="327">
        <f>_xlfn.XLOOKUP(Tabla135[[#This Row],[Id Riesgo]],Tabla13[Id Riesgo],Tabla13[Porcentaje Impacto],"",1)</f>
        <v>1</v>
      </c>
      <c r="K125" s="311">
        <v>4</v>
      </c>
      <c r="L125" s="314"/>
      <c r="M125" s="314"/>
      <c r="N125" s="314"/>
      <c r="O125" s="295"/>
      <c r="P125" s="314"/>
      <c r="Q125" s="328" t="str">
        <f>_xlfn.TEXTJOIN(" ",TRUE,Tabla135[[#This Row],[Actividad - Acción ¿Qué?
Inicia con verbo]],Tabla135[[#This Row],[Complemento
(Observaciones o desviaciones)]])</f>
        <v/>
      </c>
      <c r="R125" s="295"/>
      <c r="S125" s="327" t="str">
        <f>_xlfn.XLOOKUP(Tabla135[[#This Row],[Tipo de control]],Tabla7[Tipo de control],Tabla7[Peso],"",1)</f>
        <v/>
      </c>
      <c r="T125" s="290" t="str">
        <f>_xlfn.XLOOKUP(Tabla135[[#This Row],[Tipo de control]],Tabla7[Tipo de control],Tabla7[Afectación matriz],"",1)</f>
        <v/>
      </c>
      <c r="U125" s="295"/>
      <c r="V125" s="327" t="str">
        <f>_xlfn.XLOOKUP(Tabla135[[#This Row],[Implementación]],Tabla11[Implementación],Tabla11[Peso],"",1)</f>
        <v/>
      </c>
      <c r="W125" s="295"/>
      <c r="X125" s="295"/>
      <c r="Y125" s="295"/>
      <c r="Z125" s="295"/>
      <c r="AA125" s="310" t="str">
        <f>IFERROR(Tabla135[[#This Row],[Peso del control]]+Tabla135[[#This Row],[Peso de la implementación]],"")</f>
        <v/>
      </c>
      <c r="AB125" s="310" t="str" cm="1">
        <f t="array" ref="AB125">IFERROR(IF(Tabla135[[#This Row],[Registro diligenciado]]=TRUE,_xlfn.IFS(AND(Tabla135[[#This Row],[No. de Control]]=1,Tabla135[[#This Row],[Desplazamiento en la Matriz]]="Probabilidad"),D125-(D125*Tabla135[[#This Row],[Valor del control]]),AND(Tabla135[[#This Row],[No. de Control]]&gt;1,Tabla135[[#This Row],[Desplazamiento en la Matriz]]="Probabilidad"),AB124-(AB124*Tabla135[[#This Row],[Valor del control]]),AND(Tabla135[[#This Row],[No. de Control]]=1,Tabla135[[#This Row],[Desplazamiento en la Matriz]]="Impacto"),D125,AND(Tabla135[[#This Row],[No. de Control]]&gt;1,Tabla135[[#This Row],[Desplazamiento en la Matriz]]="Impacto"),AB124),""),"")</f>
        <v/>
      </c>
      <c r="AC125" s="310" t="str" cm="1">
        <f t="array" ref="AC125">IFERROR(IF(Tabla135[[#This Row],[Registro diligenciado]]=TRUE,_xlfn.IFS(AND(Tabla135[[#This Row],[No. de Control]]=1,Tabla135[[#This Row],[Desplazamiento en la Matriz]]="Impacto"),E125-(E125*Tabla135[[#This Row],[Valor del control]]),AND(Tabla135[[#This Row],[No. de Control]]&gt;1,Tabla135[[#This Row],[Desplazamiento en la Matriz]]="Impacto"),AC124-(AC124*Tabla135[[#This Row],[Valor del control]]),AND(Tabla135[[#This Row],[No. de Control]]=1,Tabla135[[#This Row],[Desplazamiento en la Matriz]]="Probabilidad"),E125,AND(Tabla135[[#This Row],[No. de Control]]&gt;1,Tabla135[[#This Row],[Desplazamiento en la Matriz]]="Probabilidad"),AC124),""),"")</f>
        <v/>
      </c>
      <c r="AD125" s="310">
        <f>IFERROR(_xlfn.MINIFS(Tabla135[Probabilidad residual],Tabla135[Id Riesgo],Tabla135[[#This Row],[Id Riesgo]]),"")</f>
        <v>0.48</v>
      </c>
      <c r="AE125" s="310">
        <f>IFERROR(_xlfn.MINIFS(Tabla135[Impacto residual],Tabla135[Id Riesgo],Tabla135[[#This Row],[Id Riesgo]]),"")</f>
        <v>1</v>
      </c>
      <c r="AF125" s="310" t="str" cm="1">
        <f t="array" ref="AF1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5" s="310" t="str" cm="1">
        <f t="array" ref="AG1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 s="213"/>
      <c r="AJ125" s="801">
        <f>_xlfn.MINIFS(Tabla135[Probabilidad residual],Tabla135[Id Riesgo],Tabla135[[#This Row],[Id Riesgo]])</f>
        <v>0.48</v>
      </c>
      <c r="AK125" s="801">
        <f>_xlfn.MINIFS(Tabla135[Impacto residual],Tabla135[Id Riesgo],Tabla135[[#This Row],[Id Riesgo]])</f>
        <v>1</v>
      </c>
      <c r="AL125" s="801"/>
      <c r="AM125" s="801"/>
      <c r="AN125" s="213"/>
      <c r="AO125" s="213"/>
      <c r="AP125" s="213"/>
      <c r="AQ125" s="213"/>
      <c r="AR125" s="213"/>
      <c r="AS125" s="213"/>
      <c r="AT125" s="213"/>
      <c r="AU125" s="213"/>
      <c r="AV125" s="213"/>
      <c r="AW125" s="213"/>
      <c r="AX125" s="213"/>
      <c r="AY125" s="213"/>
    </row>
    <row r="126" spans="1:51" ht="111.9" hidden="1" x14ac:dyDescent="0.4">
      <c r="A126" s="783" t="str">
        <f>Tabla135[[#This Row],[Id Riesgo]]</f>
        <v>RC12</v>
      </c>
      <c r="B126"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6" s="776" t="b">
        <f>Tabla135[[#This Row],[Identificado en paso 1 y 2?]]</f>
        <v>1</v>
      </c>
      <c r="D126" s="801">
        <f>_xlfn.XLOOKUP(Tabla135[[#This Row],[Id Riesgo]],Tabla13[Id Riesgo],Tabla13[Probabilidad],"",1)</f>
        <v>0.8</v>
      </c>
      <c r="E126" s="801">
        <f>IF(C126=TRUE,_xlfn.XLOOKUP(Tabla135[[#This Row],[Id Riesgo]],Tabla13[Id Riesgo],Tabla13[Porcentaje Impacto],"",1),"")</f>
        <v>1</v>
      </c>
      <c r="F126" s="290" t="str">
        <f t="shared" si="11"/>
        <v>RC12</v>
      </c>
      <c r="G126" s="414" t="b">
        <f>_xlfn.XLOOKUP(F126,Tabla13[Id Riesgo],Tabla13[Registro diligenciado],FALSE,1)</f>
        <v>1</v>
      </c>
      <c r="H126" s="290" t="str">
        <f>IF(G126,_xlfn.XLOOKUP(F126,Tabla6[Id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6" s="327">
        <f>_xlfn.XLOOKUP(Tabla135[[#This Row],[Id Riesgo]],Tabla13[Id Riesgo],Tabla13[Probabilidad])</f>
        <v>0.8</v>
      </c>
      <c r="J126" s="327">
        <f>_xlfn.XLOOKUP(Tabla135[[#This Row],[Id Riesgo]],Tabla13[Id Riesgo],Tabla13[Porcentaje Impacto],"",1)</f>
        <v>1</v>
      </c>
      <c r="K126" s="311">
        <v>5</v>
      </c>
      <c r="L126" s="314"/>
      <c r="M126" s="314"/>
      <c r="N126" s="314"/>
      <c r="O126" s="295"/>
      <c r="P126" s="314"/>
      <c r="Q126" s="328" t="str">
        <f>_xlfn.TEXTJOIN(" ",TRUE,Tabla135[[#This Row],[Actividad - Acción ¿Qué?
Inicia con verbo]],Tabla135[[#This Row],[Complemento
(Observaciones o desviaciones)]])</f>
        <v/>
      </c>
      <c r="R126" s="295"/>
      <c r="S126" s="327" t="str">
        <f>_xlfn.XLOOKUP(Tabla135[[#This Row],[Tipo de control]],Tabla7[Tipo de control],Tabla7[Peso],"",1)</f>
        <v/>
      </c>
      <c r="T126" s="290" t="str">
        <f>_xlfn.XLOOKUP(Tabla135[[#This Row],[Tipo de control]],Tabla7[Tipo de control],Tabla7[Afectación matriz],"",1)</f>
        <v/>
      </c>
      <c r="U126" s="295"/>
      <c r="V126" s="327" t="str">
        <f>_xlfn.XLOOKUP(Tabla135[[#This Row],[Implementación]],Tabla11[Implementación],Tabla11[Peso],"",1)</f>
        <v/>
      </c>
      <c r="W126" s="295"/>
      <c r="X126" s="295"/>
      <c r="Y126" s="295"/>
      <c r="Z126" s="295"/>
      <c r="AA126" s="310" t="str">
        <f>IFERROR(Tabla135[[#This Row],[Peso del control]]+Tabla135[[#This Row],[Peso de la implementación]],"")</f>
        <v/>
      </c>
      <c r="AB126" s="310" t="str" cm="1">
        <f t="array" ref="AB126">IFERROR(IF(Tabla135[[#This Row],[Registro diligenciado]]=TRUE,_xlfn.IFS(AND(Tabla135[[#This Row],[No. de Control]]=1,Tabla135[[#This Row],[Desplazamiento en la Matriz]]="Probabilidad"),D126-(D126*Tabla135[[#This Row],[Valor del control]]),AND(Tabla135[[#This Row],[No. de Control]]&gt;1,Tabla135[[#This Row],[Desplazamiento en la Matriz]]="Probabilidad"),AB125-(AB125*Tabla135[[#This Row],[Valor del control]]),AND(Tabla135[[#This Row],[No. de Control]]=1,Tabla135[[#This Row],[Desplazamiento en la Matriz]]="Impacto"),D126,AND(Tabla135[[#This Row],[No. de Control]]&gt;1,Tabla135[[#This Row],[Desplazamiento en la Matriz]]="Impacto"),AB125),""),"")</f>
        <v/>
      </c>
      <c r="AC126" s="310" t="str" cm="1">
        <f t="array" ref="AC126">IFERROR(IF(Tabla135[[#This Row],[Registro diligenciado]]=TRUE,_xlfn.IFS(AND(Tabla135[[#This Row],[No. de Control]]=1,Tabla135[[#This Row],[Desplazamiento en la Matriz]]="Impacto"),E126-(E126*Tabla135[[#This Row],[Valor del control]]),AND(Tabla135[[#This Row],[No. de Control]]&gt;1,Tabla135[[#This Row],[Desplazamiento en la Matriz]]="Impacto"),AC125-(AC125*Tabla135[[#This Row],[Valor del control]]),AND(Tabla135[[#This Row],[No. de Control]]=1,Tabla135[[#This Row],[Desplazamiento en la Matriz]]="Probabilidad"),E126,AND(Tabla135[[#This Row],[No. de Control]]&gt;1,Tabla135[[#This Row],[Desplazamiento en la Matriz]]="Probabilidad"),AC125),""),"")</f>
        <v/>
      </c>
      <c r="AD126" s="310">
        <f>IFERROR(_xlfn.MINIFS(Tabla135[Probabilidad residual],Tabla135[Id Riesgo],Tabla135[[#This Row],[Id Riesgo]]),"")</f>
        <v>0.48</v>
      </c>
      <c r="AE126" s="310">
        <f>IFERROR(_xlfn.MINIFS(Tabla135[Impacto residual],Tabla135[Id Riesgo],Tabla135[[#This Row],[Id Riesgo]]),"")</f>
        <v>1</v>
      </c>
      <c r="AF126" s="310" t="str" cm="1">
        <f t="array" ref="AF1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6" s="310" t="str" cm="1">
        <f t="array" ref="AG1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 s="213"/>
      <c r="AJ126" s="801">
        <f>_xlfn.MINIFS(Tabla135[Probabilidad residual],Tabla135[Id Riesgo],Tabla135[[#This Row],[Id Riesgo]])</f>
        <v>0.48</v>
      </c>
      <c r="AK126" s="801">
        <f>_xlfn.MINIFS(Tabla135[Impacto residual],Tabla135[Id Riesgo],Tabla135[[#This Row],[Id Riesgo]])</f>
        <v>1</v>
      </c>
      <c r="AL126" s="801"/>
      <c r="AM126" s="801"/>
      <c r="AN126" s="213"/>
      <c r="AO126" s="213"/>
      <c r="AP126" s="213"/>
      <c r="AQ126" s="213"/>
      <c r="AR126" s="213"/>
      <c r="AS126" s="213"/>
      <c r="AT126" s="213"/>
      <c r="AU126" s="213"/>
      <c r="AV126" s="213"/>
      <c r="AW126" s="213"/>
      <c r="AX126" s="213"/>
      <c r="AY126" s="213"/>
    </row>
    <row r="127" spans="1:51" ht="111.9" hidden="1" x14ac:dyDescent="0.4">
      <c r="A127" s="783" t="str">
        <f>Tabla135[[#This Row],[Id Riesgo]]</f>
        <v>RC12</v>
      </c>
      <c r="B127"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7" s="776" t="b">
        <f>Tabla135[[#This Row],[Identificado en paso 1 y 2?]]</f>
        <v>1</v>
      </c>
      <c r="D127" s="801">
        <f>_xlfn.XLOOKUP(Tabla135[[#This Row],[Id Riesgo]],Tabla13[Id Riesgo],Tabla13[Probabilidad],"",1)</f>
        <v>0.8</v>
      </c>
      <c r="E127" s="801">
        <f>IF(C127=TRUE,_xlfn.XLOOKUP(Tabla135[[#This Row],[Id Riesgo]],Tabla13[Id Riesgo],Tabla13[Porcentaje Impacto],"",1),"")</f>
        <v>1</v>
      </c>
      <c r="F127" s="290" t="str">
        <f t="shared" si="11"/>
        <v>RC12</v>
      </c>
      <c r="G127" s="414" t="b">
        <f>_xlfn.XLOOKUP(F127,Tabla13[Id Riesgo],Tabla13[Registro diligenciado],FALSE,1)</f>
        <v>1</v>
      </c>
      <c r="H127" s="290" t="str">
        <f>IF(G127,_xlfn.XLOOKUP(F127,Tabla6[Id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7" s="327">
        <f>_xlfn.XLOOKUP(Tabla135[[#This Row],[Id Riesgo]],Tabla13[Id Riesgo],Tabla13[Probabilidad])</f>
        <v>0.8</v>
      </c>
      <c r="J127" s="327">
        <f>_xlfn.XLOOKUP(Tabla135[[#This Row],[Id Riesgo]],Tabla13[Id Riesgo],Tabla13[Porcentaje Impacto],"",1)</f>
        <v>1</v>
      </c>
      <c r="K127" s="311">
        <v>6</v>
      </c>
      <c r="L127" s="314"/>
      <c r="M127" s="314"/>
      <c r="N127" s="314"/>
      <c r="O127" s="295"/>
      <c r="P127" s="314"/>
      <c r="Q127" s="328" t="str">
        <f>_xlfn.TEXTJOIN(" ",TRUE,Tabla135[[#This Row],[Actividad - Acción ¿Qué?
Inicia con verbo]],Tabla135[[#This Row],[Complemento
(Observaciones o desviaciones)]])</f>
        <v/>
      </c>
      <c r="R127" s="295"/>
      <c r="S127" s="327" t="str">
        <f>_xlfn.XLOOKUP(Tabla135[[#This Row],[Tipo de control]],Tabla7[Tipo de control],Tabla7[Peso],"",1)</f>
        <v/>
      </c>
      <c r="T127" s="290" t="str">
        <f>_xlfn.XLOOKUP(Tabla135[[#This Row],[Tipo de control]],Tabla7[Tipo de control],Tabla7[Afectación matriz],"",1)</f>
        <v/>
      </c>
      <c r="U127" s="295"/>
      <c r="V127" s="327" t="str">
        <f>_xlfn.XLOOKUP(Tabla135[[#This Row],[Implementación]],Tabla11[Implementación],Tabla11[Peso],"",1)</f>
        <v/>
      </c>
      <c r="W127" s="295"/>
      <c r="X127" s="295"/>
      <c r="Y127" s="295"/>
      <c r="Z127" s="295"/>
      <c r="AA127" s="310" t="str">
        <f>IFERROR(Tabla135[[#This Row],[Peso del control]]+Tabla135[[#This Row],[Peso de la implementación]],"")</f>
        <v/>
      </c>
      <c r="AB127" s="310" t="str" cm="1">
        <f t="array" ref="AB127">IFERROR(IF(Tabla135[[#This Row],[Registro diligenciado]]=TRUE,_xlfn.IFS(AND(Tabla135[[#This Row],[No. de Control]]=1,Tabla135[[#This Row],[Desplazamiento en la Matriz]]="Probabilidad"),D127-(D127*Tabla135[[#This Row],[Valor del control]]),AND(Tabla135[[#This Row],[No. de Control]]&gt;1,Tabla135[[#This Row],[Desplazamiento en la Matriz]]="Probabilidad"),AB126-(AB126*Tabla135[[#This Row],[Valor del control]]),AND(Tabla135[[#This Row],[No. de Control]]=1,Tabla135[[#This Row],[Desplazamiento en la Matriz]]="Impacto"),D127,AND(Tabla135[[#This Row],[No. de Control]]&gt;1,Tabla135[[#This Row],[Desplazamiento en la Matriz]]="Impacto"),AB126),""),"")</f>
        <v/>
      </c>
      <c r="AC127" s="310" t="str" cm="1">
        <f t="array" ref="AC127">IFERROR(IF(Tabla135[[#This Row],[Registro diligenciado]]=TRUE,_xlfn.IFS(AND(Tabla135[[#This Row],[No. de Control]]=1,Tabla135[[#This Row],[Desplazamiento en la Matriz]]="Impacto"),E127-(E127*Tabla135[[#This Row],[Valor del control]]),AND(Tabla135[[#This Row],[No. de Control]]&gt;1,Tabla135[[#This Row],[Desplazamiento en la Matriz]]="Impacto"),AC126-(AC126*Tabla135[[#This Row],[Valor del control]]),AND(Tabla135[[#This Row],[No. de Control]]=1,Tabla135[[#This Row],[Desplazamiento en la Matriz]]="Probabilidad"),E127,AND(Tabla135[[#This Row],[No. de Control]]&gt;1,Tabla135[[#This Row],[Desplazamiento en la Matriz]]="Probabilidad"),AC126),""),"")</f>
        <v/>
      </c>
      <c r="AD127" s="310">
        <f>IFERROR(_xlfn.MINIFS(Tabla135[Probabilidad residual],Tabla135[Id Riesgo],Tabla135[[#This Row],[Id Riesgo]]),"")</f>
        <v>0.48</v>
      </c>
      <c r="AE127" s="310">
        <f>IFERROR(_xlfn.MINIFS(Tabla135[Impacto residual],Tabla135[Id Riesgo],Tabla135[[#This Row],[Id Riesgo]]),"")</f>
        <v>1</v>
      </c>
      <c r="AF127" s="310" t="str" cm="1">
        <f t="array" ref="AF1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7" s="310" t="str" cm="1">
        <f t="array" ref="AG1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 s="213"/>
      <c r="AJ127" s="801">
        <f>_xlfn.MINIFS(Tabla135[Probabilidad residual],Tabla135[Id Riesgo],Tabla135[[#This Row],[Id Riesgo]])</f>
        <v>0.48</v>
      </c>
      <c r="AK127" s="801">
        <f>_xlfn.MINIFS(Tabla135[Impacto residual],Tabla135[Id Riesgo],Tabla135[[#This Row],[Id Riesgo]])</f>
        <v>1</v>
      </c>
      <c r="AL127" s="801"/>
      <c r="AM127" s="801"/>
      <c r="AN127" s="213"/>
      <c r="AO127" s="213"/>
      <c r="AP127" s="213"/>
      <c r="AQ127" s="213"/>
      <c r="AR127" s="213"/>
      <c r="AS127" s="213"/>
      <c r="AT127" s="213"/>
      <c r="AU127" s="213"/>
      <c r="AV127" s="213"/>
      <c r="AW127" s="213"/>
      <c r="AX127" s="213"/>
      <c r="AY127" s="213"/>
    </row>
    <row r="128" spans="1:51" ht="111.9" hidden="1" x14ac:dyDescent="0.4">
      <c r="A128" s="783" t="str">
        <f>Tabla135[[#This Row],[Id Riesgo]]</f>
        <v>RC12</v>
      </c>
      <c r="B128"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8" s="776" t="b">
        <f>Tabla135[[#This Row],[Identificado en paso 1 y 2?]]</f>
        <v>1</v>
      </c>
      <c r="D128" s="801">
        <f>_xlfn.XLOOKUP(Tabla135[[#This Row],[Id Riesgo]],Tabla13[Id Riesgo],Tabla13[Probabilidad],"",1)</f>
        <v>0.8</v>
      </c>
      <c r="E128" s="801">
        <f>IF(C128=TRUE,_xlfn.XLOOKUP(Tabla135[[#This Row],[Id Riesgo]],Tabla13[Id Riesgo],Tabla13[Porcentaje Impacto],"",1),"")</f>
        <v>1</v>
      </c>
      <c r="F128" s="290" t="str">
        <f t="shared" si="11"/>
        <v>RC12</v>
      </c>
      <c r="G128" s="414" t="b">
        <f>_xlfn.XLOOKUP(F128,Tabla13[Id Riesgo],Tabla13[Registro diligenciado],FALSE,1)</f>
        <v>1</v>
      </c>
      <c r="H128" s="290" t="str">
        <f>IF(G128,_xlfn.XLOOKUP(F128,Tabla6[Id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8" s="327">
        <f>_xlfn.XLOOKUP(Tabla135[[#This Row],[Id Riesgo]],Tabla13[Id Riesgo],Tabla13[Probabilidad])</f>
        <v>0.8</v>
      </c>
      <c r="J128" s="327">
        <f>_xlfn.XLOOKUP(Tabla135[[#This Row],[Id Riesgo]],Tabla13[Id Riesgo],Tabla13[Porcentaje Impacto],"",1)</f>
        <v>1</v>
      </c>
      <c r="K128" s="311">
        <v>7</v>
      </c>
      <c r="L128" s="314"/>
      <c r="M128" s="314"/>
      <c r="N128" s="314"/>
      <c r="O128" s="295"/>
      <c r="P128" s="314"/>
      <c r="Q128" s="328" t="str">
        <f>_xlfn.TEXTJOIN(" ",TRUE,Tabla135[[#This Row],[Actividad - Acción ¿Qué?
Inicia con verbo]],Tabla135[[#This Row],[Complemento
(Observaciones o desviaciones)]])</f>
        <v/>
      </c>
      <c r="R128" s="295"/>
      <c r="S128" s="327" t="str">
        <f>_xlfn.XLOOKUP(Tabla135[[#This Row],[Tipo de control]],Tabla7[Tipo de control],Tabla7[Peso],"",1)</f>
        <v/>
      </c>
      <c r="T128" s="290" t="str">
        <f>_xlfn.XLOOKUP(Tabla135[[#This Row],[Tipo de control]],Tabla7[Tipo de control],Tabla7[Afectación matriz],"",1)</f>
        <v/>
      </c>
      <c r="U128" s="295"/>
      <c r="V128" s="327" t="str">
        <f>_xlfn.XLOOKUP(Tabla135[[#This Row],[Implementación]],Tabla11[Implementación],Tabla11[Peso],"",1)</f>
        <v/>
      </c>
      <c r="W128" s="295"/>
      <c r="X128" s="295"/>
      <c r="Y128" s="295"/>
      <c r="Z128" s="295"/>
      <c r="AA128" s="310" t="str">
        <f>IFERROR(Tabla135[[#This Row],[Peso del control]]+Tabla135[[#This Row],[Peso de la implementación]],"")</f>
        <v/>
      </c>
      <c r="AB128" s="310" t="str" cm="1">
        <f t="array" ref="AB128">IFERROR(IF(Tabla135[[#This Row],[Registro diligenciado]]=TRUE,_xlfn.IFS(AND(Tabla135[[#This Row],[No. de Control]]=1,Tabla135[[#This Row],[Desplazamiento en la Matriz]]="Probabilidad"),D128-(D128*Tabla135[[#This Row],[Valor del control]]),AND(Tabla135[[#This Row],[No. de Control]]&gt;1,Tabla135[[#This Row],[Desplazamiento en la Matriz]]="Probabilidad"),AB127-(AB127*Tabla135[[#This Row],[Valor del control]]),AND(Tabla135[[#This Row],[No. de Control]]=1,Tabla135[[#This Row],[Desplazamiento en la Matriz]]="Impacto"),D128,AND(Tabla135[[#This Row],[No. de Control]]&gt;1,Tabla135[[#This Row],[Desplazamiento en la Matriz]]="Impacto"),AB127),""),"")</f>
        <v/>
      </c>
      <c r="AC128" s="310" t="str" cm="1">
        <f t="array" ref="AC128">IFERROR(IF(Tabla135[[#This Row],[Registro diligenciado]]=TRUE,_xlfn.IFS(AND(Tabla135[[#This Row],[No. de Control]]=1,Tabla135[[#This Row],[Desplazamiento en la Matriz]]="Impacto"),E128-(E128*Tabla135[[#This Row],[Valor del control]]),AND(Tabla135[[#This Row],[No. de Control]]&gt;1,Tabla135[[#This Row],[Desplazamiento en la Matriz]]="Impacto"),AC127-(AC127*Tabla135[[#This Row],[Valor del control]]),AND(Tabla135[[#This Row],[No. de Control]]=1,Tabla135[[#This Row],[Desplazamiento en la Matriz]]="Probabilidad"),E128,AND(Tabla135[[#This Row],[No. de Control]]&gt;1,Tabla135[[#This Row],[Desplazamiento en la Matriz]]="Probabilidad"),AC127),""),"")</f>
        <v/>
      </c>
      <c r="AD128" s="310">
        <f>IFERROR(_xlfn.MINIFS(Tabla135[Probabilidad residual],Tabla135[Id Riesgo],Tabla135[[#This Row],[Id Riesgo]]),"")</f>
        <v>0.48</v>
      </c>
      <c r="AE128" s="310">
        <f>IFERROR(_xlfn.MINIFS(Tabla135[Impacto residual],Tabla135[Id Riesgo],Tabla135[[#This Row],[Id Riesgo]]),"")</f>
        <v>1</v>
      </c>
      <c r="AF128" s="310" t="str" cm="1">
        <f t="array" ref="AF1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8" s="310" t="str" cm="1">
        <f t="array" ref="AG1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 s="213"/>
      <c r="AJ128" s="801">
        <f>_xlfn.MINIFS(Tabla135[Probabilidad residual],Tabla135[Id Riesgo],Tabla135[[#This Row],[Id Riesgo]])</f>
        <v>0.48</v>
      </c>
      <c r="AK128" s="801">
        <f>_xlfn.MINIFS(Tabla135[Impacto residual],Tabla135[Id Riesgo],Tabla135[[#This Row],[Id Riesgo]])</f>
        <v>1</v>
      </c>
      <c r="AL128" s="801"/>
      <c r="AM128" s="801"/>
      <c r="AN128" s="213"/>
      <c r="AO128" s="213"/>
      <c r="AP128" s="213"/>
      <c r="AQ128" s="213"/>
      <c r="AR128" s="213"/>
      <c r="AS128" s="213"/>
      <c r="AT128" s="213"/>
      <c r="AU128" s="213"/>
      <c r="AV128" s="213"/>
      <c r="AW128" s="213"/>
      <c r="AX128" s="213"/>
      <c r="AY128" s="213"/>
    </row>
    <row r="129" spans="1:51" ht="111.9" hidden="1" x14ac:dyDescent="0.4">
      <c r="A129" s="783" t="str">
        <f>Tabla135[[#This Row],[Id Riesgo]]</f>
        <v>RC12</v>
      </c>
      <c r="B129"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29" s="776" t="b">
        <f>Tabla135[[#This Row],[Identificado en paso 1 y 2?]]</f>
        <v>1</v>
      </c>
      <c r="D129" s="801">
        <f>_xlfn.XLOOKUP(Tabla135[[#This Row],[Id Riesgo]],Tabla13[Id Riesgo],Tabla13[Probabilidad],"",1)</f>
        <v>0.8</v>
      </c>
      <c r="E129" s="801">
        <f>IF(C129=TRUE,_xlfn.XLOOKUP(Tabla135[[#This Row],[Id Riesgo]],Tabla13[Id Riesgo],Tabla13[Porcentaje Impacto],"",1),"")</f>
        <v>1</v>
      </c>
      <c r="F129" s="290" t="str">
        <f t="shared" si="11"/>
        <v>RC12</v>
      </c>
      <c r="G129" s="414" t="b">
        <f>_xlfn.XLOOKUP(F129,Tabla13[Id Riesgo],Tabla13[Registro diligenciado],FALSE,1)</f>
        <v>1</v>
      </c>
      <c r="H129" s="290" t="str">
        <f>IF(G129,_xlfn.XLOOKUP(F129,Tabla6[Id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29" s="327">
        <f>_xlfn.XLOOKUP(Tabla135[[#This Row],[Id Riesgo]],Tabla13[Id Riesgo],Tabla13[Probabilidad])</f>
        <v>0.8</v>
      </c>
      <c r="J129" s="327">
        <f>_xlfn.XLOOKUP(Tabla135[[#This Row],[Id Riesgo]],Tabla13[Id Riesgo],Tabla13[Porcentaje Impacto],"",1)</f>
        <v>1</v>
      </c>
      <c r="K129" s="311">
        <v>8</v>
      </c>
      <c r="L129" s="314"/>
      <c r="M129" s="314"/>
      <c r="N129" s="314"/>
      <c r="O129" s="295"/>
      <c r="P129" s="314"/>
      <c r="Q129" s="328" t="str">
        <f>_xlfn.TEXTJOIN(" ",TRUE,Tabla135[[#This Row],[Actividad - Acción ¿Qué?
Inicia con verbo]],Tabla135[[#This Row],[Complemento
(Observaciones o desviaciones)]])</f>
        <v/>
      </c>
      <c r="R129" s="295"/>
      <c r="S129" s="327" t="str">
        <f>_xlfn.XLOOKUP(Tabla135[[#This Row],[Tipo de control]],Tabla7[Tipo de control],Tabla7[Peso],"",1)</f>
        <v/>
      </c>
      <c r="T129" s="290" t="str">
        <f>_xlfn.XLOOKUP(Tabla135[[#This Row],[Tipo de control]],Tabla7[Tipo de control],Tabla7[Afectación matriz],"",1)</f>
        <v/>
      </c>
      <c r="U129" s="295"/>
      <c r="V129" s="327" t="str">
        <f>_xlfn.XLOOKUP(Tabla135[[#This Row],[Implementación]],Tabla11[Implementación],Tabla11[Peso],"",1)</f>
        <v/>
      </c>
      <c r="W129" s="295"/>
      <c r="X129" s="295"/>
      <c r="Y129" s="295"/>
      <c r="Z129" s="295"/>
      <c r="AA129" s="310" t="str">
        <f>IFERROR(Tabla135[[#This Row],[Peso del control]]+Tabla135[[#This Row],[Peso de la implementación]],"")</f>
        <v/>
      </c>
      <c r="AB129" s="310" t="str" cm="1">
        <f t="array" ref="AB129">IFERROR(IF(Tabla135[[#This Row],[Registro diligenciado]]=TRUE,_xlfn.IFS(AND(Tabla135[[#This Row],[No. de Control]]=1,Tabla135[[#This Row],[Desplazamiento en la Matriz]]="Probabilidad"),D129-(D129*Tabla135[[#This Row],[Valor del control]]),AND(Tabla135[[#This Row],[No. de Control]]&gt;1,Tabla135[[#This Row],[Desplazamiento en la Matriz]]="Probabilidad"),AB128-(AB128*Tabla135[[#This Row],[Valor del control]]),AND(Tabla135[[#This Row],[No. de Control]]=1,Tabla135[[#This Row],[Desplazamiento en la Matriz]]="Impacto"),D129,AND(Tabla135[[#This Row],[No. de Control]]&gt;1,Tabla135[[#This Row],[Desplazamiento en la Matriz]]="Impacto"),AB128),""),"")</f>
        <v/>
      </c>
      <c r="AC129" s="310" t="str" cm="1">
        <f t="array" ref="AC129">IFERROR(IF(Tabla135[[#This Row],[Registro diligenciado]]=TRUE,_xlfn.IFS(AND(Tabla135[[#This Row],[No. de Control]]=1,Tabla135[[#This Row],[Desplazamiento en la Matriz]]="Impacto"),E129-(E129*Tabla135[[#This Row],[Valor del control]]),AND(Tabla135[[#This Row],[No. de Control]]&gt;1,Tabla135[[#This Row],[Desplazamiento en la Matriz]]="Impacto"),AC128-(AC128*Tabla135[[#This Row],[Valor del control]]),AND(Tabla135[[#This Row],[No. de Control]]=1,Tabla135[[#This Row],[Desplazamiento en la Matriz]]="Probabilidad"),E129,AND(Tabla135[[#This Row],[No. de Control]]&gt;1,Tabla135[[#This Row],[Desplazamiento en la Matriz]]="Probabilidad"),AC128),""),"")</f>
        <v/>
      </c>
      <c r="AD129" s="310">
        <f>IFERROR(_xlfn.MINIFS(Tabla135[Probabilidad residual],Tabla135[Id Riesgo],Tabla135[[#This Row],[Id Riesgo]]),"")</f>
        <v>0.48</v>
      </c>
      <c r="AE129" s="310">
        <f>IFERROR(_xlfn.MINIFS(Tabla135[Impacto residual],Tabla135[Id Riesgo],Tabla135[[#This Row],[Id Riesgo]]),"")</f>
        <v>1</v>
      </c>
      <c r="AF129" s="310" t="str" cm="1">
        <f t="array" ref="AF1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29" s="310" t="str" cm="1">
        <f t="array" ref="AG1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 s="213"/>
      <c r="AJ129" s="801">
        <f>_xlfn.MINIFS(Tabla135[Probabilidad residual],Tabla135[Id Riesgo],Tabla135[[#This Row],[Id Riesgo]])</f>
        <v>0.48</v>
      </c>
      <c r="AK129" s="801">
        <f>_xlfn.MINIFS(Tabla135[Impacto residual],Tabla135[Id Riesgo],Tabla135[[#This Row],[Id Riesgo]])</f>
        <v>1</v>
      </c>
      <c r="AL129" s="801"/>
      <c r="AM129" s="801"/>
      <c r="AN129" s="213"/>
      <c r="AO129" s="213"/>
      <c r="AP129" s="213"/>
      <c r="AQ129" s="213"/>
      <c r="AR129" s="213"/>
      <c r="AS129" s="213"/>
      <c r="AT129" s="213"/>
      <c r="AU129" s="213"/>
      <c r="AV129" s="213"/>
      <c r="AW129" s="213"/>
      <c r="AX129" s="213"/>
      <c r="AY129" s="213"/>
    </row>
    <row r="130" spans="1:51" ht="111.9" hidden="1" x14ac:dyDescent="0.4">
      <c r="A130" s="783" t="str">
        <f>Tabla135[[#This Row],[Id Riesgo]]</f>
        <v>RC12</v>
      </c>
      <c r="B130"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30" s="776" t="b">
        <f>Tabla135[[#This Row],[Identificado en paso 1 y 2?]]</f>
        <v>1</v>
      </c>
      <c r="D130" s="801">
        <f>_xlfn.XLOOKUP(Tabla135[[#This Row],[Id Riesgo]],Tabla13[Id Riesgo],Tabla13[Probabilidad],"",1)</f>
        <v>0.8</v>
      </c>
      <c r="E130" s="801">
        <f>IF(C130=TRUE,_xlfn.XLOOKUP(Tabla135[[#This Row],[Id Riesgo]],Tabla13[Id Riesgo],Tabla13[Porcentaje Impacto],"",1),"")</f>
        <v>1</v>
      </c>
      <c r="F130" s="290" t="str">
        <f t="shared" si="11"/>
        <v>RC12</v>
      </c>
      <c r="G130" s="414" t="b">
        <f>_xlfn.XLOOKUP(F130,Tabla13[Id Riesgo],Tabla13[Registro diligenciado],FALSE,1)</f>
        <v>1</v>
      </c>
      <c r="H130" s="290" t="str">
        <f>IF(G130,_xlfn.XLOOKUP(F130,Tabla6[Id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30" s="327">
        <f>_xlfn.XLOOKUP(Tabla135[[#This Row],[Id Riesgo]],Tabla13[Id Riesgo],Tabla13[Probabilidad])</f>
        <v>0.8</v>
      </c>
      <c r="J130" s="327">
        <f>_xlfn.XLOOKUP(Tabla135[[#This Row],[Id Riesgo]],Tabla13[Id Riesgo],Tabla13[Porcentaje Impacto],"",1)</f>
        <v>1</v>
      </c>
      <c r="K130" s="311">
        <v>9</v>
      </c>
      <c r="L130" s="314"/>
      <c r="M130" s="314"/>
      <c r="N130" s="314"/>
      <c r="O130" s="295"/>
      <c r="P130" s="314"/>
      <c r="Q130" s="328" t="str">
        <f>_xlfn.TEXTJOIN(" ",TRUE,Tabla135[[#This Row],[Actividad - Acción ¿Qué?
Inicia con verbo]],Tabla135[[#This Row],[Complemento
(Observaciones o desviaciones)]])</f>
        <v/>
      </c>
      <c r="R130" s="295"/>
      <c r="S130" s="327" t="str">
        <f>_xlfn.XLOOKUP(Tabla135[[#This Row],[Tipo de control]],Tabla7[Tipo de control],Tabla7[Peso],"",1)</f>
        <v/>
      </c>
      <c r="T130" s="290" t="str">
        <f>_xlfn.XLOOKUP(Tabla135[[#This Row],[Tipo de control]],Tabla7[Tipo de control],Tabla7[Afectación matriz],"",1)</f>
        <v/>
      </c>
      <c r="U130" s="295"/>
      <c r="V130" s="327" t="str">
        <f>_xlfn.XLOOKUP(Tabla135[[#This Row],[Implementación]],Tabla11[Implementación],Tabla11[Peso],"",1)</f>
        <v/>
      </c>
      <c r="W130" s="295"/>
      <c r="X130" s="295"/>
      <c r="Y130" s="295"/>
      <c r="Z130" s="295"/>
      <c r="AA130" s="310" t="str">
        <f>IFERROR(Tabla135[[#This Row],[Peso del control]]+Tabla135[[#This Row],[Peso de la implementación]],"")</f>
        <v/>
      </c>
      <c r="AB130" s="310" t="str" cm="1">
        <f t="array" ref="AB130">IFERROR(IF(Tabla135[[#This Row],[Registro diligenciado]]=TRUE,_xlfn.IFS(AND(Tabla135[[#This Row],[No. de Control]]=1,Tabla135[[#This Row],[Desplazamiento en la Matriz]]="Probabilidad"),D130-(D130*Tabla135[[#This Row],[Valor del control]]),AND(Tabla135[[#This Row],[No. de Control]]&gt;1,Tabla135[[#This Row],[Desplazamiento en la Matriz]]="Probabilidad"),AB129-(AB129*Tabla135[[#This Row],[Valor del control]]),AND(Tabla135[[#This Row],[No. de Control]]=1,Tabla135[[#This Row],[Desplazamiento en la Matriz]]="Impacto"),D130,AND(Tabla135[[#This Row],[No. de Control]]&gt;1,Tabla135[[#This Row],[Desplazamiento en la Matriz]]="Impacto"),AB129),""),"")</f>
        <v/>
      </c>
      <c r="AC130" s="310" t="str" cm="1">
        <f t="array" ref="AC130">IFERROR(IF(Tabla135[[#This Row],[Registro diligenciado]]=TRUE,_xlfn.IFS(AND(Tabla135[[#This Row],[No. de Control]]=1,Tabla135[[#This Row],[Desplazamiento en la Matriz]]="Impacto"),E130-(E130*Tabla135[[#This Row],[Valor del control]]),AND(Tabla135[[#This Row],[No. de Control]]&gt;1,Tabla135[[#This Row],[Desplazamiento en la Matriz]]="Impacto"),AC129-(AC129*Tabla135[[#This Row],[Valor del control]]),AND(Tabla135[[#This Row],[No. de Control]]=1,Tabla135[[#This Row],[Desplazamiento en la Matriz]]="Probabilidad"),E130,AND(Tabla135[[#This Row],[No. de Control]]&gt;1,Tabla135[[#This Row],[Desplazamiento en la Matriz]]="Probabilidad"),AC129),""),"")</f>
        <v/>
      </c>
      <c r="AD130" s="310">
        <f>IFERROR(_xlfn.MINIFS(Tabla135[Probabilidad residual],Tabla135[Id Riesgo],Tabla135[[#This Row],[Id Riesgo]]),"")</f>
        <v>0.48</v>
      </c>
      <c r="AE130" s="310">
        <f>IFERROR(_xlfn.MINIFS(Tabla135[Impacto residual],Tabla135[Id Riesgo],Tabla135[[#This Row],[Id Riesgo]]),"")</f>
        <v>1</v>
      </c>
      <c r="AF130" s="310" t="str" cm="1">
        <f t="array" ref="AF1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0" s="310" t="str" cm="1">
        <f t="array" ref="AG1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 s="213"/>
      <c r="AJ130" s="801">
        <f>_xlfn.MINIFS(Tabla135[Probabilidad residual],Tabla135[Id Riesgo],Tabla135[[#This Row],[Id Riesgo]])</f>
        <v>0.48</v>
      </c>
      <c r="AK130" s="801">
        <f>_xlfn.MINIFS(Tabla135[Impacto residual],Tabla135[Id Riesgo],Tabla135[[#This Row],[Id Riesgo]])</f>
        <v>1</v>
      </c>
      <c r="AL130" s="801"/>
      <c r="AM130" s="801"/>
      <c r="AN130" s="213"/>
      <c r="AO130" s="213"/>
      <c r="AP130" s="213"/>
      <c r="AQ130" s="213"/>
      <c r="AR130" s="213"/>
      <c r="AS130" s="213"/>
      <c r="AT130" s="213"/>
      <c r="AU130" s="213"/>
      <c r="AV130" s="213"/>
      <c r="AW130" s="213"/>
      <c r="AX130" s="213"/>
      <c r="AY130" s="213"/>
    </row>
    <row r="131" spans="1:51" ht="111.9" hidden="1" x14ac:dyDescent="0.4">
      <c r="A131" s="783" t="str">
        <f>Tabla135[[#This Row],[Id Riesgo]]</f>
        <v>RC12</v>
      </c>
      <c r="B131"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C131" s="776" t="b">
        <f>Tabla135[[#This Row],[Identificado en paso 1 y 2?]]</f>
        <v>1</v>
      </c>
      <c r="D131" s="801">
        <f>_xlfn.XLOOKUP(Tabla135[[#This Row],[Id Riesgo]],Tabla13[Id Riesgo],Tabla13[Probabilidad],"",1)</f>
        <v>0.8</v>
      </c>
      <c r="E131" s="801">
        <f>IF(C131=TRUE,_xlfn.XLOOKUP(Tabla135[[#This Row],[Id Riesgo]],Tabla13[Id Riesgo],Tabla13[Porcentaje Impacto],"",1),"")</f>
        <v>1</v>
      </c>
      <c r="F131" s="290" t="str">
        <f t="shared" si="11"/>
        <v>RC12</v>
      </c>
      <c r="G131" s="414" t="b">
        <f>_xlfn.XLOOKUP(F131,Tabla13[Id Riesgo],Tabla13[Registro diligenciado],FALSE,1)</f>
        <v>1</v>
      </c>
      <c r="H131" s="290" t="str">
        <f>IF(G131,_xlfn.XLOOKUP(F131,Tabla6[Id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aumento en el número de quejas y reclamos.</v>
      </c>
      <c r="I131" s="327">
        <f>_xlfn.XLOOKUP(Tabla135[[#This Row],[Id Riesgo]],Tabla13[Id Riesgo],Tabla13[Probabilidad])</f>
        <v>0.8</v>
      </c>
      <c r="J131" s="327">
        <f>_xlfn.XLOOKUP(Tabla135[[#This Row],[Id Riesgo]],Tabla13[Id Riesgo],Tabla13[Porcentaje Impacto],"",1)</f>
        <v>1</v>
      </c>
      <c r="K131" s="311">
        <v>10</v>
      </c>
      <c r="L131" s="314"/>
      <c r="M131" s="314"/>
      <c r="N131" s="314"/>
      <c r="O131" s="295"/>
      <c r="P131" s="314"/>
      <c r="Q131" s="328" t="str">
        <f>_xlfn.TEXTJOIN(" ",TRUE,Tabla135[[#This Row],[Actividad - Acción ¿Qué?
Inicia con verbo]],Tabla135[[#This Row],[Complemento
(Observaciones o desviaciones)]])</f>
        <v/>
      </c>
      <c r="R131" s="295"/>
      <c r="S131" s="327" t="str">
        <f>_xlfn.XLOOKUP(Tabla135[[#This Row],[Tipo de control]],Tabla7[Tipo de control],Tabla7[Peso],"",1)</f>
        <v/>
      </c>
      <c r="T131" s="290" t="str">
        <f>_xlfn.XLOOKUP(Tabla135[[#This Row],[Tipo de control]],Tabla7[Tipo de control],Tabla7[Afectación matriz],"",1)</f>
        <v/>
      </c>
      <c r="U131" s="295"/>
      <c r="V131" s="327" t="str">
        <f>_xlfn.XLOOKUP(Tabla135[[#This Row],[Implementación]],Tabla11[Implementación],Tabla11[Peso],"",1)</f>
        <v/>
      </c>
      <c r="W131" s="295"/>
      <c r="X131" s="295"/>
      <c r="Y131" s="295"/>
      <c r="Z131" s="295"/>
      <c r="AA131" s="310" t="str">
        <f>IFERROR(Tabla135[[#This Row],[Peso del control]]+Tabla135[[#This Row],[Peso de la implementación]],"")</f>
        <v/>
      </c>
      <c r="AB131" s="310" t="str" cm="1">
        <f t="array" ref="AB131">IFERROR(IF(Tabla135[[#This Row],[Registro diligenciado]]=TRUE,_xlfn.IFS(AND(Tabla135[[#This Row],[No. de Control]]=1,Tabla135[[#This Row],[Desplazamiento en la Matriz]]="Probabilidad"),D131-(D131*Tabla135[[#This Row],[Valor del control]]),AND(Tabla135[[#This Row],[No. de Control]]&gt;1,Tabla135[[#This Row],[Desplazamiento en la Matriz]]="Probabilidad"),AB130-(AB130*Tabla135[[#This Row],[Valor del control]]),AND(Tabla135[[#This Row],[No. de Control]]=1,Tabla135[[#This Row],[Desplazamiento en la Matriz]]="Impacto"),D131,AND(Tabla135[[#This Row],[No. de Control]]&gt;1,Tabla135[[#This Row],[Desplazamiento en la Matriz]]="Impacto"),AB130),""),"")</f>
        <v/>
      </c>
      <c r="AC131" s="310" t="str" cm="1">
        <f t="array" ref="AC131">IFERROR(IF(Tabla135[[#This Row],[Registro diligenciado]]=TRUE,_xlfn.IFS(AND(Tabla135[[#This Row],[No. de Control]]=1,Tabla135[[#This Row],[Desplazamiento en la Matriz]]="Impacto"),E131-(E131*Tabla135[[#This Row],[Valor del control]]),AND(Tabla135[[#This Row],[No. de Control]]&gt;1,Tabla135[[#This Row],[Desplazamiento en la Matriz]]="Impacto"),AC130-(AC130*Tabla135[[#This Row],[Valor del control]]),AND(Tabla135[[#This Row],[No. de Control]]=1,Tabla135[[#This Row],[Desplazamiento en la Matriz]]="Probabilidad"),E131,AND(Tabla135[[#This Row],[No. de Control]]&gt;1,Tabla135[[#This Row],[Desplazamiento en la Matriz]]="Probabilidad"),AC130),""),"")</f>
        <v/>
      </c>
      <c r="AD131" s="310">
        <f>IFERROR(_xlfn.MINIFS(Tabla135[Probabilidad residual],Tabla135[Id Riesgo],Tabla135[[#This Row],[Id Riesgo]]),"")</f>
        <v>0.48</v>
      </c>
      <c r="AE131" s="310">
        <f>IFERROR(_xlfn.MINIFS(Tabla135[Impacto residual],Tabla135[Id Riesgo],Tabla135[[#This Row],[Id Riesgo]]),"")</f>
        <v>1</v>
      </c>
      <c r="AF131" s="310" t="str" cm="1">
        <f t="array" ref="AF1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1" s="310" t="str" cm="1">
        <f t="array" ref="AG1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 s="213"/>
      <c r="AJ131" s="801">
        <f>_xlfn.MINIFS(Tabla135[Probabilidad residual],Tabla135[Id Riesgo],Tabla135[[#This Row],[Id Riesgo]])</f>
        <v>0.48</v>
      </c>
      <c r="AK131" s="801">
        <f>_xlfn.MINIFS(Tabla135[Impacto residual],Tabla135[Id Riesgo],Tabla135[[#This Row],[Id Riesgo]])</f>
        <v>1</v>
      </c>
      <c r="AL131" s="801"/>
      <c r="AM131" s="801"/>
      <c r="AN131" s="213"/>
      <c r="AO131" s="213"/>
      <c r="AP131" s="213"/>
      <c r="AQ131" s="213"/>
      <c r="AR131" s="213"/>
      <c r="AS131" s="213"/>
      <c r="AT131" s="213"/>
      <c r="AU131" s="213"/>
      <c r="AV131" s="213"/>
      <c r="AW131" s="213"/>
      <c r="AX131" s="213"/>
      <c r="AY131" s="213"/>
    </row>
    <row r="132" spans="1:51" ht="190.5" customHeight="1" x14ac:dyDescent="0.4">
      <c r="A132" s="783" t="str">
        <f>Tabla135[[#This Row],[Id Riesgo]]</f>
        <v>RC13</v>
      </c>
      <c r="B132"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2" s="776" t="b">
        <f>Tabla135[[#This Row],[Identificado en paso 1 y 2?]]</f>
        <v>1</v>
      </c>
      <c r="D132" s="801">
        <f>_xlfn.XLOOKUP(Tabla135[[#This Row],[Id Riesgo]],Tabla13[Id Riesgo],Tabla13[Probabilidad],"",1)</f>
        <v>0.8</v>
      </c>
      <c r="E132" s="801">
        <f>IF(C132=TRUE,_xlfn.XLOOKUP(Tabla135[[#This Row],[Id Riesgo]],Tabla13[Id Riesgo],Tabla13[Porcentaje Impacto],"",1),"")</f>
        <v>1</v>
      </c>
      <c r="F132" s="290" t="s">
        <v>581</v>
      </c>
      <c r="G132" s="414" t="b">
        <f>_xlfn.XLOOKUP(F132,Tabla13[Id Riesgo],Tabla13[Registro diligenciado],FALSE,1)</f>
        <v>1</v>
      </c>
      <c r="H132" s="290" t="str">
        <f>IF(G132,_xlfn.XLOOKUP(F132,Tabla6[Id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2" s="327">
        <f>_xlfn.XLOOKUP(Tabla135[[#This Row],[Id Riesgo]],Tabla13[Id Riesgo],Tabla13[Probabilidad])</f>
        <v>0.8</v>
      </c>
      <c r="J132" s="327">
        <f>_xlfn.XLOOKUP(Tabla135[[#This Row],[Id Riesgo]],Tabla13[Id Riesgo],Tabla13[Porcentaje Impacto],"",1)</f>
        <v>1</v>
      </c>
      <c r="K132" s="311">
        <v>1</v>
      </c>
      <c r="L132" s="314" t="s">
        <v>309</v>
      </c>
      <c r="M132" s="314" t="s">
        <v>211</v>
      </c>
      <c r="N132" s="314"/>
      <c r="O132" s="295" t="s">
        <v>810</v>
      </c>
      <c r="P132" s="314" t="s">
        <v>811</v>
      </c>
      <c r="Q132" s="328" t="str">
        <f>_xlfn.TEXTJOIN(" ",TRUE,Tabla135[[#This Row],[Actividad - Acción ¿Qué?
Inicia con verbo]],Tabla135[[#This Row],[Complemento
(Observaciones o desviaciones)]])</f>
        <v>Realizar revisiones técnico-jurídicas y tiempos de respuesta a las contestaciones de las PQRSFD antes de su emisión implementando procesos de seguimiento permanente a la gestión y trámite de las PQRSFD, priorizando aquellas cuyo plazo legal de respuesta esté más próximo al vencimiento.</v>
      </c>
      <c r="R132" s="295" t="s">
        <v>102</v>
      </c>
      <c r="S132" s="327">
        <f>_xlfn.XLOOKUP(Tabla135[[#This Row],[Tipo de control]],Tabla7[Tipo de control],Tabla7[Peso],"",1)</f>
        <v>0.25</v>
      </c>
      <c r="T132" s="290" t="str">
        <f>_xlfn.XLOOKUP(Tabla135[[#This Row],[Tipo de control]],Tabla7[Tipo de control],Tabla7[Afectación matriz],"",1)</f>
        <v>Probabilidad</v>
      </c>
      <c r="U132" s="295" t="s">
        <v>136</v>
      </c>
      <c r="V132" s="327">
        <f>_xlfn.XLOOKUP(Tabla135[[#This Row],[Implementación]],Tabla11[Implementación],Tabla11[Peso],"",1)</f>
        <v>0.15</v>
      </c>
      <c r="W132" s="295" t="s">
        <v>98</v>
      </c>
      <c r="X132" s="295" t="s">
        <v>222</v>
      </c>
      <c r="Y132" s="295" t="s">
        <v>100</v>
      </c>
      <c r="Z132" s="295" t="s">
        <v>101</v>
      </c>
      <c r="AA132" s="310">
        <f>IFERROR(Tabla135[[#This Row],[Peso del control]]+Tabla135[[#This Row],[Peso de la implementación]],"")</f>
        <v>0.4</v>
      </c>
      <c r="AB132" s="310" cm="1">
        <f t="array" ref="AB132">IFERROR(IF(Tabla135[[#This Row],[Registro diligenciado]]=TRUE,_xlfn.IFS(AND(Tabla135[[#This Row],[No. de Control]]=1,Tabla135[[#This Row],[Desplazamiento en la Matriz]]="Probabilidad"),D132-(D132*Tabla135[[#This Row],[Valor del control]]),AND(Tabla135[[#This Row],[No. de Control]]&gt;1,Tabla135[[#This Row],[Desplazamiento en la Matriz]]="Probabilidad"),AB131-(AB131*Tabla135[[#This Row],[Valor del control]]),AND(Tabla135[[#This Row],[No. de Control]]=1,Tabla135[[#This Row],[Desplazamiento en la Matriz]]="Impacto"),D132,AND(Tabla135[[#This Row],[No. de Control]]&gt;1,Tabla135[[#This Row],[Desplazamiento en la Matriz]]="Impacto"),AB131),""),"")</f>
        <v>0.48</v>
      </c>
      <c r="AC132" s="310" cm="1">
        <f t="array" ref="AC132">IFERROR(IF(Tabla135[[#This Row],[Registro diligenciado]]=TRUE,_xlfn.IFS(AND(Tabla135[[#This Row],[No. de Control]]=1,Tabla135[[#This Row],[Desplazamiento en la Matriz]]="Impacto"),E132-(E132*Tabla135[[#This Row],[Valor del control]]),AND(Tabla135[[#This Row],[No. de Control]]&gt;1,Tabla135[[#This Row],[Desplazamiento en la Matriz]]="Impacto"),AC131-(AC131*Tabla135[[#This Row],[Valor del control]]),AND(Tabla135[[#This Row],[No. de Control]]=1,Tabla135[[#This Row],[Desplazamiento en la Matriz]]="Probabilidad"),E132,AND(Tabla135[[#This Row],[No. de Control]]&gt;1,Tabla135[[#This Row],[Desplazamiento en la Matriz]]="Probabilidad"),AC131),""),"")</f>
        <v>1</v>
      </c>
      <c r="AD132" s="310">
        <f>IFERROR(_xlfn.MINIFS(Tabla135[Probabilidad residual],Tabla135[Id Riesgo],Tabla135[[#This Row],[Id Riesgo]]),"")</f>
        <v>0.48</v>
      </c>
      <c r="AE132" s="310">
        <f>IFERROR(_xlfn.MINIFS(Tabla135[Impacto residual],Tabla135[Id Riesgo],Tabla135[[#This Row],[Id Riesgo]]),"")</f>
        <v>1</v>
      </c>
      <c r="AF132" s="310" t="str" cm="1">
        <f t="array" ref="AF1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2" s="310" t="str" cm="1">
        <f t="array" ref="AG1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32" s="213"/>
      <c r="AJ132" s="801">
        <f>_xlfn.MINIFS(Tabla135[Probabilidad residual],Tabla135[Id Riesgo],Tabla135[[#This Row],[Id Riesgo]])</f>
        <v>0.48</v>
      </c>
      <c r="AK132" s="801">
        <f>_xlfn.MINIFS(Tabla135[Impacto residual],Tabla135[Id Riesgo],Tabla135[[#This Row],[Id Riesgo]])</f>
        <v>1</v>
      </c>
      <c r="AL132" s="801" t="str" cm="1">
        <f t="array" ref="AL132">IFERROR(_xlfn.IFS(AND(AJ132&gt;=CONFIGURACIÓN!$BF$6,AJ132&lt;=CONFIGURACIÓN!$BG$6),CONFIGURACIÓN!$BE$6,AND(AJ132&gt;=CONFIGURACIÓN!$BF$7,AJ132&lt;=CONFIGURACIÓN!$BG$7),CONFIGURACIÓN!$BE$7,AND(AJ132&gt;=CONFIGURACIÓN!$BF$8,AJ132&lt;=CONFIGURACIÓN!$BG$8),CONFIGURACIÓN!$BE$8,AND(AJ132&gt;=CONFIGURACIÓN!$BF$9,AJ132&lt;=CONFIGURACIÓN!$BG$9),CONFIGURACIÓN!$BE$9,AND(AJ132&gt;=CONFIGURACIÓN!$BF$10,AJ132&lt;=CONFIGURACIÓN!$BG$10),CONFIGURACIÓN!$BE$10),"")</f>
        <v>Media</v>
      </c>
      <c r="AM132" s="801" t="str" cm="1">
        <f t="array" ref="AM132">IFERROR(_xlfn.IFS(AND(AK132&gt;=CONFIGURACIÓN!$BJ$6,AK132&lt;=CONFIGURACIÓN!$BK$6),CONFIGURACIÓN!$BI$6,AND(AK132&gt;=CONFIGURACIÓN!$BJ$7,AK132&lt;=CONFIGURACIÓN!$BK$7),CONFIGURACIÓN!$BI$7,AND(AK132&gt;=CONFIGURACIÓN!$BJ$8,AK132&lt;=CONFIGURACIÓN!$BK$8),CONFIGURACIÓN!$BI$8,AND(AK132&gt;=CONFIGURACIÓN!$BJ$9,AK132&lt;=CONFIGURACIÓN!$BK$9),CONFIGURACIÓN!$BI$9,AND(AK132&gt;=CONFIGURACIÓN!$BJ$10,AK132&lt;=CONFIGURACIÓN!$BK$10),CONFIGURACIÓN!$BI$10),"")</f>
        <v>Castastrófico</v>
      </c>
      <c r="AN132" s="213"/>
      <c r="AO132" s="213"/>
      <c r="AP132" s="213"/>
      <c r="AQ132" s="213"/>
      <c r="AR132" s="213"/>
      <c r="AS132" s="213"/>
      <c r="AT132" s="213"/>
      <c r="AU132" s="213"/>
      <c r="AV132" s="213"/>
      <c r="AW132" s="213"/>
      <c r="AX132" s="213"/>
      <c r="AY132" s="213"/>
    </row>
    <row r="133" spans="1:51" ht="111.9" hidden="1" x14ac:dyDescent="0.4">
      <c r="A133" s="783" t="str">
        <f>Tabla135[[#This Row],[Id Riesgo]]</f>
        <v>RC13</v>
      </c>
      <c r="B133"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3" s="776" t="b">
        <f>Tabla135[[#This Row],[Identificado en paso 1 y 2?]]</f>
        <v>1</v>
      </c>
      <c r="D133" s="801">
        <f>_xlfn.XLOOKUP(Tabla135[[#This Row],[Id Riesgo]],Tabla13[Id Riesgo],Tabla13[Probabilidad],"",1)</f>
        <v>0.8</v>
      </c>
      <c r="E133" s="801">
        <f>IF(C133=TRUE,_xlfn.XLOOKUP(Tabla135[[#This Row],[Id Riesgo]],Tabla13[Id Riesgo],Tabla13[Porcentaje Impacto],"",1),"")</f>
        <v>1</v>
      </c>
      <c r="F133" s="290" t="str">
        <f t="shared" ref="F133:F141" si="12">F132</f>
        <v>RC13</v>
      </c>
      <c r="G133" s="414" t="b">
        <f>_xlfn.XLOOKUP(F133,Tabla13[Id Riesgo],Tabla13[Registro diligenciado],FALSE,1)</f>
        <v>1</v>
      </c>
      <c r="H133" s="290" t="str">
        <f>IF(G133,_xlfn.XLOOKUP(F133,Tabla6[Id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3" s="327">
        <f>_xlfn.XLOOKUP(Tabla135[[#This Row],[Id Riesgo]],Tabla13[Id Riesgo],Tabla13[Probabilidad])</f>
        <v>0.8</v>
      </c>
      <c r="J133" s="327">
        <f>_xlfn.XLOOKUP(Tabla135[[#This Row],[Id Riesgo]],Tabla13[Id Riesgo],Tabla13[Porcentaje Impacto],"",1)</f>
        <v>1</v>
      </c>
      <c r="K133" s="311">
        <v>2</v>
      </c>
      <c r="L133" s="314"/>
      <c r="M133" s="314"/>
      <c r="N133" s="314"/>
      <c r="O133" s="295"/>
      <c r="P133" s="314"/>
      <c r="Q133" s="328" t="str">
        <f>_xlfn.TEXTJOIN(" ",TRUE,Tabla135[[#This Row],[Actividad - Acción ¿Qué?
Inicia con verbo]],Tabla135[[#This Row],[Complemento
(Observaciones o desviaciones)]])</f>
        <v/>
      </c>
      <c r="R133" s="295"/>
      <c r="S133" s="327" t="str">
        <f>_xlfn.XLOOKUP(Tabla135[[#This Row],[Tipo de control]],Tabla7[Tipo de control],Tabla7[Peso],"",1)</f>
        <v/>
      </c>
      <c r="T133" s="290" t="str">
        <f>_xlfn.XLOOKUP(Tabla135[[#This Row],[Tipo de control]],Tabla7[Tipo de control],Tabla7[Afectación matriz],"",1)</f>
        <v/>
      </c>
      <c r="U133" s="295"/>
      <c r="V133" s="327" t="str">
        <f>_xlfn.XLOOKUP(Tabla135[[#This Row],[Implementación]],Tabla11[Implementación],Tabla11[Peso],"",1)</f>
        <v/>
      </c>
      <c r="W133" s="295"/>
      <c r="X133" s="295"/>
      <c r="Y133" s="295"/>
      <c r="Z133" s="295"/>
      <c r="AA133" s="310" t="str">
        <f>IFERROR(Tabla135[[#This Row],[Peso del control]]+Tabla135[[#This Row],[Peso de la implementación]],"")</f>
        <v/>
      </c>
      <c r="AB133" s="310" t="str" cm="1">
        <f t="array" ref="AB133">IFERROR(IF(Tabla135[[#This Row],[Registro diligenciado]]=TRUE,_xlfn.IFS(AND(Tabla135[[#This Row],[No. de Control]]=1,Tabla135[[#This Row],[Desplazamiento en la Matriz]]="Probabilidad"),D133-(D133*Tabla135[[#This Row],[Valor del control]]),AND(Tabla135[[#This Row],[No. de Control]]&gt;1,Tabla135[[#This Row],[Desplazamiento en la Matriz]]="Probabilidad"),AB132-(AB132*Tabla135[[#This Row],[Valor del control]]),AND(Tabla135[[#This Row],[No. de Control]]=1,Tabla135[[#This Row],[Desplazamiento en la Matriz]]="Impacto"),D133,AND(Tabla135[[#This Row],[No. de Control]]&gt;1,Tabla135[[#This Row],[Desplazamiento en la Matriz]]="Impacto"),AB132),""),"")</f>
        <v/>
      </c>
      <c r="AC133" s="310" t="str" cm="1">
        <f t="array" ref="AC133">IFERROR(IF(Tabla135[[#This Row],[Registro diligenciado]]=TRUE,_xlfn.IFS(AND(Tabla135[[#This Row],[No. de Control]]=1,Tabla135[[#This Row],[Desplazamiento en la Matriz]]="Impacto"),E133-(E133*Tabla135[[#This Row],[Valor del control]]),AND(Tabla135[[#This Row],[No. de Control]]&gt;1,Tabla135[[#This Row],[Desplazamiento en la Matriz]]="Impacto"),AC132-(AC132*Tabla135[[#This Row],[Valor del control]]),AND(Tabla135[[#This Row],[No. de Control]]=1,Tabla135[[#This Row],[Desplazamiento en la Matriz]]="Probabilidad"),E133,AND(Tabla135[[#This Row],[No. de Control]]&gt;1,Tabla135[[#This Row],[Desplazamiento en la Matriz]]="Probabilidad"),AC132),""),"")</f>
        <v/>
      </c>
      <c r="AD133" s="310">
        <f>IFERROR(_xlfn.MINIFS(Tabla135[Probabilidad residual],Tabla135[Id Riesgo],Tabla135[[#This Row],[Id Riesgo]]),"")</f>
        <v>0.48</v>
      </c>
      <c r="AE133" s="310">
        <f>IFERROR(_xlfn.MINIFS(Tabla135[Impacto residual],Tabla135[Id Riesgo],Tabla135[[#This Row],[Id Riesgo]]),"")</f>
        <v>1</v>
      </c>
      <c r="AF133" s="310" t="str" cm="1">
        <f t="array" ref="AF1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3" s="310" t="str" cm="1">
        <f t="array" ref="AG1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 s="213"/>
      <c r="AJ133" s="801">
        <f>_xlfn.MINIFS(Tabla135[Probabilidad residual],Tabla135[Id Riesgo],Tabla135[[#This Row],[Id Riesgo]])</f>
        <v>0.48</v>
      </c>
      <c r="AK133" s="801">
        <f>_xlfn.MINIFS(Tabla135[Impacto residual],Tabla135[Id Riesgo],Tabla135[[#This Row],[Id Riesgo]])</f>
        <v>1</v>
      </c>
      <c r="AL133" s="801"/>
      <c r="AM133" s="801"/>
      <c r="AN133" s="213"/>
      <c r="AO133" s="213"/>
      <c r="AP133" s="213"/>
      <c r="AQ133" s="213"/>
      <c r="AR133" s="213"/>
      <c r="AS133" s="213"/>
      <c r="AT133" s="213"/>
      <c r="AU133" s="213"/>
      <c r="AV133" s="213"/>
      <c r="AW133" s="213"/>
      <c r="AX133" s="213"/>
      <c r="AY133" s="213"/>
    </row>
    <row r="134" spans="1:51" ht="111.9" hidden="1" x14ac:dyDescent="0.4">
      <c r="A134" s="783" t="str">
        <f>Tabla135[[#This Row],[Id Riesgo]]</f>
        <v>RC13</v>
      </c>
      <c r="B134"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4" s="776" t="b">
        <f>Tabla135[[#This Row],[Identificado en paso 1 y 2?]]</f>
        <v>1</v>
      </c>
      <c r="D134" s="801">
        <f>_xlfn.XLOOKUP(Tabla135[[#This Row],[Id Riesgo]],Tabla13[Id Riesgo],Tabla13[Probabilidad],"",1)</f>
        <v>0.8</v>
      </c>
      <c r="E134" s="801">
        <f>IF(C134=TRUE,_xlfn.XLOOKUP(Tabla135[[#This Row],[Id Riesgo]],Tabla13[Id Riesgo],Tabla13[Porcentaje Impacto],"",1),"")</f>
        <v>1</v>
      </c>
      <c r="F134" s="290" t="str">
        <f t="shared" si="12"/>
        <v>RC13</v>
      </c>
      <c r="G134" s="414" t="b">
        <f>_xlfn.XLOOKUP(F134,Tabla13[Id Riesgo],Tabla13[Registro diligenciado],FALSE,1)</f>
        <v>1</v>
      </c>
      <c r="H134" s="290" t="str">
        <f>IF(G134,_xlfn.XLOOKUP(F134,Tabla6[Id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4" s="327">
        <f>_xlfn.XLOOKUP(Tabla135[[#This Row],[Id Riesgo]],Tabla13[Id Riesgo],Tabla13[Probabilidad])</f>
        <v>0.8</v>
      </c>
      <c r="J134" s="327">
        <f>_xlfn.XLOOKUP(Tabla135[[#This Row],[Id Riesgo]],Tabla13[Id Riesgo],Tabla13[Porcentaje Impacto],"",1)</f>
        <v>1</v>
      </c>
      <c r="K134" s="311">
        <v>3</v>
      </c>
      <c r="L134" s="314"/>
      <c r="M134" s="314"/>
      <c r="N134" s="314"/>
      <c r="O134" s="295"/>
      <c r="P134" s="314"/>
      <c r="Q134" s="328" t="str">
        <f>_xlfn.TEXTJOIN(" ",TRUE,Tabla135[[#This Row],[Actividad - Acción ¿Qué?
Inicia con verbo]],Tabla135[[#This Row],[Complemento
(Observaciones o desviaciones)]])</f>
        <v/>
      </c>
      <c r="R134" s="295"/>
      <c r="S134" s="327" t="str">
        <f>_xlfn.XLOOKUP(Tabla135[[#This Row],[Tipo de control]],Tabla7[Tipo de control],Tabla7[Peso],"",1)</f>
        <v/>
      </c>
      <c r="T134" s="290" t="str">
        <f>_xlfn.XLOOKUP(Tabla135[[#This Row],[Tipo de control]],Tabla7[Tipo de control],Tabla7[Afectación matriz],"",1)</f>
        <v/>
      </c>
      <c r="U134" s="295"/>
      <c r="V134" s="327" t="str">
        <f>_xlfn.XLOOKUP(Tabla135[[#This Row],[Implementación]],Tabla11[Implementación],Tabla11[Peso],"",1)</f>
        <v/>
      </c>
      <c r="W134" s="295"/>
      <c r="X134" s="295"/>
      <c r="Y134" s="295"/>
      <c r="Z134" s="295"/>
      <c r="AA134" s="310" t="str">
        <f>IFERROR(Tabla135[[#This Row],[Peso del control]]+Tabla135[[#This Row],[Peso de la implementación]],"")</f>
        <v/>
      </c>
      <c r="AB134" s="310" t="str" cm="1">
        <f t="array" ref="AB134">IFERROR(IF(Tabla135[[#This Row],[Registro diligenciado]]=TRUE,_xlfn.IFS(AND(Tabla135[[#This Row],[No. de Control]]=1,Tabla135[[#This Row],[Desplazamiento en la Matriz]]="Probabilidad"),D134-(D134*Tabla135[[#This Row],[Valor del control]]),AND(Tabla135[[#This Row],[No. de Control]]&gt;1,Tabla135[[#This Row],[Desplazamiento en la Matriz]]="Probabilidad"),AB133-(AB133*Tabla135[[#This Row],[Valor del control]]),AND(Tabla135[[#This Row],[No. de Control]]=1,Tabla135[[#This Row],[Desplazamiento en la Matriz]]="Impacto"),D134,AND(Tabla135[[#This Row],[No. de Control]]&gt;1,Tabla135[[#This Row],[Desplazamiento en la Matriz]]="Impacto"),AB133),""),"")</f>
        <v/>
      </c>
      <c r="AC134" s="310" t="str" cm="1">
        <f t="array" ref="AC134">IFERROR(IF(Tabla135[[#This Row],[Registro diligenciado]]=TRUE,_xlfn.IFS(AND(Tabla135[[#This Row],[No. de Control]]=1,Tabla135[[#This Row],[Desplazamiento en la Matriz]]="Impacto"),E134-(E134*Tabla135[[#This Row],[Valor del control]]),AND(Tabla135[[#This Row],[No. de Control]]&gt;1,Tabla135[[#This Row],[Desplazamiento en la Matriz]]="Impacto"),AC133-(AC133*Tabla135[[#This Row],[Valor del control]]),AND(Tabla135[[#This Row],[No. de Control]]=1,Tabla135[[#This Row],[Desplazamiento en la Matriz]]="Probabilidad"),E134,AND(Tabla135[[#This Row],[No. de Control]]&gt;1,Tabla135[[#This Row],[Desplazamiento en la Matriz]]="Probabilidad"),AC133),""),"")</f>
        <v/>
      </c>
      <c r="AD134" s="310">
        <f>IFERROR(_xlfn.MINIFS(Tabla135[Probabilidad residual],Tabla135[Id Riesgo],Tabla135[[#This Row],[Id Riesgo]]),"")</f>
        <v>0.48</v>
      </c>
      <c r="AE134" s="310">
        <f>IFERROR(_xlfn.MINIFS(Tabla135[Impacto residual],Tabla135[Id Riesgo],Tabla135[[#This Row],[Id Riesgo]]),"")</f>
        <v>1</v>
      </c>
      <c r="AF134" s="310" t="str" cm="1">
        <f t="array" ref="AF1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4" s="310" t="str" cm="1">
        <f t="array" ref="AG1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 s="213"/>
      <c r="AJ134" s="801">
        <f>_xlfn.MINIFS(Tabla135[Probabilidad residual],Tabla135[Id Riesgo],Tabla135[[#This Row],[Id Riesgo]])</f>
        <v>0.48</v>
      </c>
      <c r="AK134" s="801">
        <f>_xlfn.MINIFS(Tabla135[Impacto residual],Tabla135[Id Riesgo],Tabla135[[#This Row],[Id Riesgo]])</f>
        <v>1</v>
      </c>
      <c r="AL134" s="801"/>
      <c r="AM134" s="801"/>
      <c r="AN134" s="213"/>
      <c r="AO134" s="213"/>
      <c r="AP134" s="213"/>
      <c r="AQ134" s="213"/>
      <c r="AR134" s="213"/>
      <c r="AS134" s="213"/>
      <c r="AT134" s="213"/>
      <c r="AU134" s="213"/>
      <c r="AV134" s="213"/>
      <c r="AW134" s="213"/>
      <c r="AX134" s="213"/>
      <c r="AY134" s="213"/>
    </row>
    <row r="135" spans="1:51" ht="111.9" hidden="1" x14ac:dyDescent="0.4">
      <c r="A135" s="783" t="str">
        <f>Tabla135[[#This Row],[Id Riesgo]]</f>
        <v>RC13</v>
      </c>
      <c r="B135"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5" s="776" t="b">
        <f>Tabla135[[#This Row],[Identificado en paso 1 y 2?]]</f>
        <v>1</v>
      </c>
      <c r="D135" s="801">
        <f>_xlfn.XLOOKUP(Tabla135[[#This Row],[Id Riesgo]],Tabla13[Id Riesgo],Tabla13[Probabilidad],"",1)</f>
        <v>0.8</v>
      </c>
      <c r="E135" s="801">
        <f>IF(C135=TRUE,_xlfn.XLOOKUP(Tabla135[[#This Row],[Id Riesgo]],Tabla13[Id Riesgo],Tabla13[Porcentaje Impacto],"",1),"")</f>
        <v>1</v>
      </c>
      <c r="F135" s="290" t="str">
        <f t="shared" si="12"/>
        <v>RC13</v>
      </c>
      <c r="G135" s="414" t="b">
        <f>_xlfn.XLOOKUP(F135,Tabla13[Id Riesgo],Tabla13[Registro diligenciado],FALSE,1)</f>
        <v>1</v>
      </c>
      <c r="H135" s="290" t="str">
        <f>IF(G135,_xlfn.XLOOKUP(F135,Tabla6[Id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5" s="327">
        <f>_xlfn.XLOOKUP(Tabla135[[#This Row],[Id Riesgo]],Tabla13[Id Riesgo],Tabla13[Probabilidad])</f>
        <v>0.8</v>
      </c>
      <c r="J135" s="327">
        <f>_xlfn.XLOOKUP(Tabla135[[#This Row],[Id Riesgo]],Tabla13[Id Riesgo],Tabla13[Porcentaje Impacto],"",1)</f>
        <v>1</v>
      </c>
      <c r="K135" s="311">
        <v>4</v>
      </c>
      <c r="L135" s="314"/>
      <c r="M135" s="314"/>
      <c r="N135" s="314"/>
      <c r="O135" s="295"/>
      <c r="P135" s="314"/>
      <c r="Q135" s="328" t="str">
        <f>_xlfn.TEXTJOIN(" ",TRUE,Tabla135[[#This Row],[Actividad - Acción ¿Qué?
Inicia con verbo]],Tabla135[[#This Row],[Complemento
(Observaciones o desviaciones)]])</f>
        <v/>
      </c>
      <c r="R135" s="295"/>
      <c r="S135" s="327" t="str">
        <f>_xlfn.XLOOKUP(Tabla135[[#This Row],[Tipo de control]],Tabla7[Tipo de control],Tabla7[Peso],"",1)</f>
        <v/>
      </c>
      <c r="T135" s="290" t="str">
        <f>_xlfn.XLOOKUP(Tabla135[[#This Row],[Tipo de control]],Tabla7[Tipo de control],Tabla7[Afectación matriz],"",1)</f>
        <v/>
      </c>
      <c r="U135" s="295"/>
      <c r="V135" s="327" t="str">
        <f>_xlfn.XLOOKUP(Tabla135[[#This Row],[Implementación]],Tabla11[Implementación],Tabla11[Peso],"",1)</f>
        <v/>
      </c>
      <c r="W135" s="295"/>
      <c r="X135" s="295"/>
      <c r="Y135" s="295"/>
      <c r="Z135" s="295"/>
      <c r="AA135" s="310" t="str">
        <f>IFERROR(Tabla135[[#This Row],[Peso del control]]+Tabla135[[#This Row],[Peso de la implementación]],"")</f>
        <v/>
      </c>
      <c r="AB135" s="310" t="str" cm="1">
        <f t="array" ref="AB135">IFERROR(IF(Tabla135[[#This Row],[Registro diligenciado]]=TRUE,_xlfn.IFS(AND(Tabla135[[#This Row],[No. de Control]]=1,Tabla135[[#This Row],[Desplazamiento en la Matriz]]="Probabilidad"),D135-(D135*Tabla135[[#This Row],[Valor del control]]),AND(Tabla135[[#This Row],[No. de Control]]&gt;1,Tabla135[[#This Row],[Desplazamiento en la Matriz]]="Probabilidad"),AB134-(AB134*Tabla135[[#This Row],[Valor del control]]),AND(Tabla135[[#This Row],[No. de Control]]=1,Tabla135[[#This Row],[Desplazamiento en la Matriz]]="Impacto"),D135,AND(Tabla135[[#This Row],[No. de Control]]&gt;1,Tabla135[[#This Row],[Desplazamiento en la Matriz]]="Impacto"),AB134),""),"")</f>
        <v/>
      </c>
      <c r="AC135" s="310" t="str" cm="1">
        <f t="array" ref="AC135">IFERROR(IF(Tabla135[[#This Row],[Registro diligenciado]]=TRUE,_xlfn.IFS(AND(Tabla135[[#This Row],[No. de Control]]=1,Tabla135[[#This Row],[Desplazamiento en la Matriz]]="Impacto"),E135-(E135*Tabla135[[#This Row],[Valor del control]]),AND(Tabla135[[#This Row],[No. de Control]]&gt;1,Tabla135[[#This Row],[Desplazamiento en la Matriz]]="Impacto"),AC134-(AC134*Tabla135[[#This Row],[Valor del control]]),AND(Tabla135[[#This Row],[No. de Control]]=1,Tabla135[[#This Row],[Desplazamiento en la Matriz]]="Probabilidad"),E135,AND(Tabla135[[#This Row],[No. de Control]]&gt;1,Tabla135[[#This Row],[Desplazamiento en la Matriz]]="Probabilidad"),AC134),""),"")</f>
        <v/>
      </c>
      <c r="AD135" s="310">
        <f>IFERROR(_xlfn.MINIFS(Tabla135[Probabilidad residual],Tabla135[Id Riesgo],Tabla135[[#This Row],[Id Riesgo]]),"")</f>
        <v>0.48</v>
      </c>
      <c r="AE135" s="310">
        <f>IFERROR(_xlfn.MINIFS(Tabla135[Impacto residual],Tabla135[Id Riesgo],Tabla135[[#This Row],[Id Riesgo]]),"")</f>
        <v>1</v>
      </c>
      <c r="AF135" s="310" t="str" cm="1">
        <f t="array" ref="AF1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5" s="310" t="str" cm="1">
        <f t="array" ref="AG1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 s="213"/>
      <c r="AJ135" s="801">
        <f>_xlfn.MINIFS(Tabla135[Probabilidad residual],Tabla135[Id Riesgo],Tabla135[[#This Row],[Id Riesgo]])</f>
        <v>0.48</v>
      </c>
      <c r="AK135" s="801">
        <f>_xlfn.MINIFS(Tabla135[Impacto residual],Tabla135[Id Riesgo],Tabla135[[#This Row],[Id Riesgo]])</f>
        <v>1</v>
      </c>
      <c r="AL135" s="801"/>
      <c r="AM135" s="801"/>
      <c r="AN135" s="213"/>
      <c r="AO135" s="213"/>
      <c r="AP135" s="213"/>
      <c r="AQ135" s="213"/>
      <c r="AR135" s="213"/>
      <c r="AS135" s="213"/>
      <c r="AT135" s="213"/>
      <c r="AU135" s="213"/>
      <c r="AV135" s="213"/>
      <c r="AW135" s="213"/>
      <c r="AX135" s="213"/>
      <c r="AY135" s="213"/>
    </row>
    <row r="136" spans="1:51" ht="111.9" hidden="1" x14ac:dyDescent="0.4">
      <c r="A136" s="783" t="str">
        <f>Tabla135[[#This Row],[Id Riesgo]]</f>
        <v>RC13</v>
      </c>
      <c r="B136"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6" s="776" t="b">
        <f>Tabla135[[#This Row],[Identificado en paso 1 y 2?]]</f>
        <v>1</v>
      </c>
      <c r="D136" s="801">
        <f>_xlfn.XLOOKUP(Tabla135[[#This Row],[Id Riesgo]],Tabla13[Id Riesgo],Tabla13[Probabilidad],"",1)</f>
        <v>0.8</v>
      </c>
      <c r="E136" s="801">
        <f>IF(C136=TRUE,_xlfn.XLOOKUP(Tabla135[[#This Row],[Id Riesgo]],Tabla13[Id Riesgo],Tabla13[Porcentaje Impacto],"",1),"")</f>
        <v>1</v>
      </c>
      <c r="F136" s="290" t="str">
        <f t="shared" si="12"/>
        <v>RC13</v>
      </c>
      <c r="G136" s="414" t="b">
        <f>_xlfn.XLOOKUP(F136,Tabla13[Id Riesgo],Tabla13[Registro diligenciado],FALSE,1)</f>
        <v>1</v>
      </c>
      <c r="H136" s="290" t="str">
        <f>IF(G136,_xlfn.XLOOKUP(F136,Tabla6[Id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6" s="327">
        <f>_xlfn.XLOOKUP(Tabla135[[#This Row],[Id Riesgo]],Tabla13[Id Riesgo],Tabla13[Probabilidad])</f>
        <v>0.8</v>
      </c>
      <c r="J136" s="327">
        <f>_xlfn.XLOOKUP(Tabla135[[#This Row],[Id Riesgo]],Tabla13[Id Riesgo],Tabla13[Porcentaje Impacto],"",1)</f>
        <v>1</v>
      </c>
      <c r="K136" s="311">
        <v>5</v>
      </c>
      <c r="L136" s="314"/>
      <c r="M136" s="314"/>
      <c r="N136" s="314"/>
      <c r="O136" s="295"/>
      <c r="P136" s="314"/>
      <c r="Q136" s="328" t="str">
        <f>_xlfn.TEXTJOIN(" ",TRUE,Tabla135[[#This Row],[Actividad - Acción ¿Qué?
Inicia con verbo]],Tabla135[[#This Row],[Complemento
(Observaciones o desviaciones)]])</f>
        <v/>
      </c>
      <c r="R136" s="295"/>
      <c r="S136" s="327" t="str">
        <f>_xlfn.XLOOKUP(Tabla135[[#This Row],[Tipo de control]],Tabla7[Tipo de control],Tabla7[Peso],"",1)</f>
        <v/>
      </c>
      <c r="T136" s="290" t="str">
        <f>_xlfn.XLOOKUP(Tabla135[[#This Row],[Tipo de control]],Tabla7[Tipo de control],Tabla7[Afectación matriz],"",1)</f>
        <v/>
      </c>
      <c r="U136" s="295"/>
      <c r="V136" s="327" t="str">
        <f>_xlfn.XLOOKUP(Tabla135[[#This Row],[Implementación]],Tabla11[Implementación],Tabla11[Peso],"",1)</f>
        <v/>
      </c>
      <c r="W136" s="295"/>
      <c r="X136" s="295"/>
      <c r="Y136" s="295"/>
      <c r="Z136" s="295"/>
      <c r="AA136" s="310" t="str">
        <f>IFERROR(Tabla135[[#This Row],[Peso del control]]+Tabla135[[#This Row],[Peso de la implementación]],"")</f>
        <v/>
      </c>
      <c r="AB136" s="310" t="str" cm="1">
        <f t="array" ref="AB136">IFERROR(IF(Tabla135[[#This Row],[Registro diligenciado]]=TRUE,_xlfn.IFS(AND(Tabla135[[#This Row],[No. de Control]]=1,Tabla135[[#This Row],[Desplazamiento en la Matriz]]="Probabilidad"),D136-(D136*Tabla135[[#This Row],[Valor del control]]),AND(Tabla135[[#This Row],[No. de Control]]&gt;1,Tabla135[[#This Row],[Desplazamiento en la Matriz]]="Probabilidad"),AB135-(AB135*Tabla135[[#This Row],[Valor del control]]),AND(Tabla135[[#This Row],[No. de Control]]=1,Tabla135[[#This Row],[Desplazamiento en la Matriz]]="Impacto"),D136,AND(Tabla135[[#This Row],[No. de Control]]&gt;1,Tabla135[[#This Row],[Desplazamiento en la Matriz]]="Impacto"),AB135),""),"")</f>
        <v/>
      </c>
      <c r="AC136" s="310" t="str" cm="1">
        <f t="array" ref="AC136">IFERROR(IF(Tabla135[[#This Row],[Registro diligenciado]]=TRUE,_xlfn.IFS(AND(Tabla135[[#This Row],[No. de Control]]=1,Tabla135[[#This Row],[Desplazamiento en la Matriz]]="Impacto"),E136-(E136*Tabla135[[#This Row],[Valor del control]]),AND(Tabla135[[#This Row],[No. de Control]]&gt;1,Tabla135[[#This Row],[Desplazamiento en la Matriz]]="Impacto"),AC135-(AC135*Tabla135[[#This Row],[Valor del control]]),AND(Tabla135[[#This Row],[No. de Control]]=1,Tabla135[[#This Row],[Desplazamiento en la Matriz]]="Probabilidad"),E136,AND(Tabla135[[#This Row],[No. de Control]]&gt;1,Tabla135[[#This Row],[Desplazamiento en la Matriz]]="Probabilidad"),AC135),""),"")</f>
        <v/>
      </c>
      <c r="AD136" s="310">
        <f>IFERROR(_xlfn.MINIFS(Tabla135[Probabilidad residual],Tabla135[Id Riesgo],Tabla135[[#This Row],[Id Riesgo]]),"")</f>
        <v>0.48</v>
      </c>
      <c r="AE136" s="310">
        <f>IFERROR(_xlfn.MINIFS(Tabla135[Impacto residual],Tabla135[Id Riesgo],Tabla135[[#This Row],[Id Riesgo]]),"")</f>
        <v>1</v>
      </c>
      <c r="AF136" s="310" t="str" cm="1">
        <f t="array" ref="AF1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6" s="310" t="str" cm="1">
        <f t="array" ref="AG1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 s="213"/>
      <c r="AJ136" s="801">
        <f>_xlfn.MINIFS(Tabla135[Probabilidad residual],Tabla135[Id Riesgo],Tabla135[[#This Row],[Id Riesgo]])</f>
        <v>0.48</v>
      </c>
      <c r="AK136" s="801">
        <f>_xlfn.MINIFS(Tabla135[Impacto residual],Tabla135[Id Riesgo],Tabla135[[#This Row],[Id Riesgo]])</f>
        <v>1</v>
      </c>
      <c r="AL136" s="801"/>
      <c r="AM136" s="801"/>
      <c r="AN136" s="213"/>
      <c r="AO136" s="213"/>
      <c r="AP136" s="213"/>
      <c r="AQ136" s="213"/>
      <c r="AR136" s="213"/>
      <c r="AS136" s="213"/>
      <c r="AT136" s="213"/>
      <c r="AU136" s="213"/>
      <c r="AV136" s="213"/>
      <c r="AW136" s="213"/>
      <c r="AX136" s="213"/>
      <c r="AY136" s="213"/>
    </row>
    <row r="137" spans="1:51" ht="111.9" hidden="1" x14ac:dyDescent="0.4">
      <c r="A137" s="783" t="str">
        <f>Tabla135[[#This Row],[Id Riesgo]]</f>
        <v>RC13</v>
      </c>
      <c r="B137"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7" s="776" t="b">
        <f>Tabla135[[#This Row],[Identificado en paso 1 y 2?]]</f>
        <v>1</v>
      </c>
      <c r="D137" s="801">
        <f>_xlfn.XLOOKUP(Tabla135[[#This Row],[Id Riesgo]],Tabla13[Id Riesgo],Tabla13[Probabilidad],"",1)</f>
        <v>0.8</v>
      </c>
      <c r="E137" s="801">
        <f>IF(C137=TRUE,_xlfn.XLOOKUP(Tabla135[[#This Row],[Id Riesgo]],Tabla13[Id Riesgo],Tabla13[Porcentaje Impacto],"",1),"")</f>
        <v>1</v>
      </c>
      <c r="F137" s="290" t="str">
        <f t="shared" si="12"/>
        <v>RC13</v>
      </c>
      <c r="G137" s="414" t="b">
        <f>_xlfn.XLOOKUP(F137,Tabla13[Id Riesgo],Tabla13[Registro diligenciado],FALSE,1)</f>
        <v>1</v>
      </c>
      <c r="H137" s="290" t="str">
        <f>IF(G137,_xlfn.XLOOKUP(F137,Tabla6[Id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7" s="327">
        <f>_xlfn.XLOOKUP(Tabla135[[#This Row],[Id Riesgo]],Tabla13[Id Riesgo],Tabla13[Probabilidad])</f>
        <v>0.8</v>
      </c>
      <c r="J137" s="327">
        <f>_xlfn.XLOOKUP(Tabla135[[#This Row],[Id Riesgo]],Tabla13[Id Riesgo],Tabla13[Porcentaje Impacto],"",1)</f>
        <v>1</v>
      </c>
      <c r="K137" s="311">
        <v>6</v>
      </c>
      <c r="L137" s="314"/>
      <c r="M137" s="314"/>
      <c r="N137" s="314"/>
      <c r="O137" s="295"/>
      <c r="P137" s="314"/>
      <c r="Q137" s="328" t="str">
        <f>_xlfn.TEXTJOIN(" ",TRUE,Tabla135[[#This Row],[Actividad - Acción ¿Qué?
Inicia con verbo]],Tabla135[[#This Row],[Complemento
(Observaciones o desviaciones)]])</f>
        <v/>
      </c>
      <c r="R137" s="295"/>
      <c r="S137" s="327" t="str">
        <f>_xlfn.XLOOKUP(Tabla135[[#This Row],[Tipo de control]],Tabla7[Tipo de control],Tabla7[Peso],"",1)</f>
        <v/>
      </c>
      <c r="T137" s="290" t="str">
        <f>_xlfn.XLOOKUP(Tabla135[[#This Row],[Tipo de control]],Tabla7[Tipo de control],Tabla7[Afectación matriz],"",1)</f>
        <v/>
      </c>
      <c r="U137" s="295"/>
      <c r="V137" s="327" t="str">
        <f>_xlfn.XLOOKUP(Tabla135[[#This Row],[Implementación]],Tabla11[Implementación],Tabla11[Peso],"",1)</f>
        <v/>
      </c>
      <c r="W137" s="295"/>
      <c r="X137" s="295"/>
      <c r="Y137" s="295"/>
      <c r="Z137" s="295"/>
      <c r="AA137" s="310" t="str">
        <f>IFERROR(Tabla135[[#This Row],[Peso del control]]+Tabla135[[#This Row],[Peso de la implementación]],"")</f>
        <v/>
      </c>
      <c r="AB137" s="310" t="str" cm="1">
        <f t="array" ref="AB137">IFERROR(IF(Tabla135[[#This Row],[Registro diligenciado]]=TRUE,_xlfn.IFS(AND(Tabla135[[#This Row],[No. de Control]]=1,Tabla135[[#This Row],[Desplazamiento en la Matriz]]="Probabilidad"),D137-(D137*Tabla135[[#This Row],[Valor del control]]),AND(Tabla135[[#This Row],[No. de Control]]&gt;1,Tabla135[[#This Row],[Desplazamiento en la Matriz]]="Probabilidad"),AB136-(AB136*Tabla135[[#This Row],[Valor del control]]),AND(Tabla135[[#This Row],[No. de Control]]=1,Tabla135[[#This Row],[Desplazamiento en la Matriz]]="Impacto"),D137,AND(Tabla135[[#This Row],[No. de Control]]&gt;1,Tabla135[[#This Row],[Desplazamiento en la Matriz]]="Impacto"),AB136),""),"")</f>
        <v/>
      </c>
      <c r="AC137" s="310" t="str" cm="1">
        <f t="array" ref="AC137">IFERROR(IF(Tabla135[[#This Row],[Registro diligenciado]]=TRUE,_xlfn.IFS(AND(Tabla135[[#This Row],[No. de Control]]=1,Tabla135[[#This Row],[Desplazamiento en la Matriz]]="Impacto"),E137-(E137*Tabla135[[#This Row],[Valor del control]]),AND(Tabla135[[#This Row],[No. de Control]]&gt;1,Tabla135[[#This Row],[Desplazamiento en la Matriz]]="Impacto"),AC136-(AC136*Tabla135[[#This Row],[Valor del control]]),AND(Tabla135[[#This Row],[No. de Control]]=1,Tabla135[[#This Row],[Desplazamiento en la Matriz]]="Probabilidad"),E137,AND(Tabla135[[#This Row],[No. de Control]]&gt;1,Tabla135[[#This Row],[Desplazamiento en la Matriz]]="Probabilidad"),AC136),""),"")</f>
        <v/>
      </c>
      <c r="AD137" s="310">
        <f>IFERROR(_xlfn.MINIFS(Tabla135[Probabilidad residual],Tabla135[Id Riesgo],Tabla135[[#This Row],[Id Riesgo]]),"")</f>
        <v>0.48</v>
      </c>
      <c r="AE137" s="310">
        <f>IFERROR(_xlfn.MINIFS(Tabla135[Impacto residual],Tabla135[Id Riesgo],Tabla135[[#This Row],[Id Riesgo]]),"")</f>
        <v>1</v>
      </c>
      <c r="AF137" s="310" t="str" cm="1">
        <f t="array" ref="AF1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7" s="310" t="str" cm="1">
        <f t="array" ref="AG1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 s="213"/>
      <c r="AJ137" s="801">
        <f>_xlfn.MINIFS(Tabla135[Probabilidad residual],Tabla135[Id Riesgo],Tabla135[[#This Row],[Id Riesgo]])</f>
        <v>0.48</v>
      </c>
      <c r="AK137" s="801">
        <f>_xlfn.MINIFS(Tabla135[Impacto residual],Tabla135[Id Riesgo],Tabla135[[#This Row],[Id Riesgo]])</f>
        <v>1</v>
      </c>
      <c r="AL137" s="801"/>
      <c r="AM137" s="801"/>
      <c r="AN137" s="213"/>
      <c r="AO137" s="213"/>
      <c r="AP137" s="213"/>
      <c r="AQ137" s="213"/>
      <c r="AR137" s="213"/>
      <c r="AS137" s="213"/>
      <c r="AT137" s="213"/>
      <c r="AU137" s="213"/>
      <c r="AV137" s="213"/>
      <c r="AW137" s="213"/>
      <c r="AX137" s="213"/>
      <c r="AY137" s="213"/>
    </row>
    <row r="138" spans="1:51" ht="111.9" hidden="1" x14ac:dyDescent="0.4">
      <c r="A138" s="783" t="str">
        <f>Tabla135[[#This Row],[Id Riesgo]]</f>
        <v>RC13</v>
      </c>
      <c r="B138"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8" s="776" t="b">
        <f>Tabla135[[#This Row],[Identificado en paso 1 y 2?]]</f>
        <v>1</v>
      </c>
      <c r="D138" s="801">
        <f>_xlfn.XLOOKUP(Tabla135[[#This Row],[Id Riesgo]],Tabla13[Id Riesgo],Tabla13[Probabilidad],"",1)</f>
        <v>0.8</v>
      </c>
      <c r="E138" s="801">
        <f>IF(C138=TRUE,_xlfn.XLOOKUP(Tabla135[[#This Row],[Id Riesgo]],Tabla13[Id Riesgo],Tabla13[Porcentaje Impacto],"",1),"")</f>
        <v>1</v>
      </c>
      <c r="F138" s="290" t="str">
        <f t="shared" si="12"/>
        <v>RC13</v>
      </c>
      <c r="G138" s="414" t="b">
        <f>_xlfn.XLOOKUP(F138,Tabla13[Id Riesgo],Tabla13[Registro diligenciado],FALSE,1)</f>
        <v>1</v>
      </c>
      <c r="H138" s="290" t="str">
        <f>IF(G138,_xlfn.XLOOKUP(F138,Tabla6[Id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8" s="327">
        <f>_xlfn.XLOOKUP(Tabla135[[#This Row],[Id Riesgo]],Tabla13[Id Riesgo],Tabla13[Probabilidad])</f>
        <v>0.8</v>
      </c>
      <c r="J138" s="327">
        <f>_xlfn.XLOOKUP(Tabla135[[#This Row],[Id Riesgo]],Tabla13[Id Riesgo],Tabla13[Porcentaje Impacto],"",1)</f>
        <v>1</v>
      </c>
      <c r="K138" s="311">
        <v>7</v>
      </c>
      <c r="L138" s="314"/>
      <c r="M138" s="314"/>
      <c r="N138" s="314"/>
      <c r="O138" s="295"/>
      <c r="P138" s="314"/>
      <c r="Q138" s="328" t="str">
        <f>_xlfn.TEXTJOIN(" ",TRUE,Tabla135[[#This Row],[Actividad - Acción ¿Qué?
Inicia con verbo]],Tabla135[[#This Row],[Complemento
(Observaciones o desviaciones)]])</f>
        <v/>
      </c>
      <c r="R138" s="295"/>
      <c r="S138" s="327" t="str">
        <f>_xlfn.XLOOKUP(Tabla135[[#This Row],[Tipo de control]],Tabla7[Tipo de control],Tabla7[Peso],"",1)</f>
        <v/>
      </c>
      <c r="T138" s="290" t="str">
        <f>_xlfn.XLOOKUP(Tabla135[[#This Row],[Tipo de control]],Tabla7[Tipo de control],Tabla7[Afectación matriz],"",1)</f>
        <v/>
      </c>
      <c r="U138" s="295"/>
      <c r="V138" s="327" t="str">
        <f>_xlfn.XLOOKUP(Tabla135[[#This Row],[Implementación]],Tabla11[Implementación],Tabla11[Peso],"",1)</f>
        <v/>
      </c>
      <c r="W138" s="295"/>
      <c r="X138" s="295"/>
      <c r="Y138" s="295"/>
      <c r="Z138" s="295"/>
      <c r="AA138" s="310" t="str">
        <f>IFERROR(Tabla135[[#This Row],[Peso del control]]+Tabla135[[#This Row],[Peso de la implementación]],"")</f>
        <v/>
      </c>
      <c r="AB138" s="310" t="str" cm="1">
        <f t="array" ref="AB138">IFERROR(IF(Tabla135[[#This Row],[Registro diligenciado]]=TRUE,_xlfn.IFS(AND(Tabla135[[#This Row],[No. de Control]]=1,Tabla135[[#This Row],[Desplazamiento en la Matriz]]="Probabilidad"),D138-(D138*Tabla135[[#This Row],[Valor del control]]),AND(Tabla135[[#This Row],[No. de Control]]&gt;1,Tabla135[[#This Row],[Desplazamiento en la Matriz]]="Probabilidad"),AB137-(AB137*Tabla135[[#This Row],[Valor del control]]),AND(Tabla135[[#This Row],[No. de Control]]=1,Tabla135[[#This Row],[Desplazamiento en la Matriz]]="Impacto"),D138,AND(Tabla135[[#This Row],[No. de Control]]&gt;1,Tabla135[[#This Row],[Desplazamiento en la Matriz]]="Impacto"),AB137),""),"")</f>
        <v/>
      </c>
      <c r="AC138" s="310" t="str" cm="1">
        <f t="array" ref="AC138">IFERROR(IF(Tabla135[[#This Row],[Registro diligenciado]]=TRUE,_xlfn.IFS(AND(Tabla135[[#This Row],[No. de Control]]=1,Tabla135[[#This Row],[Desplazamiento en la Matriz]]="Impacto"),E138-(E138*Tabla135[[#This Row],[Valor del control]]),AND(Tabla135[[#This Row],[No. de Control]]&gt;1,Tabla135[[#This Row],[Desplazamiento en la Matriz]]="Impacto"),AC137-(AC137*Tabla135[[#This Row],[Valor del control]]),AND(Tabla135[[#This Row],[No. de Control]]=1,Tabla135[[#This Row],[Desplazamiento en la Matriz]]="Probabilidad"),E138,AND(Tabla135[[#This Row],[No. de Control]]&gt;1,Tabla135[[#This Row],[Desplazamiento en la Matriz]]="Probabilidad"),AC137),""),"")</f>
        <v/>
      </c>
      <c r="AD138" s="310">
        <f>IFERROR(_xlfn.MINIFS(Tabla135[Probabilidad residual],Tabla135[Id Riesgo],Tabla135[[#This Row],[Id Riesgo]]),"")</f>
        <v>0.48</v>
      </c>
      <c r="AE138" s="310">
        <f>IFERROR(_xlfn.MINIFS(Tabla135[Impacto residual],Tabla135[Id Riesgo],Tabla135[[#This Row],[Id Riesgo]]),"")</f>
        <v>1</v>
      </c>
      <c r="AF138" s="310" t="str" cm="1">
        <f t="array" ref="AF1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8" s="310" t="str" cm="1">
        <f t="array" ref="AG1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 s="213"/>
      <c r="AJ138" s="801">
        <f>_xlfn.MINIFS(Tabla135[Probabilidad residual],Tabla135[Id Riesgo],Tabla135[[#This Row],[Id Riesgo]])</f>
        <v>0.48</v>
      </c>
      <c r="AK138" s="801">
        <f>_xlfn.MINIFS(Tabla135[Impacto residual],Tabla135[Id Riesgo],Tabla135[[#This Row],[Id Riesgo]])</f>
        <v>1</v>
      </c>
      <c r="AL138" s="801"/>
      <c r="AM138" s="801"/>
      <c r="AN138" s="213"/>
      <c r="AO138" s="213"/>
      <c r="AP138" s="213"/>
      <c r="AQ138" s="213"/>
      <c r="AR138" s="213"/>
      <c r="AS138" s="213"/>
      <c r="AT138" s="213"/>
      <c r="AU138" s="213"/>
      <c r="AV138" s="213"/>
      <c r="AW138" s="213"/>
      <c r="AX138" s="213"/>
      <c r="AY138" s="213"/>
    </row>
    <row r="139" spans="1:51" ht="111.9" hidden="1" x14ac:dyDescent="0.4">
      <c r="A139" s="783" t="str">
        <f>Tabla135[[#This Row],[Id Riesgo]]</f>
        <v>RC13</v>
      </c>
      <c r="B139"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39" s="776" t="b">
        <f>Tabla135[[#This Row],[Identificado en paso 1 y 2?]]</f>
        <v>1</v>
      </c>
      <c r="D139" s="801">
        <f>_xlfn.XLOOKUP(Tabla135[[#This Row],[Id Riesgo]],Tabla13[Id Riesgo],Tabla13[Probabilidad],"",1)</f>
        <v>0.8</v>
      </c>
      <c r="E139" s="801">
        <f>IF(C139=TRUE,_xlfn.XLOOKUP(Tabla135[[#This Row],[Id Riesgo]],Tabla13[Id Riesgo],Tabla13[Porcentaje Impacto],"",1),"")</f>
        <v>1</v>
      </c>
      <c r="F139" s="290" t="str">
        <f t="shared" si="12"/>
        <v>RC13</v>
      </c>
      <c r="G139" s="414" t="b">
        <f>_xlfn.XLOOKUP(F139,Tabla13[Id Riesgo],Tabla13[Registro diligenciado],FALSE,1)</f>
        <v>1</v>
      </c>
      <c r="H139" s="290" t="str">
        <f>IF(G139,_xlfn.XLOOKUP(F139,Tabla6[Id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39" s="327">
        <f>_xlfn.XLOOKUP(Tabla135[[#This Row],[Id Riesgo]],Tabla13[Id Riesgo],Tabla13[Probabilidad])</f>
        <v>0.8</v>
      </c>
      <c r="J139" s="327">
        <f>_xlfn.XLOOKUP(Tabla135[[#This Row],[Id Riesgo]],Tabla13[Id Riesgo],Tabla13[Porcentaje Impacto],"",1)</f>
        <v>1</v>
      </c>
      <c r="K139" s="311">
        <v>8</v>
      </c>
      <c r="L139" s="314"/>
      <c r="M139" s="314"/>
      <c r="N139" s="314"/>
      <c r="O139" s="295"/>
      <c r="P139" s="314"/>
      <c r="Q139" s="328" t="str">
        <f>_xlfn.TEXTJOIN(" ",TRUE,Tabla135[[#This Row],[Actividad - Acción ¿Qué?
Inicia con verbo]],Tabla135[[#This Row],[Complemento
(Observaciones o desviaciones)]])</f>
        <v/>
      </c>
      <c r="R139" s="295"/>
      <c r="S139" s="327" t="str">
        <f>_xlfn.XLOOKUP(Tabla135[[#This Row],[Tipo de control]],Tabla7[Tipo de control],Tabla7[Peso],"",1)</f>
        <v/>
      </c>
      <c r="T139" s="290" t="str">
        <f>_xlfn.XLOOKUP(Tabla135[[#This Row],[Tipo de control]],Tabla7[Tipo de control],Tabla7[Afectación matriz],"",1)</f>
        <v/>
      </c>
      <c r="U139" s="295"/>
      <c r="V139" s="327" t="str">
        <f>_xlfn.XLOOKUP(Tabla135[[#This Row],[Implementación]],Tabla11[Implementación],Tabla11[Peso],"",1)</f>
        <v/>
      </c>
      <c r="W139" s="295"/>
      <c r="X139" s="295"/>
      <c r="Y139" s="295"/>
      <c r="Z139" s="295"/>
      <c r="AA139" s="310" t="str">
        <f>IFERROR(Tabla135[[#This Row],[Peso del control]]+Tabla135[[#This Row],[Peso de la implementación]],"")</f>
        <v/>
      </c>
      <c r="AB139" s="310" t="str" cm="1">
        <f t="array" ref="AB139">IFERROR(IF(Tabla135[[#This Row],[Registro diligenciado]]=TRUE,_xlfn.IFS(AND(Tabla135[[#This Row],[No. de Control]]=1,Tabla135[[#This Row],[Desplazamiento en la Matriz]]="Probabilidad"),D139-(D139*Tabla135[[#This Row],[Valor del control]]),AND(Tabla135[[#This Row],[No. de Control]]&gt;1,Tabla135[[#This Row],[Desplazamiento en la Matriz]]="Probabilidad"),AB138-(AB138*Tabla135[[#This Row],[Valor del control]]),AND(Tabla135[[#This Row],[No. de Control]]=1,Tabla135[[#This Row],[Desplazamiento en la Matriz]]="Impacto"),D139,AND(Tabla135[[#This Row],[No. de Control]]&gt;1,Tabla135[[#This Row],[Desplazamiento en la Matriz]]="Impacto"),AB138),""),"")</f>
        <v/>
      </c>
      <c r="AC139" s="310" t="str" cm="1">
        <f t="array" ref="AC139">IFERROR(IF(Tabla135[[#This Row],[Registro diligenciado]]=TRUE,_xlfn.IFS(AND(Tabla135[[#This Row],[No. de Control]]=1,Tabla135[[#This Row],[Desplazamiento en la Matriz]]="Impacto"),E139-(E139*Tabla135[[#This Row],[Valor del control]]),AND(Tabla135[[#This Row],[No. de Control]]&gt;1,Tabla135[[#This Row],[Desplazamiento en la Matriz]]="Impacto"),AC138-(AC138*Tabla135[[#This Row],[Valor del control]]),AND(Tabla135[[#This Row],[No. de Control]]=1,Tabla135[[#This Row],[Desplazamiento en la Matriz]]="Probabilidad"),E139,AND(Tabla135[[#This Row],[No. de Control]]&gt;1,Tabla135[[#This Row],[Desplazamiento en la Matriz]]="Probabilidad"),AC138),""),"")</f>
        <v/>
      </c>
      <c r="AD139" s="310">
        <f>IFERROR(_xlfn.MINIFS(Tabla135[Probabilidad residual],Tabla135[Id Riesgo],Tabla135[[#This Row],[Id Riesgo]]),"")</f>
        <v>0.48</v>
      </c>
      <c r="AE139" s="310">
        <f>IFERROR(_xlfn.MINIFS(Tabla135[Impacto residual],Tabla135[Id Riesgo],Tabla135[[#This Row],[Id Riesgo]]),"")</f>
        <v>1</v>
      </c>
      <c r="AF139" s="310" t="str" cm="1">
        <f t="array" ref="AF1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39" s="310" t="str" cm="1">
        <f t="array" ref="AG1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 s="213"/>
      <c r="AJ139" s="801">
        <f>_xlfn.MINIFS(Tabla135[Probabilidad residual],Tabla135[Id Riesgo],Tabla135[[#This Row],[Id Riesgo]])</f>
        <v>0.48</v>
      </c>
      <c r="AK139" s="801">
        <f>_xlfn.MINIFS(Tabla135[Impacto residual],Tabla135[Id Riesgo],Tabla135[[#This Row],[Id Riesgo]])</f>
        <v>1</v>
      </c>
      <c r="AL139" s="801"/>
      <c r="AM139" s="801"/>
      <c r="AN139" s="213"/>
      <c r="AO139" s="213"/>
      <c r="AP139" s="213"/>
      <c r="AQ139" s="213"/>
      <c r="AR139" s="213"/>
      <c r="AS139" s="213"/>
      <c r="AT139" s="213"/>
      <c r="AU139" s="213"/>
      <c r="AV139" s="213"/>
      <c r="AW139" s="213"/>
      <c r="AX139" s="213"/>
      <c r="AY139" s="213"/>
    </row>
    <row r="140" spans="1:51" ht="111.9" hidden="1" x14ac:dyDescent="0.4">
      <c r="A140" s="783" t="str">
        <f>Tabla135[[#This Row],[Id Riesgo]]</f>
        <v>RC13</v>
      </c>
      <c r="B140"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40" s="776" t="b">
        <f>Tabla135[[#This Row],[Identificado en paso 1 y 2?]]</f>
        <v>1</v>
      </c>
      <c r="D140" s="801">
        <f>_xlfn.XLOOKUP(Tabla135[[#This Row],[Id Riesgo]],Tabla13[Id Riesgo],Tabla13[Probabilidad],"",1)</f>
        <v>0.8</v>
      </c>
      <c r="E140" s="801">
        <f>IF(C140=TRUE,_xlfn.XLOOKUP(Tabla135[[#This Row],[Id Riesgo]],Tabla13[Id Riesgo],Tabla13[Porcentaje Impacto],"",1),"")</f>
        <v>1</v>
      </c>
      <c r="F140" s="290" t="str">
        <f t="shared" si="12"/>
        <v>RC13</v>
      </c>
      <c r="G140" s="414" t="b">
        <f>_xlfn.XLOOKUP(F140,Tabla13[Id Riesgo],Tabla13[Registro diligenciado],FALSE,1)</f>
        <v>1</v>
      </c>
      <c r="H140" s="290" t="str">
        <f>IF(G140,_xlfn.XLOOKUP(F140,Tabla6[Id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40" s="327">
        <f>_xlfn.XLOOKUP(Tabla135[[#This Row],[Id Riesgo]],Tabla13[Id Riesgo],Tabla13[Probabilidad])</f>
        <v>0.8</v>
      </c>
      <c r="J140" s="327">
        <f>_xlfn.XLOOKUP(Tabla135[[#This Row],[Id Riesgo]],Tabla13[Id Riesgo],Tabla13[Porcentaje Impacto],"",1)</f>
        <v>1</v>
      </c>
      <c r="K140" s="311">
        <v>9</v>
      </c>
      <c r="L140" s="314"/>
      <c r="M140" s="314"/>
      <c r="N140" s="314"/>
      <c r="O140" s="295"/>
      <c r="P140" s="314"/>
      <c r="Q140" s="328" t="str">
        <f>_xlfn.TEXTJOIN(" ",TRUE,Tabla135[[#This Row],[Actividad - Acción ¿Qué?
Inicia con verbo]],Tabla135[[#This Row],[Complemento
(Observaciones o desviaciones)]])</f>
        <v/>
      </c>
      <c r="R140" s="295"/>
      <c r="S140" s="327" t="str">
        <f>_xlfn.XLOOKUP(Tabla135[[#This Row],[Tipo de control]],Tabla7[Tipo de control],Tabla7[Peso],"",1)</f>
        <v/>
      </c>
      <c r="T140" s="290" t="str">
        <f>_xlfn.XLOOKUP(Tabla135[[#This Row],[Tipo de control]],Tabla7[Tipo de control],Tabla7[Afectación matriz],"",1)</f>
        <v/>
      </c>
      <c r="U140" s="295"/>
      <c r="V140" s="327" t="str">
        <f>_xlfn.XLOOKUP(Tabla135[[#This Row],[Implementación]],Tabla11[Implementación],Tabla11[Peso],"",1)</f>
        <v/>
      </c>
      <c r="W140" s="295"/>
      <c r="X140" s="295"/>
      <c r="Y140" s="295"/>
      <c r="Z140" s="295"/>
      <c r="AA140" s="310" t="str">
        <f>IFERROR(Tabla135[[#This Row],[Peso del control]]+Tabla135[[#This Row],[Peso de la implementación]],"")</f>
        <v/>
      </c>
      <c r="AB140" s="310" t="str" cm="1">
        <f t="array" ref="AB140">IFERROR(IF(Tabla135[[#This Row],[Registro diligenciado]]=TRUE,_xlfn.IFS(AND(Tabla135[[#This Row],[No. de Control]]=1,Tabla135[[#This Row],[Desplazamiento en la Matriz]]="Probabilidad"),D140-(D140*Tabla135[[#This Row],[Valor del control]]),AND(Tabla135[[#This Row],[No. de Control]]&gt;1,Tabla135[[#This Row],[Desplazamiento en la Matriz]]="Probabilidad"),AB139-(AB139*Tabla135[[#This Row],[Valor del control]]),AND(Tabla135[[#This Row],[No. de Control]]=1,Tabla135[[#This Row],[Desplazamiento en la Matriz]]="Impacto"),D140,AND(Tabla135[[#This Row],[No. de Control]]&gt;1,Tabla135[[#This Row],[Desplazamiento en la Matriz]]="Impacto"),AB139),""),"")</f>
        <v/>
      </c>
      <c r="AC140" s="310" t="str" cm="1">
        <f t="array" ref="AC140">IFERROR(IF(Tabla135[[#This Row],[Registro diligenciado]]=TRUE,_xlfn.IFS(AND(Tabla135[[#This Row],[No. de Control]]=1,Tabla135[[#This Row],[Desplazamiento en la Matriz]]="Impacto"),E140-(E140*Tabla135[[#This Row],[Valor del control]]),AND(Tabla135[[#This Row],[No. de Control]]&gt;1,Tabla135[[#This Row],[Desplazamiento en la Matriz]]="Impacto"),AC139-(AC139*Tabla135[[#This Row],[Valor del control]]),AND(Tabla135[[#This Row],[No. de Control]]=1,Tabla135[[#This Row],[Desplazamiento en la Matriz]]="Probabilidad"),E140,AND(Tabla135[[#This Row],[No. de Control]]&gt;1,Tabla135[[#This Row],[Desplazamiento en la Matriz]]="Probabilidad"),AC139),""),"")</f>
        <v/>
      </c>
      <c r="AD140" s="310">
        <f>IFERROR(_xlfn.MINIFS(Tabla135[Probabilidad residual],Tabla135[Id Riesgo],Tabla135[[#This Row],[Id Riesgo]]),"")</f>
        <v>0.48</v>
      </c>
      <c r="AE140" s="310">
        <f>IFERROR(_xlfn.MINIFS(Tabla135[Impacto residual],Tabla135[Id Riesgo],Tabla135[[#This Row],[Id Riesgo]]),"")</f>
        <v>1</v>
      </c>
      <c r="AF140" s="310" t="str" cm="1">
        <f t="array" ref="AF1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0" s="310" t="str" cm="1">
        <f t="array" ref="AG1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 s="213"/>
      <c r="AJ140" s="801">
        <f>_xlfn.MINIFS(Tabla135[Probabilidad residual],Tabla135[Id Riesgo],Tabla135[[#This Row],[Id Riesgo]])</f>
        <v>0.48</v>
      </c>
      <c r="AK140" s="801">
        <f>_xlfn.MINIFS(Tabla135[Impacto residual],Tabla135[Id Riesgo],Tabla135[[#This Row],[Id Riesgo]])</f>
        <v>1</v>
      </c>
      <c r="AL140" s="801"/>
      <c r="AM140" s="801"/>
      <c r="AN140" s="213"/>
      <c r="AO140" s="213"/>
      <c r="AP140" s="213"/>
      <c r="AQ140" s="213"/>
      <c r="AR140" s="213"/>
      <c r="AS140" s="213"/>
      <c r="AT140" s="213"/>
      <c r="AU140" s="213"/>
      <c r="AV140" s="213"/>
      <c r="AW140" s="213"/>
      <c r="AX140" s="213"/>
      <c r="AY140" s="213"/>
    </row>
    <row r="141" spans="1:51" ht="111.9" hidden="1" x14ac:dyDescent="0.4">
      <c r="A141" s="783" t="str">
        <f>Tabla135[[#This Row],[Id Riesgo]]</f>
        <v>RC13</v>
      </c>
      <c r="B141" s="784" t="str">
        <f>Tabla135[[#This Row],[Riesgo]]</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C141" s="776" t="b">
        <f>Tabla135[[#This Row],[Identificado en paso 1 y 2?]]</f>
        <v>1</v>
      </c>
      <c r="D141" s="801">
        <f>_xlfn.XLOOKUP(Tabla135[[#This Row],[Id Riesgo]],Tabla13[Id Riesgo],Tabla13[Probabilidad],"",1)</f>
        <v>0.8</v>
      </c>
      <c r="E141" s="801">
        <f>IF(C141=TRUE,_xlfn.XLOOKUP(Tabla135[[#This Row],[Id Riesgo]],Tabla13[Id Riesgo],Tabla13[Porcentaje Impacto],"",1),"")</f>
        <v>1</v>
      </c>
      <c r="F141" s="290" t="str">
        <f t="shared" si="12"/>
        <v>RC13</v>
      </c>
      <c r="G141" s="414" t="b">
        <f>_xlfn.XLOOKUP(F141,Tabla13[Id Riesgo],Tabla13[Registro diligenciado],FALSE,1)</f>
        <v>1</v>
      </c>
      <c r="H141" s="290" t="str">
        <f>IF(G141,_xlfn.XLOOKUP(F141,Tabla6[Id Riesgo],Tabla6[DESCRIPCIÓN DEL RIESGO],FALSE,1),"")</f>
        <v>Posibilidad de afectación Reputacional, Operativa, Legal, Económica por Corrupción, Soborno entrante, Conflicto de Intereses debido a Incumplimiento, tanto en los tiempos de respuesta, como con los estándares de calidad en la atención al ciudadano, al generar respuestas inapropiadas, inoportunas o deficientes a las PQRSFD.</v>
      </c>
      <c r="I141" s="327">
        <f>_xlfn.XLOOKUP(Tabla135[[#This Row],[Id Riesgo]],Tabla13[Id Riesgo],Tabla13[Probabilidad])</f>
        <v>0.8</v>
      </c>
      <c r="J141" s="327">
        <f>_xlfn.XLOOKUP(Tabla135[[#This Row],[Id Riesgo]],Tabla13[Id Riesgo],Tabla13[Porcentaje Impacto],"",1)</f>
        <v>1</v>
      </c>
      <c r="K141" s="311">
        <v>10</v>
      </c>
      <c r="L141" s="314"/>
      <c r="M141" s="314"/>
      <c r="N141" s="314"/>
      <c r="O141" s="295"/>
      <c r="P141" s="314"/>
      <c r="Q141" s="328" t="str">
        <f>_xlfn.TEXTJOIN(" ",TRUE,Tabla135[[#This Row],[Actividad - Acción ¿Qué?
Inicia con verbo]],Tabla135[[#This Row],[Complemento
(Observaciones o desviaciones)]])</f>
        <v/>
      </c>
      <c r="R141" s="295"/>
      <c r="S141" s="327" t="str">
        <f>_xlfn.XLOOKUP(Tabla135[[#This Row],[Tipo de control]],Tabla7[Tipo de control],Tabla7[Peso],"",1)</f>
        <v/>
      </c>
      <c r="T141" s="290" t="str">
        <f>_xlfn.XLOOKUP(Tabla135[[#This Row],[Tipo de control]],Tabla7[Tipo de control],Tabla7[Afectación matriz],"",1)</f>
        <v/>
      </c>
      <c r="U141" s="295"/>
      <c r="V141" s="327" t="str">
        <f>_xlfn.XLOOKUP(Tabla135[[#This Row],[Implementación]],Tabla11[Implementación],Tabla11[Peso],"",1)</f>
        <v/>
      </c>
      <c r="W141" s="295"/>
      <c r="X141" s="295"/>
      <c r="Y141" s="295"/>
      <c r="Z141" s="295"/>
      <c r="AA141" s="310" t="str">
        <f>IFERROR(Tabla135[[#This Row],[Peso del control]]+Tabla135[[#This Row],[Peso de la implementación]],"")</f>
        <v/>
      </c>
      <c r="AB141" s="310" t="str" cm="1">
        <f t="array" ref="AB141">IFERROR(IF(Tabla135[[#This Row],[Registro diligenciado]]=TRUE,_xlfn.IFS(AND(Tabla135[[#This Row],[No. de Control]]=1,Tabla135[[#This Row],[Desplazamiento en la Matriz]]="Probabilidad"),D141-(D141*Tabla135[[#This Row],[Valor del control]]),AND(Tabla135[[#This Row],[No. de Control]]&gt;1,Tabla135[[#This Row],[Desplazamiento en la Matriz]]="Probabilidad"),AB140-(AB140*Tabla135[[#This Row],[Valor del control]]),AND(Tabla135[[#This Row],[No. de Control]]=1,Tabla135[[#This Row],[Desplazamiento en la Matriz]]="Impacto"),D141,AND(Tabla135[[#This Row],[No. de Control]]&gt;1,Tabla135[[#This Row],[Desplazamiento en la Matriz]]="Impacto"),AB140),""),"")</f>
        <v/>
      </c>
      <c r="AC141" s="310" t="str" cm="1">
        <f t="array" ref="AC141">IFERROR(IF(Tabla135[[#This Row],[Registro diligenciado]]=TRUE,_xlfn.IFS(AND(Tabla135[[#This Row],[No. de Control]]=1,Tabla135[[#This Row],[Desplazamiento en la Matriz]]="Impacto"),E141-(E141*Tabla135[[#This Row],[Valor del control]]),AND(Tabla135[[#This Row],[No. de Control]]&gt;1,Tabla135[[#This Row],[Desplazamiento en la Matriz]]="Impacto"),AC140-(AC140*Tabla135[[#This Row],[Valor del control]]),AND(Tabla135[[#This Row],[No. de Control]]=1,Tabla135[[#This Row],[Desplazamiento en la Matriz]]="Probabilidad"),E141,AND(Tabla135[[#This Row],[No. de Control]]&gt;1,Tabla135[[#This Row],[Desplazamiento en la Matriz]]="Probabilidad"),AC140),""),"")</f>
        <v/>
      </c>
      <c r="AD141" s="310">
        <f>IFERROR(_xlfn.MINIFS(Tabla135[Probabilidad residual],Tabla135[Id Riesgo],Tabla135[[#This Row],[Id Riesgo]]),"")</f>
        <v>0.48</v>
      </c>
      <c r="AE141" s="310">
        <f>IFERROR(_xlfn.MINIFS(Tabla135[Impacto residual],Tabla135[Id Riesgo],Tabla135[[#This Row],[Id Riesgo]]),"")</f>
        <v>1</v>
      </c>
      <c r="AF141" s="310" t="str" cm="1">
        <f t="array" ref="AF1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41" s="310" t="str" cm="1">
        <f t="array" ref="AG1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 s="213"/>
      <c r="AJ141" s="801">
        <f>_xlfn.MINIFS(Tabla135[Probabilidad residual],Tabla135[Id Riesgo],Tabla135[[#This Row],[Id Riesgo]])</f>
        <v>0.48</v>
      </c>
      <c r="AK141" s="801">
        <f>_xlfn.MINIFS(Tabla135[Impacto residual],Tabla135[Id Riesgo],Tabla135[[#This Row],[Id Riesgo]])</f>
        <v>1</v>
      </c>
      <c r="AL141" s="801"/>
      <c r="AM141" s="801"/>
      <c r="AN141" s="213"/>
      <c r="AO141" s="213"/>
      <c r="AP141" s="213"/>
      <c r="AQ141" s="213"/>
      <c r="AR141" s="213"/>
      <c r="AS141" s="213"/>
      <c r="AT141" s="213"/>
      <c r="AU141" s="213"/>
      <c r="AV141" s="213"/>
      <c r="AW141" s="213"/>
      <c r="AX141" s="213"/>
      <c r="AY141" s="213"/>
    </row>
    <row r="142" spans="1:51" ht="124.3" x14ac:dyDescent="0.4">
      <c r="A142" s="789" t="str">
        <f>Tabla135[[#This Row],[Id Riesgo]]</f>
        <v>RC14</v>
      </c>
      <c r="B142"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2" s="785" t="b">
        <f>Tabla135[[#This Row],[Identificado en paso 1 y 2?]]</f>
        <v>1</v>
      </c>
      <c r="D142" s="804">
        <f>_xlfn.XLOOKUP(Tabla135[[#This Row],[Id Riesgo]],Tabla13[Id Riesgo],Tabla13[Probabilidad],"",1)</f>
        <v>0.6</v>
      </c>
      <c r="E142" s="804">
        <f>IF(C142=TRUE,_xlfn.XLOOKUP(Tabla135[[#This Row],[Id Riesgo]],Tabla13[Id Riesgo],Tabla13[Porcentaje Impacto],"",1),"")</f>
        <v>0.8</v>
      </c>
      <c r="F142" s="430" t="s">
        <v>583</v>
      </c>
      <c r="G142" s="450" t="b">
        <f>_xlfn.XLOOKUP(F142,Tabla13[Id Riesgo],Tabla13[Registro diligenciado],FALSE,1)</f>
        <v>1</v>
      </c>
      <c r="H142" s="430" t="str">
        <f>IF(G142,_xlfn.XLOOKUP(F142,Tabla6[Id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2" s="451">
        <f>_xlfn.XLOOKUP(Tabla135[[#This Row],[Id Riesgo]],Tabla13[Id Riesgo],Tabla13[Probabilidad])</f>
        <v>0.6</v>
      </c>
      <c r="J142" s="451">
        <f>_xlfn.XLOOKUP(Tabla135[[#This Row],[Id Riesgo]],Tabla13[Id Riesgo],Tabla13[Porcentaje Impacto],"",1)</f>
        <v>0.8</v>
      </c>
      <c r="K142" s="311">
        <v>1</v>
      </c>
      <c r="L142" s="314" t="s">
        <v>312</v>
      </c>
      <c r="M142" s="314" t="s">
        <v>128</v>
      </c>
      <c r="N142" s="314" t="s">
        <v>293</v>
      </c>
      <c r="O142" s="295" t="s">
        <v>962</v>
      </c>
      <c r="P142" s="314" t="s">
        <v>963</v>
      </c>
      <c r="Q142" s="328" t="str">
        <f>_xlfn.TEXTJOIN(" ",TRUE,Tabla135[[#This Row],[Actividad - Acción ¿Qué?
Inicia con verbo]],Tabla135[[#This Row],[Complemento
(Observaciones o desviaciones)]])</f>
        <v>Realizar seguimiento periódico a las PQRS registradas en el buzón institucional de las UGT, garantizando su adecuada gestión, respuesta oportuna y trazabilidad, conforme a los lineamientos institucionales. El responsable del modelo de atención al usuario revisara semanalmente las PQRS recibidas en el buzón, valida radicación, asignación, tiempos de respuesta y eventuales reasignaciones, dejando evidencia en reporte de seguimiento; cuando identifique demoras injustificadas, inconsistencias o posibles situaciones de interés particular, informa al jefe inmediato para su gestión y trazabilidad</v>
      </c>
      <c r="R142" s="295" t="s">
        <v>102</v>
      </c>
      <c r="S142" s="484">
        <f>_xlfn.XLOOKUP(Tabla135[[#This Row],[Tipo de control]],Tabla7[Tipo de control],Tabla7[Peso],"",1)</f>
        <v>0.25</v>
      </c>
      <c r="T142" s="479" t="str">
        <f>_xlfn.XLOOKUP(Tabla135[[#This Row],[Tipo de control]],Tabla7[Tipo de control],Tabla7[Afectación matriz],"",1)</f>
        <v>Probabilidad</v>
      </c>
      <c r="U142" s="295" t="s">
        <v>136</v>
      </c>
      <c r="V142" s="484">
        <f>_xlfn.XLOOKUP(Tabla135[[#This Row],[Implementación]],Tabla11[Implementación],Tabla11[Peso],"",1)</f>
        <v>0.15</v>
      </c>
      <c r="W142" s="295" t="s">
        <v>161</v>
      </c>
      <c r="X142" s="295" t="s">
        <v>204</v>
      </c>
      <c r="Y142" s="295" t="s">
        <v>100</v>
      </c>
      <c r="Z142" s="295" t="s">
        <v>101</v>
      </c>
      <c r="AA142" s="310">
        <f>IFERROR(Tabla135[[#This Row],[Peso del control]]+Tabla135[[#This Row],[Peso de la implementación]],"")</f>
        <v>0.4</v>
      </c>
      <c r="AB142" s="310" cm="1">
        <f t="array" ref="AB142">IFERROR(IF(Tabla135[[#This Row],[Registro diligenciado]]=TRUE,_xlfn.IFS(AND(Tabla135[[#This Row],[No. de Control]]=1,Tabla135[[#This Row],[Desplazamiento en la Matriz]]="Probabilidad"),D142-(D142*Tabla135[[#This Row],[Valor del control]]),AND(Tabla135[[#This Row],[No. de Control]]&gt;1,Tabla135[[#This Row],[Desplazamiento en la Matriz]]="Probabilidad"),AB141-(AB141*Tabla135[[#This Row],[Valor del control]]),AND(Tabla135[[#This Row],[No. de Control]]=1,Tabla135[[#This Row],[Desplazamiento en la Matriz]]="Impacto"),D142,AND(Tabla135[[#This Row],[No. de Control]]&gt;1,Tabla135[[#This Row],[Desplazamiento en la Matriz]]="Impacto"),AB141),""),"")</f>
        <v>0.36</v>
      </c>
      <c r="AC142" s="310" cm="1">
        <f t="array" ref="AC142">IFERROR(IF(Tabla135[[#This Row],[Registro diligenciado]]=TRUE,_xlfn.IFS(AND(Tabla135[[#This Row],[No. de Control]]=1,Tabla135[[#This Row],[Desplazamiento en la Matriz]]="Impacto"),E142-(E142*Tabla135[[#This Row],[Valor del control]]),AND(Tabla135[[#This Row],[No. de Control]]&gt;1,Tabla135[[#This Row],[Desplazamiento en la Matriz]]="Impacto"),AC141-(AC141*Tabla135[[#This Row],[Valor del control]]),AND(Tabla135[[#This Row],[No. de Control]]=1,Tabla135[[#This Row],[Desplazamiento en la Matriz]]="Probabilidad"),E142,AND(Tabla135[[#This Row],[No. de Control]]&gt;1,Tabla135[[#This Row],[Desplazamiento en la Matriz]]="Probabilidad"),AC141),""),"")</f>
        <v>0.8</v>
      </c>
      <c r="AD142" s="310">
        <f>IFERROR(_xlfn.MINIFS(Tabla135[Probabilidad residual],Tabla135[Id Riesgo],Tabla135[[#This Row],[Id Riesgo]]),"")</f>
        <v>0.36</v>
      </c>
      <c r="AE142" s="310">
        <f>IFERROR(_xlfn.MINIFS(Tabla135[Impacto residual],Tabla135[Id Riesgo],Tabla135[[#This Row],[Id Riesgo]]),"")</f>
        <v>0.8</v>
      </c>
      <c r="AF142" s="310" t="str" cm="1">
        <f t="array" ref="AF1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2" s="310" t="str" cm="1">
        <f t="array" ref="AG1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42" s="395"/>
      <c r="AJ142" s="804">
        <f>_xlfn.MINIFS(Tabla135[Probabilidad residual],Tabla135[Id Riesgo],Tabla135[[#This Row],[Id Riesgo]])</f>
        <v>0.36</v>
      </c>
      <c r="AK142" s="804">
        <f>_xlfn.MINIFS(Tabla135[Impacto residual],Tabla135[Id Riesgo],Tabla135[[#This Row],[Id Riesgo]])</f>
        <v>0.8</v>
      </c>
      <c r="AL142" s="804" t="str" cm="1">
        <f t="array" ref="AL142">IFERROR(_xlfn.IFS(AND(AJ142&gt;=CONFIGURACIÓN!$BF$6,AJ142&lt;=CONFIGURACIÓN!$BG$6),CONFIGURACIÓN!$BE$6,AND(AJ142&gt;=CONFIGURACIÓN!$BF$7,AJ142&lt;=CONFIGURACIÓN!$BG$7),CONFIGURACIÓN!$BE$7,AND(AJ142&gt;=CONFIGURACIÓN!$BF$8,AJ142&lt;=CONFIGURACIÓN!$BG$8),CONFIGURACIÓN!$BE$8,AND(AJ142&gt;=CONFIGURACIÓN!$BF$9,AJ142&lt;=CONFIGURACIÓN!$BG$9),CONFIGURACIÓN!$BE$9,AND(AJ142&gt;=CONFIGURACIÓN!$BF$10,AJ142&lt;=CONFIGURACIÓN!$BG$10),CONFIGURACIÓN!$BE$10),"")</f>
        <v>Baja</v>
      </c>
      <c r="AM142" s="804" t="str" cm="1">
        <f t="array" ref="AM142">IFERROR(_xlfn.IFS(AND(AK142&gt;=CONFIGURACIÓN!$BJ$6,AK142&lt;=CONFIGURACIÓN!$BK$6),CONFIGURACIÓN!$BI$6,AND(AK142&gt;=CONFIGURACIÓN!$BJ$7,AK142&lt;=CONFIGURACIÓN!$BK$7),CONFIGURACIÓN!$BI$7,AND(AK142&gt;=CONFIGURACIÓN!$BJ$8,AK142&lt;=CONFIGURACIÓN!$BK$8),CONFIGURACIÓN!$BI$8,AND(AK142&gt;=CONFIGURACIÓN!$BJ$9,AK142&lt;=CONFIGURACIÓN!$BK$9),CONFIGURACIÓN!$BI$9,AND(AK142&gt;=CONFIGURACIÓN!$BJ$10,AK142&lt;=CONFIGURACIÓN!$BK$10),CONFIGURACIÓN!$BI$10),"")</f>
        <v>Mayor</v>
      </c>
      <c r="AN142" s="213"/>
      <c r="AO142" s="213"/>
      <c r="AP142" s="213"/>
      <c r="AQ142" s="213"/>
      <c r="AR142" s="213"/>
      <c r="AS142" s="213"/>
      <c r="AT142" s="213"/>
      <c r="AU142" s="213"/>
      <c r="AV142" s="213"/>
      <c r="AW142" s="213"/>
      <c r="AX142" s="213"/>
      <c r="AY142" s="213"/>
    </row>
    <row r="143" spans="1:51" ht="111.9" x14ac:dyDescent="0.4">
      <c r="A143" s="789" t="str">
        <f>Tabla135[[#This Row],[Id Riesgo]]</f>
        <v>RC14</v>
      </c>
      <c r="B143"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3" s="785" t="b">
        <f>Tabla135[[#This Row],[Identificado en paso 1 y 2?]]</f>
        <v>1</v>
      </c>
      <c r="D143" s="804">
        <f>_xlfn.XLOOKUP(Tabla135[[#This Row],[Id Riesgo]],Tabla13[Id Riesgo],Tabla13[Probabilidad],"",1)</f>
        <v>0.6</v>
      </c>
      <c r="E143" s="804">
        <f>IF(C143=TRUE,_xlfn.XLOOKUP(Tabla135[[#This Row],[Id Riesgo]],Tabla13[Id Riesgo],Tabla13[Porcentaje Impacto],"",1),"")</f>
        <v>0.8</v>
      </c>
      <c r="F143" s="430" t="str">
        <f t="shared" ref="F143:F151" si="13">F142</f>
        <v>RC14</v>
      </c>
      <c r="G143" s="450" t="b">
        <f>_xlfn.XLOOKUP(F143,Tabla13[Id Riesgo],Tabla13[Registro diligenciado],FALSE,1)</f>
        <v>1</v>
      </c>
      <c r="H143" s="430" t="str">
        <f>IF(G143,_xlfn.XLOOKUP(F143,Tabla6[Id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3" s="451">
        <f>_xlfn.XLOOKUP(Tabla135[[#This Row],[Id Riesgo]],Tabla13[Id Riesgo],Tabla13[Probabilidad])</f>
        <v>0.6</v>
      </c>
      <c r="J143" s="451">
        <f>_xlfn.XLOOKUP(Tabla135[[#This Row],[Id Riesgo]],Tabla13[Id Riesgo],Tabla13[Porcentaje Impacto],"",1)</f>
        <v>0.8</v>
      </c>
      <c r="K143" s="445">
        <v>2</v>
      </c>
      <c r="L143" s="448"/>
      <c r="M143" s="448"/>
      <c r="N143" s="448"/>
      <c r="O143" s="440" t="s">
        <v>961</v>
      </c>
      <c r="P143" s="448"/>
      <c r="Q143" s="456" t="str">
        <f>_xlfn.TEXTJOIN(" ",TRUE,Tabla135[[#This Row],[Actividad - Acción ¿Qué?
Inicia con verbo]],Tabla135[[#This Row],[Complemento
(Observaciones o desviaciones)]])</f>
        <v>Se elimina el control según memorando 202676000141013</v>
      </c>
      <c r="R143" s="440"/>
      <c r="S143" s="455" t="str">
        <f>_xlfn.XLOOKUP(Tabla135[[#This Row],[Tipo de control]],Tabla7[Tipo de control],Tabla7[Peso],"",1)</f>
        <v/>
      </c>
      <c r="T143" s="439" t="str">
        <f>_xlfn.XLOOKUP(Tabla135[[#This Row],[Tipo de control]],Tabla7[Tipo de control],Tabla7[Afectación matriz],"",1)</f>
        <v/>
      </c>
      <c r="U143" s="440"/>
      <c r="V143" s="455" t="str">
        <f>_xlfn.XLOOKUP(Tabla135[[#This Row],[Implementación]],Tabla11[Implementación],Tabla11[Peso],"",1)</f>
        <v/>
      </c>
      <c r="W143" s="440"/>
      <c r="X143" s="440"/>
      <c r="Y143" s="440"/>
      <c r="Z143" s="440"/>
      <c r="AA143" s="444" t="str">
        <f>IFERROR(Tabla135[[#This Row],[Peso del control]]+Tabla135[[#This Row],[Peso de la implementación]],"")</f>
        <v/>
      </c>
      <c r="AB143" s="444" t="str" cm="1">
        <f t="array" ref="AB143">IFERROR(IF(Tabla135[[#This Row],[Registro diligenciado]]=TRUE,_xlfn.IFS(AND(Tabla135[[#This Row],[No. de Control]]=1,Tabla135[[#This Row],[Desplazamiento en la Matriz]]="Probabilidad"),D143-(D143*Tabla135[[#This Row],[Valor del control]]),AND(Tabla135[[#This Row],[No. de Control]]&gt;1,Tabla135[[#This Row],[Desplazamiento en la Matriz]]="Probabilidad"),AB142-(AB142*Tabla135[[#This Row],[Valor del control]]),AND(Tabla135[[#This Row],[No. de Control]]=1,Tabla135[[#This Row],[Desplazamiento en la Matriz]]="Impacto"),D143,AND(Tabla135[[#This Row],[No. de Control]]&gt;1,Tabla135[[#This Row],[Desplazamiento en la Matriz]]="Impacto"),AB142),""),"")</f>
        <v/>
      </c>
      <c r="AC143" s="444" t="str" cm="1">
        <f t="array" ref="AC143">IFERROR(IF(Tabla135[[#This Row],[Registro diligenciado]]=TRUE,_xlfn.IFS(AND(Tabla135[[#This Row],[No. de Control]]=1,Tabla135[[#This Row],[Desplazamiento en la Matriz]]="Impacto"),E143-(E143*Tabla135[[#This Row],[Valor del control]]),AND(Tabla135[[#This Row],[No. de Control]]&gt;1,Tabla135[[#This Row],[Desplazamiento en la Matriz]]="Impacto"),AC142-(AC142*Tabla135[[#This Row],[Valor del control]]),AND(Tabla135[[#This Row],[No. de Control]]=1,Tabla135[[#This Row],[Desplazamiento en la Matriz]]="Probabilidad"),E143,AND(Tabla135[[#This Row],[No. de Control]]&gt;1,Tabla135[[#This Row],[Desplazamiento en la Matriz]]="Probabilidad"),AC142),""),"")</f>
        <v/>
      </c>
      <c r="AD143" s="444">
        <f>IFERROR(_xlfn.MINIFS(Tabla135[Probabilidad residual],Tabla135[Id Riesgo],Tabla135[[#This Row],[Id Riesgo]]),"")</f>
        <v>0.36</v>
      </c>
      <c r="AE143" s="444">
        <f>IFERROR(_xlfn.MINIFS(Tabla135[Impacto residual],Tabla135[Id Riesgo],Tabla135[[#This Row],[Id Riesgo]]),"")</f>
        <v>0.8</v>
      </c>
      <c r="AF143" s="444" t="str" cm="1">
        <f t="array" ref="AF1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3" s="444" t="str" cm="1">
        <f t="array" ref="AG1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 s="395"/>
      <c r="AJ143" s="804">
        <f>_xlfn.MINIFS(Tabla135[Probabilidad residual],Tabla135[Id Riesgo],Tabla135[[#This Row],[Id Riesgo]])</f>
        <v>0.36</v>
      </c>
      <c r="AK143" s="804">
        <f>_xlfn.MINIFS(Tabla135[Impacto residual],Tabla135[Id Riesgo],Tabla135[[#This Row],[Id Riesgo]])</f>
        <v>0.8</v>
      </c>
      <c r="AL143" s="804"/>
      <c r="AM143" s="804"/>
      <c r="AN143" s="213"/>
      <c r="AO143" s="213"/>
      <c r="AP143" s="213"/>
      <c r="AQ143" s="213"/>
      <c r="AR143" s="213"/>
      <c r="AS143" s="213"/>
      <c r="AT143" s="213"/>
      <c r="AU143" s="213"/>
      <c r="AV143" s="213"/>
      <c r="AW143" s="213"/>
      <c r="AX143" s="213"/>
      <c r="AY143" s="213"/>
    </row>
    <row r="144" spans="1:51" ht="111.9" hidden="1" x14ac:dyDescent="0.4">
      <c r="A144" s="789" t="str">
        <f>Tabla135[[#This Row],[Id Riesgo]]</f>
        <v>RC14</v>
      </c>
      <c r="B144"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4" s="785" t="b">
        <f>Tabla135[[#This Row],[Identificado en paso 1 y 2?]]</f>
        <v>1</v>
      </c>
      <c r="D144" s="804">
        <f>_xlfn.XLOOKUP(Tabla135[[#This Row],[Id Riesgo]],Tabla13[Id Riesgo],Tabla13[Probabilidad],"",1)</f>
        <v>0.6</v>
      </c>
      <c r="E144" s="804">
        <f>IF(C144=TRUE,_xlfn.XLOOKUP(Tabla135[[#This Row],[Id Riesgo]],Tabla13[Id Riesgo],Tabla13[Porcentaje Impacto],"",1),"")</f>
        <v>0.8</v>
      </c>
      <c r="F144" s="430" t="str">
        <f t="shared" si="13"/>
        <v>RC14</v>
      </c>
      <c r="G144" s="450" t="b">
        <f>_xlfn.XLOOKUP(F144,Tabla13[Id Riesgo],Tabla13[Registro diligenciado],FALSE,1)</f>
        <v>1</v>
      </c>
      <c r="H144" s="430" t="str">
        <f>IF(G144,_xlfn.XLOOKUP(F144,Tabla6[Id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4" s="451">
        <f>_xlfn.XLOOKUP(Tabla135[[#This Row],[Id Riesgo]],Tabla13[Id Riesgo],Tabla13[Probabilidad])</f>
        <v>0.6</v>
      </c>
      <c r="J144" s="451">
        <f>_xlfn.XLOOKUP(Tabla135[[#This Row],[Id Riesgo]],Tabla13[Id Riesgo],Tabla13[Porcentaje Impacto],"",1)</f>
        <v>0.8</v>
      </c>
      <c r="K144" s="433">
        <v>3</v>
      </c>
      <c r="L144" s="435"/>
      <c r="M144" s="435"/>
      <c r="N144" s="435"/>
      <c r="O144" s="431"/>
      <c r="P144" s="435"/>
      <c r="Q144" s="434" t="str">
        <f>_xlfn.TEXTJOIN(" ",TRUE,Tabla135[[#This Row],[Actividad - Acción ¿Qué?
Inicia con verbo]],Tabla135[[#This Row],[Complemento
(Observaciones o desviaciones)]])</f>
        <v/>
      </c>
      <c r="R144" s="431"/>
      <c r="S144" s="451" t="str">
        <f>_xlfn.XLOOKUP(Tabla135[[#This Row],[Tipo de control]],Tabla7[Tipo de control],Tabla7[Peso],"",1)</f>
        <v/>
      </c>
      <c r="T144" s="430" t="str">
        <f>_xlfn.XLOOKUP(Tabla135[[#This Row],[Tipo de control]],Tabla7[Tipo de control],Tabla7[Afectación matriz],"",1)</f>
        <v/>
      </c>
      <c r="U144" s="431"/>
      <c r="V144" s="451" t="str">
        <f>_xlfn.XLOOKUP(Tabla135[[#This Row],[Implementación]],Tabla11[Implementación],Tabla11[Peso],"",1)</f>
        <v/>
      </c>
      <c r="W144" s="431"/>
      <c r="X144" s="431"/>
      <c r="Y144" s="431"/>
      <c r="Z144" s="431"/>
      <c r="AA144" s="432" t="str">
        <f>IFERROR(Tabla135[[#This Row],[Peso del control]]+Tabla135[[#This Row],[Peso de la implementación]],"")</f>
        <v/>
      </c>
      <c r="AB144" s="432" t="str" cm="1">
        <f t="array" ref="AB144">IFERROR(IF(Tabla135[[#This Row],[Registro diligenciado]]=TRUE,_xlfn.IFS(AND(Tabla135[[#This Row],[No. de Control]]=1,Tabla135[[#This Row],[Desplazamiento en la Matriz]]="Probabilidad"),D144-(D144*Tabla135[[#This Row],[Valor del control]]),AND(Tabla135[[#This Row],[No. de Control]]&gt;1,Tabla135[[#This Row],[Desplazamiento en la Matriz]]="Probabilidad"),AB143-(AB143*Tabla135[[#This Row],[Valor del control]]),AND(Tabla135[[#This Row],[No. de Control]]=1,Tabla135[[#This Row],[Desplazamiento en la Matriz]]="Impacto"),D144,AND(Tabla135[[#This Row],[No. de Control]]&gt;1,Tabla135[[#This Row],[Desplazamiento en la Matriz]]="Impacto"),AB143),""),"")</f>
        <v/>
      </c>
      <c r="AC144" s="432" t="str" cm="1">
        <f t="array" ref="AC144">IFERROR(IF(Tabla135[[#This Row],[Registro diligenciado]]=TRUE,_xlfn.IFS(AND(Tabla135[[#This Row],[No. de Control]]=1,Tabla135[[#This Row],[Desplazamiento en la Matriz]]="Impacto"),E144-(E144*Tabla135[[#This Row],[Valor del control]]),AND(Tabla135[[#This Row],[No. de Control]]&gt;1,Tabla135[[#This Row],[Desplazamiento en la Matriz]]="Impacto"),AC143-(AC143*Tabla135[[#This Row],[Valor del control]]),AND(Tabla135[[#This Row],[No. de Control]]=1,Tabla135[[#This Row],[Desplazamiento en la Matriz]]="Probabilidad"),E144,AND(Tabla135[[#This Row],[No. de Control]]&gt;1,Tabla135[[#This Row],[Desplazamiento en la Matriz]]="Probabilidad"),AC143),""),"")</f>
        <v/>
      </c>
      <c r="AD144" s="432">
        <f>IFERROR(_xlfn.MINIFS(Tabla135[Probabilidad residual],Tabla135[Id Riesgo],Tabla135[[#This Row],[Id Riesgo]]),"")</f>
        <v>0.36</v>
      </c>
      <c r="AE144" s="432">
        <f>IFERROR(_xlfn.MINIFS(Tabla135[Impacto residual],Tabla135[Id Riesgo],Tabla135[[#This Row],[Id Riesgo]]),"")</f>
        <v>0.8</v>
      </c>
      <c r="AF144" s="432" t="str" cm="1">
        <f t="array" ref="AF1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4" s="432" t="str" cm="1">
        <f t="array" ref="AG1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4"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 s="453"/>
      <c r="AJ144" s="804">
        <f>_xlfn.MINIFS(Tabla135[Probabilidad residual],Tabla135[Id Riesgo],Tabla135[[#This Row],[Id Riesgo]])</f>
        <v>0.36</v>
      </c>
      <c r="AK144" s="804">
        <f>_xlfn.MINIFS(Tabla135[Impacto residual],Tabla135[Id Riesgo],Tabla135[[#This Row],[Id Riesgo]])</f>
        <v>0.8</v>
      </c>
      <c r="AL144" s="804"/>
      <c r="AM144" s="804"/>
      <c r="AN144" s="213"/>
      <c r="AO144" s="213"/>
      <c r="AP144" s="213"/>
      <c r="AQ144" s="213"/>
      <c r="AR144" s="213"/>
      <c r="AS144" s="213"/>
      <c r="AT144" s="213"/>
      <c r="AU144" s="213"/>
      <c r="AV144" s="213"/>
      <c r="AW144" s="213"/>
      <c r="AX144" s="213"/>
      <c r="AY144" s="213"/>
    </row>
    <row r="145" spans="1:51" ht="111.9" hidden="1" x14ac:dyDescent="0.4">
      <c r="A145" s="789" t="str">
        <f>Tabla135[[#This Row],[Id Riesgo]]</f>
        <v>RC14</v>
      </c>
      <c r="B145"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5" s="785" t="b">
        <f>Tabla135[[#This Row],[Identificado en paso 1 y 2?]]</f>
        <v>1</v>
      </c>
      <c r="D145" s="804">
        <f>_xlfn.XLOOKUP(Tabla135[[#This Row],[Id Riesgo]],Tabla13[Id Riesgo],Tabla13[Probabilidad],"",1)</f>
        <v>0.6</v>
      </c>
      <c r="E145" s="804">
        <f>IF(C145=TRUE,_xlfn.XLOOKUP(Tabla135[[#This Row],[Id Riesgo]],Tabla13[Id Riesgo],Tabla13[Porcentaje Impacto],"",1),"")</f>
        <v>0.8</v>
      </c>
      <c r="F145" s="430" t="str">
        <f t="shared" si="13"/>
        <v>RC14</v>
      </c>
      <c r="G145" s="450" t="b">
        <f>_xlfn.XLOOKUP(F145,Tabla13[Id Riesgo],Tabla13[Registro diligenciado],FALSE,1)</f>
        <v>1</v>
      </c>
      <c r="H145" s="430" t="str">
        <f>IF(G145,_xlfn.XLOOKUP(F145,Tabla6[Id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5" s="451">
        <f>_xlfn.XLOOKUP(Tabla135[[#This Row],[Id Riesgo]],Tabla13[Id Riesgo],Tabla13[Probabilidad])</f>
        <v>0.6</v>
      </c>
      <c r="J145" s="451">
        <f>_xlfn.XLOOKUP(Tabla135[[#This Row],[Id Riesgo]],Tabla13[Id Riesgo],Tabla13[Porcentaje Impacto],"",1)</f>
        <v>0.8</v>
      </c>
      <c r="K145" s="433">
        <v>4</v>
      </c>
      <c r="L145" s="435"/>
      <c r="M145" s="435"/>
      <c r="N145" s="435"/>
      <c r="O145" s="431"/>
      <c r="P145" s="435"/>
      <c r="Q145" s="434" t="str">
        <f>_xlfn.TEXTJOIN(" ",TRUE,Tabla135[[#This Row],[Actividad - Acción ¿Qué?
Inicia con verbo]],Tabla135[[#This Row],[Complemento
(Observaciones o desviaciones)]])</f>
        <v/>
      </c>
      <c r="R145" s="431"/>
      <c r="S145" s="451" t="str">
        <f>_xlfn.XLOOKUP(Tabla135[[#This Row],[Tipo de control]],Tabla7[Tipo de control],Tabla7[Peso],"",1)</f>
        <v/>
      </c>
      <c r="T145" s="430" t="str">
        <f>_xlfn.XLOOKUP(Tabla135[[#This Row],[Tipo de control]],Tabla7[Tipo de control],Tabla7[Afectación matriz],"",1)</f>
        <v/>
      </c>
      <c r="U145" s="431"/>
      <c r="V145" s="451" t="str">
        <f>_xlfn.XLOOKUP(Tabla135[[#This Row],[Implementación]],Tabla11[Implementación],Tabla11[Peso],"",1)</f>
        <v/>
      </c>
      <c r="W145" s="431"/>
      <c r="X145" s="431"/>
      <c r="Y145" s="431"/>
      <c r="Z145" s="431"/>
      <c r="AA145" s="432" t="str">
        <f>IFERROR(Tabla135[[#This Row],[Peso del control]]+Tabla135[[#This Row],[Peso de la implementación]],"")</f>
        <v/>
      </c>
      <c r="AB145" s="432" t="str" cm="1">
        <f t="array" ref="AB145">IFERROR(IF(Tabla135[[#This Row],[Registro diligenciado]]=TRUE,_xlfn.IFS(AND(Tabla135[[#This Row],[No. de Control]]=1,Tabla135[[#This Row],[Desplazamiento en la Matriz]]="Probabilidad"),D145-(D145*Tabla135[[#This Row],[Valor del control]]),AND(Tabla135[[#This Row],[No. de Control]]&gt;1,Tabla135[[#This Row],[Desplazamiento en la Matriz]]="Probabilidad"),AB144-(AB144*Tabla135[[#This Row],[Valor del control]]),AND(Tabla135[[#This Row],[No. de Control]]=1,Tabla135[[#This Row],[Desplazamiento en la Matriz]]="Impacto"),D145,AND(Tabla135[[#This Row],[No. de Control]]&gt;1,Tabla135[[#This Row],[Desplazamiento en la Matriz]]="Impacto"),AB144),""),"")</f>
        <v/>
      </c>
      <c r="AC145" s="432" t="str" cm="1">
        <f t="array" ref="AC145">IFERROR(IF(Tabla135[[#This Row],[Registro diligenciado]]=TRUE,_xlfn.IFS(AND(Tabla135[[#This Row],[No. de Control]]=1,Tabla135[[#This Row],[Desplazamiento en la Matriz]]="Impacto"),E145-(E145*Tabla135[[#This Row],[Valor del control]]),AND(Tabla135[[#This Row],[No. de Control]]&gt;1,Tabla135[[#This Row],[Desplazamiento en la Matriz]]="Impacto"),AC144-(AC144*Tabla135[[#This Row],[Valor del control]]),AND(Tabla135[[#This Row],[No. de Control]]=1,Tabla135[[#This Row],[Desplazamiento en la Matriz]]="Probabilidad"),E145,AND(Tabla135[[#This Row],[No. de Control]]&gt;1,Tabla135[[#This Row],[Desplazamiento en la Matriz]]="Probabilidad"),AC144),""),"")</f>
        <v/>
      </c>
      <c r="AD145" s="432">
        <f>IFERROR(_xlfn.MINIFS(Tabla135[Probabilidad residual],Tabla135[Id Riesgo],Tabla135[[#This Row],[Id Riesgo]]),"")</f>
        <v>0.36</v>
      </c>
      <c r="AE145" s="432">
        <f>IFERROR(_xlfn.MINIFS(Tabla135[Impacto residual],Tabla135[Id Riesgo],Tabla135[[#This Row],[Id Riesgo]]),"")</f>
        <v>0.8</v>
      </c>
      <c r="AF145" s="432" t="str" cm="1">
        <f t="array" ref="AF1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5" s="432" t="str" cm="1">
        <f t="array" ref="AG1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5"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 s="453"/>
      <c r="AJ145" s="804">
        <f>_xlfn.MINIFS(Tabla135[Probabilidad residual],Tabla135[Id Riesgo],Tabla135[[#This Row],[Id Riesgo]])</f>
        <v>0.36</v>
      </c>
      <c r="AK145" s="804">
        <f>_xlfn.MINIFS(Tabla135[Impacto residual],Tabla135[Id Riesgo],Tabla135[[#This Row],[Id Riesgo]])</f>
        <v>0.8</v>
      </c>
      <c r="AL145" s="804"/>
      <c r="AM145" s="804"/>
      <c r="AN145" s="213"/>
      <c r="AO145" s="213"/>
      <c r="AP145" s="213"/>
      <c r="AQ145" s="213"/>
      <c r="AR145" s="213"/>
      <c r="AS145" s="213"/>
      <c r="AT145" s="213"/>
      <c r="AU145" s="213"/>
      <c r="AV145" s="213"/>
      <c r="AW145" s="213"/>
      <c r="AX145" s="213"/>
      <c r="AY145" s="213"/>
    </row>
    <row r="146" spans="1:51" ht="111.9" hidden="1" x14ac:dyDescent="0.4">
      <c r="A146" s="789" t="str">
        <f>Tabla135[[#This Row],[Id Riesgo]]</f>
        <v>RC14</v>
      </c>
      <c r="B146"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6" s="785" t="b">
        <f>Tabla135[[#This Row],[Identificado en paso 1 y 2?]]</f>
        <v>1</v>
      </c>
      <c r="D146" s="804">
        <f>_xlfn.XLOOKUP(Tabla135[[#This Row],[Id Riesgo]],Tabla13[Id Riesgo],Tabla13[Probabilidad],"",1)</f>
        <v>0.6</v>
      </c>
      <c r="E146" s="804">
        <f>IF(C146=TRUE,_xlfn.XLOOKUP(Tabla135[[#This Row],[Id Riesgo]],Tabla13[Id Riesgo],Tabla13[Porcentaje Impacto],"",1),"")</f>
        <v>0.8</v>
      </c>
      <c r="F146" s="430" t="str">
        <f t="shared" si="13"/>
        <v>RC14</v>
      </c>
      <c r="G146" s="450" t="b">
        <f>_xlfn.XLOOKUP(F146,Tabla13[Id Riesgo],Tabla13[Registro diligenciado],FALSE,1)</f>
        <v>1</v>
      </c>
      <c r="H146" s="430" t="str">
        <f>IF(G146,_xlfn.XLOOKUP(F146,Tabla6[Id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6" s="451">
        <f>_xlfn.XLOOKUP(Tabla135[[#This Row],[Id Riesgo]],Tabla13[Id Riesgo],Tabla13[Probabilidad])</f>
        <v>0.6</v>
      </c>
      <c r="J146" s="451">
        <f>_xlfn.XLOOKUP(Tabla135[[#This Row],[Id Riesgo]],Tabla13[Id Riesgo],Tabla13[Porcentaje Impacto],"",1)</f>
        <v>0.8</v>
      </c>
      <c r="K146" s="433">
        <v>5</v>
      </c>
      <c r="L146" s="435"/>
      <c r="M146" s="435"/>
      <c r="N146" s="435"/>
      <c r="O146" s="431"/>
      <c r="P146" s="435"/>
      <c r="Q146" s="434" t="str">
        <f>_xlfn.TEXTJOIN(" ",TRUE,Tabla135[[#This Row],[Actividad - Acción ¿Qué?
Inicia con verbo]],Tabla135[[#This Row],[Complemento
(Observaciones o desviaciones)]])</f>
        <v/>
      </c>
      <c r="R146" s="431"/>
      <c r="S146" s="451" t="str">
        <f>_xlfn.XLOOKUP(Tabla135[[#This Row],[Tipo de control]],Tabla7[Tipo de control],Tabla7[Peso],"",1)</f>
        <v/>
      </c>
      <c r="T146" s="430" t="str">
        <f>_xlfn.XLOOKUP(Tabla135[[#This Row],[Tipo de control]],Tabla7[Tipo de control],Tabla7[Afectación matriz],"",1)</f>
        <v/>
      </c>
      <c r="U146" s="431"/>
      <c r="V146" s="451" t="str">
        <f>_xlfn.XLOOKUP(Tabla135[[#This Row],[Implementación]],Tabla11[Implementación],Tabla11[Peso],"",1)</f>
        <v/>
      </c>
      <c r="W146" s="431"/>
      <c r="X146" s="431"/>
      <c r="Y146" s="431"/>
      <c r="Z146" s="431"/>
      <c r="AA146" s="432" t="str">
        <f>IFERROR(Tabla135[[#This Row],[Peso del control]]+Tabla135[[#This Row],[Peso de la implementación]],"")</f>
        <v/>
      </c>
      <c r="AB146" s="432" t="str" cm="1">
        <f t="array" ref="AB146">IFERROR(IF(Tabla135[[#This Row],[Registro diligenciado]]=TRUE,_xlfn.IFS(AND(Tabla135[[#This Row],[No. de Control]]=1,Tabla135[[#This Row],[Desplazamiento en la Matriz]]="Probabilidad"),D146-(D146*Tabla135[[#This Row],[Valor del control]]),AND(Tabla135[[#This Row],[No. de Control]]&gt;1,Tabla135[[#This Row],[Desplazamiento en la Matriz]]="Probabilidad"),AB145-(AB145*Tabla135[[#This Row],[Valor del control]]),AND(Tabla135[[#This Row],[No. de Control]]=1,Tabla135[[#This Row],[Desplazamiento en la Matriz]]="Impacto"),D146,AND(Tabla135[[#This Row],[No. de Control]]&gt;1,Tabla135[[#This Row],[Desplazamiento en la Matriz]]="Impacto"),AB145),""),"")</f>
        <v/>
      </c>
      <c r="AC146" s="432" t="str" cm="1">
        <f t="array" ref="AC146">IFERROR(IF(Tabla135[[#This Row],[Registro diligenciado]]=TRUE,_xlfn.IFS(AND(Tabla135[[#This Row],[No. de Control]]=1,Tabla135[[#This Row],[Desplazamiento en la Matriz]]="Impacto"),E146-(E146*Tabla135[[#This Row],[Valor del control]]),AND(Tabla135[[#This Row],[No. de Control]]&gt;1,Tabla135[[#This Row],[Desplazamiento en la Matriz]]="Impacto"),AC145-(AC145*Tabla135[[#This Row],[Valor del control]]),AND(Tabla135[[#This Row],[No. de Control]]=1,Tabla135[[#This Row],[Desplazamiento en la Matriz]]="Probabilidad"),E146,AND(Tabla135[[#This Row],[No. de Control]]&gt;1,Tabla135[[#This Row],[Desplazamiento en la Matriz]]="Probabilidad"),AC145),""),"")</f>
        <v/>
      </c>
      <c r="AD146" s="432">
        <f>IFERROR(_xlfn.MINIFS(Tabla135[Probabilidad residual],Tabla135[Id Riesgo],Tabla135[[#This Row],[Id Riesgo]]),"")</f>
        <v>0.36</v>
      </c>
      <c r="AE146" s="432">
        <f>IFERROR(_xlfn.MINIFS(Tabla135[Impacto residual],Tabla135[Id Riesgo],Tabla135[[#This Row],[Id Riesgo]]),"")</f>
        <v>0.8</v>
      </c>
      <c r="AF146" s="432" t="str" cm="1">
        <f t="array" ref="AF1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6" s="432" t="str" cm="1">
        <f t="array" ref="AG1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6"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 s="453"/>
      <c r="AJ146" s="804">
        <f>_xlfn.MINIFS(Tabla135[Probabilidad residual],Tabla135[Id Riesgo],Tabla135[[#This Row],[Id Riesgo]])</f>
        <v>0.36</v>
      </c>
      <c r="AK146" s="804">
        <f>_xlfn.MINIFS(Tabla135[Impacto residual],Tabla135[Id Riesgo],Tabla135[[#This Row],[Id Riesgo]])</f>
        <v>0.8</v>
      </c>
      <c r="AL146" s="804"/>
      <c r="AM146" s="804"/>
      <c r="AN146" s="213"/>
      <c r="AO146" s="213"/>
      <c r="AP146" s="213"/>
      <c r="AQ146" s="213"/>
      <c r="AR146" s="213"/>
      <c r="AS146" s="213"/>
      <c r="AT146" s="213"/>
      <c r="AU146" s="213"/>
      <c r="AV146" s="213"/>
      <c r="AW146" s="213"/>
      <c r="AX146" s="213"/>
      <c r="AY146" s="213"/>
    </row>
    <row r="147" spans="1:51" ht="111.9" hidden="1" x14ac:dyDescent="0.4">
      <c r="A147" s="789" t="str">
        <f>Tabla135[[#This Row],[Id Riesgo]]</f>
        <v>RC14</v>
      </c>
      <c r="B147"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7" s="785" t="b">
        <f>Tabla135[[#This Row],[Identificado en paso 1 y 2?]]</f>
        <v>1</v>
      </c>
      <c r="D147" s="804">
        <f>_xlfn.XLOOKUP(Tabla135[[#This Row],[Id Riesgo]],Tabla13[Id Riesgo],Tabla13[Probabilidad],"",1)</f>
        <v>0.6</v>
      </c>
      <c r="E147" s="804">
        <f>IF(C147=TRUE,_xlfn.XLOOKUP(Tabla135[[#This Row],[Id Riesgo]],Tabla13[Id Riesgo],Tabla13[Porcentaje Impacto],"",1),"")</f>
        <v>0.8</v>
      </c>
      <c r="F147" s="430" t="str">
        <f t="shared" si="13"/>
        <v>RC14</v>
      </c>
      <c r="G147" s="450" t="b">
        <f>_xlfn.XLOOKUP(F147,Tabla13[Id Riesgo],Tabla13[Registro diligenciado],FALSE,1)</f>
        <v>1</v>
      </c>
      <c r="H147" s="430" t="str">
        <f>IF(G147,_xlfn.XLOOKUP(F147,Tabla6[Id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7" s="451">
        <f>_xlfn.XLOOKUP(Tabla135[[#This Row],[Id Riesgo]],Tabla13[Id Riesgo],Tabla13[Probabilidad])</f>
        <v>0.6</v>
      </c>
      <c r="J147" s="451">
        <f>_xlfn.XLOOKUP(Tabla135[[#This Row],[Id Riesgo]],Tabla13[Id Riesgo],Tabla13[Porcentaje Impacto],"",1)</f>
        <v>0.8</v>
      </c>
      <c r="K147" s="433">
        <v>6</v>
      </c>
      <c r="L147" s="435"/>
      <c r="M147" s="435"/>
      <c r="N147" s="435"/>
      <c r="O147" s="431"/>
      <c r="P147" s="435"/>
      <c r="Q147" s="434" t="str">
        <f>_xlfn.TEXTJOIN(" ",TRUE,Tabla135[[#This Row],[Actividad - Acción ¿Qué?
Inicia con verbo]],Tabla135[[#This Row],[Complemento
(Observaciones o desviaciones)]])</f>
        <v/>
      </c>
      <c r="R147" s="431"/>
      <c r="S147" s="451" t="str">
        <f>_xlfn.XLOOKUP(Tabla135[[#This Row],[Tipo de control]],Tabla7[Tipo de control],Tabla7[Peso],"",1)</f>
        <v/>
      </c>
      <c r="T147" s="430" t="str">
        <f>_xlfn.XLOOKUP(Tabla135[[#This Row],[Tipo de control]],Tabla7[Tipo de control],Tabla7[Afectación matriz],"",1)</f>
        <v/>
      </c>
      <c r="U147" s="431"/>
      <c r="V147" s="451" t="str">
        <f>_xlfn.XLOOKUP(Tabla135[[#This Row],[Implementación]],Tabla11[Implementación],Tabla11[Peso],"",1)</f>
        <v/>
      </c>
      <c r="W147" s="431"/>
      <c r="X147" s="431"/>
      <c r="Y147" s="431"/>
      <c r="Z147" s="431"/>
      <c r="AA147" s="432" t="str">
        <f>IFERROR(Tabla135[[#This Row],[Peso del control]]+Tabla135[[#This Row],[Peso de la implementación]],"")</f>
        <v/>
      </c>
      <c r="AB147" s="432" t="str" cm="1">
        <f t="array" ref="AB147">IFERROR(IF(Tabla135[[#This Row],[Registro diligenciado]]=TRUE,_xlfn.IFS(AND(Tabla135[[#This Row],[No. de Control]]=1,Tabla135[[#This Row],[Desplazamiento en la Matriz]]="Probabilidad"),D147-(D147*Tabla135[[#This Row],[Valor del control]]),AND(Tabla135[[#This Row],[No. de Control]]&gt;1,Tabla135[[#This Row],[Desplazamiento en la Matriz]]="Probabilidad"),AB146-(AB146*Tabla135[[#This Row],[Valor del control]]),AND(Tabla135[[#This Row],[No. de Control]]=1,Tabla135[[#This Row],[Desplazamiento en la Matriz]]="Impacto"),D147,AND(Tabla135[[#This Row],[No. de Control]]&gt;1,Tabla135[[#This Row],[Desplazamiento en la Matriz]]="Impacto"),AB146),""),"")</f>
        <v/>
      </c>
      <c r="AC147" s="432" t="str" cm="1">
        <f t="array" ref="AC147">IFERROR(IF(Tabla135[[#This Row],[Registro diligenciado]]=TRUE,_xlfn.IFS(AND(Tabla135[[#This Row],[No. de Control]]=1,Tabla135[[#This Row],[Desplazamiento en la Matriz]]="Impacto"),E147-(E147*Tabla135[[#This Row],[Valor del control]]),AND(Tabla135[[#This Row],[No. de Control]]&gt;1,Tabla135[[#This Row],[Desplazamiento en la Matriz]]="Impacto"),AC146-(AC146*Tabla135[[#This Row],[Valor del control]]),AND(Tabla135[[#This Row],[No. de Control]]=1,Tabla135[[#This Row],[Desplazamiento en la Matriz]]="Probabilidad"),E147,AND(Tabla135[[#This Row],[No. de Control]]&gt;1,Tabla135[[#This Row],[Desplazamiento en la Matriz]]="Probabilidad"),AC146),""),"")</f>
        <v/>
      </c>
      <c r="AD147" s="432">
        <f>IFERROR(_xlfn.MINIFS(Tabla135[Probabilidad residual],Tabla135[Id Riesgo],Tabla135[[#This Row],[Id Riesgo]]),"")</f>
        <v>0.36</v>
      </c>
      <c r="AE147" s="432">
        <f>IFERROR(_xlfn.MINIFS(Tabla135[Impacto residual],Tabla135[Id Riesgo],Tabla135[[#This Row],[Id Riesgo]]),"")</f>
        <v>0.8</v>
      </c>
      <c r="AF147" s="432" t="str" cm="1">
        <f t="array" ref="AF1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7" s="432" t="str" cm="1">
        <f t="array" ref="AG1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7"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 s="453"/>
      <c r="AJ147" s="804">
        <f>_xlfn.MINIFS(Tabla135[Probabilidad residual],Tabla135[Id Riesgo],Tabla135[[#This Row],[Id Riesgo]])</f>
        <v>0.36</v>
      </c>
      <c r="AK147" s="804">
        <f>_xlfn.MINIFS(Tabla135[Impacto residual],Tabla135[Id Riesgo],Tabla135[[#This Row],[Id Riesgo]])</f>
        <v>0.8</v>
      </c>
      <c r="AL147" s="804"/>
      <c r="AM147" s="804"/>
      <c r="AN147" s="213"/>
      <c r="AO147" s="213"/>
      <c r="AP147" s="213"/>
      <c r="AQ147" s="213"/>
      <c r="AR147" s="213"/>
      <c r="AS147" s="213"/>
      <c r="AT147" s="213"/>
      <c r="AU147" s="213"/>
      <c r="AV147" s="213"/>
      <c r="AW147" s="213"/>
      <c r="AX147" s="213"/>
      <c r="AY147" s="213"/>
    </row>
    <row r="148" spans="1:51" ht="111.9" hidden="1" x14ac:dyDescent="0.4">
      <c r="A148" s="789" t="str">
        <f>Tabla135[[#This Row],[Id Riesgo]]</f>
        <v>RC14</v>
      </c>
      <c r="B148"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8" s="785" t="b">
        <f>Tabla135[[#This Row],[Identificado en paso 1 y 2?]]</f>
        <v>1</v>
      </c>
      <c r="D148" s="804">
        <f>_xlfn.XLOOKUP(Tabla135[[#This Row],[Id Riesgo]],Tabla13[Id Riesgo],Tabla13[Probabilidad],"",1)</f>
        <v>0.6</v>
      </c>
      <c r="E148" s="804">
        <f>IF(C148=TRUE,_xlfn.XLOOKUP(Tabla135[[#This Row],[Id Riesgo]],Tabla13[Id Riesgo],Tabla13[Porcentaje Impacto],"",1),"")</f>
        <v>0.8</v>
      </c>
      <c r="F148" s="430" t="str">
        <f t="shared" si="13"/>
        <v>RC14</v>
      </c>
      <c r="G148" s="450" t="b">
        <f>_xlfn.XLOOKUP(F148,Tabla13[Id Riesgo],Tabla13[Registro diligenciado],FALSE,1)</f>
        <v>1</v>
      </c>
      <c r="H148" s="430" t="str">
        <f>IF(G148,_xlfn.XLOOKUP(F148,Tabla6[Id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8" s="451">
        <f>_xlfn.XLOOKUP(Tabla135[[#This Row],[Id Riesgo]],Tabla13[Id Riesgo],Tabla13[Probabilidad])</f>
        <v>0.6</v>
      </c>
      <c r="J148" s="451">
        <f>_xlfn.XLOOKUP(Tabla135[[#This Row],[Id Riesgo]],Tabla13[Id Riesgo],Tabla13[Porcentaje Impacto],"",1)</f>
        <v>0.8</v>
      </c>
      <c r="K148" s="433">
        <v>7</v>
      </c>
      <c r="L148" s="435"/>
      <c r="M148" s="435"/>
      <c r="N148" s="435"/>
      <c r="O148" s="431"/>
      <c r="P148" s="435"/>
      <c r="Q148" s="434" t="str">
        <f>_xlfn.TEXTJOIN(" ",TRUE,Tabla135[[#This Row],[Actividad - Acción ¿Qué?
Inicia con verbo]],Tabla135[[#This Row],[Complemento
(Observaciones o desviaciones)]])</f>
        <v/>
      </c>
      <c r="R148" s="431"/>
      <c r="S148" s="451" t="str">
        <f>_xlfn.XLOOKUP(Tabla135[[#This Row],[Tipo de control]],Tabla7[Tipo de control],Tabla7[Peso],"",1)</f>
        <v/>
      </c>
      <c r="T148" s="430" t="str">
        <f>_xlfn.XLOOKUP(Tabla135[[#This Row],[Tipo de control]],Tabla7[Tipo de control],Tabla7[Afectación matriz],"",1)</f>
        <v/>
      </c>
      <c r="U148" s="431"/>
      <c r="V148" s="451" t="str">
        <f>_xlfn.XLOOKUP(Tabla135[[#This Row],[Implementación]],Tabla11[Implementación],Tabla11[Peso],"",1)</f>
        <v/>
      </c>
      <c r="W148" s="431"/>
      <c r="X148" s="431"/>
      <c r="Y148" s="431"/>
      <c r="Z148" s="431"/>
      <c r="AA148" s="432" t="str">
        <f>IFERROR(Tabla135[[#This Row],[Peso del control]]+Tabla135[[#This Row],[Peso de la implementación]],"")</f>
        <v/>
      </c>
      <c r="AB148" s="432" t="str" cm="1">
        <f t="array" ref="AB148">IFERROR(IF(Tabla135[[#This Row],[Registro diligenciado]]=TRUE,_xlfn.IFS(AND(Tabla135[[#This Row],[No. de Control]]=1,Tabla135[[#This Row],[Desplazamiento en la Matriz]]="Probabilidad"),D148-(D148*Tabla135[[#This Row],[Valor del control]]),AND(Tabla135[[#This Row],[No. de Control]]&gt;1,Tabla135[[#This Row],[Desplazamiento en la Matriz]]="Probabilidad"),AB147-(AB147*Tabla135[[#This Row],[Valor del control]]),AND(Tabla135[[#This Row],[No. de Control]]=1,Tabla135[[#This Row],[Desplazamiento en la Matriz]]="Impacto"),D148,AND(Tabla135[[#This Row],[No. de Control]]&gt;1,Tabla135[[#This Row],[Desplazamiento en la Matriz]]="Impacto"),AB147),""),"")</f>
        <v/>
      </c>
      <c r="AC148" s="432" t="str" cm="1">
        <f t="array" ref="AC148">IFERROR(IF(Tabla135[[#This Row],[Registro diligenciado]]=TRUE,_xlfn.IFS(AND(Tabla135[[#This Row],[No. de Control]]=1,Tabla135[[#This Row],[Desplazamiento en la Matriz]]="Impacto"),E148-(E148*Tabla135[[#This Row],[Valor del control]]),AND(Tabla135[[#This Row],[No. de Control]]&gt;1,Tabla135[[#This Row],[Desplazamiento en la Matriz]]="Impacto"),AC147-(AC147*Tabla135[[#This Row],[Valor del control]]),AND(Tabla135[[#This Row],[No. de Control]]=1,Tabla135[[#This Row],[Desplazamiento en la Matriz]]="Probabilidad"),E148,AND(Tabla135[[#This Row],[No. de Control]]&gt;1,Tabla135[[#This Row],[Desplazamiento en la Matriz]]="Probabilidad"),AC147),""),"")</f>
        <v/>
      </c>
      <c r="AD148" s="432">
        <f>IFERROR(_xlfn.MINIFS(Tabla135[Probabilidad residual],Tabla135[Id Riesgo],Tabla135[[#This Row],[Id Riesgo]]),"")</f>
        <v>0.36</v>
      </c>
      <c r="AE148" s="432">
        <f>IFERROR(_xlfn.MINIFS(Tabla135[Impacto residual],Tabla135[Id Riesgo],Tabla135[[#This Row],[Id Riesgo]]),"")</f>
        <v>0.8</v>
      </c>
      <c r="AF148" s="432" t="str" cm="1">
        <f t="array" ref="AF1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8" s="432" t="str" cm="1">
        <f t="array" ref="AG1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8"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 s="453"/>
      <c r="AJ148" s="804">
        <f>_xlfn.MINIFS(Tabla135[Probabilidad residual],Tabla135[Id Riesgo],Tabla135[[#This Row],[Id Riesgo]])</f>
        <v>0.36</v>
      </c>
      <c r="AK148" s="804">
        <f>_xlfn.MINIFS(Tabla135[Impacto residual],Tabla135[Id Riesgo],Tabla135[[#This Row],[Id Riesgo]])</f>
        <v>0.8</v>
      </c>
      <c r="AL148" s="804"/>
      <c r="AM148" s="804"/>
      <c r="AN148" s="213"/>
      <c r="AO148" s="213"/>
      <c r="AP148" s="213"/>
      <c r="AQ148" s="213"/>
      <c r="AR148" s="213"/>
      <c r="AS148" s="213"/>
      <c r="AT148" s="213"/>
      <c r="AU148" s="213"/>
      <c r="AV148" s="213"/>
      <c r="AW148" s="213"/>
      <c r="AX148" s="213"/>
      <c r="AY148" s="213"/>
    </row>
    <row r="149" spans="1:51" ht="111.9" hidden="1" x14ac:dyDescent="0.4">
      <c r="A149" s="789" t="str">
        <f>Tabla135[[#This Row],[Id Riesgo]]</f>
        <v>RC14</v>
      </c>
      <c r="B149"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49" s="785" t="b">
        <f>Tabla135[[#This Row],[Identificado en paso 1 y 2?]]</f>
        <v>1</v>
      </c>
      <c r="D149" s="804">
        <f>_xlfn.XLOOKUP(Tabla135[[#This Row],[Id Riesgo]],Tabla13[Id Riesgo],Tabla13[Probabilidad],"",1)</f>
        <v>0.6</v>
      </c>
      <c r="E149" s="804">
        <f>IF(C149=TRUE,_xlfn.XLOOKUP(Tabla135[[#This Row],[Id Riesgo]],Tabla13[Id Riesgo],Tabla13[Porcentaje Impacto],"",1),"")</f>
        <v>0.8</v>
      </c>
      <c r="F149" s="430" t="str">
        <f t="shared" si="13"/>
        <v>RC14</v>
      </c>
      <c r="G149" s="450" t="b">
        <f>_xlfn.XLOOKUP(F149,Tabla13[Id Riesgo],Tabla13[Registro diligenciado],FALSE,1)</f>
        <v>1</v>
      </c>
      <c r="H149" s="430" t="str">
        <f>IF(G149,_xlfn.XLOOKUP(F149,Tabla6[Id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49" s="451">
        <f>_xlfn.XLOOKUP(Tabla135[[#This Row],[Id Riesgo]],Tabla13[Id Riesgo],Tabla13[Probabilidad])</f>
        <v>0.6</v>
      </c>
      <c r="J149" s="451">
        <f>_xlfn.XLOOKUP(Tabla135[[#This Row],[Id Riesgo]],Tabla13[Id Riesgo],Tabla13[Porcentaje Impacto],"",1)</f>
        <v>0.8</v>
      </c>
      <c r="K149" s="433">
        <v>8</v>
      </c>
      <c r="L149" s="435"/>
      <c r="M149" s="435"/>
      <c r="N149" s="435"/>
      <c r="O149" s="431"/>
      <c r="P149" s="435"/>
      <c r="Q149" s="434" t="str">
        <f>_xlfn.TEXTJOIN(" ",TRUE,Tabla135[[#This Row],[Actividad - Acción ¿Qué?
Inicia con verbo]],Tabla135[[#This Row],[Complemento
(Observaciones o desviaciones)]])</f>
        <v/>
      </c>
      <c r="R149" s="431"/>
      <c r="S149" s="451" t="str">
        <f>_xlfn.XLOOKUP(Tabla135[[#This Row],[Tipo de control]],Tabla7[Tipo de control],Tabla7[Peso],"",1)</f>
        <v/>
      </c>
      <c r="T149" s="430" t="str">
        <f>_xlfn.XLOOKUP(Tabla135[[#This Row],[Tipo de control]],Tabla7[Tipo de control],Tabla7[Afectación matriz],"",1)</f>
        <v/>
      </c>
      <c r="U149" s="431"/>
      <c r="V149" s="451" t="str">
        <f>_xlfn.XLOOKUP(Tabla135[[#This Row],[Implementación]],Tabla11[Implementación],Tabla11[Peso],"",1)</f>
        <v/>
      </c>
      <c r="W149" s="431"/>
      <c r="X149" s="431"/>
      <c r="Y149" s="431"/>
      <c r="Z149" s="431"/>
      <c r="AA149" s="432" t="str">
        <f>IFERROR(Tabla135[[#This Row],[Peso del control]]+Tabla135[[#This Row],[Peso de la implementación]],"")</f>
        <v/>
      </c>
      <c r="AB149" s="432" t="str" cm="1">
        <f t="array" ref="AB149">IFERROR(IF(Tabla135[[#This Row],[Registro diligenciado]]=TRUE,_xlfn.IFS(AND(Tabla135[[#This Row],[No. de Control]]=1,Tabla135[[#This Row],[Desplazamiento en la Matriz]]="Probabilidad"),D149-(D149*Tabla135[[#This Row],[Valor del control]]),AND(Tabla135[[#This Row],[No. de Control]]&gt;1,Tabla135[[#This Row],[Desplazamiento en la Matriz]]="Probabilidad"),AB148-(AB148*Tabla135[[#This Row],[Valor del control]]),AND(Tabla135[[#This Row],[No. de Control]]=1,Tabla135[[#This Row],[Desplazamiento en la Matriz]]="Impacto"),D149,AND(Tabla135[[#This Row],[No. de Control]]&gt;1,Tabla135[[#This Row],[Desplazamiento en la Matriz]]="Impacto"),AB148),""),"")</f>
        <v/>
      </c>
      <c r="AC149" s="432" t="str" cm="1">
        <f t="array" ref="AC149">IFERROR(IF(Tabla135[[#This Row],[Registro diligenciado]]=TRUE,_xlfn.IFS(AND(Tabla135[[#This Row],[No. de Control]]=1,Tabla135[[#This Row],[Desplazamiento en la Matriz]]="Impacto"),E149-(E149*Tabla135[[#This Row],[Valor del control]]),AND(Tabla135[[#This Row],[No. de Control]]&gt;1,Tabla135[[#This Row],[Desplazamiento en la Matriz]]="Impacto"),AC148-(AC148*Tabla135[[#This Row],[Valor del control]]),AND(Tabla135[[#This Row],[No. de Control]]=1,Tabla135[[#This Row],[Desplazamiento en la Matriz]]="Probabilidad"),E149,AND(Tabla135[[#This Row],[No. de Control]]&gt;1,Tabla135[[#This Row],[Desplazamiento en la Matriz]]="Probabilidad"),AC148),""),"")</f>
        <v/>
      </c>
      <c r="AD149" s="432">
        <f>IFERROR(_xlfn.MINIFS(Tabla135[Probabilidad residual],Tabla135[Id Riesgo],Tabla135[[#This Row],[Id Riesgo]]),"")</f>
        <v>0.36</v>
      </c>
      <c r="AE149" s="432">
        <f>IFERROR(_xlfn.MINIFS(Tabla135[Impacto residual],Tabla135[Id Riesgo],Tabla135[[#This Row],[Id Riesgo]]),"")</f>
        <v>0.8</v>
      </c>
      <c r="AF149" s="432" t="str" cm="1">
        <f t="array" ref="AF1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49" s="432" t="str" cm="1">
        <f t="array" ref="AG1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49"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 s="453"/>
      <c r="AJ149" s="804">
        <f>_xlfn.MINIFS(Tabla135[Probabilidad residual],Tabla135[Id Riesgo],Tabla135[[#This Row],[Id Riesgo]])</f>
        <v>0.36</v>
      </c>
      <c r="AK149" s="804">
        <f>_xlfn.MINIFS(Tabla135[Impacto residual],Tabla135[Id Riesgo],Tabla135[[#This Row],[Id Riesgo]])</f>
        <v>0.8</v>
      </c>
      <c r="AL149" s="804"/>
      <c r="AM149" s="804"/>
      <c r="AN149" s="213"/>
      <c r="AO149" s="213"/>
      <c r="AP149" s="213"/>
      <c r="AQ149" s="213"/>
      <c r="AR149" s="213"/>
      <c r="AS149" s="213"/>
      <c r="AT149" s="213"/>
      <c r="AU149" s="213"/>
      <c r="AV149" s="213"/>
      <c r="AW149" s="213"/>
      <c r="AX149" s="213"/>
      <c r="AY149" s="213"/>
    </row>
    <row r="150" spans="1:51" ht="111.9" hidden="1" x14ac:dyDescent="0.4">
      <c r="A150" s="789" t="str">
        <f>Tabla135[[#This Row],[Id Riesgo]]</f>
        <v>RC14</v>
      </c>
      <c r="B150"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50" s="785" t="b">
        <f>Tabla135[[#This Row],[Identificado en paso 1 y 2?]]</f>
        <v>1</v>
      </c>
      <c r="D150" s="804">
        <f>_xlfn.XLOOKUP(Tabla135[[#This Row],[Id Riesgo]],Tabla13[Id Riesgo],Tabla13[Probabilidad],"",1)</f>
        <v>0.6</v>
      </c>
      <c r="E150" s="804">
        <f>IF(C150=TRUE,_xlfn.XLOOKUP(Tabla135[[#This Row],[Id Riesgo]],Tabla13[Id Riesgo],Tabla13[Porcentaje Impacto],"",1),"")</f>
        <v>0.8</v>
      </c>
      <c r="F150" s="430" t="str">
        <f t="shared" si="13"/>
        <v>RC14</v>
      </c>
      <c r="G150" s="450" t="b">
        <f>_xlfn.XLOOKUP(F150,Tabla13[Id Riesgo],Tabla13[Registro diligenciado],FALSE,1)</f>
        <v>1</v>
      </c>
      <c r="H150" s="430" t="str">
        <f>IF(G150,_xlfn.XLOOKUP(F150,Tabla6[Id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50" s="451">
        <f>_xlfn.XLOOKUP(Tabla135[[#This Row],[Id Riesgo]],Tabla13[Id Riesgo],Tabla13[Probabilidad])</f>
        <v>0.6</v>
      </c>
      <c r="J150" s="451">
        <f>_xlfn.XLOOKUP(Tabla135[[#This Row],[Id Riesgo]],Tabla13[Id Riesgo],Tabla13[Porcentaje Impacto],"",1)</f>
        <v>0.8</v>
      </c>
      <c r="K150" s="433">
        <v>9</v>
      </c>
      <c r="L150" s="435"/>
      <c r="M150" s="435"/>
      <c r="N150" s="435"/>
      <c r="O150" s="431"/>
      <c r="P150" s="435"/>
      <c r="Q150" s="434" t="str">
        <f>_xlfn.TEXTJOIN(" ",TRUE,Tabla135[[#This Row],[Actividad - Acción ¿Qué?
Inicia con verbo]],Tabla135[[#This Row],[Complemento
(Observaciones o desviaciones)]])</f>
        <v/>
      </c>
      <c r="R150" s="431"/>
      <c r="S150" s="451" t="str">
        <f>_xlfn.XLOOKUP(Tabla135[[#This Row],[Tipo de control]],Tabla7[Tipo de control],Tabla7[Peso],"",1)</f>
        <v/>
      </c>
      <c r="T150" s="430" t="str">
        <f>_xlfn.XLOOKUP(Tabla135[[#This Row],[Tipo de control]],Tabla7[Tipo de control],Tabla7[Afectación matriz],"",1)</f>
        <v/>
      </c>
      <c r="U150" s="431"/>
      <c r="V150" s="451" t="str">
        <f>_xlfn.XLOOKUP(Tabla135[[#This Row],[Implementación]],Tabla11[Implementación],Tabla11[Peso],"",1)</f>
        <v/>
      </c>
      <c r="W150" s="431"/>
      <c r="X150" s="431"/>
      <c r="Y150" s="431"/>
      <c r="Z150" s="431"/>
      <c r="AA150" s="432" t="str">
        <f>IFERROR(Tabla135[[#This Row],[Peso del control]]+Tabla135[[#This Row],[Peso de la implementación]],"")</f>
        <v/>
      </c>
      <c r="AB150" s="432" t="str" cm="1">
        <f t="array" ref="AB150">IFERROR(IF(Tabla135[[#This Row],[Registro diligenciado]]=TRUE,_xlfn.IFS(AND(Tabla135[[#This Row],[No. de Control]]=1,Tabla135[[#This Row],[Desplazamiento en la Matriz]]="Probabilidad"),D150-(D150*Tabla135[[#This Row],[Valor del control]]),AND(Tabla135[[#This Row],[No. de Control]]&gt;1,Tabla135[[#This Row],[Desplazamiento en la Matriz]]="Probabilidad"),AB149-(AB149*Tabla135[[#This Row],[Valor del control]]),AND(Tabla135[[#This Row],[No. de Control]]=1,Tabla135[[#This Row],[Desplazamiento en la Matriz]]="Impacto"),D150,AND(Tabla135[[#This Row],[No. de Control]]&gt;1,Tabla135[[#This Row],[Desplazamiento en la Matriz]]="Impacto"),AB149),""),"")</f>
        <v/>
      </c>
      <c r="AC150" s="432" t="str" cm="1">
        <f t="array" ref="AC150">IFERROR(IF(Tabla135[[#This Row],[Registro diligenciado]]=TRUE,_xlfn.IFS(AND(Tabla135[[#This Row],[No. de Control]]=1,Tabla135[[#This Row],[Desplazamiento en la Matriz]]="Impacto"),E150-(E150*Tabla135[[#This Row],[Valor del control]]),AND(Tabla135[[#This Row],[No. de Control]]&gt;1,Tabla135[[#This Row],[Desplazamiento en la Matriz]]="Impacto"),AC149-(AC149*Tabla135[[#This Row],[Valor del control]]),AND(Tabla135[[#This Row],[No. de Control]]=1,Tabla135[[#This Row],[Desplazamiento en la Matriz]]="Probabilidad"),E150,AND(Tabla135[[#This Row],[No. de Control]]&gt;1,Tabla135[[#This Row],[Desplazamiento en la Matriz]]="Probabilidad"),AC149),""),"")</f>
        <v/>
      </c>
      <c r="AD150" s="432">
        <f>IFERROR(_xlfn.MINIFS(Tabla135[Probabilidad residual],Tabla135[Id Riesgo],Tabla135[[#This Row],[Id Riesgo]]),"")</f>
        <v>0.36</v>
      </c>
      <c r="AE150" s="432">
        <f>IFERROR(_xlfn.MINIFS(Tabla135[Impacto residual],Tabla135[Id Riesgo],Tabla135[[#This Row],[Id Riesgo]]),"")</f>
        <v>0.8</v>
      </c>
      <c r="AF150" s="432" t="str" cm="1">
        <f t="array" ref="AF1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50" s="432" t="str" cm="1">
        <f t="array" ref="AG1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50"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 s="453"/>
      <c r="AJ150" s="804">
        <f>_xlfn.MINIFS(Tabla135[Probabilidad residual],Tabla135[Id Riesgo],Tabla135[[#This Row],[Id Riesgo]])</f>
        <v>0.36</v>
      </c>
      <c r="AK150" s="804">
        <f>_xlfn.MINIFS(Tabla135[Impacto residual],Tabla135[Id Riesgo],Tabla135[[#This Row],[Id Riesgo]])</f>
        <v>0.8</v>
      </c>
      <c r="AL150" s="804"/>
      <c r="AM150" s="804"/>
      <c r="AN150" s="213"/>
      <c r="AO150" s="213"/>
      <c r="AP150" s="213"/>
      <c r="AQ150" s="213"/>
      <c r="AR150" s="213"/>
      <c r="AS150" s="213"/>
      <c r="AT150" s="213"/>
      <c r="AU150" s="213"/>
      <c r="AV150" s="213"/>
      <c r="AW150" s="213"/>
      <c r="AX150" s="213"/>
      <c r="AY150" s="213"/>
    </row>
    <row r="151" spans="1:51" ht="111.9" hidden="1" x14ac:dyDescent="0.4">
      <c r="A151" s="789" t="str">
        <f>Tabla135[[#This Row],[Id Riesgo]]</f>
        <v>RC14</v>
      </c>
      <c r="B151" s="790" t="str">
        <f>Tabla135[[#This Row],[Riesgo]]</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C151" s="785" t="b">
        <f>Tabla135[[#This Row],[Identificado en paso 1 y 2?]]</f>
        <v>1</v>
      </c>
      <c r="D151" s="804">
        <f>_xlfn.XLOOKUP(Tabla135[[#This Row],[Id Riesgo]],Tabla13[Id Riesgo],Tabla13[Probabilidad],"",1)</f>
        <v>0.6</v>
      </c>
      <c r="E151" s="804">
        <f>IF(C151=TRUE,_xlfn.XLOOKUP(Tabla135[[#This Row],[Id Riesgo]],Tabla13[Id Riesgo],Tabla13[Porcentaje Impacto],"",1),"")</f>
        <v>0.8</v>
      </c>
      <c r="F151" s="430" t="str">
        <f t="shared" si="13"/>
        <v>RC14</v>
      </c>
      <c r="G151" s="450" t="b">
        <f>_xlfn.XLOOKUP(F151,Tabla13[Id Riesgo],Tabla13[Registro diligenciado],FALSE,1)</f>
        <v>1</v>
      </c>
      <c r="H151" s="430" t="str">
        <f>IF(G151,_xlfn.XLOOKUP(F151,Tabla6[Id Riesgo],Tabla6[DESCRIPCIÓN DEL RIESGO],FALSE,1),"")</f>
        <v>Posibilidad de afectación Legal, Reputacional por Conflicto de Intereses, Soborno entrante, Corrupción debido a la no declaración, gestión y  priorización a las asignaciones o respuesta de PQRSD recibidas por buzón, a causa de debilidades en la trazabilidad, monitoreo y verificación del modelo de atención al usuario</v>
      </c>
      <c r="I151" s="451">
        <f>_xlfn.XLOOKUP(Tabla135[[#This Row],[Id Riesgo]],Tabla13[Id Riesgo],Tabla13[Probabilidad])</f>
        <v>0.6</v>
      </c>
      <c r="J151" s="451">
        <f>_xlfn.XLOOKUP(Tabla135[[#This Row],[Id Riesgo]],Tabla13[Id Riesgo],Tabla13[Porcentaje Impacto],"",1)</f>
        <v>0.8</v>
      </c>
      <c r="K151" s="433">
        <v>10</v>
      </c>
      <c r="L151" s="435"/>
      <c r="M151" s="435"/>
      <c r="N151" s="435"/>
      <c r="O151" s="431"/>
      <c r="P151" s="435"/>
      <c r="Q151" s="434" t="str">
        <f>_xlfn.TEXTJOIN(" ",TRUE,Tabla135[[#This Row],[Actividad - Acción ¿Qué?
Inicia con verbo]],Tabla135[[#This Row],[Complemento
(Observaciones o desviaciones)]])</f>
        <v/>
      </c>
      <c r="R151" s="431"/>
      <c r="S151" s="451" t="str">
        <f>_xlfn.XLOOKUP(Tabla135[[#This Row],[Tipo de control]],Tabla7[Tipo de control],Tabla7[Peso],"",1)</f>
        <v/>
      </c>
      <c r="T151" s="430" t="str">
        <f>_xlfn.XLOOKUP(Tabla135[[#This Row],[Tipo de control]],Tabla7[Tipo de control],Tabla7[Afectación matriz],"",1)</f>
        <v/>
      </c>
      <c r="U151" s="431"/>
      <c r="V151" s="451" t="str">
        <f>_xlfn.XLOOKUP(Tabla135[[#This Row],[Implementación]],Tabla11[Implementación],Tabla11[Peso],"",1)</f>
        <v/>
      </c>
      <c r="W151" s="431"/>
      <c r="X151" s="431"/>
      <c r="Y151" s="431"/>
      <c r="Z151" s="431"/>
      <c r="AA151" s="432" t="str">
        <f>IFERROR(Tabla135[[#This Row],[Peso del control]]+Tabla135[[#This Row],[Peso de la implementación]],"")</f>
        <v/>
      </c>
      <c r="AB151" s="432" t="str" cm="1">
        <f t="array" ref="AB151">IFERROR(IF(Tabla135[[#This Row],[Registro diligenciado]]=TRUE,_xlfn.IFS(AND(Tabla135[[#This Row],[No. de Control]]=1,Tabla135[[#This Row],[Desplazamiento en la Matriz]]="Probabilidad"),D151-(D151*Tabla135[[#This Row],[Valor del control]]),AND(Tabla135[[#This Row],[No. de Control]]&gt;1,Tabla135[[#This Row],[Desplazamiento en la Matriz]]="Probabilidad"),AB150-(AB150*Tabla135[[#This Row],[Valor del control]]),AND(Tabla135[[#This Row],[No. de Control]]=1,Tabla135[[#This Row],[Desplazamiento en la Matriz]]="Impacto"),D151,AND(Tabla135[[#This Row],[No. de Control]]&gt;1,Tabla135[[#This Row],[Desplazamiento en la Matriz]]="Impacto"),AB150),""),"")</f>
        <v/>
      </c>
      <c r="AC151" s="432" t="str" cm="1">
        <f t="array" ref="AC151">IFERROR(IF(Tabla135[[#This Row],[Registro diligenciado]]=TRUE,_xlfn.IFS(AND(Tabla135[[#This Row],[No. de Control]]=1,Tabla135[[#This Row],[Desplazamiento en la Matriz]]="Impacto"),E151-(E151*Tabla135[[#This Row],[Valor del control]]),AND(Tabla135[[#This Row],[No. de Control]]&gt;1,Tabla135[[#This Row],[Desplazamiento en la Matriz]]="Impacto"),AC150-(AC150*Tabla135[[#This Row],[Valor del control]]),AND(Tabla135[[#This Row],[No. de Control]]=1,Tabla135[[#This Row],[Desplazamiento en la Matriz]]="Probabilidad"),E151,AND(Tabla135[[#This Row],[No. de Control]]&gt;1,Tabla135[[#This Row],[Desplazamiento en la Matriz]]="Probabilidad"),AC150),""),"")</f>
        <v/>
      </c>
      <c r="AD151" s="432">
        <f>IFERROR(_xlfn.MINIFS(Tabla135[Probabilidad residual],Tabla135[Id Riesgo],Tabla135[[#This Row],[Id Riesgo]]),"")</f>
        <v>0.36</v>
      </c>
      <c r="AE151" s="432">
        <f>IFERROR(_xlfn.MINIFS(Tabla135[Impacto residual],Tabla135[Id Riesgo],Tabla135[[#This Row],[Id Riesgo]]),"")</f>
        <v>0.8</v>
      </c>
      <c r="AF151" s="432" t="str" cm="1">
        <f t="array" ref="AF1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51" s="432" t="str" cm="1">
        <f t="array" ref="AG1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51" s="452"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 s="453"/>
      <c r="AJ151" s="804">
        <f>_xlfn.MINIFS(Tabla135[Probabilidad residual],Tabla135[Id Riesgo],Tabla135[[#This Row],[Id Riesgo]])</f>
        <v>0.36</v>
      </c>
      <c r="AK151" s="804">
        <f>_xlfn.MINIFS(Tabla135[Impacto residual],Tabla135[Id Riesgo],Tabla135[[#This Row],[Id Riesgo]])</f>
        <v>0.8</v>
      </c>
      <c r="AL151" s="804"/>
      <c r="AM151" s="804"/>
      <c r="AN151" s="213"/>
      <c r="AO151" s="213"/>
      <c r="AP151" s="213"/>
      <c r="AQ151" s="213"/>
      <c r="AR151" s="213"/>
      <c r="AS151" s="213"/>
      <c r="AT151" s="213"/>
      <c r="AU151" s="213"/>
      <c r="AV151" s="213"/>
      <c r="AW151" s="213"/>
      <c r="AX151" s="213"/>
      <c r="AY151" s="213"/>
    </row>
    <row r="152" spans="1:51" ht="99.45" x14ac:dyDescent="0.4">
      <c r="A152" s="783" t="str">
        <f>Tabla135[[#This Row],[Id Riesgo]]</f>
        <v>RC15</v>
      </c>
      <c r="B152"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2" s="776" t="b">
        <f>Tabla135[[#This Row],[Identificado en paso 1 y 2?]]</f>
        <v>1</v>
      </c>
      <c r="D152" s="801">
        <f>_xlfn.XLOOKUP(Tabla135[[#This Row],[Id Riesgo]],Tabla13[Id Riesgo],Tabla13[Probabilidad],"",1)</f>
        <v>0.8</v>
      </c>
      <c r="E152" s="801">
        <f>IF(C152=TRUE,_xlfn.XLOOKUP(Tabla135[[#This Row],[Id Riesgo]],Tabla13[Id Riesgo],Tabla13[Porcentaje Impacto],"",1),"")</f>
        <v>1</v>
      </c>
      <c r="F152" s="290" t="s">
        <v>584</v>
      </c>
      <c r="G152" s="414" t="b">
        <f>_xlfn.XLOOKUP(F152,Tabla13[Id Riesgo],Tabla13[Registro diligenciado],FALSE,1)</f>
        <v>1</v>
      </c>
      <c r="H152" s="290" t="str">
        <f>IF(G152,_xlfn.XLOOKUP(F152,Tabla6[Id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2" s="327">
        <f>_xlfn.XLOOKUP(Tabla135[[#This Row],[Id Riesgo]],Tabla13[Id Riesgo],Tabla13[Probabilidad])</f>
        <v>0.8</v>
      </c>
      <c r="J152" s="327">
        <f>_xlfn.XLOOKUP(Tabla135[[#This Row],[Id Riesgo]],Tabla13[Id Riesgo],Tabla13[Porcentaje Impacto],"",1)</f>
        <v>1</v>
      </c>
      <c r="K152" s="311">
        <v>1</v>
      </c>
      <c r="L152" s="314" t="s">
        <v>314</v>
      </c>
      <c r="M152" s="314" t="s">
        <v>245</v>
      </c>
      <c r="N152" s="314"/>
      <c r="O152" s="295" t="s">
        <v>812</v>
      </c>
      <c r="P152" s="314" t="s">
        <v>813</v>
      </c>
      <c r="Q152" s="328" t="str">
        <f>_xlfn.TEXTJOIN(" ",TRUE,Tabla135[[#This Row],[Actividad - Acción ¿Qué?
Inicia con verbo]],Tabla135[[#This Row],[Complemento
(Observaciones o desviaciones)]])</f>
        <v>Implementación y capacitación permanente del Protocolo  de Atención al Ciudadano y PQRSFD Realizando un análisis periódico de las quejas y reclamos asociados a la atención con el fin de identificar fallas recurrentes y orientar acciones de mejora continua con los profesionales y tenicos asigandos a estas actividades.</v>
      </c>
      <c r="R152" s="295" t="s">
        <v>102</v>
      </c>
      <c r="S152" s="327">
        <f>_xlfn.XLOOKUP(Tabla135[[#This Row],[Tipo de control]],Tabla7[Tipo de control],Tabla7[Peso],"",1)</f>
        <v>0.25</v>
      </c>
      <c r="T152" s="290" t="str">
        <f>_xlfn.XLOOKUP(Tabla135[[#This Row],[Tipo de control]],Tabla7[Tipo de control],Tabla7[Afectación matriz],"",1)</f>
        <v>Probabilidad</v>
      </c>
      <c r="U152" s="295" t="s">
        <v>136</v>
      </c>
      <c r="V152" s="327">
        <f>_xlfn.XLOOKUP(Tabla135[[#This Row],[Implementación]],Tabla11[Implementación],Tabla11[Peso],"",1)</f>
        <v>0.15</v>
      </c>
      <c r="W152" s="295" t="s">
        <v>98</v>
      </c>
      <c r="X152" s="295" t="s">
        <v>222</v>
      </c>
      <c r="Y152" s="295" t="s">
        <v>100</v>
      </c>
      <c r="Z152" s="295" t="s">
        <v>101</v>
      </c>
      <c r="AA152" s="310">
        <f>IFERROR(Tabla135[[#This Row],[Peso del control]]+Tabla135[[#This Row],[Peso de la implementación]],"")</f>
        <v>0.4</v>
      </c>
      <c r="AB152" s="310" cm="1">
        <f t="array" ref="AB152">IFERROR(IF(Tabla135[[#This Row],[Registro diligenciado]]=TRUE,_xlfn.IFS(AND(Tabla135[[#This Row],[No. de Control]]=1,Tabla135[[#This Row],[Desplazamiento en la Matriz]]="Probabilidad"),D152-(D152*Tabla135[[#This Row],[Valor del control]]),AND(Tabla135[[#This Row],[No. de Control]]&gt;1,Tabla135[[#This Row],[Desplazamiento en la Matriz]]="Probabilidad"),AB151-(AB151*Tabla135[[#This Row],[Valor del control]]),AND(Tabla135[[#This Row],[No. de Control]]=1,Tabla135[[#This Row],[Desplazamiento en la Matriz]]="Impacto"),D152,AND(Tabla135[[#This Row],[No. de Control]]&gt;1,Tabla135[[#This Row],[Desplazamiento en la Matriz]]="Impacto"),AB151),""),"")</f>
        <v>0.48</v>
      </c>
      <c r="AC152" s="310" cm="1">
        <f t="array" ref="AC152">IFERROR(IF(Tabla135[[#This Row],[Registro diligenciado]]=TRUE,_xlfn.IFS(AND(Tabla135[[#This Row],[No. de Control]]=1,Tabla135[[#This Row],[Desplazamiento en la Matriz]]="Impacto"),E152-(E152*Tabla135[[#This Row],[Valor del control]]),AND(Tabla135[[#This Row],[No. de Control]]&gt;1,Tabla135[[#This Row],[Desplazamiento en la Matriz]]="Impacto"),AC151-(AC151*Tabla135[[#This Row],[Valor del control]]),AND(Tabla135[[#This Row],[No. de Control]]=1,Tabla135[[#This Row],[Desplazamiento en la Matriz]]="Probabilidad"),E152,AND(Tabla135[[#This Row],[No. de Control]]&gt;1,Tabla135[[#This Row],[Desplazamiento en la Matriz]]="Probabilidad"),AC151),""),"")</f>
        <v>1</v>
      </c>
      <c r="AD152" s="310">
        <f>IFERROR(_xlfn.MINIFS(Tabla135[Probabilidad residual],Tabla135[Id Riesgo],Tabla135[[#This Row],[Id Riesgo]]),"")</f>
        <v>0.48</v>
      </c>
      <c r="AE152" s="310">
        <f>IFERROR(_xlfn.MINIFS(Tabla135[Impacto residual],Tabla135[Id Riesgo],Tabla135[[#This Row],[Id Riesgo]]),"")</f>
        <v>1</v>
      </c>
      <c r="AF152" s="310" t="str" cm="1">
        <f t="array" ref="AF1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2" s="310" t="str" cm="1">
        <f t="array" ref="AG1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52" s="213"/>
      <c r="AJ152" s="801">
        <f>_xlfn.MINIFS(Tabla135[Probabilidad residual],Tabla135[Id Riesgo],Tabla135[[#This Row],[Id Riesgo]])</f>
        <v>0.48</v>
      </c>
      <c r="AK152" s="801">
        <f>_xlfn.MINIFS(Tabla135[Impacto residual],Tabla135[Id Riesgo],Tabla135[[#This Row],[Id Riesgo]])</f>
        <v>1</v>
      </c>
      <c r="AL152" s="801" t="str" cm="1">
        <f t="array" ref="AL152">IFERROR(_xlfn.IFS(AND(AJ152&gt;=CONFIGURACIÓN!$BF$6,AJ152&lt;=CONFIGURACIÓN!$BG$6),CONFIGURACIÓN!$BE$6,AND(AJ152&gt;=CONFIGURACIÓN!$BF$7,AJ152&lt;=CONFIGURACIÓN!$BG$7),CONFIGURACIÓN!$BE$7,AND(AJ152&gt;=CONFIGURACIÓN!$BF$8,AJ152&lt;=CONFIGURACIÓN!$BG$8),CONFIGURACIÓN!$BE$8,AND(AJ152&gt;=CONFIGURACIÓN!$BF$9,AJ152&lt;=CONFIGURACIÓN!$BG$9),CONFIGURACIÓN!$BE$9,AND(AJ152&gt;=CONFIGURACIÓN!$BF$10,AJ152&lt;=CONFIGURACIÓN!$BG$10),CONFIGURACIÓN!$BE$10),"")</f>
        <v>Media</v>
      </c>
      <c r="AM152" s="801" t="str" cm="1">
        <f t="array" ref="AM152">IFERROR(_xlfn.IFS(AND(AK152&gt;=CONFIGURACIÓN!$BJ$6,AK152&lt;=CONFIGURACIÓN!$BK$6),CONFIGURACIÓN!$BI$6,AND(AK152&gt;=CONFIGURACIÓN!$BJ$7,AK152&lt;=CONFIGURACIÓN!$BK$7),CONFIGURACIÓN!$BI$7,AND(AK152&gt;=CONFIGURACIÓN!$BJ$8,AK152&lt;=CONFIGURACIÓN!$BK$8),CONFIGURACIÓN!$BI$8,AND(AK152&gt;=CONFIGURACIÓN!$BJ$9,AK152&lt;=CONFIGURACIÓN!$BK$9),CONFIGURACIÓN!$BI$9,AND(AK152&gt;=CONFIGURACIÓN!$BJ$10,AK152&lt;=CONFIGURACIÓN!$BK$10),CONFIGURACIÓN!$BI$10),"")</f>
        <v>Castastrófico</v>
      </c>
      <c r="AN152" s="213"/>
      <c r="AO152" s="213"/>
      <c r="AP152" s="213"/>
      <c r="AQ152" s="213"/>
      <c r="AR152" s="213"/>
      <c r="AS152" s="213"/>
      <c r="AT152" s="213"/>
      <c r="AU152" s="213"/>
      <c r="AV152" s="213"/>
      <c r="AW152" s="213"/>
      <c r="AX152" s="213"/>
      <c r="AY152" s="213"/>
    </row>
    <row r="153" spans="1:51" ht="99.45" hidden="1" x14ac:dyDescent="0.4">
      <c r="A153" s="783" t="str">
        <f>Tabla135[[#This Row],[Id Riesgo]]</f>
        <v>RC15</v>
      </c>
      <c r="B153"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3" s="776" t="b">
        <f>Tabla135[[#This Row],[Identificado en paso 1 y 2?]]</f>
        <v>1</v>
      </c>
      <c r="D153" s="801">
        <f>_xlfn.XLOOKUP(Tabla135[[#This Row],[Id Riesgo]],Tabla13[Id Riesgo],Tabla13[Probabilidad],"",1)</f>
        <v>0.8</v>
      </c>
      <c r="E153" s="801">
        <f>IF(C153=TRUE,_xlfn.XLOOKUP(Tabla135[[#This Row],[Id Riesgo]],Tabla13[Id Riesgo],Tabla13[Porcentaje Impacto],"",1),"")</f>
        <v>1</v>
      </c>
      <c r="F153" s="290" t="str">
        <f t="shared" ref="F153:F161" si="14">F152</f>
        <v>RC15</v>
      </c>
      <c r="G153" s="414" t="b">
        <f>_xlfn.XLOOKUP(F153,Tabla13[Id Riesgo],Tabla13[Registro diligenciado],FALSE,1)</f>
        <v>1</v>
      </c>
      <c r="H153" s="290" t="str">
        <f>IF(G153,_xlfn.XLOOKUP(F153,Tabla6[Id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3" s="327">
        <f>_xlfn.XLOOKUP(Tabla135[[#This Row],[Id Riesgo]],Tabla13[Id Riesgo],Tabla13[Probabilidad])</f>
        <v>0.8</v>
      </c>
      <c r="J153" s="327">
        <f>_xlfn.XLOOKUP(Tabla135[[#This Row],[Id Riesgo]],Tabla13[Id Riesgo],Tabla13[Porcentaje Impacto],"",1)</f>
        <v>1</v>
      </c>
      <c r="K153" s="311">
        <v>2</v>
      </c>
      <c r="L153" s="314"/>
      <c r="M153" s="314"/>
      <c r="N153" s="314"/>
      <c r="O153" s="295"/>
      <c r="P153" s="314"/>
      <c r="Q153" s="328" t="str">
        <f>_xlfn.TEXTJOIN(" ",TRUE,Tabla135[[#This Row],[Actividad - Acción ¿Qué?
Inicia con verbo]],Tabla135[[#This Row],[Complemento
(Observaciones o desviaciones)]])</f>
        <v/>
      </c>
      <c r="R153" s="295"/>
      <c r="S153" s="327" t="str">
        <f>_xlfn.XLOOKUP(Tabla135[[#This Row],[Tipo de control]],Tabla7[Tipo de control],Tabla7[Peso],"",1)</f>
        <v/>
      </c>
      <c r="T153" s="290" t="str">
        <f>_xlfn.XLOOKUP(Tabla135[[#This Row],[Tipo de control]],Tabla7[Tipo de control],Tabla7[Afectación matriz],"",1)</f>
        <v/>
      </c>
      <c r="U153" s="295"/>
      <c r="V153" s="327" t="str">
        <f>_xlfn.XLOOKUP(Tabla135[[#This Row],[Implementación]],Tabla11[Implementación],Tabla11[Peso],"",1)</f>
        <v/>
      </c>
      <c r="W153" s="295"/>
      <c r="X153" s="295"/>
      <c r="Y153" s="295"/>
      <c r="Z153" s="295"/>
      <c r="AA153" s="310" t="str">
        <f>IFERROR(Tabla135[[#This Row],[Peso del control]]+Tabla135[[#This Row],[Peso de la implementación]],"")</f>
        <v/>
      </c>
      <c r="AB153" s="310" t="str" cm="1">
        <f t="array" ref="AB153">IFERROR(IF(Tabla135[[#This Row],[Registro diligenciado]]=TRUE,_xlfn.IFS(AND(Tabla135[[#This Row],[No. de Control]]=1,Tabla135[[#This Row],[Desplazamiento en la Matriz]]="Probabilidad"),D153-(D153*Tabla135[[#This Row],[Valor del control]]),AND(Tabla135[[#This Row],[No. de Control]]&gt;1,Tabla135[[#This Row],[Desplazamiento en la Matriz]]="Probabilidad"),AB152-(AB152*Tabla135[[#This Row],[Valor del control]]),AND(Tabla135[[#This Row],[No. de Control]]=1,Tabla135[[#This Row],[Desplazamiento en la Matriz]]="Impacto"),D153,AND(Tabla135[[#This Row],[No. de Control]]&gt;1,Tabla135[[#This Row],[Desplazamiento en la Matriz]]="Impacto"),AB152),""),"")</f>
        <v/>
      </c>
      <c r="AC153" s="310" t="str" cm="1">
        <f t="array" ref="AC153">IFERROR(IF(Tabla135[[#This Row],[Registro diligenciado]]=TRUE,_xlfn.IFS(AND(Tabla135[[#This Row],[No. de Control]]=1,Tabla135[[#This Row],[Desplazamiento en la Matriz]]="Impacto"),E153-(E153*Tabla135[[#This Row],[Valor del control]]),AND(Tabla135[[#This Row],[No. de Control]]&gt;1,Tabla135[[#This Row],[Desplazamiento en la Matriz]]="Impacto"),AC152-(AC152*Tabla135[[#This Row],[Valor del control]]),AND(Tabla135[[#This Row],[No. de Control]]=1,Tabla135[[#This Row],[Desplazamiento en la Matriz]]="Probabilidad"),E153,AND(Tabla135[[#This Row],[No. de Control]]&gt;1,Tabla135[[#This Row],[Desplazamiento en la Matriz]]="Probabilidad"),AC152),""),"")</f>
        <v/>
      </c>
      <c r="AD153" s="310">
        <f>IFERROR(_xlfn.MINIFS(Tabla135[Probabilidad residual],Tabla135[Id Riesgo],Tabla135[[#This Row],[Id Riesgo]]),"")</f>
        <v>0.48</v>
      </c>
      <c r="AE153" s="310">
        <f>IFERROR(_xlfn.MINIFS(Tabla135[Impacto residual],Tabla135[Id Riesgo],Tabla135[[#This Row],[Id Riesgo]]),"")</f>
        <v>1</v>
      </c>
      <c r="AF153" s="310" t="str" cm="1">
        <f t="array" ref="AF1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3" s="310" t="str" cm="1">
        <f t="array" ref="AG1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 s="213"/>
      <c r="AJ153" s="801">
        <f>_xlfn.MINIFS(Tabla135[Probabilidad residual],Tabla135[Id Riesgo],Tabla135[[#This Row],[Id Riesgo]])</f>
        <v>0.48</v>
      </c>
      <c r="AK153" s="801">
        <f>_xlfn.MINIFS(Tabla135[Impacto residual],Tabla135[Id Riesgo],Tabla135[[#This Row],[Id Riesgo]])</f>
        <v>1</v>
      </c>
      <c r="AL153" s="801"/>
      <c r="AM153" s="801"/>
      <c r="AN153" s="213"/>
      <c r="AO153" s="213"/>
      <c r="AP153" s="213"/>
      <c r="AQ153" s="213"/>
      <c r="AR153" s="213"/>
      <c r="AS153" s="213"/>
      <c r="AT153" s="213"/>
      <c r="AU153" s="213"/>
      <c r="AV153" s="213"/>
      <c r="AW153" s="213"/>
      <c r="AX153" s="213"/>
      <c r="AY153" s="213"/>
    </row>
    <row r="154" spans="1:51" ht="99.45" hidden="1" x14ac:dyDescent="0.4">
      <c r="A154" s="783" t="str">
        <f>Tabla135[[#This Row],[Id Riesgo]]</f>
        <v>RC15</v>
      </c>
      <c r="B154"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4" s="776" t="b">
        <f>Tabla135[[#This Row],[Identificado en paso 1 y 2?]]</f>
        <v>1</v>
      </c>
      <c r="D154" s="801">
        <f>_xlfn.XLOOKUP(Tabla135[[#This Row],[Id Riesgo]],Tabla13[Id Riesgo],Tabla13[Probabilidad],"",1)</f>
        <v>0.8</v>
      </c>
      <c r="E154" s="801">
        <f>IF(C154=TRUE,_xlfn.XLOOKUP(Tabla135[[#This Row],[Id Riesgo]],Tabla13[Id Riesgo],Tabla13[Porcentaje Impacto],"",1),"")</f>
        <v>1</v>
      </c>
      <c r="F154" s="290" t="str">
        <f t="shared" si="14"/>
        <v>RC15</v>
      </c>
      <c r="G154" s="414" t="b">
        <f>_xlfn.XLOOKUP(F154,Tabla13[Id Riesgo],Tabla13[Registro diligenciado],FALSE,1)</f>
        <v>1</v>
      </c>
      <c r="H154" s="290" t="str">
        <f>IF(G154,_xlfn.XLOOKUP(F154,Tabla6[Id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4" s="327">
        <f>_xlfn.XLOOKUP(Tabla135[[#This Row],[Id Riesgo]],Tabla13[Id Riesgo],Tabla13[Probabilidad])</f>
        <v>0.8</v>
      </c>
      <c r="J154" s="327">
        <f>_xlfn.XLOOKUP(Tabla135[[#This Row],[Id Riesgo]],Tabla13[Id Riesgo],Tabla13[Porcentaje Impacto],"",1)</f>
        <v>1</v>
      </c>
      <c r="K154" s="311">
        <v>3</v>
      </c>
      <c r="L154" s="314"/>
      <c r="M154" s="314"/>
      <c r="N154" s="314"/>
      <c r="O154" s="295"/>
      <c r="P154" s="314"/>
      <c r="Q154" s="328" t="str">
        <f>_xlfn.TEXTJOIN(" ",TRUE,Tabla135[[#This Row],[Actividad - Acción ¿Qué?
Inicia con verbo]],Tabla135[[#This Row],[Complemento
(Observaciones o desviaciones)]])</f>
        <v/>
      </c>
      <c r="R154" s="295"/>
      <c r="S154" s="327" t="str">
        <f>_xlfn.XLOOKUP(Tabla135[[#This Row],[Tipo de control]],Tabla7[Tipo de control],Tabla7[Peso],"",1)</f>
        <v/>
      </c>
      <c r="T154" s="290" t="str">
        <f>_xlfn.XLOOKUP(Tabla135[[#This Row],[Tipo de control]],Tabla7[Tipo de control],Tabla7[Afectación matriz],"",1)</f>
        <v/>
      </c>
      <c r="U154" s="295"/>
      <c r="V154" s="327" t="str">
        <f>_xlfn.XLOOKUP(Tabla135[[#This Row],[Implementación]],Tabla11[Implementación],Tabla11[Peso],"",1)</f>
        <v/>
      </c>
      <c r="W154" s="295"/>
      <c r="X154" s="295"/>
      <c r="Y154" s="295"/>
      <c r="Z154" s="295"/>
      <c r="AA154" s="310" t="str">
        <f>IFERROR(Tabla135[[#This Row],[Peso del control]]+Tabla135[[#This Row],[Peso de la implementación]],"")</f>
        <v/>
      </c>
      <c r="AB154" s="310" t="str" cm="1">
        <f t="array" ref="AB154">IFERROR(IF(Tabla135[[#This Row],[Registro diligenciado]]=TRUE,_xlfn.IFS(AND(Tabla135[[#This Row],[No. de Control]]=1,Tabla135[[#This Row],[Desplazamiento en la Matriz]]="Probabilidad"),D154-(D154*Tabla135[[#This Row],[Valor del control]]),AND(Tabla135[[#This Row],[No. de Control]]&gt;1,Tabla135[[#This Row],[Desplazamiento en la Matriz]]="Probabilidad"),AB153-(AB153*Tabla135[[#This Row],[Valor del control]]),AND(Tabla135[[#This Row],[No. de Control]]=1,Tabla135[[#This Row],[Desplazamiento en la Matriz]]="Impacto"),D154,AND(Tabla135[[#This Row],[No. de Control]]&gt;1,Tabla135[[#This Row],[Desplazamiento en la Matriz]]="Impacto"),AB153),""),"")</f>
        <v/>
      </c>
      <c r="AC154" s="310" t="str" cm="1">
        <f t="array" ref="AC154">IFERROR(IF(Tabla135[[#This Row],[Registro diligenciado]]=TRUE,_xlfn.IFS(AND(Tabla135[[#This Row],[No. de Control]]=1,Tabla135[[#This Row],[Desplazamiento en la Matriz]]="Impacto"),E154-(E154*Tabla135[[#This Row],[Valor del control]]),AND(Tabla135[[#This Row],[No. de Control]]&gt;1,Tabla135[[#This Row],[Desplazamiento en la Matriz]]="Impacto"),AC153-(AC153*Tabla135[[#This Row],[Valor del control]]),AND(Tabla135[[#This Row],[No. de Control]]=1,Tabla135[[#This Row],[Desplazamiento en la Matriz]]="Probabilidad"),E154,AND(Tabla135[[#This Row],[No. de Control]]&gt;1,Tabla135[[#This Row],[Desplazamiento en la Matriz]]="Probabilidad"),AC153),""),"")</f>
        <v/>
      </c>
      <c r="AD154" s="310">
        <f>IFERROR(_xlfn.MINIFS(Tabla135[Probabilidad residual],Tabla135[Id Riesgo],Tabla135[[#This Row],[Id Riesgo]]),"")</f>
        <v>0.48</v>
      </c>
      <c r="AE154" s="310">
        <f>IFERROR(_xlfn.MINIFS(Tabla135[Impacto residual],Tabla135[Id Riesgo],Tabla135[[#This Row],[Id Riesgo]]),"")</f>
        <v>1</v>
      </c>
      <c r="AF154" s="310" t="str" cm="1">
        <f t="array" ref="AF1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4" s="310" t="str" cm="1">
        <f t="array" ref="AG1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 s="213"/>
      <c r="AJ154" s="801">
        <f>_xlfn.MINIFS(Tabla135[Probabilidad residual],Tabla135[Id Riesgo],Tabla135[[#This Row],[Id Riesgo]])</f>
        <v>0.48</v>
      </c>
      <c r="AK154" s="801">
        <f>_xlfn.MINIFS(Tabla135[Impacto residual],Tabla135[Id Riesgo],Tabla135[[#This Row],[Id Riesgo]])</f>
        <v>1</v>
      </c>
      <c r="AL154" s="801"/>
      <c r="AM154" s="801"/>
      <c r="AN154" s="213"/>
      <c r="AO154" s="213"/>
      <c r="AP154" s="213"/>
      <c r="AQ154" s="213"/>
      <c r="AR154" s="213"/>
      <c r="AS154" s="213"/>
      <c r="AT154" s="213"/>
      <c r="AU154" s="213"/>
      <c r="AV154" s="213"/>
      <c r="AW154" s="213"/>
      <c r="AX154" s="213"/>
      <c r="AY154" s="213"/>
    </row>
    <row r="155" spans="1:51" ht="99.45" hidden="1" x14ac:dyDescent="0.4">
      <c r="A155" s="783" t="str">
        <f>Tabla135[[#This Row],[Id Riesgo]]</f>
        <v>RC15</v>
      </c>
      <c r="B155"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5" s="776" t="b">
        <f>Tabla135[[#This Row],[Identificado en paso 1 y 2?]]</f>
        <v>1</v>
      </c>
      <c r="D155" s="801">
        <f>_xlfn.XLOOKUP(Tabla135[[#This Row],[Id Riesgo]],Tabla13[Id Riesgo],Tabla13[Probabilidad],"",1)</f>
        <v>0.8</v>
      </c>
      <c r="E155" s="801">
        <f>IF(C155=TRUE,_xlfn.XLOOKUP(Tabla135[[#This Row],[Id Riesgo]],Tabla13[Id Riesgo],Tabla13[Porcentaje Impacto],"",1),"")</f>
        <v>1</v>
      </c>
      <c r="F155" s="290" t="str">
        <f t="shared" si="14"/>
        <v>RC15</v>
      </c>
      <c r="G155" s="414" t="b">
        <f>_xlfn.XLOOKUP(F155,Tabla13[Id Riesgo],Tabla13[Registro diligenciado],FALSE,1)</f>
        <v>1</v>
      </c>
      <c r="H155" s="290" t="str">
        <f>IF(G155,_xlfn.XLOOKUP(F155,Tabla6[Id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5" s="327">
        <f>_xlfn.XLOOKUP(Tabla135[[#This Row],[Id Riesgo]],Tabla13[Id Riesgo],Tabla13[Probabilidad])</f>
        <v>0.8</v>
      </c>
      <c r="J155" s="327">
        <f>_xlfn.XLOOKUP(Tabla135[[#This Row],[Id Riesgo]],Tabla13[Id Riesgo],Tabla13[Porcentaje Impacto],"",1)</f>
        <v>1</v>
      </c>
      <c r="K155" s="311">
        <v>4</v>
      </c>
      <c r="L155" s="314"/>
      <c r="M155" s="314"/>
      <c r="N155" s="314"/>
      <c r="O155" s="295"/>
      <c r="P155" s="314"/>
      <c r="Q155" s="328" t="str">
        <f>_xlfn.TEXTJOIN(" ",TRUE,Tabla135[[#This Row],[Actividad - Acción ¿Qué?
Inicia con verbo]],Tabla135[[#This Row],[Complemento
(Observaciones o desviaciones)]])</f>
        <v/>
      </c>
      <c r="R155" s="295"/>
      <c r="S155" s="327" t="str">
        <f>_xlfn.XLOOKUP(Tabla135[[#This Row],[Tipo de control]],Tabla7[Tipo de control],Tabla7[Peso],"",1)</f>
        <v/>
      </c>
      <c r="T155" s="290" t="str">
        <f>_xlfn.XLOOKUP(Tabla135[[#This Row],[Tipo de control]],Tabla7[Tipo de control],Tabla7[Afectación matriz],"",1)</f>
        <v/>
      </c>
      <c r="U155" s="295"/>
      <c r="V155" s="327" t="str">
        <f>_xlfn.XLOOKUP(Tabla135[[#This Row],[Implementación]],Tabla11[Implementación],Tabla11[Peso],"",1)</f>
        <v/>
      </c>
      <c r="W155" s="295"/>
      <c r="X155" s="295"/>
      <c r="Y155" s="295"/>
      <c r="Z155" s="295"/>
      <c r="AA155" s="310" t="str">
        <f>IFERROR(Tabla135[[#This Row],[Peso del control]]+Tabla135[[#This Row],[Peso de la implementación]],"")</f>
        <v/>
      </c>
      <c r="AB155" s="310" t="str" cm="1">
        <f t="array" ref="AB155">IFERROR(IF(Tabla135[[#This Row],[Registro diligenciado]]=TRUE,_xlfn.IFS(AND(Tabla135[[#This Row],[No. de Control]]=1,Tabla135[[#This Row],[Desplazamiento en la Matriz]]="Probabilidad"),D155-(D155*Tabla135[[#This Row],[Valor del control]]),AND(Tabla135[[#This Row],[No. de Control]]&gt;1,Tabla135[[#This Row],[Desplazamiento en la Matriz]]="Probabilidad"),AB154-(AB154*Tabla135[[#This Row],[Valor del control]]),AND(Tabla135[[#This Row],[No. de Control]]=1,Tabla135[[#This Row],[Desplazamiento en la Matriz]]="Impacto"),D155,AND(Tabla135[[#This Row],[No. de Control]]&gt;1,Tabla135[[#This Row],[Desplazamiento en la Matriz]]="Impacto"),AB154),""),"")</f>
        <v/>
      </c>
      <c r="AC155" s="310" t="str" cm="1">
        <f t="array" ref="AC155">IFERROR(IF(Tabla135[[#This Row],[Registro diligenciado]]=TRUE,_xlfn.IFS(AND(Tabla135[[#This Row],[No. de Control]]=1,Tabla135[[#This Row],[Desplazamiento en la Matriz]]="Impacto"),E155-(E155*Tabla135[[#This Row],[Valor del control]]),AND(Tabla135[[#This Row],[No. de Control]]&gt;1,Tabla135[[#This Row],[Desplazamiento en la Matriz]]="Impacto"),AC154-(AC154*Tabla135[[#This Row],[Valor del control]]),AND(Tabla135[[#This Row],[No. de Control]]=1,Tabla135[[#This Row],[Desplazamiento en la Matriz]]="Probabilidad"),E155,AND(Tabla135[[#This Row],[No. de Control]]&gt;1,Tabla135[[#This Row],[Desplazamiento en la Matriz]]="Probabilidad"),AC154),""),"")</f>
        <v/>
      </c>
      <c r="AD155" s="310">
        <f>IFERROR(_xlfn.MINIFS(Tabla135[Probabilidad residual],Tabla135[Id Riesgo],Tabla135[[#This Row],[Id Riesgo]]),"")</f>
        <v>0.48</v>
      </c>
      <c r="AE155" s="310">
        <f>IFERROR(_xlfn.MINIFS(Tabla135[Impacto residual],Tabla135[Id Riesgo],Tabla135[[#This Row],[Id Riesgo]]),"")</f>
        <v>1</v>
      </c>
      <c r="AF155" s="310" t="str" cm="1">
        <f t="array" ref="AF1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5" s="310" t="str" cm="1">
        <f t="array" ref="AG1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 s="213"/>
      <c r="AJ155" s="801">
        <f>_xlfn.MINIFS(Tabla135[Probabilidad residual],Tabla135[Id Riesgo],Tabla135[[#This Row],[Id Riesgo]])</f>
        <v>0.48</v>
      </c>
      <c r="AK155" s="801">
        <f>_xlfn.MINIFS(Tabla135[Impacto residual],Tabla135[Id Riesgo],Tabla135[[#This Row],[Id Riesgo]])</f>
        <v>1</v>
      </c>
      <c r="AL155" s="801"/>
      <c r="AM155" s="801"/>
      <c r="AN155" s="213"/>
      <c r="AO155" s="213"/>
      <c r="AP155" s="213"/>
      <c r="AQ155" s="213"/>
      <c r="AR155" s="213"/>
      <c r="AS155" s="213"/>
      <c r="AT155" s="213"/>
      <c r="AU155" s="213"/>
      <c r="AV155" s="213"/>
      <c r="AW155" s="213"/>
      <c r="AX155" s="213"/>
      <c r="AY155" s="213"/>
    </row>
    <row r="156" spans="1:51" ht="99.45" hidden="1" x14ac:dyDescent="0.4">
      <c r="A156" s="783" t="str">
        <f>Tabla135[[#This Row],[Id Riesgo]]</f>
        <v>RC15</v>
      </c>
      <c r="B156"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6" s="776" t="b">
        <f>Tabla135[[#This Row],[Identificado en paso 1 y 2?]]</f>
        <v>1</v>
      </c>
      <c r="D156" s="801">
        <f>_xlfn.XLOOKUP(Tabla135[[#This Row],[Id Riesgo]],Tabla13[Id Riesgo],Tabla13[Probabilidad],"",1)</f>
        <v>0.8</v>
      </c>
      <c r="E156" s="801">
        <f>IF(C156=TRUE,_xlfn.XLOOKUP(Tabla135[[#This Row],[Id Riesgo]],Tabla13[Id Riesgo],Tabla13[Porcentaje Impacto],"",1),"")</f>
        <v>1</v>
      </c>
      <c r="F156" s="290" t="str">
        <f t="shared" si="14"/>
        <v>RC15</v>
      </c>
      <c r="G156" s="414" t="b">
        <f>_xlfn.XLOOKUP(F156,Tabla13[Id Riesgo],Tabla13[Registro diligenciado],FALSE,1)</f>
        <v>1</v>
      </c>
      <c r="H156" s="290" t="str">
        <f>IF(G156,_xlfn.XLOOKUP(F156,Tabla6[Id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6" s="327">
        <f>_xlfn.XLOOKUP(Tabla135[[#This Row],[Id Riesgo]],Tabla13[Id Riesgo],Tabla13[Probabilidad])</f>
        <v>0.8</v>
      </c>
      <c r="J156" s="327">
        <f>_xlfn.XLOOKUP(Tabla135[[#This Row],[Id Riesgo]],Tabla13[Id Riesgo],Tabla13[Porcentaje Impacto],"",1)</f>
        <v>1</v>
      </c>
      <c r="K156" s="311">
        <v>5</v>
      </c>
      <c r="L156" s="314"/>
      <c r="M156" s="314"/>
      <c r="N156" s="314"/>
      <c r="O156" s="295"/>
      <c r="P156" s="314"/>
      <c r="Q156" s="328" t="str">
        <f>_xlfn.TEXTJOIN(" ",TRUE,Tabla135[[#This Row],[Actividad - Acción ¿Qué?
Inicia con verbo]],Tabla135[[#This Row],[Complemento
(Observaciones o desviaciones)]])</f>
        <v/>
      </c>
      <c r="R156" s="295"/>
      <c r="S156" s="327" t="str">
        <f>_xlfn.XLOOKUP(Tabla135[[#This Row],[Tipo de control]],Tabla7[Tipo de control],Tabla7[Peso],"",1)</f>
        <v/>
      </c>
      <c r="T156" s="290" t="str">
        <f>_xlfn.XLOOKUP(Tabla135[[#This Row],[Tipo de control]],Tabla7[Tipo de control],Tabla7[Afectación matriz],"",1)</f>
        <v/>
      </c>
      <c r="U156" s="295"/>
      <c r="V156" s="327" t="str">
        <f>_xlfn.XLOOKUP(Tabla135[[#This Row],[Implementación]],Tabla11[Implementación],Tabla11[Peso],"",1)</f>
        <v/>
      </c>
      <c r="W156" s="295"/>
      <c r="X156" s="295"/>
      <c r="Y156" s="295"/>
      <c r="Z156" s="295"/>
      <c r="AA156" s="310" t="str">
        <f>IFERROR(Tabla135[[#This Row],[Peso del control]]+Tabla135[[#This Row],[Peso de la implementación]],"")</f>
        <v/>
      </c>
      <c r="AB156" s="310" t="str" cm="1">
        <f t="array" ref="AB156">IFERROR(IF(Tabla135[[#This Row],[Registro diligenciado]]=TRUE,_xlfn.IFS(AND(Tabla135[[#This Row],[No. de Control]]=1,Tabla135[[#This Row],[Desplazamiento en la Matriz]]="Probabilidad"),D156-(D156*Tabla135[[#This Row],[Valor del control]]),AND(Tabla135[[#This Row],[No. de Control]]&gt;1,Tabla135[[#This Row],[Desplazamiento en la Matriz]]="Probabilidad"),AB155-(AB155*Tabla135[[#This Row],[Valor del control]]),AND(Tabla135[[#This Row],[No. de Control]]=1,Tabla135[[#This Row],[Desplazamiento en la Matriz]]="Impacto"),D156,AND(Tabla135[[#This Row],[No. de Control]]&gt;1,Tabla135[[#This Row],[Desplazamiento en la Matriz]]="Impacto"),AB155),""),"")</f>
        <v/>
      </c>
      <c r="AC156" s="310" t="str" cm="1">
        <f t="array" ref="AC156">IFERROR(IF(Tabla135[[#This Row],[Registro diligenciado]]=TRUE,_xlfn.IFS(AND(Tabla135[[#This Row],[No. de Control]]=1,Tabla135[[#This Row],[Desplazamiento en la Matriz]]="Impacto"),E156-(E156*Tabla135[[#This Row],[Valor del control]]),AND(Tabla135[[#This Row],[No. de Control]]&gt;1,Tabla135[[#This Row],[Desplazamiento en la Matriz]]="Impacto"),AC155-(AC155*Tabla135[[#This Row],[Valor del control]]),AND(Tabla135[[#This Row],[No. de Control]]=1,Tabla135[[#This Row],[Desplazamiento en la Matriz]]="Probabilidad"),E156,AND(Tabla135[[#This Row],[No. de Control]]&gt;1,Tabla135[[#This Row],[Desplazamiento en la Matriz]]="Probabilidad"),AC155),""),"")</f>
        <v/>
      </c>
      <c r="AD156" s="310">
        <f>IFERROR(_xlfn.MINIFS(Tabla135[Probabilidad residual],Tabla135[Id Riesgo],Tabla135[[#This Row],[Id Riesgo]]),"")</f>
        <v>0.48</v>
      </c>
      <c r="AE156" s="310">
        <f>IFERROR(_xlfn.MINIFS(Tabla135[Impacto residual],Tabla135[Id Riesgo],Tabla135[[#This Row],[Id Riesgo]]),"")</f>
        <v>1</v>
      </c>
      <c r="AF156" s="310" t="str" cm="1">
        <f t="array" ref="AF1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6" s="310" t="str" cm="1">
        <f t="array" ref="AG1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 s="213"/>
      <c r="AJ156" s="801">
        <f>_xlfn.MINIFS(Tabla135[Probabilidad residual],Tabla135[Id Riesgo],Tabla135[[#This Row],[Id Riesgo]])</f>
        <v>0.48</v>
      </c>
      <c r="AK156" s="801">
        <f>_xlfn.MINIFS(Tabla135[Impacto residual],Tabla135[Id Riesgo],Tabla135[[#This Row],[Id Riesgo]])</f>
        <v>1</v>
      </c>
      <c r="AL156" s="801"/>
      <c r="AM156" s="801"/>
      <c r="AN156" s="213"/>
      <c r="AO156" s="213"/>
      <c r="AP156" s="213"/>
      <c r="AQ156" s="213"/>
      <c r="AR156" s="213"/>
      <c r="AS156" s="213"/>
      <c r="AT156" s="213"/>
      <c r="AU156" s="213"/>
      <c r="AV156" s="213"/>
      <c r="AW156" s="213"/>
      <c r="AX156" s="213"/>
      <c r="AY156" s="213"/>
    </row>
    <row r="157" spans="1:51" ht="99.45" hidden="1" x14ac:dyDescent="0.4">
      <c r="A157" s="783" t="str">
        <f>Tabla135[[#This Row],[Id Riesgo]]</f>
        <v>RC15</v>
      </c>
      <c r="B157"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7" s="776" t="b">
        <f>Tabla135[[#This Row],[Identificado en paso 1 y 2?]]</f>
        <v>1</v>
      </c>
      <c r="D157" s="801">
        <f>_xlfn.XLOOKUP(Tabla135[[#This Row],[Id Riesgo]],Tabla13[Id Riesgo],Tabla13[Probabilidad],"",1)</f>
        <v>0.8</v>
      </c>
      <c r="E157" s="801">
        <f>IF(C157=TRUE,_xlfn.XLOOKUP(Tabla135[[#This Row],[Id Riesgo]],Tabla13[Id Riesgo],Tabla13[Porcentaje Impacto],"",1),"")</f>
        <v>1</v>
      </c>
      <c r="F157" s="290" t="str">
        <f t="shared" si="14"/>
        <v>RC15</v>
      </c>
      <c r="G157" s="414" t="b">
        <f>_xlfn.XLOOKUP(F157,Tabla13[Id Riesgo],Tabla13[Registro diligenciado],FALSE,1)</f>
        <v>1</v>
      </c>
      <c r="H157" s="290" t="str">
        <f>IF(G157,_xlfn.XLOOKUP(F157,Tabla6[Id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7" s="327">
        <f>_xlfn.XLOOKUP(Tabla135[[#This Row],[Id Riesgo]],Tabla13[Id Riesgo],Tabla13[Probabilidad])</f>
        <v>0.8</v>
      </c>
      <c r="J157" s="327">
        <f>_xlfn.XLOOKUP(Tabla135[[#This Row],[Id Riesgo]],Tabla13[Id Riesgo],Tabla13[Porcentaje Impacto],"",1)</f>
        <v>1</v>
      </c>
      <c r="K157" s="311">
        <v>6</v>
      </c>
      <c r="L157" s="314"/>
      <c r="M157" s="314"/>
      <c r="N157" s="314"/>
      <c r="O157" s="295"/>
      <c r="P157" s="314"/>
      <c r="Q157" s="328" t="str">
        <f>_xlfn.TEXTJOIN(" ",TRUE,Tabla135[[#This Row],[Actividad - Acción ¿Qué?
Inicia con verbo]],Tabla135[[#This Row],[Complemento
(Observaciones o desviaciones)]])</f>
        <v/>
      </c>
      <c r="R157" s="295"/>
      <c r="S157" s="327" t="str">
        <f>_xlfn.XLOOKUP(Tabla135[[#This Row],[Tipo de control]],Tabla7[Tipo de control],Tabla7[Peso],"",1)</f>
        <v/>
      </c>
      <c r="T157" s="290" t="str">
        <f>_xlfn.XLOOKUP(Tabla135[[#This Row],[Tipo de control]],Tabla7[Tipo de control],Tabla7[Afectación matriz],"",1)</f>
        <v/>
      </c>
      <c r="U157" s="295"/>
      <c r="V157" s="327" t="str">
        <f>_xlfn.XLOOKUP(Tabla135[[#This Row],[Implementación]],Tabla11[Implementación],Tabla11[Peso],"",1)</f>
        <v/>
      </c>
      <c r="W157" s="295"/>
      <c r="X157" s="295"/>
      <c r="Y157" s="295"/>
      <c r="Z157" s="295"/>
      <c r="AA157" s="310" t="str">
        <f>IFERROR(Tabla135[[#This Row],[Peso del control]]+Tabla135[[#This Row],[Peso de la implementación]],"")</f>
        <v/>
      </c>
      <c r="AB157" s="310" t="str" cm="1">
        <f t="array" ref="AB157">IFERROR(IF(Tabla135[[#This Row],[Registro diligenciado]]=TRUE,_xlfn.IFS(AND(Tabla135[[#This Row],[No. de Control]]=1,Tabla135[[#This Row],[Desplazamiento en la Matriz]]="Probabilidad"),D157-(D157*Tabla135[[#This Row],[Valor del control]]),AND(Tabla135[[#This Row],[No. de Control]]&gt;1,Tabla135[[#This Row],[Desplazamiento en la Matriz]]="Probabilidad"),AB156-(AB156*Tabla135[[#This Row],[Valor del control]]),AND(Tabla135[[#This Row],[No. de Control]]=1,Tabla135[[#This Row],[Desplazamiento en la Matriz]]="Impacto"),D157,AND(Tabla135[[#This Row],[No. de Control]]&gt;1,Tabla135[[#This Row],[Desplazamiento en la Matriz]]="Impacto"),AB156),""),"")</f>
        <v/>
      </c>
      <c r="AC157" s="310" t="str" cm="1">
        <f t="array" ref="AC157">IFERROR(IF(Tabla135[[#This Row],[Registro diligenciado]]=TRUE,_xlfn.IFS(AND(Tabla135[[#This Row],[No. de Control]]=1,Tabla135[[#This Row],[Desplazamiento en la Matriz]]="Impacto"),E157-(E157*Tabla135[[#This Row],[Valor del control]]),AND(Tabla135[[#This Row],[No. de Control]]&gt;1,Tabla135[[#This Row],[Desplazamiento en la Matriz]]="Impacto"),AC156-(AC156*Tabla135[[#This Row],[Valor del control]]),AND(Tabla135[[#This Row],[No. de Control]]=1,Tabla135[[#This Row],[Desplazamiento en la Matriz]]="Probabilidad"),E157,AND(Tabla135[[#This Row],[No. de Control]]&gt;1,Tabla135[[#This Row],[Desplazamiento en la Matriz]]="Probabilidad"),AC156),""),"")</f>
        <v/>
      </c>
      <c r="AD157" s="310">
        <f>IFERROR(_xlfn.MINIFS(Tabla135[Probabilidad residual],Tabla135[Id Riesgo],Tabla135[[#This Row],[Id Riesgo]]),"")</f>
        <v>0.48</v>
      </c>
      <c r="AE157" s="310">
        <f>IFERROR(_xlfn.MINIFS(Tabla135[Impacto residual],Tabla135[Id Riesgo],Tabla135[[#This Row],[Id Riesgo]]),"")</f>
        <v>1</v>
      </c>
      <c r="AF157" s="310" t="str" cm="1">
        <f t="array" ref="AF1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7" s="310" t="str" cm="1">
        <f t="array" ref="AG1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 s="213"/>
      <c r="AJ157" s="801">
        <f>_xlfn.MINIFS(Tabla135[Probabilidad residual],Tabla135[Id Riesgo],Tabla135[[#This Row],[Id Riesgo]])</f>
        <v>0.48</v>
      </c>
      <c r="AK157" s="801">
        <f>_xlfn.MINIFS(Tabla135[Impacto residual],Tabla135[Id Riesgo],Tabla135[[#This Row],[Id Riesgo]])</f>
        <v>1</v>
      </c>
      <c r="AL157" s="801"/>
      <c r="AM157" s="801"/>
      <c r="AN157" s="213"/>
      <c r="AO157" s="213"/>
      <c r="AP157" s="213"/>
      <c r="AQ157" s="213"/>
      <c r="AR157" s="213"/>
      <c r="AS157" s="213"/>
      <c r="AT157" s="213"/>
      <c r="AU157" s="213"/>
      <c r="AV157" s="213"/>
      <c r="AW157" s="213"/>
      <c r="AX157" s="213"/>
      <c r="AY157" s="213"/>
    </row>
    <row r="158" spans="1:51" ht="99.45" hidden="1" x14ac:dyDescent="0.4">
      <c r="A158" s="783" t="str">
        <f>Tabla135[[#This Row],[Id Riesgo]]</f>
        <v>RC15</v>
      </c>
      <c r="B158"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8" s="776" t="b">
        <f>Tabla135[[#This Row],[Identificado en paso 1 y 2?]]</f>
        <v>1</v>
      </c>
      <c r="D158" s="801">
        <f>_xlfn.XLOOKUP(Tabla135[[#This Row],[Id Riesgo]],Tabla13[Id Riesgo],Tabla13[Probabilidad],"",1)</f>
        <v>0.8</v>
      </c>
      <c r="E158" s="801">
        <f>IF(C158=TRUE,_xlfn.XLOOKUP(Tabla135[[#This Row],[Id Riesgo]],Tabla13[Id Riesgo],Tabla13[Porcentaje Impacto],"",1),"")</f>
        <v>1</v>
      </c>
      <c r="F158" s="290" t="str">
        <f t="shared" si="14"/>
        <v>RC15</v>
      </c>
      <c r="G158" s="414" t="b">
        <f>_xlfn.XLOOKUP(F158,Tabla13[Id Riesgo],Tabla13[Registro diligenciado],FALSE,1)</f>
        <v>1</v>
      </c>
      <c r="H158" s="290" t="str">
        <f>IF(G158,_xlfn.XLOOKUP(F158,Tabla6[Id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8" s="327">
        <f>_xlfn.XLOOKUP(Tabla135[[#This Row],[Id Riesgo]],Tabla13[Id Riesgo],Tabla13[Probabilidad])</f>
        <v>0.8</v>
      </c>
      <c r="J158" s="327">
        <f>_xlfn.XLOOKUP(Tabla135[[#This Row],[Id Riesgo]],Tabla13[Id Riesgo],Tabla13[Porcentaje Impacto],"",1)</f>
        <v>1</v>
      </c>
      <c r="K158" s="311">
        <v>7</v>
      </c>
      <c r="L158" s="314"/>
      <c r="M158" s="314"/>
      <c r="N158" s="314"/>
      <c r="O158" s="295"/>
      <c r="P158" s="314"/>
      <c r="Q158" s="328" t="str">
        <f>_xlfn.TEXTJOIN(" ",TRUE,Tabla135[[#This Row],[Actividad - Acción ¿Qué?
Inicia con verbo]],Tabla135[[#This Row],[Complemento
(Observaciones o desviaciones)]])</f>
        <v/>
      </c>
      <c r="R158" s="295"/>
      <c r="S158" s="327" t="str">
        <f>_xlfn.XLOOKUP(Tabla135[[#This Row],[Tipo de control]],Tabla7[Tipo de control],Tabla7[Peso],"",1)</f>
        <v/>
      </c>
      <c r="T158" s="290" t="str">
        <f>_xlfn.XLOOKUP(Tabla135[[#This Row],[Tipo de control]],Tabla7[Tipo de control],Tabla7[Afectación matriz],"",1)</f>
        <v/>
      </c>
      <c r="U158" s="295"/>
      <c r="V158" s="327" t="str">
        <f>_xlfn.XLOOKUP(Tabla135[[#This Row],[Implementación]],Tabla11[Implementación],Tabla11[Peso],"",1)</f>
        <v/>
      </c>
      <c r="W158" s="295"/>
      <c r="X158" s="295"/>
      <c r="Y158" s="295"/>
      <c r="Z158" s="295"/>
      <c r="AA158" s="310" t="str">
        <f>IFERROR(Tabla135[[#This Row],[Peso del control]]+Tabla135[[#This Row],[Peso de la implementación]],"")</f>
        <v/>
      </c>
      <c r="AB158" s="310" t="str" cm="1">
        <f t="array" ref="AB158">IFERROR(IF(Tabla135[[#This Row],[Registro diligenciado]]=TRUE,_xlfn.IFS(AND(Tabla135[[#This Row],[No. de Control]]=1,Tabla135[[#This Row],[Desplazamiento en la Matriz]]="Probabilidad"),D158-(D158*Tabla135[[#This Row],[Valor del control]]),AND(Tabla135[[#This Row],[No. de Control]]&gt;1,Tabla135[[#This Row],[Desplazamiento en la Matriz]]="Probabilidad"),AB157-(AB157*Tabla135[[#This Row],[Valor del control]]),AND(Tabla135[[#This Row],[No. de Control]]=1,Tabla135[[#This Row],[Desplazamiento en la Matriz]]="Impacto"),D158,AND(Tabla135[[#This Row],[No. de Control]]&gt;1,Tabla135[[#This Row],[Desplazamiento en la Matriz]]="Impacto"),AB157),""),"")</f>
        <v/>
      </c>
      <c r="AC158" s="310" t="str" cm="1">
        <f t="array" ref="AC158">IFERROR(IF(Tabla135[[#This Row],[Registro diligenciado]]=TRUE,_xlfn.IFS(AND(Tabla135[[#This Row],[No. de Control]]=1,Tabla135[[#This Row],[Desplazamiento en la Matriz]]="Impacto"),E158-(E158*Tabla135[[#This Row],[Valor del control]]),AND(Tabla135[[#This Row],[No. de Control]]&gt;1,Tabla135[[#This Row],[Desplazamiento en la Matriz]]="Impacto"),AC157-(AC157*Tabla135[[#This Row],[Valor del control]]),AND(Tabla135[[#This Row],[No. de Control]]=1,Tabla135[[#This Row],[Desplazamiento en la Matriz]]="Probabilidad"),E158,AND(Tabla135[[#This Row],[No. de Control]]&gt;1,Tabla135[[#This Row],[Desplazamiento en la Matriz]]="Probabilidad"),AC157),""),"")</f>
        <v/>
      </c>
      <c r="AD158" s="310">
        <f>IFERROR(_xlfn.MINIFS(Tabla135[Probabilidad residual],Tabla135[Id Riesgo],Tabla135[[#This Row],[Id Riesgo]]),"")</f>
        <v>0.48</v>
      </c>
      <c r="AE158" s="310">
        <f>IFERROR(_xlfn.MINIFS(Tabla135[Impacto residual],Tabla135[Id Riesgo],Tabla135[[#This Row],[Id Riesgo]]),"")</f>
        <v>1</v>
      </c>
      <c r="AF158" s="310" t="str" cm="1">
        <f t="array" ref="AF1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8" s="310" t="str" cm="1">
        <f t="array" ref="AG1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 s="213"/>
      <c r="AJ158" s="801">
        <f>_xlfn.MINIFS(Tabla135[Probabilidad residual],Tabla135[Id Riesgo],Tabla135[[#This Row],[Id Riesgo]])</f>
        <v>0.48</v>
      </c>
      <c r="AK158" s="801">
        <f>_xlfn.MINIFS(Tabla135[Impacto residual],Tabla135[Id Riesgo],Tabla135[[#This Row],[Id Riesgo]])</f>
        <v>1</v>
      </c>
      <c r="AL158" s="801"/>
      <c r="AM158" s="801"/>
      <c r="AN158" s="213"/>
      <c r="AO158" s="213"/>
      <c r="AP158" s="213"/>
      <c r="AQ158" s="213"/>
      <c r="AR158" s="213"/>
      <c r="AS158" s="213"/>
      <c r="AT158" s="213"/>
      <c r="AU158" s="213"/>
      <c r="AV158" s="213"/>
      <c r="AW158" s="213"/>
      <c r="AX158" s="213"/>
      <c r="AY158" s="213"/>
    </row>
    <row r="159" spans="1:51" ht="99.45" hidden="1" x14ac:dyDescent="0.4">
      <c r="A159" s="783" t="str">
        <f>Tabla135[[#This Row],[Id Riesgo]]</f>
        <v>RC15</v>
      </c>
      <c r="B159"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59" s="776" t="b">
        <f>Tabla135[[#This Row],[Identificado en paso 1 y 2?]]</f>
        <v>1</v>
      </c>
      <c r="D159" s="801">
        <f>_xlfn.XLOOKUP(Tabla135[[#This Row],[Id Riesgo]],Tabla13[Id Riesgo],Tabla13[Probabilidad],"",1)</f>
        <v>0.8</v>
      </c>
      <c r="E159" s="801">
        <f>IF(C159=TRUE,_xlfn.XLOOKUP(Tabla135[[#This Row],[Id Riesgo]],Tabla13[Id Riesgo],Tabla13[Porcentaje Impacto],"",1),"")</f>
        <v>1</v>
      </c>
      <c r="F159" s="290" t="str">
        <f t="shared" si="14"/>
        <v>RC15</v>
      </c>
      <c r="G159" s="414" t="b">
        <f>_xlfn.XLOOKUP(F159,Tabla13[Id Riesgo],Tabla13[Registro diligenciado],FALSE,1)</f>
        <v>1</v>
      </c>
      <c r="H159" s="290" t="str">
        <f>IF(G159,_xlfn.XLOOKUP(F159,Tabla6[Id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59" s="327">
        <f>_xlfn.XLOOKUP(Tabla135[[#This Row],[Id Riesgo]],Tabla13[Id Riesgo],Tabla13[Probabilidad])</f>
        <v>0.8</v>
      </c>
      <c r="J159" s="327">
        <f>_xlfn.XLOOKUP(Tabla135[[#This Row],[Id Riesgo]],Tabla13[Id Riesgo],Tabla13[Porcentaje Impacto],"",1)</f>
        <v>1</v>
      </c>
      <c r="K159" s="311">
        <v>8</v>
      </c>
      <c r="L159" s="314"/>
      <c r="M159" s="314"/>
      <c r="N159" s="314"/>
      <c r="O159" s="295"/>
      <c r="P159" s="314"/>
      <c r="Q159" s="328" t="str">
        <f>_xlfn.TEXTJOIN(" ",TRUE,Tabla135[[#This Row],[Actividad - Acción ¿Qué?
Inicia con verbo]],Tabla135[[#This Row],[Complemento
(Observaciones o desviaciones)]])</f>
        <v/>
      </c>
      <c r="R159" s="295"/>
      <c r="S159" s="327" t="str">
        <f>_xlfn.XLOOKUP(Tabla135[[#This Row],[Tipo de control]],Tabla7[Tipo de control],Tabla7[Peso],"",1)</f>
        <v/>
      </c>
      <c r="T159" s="290" t="str">
        <f>_xlfn.XLOOKUP(Tabla135[[#This Row],[Tipo de control]],Tabla7[Tipo de control],Tabla7[Afectación matriz],"",1)</f>
        <v/>
      </c>
      <c r="U159" s="295"/>
      <c r="V159" s="327" t="str">
        <f>_xlfn.XLOOKUP(Tabla135[[#This Row],[Implementación]],Tabla11[Implementación],Tabla11[Peso],"",1)</f>
        <v/>
      </c>
      <c r="W159" s="295"/>
      <c r="X159" s="295"/>
      <c r="Y159" s="295"/>
      <c r="Z159" s="295"/>
      <c r="AA159" s="310" t="str">
        <f>IFERROR(Tabla135[[#This Row],[Peso del control]]+Tabla135[[#This Row],[Peso de la implementación]],"")</f>
        <v/>
      </c>
      <c r="AB159" s="310" t="str" cm="1">
        <f t="array" ref="AB159">IFERROR(IF(Tabla135[[#This Row],[Registro diligenciado]]=TRUE,_xlfn.IFS(AND(Tabla135[[#This Row],[No. de Control]]=1,Tabla135[[#This Row],[Desplazamiento en la Matriz]]="Probabilidad"),D159-(D159*Tabla135[[#This Row],[Valor del control]]),AND(Tabla135[[#This Row],[No. de Control]]&gt;1,Tabla135[[#This Row],[Desplazamiento en la Matriz]]="Probabilidad"),AB158-(AB158*Tabla135[[#This Row],[Valor del control]]),AND(Tabla135[[#This Row],[No. de Control]]=1,Tabla135[[#This Row],[Desplazamiento en la Matriz]]="Impacto"),D159,AND(Tabla135[[#This Row],[No. de Control]]&gt;1,Tabla135[[#This Row],[Desplazamiento en la Matriz]]="Impacto"),AB158),""),"")</f>
        <v/>
      </c>
      <c r="AC159" s="310" t="str" cm="1">
        <f t="array" ref="AC159">IFERROR(IF(Tabla135[[#This Row],[Registro diligenciado]]=TRUE,_xlfn.IFS(AND(Tabla135[[#This Row],[No. de Control]]=1,Tabla135[[#This Row],[Desplazamiento en la Matriz]]="Impacto"),E159-(E159*Tabla135[[#This Row],[Valor del control]]),AND(Tabla135[[#This Row],[No. de Control]]&gt;1,Tabla135[[#This Row],[Desplazamiento en la Matriz]]="Impacto"),AC158-(AC158*Tabla135[[#This Row],[Valor del control]]),AND(Tabla135[[#This Row],[No. de Control]]=1,Tabla135[[#This Row],[Desplazamiento en la Matriz]]="Probabilidad"),E159,AND(Tabla135[[#This Row],[No. de Control]]&gt;1,Tabla135[[#This Row],[Desplazamiento en la Matriz]]="Probabilidad"),AC158),""),"")</f>
        <v/>
      </c>
      <c r="AD159" s="310">
        <f>IFERROR(_xlfn.MINIFS(Tabla135[Probabilidad residual],Tabla135[Id Riesgo],Tabla135[[#This Row],[Id Riesgo]]),"")</f>
        <v>0.48</v>
      </c>
      <c r="AE159" s="310">
        <f>IFERROR(_xlfn.MINIFS(Tabla135[Impacto residual],Tabla135[Id Riesgo],Tabla135[[#This Row],[Id Riesgo]]),"")</f>
        <v>1</v>
      </c>
      <c r="AF159" s="310" t="str" cm="1">
        <f t="array" ref="AF1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59" s="310" t="str" cm="1">
        <f t="array" ref="AG1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 s="213"/>
      <c r="AJ159" s="801">
        <f>_xlfn.MINIFS(Tabla135[Probabilidad residual],Tabla135[Id Riesgo],Tabla135[[#This Row],[Id Riesgo]])</f>
        <v>0.48</v>
      </c>
      <c r="AK159" s="801">
        <f>_xlfn.MINIFS(Tabla135[Impacto residual],Tabla135[Id Riesgo],Tabla135[[#This Row],[Id Riesgo]])</f>
        <v>1</v>
      </c>
      <c r="AL159" s="801"/>
      <c r="AM159" s="801"/>
      <c r="AN159" s="213"/>
      <c r="AO159" s="213"/>
      <c r="AP159" s="213"/>
      <c r="AQ159" s="213"/>
      <c r="AR159" s="213"/>
      <c r="AS159" s="213"/>
      <c r="AT159" s="213"/>
      <c r="AU159" s="213"/>
      <c r="AV159" s="213"/>
      <c r="AW159" s="213"/>
      <c r="AX159" s="213"/>
      <c r="AY159" s="213"/>
    </row>
    <row r="160" spans="1:51" ht="99.45" hidden="1" x14ac:dyDescent="0.4">
      <c r="A160" s="783" t="str">
        <f>Tabla135[[#This Row],[Id Riesgo]]</f>
        <v>RC15</v>
      </c>
      <c r="B160"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60" s="776" t="b">
        <f>Tabla135[[#This Row],[Identificado en paso 1 y 2?]]</f>
        <v>1</v>
      </c>
      <c r="D160" s="801">
        <f>_xlfn.XLOOKUP(Tabla135[[#This Row],[Id Riesgo]],Tabla13[Id Riesgo],Tabla13[Probabilidad],"",1)</f>
        <v>0.8</v>
      </c>
      <c r="E160" s="801">
        <f>IF(C160=TRUE,_xlfn.XLOOKUP(Tabla135[[#This Row],[Id Riesgo]],Tabla13[Id Riesgo],Tabla13[Porcentaje Impacto],"",1),"")</f>
        <v>1</v>
      </c>
      <c r="F160" s="290" t="str">
        <f t="shared" si="14"/>
        <v>RC15</v>
      </c>
      <c r="G160" s="414" t="b">
        <f>_xlfn.XLOOKUP(F160,Tabla13[Id Riesgo],Tabla13[Registro diligenciado],FALSE,1)</f>
        <v>1</v>
      </c>
      <c r="H160" s="290" t="str">
        <f>IF(G160,_xlfn.XLOOKUP(F160,Tabla6[Id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60" s="327">
        <f>_xlfn.XLOOKUP(Tabla135[[#This Row],[Id Riesgo]],Tabla13[Id Riesgo],Tabla13[Probabilidad])</f>
        <v>0.8</v>
      </c>
      <c r="J160" s="327">
        <f>_xlfn.XLOOKUP(Tabla135[[#This Row],[Id Riesgo]],Tabla13[Id Riesgo],Tabla13[Porcentaje Impacto],"",1)</f>
        <v>1</v>
      </c>
      <c r="K160" s="311">
        <v>9</v>
      </c>
      <c r="L160" s="314"/>
      <c r="M160" s="314"/>
      <c r="N160" s="314"/>
      <c r="O160" s="295"/>
      <c r="P160" s="314"/>
      <c r="Q160" s="328" t="str">
        <f>_xlfn.TEXTJOIN(" ",TRUE,Tabla135[[#This Row],[Actividad - Acción ¿Qué?
Inicia con verbo]],Tabla135[[#This Row],[Complemento
(Observaciones o desviaciones)]])</f>
        <v/>
      </c>
      <c r="R160" s="295"/>
      <c r="S160" s="327" t="str">
        <f>_xlfn.XLOOKUP(Tabla135[[#This Row],[Tipo de control]],Tabla7[Tipo de control],Tabla7[Peso],"",1)</f>
        <v/>
      </c>
      <c r="T160" s="290" t="str">
        <f>_xlfn.XLOOKUP(Tabla135[[#This Row],[Tipo de control]],Tabla7[Tipo de control],Tabla7[Afectación matriz],"",1)</f>
        <v/>
      </c>
      <c r="U160" s="295"/>
      <c r="V160" s="327" t="str">
        <f>_xlfn.XLOOKUP(Tabla135[[#This Row],[Implementación]],Tabla11[Implementación],Tabla11[Peso],"",1)</f>
        <v/>
      </c>
      <c r="W160" s="295"/>
      <c r="X160" s="295"/>
      <c r="Y160" s="295"/>
      <c r="Z160" s="295"/>
      <c r="AA160" s="310" t="str">
        <f>IFERROR(Tabla135[[#This Row],[Peso del control]]+Tabla135[[#This Row],[Peso de la implementación]],"")</f>
        <v/>
      </c>
      <c r="AB160" s="310" t="str" cm="1">
        <f t="array" ref="AB160">IFERROR(IF(Tabla135[[#This Row],[Registro diligenciado]]=TRUE,_xlfn.IFS(AND(Tabla135[[#This Row],[No. de Control]]=1,Tabla135[[#This Row],[Desplazamiento en la Matriz]]="Probabilidad"),D160-(D160*Tabla135[[#This Row],[Valor del control]]),AND(Tabla135[[#This Row],[No. de Control]]&gt;1,Tabla135[[#This Row],[Desplazamiento en la Matriz]]="Probabilidad"),AB159-(AB159*Tabla135[[#This Row],[Valor del control]]),AND(Tabla135[[#This Row],[No. de Control]]=1,Tabla135[[#This Row],[Desplazamiento en la Matriz]]="Impacto"),D160,AND(Tabla135[[#This Row],[No. de Control]]&gt;1,Tabla135[[#This Row],[Desplazamiento en la Matriz]]="Impacto"),AB159),""),"")</f>
        <v/>
      </c>
      <c r="AC160" s="310" t="str" cm="1">
        <f t="array" ref="AC160">IFERROR(IF(Tabla135[[#This Row],[Registro diligenciado]]=TRUE,_xlfn.IFS(AND(Tabla135[[#This Row],[No. de Control]]=1,Tabla135[[#This Row],[Desplazamiento en la Matriz]]="Impacto"),E160-(E160*Tabla135[[#This Row],[Valor del control]]),AND(Tabla135[[#This Row],[No. de Control]]&gt;1,Tabla135[[#This Row],[Desplazamiento en la Matriz]]="Impacto"),AC159-(AC159*Tabla135[[#This Row],[Valor del control]]),AND(Tabla135[[#This Row],[No. de Control]]=1,Tabla135[[#This Row],[Desplazamiento en la Matriz]]="Probabilidad"),E160,AND(Tabla135[[#This Row],[No. de Control]]&gt;1,Tabla135[[#This Row],[Desplazamiento en la Matriz]]="Probabilidad"),AC159),""),"")</f>
        <v/>
      </c>
      <c r="AD160" s="310">
        <f>IFERROR(_xlfn.MINIFS(Tabla135[Probabilidad residual],Tabla135[Id Riesgo],Tabla135[[#This Row],[Id Riesgo]]),"")</f>
        <v>0.48</v>
      </c>
      <c r="AE160" s="310">
        <f>IFERROR(_xlfn.MINIFS(Tabla135[Impacto residual],Tabla135[Id Riesgo],Tabla135[[#This Row],[Id Riesgo]]),"")</f>
        <v>1</v>
      </c>
      <c r="AF160" s="310" t="str" cm="1">
        <f t="array" ref="AF1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0" s="310" t="str" cm="1">
        <f t="array" ref="AG1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 s="213"/>
      <c r="AJ160" s="801">
        <f>_xlfn.MINIFS(Tabla135[Probabilidad residual],Tabla135[Id Riesgo],Tabla135[[#This Row],[Id Riesgo]])</f>
        <v>0.48</v>
      </c>
      <c r="AK160" s="801">
        <f>_xlfn.MINIFS(Tabla135[Impacto residual],Tabla135[Id Riesgo],Tabla135[[#This Row],[Id Riesgo]])</f>
        <v>1</v>
      </c>
      <c r="AL160" s="801"/>
      <c r="AM160" s="801"/>
      <c r="AN160" s="213"/>
      <c r="AO160" s="213"/>
      <c r="AP160" s="213"/>
      <c r="AQ160" s="213"/>
      <c r="AR160" s="213"/>
      <c r="AS160" s="213"/>
      <c r="AT160" s="213"/>
      <c r="AU160" s="213"/>
      <c r="AV160" s="213"/>
      <c r="AW160" s="213"/>
      <c r="AX160" s="213"/>
      <c r="AY160" s="213"/>
    </row>
    <row r="161" spans="1:51" ht="99.45" hidden="1" x14ac:dyDescent="0.4">
      <c r="A161" s="783" t="str">
        <f>Tabla135[[#This Row],[Id Riesgo]]</f>
        <v>RC15</v>
      </c>
      <c r="B161" s="784" t="str">
        <f>Tabla135[[#This Row],[Riesgo]]</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C161" s="776" t="b">
        <f>Tabla135[[#This Row],[Identificado en paso 1 y 2?]]</f>
        <v>1</v>
      </c>
      <c r="D161" s="801">
        <f>_xlfn.XLOOKUP(Tabla135[[#This Row],[Id Riesgo]],Tabla13[Id Riesgo],Tabla13[Probabilidad],"",1)</f>
        <v>0.8</v>
      </c>
      <c r="E161" s="801">
        <f>IF(C161=TRUE,_xlfn.XLOOKUP(Tabla135[[#This Row],[Id Riesgo]],Tabla13[Id Riesgo],Tabla13[Porcentaje Impacto],"",1),"")</f>
        <v>1</v>
      </c>
      <c r="F161" s="290" t="str">
        <f t="shared" si="14"/>
        <v>RC15</v>
      </c>
      <c r="G161" s="414" t="b">
        <f>_xlfn.XLOOKUP(F161,Tabla13[Id Riesgo],Tabla13[Registro diligenciado],FALSE,1)</f>
        <v>1</v>
      </c>
      <c r="H161" s="290" t="str">
        <f>IF(G161,_xlfn.XLOOKUP(F161,Tabla6[Id Riesgo],Tabla6[DESCRIPCIÓN DEL RIESGO],FALSE,1),"")</f>
        <v>Posibilidad de afectación Reputacional, Operativa, Legal, Económica por Corrupción, Soborno entrante, Conflicto de Intereses debido a Fallas en la atención oportuna y adecuada al ciudadano,  incompleta o con errores, generando inconformidad, retrasos en trámites y un aumento en quejas y reclamos.</v>
      </c>
      <c r="I161" s="327">
        <f>_xlfn.XLOOKUP(Tabla135[[#This Row],[Id Riesgo]],Tabla13[Id Riesgo],Tabla13[Probabilidad])</f>
        <v>0.8</v>
      </c>
      <c r="J161" s="327">
        <f>_xlfn.XLOOKUP(Tabla135[[#This Row],[Id Riesgo]],Tabla13[Id Riesgo],Tabla13[Porcentaje Impacto],"",1)</f>
        <v>1</v>
      </c>
      <c r="K161" s="311">
        <v>10</v>
      </c>
      <c r="L161" s="314"/>
      <c r="M161" s="314"/>
      <c r="N161" s="314"/>
      <c r="O161" s="295"/>
      <c r="P161" s="314"/>
      <c r="Q161" s="328" t="str">
        <f>_xlfn.TEXTJOIN(" ",TRUE,Tabla135[[#This Row],[Actividad - Acción ¿Qué?
Inicia con verbo]],Tabla135[[#This Row],[Complemento
(Observaciones o desviaciones)]])</f>
        <v/>
      </c>
      <c r="R161" s="295"/>
      <c r="S161" s="327" t="str">
        <f>_xlfn.XLOOKUP(Tabla135[[#This Row],[Tipo de control]],Tabla7[Tipo de control],Tabla7[Peso],"",1)</f>
        <v/>
      </c>
      <c r="T161" s="290" t="str">
        <f>_xlfn.XLOOKUP(Tabla135[[#This Row],[Tipo de control]],Tabla7[Tipo de control],Tabla7[Afectación matriz],"",1)</f>
        <v/>
      </c>
      <c r="U161" s="295"/>
      <c r="V161" s="327" t="str">
        <f>_xlfn.XLOOKUP(Tabla135[[#This Row],[Implementación]],Tabla11[Implementación],Tabla11[Peso],"",1)</f>
        <v/>
      </c>
      <c r="W161" s="295"/>
      <c r="X161" s="295"/>
      <c r="Y161" s="295"/>
      <c r="Z161" s="295"/>
      <c r="AA161" s="310" t="str">
        <f>IFERROR(Tabla135[[#This Row],[Peso del control]]+Tabla135[[#This Row],[Peso de la implementación]],"")</f>
        <v/>
      </c>
      <c r="AB161" s="310" t="str" cm="1">
        <f t="array" ref="AB161">IFERROR(IF(Tabla135[[#This Row],[Registro diligenciado]]=TRUE,_xlfn.IFS(AND(Tabla135[[#This Row],[No. de Control]]=1,Tabla135[[#This Row],[Desplazamiento en la Matriz]]="Probabilidad"),D161-(D161*Tabla135[[#This Row],[Valor del control]]),AND(Tabla135[[#This Row],[No. de Control]]&gt;1,Tabla135[[#This Row],[Desplazamiento en la Matriz]]="Probabilidad"),AB160-(AB160*Tabla135[[#This Row],[Valor del control]]),AND(Tabla135[[#This Row],[No. de Control]]=1,Tabla135[[#This Row],[Desplazamiento en la Matriz]]="Impacto"),D161,AND(Tabla135[[#This Row],[No. de Control]]&gt;1,Tabla135[[#This Row],[Desplazamiento en la Matriz]]="Impacto"),AB160),""),"")</f>
        <v/>
      </c>
      <c r="AC161" s="310" t="str" cm="1">
        <f t="array" ref="AC161">IFERROR(IF(Tabla135[[#This Row],[Registro diligenciado]]=TRUE,_xlfn.IFS(AND(Tabla135[[#This Row],[No. de Control]]=1,Tabla135[[#This Row],[Desplazamiento en la Matriz]]="Impacto"),E161-(E161*Tabla135[[#This Row],[Valor del control]]),AND(Tabla135[[#This Row],[No. de Control]]&gt;1,Tabla135[[#This Row],[Desplazamiento en la Matriz]]="Impacto"),AC160-(AC160*Tabla135[[#This Row],[Valor del control]]),AND(Tabla135[[#This Row],[No. de Control]]=1,Tabla135[[#This Row],[Desplazamiento en la Matriz]]="Probabilidad"),E161,AND(Tabla135[[#This Row],[No. de Control]]&gt;1,Tabla135[[#This Row],[Desplazamiento en la Matriz]]="Probabilidad"),AC160),""),"")</f>
        <v/>
      </c>
      <c r="AD161" s="310">
        <f>IFERROR(_xlfn.MINIFS(Tabla135[Probabilidad residual],Tabla135[Id Riesgo],Tabla135[[#This Row],[Id Riesgo]]),"")</f>
        <v>0.48</v>
      </c>
      <c r="AE161" s="310">
        <f>IFERROR(_xlfn.MINIFS(Tabla135[Impacto residual],Tabla135[Id Riesgo],Tabla135[[#This Row],[Id Riesgo]]),"")</f>
        <v>1</v>
      </c>
      <c r="AF161" s="310" t="str" cm="1">
        <f t="array" ref="AF1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1" s="310" t="str" cm="1">
        <f t="array" ref="AG1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 s="213"/>
      <c r="AJ161" s="801">
        <f>_xlfn.MINIFS(Tabla135[Probabilidad residual],Tabla135[Id Riesgo],Tabla135[[#This Row],[Id Riesgo]])</f>
        <v>0.48</v>
      </c>
      <c r="AK161" s="801">
        <f>_xlfn.MINIFS(Tabla135[Impacto residual],Tabla135[Id Riesgo],Tabla135[[#This Row],[Id Riesgo]])</f>
        <v>1</v>
      </c>
      <c r="AL161" s="801"/>
      <c r="AM161" s="801"/>
      <c r="AN161" s="213"/>
      <c r="AO161" s="213"/>
      <c r="AP161" s="213"/>
      <c r="AQ161" s="213"/>
      <c r="AR161" s="213"/>
      <c r="AS161" s="213"/>
      <c r="AT161" s="213"/>
      <c r="AU161" s="213"/>
      <c r="AV161" s="213"/>
      <c r="AW161" s="213"/>
      <c r="AX161" s="213"/>
      <c r="AY161" s="213"/>
    </row>
    <row r="162" spans="1:51" ht="111.9" x14ac:dyDescent="0.4">
      <c r="A162" s="783" t="str">
        <f>Tabla135[[#This Row],[Id Riesgo]]</f>
        <v>RC16</v>
      </c>
      <c r="B162"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2" s="776" t="b">
        <f>Tabla135[[#This Row],[Identificado en paso 1 y 2?]]</f>
        <v>1</v>
      </c>
      <c r="D162" s="801">
        <f>_xlfn.XLOOKUP(Tabla135[[#This Row],[Id Riesgo]],Tabla13[Id Riesgo],Tabla13[Probabilidad],"",1)</f>
        <v>0.8</v>
      </c>
      <c r="E162" s="801">
        <f>IF(C162=TRUE,_xlfn.XLOOKUP(Tabla135[[#This Row],[Id Riesgo]],Tabla13[Id Riesgo],Tabla13[Porcentaje Impacto],"",1),"")</f>
        <v>1</v>
      </c>
      <c r="F162" s="290" t="s">
        <v>586</v>
      </c>
      <c r="G162" s="414" t="b">
        <f>_xlfn.XLOOKUP(F162,Tabla13[Id Riesgo],Tabla13[Registro diligenciado],FALSE,1)</f>
        <v>1</v>
      </c>
      <c r="H162" s="290" t="str">
        <f>IF(G162,_xlfn.XLOOKUP(F162,Tabla6[Id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2" s="327">
        <f>_xlfn.XLOOKUP(Tabla135[[#This Row],[Id Riesgo]],Tabla13[Id Riesgo],Tabla13[Probabilidad])</f>
        <v>0.8</v>
      </c>
      <c r="J162" s="327">
        <f>_xlfn.XLOOKUP(Tabla135[[#This Row],[Id Riesgo]],Tabla13[Id Riesgo],Tabla13[Porcentaje Impacto],"",1)</f>
        <v>1</v>
      </c>
      <c r="K162" s="311">
        <v>1</v>
      </c>
      <c r="L162" s="314" t="s">
        <v>314</v>
      </c>
      <c r="M162" s="314" t="s">
        <v>245</v>
      </c>
      <c r="N162" s="314"/>
      <c r="O162" s="295" t="s">
        <v>814</v>
      </c>
      <c r="P162" s="314" t="s">
        <v>815</v>
      </c>
      <c r="Q162" s="328" t="str">
        <f>_xlfn.TEXTJOIN(" ",TRUE,Tabla135[[#This Row],[Actividad - Acción ¿Qué?
Inicia con verbo]],Tabla135[[#This Row],[Complemento
(Observaciones o desviaciones)]])</f>
        <v>Seguimiento, priorización y revisión técnica-jurídica de respuestas a las PQRSFD implementando un proceso de seguimiento permanente a la gestión y trámite, priorizando aquellas solicitudes cuyo plazo legal de respuesta sea más próximo al vencimiento.</v>
      </c>
      <c r="R162" s="295" t="s">
        <v>135</v>
      </c>
      <c r="S162" s="327">
        <f>_xlfn.XLOOKUP(Tabla135[[#This Row],[Tipo de control]],Tabla7[Tipo de control],Tabla7[Peso],"",1)</f>
        <v>0.15</v>
      </c>
      <c r="T162" s="290" t="str">
        <f>_xlfn.XLOOKUP(Tabla135[[#This Row],[Tipo de control]],Tabla7[Tipo de control],Tabla7[Afectación matriz],"",1)</f>
        <v>Probabilidad</v>
      </c>
      <c r="U162" s="295" t="s">
        <v>136</v>
      </c>
      <c r="V162" s="327">
        <f>_xlfn.XLOOKUP(Tabla135[[#This Row],[Implementación]],Tabla11[Implementación],Tabla11[Peso],"",1)</f>
        <v>0.15</v>
      </c>
      <c r="W162" s="295" t="s">
        <v>131</v>
      </c>
      <c r="X162" s="295" t="s">
        <v>222</v>
      </c>
      <c r="Y162" s="295" t="s">
        <v>100</v>
      </c>
      <c r="Z162" s="295" t="s">
        <v>101</v>
      </c>
      <c r="AA162" s="310">
        <f>IFERROR(Tabla135[[#This Row],[Peso del control]]+Tabla135[[#This Row],[Peso de la implementación]],"")</f>
        <v>0.3</v>
      </c>
      <c r="AB162" s="310" cm="1">
        <f t="array" ref="AB162">IFERROR(IF(Tabla135[[#This Row],[Registro diligenciado]]=TRUE,_xlfn.IFS(AND(Tabla135[[#This Row],[No. de Control]]=1,Tabla135[[#This Row],[Desplazamiento en la Matriz]]="Probabilidad"),D162-(D162*Tabla135[[#This Row],[Valor del control]]),AND(Tabla135[[#This Row],[No. de Control]]&gt;1,Tabla135[[#This Row],[Desplazamiento en la Matriz]]="Probabilidad"),AB161-(AB161*Tabla135[[#This Row],[Valor del control]]),AND(Tabla135[[#This Row],[No. de Control]]=1,Tabla135[[#This Row],[Desplazamiento en la Matriz]]="Impacto"),D162,AND(Tabla135[[#This Row],[No. de Control]]&gt;1,Tabla135[[#This Row],[Desplazamiento en la Matriz]]="Impacto"),AB161),""),"")</f>
        <v>0.56000000000000005</v>
      </c>
      <c r="AC162" s="310" cm="1">
        <f t="array" ref="AC162">IFERROR(IF(Tabla135[[#This Row],[Registro diligenciado]]=TRUE,_xlfn.IFS(AND(Tabla135[[#This Row],[No. de Control]]=1,Tabla135[[#This Row],[Desplazamiento en la Matriz]]="Impacto"),E162-(E162*Tabla135[[#This Row],[Valor del control]]),AND(Tabla135[[#This Row],[No. de Control]]&gt;1,Tabla135[[#This Row],[Desplazamiento en la Matriz]]="Impacto"),AC161-(AC161*Tabla135[[#This Row],[Valor del control]]),AND(Tabla135[[#This Row],[No. de Control]]=1,Tabla135[[#This Row],[Desplazamiento en la Matriz]]="Probabilidad"),E162,AND(Tabla135[[#This Row],[No. de Control]]&gt;1,Tabla135[[#This Row],[Desplazamiento en la Matriz]]="Probabilidad"),AC161),""),"")</f>
        <v>1</v>
      </c>
      <c r="AD162" s="310">
        <f>IFERROR(_xlfn.MINIFS(Tabla135[Probabilidad residual],Tabla135[Id Riesgo],Tabla135[[#This Row],[Id Riesgo]]),"")</f>
        <v>0.56000000000000005</v>
      </c>
      <c r="AE162" s="310">
        <f>IFERROR(_xlfn.MINIFS(Tabla135[Impacto residual],Tabla135[Id Riesgo],Tabla135[[#This Row],[Id Riesgo]]),"")</f>
        <v>1</v>
      </c>
      <c r="AF162" s="310" t="str" cm="1">
        <f t="array" ref="AF1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2" s="310" t="str" cm="1">
        <f t="array" ref="AG1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62" s="213"/>
      <c r="AJ162" s="801">
        <f>_xlfn.MINIFS(Tabla135[Probabilidad residual],Tabla135[Id Riesgo],Tabla135[[#This Row],[Id Riesgo]])</f>
        <v>0.56000000000000005</v>
      </c>
      <c r="AK162" s="801">
        <f>_xlfn.MINIFS(Tabla135[Impacto residual],Tabla135[Id Riesgo],Tabla135[[#This Row],[Id Riesgo]])</f>
        <v>1</v>
      </c>
      <c r="AL162" s="801" t="str" cm="1">
        <f t="array" ref="AL162">IFERROR(_xlfn.IFS(AND(AJ162&gt;=CONFIGURACIÓN!$BF$6,AJ162&lt;=CONFIGURACIÓN!$BG$6),CONFIGURACIÓN!$BE$6,AND(AJ162&gt;=CONFIGURACIÓN!$BF$7,AJ162&lt;=CONFIGURACIÓN!$BG$7),CONFIGURACIÓN!$BE$7,AND(AJ162&gt;=CONFIGURACIÓN!$BF$8,AJ162&lt;=CONFIGURACIÓN!$BG$8),CONFIGURACIÓN!$BE$8,AND(AJ162&gt;=CONFIGURACIÓN!$BF$9,AJ162&lt;=CONFIGURACIÓN!$BG$9),CONFIGURACIÓN!$BE$9,AND(AJ162&gt;=CONFIGURACIÓN!$BF$10,AJ162&lt;=CONFIGURACIÓN!$BG$10),CONFIGURACIÓN!$BE$10),"")</f>
        <v>Media</v>
      </c>
      <c r="AM162" s="801" t="str" cm="1">
        <f t="array" ref="AM162">IFERROR(_xlfn.IFS(AND(AK162&gt;=CONFIGURACIÓN!$BJ$6,AK162&lt;=CONFIGURACIÓN!$BK$6),CONFIGURACIÓN!$BI$6,AND(AK162&gt;=CONFIGURACIÓN!$BJ$7,AK162&lt;=CONFIGURACIÓN!$BK$7),CONFIGURACIÓN!$BI$7,AND(AK162&gt;=CONFIGURACIÓN!$BJ$8,AK162&lt;=CONFIGURACIÓN!$BK$8),CONFIGURACIÓN!$BI$8,AND(AK162&gt;=CONFIGURACIÓN!$BJ$9,AK162&lt;=CONFIGURACIÓN!$BK$9),CONFIGURACIÓN!$BI$9,AND(AK162&gt;=CONFIGURACIÓN!$BJ$10,AK162&lt;=CONFIGURACIÓN!$BK$10),CONFIGURACIÓN!$BI$10),"")</f>
        <v>Castastrófico</v>
      </c>
      <c r="AN162" s="213"/>
      <c r="AO162" s="213"/>
      <c r="AP162" s="213"/>
      <c r="AQ162" s="213"/>
      <c r="AR162" s="213"/>
      <c r="AS162" s="213"/>
      <c r="AT162" s="213"/>
      <c r="AU162" s="213"/>
      <c r="AV162" s="213"/>
      <c r="AW162" s="213"/>
      <c r="AX162" s="213"/>
      <c r="AY162" s="213"/>
    </row>
    <row r="163" spans="1:51" ht="111.9" hidden="1" x14ac:dyDescent="0.4">
      <c r="A163" s="783" t="str">
        <f>Tabla135[[#This Row],[Id Riesgo]]</f>
        <v>RC16</v>
      </c>
      <c r="B163"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3" s="776" t="b">
        <f>Tabla135[[#This Row],[Identificado en paso 1 y 2?]]</f>
        <v>1</v>
      </c>
      <c r="D163" s="801">
        <f>_xlfn.XLOOKUP(Tabla135[[#This Row],[Id Riesgo]],Tabla13[Id Riesgo],Tabla13[Probabilidad],"",1)</f>
        <v>0.8</v>
      </c>
      <c r="E163" s="801">
        <f>IF(C163=TRUE,_xlfn.XLOOKUP(Tabla135[[#This Row],[Id Riesgo]],Tabla13[Id Riesgo],Tabla13[Porcentaje Impacto],"",1),"")</f>
        <v>1</v>
      </c>
      <c r="F163" s="290" t="str">
        <f t="shared" ref="F163:F171" si="15">F162</f>
        <v>RC16</v>
      </c>
      <c r="G163" s="414" t="b">
        <f>_xlfn.XLOOKUP(F163,Tabla13[Id Riesgo],Tabla13[Registro diligenciado],FALSE,1)</f>
        <v>1</v>
      </c>
      <c r="H163" s="290" t="str">
        <f>IF(G163,_xlfn.XLOOKUP(F163,Tabla6[Id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3" s="327">
        <f>_xlfn.XLOOKUP(Tabla135[[#This Row],[Id Riesgo]],Tabla13[Id Riesgo],Tabla13[Probabilidad])</f>
        <v>0.8</v>
      </c>
      <c r="J163" s="327">
        <f>_xlfn.XLOOKUP(Tabla135[[#This Row],[Id Riesgo]],Tabla13[Id Riesgo],Tabla13[Porcentaje Impacto],"",1)</f>
        <v>1</v>
      </c>
      <c r="K163" s="311">
        <v>2</v>
      </c>
      <c r="L163" s="314"/>
      <c r="M163" s="314"/>
      <c r="N163" s="314"/>
      <c r="O163" s="295"/>
      <c r="P163" s="314"/>
      <c r="Q163" s="328" t="str">
        <f>_xlfn.TEXTJOIN(" ",TRUE,Tabla135[[#This Row],[Actividad - Acción ¿Qué?
Inicia con verbo]],Tabla135[[#This Row],[Complemento
(Observaciones o desviaciones)]])</f>
        <v/>
      </c>
      <c r="R163" s="295"/>
      <c r="S163" s="327" t="str">
        <f>_xlfn.XLOOKUP(Tabla135[[#This Row],[Tipo de control]],Tabla7[Tipo de control],Tabla7[Peso],"",1)</f>
        <v/>
      </c>
      <c r="T163" s="290" t="str">
        <f>_xlfn.XLOOKUP(Tabla135[[#This Row],[Tipo de control]],Tabla7[Tipo de control],Tabla7[Afectación matriz],"",1)</f>
        <v/>
      </c>
      <c r="U163" s="295"/>
      <c r="V163" s="327" t="str">
        <f>_xlfn.XLOOKUP(Tabla135[[#This Row],[Implementación]],Tabla11[Implementación],Tabla11[Peso],"",1)</f>
        <v/>
      </c>
      <c r="W163" s="295"/>
      <c r="X163" s="295"/>
      <c r="Y163" s="295"/>
      <c r="Z163" s="295"/>
      <c r="AA163" s="310" t="str">
        <f>IFERROR(Tabla135[[#This Row],[Peso del control]]+Tabla135[[#This Row],[Peso de la implementación]],"")</f>
        <v/>
      </c>
      <c r="AB163" s="310" t="str" cm="1">
        <f t="array" ref="AB163">IFERROR(IF(Tabla135[[#This Row],[Registro diligenciado]]=TRUE,_xlfn.IFS(AND(Tabla135[[#This Row],[No. de Control]]=1,Tabla135[[#This Row],[Desplazamiento en la Matriz]]="Probabilidad"),D163-(D163*Tabla135[[#This Row],[Valor del control]]),AND(Tabla135[[#This Row],[No. de Control]]&gt;1,Tabla135[[#This Row],[Desplazamiento en la Matriz]]="Probabilidad"),AB162-(AB162*Tabla135[[#This Row],[Valor del control]]),AND(Tabla135[[#This Row],[No. de Control]]=1,Tabla135[[#This Row],[Desplazamiento en la Matriz]]="Impacto"),D163,AND(Tabla135[[#This Row],[No. de Control]]&gt;1,Tabla135[[#This Row],[Desplazamiento en la Matriz]]="Impacto"),AB162),""),"")</f>
        <v/>
      </c>
      <c r="AC163" s="310" t="str" cm="1">
        <f t="array" ref="AC163">IFERROR(IF(Tabla135[[#This Row],[Registro diligenciado]]=TRUE,_xlfn.IFS(AND(Tabla135[[#This Row],[No. de Control]]=1,Tabla135[[#This Row],[Desplazamiento en la Matriz]]="Impacto"),E163-(E163*Tabla135[[#This Row],[Valor del control]]),AND(Tabla135[[#This Row],[No. de Control]]&gt;1,Tabla135[[#This Row],[Desplazamiento en la Matriz]]="Impacto"),AC162-(AC162*Tabla135[[#This Row],[Valor del control]]),AND(Tabla135[[#This Row],[No. de Control]]=1,Tabla135[[#This Row],[Desplazamiento en la Matriz]]="Probabilidad"),E163,AND(Tabla135[[#This Row],[No. de Control]]&gt;1,Tabla135[[#This Row],[Desplazamiento en la Matriz]]="Probabilidad"),AC162),""),"")</f>
        <v/>
      </c>
      <c r="AD163" s="310">
        <f>IFERROR(_xlfn.MINIFS(Tabla135[Probabilidad residual],Tabla135[Id Riesgo],Tabla135[[#This Row],[Id Riesgo]]),"")</f>
        <v>0.56000000000000005</v>
      </c>
      <c r="AE163" s="310">
        <f>IFERROR(_xlfn.MINIFS(Tabla135[Impacto residual],Tabla135[Id Riesgo],Tabla135[[#This Row],[Id Riesgo]]),"")</f>
        <v>1</v>
      </c>
      <c r="AF163" s="310" t="str" cm="1">
        <f t="array" ref="AF1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3" s="310" t="str" cm="1">
        <f t="array" ref="AG1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3" s="213"/>
      <c r="AJ163" s="801">
        <f>_xlfn.MINIFS(Tabla135[Probabilidad residual],Tabla135[Id Riesgo],Tabla135[[#This Row],[Id Riesgo]])</f>
        <v>0.56000000000000005</v>
      </c>
      <c r="AK163" s="801">
        <f>_xlfn.MINIFS(Tabla135[Impacto residual],Tabla135[Id Riesgo],Tabla135[[#This Row],[Id Riesgo]])</f>
        <v>1</v>
      </c>
      <c r="AL163" s="801"/>
      <c r="AM163" s="801"/>
      <c r="AN163" s="213"/>
      <c r="AO163" s="213"/>
      <c r="AP163" s="213"/>
      <c r="AQ163" s="213"/>
      <c r="AR163" s="213"/>
      <c r="AS163" s="213"/>
      <c r="AT163" s="213"/>
      <c r="AU163" s="213"/>
      <c r="AV163" s="213"/>
      <c r="AW163" s="213"/>
      <c r="AX163" s="213"/>
      <c r="AY163" s="213"/>
    </row>
    <row r="164" spans="1:51" ht="111.9" hidden="1" x14ac:dyDescent="0.4">
      <c r="A164" s="783" t="str">
        <f>Tabla135[[#This Row],[Id Riesgo]]</f>
        <v>RC16</v>
      </c>
      <c r="B164"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4" s="776" t="b">
        <f>Tabla135[[#This Row],[Identificado en paso 1 y 2?]]</f>
        <v>1</v>
      </c>
      <c r="D164" s="801">
        <f>_xlfn.XLOOKUP(Tabla135[[#This Row],[Id Riesgo]],Tabla13[Id Riesgo],Tabla13[Probabilidad],"",1)</f>
        <v>0.8</v>
      </c>
      <c r="E164" s="801">
        <f>IF(C164=TRUE,_xlfn.XLOOKUP(Tabla135[[#This Row],[Id Riesgo]],Tabla13[Id Riesgo],Tabla13[Porcentaje Impacto],"",1),"")</f>
        <v>1</v>
      </c>
      <c r="F164" s="290" t="str">
        <f t="shared" si="15"/>
        <v>RC16</v>
      </c>
      <c r="G164" s="414" t="b">
        <f>_xlfn.XLOOKUP(F164,Tabla13[Id Riesgo],Tabla13[Registro diligenciado],FALSE,1)</f>
        <v>1</v>
      </c>
      <c r="H164" s="290" t="str">
        <f>IF(G164,_xlfn.XLOOKUP(F164,Tabla6[Id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4" s="327">
        <f>_xlfn.XLOOKUP(Tabla135[[#This Row],[Id Riesgo]],Tabla13[Id Riesgo],Tabla13[Probabilidad])</f>
        <v>0.8</v>
      </c>
      <c r="J164" s="327">
        <f>_xlfn.XLOOKUP(Tabla135[[#This Row],[Id Riesgo]],Tabla13[Id Riesgo],Tabla13[Porcentaje Impacto],"",1)</f>
        <v>1</v>
      </c>
      <c r="K164" s="311">
        <v>3</v>
      </c>
      <c r="L164" s="314"/>
      <c r="M164" s="314"/>
      <c r="N164" s="314"/>
      <c r="O164" s="295"/>
      <c r="P164" s="314"/>
      <c r="Q164" s="328" t="str">
        <f>_xlfn.TEXTJOIN(" ",TRUE,Tabla135[[#This Row],[Actividad - Acción ¿Qué?
Inicia con verbo]],Tabla135[[#This Row],[Complemento
(Observaciones o desviaciones)]])</f>
        <v/>
      </c>
      <c r="R164" s="295"/>
      <c r="S164" s="327" t="str">
        <f>_xlfn.XLOOKUP(Tabla135[[#This Row],[Tipo de control]],Tabla7[Tipo de control],Tabla7[Peso],"",1)</f>
        <v/>
      </c>
      <c r="T164" s="290" t="str">
        <f>_xlfn.XLOOKUP(Tabla135[[#This Row],[Tipo de control]],Tabla7[Tipo de control],Tabla7[Afectación matriz],"",1)</f>
        <v/>
      </c>
      <c r="U164" s="295"/>
      <c r="V164" s="327" t="str">
        <f>_xlfn.XLOOKUP(Tabla135[[#This Row],[Implementación]],Tabla11[Implementación],Tabla11[Peso],"",1)</f>
        <v/>
      </c>
      <c r="W164" s="295"/>
      <c r="X164" s="295"/>
      <c r="Y164" s="295"/>
      <c r="Z164" s="295"/>
      <c r="AA164" s="310" t="str">
        <f>IFERROR(Tabla135[[#This Row],[Peso del control]]+Tabla135[[#This Row],[Peso de la implementación]],"")</f>
        <v/>
      </c>
      <c r="AB164" s="310" t="str" cm="1">
        <f t="array" ref="AB164">IFERROR(IF(Tabla135[[#This Row],[Registro diligenciado]]=TRUE,_xlfn.IFS(AND(Tabla135[[#This Row],[No. de Control]]=1,Tabla135[[#This Row],[Desplazamiento en la Matriz]]="Probabilidad"),D164-(D164*Tabla135[[#This Row],[Valor del control]]),AND(Tabla135[[#This Row],[No. de Control]]&gt;1,Tabla135[[#This Row],[Desplazamiento en la Matriz]]="Probabilidad"),AB163-(AB163*Tabla135[[#This Row],[Valor del control]]),AND(Tabla135[[#This Row],[No. de Control]]=1,Tabla135[[#This Row],[Desplazamiento en la Matriz]]="Impacto"),D164,AND(Tabla135[[#This Row],[No. de Control]]&gt;1,Tabla135[[#This Row],[Desplazamiento en la Matriz]]="Impacto"),AB163),""),"")</f>
        <v/>
      </c>
      <c r="AC164" s="310" t="str" cm="1">
        <f t="array" ref="AC164">IFERROR(IF(Tabla135[[#This Row],[Registro diligenciado]]=TRUE,_xlfn.IFS(AND(Tabla135[[#This Row],[No. de Control]]=1,Tabla135[[#This Row],[Desplazamiento en la Matriz]]="Impacto"),E164-(E164*Tabla135[[#This Row],[Valor del control]]),AND(Tabla135[[#This Row],[No. de Control]]&gt;1,Tabla135[[#This Row],[Desplazamiento en la Matriz]]="Impacto"),AC163-(AC163*Tabla135[[#This Row],[Valor del control]]),AND(Tabla135[[#This Row],[No. de Control]]=1,Tabla135[[#This Row],[Desplazamiento en la Matriz]]="Probabilidad"),E164,AND(Tabla135[[#This Row],[No. de Control]]&gt;1,Tabla135[[#This Row],[Desplazamiento en la Matriz]]="Probabilidad"),AC163),""),"")</f>
        <v/>
      </c>
      <c r="AD164" s="310">
        <f>IFERROR(_xlfn.MINIFS(Tabla135[Probabilidad residual],Tabla135[Id Riesgo],Tabla135[[#This Row],[Id Riesgo]]),"")</f>
        <v>0.56000000000000005</v>
      </c>
      <c r="AE164" s="310">
        <f>IFERROR(_xlfn.MINIFS(Tabla135[Impacto residual],Tabla135[Id Riesgo],Tabla135[[#This Row],[Id Riesgo]]),"")</f>
        <v>1</v>
      </c>
      <c r="AF164" s="310" t="str" cm="1">
        <f t="array" ref="AF1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4" s="310" t="str" cm="1">
        <f t="array" ref="AG1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4" s="213"/>
      <c r="AJ164" s="801">
        <f>_xlfn.MINIFS(Tabla135[Probabilidad residual],Tabla135[Id Riesgo],Tabla135[[#This Row],[Id Riesgo]])</f>
        <v>0.56000000000000005</v>
      </c>
      <c r="AK164" s="801">
        <f>_xlfn.MINIFS(Tabla135[Impacto residual],Tabla135[Id Riesgo],Tabla135[[#This Row],[Id Riesgo]])</f>
        <v>1</v>
      </c>
      <c r="AL164" s="801"/>
      <c r="AM164" s="801"/>
      <c r="AN164" s="213"/>
      <c r="AO164" s="213"/>
      <c r="AP164" s="213"/>
      <c r="AQ164" s="213"/>
      <c r="AR164" s="213"/>
      <c r="AS164" s="213"/>
      <c r="AT164" s="213"/>
      <c r="AU164" s="213"/>
      <c r="AV164" s="213"/>
      <c r="AW164" s="213"/>
      <c r="AX164" s="213"/>
      <c r="AY164" s="213"/>
    </row>
    <row r="165" spans="1:51" ht="111.9" hidden="1" x14ac:dyDescent="0.4">
      <c r="A165" s="783" t="str">
        <f>Tabla135[[#This Row],[Id Riesgo]]</f>
        <v>RC16</v>
      </c>
      <c r="B165"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5" s="776" t="b">
        <f>Tabla135[[#This Row],[Identificado en paso 1 y 2?]]</f>
        <v>1</v>
      </c>
      <c r="D165" s="801">
        <f>_xlfn.XLOOKUP(Tabla135[[#This Row],[Id Riesgo]],Tabla13[Id Riesgo],Tabla13[Probabilidad],"",1)</f>
        <v>0.8</v>
      </c>
      <c r="E165" s="801">
        <f>IF(C165=TRUE,_xlfn.XLOOKUP(Tabla135[[#This Row],[Id Riesgo]],Tabla13[Id Riesgo],Tabla13[Porcentaje Impacto],"",1),"")</f>
        <v>1</v>
      </c>
      <c r="F165" s="290" t="str">
        <f t="shared" si="15"/>
        <v>RC16</v>
      </c>
      <c r="G165" s="414" t="b">
        <f>_xlfn.XLOOKUP(F165,Tabla13[Id Riesgo],Tabla13[Registro diligenciado],FALSE,1)</f>
        <v>1</v>
      </c>
      <c r="H165" s="290" t="str">
        <f>IF(G165,_xlfn.XLOOKUP(F165,Tabla6[Id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5" s="327">
        <f>_xlfn.XLOOKUP(Tabla135[[#This Row],[Id Riesgo]],Tabla13[Id Riesgo],Tabla13[Probabilidad])</f>
        <v>0.8</v>
      </c>
      <c r="J165" s="327">
        <f>_xlfn.XLOOKUP(Tabla135[[#This Row],[Id Riesgo]],Tabla13[Id Riesgo],Tabla13[Porcentaje Impacto],"",1)</f>
        <v>1</v>
      </c>
      <c r="K165" s="311">
        <v>4</v>
      </c>
      <c r="L165" s="314"/>
      <c r="M165" s="314"/>
      <c r="N165" s="314"/>
      <c r="O165" s="295"/>
      <c r="P165" s="314"/>
      <c r="Q165" s="328" t="str">
        <f>_xlfn.TEXTJOIN(" ",TRUE,Tabla135[[#This Row],[Actividad - Acción ¿Qué?
Inicia con verbo]],Tabla135[[#This Row],[Complemento
(Observaciones o desviaciones)]])</f>
        <v/>
      </c>
      <c r="R165" s="295"/>
      <c r="S165" s="327" t="str">
        <f>_xlfn.XLOOKUP(Tabla135[[#This Row],[Tipo de control]],Tabla7[Tipo de control],Tabla7[Peso],"",1)</f>
        <v/>
      </c>
      <c r="T165" s="290" t="str">
        <f>_xlfn.XLOOKUP(Tabla135[[#This Row],[Tipo de control]],Tabla7[Tipo de control],Tabla7[Afectación matriz],"",1)</f>
        <v/>
      </c>
      <c r="U165" s="295"/>
      <c r="V165" s="327" t="str">
        <f>_xlfn.XLOOKUP(Tabla135[[#This Row],[Implementación]],Tabla11[Implementación],Tabla11[Peso],"",1)</f>
        <v/>
      </c>
      <c r="W165" s="295"/>
      <c r="X165" s="295"/>
      <c r="Y165" s="295"/>
      <c r="Z165" s="295"/>
      <c r="AA165" s="310" t="str">
        <f>IFERROR(Tabla135[[#This Row],[Peso del control]]+Tabla135[[#This Row],[Peso de la implementación]],"")</f>
        <v/>
      </c>
      <c r="AB165" s="310" t="str" cm="1">
        <f t="array" ref="AB165">IFERROR(IF(Tabla135[[#This Row],[Registro diligenciado]]=TRUE,_xlfn.IFS(AND(Tabla135[[#This Row],[No. de Control]]=1,Tabla135[[#This Row],[Desplazamiento en la Matriz]]="Probabilidad"),D165-(D165*Tabla135[[#This Row],[Valor del control]]),AND(Tabla135[[#This Row],[No. de Control]]&gt;1,Tabla135[[#This Row],[Desplazamiento en la Matriz]]="Probabilidad"),AB164-(AB164*Tabla135[[#This Row],[Valor del control]]),AND(Tabla135[[#This Row],[No. de Control]]=1,Tabla135[[#This Row],[Desplazamiento en la Matriz]]="Impacto"),D165,AND(Tabla135[[#This Row],[No. de Control]]&gt;1,Tabla135[[#This Row],[Desplazamiento en la Matriz]]="Impacto"),AB164),""),"")</f>
        <v/>
      </c>
      <c r="AC165" s="310" t="str" cm="1">
        <f t="array" ref="AC165">IFERROR(IF(Tabla135[[#This Row],[Registro diligenciado]]=TRUE,_xlfn.IFS(AND(Tabla135[[#This Row],[No. de Control]]=1,Tabla135[[#This Row],[Desplazamiento en la Matriz]]="Impacto"),E165-(E165*Tabla135[[#This Row],[Valor del control]]),AND(Tabla135[[#This Row],[No. de Control]]&gt;1,Tabla135[[#This Row],[Desplazamiento en la Matriz]]="Impacto"),AC164-(AC164*Tabla135[[#This Row],[Valor del control]]),AND(Tabla135[[#This Row],[No. de Control]]=1,Tabla135[[#This Row],[Desplazamiento en la Matriz]]="Probabilidad"),E165,AND(Tabla135[[#This Row],[No. de Control]]&gt;1,Tabla135[[#This Row],[Desplazamiento en la Matriz]]="Probabilidad"),AC164),""),"")</f>
        <v/>
      </c>
      <c r="AD165" s="310">
        <f>IFERROR(_xlfn.MINIFS(Tabla135[Probabilidad residual],Tabla135[Id Riesgo],Tabla135[[#This Row],[Id Riesgo]]),"")</f>
        <v>0.56000000000000005</v>
      </c>
      <c r="AE165" s="310">
        <f>IFERROR(_xlfn.MINIFS(Tabla135[Impacto residual],Tabla135[Id Riesgo],Tabla135[[#This Row],[Id Riesgo]]),"")</f>
        <v>1</v>
      </c>
      <c r="AF165" s="310" t="str" cm="1">
        <f t="array" ref="AF1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5" s="310" t="str" cm="1">
        <f t="array" ref="AG1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5" s="213"/>
      <c r="AJ165" s="801">
        <f>_xlfn.MINIFS(Tabla135[Probabilidad residual],Tabla135[Id Riesgo],Tabla135[[#This Row],[Id Riesgo]])</f>
        <v>0.56000000000000005</v>
      </c>
      <c r="AK165" s="801">
        <f>_xlfn.MINIFS(Tabla135[Impacto residual],Tabla135[Id Riesgo],Tabla135[[#This Row],[Id Riesgo]])</f>
        <v>1</v>
      </c>
      <c r="AL165" s="801"/>
      <c r="AM165" s="801"/>
      <c r="AN165" s="213"/>
      <c r="AO165" s="213"/>
      <c r="AP165" s="213"/>
      <c r="AQ165" s="213"/>
      <c r="AR165" s="213"/>
      <c r="AS165" s="213"/>
      <c r="AT165" s="213"/>
      <c r="AU165" s="213"/>
      <c r="AV165" s="213"/>
      <c r="AW165" s="213"/>
      <c r="AX165" s="213"/>
      <c r="AY165" s="213"/>
    </row>
    <row r="166" spans="1:51" ht="111.9" hidden="1" x14ac:dyDescent="0.4">
      <c r="A166" s="783" t="str">
        <f>Tabla135[[#This Row],[Id Riesgo]]</f>
        <v>RC16</v>
      </c>
      <c r="B166"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6" s="776" t="b">
        <f>Tabla135[[#This Row],[Identificado en paso 1 y 2?]]</f>
        <v>1</v>
      </c>
      <c r="D166" s="801">
        <f>_xlfn.XLOOKUP(Tabla135[[#This Row],[Id Riesgo]],Tabla13[Id Riesgo],Tabla13[Probabilidad],"",1)</f>
        <v>0.8</v>
      </c>
      <c r="E166" s="801">
        <f>IF(C166=TRUE,_xlfn.XLOOKUP(Tabla135[[#This Row],[Id Riesgo]],Tabla13[Id Riesgo],Tabla13[Porcentaje Impacto],"",1),"")</f>
        <v>1</v>
      </c>
      <c r="F166" s="290" t="str">
        <f t="shared" si="15"/>
        <v>RC16</v>
      </c>
      <c r="G166" s="414" t="b">
        <f>_xlfn.XLOOKUP(F166,Tabla13[Id Riesgo],Tabla13[Registro diligenciado],FALSE,1)</f>
        <v>1</v>
      </c>
      <c r="H166" s="290" t="str">
        <f>IF(G166,_xlfn.XLOOKUP(F166,Tabla6[Id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6" s="327">
        <f>_xlfn.XLOOKUP(Tabla135[[#This Row],[Id Riesgo]],Tabla13[Id Riesgo],Tabla13[Probabilidad])</f>
        <v>0.8</v>
      </c>
      <c r="J166" s="327">
        <f>_xlfn.XLOOKUP(Tabla135[[#This Row],[Id Riesgo]],Tabla13[Id Riesgo],Tabla13[Porcentaje Impacto],"",1)</f>
        <v>1</v>
      </c>
      <c r="K166" s="311">
        <v>5</v>
      </c>
      <c r="L166" s="314"/>
      <c r="M166" s="314"/>
      <c r="N166" s="314"/>
      <c r="O166" s="295"/>
      <c r="P166" s="314"/>
      <c r="Q166" s="328" t="str">
        <f>_xlfn.TEXTJOIN(" ",TRUE,Tabla135[[#This Row],[Actividad - Acción ¿Qué?
Inicia con verbo]],Tabla135[[#This Row],[Complemento
(Observaciones o desviaciones)]])</f>
        <v/>
      </c>
      <c r="R166" s="295"/>
      <c r="S166" s="327" t="str">
        <f>_xlfn.XLOOKUP(Tabla135[[#This Row],[Tipo de control]],Tabla7[Tipo de control],Tabla7[Peso],"",1)</f>
        <v/>
      </c>
      <c r="T166" s="290" t="str">
        <f>_xlfn.XLOOKUP(Tabla135[[#This Row],[Tipo de control]],Tabla7[Tipo de control],Tabla7[Afectación matriz],"",1)</f>
        <v/>
      </c>
      <c r="U166" s="295"/>
      <c r="V166" s="327" t="str">
        <f>_xlfn.XLOOKUP(Tabla135[[#This Row],[Implementación]],Tabla11[Implementación],Tabla11[Peso],"",1)</f>
        <v/>
      </c>
      <c r="W166" s="295"/>
      <c r="X166" s="295"/>
      <c r="Y166" s="295"/>
      <c r="Z166" s="295"/>
      <c r="AA166" s="310" t="str">
        <f>IFERROR(Tabla135[[#This Row],[Peso del control]]+Tabla135[[#This Row],[Peso de la implementación]],"")</f>
        <v/>
      </c>
      <c r="AB166" s="310" t="str" cm="1">
        <f t="array" ref="AB166">IFERROR(IF(Tabla135[[#This Row],[Registro diligenciado]]=TRUE,_xlfn.IFS(AND(Tabla135[[#This Row],[No. de Control]]=1,Tabla135[[#This Row],[Desplazamiento en la Matriz]]="Probabilidad"),D166-(D166*Tabla135[[#This Row],[Valor del control]]),AND(Tabla135[[#This Row],[No. de Control]]&gt;1,Tabla135[[#This Row],[Desplazamiento en la Matriz]]="Probabilidad"),AB165-(AB165*Tabla135[[#This Row],[Valor del control]]),AND(Tabla135[[#This Row],[No. de Control]]=1,Tabla135[[#This Row],[Desplazamiento en la Matriz]]="Impacto"),D166,AND(Tabla135[[#This Row],[No. de Control]]&gt;1,Tabla135[[#This Row],[Desplazamiento en la Matriz]]="Impacto"),AB165),""),"")</f>
        <v/>
      </c>
      <c r="AC166" s="310" t="str" cm="1">
        <f t="array" ref="AC166">IFERROR(IF(Tabla135[[#This Row],[Registro diligenciado]]=TRUE,_xlfn.IFS(AND(Tabla135[[#This Row],[No. de Control]]=1,Tabla135[[#This Row],[Desplazamiento en la Matriz]]="Impacto"),E166-(E166*Tabla135[[#This Row],[Valor del control]]),AND(Tabla135[[#This Row],[No. de Control]]&gt;1,Tabla135[[#This Row],[Desplazamiento en la Matriz]]="Impacto"),AC165-(AC165*Tabla135[[#This Row],[Valor del control]]),AND(Tabla135[[#This Row],[No. de Control]]=1,Tabla135[[#This Row],[Desplazamiento en la Matriz]]="Probabilidad"),E166,AND(Tabla135[[#This Row],[No. de Control]]&gt;1,Tabla135[[#This Row],[Desplazamiento en la Matriz]]="Probabilidad"),AC165),""),"")</f>
        <v/>
      </c>
      <c r="AD166" s="310">
        <f>IFERROR(_xlfn.MINIFS(Tabla135[Probabilidad residual],Tabla135[Id Riesgo],Tabla135[[#This Row],[Id Riesgo]]),"")</f>
        <v>0.56000000000000005</v>
      </c>
      <c r="AE166" s="310">
        <f>IFERROR(_xlfn.MINIFS(Tabla135[Impacto residual],Tabla135[Id Riesgo],Tabla135[[#This Row],[Id Riesgo]]),"")</f>
        <v>1</v>
      </c>
      <c r="AF166" s="310" t="str" cm="1">
        <f t="array" ref="AF1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6" s="310" t="str" cm="1">
        <f t="array" ref="AG1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6" s="213"/>
      <c r="AJ166" s="801">
        <f>_xlfn.MINIFS(Tabla135[Probabilidad residual],Tabla135[Id Riesgo],Tabla135[[#This Row],[Id Riesgo]])</f>
        <v>0.56000000000000005</v>
      </c>
      <c r="AK166" s="801">
        <f>_xlfn.MINIFS(Tabla135[Impacto residual],Tabla135[Id Riesgo],Tabla135[[#This Row],[Id Riesgo]])</f>
        <v>1</v>
      </c>
      <c r="AL166" s="801"/>
      <c r="AM166" s="801"/>
      <c r="AN166" s="213"/>
      <c r="AO166" s="213"/>
      <c r="AP166" s="213"/>
      <c r="AQ166" s="213"/>
      <c r="AR166" s="213"/>
      <c r="AS166" s="213"/>
      <c r="AT166" s="213"/>
      <c r="AU166" s="213"/>
      <c r="AV166" s="213"/>
      <c r="AW166" s="213"/>
      <c r="AX166" s="213"/>
      <c r="AY166" s="213"/>
    </row>
    <row r="167" spans="1:51" ht="111.9" hidden="1" x14ac:dyDescent="0.4">
      <c r="A167" s="783" t="str">
        <f>Tabla135[[#This Row],[Id Riesgo]]</f>
        <v>RC16</v>
      </c>
      <c r="B167"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7" s="776" t="b">
        <f>Tabla135[[#This Row],[Identificado en paso 1 y 2?]]</f>
        <v>1</v>
      </c>
      <c r="D167" s="801">
        <f>_xlfn.XLOOKUP(Tabla135[[#This Row],[Id Riesgo]],Tabla13[Id Riesgo],Tabla13[Probabilidad],"",1)</f>
        <v>0.8</v>
      </c>
      <c r="E167" s="801">
        <f>IF(C167=TRUE,_xlfn.XLOOKUP(Tabla135[[#This Row],[Id Riesgo]],Tabla13[Id Riesgo],Tabla13[Porcentaje Impacto],"",1),"")</f>
        <v>1</v>
      </c>
      <c r="F167" s="290" t="str">
        <f t="shared" si="15"/>
        <v>RC16</v>
      </c>
      <c r="G167" s="414" t="b">
        <f>_xlfn.XLOOKUP(F167,Tabla13[Id Riesgo],Tabla13[Registro diligenciado],FALSE,1)</f>
        <v>1</v>
      </c>
      <c r="H167" s="290" t="str">
        <f>IF(G167,_xlfn.XLOOKUP(F167,Tabla6[Id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7" s="327">
        <f>_xlfn.XLOOKUP(Tabla135[[#This Row],[Id Riesgo]],Tabla13[Id Riesgo],Tabla13[Probabilidad])</f>
        <v>0.8</v>
      </c>
      <c r="J167" s="327">
        <f>_xlfn.XLOOKUP(Tabla135[[#This Row],[Id Riesgo]],Tabla13[Id Riesgo],Tabla13[Porcentaje Impacto],"",1)</f>
        <v>1</v>
      </c>
      <c r="K167" s="311">
        <v>6</v>
      </c>
      <c r="L167" s="314"/>
      <c r="M167" s="314"/>
      <c r="N167" s="314"/>
      <c r="O167" s="295"/>
      <c r="P167" s="314"/>
      <c r="Q167" s="328" t="str">
        <f>_xlfn.TEXTJOIN(" ",TRUE,Tabla135[[#This Row],[Actividad - Acción ¿Qué?
Inicia con verbo]],Tabla135[[#This Row],[Complemento
(Observaciones o desviaciones)]])</f>
        <v/>
      </c>
      <c r="R167" s="295"/>
      <c r="S167" s="327" t="str">
        <f>_xlfn.XLOOKUP(Tabla135[[#This Row],[Tipo de control]],Tabla7[Tipo de control],Tabla7[Peso],"",1)</f>
        <v/>
      </c>
      <c r="T167" s="290" t="str">
        <f>_xlfn.XLOOKUP(Tabla135[[#This Row],[Tipo de control]],Tabla7[Tipo de control],Tabla7[Afectación matriz],"",1)</f>
        <v/>
      </c>
      <c r="U167" s="295"/>
      <c r="V167" s="327" t="str">
        <f>_xlfn.XLOOKUP(Tabla135[[#This Row],[Implementación]],Tabla11[Implementación],Tabla11[Peso],"",1)</f>
        <v/>
      </c>
      <c r="W167" s="295"/>
      <c r="X167" s="295"/>
      <c r="Y167" s="295"/>
      <c r="Z167" s="295"/>
      <c r="AA167" s="310" t="str">
        <f>IFERROR(Tabla135[[#This Row],[Peso del control]]+Tabla135[[#This Row],[Peso de la implementación]],"")</f>
        <v/>
      </c>
      <c r="AB167" s="310" t="str" cm="1">
        <f t="array" ref="AB167">IFERROR(IF(Tabla135[[#This Row],[Registro diligenciado]]=TRUE,_xlfn.IFS(AND(Tabla135[[#This Row],[No. de Control]]=1,Tabla135[[#This Row],[Desplazamiento en la Matriz]]="Probabilidad"),D167-(D167*Tabla135[[#This Row],[Valor del control]]),AND(Tabla135[[#This Row],[No. de Control]]&gt;1,Tabla135[[#This Row],[Desplazamiento en la Matriz]]="Probabilidad"),AB166-(AB166*Tabla135[[#This Row],[Valor del control]]),AND(Tabla135[[#This Row],[No. de Control]]=1,Tabla135[[#This Row],[Desplazamiento en la Matriz]]="Impacto"),D167,AND(Tabla135[[#This Row],[No. de Control]]&gt;1,Tabla135[[#This Row],[Desplazamiento en la Matriz]]="Impacto"),AB166),""),"")</f>
        <v/>
      </c>
      <c r="AC167" s="310" t="str" cm="1">
        <f t="array" ref="AC167">IFERROR(IF(Tabla135[[#This Row],[Registro diligenciado]]=TRUE,_xlfn.IFS(AND(Tabla135[[#This Row],[No. de Control]]=1,Tabla135[[#This Row],[Desplazamiento en la Matriz]]="Impacto"),E167-(E167*Tabla135[[#This Row],[Valor del control]]),AND(Tabla135[[#This Row],[No. de Control]]&gt;1,Tabla135[[#This Row],[Desplazamiento en la Matriz]]="Impacto"),AC166-(AC166*Tabla135[[#This Row],[Valor del control]]),AND(Tabla135[[#This Row],[No. de Control]]=1,Tabla135[[#This Row],[Desplazamiento en la Matriz]]="Probabilidad"),E167,AND(Tabla135[[#This Row],[No. de Control]]&gt;1,Tabla135[[#This Row],[Desplazamiento en la Matriz]]="Probabilidad"),AC166),""),"")</f>
        <v/>
      </c>
      <c r="AD167" s="310">
        <f>IFERROR(_xlfn.MINIFS(Tabla135[Probabilidad residual],Tabla135[Id Riesgo],Tabla135[[#This Row],[Id Riesgo]]),"")</f>
        <v>0.56000000000000005</v>
      </c>
      <c r="AE167" s="310">
        <f>IFERROR(_xlfn.MINIFS(Tabla135[Impacto residual],Tabla135[Id Riesgo],Tabla135[[#This Row],[Id Riesgo]]),"")</f>
        <v>1</v>
      </c>
      <c r="AF167" s="310" t="str" cm="1">
        <f t="array" ref="AF1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7" s="310" t="str" cm="1">
        <f t="array" ref="AG1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7" s="213"/>
      <c r="AJ167" s="801">
        <f>_xlfn.MINIFS(Tabla135[Probabilidad residual],Tabla135[Id Riesgo],Tabla135[[#This Row],[Id Riesgo]])</f>
        <v>0.56000000000000005</v>
      </c>
      <c r="AK167" s="801">
        <f>_xlfn.MINIFS(Tabla135[Impacto residual],Tabla135[Id Riesgo],Tabla135[[#This Row],[Id Riesgo]])</f>
        <v>1</v>
      </c>
      <c r="AL167" s="801"/>
      <c r="AM167" s="801"/>
      <c r="AN167" s="213"/>
      <c r="AO167" s="213"/>
      <c r="AP167" s="213"/>
      <c r="AQ167" s="213"/>
      <c r="AR167" s="213"/>
      <c r="AS167" s="213"/>
      <c r="AT167" s="213"/>
      <c r="AU167" s="213"/>
      <c r="AV167" s="213"/>
      <c r="AW167" s="213"/>
      <c r="AX167" s="213"/>
      <c r="AY167" s="213"/>
    </row>
    <row r="168" spans="1:51" ht="111.9" hidden="1" x14ac:dyDescent="0.4">
      <c r="A168" s="783" t="str">
        <f>Tabla135[[#This Row],[Id Riesgo]]</f>
        <v>RC16</v>
      </c>
      <c r="B168"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8" s="776" t="b">
        <f>Tabla135[[#This Row],[Identificado en paso 1 y 2?]]</f>
        <v>1</v>
      </c>
      <c r="D168" s="801">
        <f>_xlfn.XLOOKUP(Tabla135[[#This Row],[Id Riesgo]],Tabla13[Id Riesgo],Tabla13[Probabilidad],"",1)</f>
        <v>0.8</v>
      </c>
      <c r="E168" s="801">
        <f>IF(C168=TRUE,_xlfn.XLOOKUP(Tabla135[[#This Row],[Id Riesgo]],Tabla13[Id Riesgo],Tabla13[Porcentaje Impacto],"",1),"")</f>
        <v>1</v>
      </c>
      <c r="F168" s="290" t="str">
        <f t="shared" si="15"/>
        <v>RC16</v>
      </c>
      <c r="G168" s="414" t="b">
        <f>_xlfn.XLOOKUP(F168,Tabla13[Id Riesgo],Tabla13[Registro diligenciado],FALSE,1)</f>
        <v>1</v>
      </c>
      <c r="H168" s="290" t="str">
        <f>IF(G168,_xlfn.XLOOKUP(F168,Tabla6[Id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8" s="327">
        <f>_xlfn.XLOOKUP(Tabla135[[#This Row],[Id Riesgo]],Tabla13[Id Riesgo],Tabla13[Probabilidad])</f>
        <v>0.8</v>
      </c>
      <c r="J168" s="327">
        <f>_xlfn.XLOOKUP(Tabla135[[#This Row],[Id Riesgo]],Tabla13[Id Riesgo],Tabla13[Porcentaje Impacto],"",1)</f>
        <v>1</v>
      </c>
      <c r="K168" s="311">
        <v>7</v>
      </c>
      <c r="L168" s="314"/>
      <c r="M168" s="314"/>
      <c r="N168" s="314"/>
      <c r="O168" s="295"/>
      <c r="P168" s="314"/>
      <c r="Q168" s="328" t="str">
        <f>_xlfn.TEXTJOIN(" ",TRUE,Tabla135[[#This Row],[Actividad - Acción ¿Qué?
Inicia con verbo]],Tabla135[[#This Row],[Complemento
(Observaciones o desviaciones)]])</f>
        <v/>
      </c>
      <c r="R168" s="295"/>
      <c r="S168" s="327" t="str">
        <f>_xlfn.XLOOKUP(Tabla135[[#This Row],[Tipo de control]],Tabla7[Tipo de control],Tabla7[Peso],"",1)</f>
        <v/>
      </c>
      <c r="T168" s="290" t="str">
        <f>_xlfn.XLOOKUP(Tabla135[[#This Row],[Tipo de control]],Tabla7[Tipo de control],Tabla7[Afectación matriz],"",1)</f>
        <v/>
      </c>
      <c r="U168" s="295"/>
      <c r="V168" s="327" t="str">
        <f>_xlfn.XLOOKUP(Tabla135[[#This Row],[Implementación]],Tabla11[Implementación],Tabla11[Peso],"",1)</f>
        <v/>
      </c>
      <c r="W168" s="295"/>
      <c r="X168" s="295"/>
      <c r="Y168" s="295"/>
      <c r="Z168" s="295"/>
      <c r="AA168" s="310" t="str">
        <f>IFERROR(Tabla135[[#This Row],[Peso del control]]+Tabla135[[#This Row],[Peso de la implementación]],"")</f>
        <v/>
      </c>
      <c r="AB168" s="310" t="str" cm="1">
        <f t="array" ref="AB168">IFERROR(IF(Tabla135[[#This Row],[Registro diligenciado]]=TRUE,_xlfn.IFS(AND(Tabla135[[#This Row],[No. de Control]]=1,Tabla135[[#This Row],[Desplazamiento en la Matriz]]="Probabilidad"),D168-(D168*Tabla135[[#This Row],[Valor del control]]),AND(Tabla135[[#This Row],[No. de Control]]&gt;1,Tabla135[[#This Row],[Desplazamiento en la Matriz]]="Probabilidad"),AB167-(AB167*Tabla135[[#This Row],[Valor del control]]),AND(Tabla135[[#This Row],[No. de Control]]=1,Tabla135[[#This Row],[Desplazamiento en la Matriz]]="Impacto"),D168,AND(Tabla135[[#This Row],[No. de Control]]&gt;1,Tabla135[[#This Row],[Desplazamiento en la Matriz]]="Impacto"),AB167),""),"")</f>
        <v/>
      </c>
      <c r="AC168" s="310" t="str" cm="1">
        <f t="array" ref="AC168">IFERROR(IF(Tabla135[[#This Row],[Registro diligenciado]]=TRUE,_xlfn.IFS(AND(Tabla135[[#This Row],[No. de Control]]=1,Tabla135[[#This Row],[Desplazamiento en la Matriz]]="Impacto"),E168-(E168*Tabla135[[#This Row],[Valor del control]]),AND(Tabla135[[#This Row],[No. de Control]]&gt;1,Tabla135[[#This Row],[Desplazamiento en la Matriz]]="Impacto"),AC167-(AC167*Tabla135[[#This Row],[Valor del control]]),AND(Tabla135[[#This Row],[No. de Control]]=1,Tabla135[[#This Row],[Desplazamiento en la Matriz]]="Probabilidad"),E168,AND(Tabla135[[#This Row],[No. de Control]]&gt;1,Tabla135[[#This Row],[Desplazamiento en la Matriz]]="Probabilidad"),AC167),""),"")</f>
        <v/>
      </c>
      <c r="AD168" s="310">
        <f>IFERROR(_xlfn.MINIFS(Tabla135[Probabilidad residual],Tabla135[Id Riesgo],Tabla135[[#This Row],[Id Riesgo]]),"")</f>
        <v>0.56000000000000005</v>
      </c>
      <c r="AE168" s="310">
        <f>IFERROR(_xlfn.MINIFS(Tabla135[Impacto residual],Tabla135[Id Riesgo],Tabla135[[#This Row],[Id Riesgo]]),"")</f>
        <v>1</v>
      </c>
      <c r="AF168" s="310" t="str" cm="1">
        <f t="array" ref="AF1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8" s="310" t="str" cm="1">
        <f t="array" ref="AG1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8" s="213"/>
      <c r="AJ168" s="801">
        <f>_xlfn.MINIFS(Tabla135[Probabilidad residual],Tabla135[Id Riesgo],Tabla135[[#This Row],[Id Riesgo]])</f>
        <v>0.56000000000000005</v>
      </c>
      <c r="AK168" s="801">
        <f>_xlfn.MINIFS(Tabla135[Impacto residual],Tabla135[Id Riesgo],Tabla135[[#This Row],[Id Riesgo]])</f>
        <v>1</v>
      </c>
      <c r="AL168" s="801"/>
      <c r="AM168" s="801"/>
      <c r="AN168" s="213"/>
      <c r="AO168" s="213"/>
      <c r="AP168" s="213"/>
      <c r="AQ168" s="213"/>
      <c r="AR168" s="213"/>
      <c r="AS168" s="213"/>
      <c r="AT168" s="213"/>
      <c r="AU168" s="213"/>
      <c r="AV168" s="213"/>
      <c r="AW168" s="213"/>
      <c r="AX168" s="213"/>
      <c r="AY168" s="213"/>
    </row>
    <row r="169" spans="1:51" ht="111.9" hidden="1" x14ac:dyDescent="0.4">
      <c r="A169" s="783" t="str">
        <f>Tabla135[[#This Row],[Id Riesgo]]</f>
        <v>RC16</v>
      </c>
      <c r="B169"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69" s="776" t="b">
        <f>Tabla135[[#This Row],[Identificado en paso 1 y 2?]]</f>
        <v>1</v>
      </c>
      <c r="D169" s="801">
        <f>_xlfn.XLOOKUP(Tabla135[[#This Row],[Id Riesgo]],Tabla13[Id Riesgo],Tabla13[Probabilidad],"",1)</f>
        <v>0.8</v>
      </c>
      <c r="E169" s="801">
        <f>IF(C169=TRUE,_xlfn.XLOOKUP(Tabla135[[#This Row],[Id Riesgo]],Tabla13[Id Riesgo],Tabla13[Porcentaje Impacto],"",1),"")</f>
        <v>1</v>
      </c>
      <c r="F169" s="290" t="str">
        <f t="shared" si="15"/>
        <v>RC16</v>
      </c>
      <c r="G169" s="414" t="b">
        <f>_xlfn.XLOOKUP(F169,Tabla13[Id Riesgo],Tabla13[Registro diligenciado],FALSE,1)</f>
        <v>1</v>
      </c>
      <c r="H169" s="290" t="str">
        <f>IF(G169,_xlfn.XLOOKUP(F169,Tabla6[Id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69" s="327">
        <f>_xlfn.XLOOKUP(Tabla135[[#This Row],[Id Riesgo]],Tabla13[Id Riesgo],Tabla13[Probabilidad])</f>
        <v>0.8</v>
      </c>
      <c r="J169" s="327">
        <f>_xlfn.XLOOKUP(Tabla135[[#This Row],[Id Riesgo]],Tabla13[Id Riesgo],Tabla13[Porcentaje Impacto],"",1)</f>
        <v>1</v>
      </c>
      <c r="K169" s="311">
        <v>8</v>
      </c>
      <c r="L169" s="314"/>
      <c r="M169" s="314"/>
      <c r="N169" s="314"/>
      <c r="O169" s="295"/>
      <c r="P169" s="314"/>
      <c r="Q169" s="328" t="str">
        <f>_xlfn.TEXTJOIN(" ",TRUE,Tabla135[[#This Row],[Actividad - Acción ¿Qué?
Inicia con verbo]],Tabla135[[#This Row],[Complemento
(Observaciones o desviaciones)]])</f>
        <v/>
      </c>
      <c r="R169" s="295"/>
      <c r="S169" s="327" t="str">
        <f>_xlfn.XLOOKUP(Tabla135[[#This Row],[Tipo de control]],Tabla7[Tipo de control],Tabla7[Peso],"",1)</f>
        <v/>
      </c>
      <c r="T169" s="290" t="str">
        <f>_xlfn.XLOOKUP(Tabla135[[#This Row],[Tipo de control]],Tabla7[Tipo de control],Tabla7[Afectación matriz],"",1)</f>
        <v/>
      </c>
      <c r="U169" s="295"/>
      <c r="V169" s="327" t="str">
        <f>_xlfn.XLOOKUP(Tabla135[[#This Row],[Implementación]],Tabla11[Implementación],Tabla11[Peso],"",1)</f>
        <v/>
      </c>
      <c r="W169" s="295"/>
      <c r="X169" s="295"/>
      <c r="Y169" s="295"/>
      <c r="Z169" s="295"/>
      <c r="AA169" s="310" t="str">
        <f>IFERROR(Tabla135[[#This Row],[Peso del control]]+Tabla135[[#This Row],[Peso de la implementación]],"")</f>
        <v/>
      </c>
      <c r="AB169" s="310" t="str" cm="1">
        <f t="array" ref="AB169">IFERROR(IF(Tabla135[[#This Row],[Registro diligenciado]]=TRUE,_xlfn.IFS(AND(Tabla135[[#This Row],[No. de Control]]=1,Tabla135[[#This Row],[Desplazamiento en la Matriz]]="Probabilidad"),D169-(D169*Tabla135[[#This Row],[Valor del control]]),AND(Tabla135[[#This Row],[No. de Control]]&gt;1,Tabla135[[#This Row],[Desplazamiento en la Matriz]]="Probabilidad"),AB168-(AB168*Tabla135[[#This Row],[Valor del control]]),AND(Tabla135[[#This Row],[No. de Control]]=1,Tabla135[[#This Row],[Desplazamiento en la Matriz]]="Impacto"),D169,AND(Tabla135[[#This Row],[No. de Control]]&gt;1,Tabla135[[#This Row],[Desplazamiento en la Matriz]]="Impacto"),AB168),""),"")</f>
        <v/>
      </c>
      <c r="AC169" s="310" t="str" cm="1">
        <f t="array" ref="AC169">IFERROR(IF(Tabla135[[#This Row],[Registro diligenciado]]=TRUE,_xlfn.IFS(AND(Tabla135[[#This Row],[No. de Control]]=1,Tabla135[[#This Row],[Desplazamiento en la Matriz]]="Impacto"),E169-(E169*Tabla135[[#This Row],[Valor del control]]),AND(Tabla135[[#This Row],[No. de Control]]&gt;1,Tabla135[[#This Row],[Desplazamiento en la Matriz]]="Impacto"),AC168-(AC168*Tabla135[[#This Row],[Valor del control]]),AND(Tabla135[[#This Row],[No. de Control]]=1,Tabla135[[#This Row],[Desplazamiento en la Matriz]]="Probabilidad"),E169,AND(Tabla135[[#This Row],[No. de Control]]&gt;1,Tabla135[[#This Row],[Desplazamiento en la Matriz]]="Probabilidad"),AC168),""),"")</f>
        <v/>
      </c>
      <c r="AD169" s="310">
        <f>IFERROR(_xlfn.MINIFS(Tabla135[Probabilidad residual],Tabla135[Id Riesgo],Tabla135[[#This Row],[Id Riesgo]]),"")</f>
        <v>0.56000000000000005</v>
      </c>
      <c r="AE169" s="310">
        <f>IFERROR(_xlfn.MINIFS(Tabla135[Impacto residual],Tabla135[Id Riesgo],Tabla135[[#This Row],[Id Riesgo]]),"")</f>
        <v>1</v>
      </c>
      <c r="AF169" s="310" t="str" cm="1">
        <f t="array" ref="AF1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69" s="310" t="str" cm="1">
        <f t="array" ref="AG1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9" s="213"/>
      <c r="AJ169" s="801">
        <f>_xlfn.MINIFS(Tabla135[Probabilidad residual],Tabla135[Id Riesgo],Tabla135[[#This Row],[Id Riesgo]])</f>
        <v>0.56000000000000005</v>
      </c>
      <c r="AK169" s="801">
        <f>_xlfn.MINIFS(Tabla135[Impacto residual],Tabla135[Id Riesgo],Tabla135[[#This Row],[Id Riesgo]])</f>
        <v>1</v>
      </c>
      <c r="AL169" s="801"/>
      <c r="AM169" s="801"/>
      <c r="AN169" s="213"/>
      <c r="AO169" s="213"/>
      <c r="AP169" s="213"/>
      <c r="AQ169" s="213"/>
      <c r="AR169" s="213"/>
      <c r="AS169" s="213"/>
      <c r="AT169" s="213"/>
      <c r="AU169" s="213"/>
      <c r="AV169" s="213"/>
      <c r="AW169" s="213"/>
      <c r="AX169" s="213"/>
      <c r="AY169" s="213"/>
    </row>
    <row r="170" spans="1:51" ht="111.9" hidden="1" x14ac:dyDescent="0.4">
      <c r="A170" s="783" t="str">
        <f>Tabla135[[#This Row],[Id Riesgo]]</f>
        <v>RC16</v>
      </c>
      <c r="B170"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70" s="776" t="b">
        <f>Tabla135[[#This Row],[Identificado en paso 1 y 2?]]</f>
        <v>1</v>
      </c>
      <c r="D170" s="801">
        <f>_xlfn.XLOOKUP(Tabla135[[#This Row],[Id Riesgo]],Tabla13[Id Riesgo],Tabla13[Probabilidad],"",1)</f>
        <v>0.8</v>
      </c>
      <c r="E170" s="801">
        <f>IF(C170=TRUE,_xlfn.XLOOKUP(Tabla135[[#This Row],[Id Riesgo]],Tabla13[Id Riesgo],Tabla13[Porcentaje Impacto],"",1),"")</f>
        <v>1</v>
      </c>
      <c r="F170" s="290" t="str">
        <f t="shared" si="15"/>
        <v>RC16</v>
      </c>
      <c r="G170" s="414" t="b">
        <f>_xlfn.XLOOKUP(F170,Tabla13[Id Riesgo],Tabla13[Registro diligenciado],FALSE,1)</f>
        <v>1</v>
      </c>
      <c r="H170" s="290" t="str">
        <f>IF(G170,_xlfn.XLOOKUP(F170,Tabla6[Id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70" s="327">
        <f>_xlfn.XLOOKUP(Tabla135[[#This Row],[Id Riesgo]],Tabla13[Id Riesgo],Tabla13[Probabilidad])</f>
        <v>0.8</v>
      </c>
      <c r="J170" s="327">
        <f>_xlfn.XLOOKUP(Tabla135[[#This Row],[Id Riesgo]],Tabla13[Id Riesgo],Tabla13[Porcentaje Impacto],"",1)</f>
        <v>1</v>
      </c>
      <c r="K170" s="311">
        <v>9</v>
      </c>
      <c r="L170" s="314"/>
      <c r="M170" s="314"/>
      <c r="N170" s="314"/>
      <c r="O170" s="295"/>
      <c r="P170" s="314"/>
      <c r="Q170" s="328" t="str">
        <f>_xlfn.TEXTJOIN(" ",TRUE,Tabla135[[#This Row],[Actividad - Acción ¿Qué?
Inicia con verbo]],Tabla135[[#This Row],[Complemento
(Observaciones o desviaciones)]])</f>
        <v/>
      </c>
      <c r="R170" s="295"/>
      <c r="S170" s="327" t="str">
        <f>_xlfn.XLOOKUP(Tabla135[[#This Row],[Tipo de control]],Tabla7[Tipo de control],Tabla7[Peso],"",1)</f>
        <v/>
      </c>
      <c r="T170" s="290" t="str">
        <f>_xlfn.XLOOKUP(Tabla135[[#This Row],[Tipo de control]],Tabla7[Tipo de control],Tabla7[Afectación matriz],"",1)</f>
        <v/>
      </c>
      <c r="U170" s="295"/>
      <c r="V170" s="327" t="str">
        <f>_xlfn.XLOOKUP(Tabla135[[#This Row],[Implementación]],Tabla11[Implementación],Tabla11[Peso],"",1)</f>
        <v/>
      </c>
      <c r="W170" s="295"/>
      <c r="X170" s="295"/>
      <c r="Y170" s="295"/>
      <c r="Z170" s="295"/>
      <c r="AA170" s="310" t="str">
        <f>IFERROR(Tabla135[[#This Row],[Peso del control]]+Tabla135[[#This Row],[Peso de la implementación]],"")</f>
        <v/>
      </c>
      <c r="AB170" s="310" t="str" cm="1">
        <f t="array" ref="AB170">IFERROR(IF(Tabla135[[#This Row],[Registro diligenciado]]=TRUE,_xlfn.IFS(AND(Tabla135[[#This Row],[No. de Control]]=1,Tabla135[[#This Row],[Desplazamiento en la Matriz]]="Probabilidad"),D170-(D170*Tabla135[[#This Row],[Valor del control]]),AND(Tabla135[[#This Row],[No. de Control]]&gt;1,Tabla135[[#This Row],[Desplazamiento en la Matriz]]="Probabilidad"),AB169-(AB169*Tabla135[[#This Row],[Valor del control]]),AND(Tabla135[[#This Row],[No. de Control]]=1,Tabla135[[#This Row],[Desplazamiento en la Matriz]]="Impacto"),D170,AND(Tabla135[[#This Row],[No. de Control]]&gt;1,Tabla135[[#This Row],[Desplazamiento en la Matriz]]="Impacto"),AB169),""),"")</f>
        <v/>
      </c>
      <c r="AC170" s="310" t="str" cm="1">
        <f t="array" ref="AC170">IFERROR(IF(Tabla135[[#This Row],[Registro diligenciado]]=TRUE,_xlfn.IFS(AND(Tabla135[[#This Row],[No. de Control]]=1,Tabla135[[#This Row],[Desplazamiento en la Matriz]]="Impacto"),E170-(E170*Tabla135[[#This Row],[Valor del control]]),AND(Tabla135[[#This Row],[No. de Control]]&gt;1,Tabla135[[#This Row],[Desplazamiento en la Matriz]]="Impacto"),AC169-(AC169*Tabla135[[#This Row],[Valor del control]]),AND(Tabla135[[#This Row],[No. de Control]]=1,Tabla135[[#This Row],[Desplazamiento en la Matriz]]="Probabilidad"),E170,AND(Tabla135[[#This Row],[No. de Control]]&gt;1,Tabla135[[#This Row],[Desplazamiento en la Matriz]]="Probabilidad"),AC169),""),"")</f>
        <v/>
      </c>
      <c r="AD170" s="310">
        <f>IFERROR(_xlfn.MINIFS(Tabla135[Probabilidad residual],Tabla135[Id Riesgo],Tabla135[[#This Row],[Id Riesgo]]),"")</f>
        <v>0.56000000000000005</v>
      </c>
      <c r="AE170" s="310">
        <f>IFERROR(_xlfn.MINIFS(Tabla135[Impacto residual],Tabla135[Id Riesgo],Tabla135[[#This Row],[Id Riesgo]]),"")</f>
        <v>1</v>
      </c>
      <c r="AF170" s="310" t="str" cm="1">
        <f t="array" ref="AF1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0" s="310" t="str" cm="1">
        <f t="array" ref="AG1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0" s="213"/>
      <c r="AJ170" s="801">
        <f>_xlfn.MINIFS(Tabla135[Probabilidad residual],Tabla135[Id Riesgo],Tabla135[[#This Row],[Id Riesgo]])</f>
        <v>0.56000000000000005</v>
      </c>
      <c r="AK170" s="801">
        <f>_xlfn.MINIFS(Tabla135[Impacto residual],Tabla135[Id Riesgo],Tabla135[[#This Row],[Id Riesgo]])</f>
        <v>1</v>
      </c>
      <c r="AL170" s="801"/>
      <c r="AM170" s="801"/>
      <c r="AN170" s="213"/>
      <c r="AO170" s="213"/>
      <c r="AP170" s="213"/>
      <c r="AQ170" s="213"/>
      <c r="AR170" s="213"/>
      <c r="AS170" s="213"/>
      <c r="AT170" s="213"/>
      <c r="AU170" s="213"/>
      <c r="AV170" s="213"/>
      <c r="AW170" s="213"/>
      <c r="AX170" s="213"/>
      <c r="AY170" s="213"/>
    </row>
    <row r="171" spans="1:51" ht="111.9" hidden="1" x14ac:dyDescent="0.4">
      <c r="A171" s="783" t="str">
        <f>Tabla135[[#This Row],[Id Riesgo]]</f>
        <v>RC16</v>
      </c>
      <c r="B171" s="784" t="str">
        <f>Tabla135[[#This Row],[Riesgo]]</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C171" s="776" t="b">
        <f>Tabla135[[#This Row],[Identificado en paso 1 y 2?]]</f>
        <v>1</v>
      </c>
      <c r="D171" s="801">
        <f>_xlfn.XLOOKUP(Tabla135[[#This Row],[Id Riesgo]],Tabla13[Id Riesgo],Tabla13[Probabilidad],"",1)</f>
        <v>0.8</v>
      </c>
      <c r="E171" s="801">
        <f>IF(C171=TRUE,_xlfn.XLOOKUP(Tabla135[[#This Row],[Id Riesgo]],Tabla13[Id Riesgo],Tabla13[Porcentaje Impacto],"",1),"")</f>
        <v>1</v>
      </c>
      <c r="F171" s="290" t="str">
        <f t="shared" si="15"/>
        <v>RC16</v>
      </c>
      <c r="G171" s="414" t="b">
        <f>_xlfn.XLOOKUP(F171,Tabla13[Id Riesgo],Tabla13[Registro diligenciado],FALSE,1)</f>
        <v>1</v>
      </c>
      <c r="H171" s="290" t="str">
        <f>IF(G171,_xlfn.XLOOKUP(F171,Tabla6[Id Riesgo],Tabla6[DESCRIPCIÓN DEL RIESGO],FALSE,1),"")</f>
        <v>Posibilidad de afectación Reputacional, Operativa, Legal, Económica por Corrupción, Soborno entrante, Conflicto de Intereses debido a La posibilidad de incumplir tanto con los tiempos de respuesta como con los estándares de calidad en la atención al ciudadano, al generar respuestas inoportunas, inapropiadas o deficientes a las PQRSFD.</v>
      </c>
      <c r="I171" s="327">
        <f>_xlfn.XLOOKUP(Tabla135[[#This Row],[Id Riesgo]],Tabla13[Id Riesgo],Tabla13[Probabilidad])</f>
        <v>0.8</v>
      </c>
      <c r="J171" s="327">
        <f>_xlfn.XLOOKUP(Tabla135[[#This Row],[Id Riesgo]],Tabla13[Id Riesgo],Tabla13[Porcentaje Impacto],"",1)</f>
        <v>1</v>
      </c>
      <c r="K171" s="311">
        <v>10</v>
      </c>
      <c r="L171" s="314"/>
      <c r="M171" s="314"/>
      <c r="N171" s="314"/>
      <c r="O171" s="295"/>
      <c r="P171" s="314"/>
      <c r="Q171" s="328" t="str">
        <f>_xlfn.TEXTJOIN(" ",TRUE,Tabla135[[#This Row],[Actividad - Acción ¿Qué?
Inicia con verbo]],Tabla135[[#This Row],[Complemento
(Observaciones o desviaciones)]])</f>
        <v/>
      </c>
      <c r="R171" s="295"/>
      <c r="S171" s="327" t="str">
        <f>_xlfn.XLOOKUP(Tabla135[[#This Row],[Tipo de control]],Tabla7[Tipo de control],Tabla7[Peso],"",1)</f>
        <v/>
      </c>
      <c r="T171" s="290" t="str">
        <f>_xlfn.XLOOKUP(Tabla135[[#This Row],[Tipo de control]],Tabla7[Tipo de control],Tabla7[Afectación matriz],"",1)</f>
        <v/>
      </c>
      <c r="U171" s="295"/>
      <c r="V171" s="327" t="str">
        <f>_xlfn.XLOOKUP(Tabla135[[#This Row],[Implementación]],Tabla11[Implementación],Tabla11[Peso],"",1)</f>
        <v/>
      </c>
      <c r="W171" s="295"/>
      <c r="X171" s="295"/>
      <c r="Y171" s="295"/>
      <c r="Z171" s="295"/>
      <c r="AA171" s="310" t="str">
        <f>IFERROR(Tabla135[[#This Row],[Peso del control]]+Tabla135[[#This Row],[Peso de la implementación]],"")</f>
        <v/>
      </c>
      <c r="AB171" s="310" t="str" cm="1">
        <f t="array" ref="AB171">IFERROR(IF(Tabla135[[#This Row],[Registro diligenciado]]=TRUE,_xlfn.IFS(AND(Tabla135[[#This Row],[No. de Control]]=1,Tabla135[[#This Row],[Desplazamiento en la Matriz]]="Probabilidad"),D171-(D171*Tabla135[[#This Row],[Valor del control]]),AND(Tabla135[[#This Row],[No. de Control]]&gt;1,Tabla135[[#This Row],[Desplazamiento en la Matriz]]="Probabilidad"),AB170-(AB170*Tabla135[[#This Row],[Valor del control]]),AND(Tabla135[[#This Row],[No. de Control]]=1,Tabla135[[#This Row],[Desplazamiento en la Matriz]]="Impacto"),D171,AND(Tabla135[[#This Row],[No. de Control]]&gt;1,Tabla135[[#This Row],[Desplazamiento en la Matriz]]="Impacto"),AB170),""),"")</f>
        <v/>
      </c>
      <c r="AC171" s="310" t="str" cm="1">
        <f t="array" ref="AC171">IFERROR(IF(Tabla135[[#This Row],[Registro diligenciado]]=TRUE,_xlfn.IFS(AND(Tabla135[[#This Row],[No. de Control]]=1,Tabla135[[#This Row],[Desplazamiento en la Matriz]]="Impacto"),E171-(E171*Tabla135[[#This Row],[Valor del control]]),AND(Tabla135[[#This Row],[No. de Control]]&gt;1,Tabla135[[#This Row],[Desplazamiento en la Matriz]]="Impacto"),AC170-(AC170*Tabla135[[#This Row],[Valor del control]]),AND(Tabla135[[#This Row],[No. de Control]]=1,Tabla135[[#This Row],[Desplazamiento en la Matriz]]="Probabilidad"),E171,AND(Tabla135[[#This Row],[No. de Control]]&gt;1,Tabla135[[#This Row],[Desplazamiento en la Matriz]]="Probabilidad"),AC170),""),"")</f>
        <v/>
      </c>
      <c r="AD171" s="310">
        <f>IFERROR(_xlfn.MINIFS(Tabla135[Probabilidad residual],Tabla135[Id Riesgo],Tabla135[[#This Row],[Id Riesgo]]),"")</f>
        <v>0.56000000000000005</v>
      </c>
      <c r="AE171" s="310">
        <f>IFERROR(_xlfn.MINIFS(Tabla135[Impacto residual],Tabla135[Id Riesgo],Tabla135[[#This Row],[Id Riesgo]]),"")</f>
        <v>1</v>
      </c>
      <c r="AF171" s="310" t="str" cm="1">
        <f t="array" ref="AF1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1" s="310" t="str" cm="1">
        <f t="array" ref="AG1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1" s="213"/>
      <c r="AJ171" s="801">
        <f>_xlfn.MINIFS(Tabla135[Probabilidad residual],Tabla135[Id Riesgo],Tabla135[[#This Row],[Id Riesgo]])</f>
        <v>0.56000000000000005</v>
      </c>
      <c r="AK171" s="801">
        <f>_xlfn.MINIFS(Tabla135[Impacto residual],Tabla135[Id Riesgo],Tabla135[[#This Row],[Id Riesgo]])</f>
        <v>1</v>
      </c>
      <c r="AL171" s="801"/>
      <c r="AM171" s="801"/>
      <c r="AN171" s="213"/>
      <c r="AO171" s="213"/>
      <c r="AP171" s="213"/>
      <c r="AQ171" s="213"/>
      <c r="AR171" s="213"/>
      <c r="AS171" s="213"/>
      <c r="AT171" s="213"/>
      <c r="AU171" s="213"/>
      <c r="AV171" s="213"/>
      <c r="AW171" s="213"/>
      <c r="AX171" s="213"/>
      <c r="AY171" s="213"/>
    </row>
    <row r="172" spans="1:51" ht="293.25" customHeight="1" x14ac:dyDescent="0.4">
      <c r="A172" s="783" t="str">
        <f>Tabla135[[#This Row],[Id Riesgo]]</f>
        <v>RC17</v>
      </c>
      <c r="B172"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2" s="776" t="b">
        <f>Tabla135[[#This Row],[Identificado en paso 1 y 2?]]</f>
        <v>1</v>
      </c>
      <c r="D172" s="801">
        <f>_xlfn.XLOOKUP(Tabla135[[#This Row],[Id Riesgo]],Tabla13[Id Riesgo],Tabla13[Probabilidad],"",1)</f>
        <v>0.6</v>
      </c>
      <c r="E172" s="801">
        <f>IF(C172=TRUE,_xlfn.XLOOKUP(Tabla135[[#This Row],[Id Riesgo]],Tabla13[Id Riesgo],Tabla13[Porcentaje Impacto],"",1),"")</f>
        <v>1</v>
      </c>
      <c r="F172" s="290" t="s">
        <v>588</v>
      </c>
      <c r="G172" s="414" t="b">
        <f>_xlfn.XLOOKUP(F172,Tabla13[Id Riesgo],Tabla13[Registro diligenciado],FALSE,1)</f>
        <v>1</v>
      </c>
      <c r="H172" s="290" t="str">
        <f>IF(G172,_xlfn.XLOOKUP(F172,Tabla6[Id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2" s="327">
        <f>_xlfn.XLOOKUP(Tabla135[[#This Row],[Id Riesgo]],Tabla13[Id Riesgo],Tabla13[Probabilidad])</f>
        <v>0.6</v>
      </c>
      <c r="J172" s="327">
        <f>_xlfn.XLOOKUP(Tabla135[[#This Row],[Id Riesgo]],Tabla13[Id Riesgo],Tabla13[Porcentaje Impacto],"",1)</f>
        <v>1</v>
      </c>
      <c r="K172" s="311">
        <v>1</v>
      </c>
      <c r="L172" s="314" t="s">
        <v>272</v>
      </c>
      <c r="M172" s="314" t="s">
        <v>236</v>
      </c>
      <c r="N172" s="314" t="s">
        <v>296</v>
      </c>
      <c r="O172" s="295" t="s">
        <v>816</v>
      </c>
      <c r="P172" s="314" t="s">
        <v>817</v>
      </c>
      <c r="Q172" s="328" t="str">
        <f>_xlfn.TEXTJOIN(" ",TRUE,Tabla135[[#This Row],[Actividad - Acción ¿Qué?
Inicia con verbo]],Tabla135[[#This Row],[Complemento
(Observaciones o desviaciones)]])</f>
        <v>Controlar y realizar seguimiento al cumplimiento de las actividades del proceso Adminsitración de Tierras mediante el reporte de control y seguimiento al cumplimiento de las actividades por cada equipo de trabajo.</v>
      </c>
      <c r="R172" s="295" t="s">
        <v>135</v>
      </c>
      <c r="S172" s="327">
        <f>_xlfn.XLOOKUP(Tabla135[[#This Row],[Tipo de control]],Tabla7[Tipo de control],Tabla7[Peso],"",1)</f>
        <v>0.15</v>
      </c>
      <c r="T172" s="290" t="str">
        <f>_xlfn.XLOOKUP(Tabla135[[#This Row],[Tipo de control]],Tabla7[Tipo de control],Tabla7[Afectación matriz],"",1)</f>
        <v>Probabilidad</v>
      </c>
      <c r="U172" s="295" t="s">
        <v>136</v>
      </c>
      <c r="V172" s="327">
        <f>_xlfn.XLOOKUP(Tabla135[[#This Row],[Implementación]],Tabla11[Implementación],Tabla11[Peso],"",1)</f>
        <v>0.15</v>
      </c>
      <c r="W172" s="295" t="s">
        <v>98</v>
      </c>
      <c r="X172" s="295" t="s">
        <v>222</v>
      </c>
      <c r="Y172" s="295" t="s">
        <v>100</v>
      </c>
      <c r="Z172" s="295" t="s">
        <v>101</v>
      </c>
      <c r="AA172" s="310">
        <f>IFERROR(Tabla135[[#This Row],[Peso del control]]+Tabla135[[#This Row],[Peso de la implementación]],"")</f>
        <v>0.3</v>
      </c>
      <c r="AB172" s="310" cm="1">
        <f t="array" ref="AB172">IFERROR(IF(Tabla135[[#This Row],[Registro diligenciado]]=TRUE,_xlfn.IFS(AND(Tabla135[[#This Row],[No. de Control]]=1,Tabla135[[#This Row],[Desplazamiento en la Matriz]]="Probabilidad"),D172-(D172*Tabla135[[#This Row],[Valor del control]]),AND(Tabla135[[#This Row],[No. de Control]]&gt;1,Tabla135[[#This Row],[Desplazamiento en la Matriz]]="Probabilidad"),AB171-(AB171*Tabla135[[#This Row],[Valor del control]]),AND(Tabla135[[#This Row],[No. de Control]]=1,Tabla135[[#This Row],[Desplazamiento en la Matriz]]="Impacto"),D172,AND(Tabla135[[#This Row],[No. de Control]]&gt;1,Tabla135[[#This Row],[Desplazamiento en la Matriz]]="Impacto"),AB171),""),"")</f>
        <v>0.42</v>
      </c>
      <c r="AC172" s="310" cm="1">
        <f t="array" ref="AC172">IFERROR(IF(Tabla135[[#This Row],[Registro diligenciado]]=TRUE,_xlfn.IFS(AND(Tabla135[[#This Row],[No. de Control]]=1,Tabla135[[#This Row],[Desplazamiento en la Matriz]]="Impacto"),E172-(E172*Tabla135[[#This Row],[Valor del control]]),AND(Tabla135[[#This Row],[No. de Control]]&gt;1,Tabla135[[#This Row],[Desplazamiento en la Matriz]]="Impacto"),AC171-(AC171*Tabla135[[#This Row],[Valor del control]]),AND(Tabla135[[#This Row],[No. de Control]]=1,Tabla135[[#This Row],[Desplazamiento en la Matriz]]="Probabilidad"),E172,AND(Tabla135[[#This Row],[No. de Control]]&gt;1,Tabla135[[#This Row],[Desplazamiento en la Matriz]]="Probabilidad"),AC171),""),"")</f>
        <v>1</v>
      </c>
      <c r="AD172" s="310">
        <f>IFERROR(_xlfn.MINIFS(Tabla135[Probabilidad residual],Tabla135[Id Riesgo],Tabla135[[#This Row],[Id Riesgo]]),"")</f>
        <v>0.42</v>
      </c>
      <c r="AE172" s="310">
        <f>IFERROR(_xlfn.MINIFS(Tabla135[Impacto residual],Tabla135[Id Riesgo],Tabla135[[#This Row],[Id Riesgo]]),"")</f>
        <v>1</v>
      </c>
      <c r="AF172" s="310" t="str" cm="1">
        <f t="array" ref="AF1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2" s="310" t="str" cm="1">
        <f t="array" ref="AG1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72" s="213"/>
      <c r="AJ172" s="801">
        <f>_xlfn.MINIFS(Tabla135[Probabilidad residual],Tabla135[Id Riesgo],Tabla135[[#This Row],[Id Riesgo]])</f>
        <v>0.42</v>
      </c>
      <c r="AK172" s="801">
        <f>_xlfn.MINIFS(Tabla135[Impacto residual],Tabla135[Id Riesgo],Tabla135[[#This Row],[Id Riesgo]])</f>
        <v>1</v>
      </c>
      <c r="AL172" s="801" t="str" cm="1">
        <f t="array" ref="AL172">IFERROR(_xlfn.IFS(AND(AJ172&gt;=CONFIGURACIÓN!$BF$6,AJ172&lt;=CONFIGURACIÓN!$BG$6),CONFIGURACIÓN!$BE$6,AND(AJ172&gt;=CONFIGURACIÓN!$BF$7,AJ172&lt;=CONFIGURACIÓN!$BG$7),CONFIGURACIÓN!$BE$7,AND(AJ172&gt;=CONFIGURACIÓN!$BF$8,AJ172&lt;=CONFIGURACIÓN!$BG$8),CONFIGURACIÓN!$BE$8,AND(AJ172&gt;=CONFIGURACIÓN!$BF$9,AJ172&lt;=CONFIGURACIÓN!$BG$9),CONFIGURACIÓN!$BE$9,AND(AJ172&gt;=CONFIGURACIÓN!$BF$10,AJ172&lt;=CONFIGURACIÓN!$BG$10),CONFIGURACIÓN!$BE$10),"")</f>
        <v>Media</v>
      </c>
      <c r="AM172" s="801" t="str" cm="1">
        <f t="array" ref="AM172">IFERROR(_xlfn.IFS(AND(AK172&gt;=CONFIGURACIÓN!$BJ$6,AK172&lt;=CONFIGURACIÓN!$BK$6),CONFIGURACIÓN!$BI$6,AND(AK172&gt;=CONFIGURACIÓN!$BJ$7,AK172&lt;=CONFIGURACIÓN!$BK$7),CONFIGURACIÓN!$BI$7,AND(AK172&gt;=CONFIGURACIÓN!$BJ$8,AK172&lt;=CONFIGURACIÓN!$BK$8),CONFIGURACIÓN!$BI$8,AND(AK172&gt;=CONFIGURACIÓN!$BJ$9,AK172&lt;=CONFIGURACIÓN!$BK$9),CONFIGURACIÓN!$BI$9,AND(AK172&gt;=CONFIGURACIÓN!$BJ$10,AK172&lt;=CONFIGURACIÓN!$BK$10),CONFIGURACIÓN!$BI$10),"")</f>
        <v>Castastrófico</v>
      </c>
      <c r="AN172" s="213"/>
      <c r="AO172" s="213"/>
      <c r="AP172" s="213"/>
      <c r="AQ172" s="213"/>
      <c r="AR172" s="213"/>
      <c r="AS172" s="213"/>
      <c r="AT172" s="213"/>
      <c r="AU172" s="213"/>
      <c r="AV172" s="213"/>
      <c r="AW172" s="213"/>
      <c r="AX172" s="213"/>
      <c r="AY172" s="213"/>
    </row>
    <row r="173" spans="1:51" ht="174" hidden="1" x14ac:dyDescent="0.4">
      <c r="A173" s="783" t="str">
        <f>Tabla135[[#This Row],[Id Riesgo]]</f>
        <v>RC17</v>
      </c>
      <c r="B173"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3" s="776" t="b">
        <f>Tabla135[[#This Row],[Identificado en paso 1 y 2?]]</f>
        <v>1</v>
      </c>
      <c r="D173" s="801">
        <f>_xlfn.XLOOKUP(Tabla135[[#This Row],[Id Riesgo]],Tabla13[Id Riesgo],Tabla13[Probabilidad],"",1)</f>
        <v>0.6</v>
      </c>
      <c r="E173" s="801">
        <f>IF(C173=TRUE,_xlfn.XLOOKUP(Tabla135[[#This Row],[Id Riesgo]],Tabla13[Id Riesgo],Tabla13[Porcentaje Impacto],"",1),"")</f>
        <v>1</v>
      </c>
      <c r="F173" s="290" t="str">
        <f t="shared" ref="F173:F181" si="16">F172</f>
        <v>RC17</v>
      </c>
      <c r="G173" s="414" t="b">
        <f>_xlfn.XLOOKUP(F173,Tabla13[Id Riesgo],Tabla13[Registro diligenciado],FALSE,1)</f>
        <v>1</v>
      </c>
      <c r="H173" s="290" t="str">
        <f>IF(G173,_xlfn.XLOOKUP(F173,Tabla6[Id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3" s="327">
        <f>_xlfn.XLOOKUP(Tabla135[[#This Row],[Id Riesgo]],Tabla13[Id Riesgo],Tabla13[Probabilidad])</f>
        <v>0.6</v>
      </c>
      <c r="J173" s="327">
        <f>_xlfn.XLOOKUP(Tabla135[[#This Row],[Id Riesgo]],Tabla13[Id Riesgo],Tabla13[Porcentaje Impacto],"",1)</f>
        <v>1</v>
      </c>
      <c r="K173" s="311">
        <v>2</v>
      </c>
      <c r="L173" s="314"/>
      <c r="M173" s="314"/>
      <c r="N173" s="314"/>
      <c r="O173" s="295"/>
      <c r="P173" s="314"/>
      <c r="Q173" s="328" t="str">
        <f>_xlfn.TEXTJOIN(" ",TRUE,Tabla135[[#This Row],[Actividad - Acción ¿Qué?
Inicia con verbo]],Tabla135[[#This Row],[Complemento
(Observaciones o desviaciones)]])</f>
        <v/>
      </c>
      <c r="R173" s="295"/>
      <c r="S173" s="327" t="str">
        <f>_xlfn.XLOOKUP(Tabla135[[#This Row],[Tipo de control]],Tabla7[Tipo de control],Tabla7[Peso],"",1)</f>
        <v/>
      </c>
      <c r="T173" s="290" t="str">
        <f>_xlfn.XLOOKUP(Tabla135[[#This Row],[Tipo de control]],Tabla7[Tipo de control],Tabla7[Afectación matriz],"",1)</f>
        <v/>
      </c>
      <c r="U173" s="295"/>
      <c r="V173" s="327" t="str">
        <f>_xlfn.XLOOKUP(Tabla135[[#This Row],[Implementación]],Tabla11[Implementación],Tabla11[Peso],"",1)</f>
        <v/>
      </c>
      <c r="W173" s="295"/>
      <c r="X173" s="295"/>
      <c r="Y173" s="295"/>
      <c r="Z173" s="295"/>
      <c r="AA173" s="310" t="str">
        <f>IFERROR(Tabla135[[#This Row],[Peso del control]]+Tabla135[[#This Row],[Peso de la implementación]],"")</f>
        <v/>
      </c>
      <c r="AB173" s="310" t="str" cm="1">
        <f t="array" ref="AB173">IFERROR(IF(Tabla135[[#This Row],[Registro diligenciado]]=TRUE,_xlfn.IFS(AND(Tabla135[[#This Row],[No. de Control]]=1,Tabla135[[#This Row],[Desplazamiento en la Matriz]]="Probabilidad"),D173-(D173*Tabla135[[#This Row],[Valor del control]]),AND(Tabla135[[#This Row],[No. de Control]]&gt;1,Tabla135[[#This Row],[Desplazamiento en la Matriz]]="Probabilidad"),AB172-(AB172*Tabla135[[#This Row],[Valor del control]]),AND(Tabla135[[#This Row],[No. de Control]]=1,Tabla135[[#This Row],[Desplazamiento en la Matriz]]="Impacto"),D173,AND(Tabla135[[#This Row],[No. de Control]]&gt;1,Tabla135[[#This Row],[Desplazamiento en la Matriz]]="Impacto"),AB172),""),"")</f>
        <v/>
      </c>
      <c r="AC173" s="310" t="str" cm="1">
        <f t="array" ref="AC173">IFERROR(IF(Tabla135[[#This Row],[Registro diligenciado]]=TRUE,_xlfn.IFS(AND(Tabla135[[#This Row],[No. de Control]]=1,Tabla135[[#This Row],[Desplazamiento en la Matriz]]="Impacto"),E173-(E173*Tabla135[[#This Row],[Valor del control]]),AND(Tabla135[[#This Row],[No. de Control]]&gt;1,Tabla135[[#This Row],[Desplazamiento en la Matriz]]="Impacto"),AC172-(AC172*Tabla135[[#This Row],[Valor del control]]),AND(Tabla135[[#This Row],[No. de Control]]=1,Tabla135[[#This Row],[Desplazamiento en la Matriz]]="Probabilidad"),E173,AND(Tabla135[[#This Row],[No. de Control]]&gt;1,Tabla135[[#This Row],[Desplazamiento en la Matriz]]="Probabilidad"),AC172),""),"")</f>
        <v/>
      </c>
      <c r="AD173" s="310">
        <f>IFERROR(_xlfn.MINIFS(Tabla135[Probabilidad residual],Tabla135[Id Riesgo],Tabla135[[#This Row],[Id Riesgo]]),"")</f>
        <v>0.42</v>
      </c>
      <c r="AE173" s="310">
        <f>IFERROR(_xlfn.MINIFS(Tabla135[Impacto residual],Tabla135[Id Riesgo],Tabla135[[#This Row],[Id Riesgo]]),"")</f>
        <v>1</v>
      </c>
      <c r="AF173" s="310" t="str" cm="1">
        <f t="array" ref="AF1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3" s="310" t="str" cm="1">
        <f t="array" ref="AG1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3" s="213"/>
      <c r="AJ173" s="801">
        <f>_xlfn.MINIFS(Tabla135[Probabilidad residual],Tabla135[Id Riesgo],Tabla135[[#This Row],[Id Riesgo]])</f>
        <v>0.42</v>
      </c>
      <c r="AK173" s="801">
        <f>_xlfn.MINIFS(Tabla135[Impacto residual],Tabla135[Id Riesgo],Tabla135[[#This Row],[Id Riesgo]])</f>
        <v>1</v>
      </c>
      <c r="AL173" s="801"/>
      <c r="AM173" s="801"/>
      <c r="AN173" s="213"/>
      <c r="AO173" s="213"/>
      <c r="AP173" s="213"/>
      <c r="AQ173" s="213"/>
      <c r="AR173" s="213"/>
      <c r="AS173" s="213"/>
      <c r="AT173" s="213"/>
      <c r="AU173" s="213"/>
      <c r="AV173" s="213"/>
      <c r="AW173" s="213"/>
      <c r="AX173" s="213"/>
      <c r="AY173" s="213"/>
    </row>
    <row r="174" spans="1:51" ht="174" hidden="1" x14ac:dyDescent="0.4">
      <c r="A174" s="783" t="str">
        <f>Tabla135[[#This Row],[Id Riesgo]]</f>
        <v>RC17</v>
      </c>
      <c r="B174"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4" s="776" t="b">
        <f>Tabla135[[#This Row],[Identificado en paso 1 y 2?]]</f>
        <v>1</v>
      </c>
      <c r="D174" s="801">
        <f>_xlfn.XLOOKUP(Tabla135[[#This Row],[Id Riesgo]],Tabla13[Id Riesgo],Tabla13[Probabilidad],"",1)</f>
        <v>0.6</v>
      </c>
      <c r="E174" s="801">
        <f>IF(C174=TRUE,_xlfn.XLOOKUP(Tabla135[[#This Row],[Id Riesgo]],Tabla13[Id Riesgo],Tabla13[Porcentaje Impacto],"",1),"")</f>
        <v>1</v>
      </c>
      <c r="F174" s="290" t="str">
        <f t="shared" si="16"/>
        <v>RC17</v>
      </c>
      <c r="G174" s="414" t="b">
        <f>_xlfn.XLOOKUP(F174,Tabla13[Id Riesgo],Tabla13[Registro diligenciado],FALSE,1)</f>
        <v>1</v>
      </c>
      <c r="H174" s="290" t="str">
        <f>IF(G174,_xlfn.XLOOKUP(F174,Tabla6[Id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4" s="327">
        <f>_xlfn.XLOOKUP(Tabla135[[#This Row],[Id Riesgo]],Tabla13[Id Riesgo],Tabla13[Probabilidad])</f>
        <v>0.6</v>
      </c>
      <c r="J174" s="327">
        <f>_xlfn.XLOOKUP(Tabla135[[#This Row],[Id Riesgo]],Tabla13[Id Riesgo],Tabla13[Porcentaje Impacto],"",1)</f>
        <v>1</v>
      </c>
      <c r="K174" s="311">
        <v>3</v>
      </c>
      <c r="L174" s="314"/>
      <c r="M174" s="314"/>
      <c r="N174" s="314"/>
      <c r="O174" s="295"/>
      <c r="P174" s="314"/>
      <c r="Q174" s="328" t="str">
        <f>_xlfn.TEXTJOIN(" ",TRUE,Tabla135[[#This Row],[Actividad - Acción ¿Qué?
Inicia con verbo]],Tabla135[[#This Row],[Complemento
(Observaciones o desviaciones)]])</f>
        <v/>
      </c>
      <c r="R174" s="295"/>
      <c r="S174" s="327" t="str">
        <f>_xlfn.XLOOKUP(Tabla135[[#This Row],[Tipo de control]],Tabla7[Tipo de control],Tabla7[Peso],"",1)</f>
        <v/>
      </c>
      <c r="T174" s="290" t="str">
        <f>_xlfn.XLOOKUP(Tabla135[[#This Row],[Tipo de control]],Tabla7[Tipo de control],Tabla7[Afectación matriz],"",1)</f>
        <v/>
      </c>
      <c r="U174" s="295"/>
      <c r="V174" s="327" t="str">
        <f>_xlfn.XLOOKUP(Tabla135[[#This Row],[Implementación]],Tabla11[Implementación],Tabla11[Peso],"",1)</f>
        <v/>
      </c>
      <c r="W174" s="295"/>
      <c r="X174" s="295"/>
      <c r="Y174" s="295"/>
      <c r="Z174" s="295"/>
      <c r="AA174" s="310" t="str">
        <f>IFERROR(Tabla135[[#This Row],[Peso del control]]+Tabla135[[#This Row],[Peso de la implementación]],"")</f>
        <v/>
      </c>
      <c r="AB174" s="310" t="str" cm="1">
        <f t="array" ref="AB174">IFERROR(IF(Tabla135[[#This Row],[Registro diligenciado]]=TRUE,_xlfn.IFS(AND(Tabla135[[#This Row],[No. de Control]]=1,Tabla135[[#This Row],[Desplazamiento en la Matriz]]="Probabilidad"),D174-(D174*Tabla135[[#This Row],[Valor del control]]),AND(Tabla135[[#This Row],[No. de Control]]&gt;1,Tabla135[[#This Row],[Desplazamiento en la Matriz]]="Probabilidad"),AB173-(AB173*Tabla135[[#This Row],[Valor del control]]),AND(Tabla135[[#This Row],[No. de Control]]=1,Tabla135[[#This Row],[Desplazamiento en la Matriz]]="Impacto"),D174,AND(Tabla135[[#This Row],[No. de Control]]&gt;1,Tabla135[[#This Row],[Desplazamiento en la Matriz]]="Impacto"),AB173),""),"")</f>
        <v/>
      </c>
      <c r="AC174" s="310" t="str" cm="1">
        <f t="array" ref="AC174">IFERROR(IF(Tabla135[[#This Row],[Registro diligenciado]]=TRUE,_xlfn.IFS(AND(Tabla135[[#This Row],[No. de Control]]=1,Tabla135[[#This Row],[Desplazamiento en la Matriz]]="Impacto"),E174-(E174*Tabla135[[#This Row],[Valor del control]]),AND(Tabla135[[#This Row],[No. de Control]]&gt;1,Tabla135[[#This Row],[Desplazamiento en la Matriz]]="Impacto"),AC173-(AC173*Tabla135[[#This Row],[Valor del control]]),AND(Tabla135[[#This Row],[No. de Control]]=1,Tabla135[[#This Row],[Desplazamiento en la Matriz]]="Probabilidad"),E174,AND(Tabla135[[#This Row],[No. de Control]]&gt;1,Tabla135[[#This Row],[Desplazamiento en la Matriz]]="Probabilidad"),AC173),""),"")</f>
        <v/>
      </c>
      <c r="AD174" s="310">
        <f>IFERROR(_xlfn.MINIFS(Tabla135[Probabilidad residual],Tabla135[Id Riesgo],Tabla135[[#This Row],[Id Riesgo]]),"")</f>
        <v>0.42</v>
      </c>
      <c r="AE174" s="310">
        <f>IFERROR(_xlfn.MINIFS(Tabla135[Impacto residual],Tabla135[Id Riesgo],Tabla135[[#This Row],[Id Riesgo]]),"")</f>
        <v>1</v>
      </c>
      <c r="AF174" s="310" t="str" cm="1">
        <f t="array" ref="AF1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4" s="310" t="str" cm="1">
        <f t="array" ref="AG1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4" s="213"/>
      <c r="AJ174" s="801">
        <f>_xlfn.MINIFS(Tabla135[Probabilidad residual],Tabla135[Id Riesgo],Tabla135[[#This Row],[Id Riesgo]])</f>
        <v>0.42</v>
      </c>
      <c r="AK174" s="801">
        <f>_xlfn.MINIFS(Tabla135[Impacto residual],Tabla135[Id Riesgo],Tabla135[[#This Row],[Id Riesgo]])</f>
        <v>1</v>
      </c>
      <c r="AL174" s="801"/>
      <c r="AM174" s="801"/>
      <c r="AN174" s="213"/>
      <c r="AO174" s="213"/>
      <c r="AP174" s="213"/>
      <c r="AQ174" s="213"/>
      <c r="AR174" s="213"/>
      <c r="AS174" s="213"/>
      <c r="AT174" s="213"/>
      <c r="AU174" s="213"/>
      <c r="AV174" s="213"/>
      <c r="AW174" s="213"/>
      <c r="AX174" s="213"/>
      <c r="AY174" s="213"/>
    </row>
    <row r="175" spans="1:51" ht="174" hidden="1" x14ac:dyDescent="0.4">
      <c r="A175" s="783" t="str">
        <f>Tabla135[[#This Row],[Id Riesgo]]</f>
        <v>RC17</v>
      </c>
      <c r="B175"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5" s="776" t="b">
        <f>Tabla135[[#This Row],[Identificado en paso 1 y 2?]]</f>
        <v>1</v>
      </c>
      <c r="D175" s="801">
        <f>_xlfn.XLOOKUP(Tabla135[[#This Row],[Id Riesgo]],Tabla13[Id Riesgo],Tabla13[Probabilidad],"",1)</f>
        <v>0.6</v>
      </c>
      <c r="E175" s="801">
        <f>IF(C175=TRUE,_xlfn.XLOOKUP(Tabla135[[#This Row],[Id Riesgo]],Tabla13[Id Riesgo],Tabla13[Porcentaje Impacto],"",1),"")</f>
        <v>1</v>
      </c>
      <c r="F175" s="290" t="str">
        <f t="shared" si="16"/>
        <v>RC17</v>
      </c>
      <c r="G175" s="414" t="b">
        <f>_xlfn.XLOOKUP(F175,Tabla13[Id Riesgo],Tabla13[Registro diligenciado],FALSE,1)</f>
        <v>1</v>
      </c>
      <c r="H175" s="290" t="str">
        <f>IF(G175,_xlfn.XLOOKUP(F175,Tabla6[Id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5" s="327">
        <f>_xlfn.XLOOKUP(Tabla135[[#This Row],[Id Riesgo]],Tabla13[Id Riesgo],Tabla13[Probabilidad])</f>
        <v>0.6</v>
      </c>
      <c r="J175" s="327">
        <f>_xlfn.XLOOKUP(Tabla135[[#This Row],[Id Riesgo]],Tabla13[Id Riesgo],Tabla13[Porcentaje Impacto],"",1)</f>
        <v>1</v>
      </c>
      <c r="K175" s="311">
        <v>4</v>
      </c>
      <c r="L175" s="314"/>
      <c r="M175" s="314"/>
      <c r="N175" s="314"/>
      <c r="O175" s="295"/>
      <c r="P175" s="314"/>
      <c r="Q175" s="328" t="str">
        <f>_xlfn.TEXTJOIN(" ",TRUE,Tabla135[[#This Row],[Actividad - Acción ¿Qué?
Inicia con verbo]],Tabla135[[#This Row],[Complemento
(Observaciones o desviaciones)]])</f>
        <v/>
      </c>
      <c r="R175" s="295"/>
      <c r="S175" s="327" t="str">
        <f>_xlfn.XLOOKUP(Tabla135[[#This Row],[Tipo de control]],Tabla7[Tipo de control],Tabla7[Peso],"",1)</f>
        <v/>
      </c>
      <c r="T175" s="290" t="str">
        <f>_xlfn.XLOOKUP(Tabla135[[#This Row],[Tipo de control]],Tabla7[Tipo de control],Tabla7[Afectación matriz],"",1)</f>
        <v/>
      </c>
      <c r="U175" s="295"/>
      <c r="V175" s="327" t="str">
        <f>_xlfn.XLOOKUP(Tabla135[[#This Row],[Implementación]],Tabla11[Implementación],Tabla11[Peso],"",1)</f>
        <v/>
      </c>
      <c r="W175" s="295"/>
      <c r="X175" s="295"/>
      <c r="Y175" s="295"/>
      <c r="Z175" s="295"/>
      <c r="AA175" s="310" t="str">
        <f>IFERROR(Tabla135[[#This Row],[Peso del control]]+Tabla135[[#This Row],[Peso de la implementación]],"")</f>
        <v/>
      </c>
      <c r="AB175" s="310" t="str" cm="1">
        <f t="array" ref="AB175">IFERROR(IF(Tabla135[[#This Row],[Registro diligenciado]]=TRUE,_xlfn.IFS(AND(Tabla135[[#This Row],[No. de Control]]=1,Tabla135[[#This Row],[Desplazamiento en la Matriz]]="Probabilidad"),D175-(D175*Tabla135[[#This Row],[Valor del control]]),AND(Tabla135[[#This Row],[No. de Control]]&gt;1,Tabla135[[#This Row],[Desplazamiento en la Matriz]]="Probabilidad"),AB174-(AB174*Tabla135[[#This Row],[Valor del control]]),AND(Tabla135[[#This Row],[No. de Control]]=1,Tabla135[[#This Row],[Desplazamiento en la Matriz]]="Impacto"),D175,AND(Tabla135[[#This Row],[No. de Control]]&gt;1,Tabla135[[#This Row],[Desplazamiento en la Matriz]]="Impacto"),AB174),""),"")</f>
        <v/>
      </c>
      <c r="AC175" s="310" t="str" cm="1">
        <f t="array" ref="AC175">IFERROR(IF(Tabla135[[#This Row],[Registro diligenciado]]=TRUE,_xlfn.IFS(AND(Tabla135[[#This Row],[No. de Control]]=1,Tabla135[[#This Row],[Desplazamiento en la Matriz]]="Impacto"),E175-(E175*Tabla135[[#This Row],[Valor del control]]),AND(Tabla135[[#This Row],[No. de Control]]&gt;1,Tabla135[[#This Row],[Desplazamiento en la Matriz]]="Impacto"),AC174-(AC174*Tabla135[[#This Row],[Valor del control]]),AND(Tabla135[[#This Row],[No. de Control]]=1,Tabla135[[#This Row],[Desplazamiento en la Matriz]]="Probabilidad"),E175,AND(Tabla135[[#This Row],[No. de Control]]&gt;1,Tabla135[[#This Row],[Desplazamiento en la Matriz]]="Probabilidad"),AC174),""),"")</f>
        <v/>
      </c>
      <c r="AD175" s="310">
        <f>IFERROR(_xlfn.MINIFS(Tabla135[Probabilidad residual],Tabla135[Id Riesgo],Tabla135[[#This Row],[Id Riesgo]]),"")</f>
        <v>0.42</v>
      </c>
      <c r="AE175" s="310">
        <f>IFERROR(_xlfn.MINIFS(Tabla135[Impacto residual],Tabla135[Id Riesgo],Tabla135[[#This Row],[Id Riesgo]]),"")</f>
        <v>1</v>
      </c>
      <c r="AF175" s="310" t="str" cm="1">
        <f t="array" ref="AF1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5" s="310" t="str" cm="1">
        <f t="array" ref="AG1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5" s="213"/>
      <c r="AJ175" s="801">
        <f>_xlfn.MINIFS(Tabla135[Probabilidad residual],Tabla135[Id Riesgo],Tabla135[[#This Row],[Id Riesgo]])</f>
        <v>0.42</v>
      </c>
      <c r="AK175" s="801">
        <f>_xlfn.MINIFS(Tabla135[Impacto residual],Tabla135[Id Riesgo],Tabla135[[#This Row],[Id Riesgo]])</f>
        <v>1</v>
      </c>
      <c r="AL175" s="801"/>
      <c r="AM175" s="801"/>
      <c r="AN175" s="213"/>
      <c r="AO175" s="213"/>
      <c r="AP175" s="213"/>
      <c r="AQ175" s="213"/>
      <c r="AR175" s="213"/>
      <c r="AS175" s="213"/>
      <c r="AT175" s="213"/>
      <c r="AU175" s="213"/>
      <c r="AV175" s="213"/>
      <c r="AW175" s="213"/>
      <c r="AX175" s="213"/>
      <c r="AY175" s="213"/>
    </row>
    <row r="176" spans="1:51" ht="174" hidden="1" x14ac:dyDescent="0.4">
      <c r="A176" s="783" t="str">
        <f>Tabla135[[#This Row],[Id Riesgo]]</f>
        <v>RC17</v>
      </c>
      <c r="B176"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6" s="776" t="b">
        <f>Tabla135[[#This Row],[Identificado en paso 1 y 2?]]</f>
        <v>1</v>
      </c>
      <c r="D176" s="801">
        <f>_xlfn.XLOOKUP(Tabla135[[#This Row],[Id Riesgo]],Tabla13[Id Riesgo],Tabla13[Probabilidad],"",1)</f>
        <v>0.6</v>
      </c>
      <c r="E176" s="801">
        <f>IF(C176=TRUE,_xlfn.XLOOKUP(Tabla135[[#This Row],[Id Riesgo]],Tabla13[Id Riesgo],Tabla13[Porcentaje Impacto],"",1),"")</f>
        <v>1</v>
      </c>
      <c r="F176" s="290" t="str">
        <f t="shared" si="16"/>
        <v>RC17</v>
      </c>
      <c r="G176" s="414" t="b">
        <f>_xlfn.XLOOKUP(F176,Tabla13[Id Riesgo],Tabla13[Registro diligenciado],FALSE,1)</f>
        <v>1</v>
      </c>
      <c r="H176" s="290" t="str">
        <f>IF(G176,_xlfn.XLOOKUP(F176,Tabla6[Id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6" s="327">
        <f>_xlfn.XLOOKUP(Tabla135[[#This Row],[Id Riesgo]],Tabla13[Id Riesgo],Tabla13[Probabilidad])</f>
        <v>0.6</v>
      </c>
      <c r="J176" s="327">
        <f>_xlfn.XLOOKUP(Tabla135[[#This Row],[Id Riesgo]],Tabla13[Id Riesgo],Tabla13[Porcentaje Impacto],"",1)</f>
        <v>1</v>
      </c>
      <c r="K176" s="311">
        <v>5</v>
      </c>
      <c r="L176" s="314"/>
      <c r="M176" s="314"/>
      <c r="N176" s="314"/>
      <c r="O176" s="295"/>
      <c r="P176" s="314"/>
      <c r="Q176" s="328" t="str">
        <f>_xlfn.TEXTJOIN(" ",TRUE,Tabla135[[#This Row],[Actividad - Acción ¿Qué?
Inicia con verbo]],Tabla135[[#This Row],[Complemento
(Observaciones o desviaciones)]])</f>
        <v/>
      </c>
      <c r="R176" s="295"/>
      <c r="S176" s="327" t="str">
        <f>_xlfn.XLOOKUP(Tabla135[[#This Row],[Tipo de control]],Tabla7[Tipo de control],Tabla7[Peso],"",1)</f>
        <v/>
      </c>
      <c r="T176" s="290" t="str">
        <f>_xlfn.XLOOKUP(Tabla135[[#This Row],[Tipo de control]],Tabla7[Tipo de control],Tabla7[Afectación matriz],"",1)</f>
        <v/>
      </c>
      <c r="U176" s="295"/>
      <c r="V176" s="327" t="str">
        <f>_xlfn.XLOOKUP(Tabla135[[#This Row],[Implementación]],Tabla11[Implementación],Tabla11[Peso],"",1)</f>
        <v/>
      </c>
      <c r="W176" s="295"/>
      <c r="X176" s="295"/>
      <c r="Y176" s="295"/>
      <c r="Z176" s="295"/>
      <c r="AA176" s="310" t="str">
        <f>IFERROR(Tabla135[[#This Row],[Peso del control]]+Tabla135[[#This Row],[Peso de la implementación]],"")</f>
        <v/>
      </c>
      <c r="AB176" s="310" t="str" cm="1">
        <f t="array" ref="AB176">IFERROR(IF(Tabla135[[#This Row],[Registro diligenciado]]=TRUE,_xlfn.IFS(AND(Tabla135[[#This Row],[No. de Control]]=1,Tabla135[[#This Row],[Desplazamiento en la Matriz]]="Probabilidad"),D176-(D176*Tabla135[[#This Row],[Valor del control]]),AND(Tabla135[[#This Row],[No. de Control]]&gt;1,Tabla135[[#This Row],[Desplazamiento en la Matriz]]="Probabilidad"),AB175-(AB175*Tabla135[[#This Row],[Valor del control]]),AND(Tabla135[[#This Row],[No. de Control]]=1,Tabla135[[#This Row],[Desplazamiento en la Matriz]]="Impacto"),D176,AND(Tabla135[[#This Row],[No. de Control]]&gt;1,Tabla135[[#This Row],[Desplazamiento en la Matriz]]="Impacto"),AB175),""),"")</f>
        <v/>
      </c>
      <c r="AC176" s="310" t="str" cm="1">
        <f t="array" ref="AC176">IFERROR(IF(Tabla135[[#This Row],[Registro diligenciado]]=TRUE,_xlfn.IFS(AND(Tabla135[[#This Row],[No. de Control]]=1,Tabla135[[#This Row],[Desplazamiento en la Matriz]]="Impacto"),E176-(E176*Tabla135[[#This Row],[Valor del control]]),AND(Tabla135[[#This Row],[No. de Control]]&gt;1,Tabla135[[#This Row],[Desplazamiento en la Matriz]]="Impacto"),AC175-(AC175*Tabla135[[#This Row],[Valor del control]]),AND(Tabla135[[#This Row],[No. de Control]]=1,Tabla135[[#This Row],[Desplazamiento en la Matriz]]="Probabilidad"),E176,AND(Tabla135[[#This Row],[No. de Control]]&gt;1,Tabla135[[#This Row],[Desplazamiento en la Matriz]]="Probabilidad"),AC175),""),"")</f>
        <v/>
      </c>
      <c r="AD176" s="310">
        <f>IFERROR(_xlfn.MINIFS(Tabla135[Probabilidad residual],Tabla135[Id Riesgo],Tabla135[[#This Row],[Id Riesgo]]),"")</f>
        <v>0.42</v>
      </c>
      <c r="AE176" s="310">
        <f>IFERROR(_xlfn.MINIFS(Tabla135[Impacto residual],Tabla135[Id Riesgo],Tabla135[[#This Row],[Id Riesgo]]),"")</f>
        <v>1</v>
      </c>
      <c r="AF176" s="310" t="str" cm="1">
        <f t="array" ref="AF1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6" s="310" t="str" cm="1">
        <f t="array" ref="AG1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6" s="213"/>
      <c r="AJ176" s="801">
        <f>_xlfn.MINIFS(Tabla135[Probabilidad residual],Tabla135[Id Riesgo],Tabla135[[#This Row],[Id Riesgo]])</f>
        <v>0.42</v>
      </c>
      <c r="AK176" s="801">
        <f>_xlfn.MINIFS(Tabla135[Impacto residual],Tabla135[Id Riesgo],Tabla135[[#This Row],[Id Riesgo]])</f>
        <v>1</v>
      </c>
      <c r="AL176" s="801"/>
      <c r="AM176" s="801"/>
      <c r="AN176" s="213"/>
      <c r="AO176" s="213"/>
      <c r="AP176" s="213"/>
      <c r="AQ176" s="213"/>
      <c r="AR176" s="213"/>
      <c r="AS176" s="213"/>
      <c r="AT176" s="213"/>
      <c r="AU176" s="213"/>
      <c r="AV176" s="213"/>
      <c r="AW176" s="213"/>
      <c r="AX176" s="213"/>
      <c r="AY176" s="213"/>
    </row>
    <row r="177" spans="1:51" ht="174" hidden="1" x14ac:dyDescent="0.4">
      <c r="A177" s="783" t="str">
        <f>Tabla135[[#This Row],[Id Riesgo]]</f>
        <v>RC17</v>
      </c>
      <c r="B177"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7" s="776" t="b">
        <f>Tabla135[[#This Row],[Identificado en paso 1 y 2?]]</f>
        <v>1</v>
      </c>
      <c r="D177" s="801">
        <f>_xlfn.XLOOKUP(Tabla135[[#This Row],[Id Riesgo]],Tabla13[Id Riesgo],Tabla13[Probabilidad],"",1)</f>
        <v>0.6</v>
      </c>
      <c r="E177" s="801">
        <f>IF(C177=TRUE,_xlfn.XLOOKUP(Tabla135[[#This Row],[Id Riesgo]],Tabla13[Id Riesgo],Tabla13[Porcentaje Impacto],"",1),"")</f>
        <v>1</v>
      </c>
      <c r="F177" s="290" t="str">
        <f t="shared" si="16"/>
        <v>RC17</v>
      </c>
      <c r="G177" s="414" t="b">
        <f>_xlfn.XLOOKUP(F177,Tabla13[Id Riesgo],Tabla13[Registro diligenciado],FALSE,1)</f>
        <v>1</v>
      </c>
      <c r="H177" s="290" t="str">
        <f>IF(G177,_xlfn.XLOOKUP(F177,Tabla6[Id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7" s="327">
        <f>_xlfn.XLOOKUP(Tabla135[[#This Row],[Id Riesgo]],Tabla13[Id Riesgo],Tabla13[Probabilidad])</f>
        <v>0.6</v>
      </c>
      <c r="J177" s="327">
        <f>_xlfn.XLOOKUP(Tabla135[[#This Row],[Id Riesgo]],Tabla13[Id Riesgo],Tabla13[Porcentaje Impacto],"",1)</f>
        <v>1</v>
      </c>
      <c r="K177" s="311">
        <v>6</v>
      </c>
      <c r="L177" s="314"/>
      <c r="M177" s="314"/>
      <c r="N177" s="314"/>
      <c r="O177" s="295"/>
      <c r="P177" s="314"/>
      <c r="Q177" s="328" t="str">
        <f>_xlfn.TEXTJOIN(" ",TRUE,Tabla135[[#This Row],[Actividad - Acción ¿Qué?
Inicia con verbo]],Tabla135[[#This Row],[Complemento
(Observaciones o desviaciones)]])</f>
        <v/>
      </c>
      <c r="R177" s="295"/>
      <c r="S177" s="327" t="str">
        <f>_xlfn.XLOOKUP(Tabla135[[#This Row],[Tipo de control]],Tabla7[Tipo de control],Tabla7[Peso],"",1)</f>
        <v/>
      </c>
      <c r="T177" s="290" t="str">
        <f>_xlfn.XLOOKUP(Tabla135[[#This Row],[Tipo de control]],Tabla7[Tipo de control],Tabla7[Afectación matriz],"",1)</f>
        <v/>
      </c>
      <c r="U177" s="295"/>
      <c r="V177" s="327" t="str">
        <f>_xlfn.XLOOKUP(Tabla135[[#This Row],[Implementación]],Tabla11[Implementación],Tabla11[Peso],"",1)</f>
        <v/>
      </c>
      <c r="W177" s="295"/>
      <c r="X177" s="295"/>
      <c r="Y177" s="295"/>
      <c r="Z177" s="295"/>
      <c r="AA177" s="310" t="str">
        <f>IFERROR(Tabla135[[#This Row],[Peso del control]]+Tabla135[[#This Row],[Peso de la implementación]],"")</f>
        <v/>
      </c>
      <c r="AB177" s="310" t="str" cm="1">
        <f t="array" ref="AB177">IFERROR(IF(Tabla135[[#This Row],[Registro diligenciado]]=TRUE,_xlfn.IFS(AND(Tabla135[[#This Row],[No. de Control]]=1,Tabla135[[#This Row],[Desplazamiento en la Matriz]]="Probabilidad"),D177-(D177*Tabla135[[#This Row],[Valor del control]]),AND(Tabla135[[#This Row],[No. de Control]]&gt;1,Tabla135[[#This Row],[Desplazamiento en la Matriz]]="Probabilidad"),AB176-(AB176*Tabla135[[#This Row],[Valor del control]]),AND(Tabla135[[#This Row],[No. de Control]]=1,Tabla135[[#This Row],[Desplazamiento en la Matriz]]="Impacto"),D177,AND(Tabla135[[#This Row],[No. de Control]]&gt;1,Tabla135[[#This Row],[Desplazamiento en la Matriz]]="Impacto"),AB176),""),"")</f>
        <v/>
      </c>
      <c r="AC177" s="310" t="str" cm="1">
        <f t="array" ref="AC177">IFERROR(IF(Tabla135[[#This Row],[Registro diligenciado]]=TRUE,_xlfn.IFS(AND(Tabla135[[#This Row],[No. de Control]]=1,Tabla135[[#This Row],[Desplazamiento en la Matriz]]="Impacto"),E177-(E177*Tabla135[[#This Row],[Valor del control]]),AND(Tabla135[[#This Row],[No. de Control]]&gt;1,Tabla135[[#This Row],[Desplazamiento en la Matriz]]="Impacto"),AC176-(AC176*Tabla135[[#This Row],[Valor del control]]),AND(Tabla135[[#This Row],[No. de Control]]=1,Tabla135[[#This Row],[Desplazamiento en la Matriz]]="Probabilidad"),E177,AND(Tabla135[[#This Row],[No. de Control]]&gt;1,Tabla135[[#This Row],[Desplazamiento en la Matriz]]="Probabilidad"),AC176),""),"")</f>
        <v/>
      </c>
      <c r="AD177" s="310">
        <f>IFERROR(_xlfn.MINIFS(Tabla135[Probabilidad residual],Tabla135[Id Riesgo],Tabla135[[#This Row],[Id Riesgo]]),"")</f>
        <v>0.42</v>
      </c>
      <c r="AE177" s="310">
        <f>IFERROR(_xlfn.MINIFS(Tabla135[Impacto residual],Tabla135[Id Riesgo],Tabla135[[#This Row],[Id Riesgo]]),"")</f>
        <v>1</v>
      </c>
      <c r="AF177" s="310" t="str" cm="1">
        <f t="array" ref="AF1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7" s="310" t="str" cm="1">
        <f t="array" ref="AG1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7" s="213"/>
      <c r="AJ177" s="801">
        <f>_xlfn.MINIFS(Tabla135[Probabilidad residual],Tabla135[Id Riesgo],Tabla135[[#This Row],[Id Riesgo]])</f>
        <v>0.42</v>
      </c>
      <c r="AK177" s="801">
        <f>_xlfn.MINIFS(Tabla135[Impacto residual],Tabla135[Id Riesgo],Tabla135[[#This Row],[Id Riesgo]])</f>
        <v>1</v>
      </c>
      <c r="AL177" s="801"/>
      <c r="AM177" s="801"/>
      <c r="AN177" s="213"/>
      <c r="AO177" s="213"/>
      <c r="AP177" s="213"/>
      <c r="AQ177" s="213"/>
      <c r="AR177" s="213"/>
      <c r="AS177" s="213"/>
      <c r="AT177" s="213"/>
      <c r="AU177" s="213"/>
      <c r="AV177" s="213"/>
      <c r="AW177" s="213"/>
      <c r="AX177" s="213"/>
      <c r="AY177" s="213"/>
    </row>
    <row r="178" spans="1:51" ht="174" hidden="1" x14ac:dyDescent="0.4">
      <c r="A178" s="783" t="str">
        <f>Tabla135[[#This Row],[Id Riesgo]]</f>
        <v>RC17</v>
      </c>
      <c r="B178"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8" s="776" t="b">
        <f>Tabla135[[#This Row],[Identificado en paso 1 y 2?]]</f>
        <v>1</v>
      </c>
      <c r="D178" s="801">
        <f>_xlfn.XLOOKUP(Tabla135[[#This Row],[Id Riesgo]],Tabla13[Id Riesgo],Tabla13[Probabilidad],"",1)</f>
        <v>0.6</v>
      </c>
      <c r="E178" s="801">
        <f>IF(C178=TRUE,_xlfn.XLOOKUP(Tabla135[[#This Row],[Id Riesgo]],Tabla13[Id Riesgo],Tabla13[Porcentaje Impacto],"",1),"")</f>
        <v>1</v>
      </c>
      <c r="F178" s="290" t="str">
        <f t="shared" si="16"/>
        <v>RC17</v>
      </c>
      <c r="G178" s="414" t="b">
        <f>_xlfn.XLOOKUP(F178,Tabla13[Id Riesgo],Tabla13[Registro diligenciado],FALSE,1)</f>
        <v>1</v>
      </c>
      <c r="H178" s="290" t="str">
        <f>IF(G178,_xlfn.XLOOKUP(F178,Tabla6[Id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8" s="327">
        <f>_xlfn.XLOOKUP(Tabla135[[#This Row],[Id Riesgo]],Tabla13[Id Riesgo],Tabla13[Probabilidad])</f>
        <v>0.6</v>
      </c>
      <c r="J178" s="327">
        <f>_xlfn.XLOOKUP(Tabla135[[#This Row],[Id Riesgo]],Tabla13[Id Riesgo],Tabla13[Porcentaje Impacto],"",1)</f>
        <v>1</v>
      </c>
      <c r="K178" s="311">
        <v>7</v>
      </c>
      <c r="L178" s="314"/>
      <c r="M178" s="314"/>
      <c r="N178" s="314"/>
      <c r="O178" s="295"/>
      <c r="P178" s="314"/>
      <c r="Q178" s="328" t="str">
        <f>_xlfn.TEXTJOIN(" ",TRUE,Tabla135[[#This Row],[Actividad - Acción ¿Qué?
Inicia con verbo]],Tabla135[[#This Row],[Complemento
(Observaciones o desviaciones)]])</f>
        <v/>
      </c>
      <c r="R178" s="295"/>
      <c r="S178" s="327" t="str">
        <f>_xlfn.XLOOKUP(Tabla135[[#This Row],[Tipo de control]],Tabla7[Tipo de control],Tabla7[Peso],"",1)</f>
        <v/>
      </c>
      <c r="T178" s="290" t="str">
        <f>_xlfn.XLOOKUP(Tabla135[[#This Row],[Tipo de control]],Tabla7[Tipo de control],Tabla7[Afectación matriz],"",1)</f>
        <v/>
      </c>
      <c r="U178" s="295"/>
      <c r="V178" s="327" t="str">
        <f>_xlfn.XLOOKUP(Tabla135[[#This Row],[Implementación]],Tabla11[Implementación],Tabla11[Peso],"",1)</f>
        <v/>
      </c>
      <c r="W178" s="295"/>
      <c r="X178" s="295"/>
      <c r="Y178" s="295"/>
      <c r="Z178" s="295"/>
      <c r="AA178" s="310" t="str">
        <f>IFERROR(Tabla135[[#This Row],[Peso del control]]+Tabla135[[#This Row],[Peso de la implementación]],"")</f>
        <v/>
      </c>
      <c r="AB178" s="310" t="str" cm="1">
        <f t="array" ref="AB178">IFERROR(IF(Tabla135[[#This Row],[Registro diligenciado]]=TRUE,_xlfn.IFS(AND(Tabla135[[#This Row],[No. de Control]]=1,Tabla135[[#This Row],[Desplazamiento en la Matriz]]="Probabilidad"),D178-(D178*Tabla135[[#This Row],[Valor del control]]),AND(Tabla135[[#This Row],[No. de Control]]&gt;1,Tabla135[[#This Row],[Desplazamiento en la Matriz]]="Probabilidad"),AB177-(AB177*Tabla135[[#This Row],[Valor del control]]),AND(Tabla135[[#This Row],[No. de Control]]=1,Tabla135[[#This Row],[Desplazamiento en la Matriz]]="Impacto"),D178,AND(Tabla135[[#This Row],[No. de Control]]&gt;1,Tabla135[[#This Row],[Desplazamiento en la Matriz]]="Impacto"),AB177),""),"")</f>
        <v/>
      </c>
      <c r="AC178" s="310" t="str" cm="1">
        <f t="array" ref="AC178">IFERROR(IF(Tabla135[[#This Row],[Registro diligenciado]]=TRUE,_xlfn.IFS(AND(Tabla135[[#This Row],[No. de Control]]=1,Tabla135[[#This Row],[Desplazamiento en la Matriz]]="Impacto"),E178-(E178*Tabla135[[#This Row],[Valor del control]]),AND(Tabla135[[#This Row],[No. de Control]]&gt;1,Tabla135[[#This Row],[Desplazamiento en la Matriz]]="Impacto"),AC177-(AC177*Tabla135[[#This Row],[Valor del control]]),AND(Tabla135[[#This Row],[No. de Control]]=1,Tabla135[[#This Row],[Desplazamiento en la Matriz]]="Probabilidad"),E178,AND(Tabla135[[#This Row],[No. de Control]]&gt;1,Tabla135[[#This Row],[Desplazamiento en la Matriz]]="Probabilidad"),AC177),""),"")</f>
        <v/>
      </c>
      <c r="AD178" s="310">
        <f>IFERROR(_xlfn.MINIFS(Tabla135[Probabilidad residual],Tabla135[Id Riesgo],Tabla135[[#This Row],[Id Riesgo]]),"")</f>
        <v>0.42</v>
      </c>
      <c r="AE178" s="310">
        <f>IFERROR(_xlfn.MINIFS(Tabla135[Impacto residual],Tabla135[Id Riesgo],Tabla135[[#This Row],[Id Riesgo]]),"")</f>
        <v>1</v>
      </c>
      <c r="AF178" s="310" t="str" cm="1">
        <f t="array" ref="AF1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8" s="310" t="str" cm="1">
        <f t="array" ref="AG1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8" s="213"/>
      <c r="AJ178" s="801">
        <f>_xlfn.MINIFS(Tabla135[Probabilidad residual],Tabla135[Id Riesgo],Tabla135[[#This Row],[Id Riesgo]])</f>
        <v>0.42</v>
      </c>
      <c r="AK178" s="801">
        <f>_xlfn.MINIFS(Tabla135[Impacto residual],Tabla135[Id Riesgo],Tabla135[[#This Row],[Id Riesgo]])</f>
        <v>1</v>
      </c>
      <c r="AL178" s="801"/>
      <c r="AM178" s="801"/>
      <c r="AN178" s="213"/>
      <c r="AO178" s="213"/>
      <c r="AP178" s="213"/>
      <c r="AQ178" s="213"/>
      <c r="AR178" s="213"/>
      <c r="AS178" s="213"/>
      <c r="AT178" s="213"/>
      <c r="AU178" s="213"/>
      <c r="AV178" s="213"/>
      <c r="AW178" s="213"/>
      <c r="AX178" s="213"/>
      <c r="AY178" s="213"/>
    </row>
    <row r="179" spans="1:51" ht="174" hidden="1" x14ac:dyDescent="0.4">
      <c r="A179" s="783" t="str">
        <f>Tabla135[[#This Row],[Id Riesgo]]</f>
        <v>RC17</v>
      </c>
      <c r="B179"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79" s="776" t="b">
        <f>Tabla135[[#This Row],[Identificado en paso 1 y 2?]]</f>
        <v>1</v>
      </c>
      <c r="D179" s="801">
        <f>_xlfn.XLOOKUP(Tabla135[[#This Row],[Id Riesgo]],Tabla13[Id Riesgo],Tabla13[Probabilidad],"",1)</f>
        <v>0.6</v>
      </c>
      <c r="E179" s="801">
        <f>IF(C179=TRUE,_xlfn.XLOOKUP(Tabla135[[#This Row],[Id Riesgo]],Tabla13[Id Riesgo],Tabla13[Porcentaje Impacto],"",1),"")</f>
        <v>1</v>
      </c>
      <c r="F179" s="290" t="str">
        <f t="shared" si="16"/>
        <v>RC17</v>
      </c>
      <c r="G179" s="414" t="b">
        <f>_xlfn.XLOOKUP(F179,Tabla13[Id Riesgo],Tabla13[Registro diligenciado],FALSE,1)</f>
        <v>1</v>
      </c>
      <c r="H179" s="290" t="str">
        <f>IF(G179,_xlfn.XLOOKUP(F179,Tabla6[Id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79" s="327">
        <f>_xlfn.XLOOKUP(Tabla135[[#This Row],[Id Riesgo]],Tabla13[Id Riesgo],Tabla13[Probabilidad])</f>
        <v>0.6</v>
      </c>
      <c r="J179" s="327">
        <f>_xlfn.XLOOKUP(Tabla135[[#This Row],[Id Riesgo]],Tabla13[Id Riesgo],Tabla13[Porcentaje Impacto],"",1)</f>
        <v>1</v>
      </c>
      <c r="K179" s="311">
        <v>8</v>
      </c>
      <c r="L179" s="314"/>
      <c r="M179" s="314"/>
      <c r="N179" s="314"/>
      <c r="O179" s="295"/>
      <c r="P179" s="314"/>
      <c r="Q179" s="328" t="str">
        <f>_xlfn.TEXTJOIN(" ",TRUE,Tabla135[[#This Row],[Actividad - Acción ¿Qué?
Inicia con verbo]],Tabla135[[#This Row],[Complemento
(Observaciones o desviaciones)]])</f>
        <v/>
      </c>
      <c r="R179" s="295"/>
      <c r="S179" s="327" t="str">
        <f>_xlfn.XLOOKUP(Tabla135[[#This Row],[Tipo de control]],Tabla7[Tipo de control],Tabla7[Peso],"",1)</f>
        <v/>
      </c>
      <c r="T179" s="290" t="str">
        <f>_xlfn.XLOOKUP(Tabla135[[#This Row],[Tipo de control]],Tabla7[Tipo de control],Tabla7[Afectación matriz],"",1)</f>
        <v/>
      </c>
      <c r="U179" s="295"/>
      <c r="V179" s="327" t="str">
        <f>_xlfn.XLOOKUP(Tabla135[[#This Row],[Implementación]],Tabla11[Implementación],Tabla11[Peso],"",1)</f>
        <v/>
      </c>
      <c r="W179" s="295"/>
      <c r="X179" s="295"/>
      <c r="Y179" s="295"/>
      <c r="Z179" s="295"/>
      <c r="AA179" s="310" t="str">
        <f>IFERROR(Tabla135[[#This Row],[Peso del control]]+Tabla135[[#This Row],[Peso de la implementación]],"")</f>
        <v/>
      </c>
      <c r="AB179" s="310" t="str" cm="1">
        <f t="array" ref="AB179">IFERROR(IF(Tabla135[[#This Row],[Registro diligenciado]]=TRUE,_xlfn.IFS(AND(Tabla135[[#This Row],[No. de Control]]=1,Tabla135[[#This Row],[Desplazamiento en la Matriz]]="Probabilidad"),D179-(D179*Tabla135[[#This Row],[Valor del control]]),AND(Tabla135[[#This Row],[No. de Control]]&gt;1,Tabla135[[#This Row],[Desplazamiento en la Matriz]]="Probabilidad"),AB178-(AB178*Tabla135[[#This Row],[Valor del control]]),AND(Tabla135[[#This Row],[No. de Control]]=1,Tabla135[[#This Row],[Desplazamiento en la Matriz]]="Impacto"),D179,AND(Tabla135[[#This Row],[No. de Control]]&gt;1,Tabla135[[#This Row],[Desplazamiento en la Matriz]]="Impacto"),AB178),""),"")</f>
        <v/>
      </c>
      <c r="AC179" s="310" t="str" cm="1">
        <f t="array" ref="AC179">IFERROR(IF(Tabla135[[#This Row],[Registro diligenciado]]=TRUE,_xlfn.IFS(AND(Tabla135[[#This Row],[No. de Control]]=1,Tabla135[[#This Row],[Desplazamiento en la Matriz]]="Impacto"),E179-(E179*Tabla135[[#This Row],[Valor del control]]),AND(Tabla135[[#This Row],[No. de Control]]&gt;1,Tabla135[[#This Row],[Desplazamiento en la Matriz]]="Impacto"),AC178-(AC178*Tabla135[[#This Row],[Valor del control]]),AND(Tabla135[[#This Row],[No. de Control]]=1,Tabla135[[#This Row],[Desplazamiento en la Matriz]]="Probabilidad"),E179,AND(Tabla135[[#This Row],[No. de Control]]&gt;1,Tabla135[[#This Row],[Desplazamiento en la Matriz]]="Probabilidad"),AC178),""),"")</f>
        <v/>
      </c>
      <c r="AD179" s="310">
        <f>IFERROR(_xlfn.MINIFS(Tabla135[Probabilidad residual],Tabla135[Id Riesgo],Tabla135[[#This Row],[Id Riesgo]]),"")</f>
        <v>0.42</v>
      </c>
      <c r="AE179" s="310">
        <f>IFERROR(_xlfn.MINIFS(Tabla135[Impacto residual],Tabla135[Id Riesgo],Tabla135[[#This Row],[Id Riesgo]]),"")</f>
        <v>1</v>
      </c>
      <c r="AF179" s="310" t="str" cm="1">
        <f t="array" ref="AF1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79" s="310" t="str" cm="1">
        <f t="array" ref="AG1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79" s="213"/>
      <c r="AJ179" s="801">
        <f>_xlfn.MINIFS(Tabla135[Probabilidad residual],Tabla135[Id Riesgo],Tabla135[[#This Row],[Id Riesgo]])</f>
        <v>0.42</v>
      </c>
      <c r="AK179" s="801">
        <f>_xlfn.MINIFS(Tabla135[Impacto residual],Tabla135[Id Riesgo],Tabla135[[#This Row],[Id Riesgo]])</f>
        <v>1</v>
      </c>
      <c r="AL179" s="801"/>
      <c r="AM179" s="801"/>
      <c r="AN179" s="213"/>
      <c r="AO179" s="213"/>
      <c r="AP179" s="213"/>
      <c r="AQ179" s="213"/>
      <c r="AR179" s="213"/>
      <c r="AS179" s="213"/>
      <c r="AT179" s="213"/>
      <c r="AU179" s="213"/>
      <c r="AV179" s="213"/>
      <c r="AW179" s="213"/>
      <c r="AX179" s="213"/>
      <c r="AY179" s="213"/>
    </row>
    <row r="180" spans="1:51" ht="174" hidden="1" x14ac:dyDescent="0.4">
      <c r="A180" s="783" t="str">
        <f>Tabla135[[#This Row],[Id Riesgo]]</f>
        <v>RC17</v>
      </c>
      <c r="B180"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80" s="776" t="b">
        <f>Tabla135[[#This Row],[Identificado en paso 1 y 2?]]</f>
        <v>1</v>
      </c>
      <c r="D180" s="801">
        <f>_xlfn.XLOOKUP(Tabla135[[#This Row],[Id Riesgo]],Tabla13[Id Riesgo],Tabla13[Probabilidad],"",1)</f>
        <v>0.6</v>
      </c>
      <c r="E180" s="801">
        <f>IF(C180=TRUE,_xlfn.XLOOKUP(Tabla135[[#This Row],[Id Riesgo]],Tabla13[Id Riesgo],Tabla13[Porcentaje Impacto],"",1),"")</f>
        <v>1</v>
      </c>
      <c r="F180" s="290" t="str">
        <f t="shared" si="16"/>
        <v>RC17</v>
      </c>
      <c r="G180" s="414" t="b">
        <f>_xlfn.XLOOKUP(F180,Tabla13[Id Riesgo],Tabla13[Registro diligenciado],FALSE,1)</f>
        <v>1</v>
      </c>
      <c r="H180" s="290" t="str">
        <f>IF(G180,_xlfn.XLOOKUP(F180,Tabla6[Id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80" s="327">
        <f>_xlfn.XLOOKUP(Tabla135[[#This Row],[Id Riesgo]],Tabla13[Id Riesgo],Tabla13[Probabilidad])</f>
        <v>0.6</v>
      </c>
      <c r="J180" s="327">
        <f>_xlfn.XLOOKUP(Tabla135[[#This Row],[Id Riesgo]],Tabla13[Id Riesgo],Tabla13[Porcentaje Impacto],"",1)</f>
        <v>1</v>
      </c>
      <c r="K180" s="311">
        <v>9</v>
      </c>
      <c r="L180" s="314"/>
      <c r="M180" s="314"/>
      <c r="N180" s="314"/>
      <c r="O180" s="295"/>
      <c r="P180" s="314"/>
      <c r="Q180" s="328" t="str">
        <f>_xlfn.TEXTJOIN(" ",TRUE,Tabla135[[#This Row],[Actividad - Acción ¿Qué?
Inicia con verbo]],Tabla135[[#This Row],[Complemento
(Observaciones o desviaciones)]])</f>
        <v/>
      </c>
      <c r="R180" s="295"/>
      <c r="S180" s="327" t="str">
        <f>_xlfn.XLOOKUP(Tabla135[[#This Row],[Tipo de control]],Tabla7[Tipo de control],Tabla7[Peso],"",1)</f>
        <v/>
      </c>
      <c r="T180" s="290" t="str">
        <f>_xlfn.XLOOKUP(Tabla135[[#This Row],[Tipo de control]],Tabla7[Tipo de control],Tabla7[Afectación matriz],"",1)</f>
        <v/>
      </c>
      <c r="U180" s="295"/>
      <c r="V180" s="327" t="str">
        <f>_xlfn.XLOOKUP(Tabla135[[#This Row],[Implementación]],Tabla11[Implementación],Tabla11[Peso],"",1)</f>
        <v/>
      </c>
      <c r="W180" s="295"/>
      <c r="X180" s="295"/>
      <c r="Y180" s="295"/>
      <c r="Z180" s="295"/>
      <c r="AA180" s="310" t="str">
        <f>IFERROR(Tabla135[[#This Row],[Peso del control]]+Tabla135[[#This Row],[Peso de la implementación]],"")</f>
        <v/>
      </c>
      <c r="AB180" s="310" t="str" cm="1">
        <f t="array" ref="AB180">IFERROR(IF(Tabla135[[#This Row],[Registro diligenciado]]=TRUE,_xlfn.IFS(AND(Tabla135[[#This Row],[No. de Control]]=1,Tabla135[[#This Row],[Desplazamiento en la Matriz]]="Probabilidad"),D180-(D180*Tabla135[[#This Row],[Valor del control]]),AND(Tabla135[[#This Row],[No. de Control]]&gt;1,Tabla135[[#This Row],[Desplazamiento en la Matriz]]="Probabilidad"),AB179-(AB179*Tabla135[[#This Row],[Valor del control]]),AND(Tabla135[[#This Row],[No. de Control]]=1,Tabla135[[#This Row],[Desplazamiento en la Matriz]]="Impacto"),D180,AND(Tabla135[[#This Row],[No. de Control]]&gt;1,Tabla135[[#This Row],[Desplazamiento en la Matriz]]="Impacto"),AB179),""),"")</f>
        <v/>
      </c>
      <c r="AC180" s="310" t="str" cm="1">
        <f t="array" ref="AC180">IFERROR(IF(Tabla135[[#This Row],[Registro diligenciado]]=TRUE,_xlfn.IFS(AND(Tabla135[[#This Row],[No. de Control]]=1,Tabla135[[#This Row],[Desplazamiento en la Matriz]]="Impacto"),E180-(E180*Tabla135[[#This Row],[Valor del control]]),AND(Tabla135[[#This Row],[No. de Control]]&gt;1,Tabla135[[#This Row],[Desplazamiento en la Matriz]]="Impacto"),AC179-(AC179*Tabla135[[#This Row],[Valor del control]]),AND(Tabla135[[#This Row],[No. de Control]]=1,Tabla135[[#This Row],[Desplazamiento en la Matriz]]="Probabilidad"),E180,AND(Tabla135[[#This Row],[No. de Control]]&gt;1,Tabla135[[#This Row],[Desplazamiento en la Matriz]]="Probabilidad"),AC179),""),"")</f>
        <v/>
      </c>
      <c r="AD180" s="310">
        <f>IFERROR(_xlfn.MINIFS(Tabla135[Probabilidad residual],Tabla135[Id Riesgo],Tabla135[[#This Row],[Id Riesgo]]),"")</f>
        <v>0.42</v>
      </c>
      <c r="AE180" s="310">
        <f>IFERROR(_xlfn.MINIFS(Tabla135[Impacto residual],Tabla135[Id Riesgo],Tabla135[[#This Row],[Id Riesgo]]),"")</f>
        <v>1</v>
      </c>
      <c r="AF180" s="310" t="str" cm="1">
        <f t="array" ref="AF1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0" s="310" t="str" cm="1">
        <f t="array" ref="AG1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0" s="213"/>
      <c r="AJ180" s="801">
        <f>_xlfn.MINIFS(Tabla135[Probabilidad residual],Tabla135[Id Riesgo],Tabla135[[#This Row],[Id Riesgo]])</f>
        <v>0.42</v>
      </c>
      <c r="AK180" s="801">
        <f>_xlfn.MINIFS(Tabla135[Impacto residual],Tabla135[Id Riesgo],Tabla135[[#This Row],[Id Riesgo]])</f>
        <v>1</v>
      </c>
      <c r="AL180" s="801"/>
      <c r="AM180" s="801"/>
      <c r="AN180" s="213"/>
      <c r="AO180" s="213"/>
      <c r="AP180" s="213"/>
      <c r="AQ180" s="213"/>
      <c r="AR180" s="213"/>
      <c r="AS180" s="213"/>
      <c r="AT180" s="213"/>
      <c r="AU180" s="213"/>
      <c r="AV180" s="213"/>
      <c r="AW180" s="213"/>
      <c r="AX180" s="213"/>
      <c r="AY180" s="213"/>
    </row>
    <row r="181" spans="1:51" ht="174" hidden="1" x14ac:dyDescent="0.4">
      <c r="A181" s="783" t="str">
        <f>Tabla135[[#This Row],[Id Riesgo]]</f>
        <v>RC17</v>
      </c>
      <c r="B181" s="784" t="str">
        <f>Tabla135[[#This Row],[Riesgo]]</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C181" s="776" t="b">
        <f>Tabla135[[#This Row],[Identificado en paso 1 y 2?]]</f>
        <v>1</v>
      </c>
      <c r="D181" s="801">
        <f>_xlfn.XLOOKUP(Tabla135[[#This Row],[Id Riesgo]],Tabla13[Id Riesgo],Tabla13[Probabilidad],"",1)</f>
        <v>0.6</v>
      </c>
      <c r="E181" s="801">
        <f>IF(C181=TRUE,_xlfn.XLOOKUP(Tabla135[[#This Row],[Id Riesgo]],Tabla13[Id Riesgo],Tabla13[Porcentaje Impacto],"",1),"")</f>
        <v>1</v>
      </c>
      <c r="F181" s="290" t="str">
        <f t="shared" si="16"/>
        <v>RC17</v>
      </c>
      <c r="G181" s="414" t="b">
        <f>_xlfn.XLOOKUP(F181,Tabla13[Id Riesgo],Tabla13[Registro diligenciado],FALSE,1)</f>
        <v>1</v>
      </c>
      <c r="H181" s="290" t="str">
        <f>IF(G181,_xlfn.XLOOKUP(F181,Tabla6[Id Riesgo],Tabla6[DESCRIPCIÓN DEL RIESGO],FALSE,1),"")</f>
        <v>Posibilidad de afectación Legal, Reputacional, Económica, Operativa por Fraude interno, Soborno entrante, Conflicto de Intereses debido a presentación de cohecho, concusión y/o prevaricato, en las actuaciones de algún profesional en el marco de la operación del proceso de Administración de Tierras de la Nación en el desarrollo de actividades para la Adjudicación de Baldíos a Entidades de Derecho Público, Limitaciones a la Propiedad, Regulación y Formalización de Servidumbres y en la Administración de Badíos Insulares</v>
      </c>
      <c r="I181" s="327">
        <f>_xlfn.XLOOKUP(Tabla135[[#This Row],[Id Riesgo]],Tabla13[Id Riesgo],Tabla13[Probabilidad])</f>
        <v>0.6</v>
      </c>
      <c r="J181" s="327">
        <f>_xlfn.XLOOKUP(Tabla135[[#This Row],[Id Riesgo]],Tabla13[Id Riesgo],Tabla13[Porcentaje Impacto],"",1)</f>
        <v>1</v>
      </c>
      <c r="K181" s="311">
        <v>10</v>
      </c>
      <c r="L181" s="314"/>
      <c r="M181" s="314"/>
      <c r="N181" s="314"/>
      <c r="O181" s="295"/>
      <c r="P181" s="314"/>
      <c r="Q181" s="328" t="str">
        <f>_xlfn.TEXTJOIN(" ",TRUE,Tabla135[[#This Row],[Actividad - Acción ¿Qué?
Inicia con verbo]],Tabla135[[#This Row],[Complemento
(Observaciones o desviaciones)]])</f>
        <v/>
      </c>
      <c r="R181" s="295"/>
      <c r="S181" s="327" t="str">
        <f>_xlfn.XLOOKUP(Tabla135[[#This Row],[Tipo de control]],Tabla7[Tipo de control],Tabla7[Peso],"",1)</f>
        <v/>
      </c>
      <c r="T181" s="290" t="str">
        <f>_xlfn.XLOOKUP(Tabla135[[#This Row],[Tipo de control]],Tabla7[Tipo de control],Tabla7[Afectación matriz],"",1)</f>
        <v/>
      </c>
      <c r="U181" s="295"/>
      <c r="V181" s="327" t="str">
        <f>_xlfn.XLOOKUP(Tabla135[[#This Row],[Implementación]],Tabla11[Implementación],Tabla11[Peso],"",1)</f>
        <v/>
      </c>
      <c r="W181" s="295"/>
      <c r="X181" s="295"/>
      <c r="Y181" s="295"/>
      <c r="Z181" s="295"/>
      <c r="AA181" s="310" t="str">
        <f>IFERROR(Tabla135[[#This Row],[Peso del control]]+Tabla135[[#This Row],[Peso de la implementación]],"")</f>
        <v/>
      </c>
      <c r="AB181" s="310" t="str" cm="1">
        <f t="array" ref="AB181">IFERROR(IF(Tabla135[[#This Row],[Registro diligenciado]]=TRUE,_xlfn.IFS(AND(Tabla135[[#This Row],[No. de Control]]=1,Tabla135[[#This Row],[Desplazamiento en la Matriz]]="Probabilidad"),D181-(D181*Tabla135[[#This Row],[Valor del control]]),AND(Tabla135[[#This Row],[No. de Control]]&gt;1,Tabla135[[#This Row],[Desplazamiento en la Matriz]]="Probabilidad"),AB180-(AB180*Tabla135[[#This Row],[Valor del control]]),AND(Tabla135[[#This Row],[No. de Control]]=1,Tabla135[[#This Row],[Desplazamiento en la Matriz]]="Impacto"),D181,AND(Tabla135[[#This Row],[No. de Control]]&gt;1,Tabla135[[#This Row],[Desplazamiento en la Matriz]]="Impacto"),AB180),""),"")</f>
        <v/>
      </c>
      <c r="AC181" s="310" t="str" cm="1">
        <f t="array" ref="AC181">IFERROR(IF(Tabla135[[#This Row],[Registro diligenciado]]=TRUE,_xlfn.IFS(AND(Tabla135[[#This Row],[No. de Control]]=1,Tabla135[[#This Row],[Desplazamiento en la Matriz]]="Impacto"),E181-(E181*Tabla135[[#This Row],[Valor del control]]),AND(Tabla135[[#This Row],[No. de Control]]&gt;1,Tabla135[[#This Row],[Desplazamiento en la Matriz]]="Impacto"),AC180-(AC180*Tabla135[[#This Row],[Valor del control]]),AND(Tabla135[[#This Row],[No. de Control]]=1,Tabla135[[#This Row],[Desplazamiento en la Matriz]]="Probabilidad"),E181,AND(Tabla135[[#This Row],[No. de Control]]&gt;1,Tabla135[[#This Row],[Desplazamiento en la Matriz]]="Probabilidad"),AC180),""),"")</f>
        <v/>
      </c>
      <c r="AD181" s="310">
        <f>IFERROR(_xlfn.MINIFS(Tabla135[Probabilidad residual],Tabla135[Id Riesgo],Tabla135[[#This Row],[Id Riesgo]]),"")</f>
        <v>0.42</v>
      </c>
      <c r="AE181" s="310">
        <f>IFERROR(_xlfn.MINIFS(Tabla135[Impacto residual],Tabla135[Id Riesgo],Tabla135[[#This Row],[Id Riesgo]]),"")</f>
        <v>1</v>
      </c>
      <c r="AF181" s="310" t="str" cm="1">
        <f t="array" ref="AF1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181" s="310" t="str" cm="1">
        <f t="array" ref="AG1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1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1" s="213"/>
      <c r="AJ181" s="801">
        <f>_xlfn.MINIFS(Tabla135[Probabilidad residual],Tabla135[Id Riesgo],Tabla135[[#This Row],[Id Riesgo]])</f>
        <v>0.42</v>
      </c>
      <c r="AK181" s="801">
        <f>_xlfn.MINIFS(Tabla135[Impacto residual],Tabla135[Id Riesgo],Tabla135[[#This Row],[Id Riesgo]])</f>
        <v>1</v>
      </c>
      <c r="AL181" s="801"/>
      <c r="AM181" s="801"/>
      <c r="AN181" s="213"/>
      <c r="AO181" s="213"/>
      <c r="AP181" s="213"/>
      <c r="AQ181" s="213"/>
      <c r="AR181" s="213"/>
      <c r="AS181" s="213"/>
      <c r="AT181" s="213"/>
      <c r="AU181" s="213"/>
      <c r="AV181" s="213"/>
      <c r="AW181" s="213"/>
      <c r="AX181" s="213"/>
      <c r="AY181" s="213"/>
    </row>
    <row r="182" spans="1:51" ht="74.599999999999994" x14ac:dyDescent="0.4">
      <c r="A182" s="783" t="str">
        <f>Tabla135[[#This Row],[Id Riesgo]]</f>
        <v>RC18</v>
      </c>
      <c r="B182" s="784" t="str">
        <f>Tabla135[[#This Row],[Riesgo]]</f>
        <v>Posibilidad de afectación Legal por Conflicto de Intereses debido a La posibilidad de ocurrencia de hechos de concusión o cohecho en la atención a la ciudadanía en la UGT´S, PAT´S y cualquier ventanilla de atención al ciudadano</v>
      </c>
      <c r="C182" s="776" t="b">
        <f>Tabla135[[#This Row],[Identificado en paso 1 y 2?]]</f>
        <v>1</v>
      </c>
      <c r="D182" s="801">
        <f>_xlfn.XLOOKUP(Tabla135[[#This Row],[Id Riesgo]],Tabla13[Id Riesgo],Tabla13[Probabilidad],"",1)</f>
        <v>0.8</v>
      </c>
      <c r="E182" s="801">
        <f>IF(C182=TRUE,_xlfn.XLOOKUP(Tabla135[[#This Row],[Id Riesgo]],Tabla13[Id Riesgo],Tabla13[Porcentaje Impacto],"",1),"")</f>
        <v>0.8</v>
      </c>
      <c r="F182" s="290" t="s">
        <v>591</v>
      </c>
      <c r="G182" s="414" t="b">
        <f>_xlfn.XLOOKUP(F182,Tabla13[Id Riesgo],Tabla13[Registro diligenciado],FALSE,1)</f>
        <v>1</v>
      </c>
      <c r="H182" s="290" t="str">
        <f>IF(G182,_xlfn.XLOOKUP(F182,Tabla6[Id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2" s="327">
        <f>_xlfn.XLOOKUP(Tabla135[[#This Row],[Id Riesgo]],Tabla13[Id Riesgo],Tabla13[Probabilidad])</f>
        <v>0.8</v>
      </c>
      <c r="J182" s="327">
        <f>_xlfn.XLOOKUP(Tabla135[[#This Row],[Id Riesgo]],Tabla13[Id Riesgo],Tabla13[Porcentaje Impacto],"",1)</f>
        <v>0.8</v>
      </c>
      <c r="K182" s="311">
        <v>1</v>
      </c>
      <c r="L182" s="314" t="s">
        <v>307</v>
      </c>
      <c r="M182" s="314" t="s">
        <v>201</v>
      </c>
      <c r="N182" s="314" t="s">
        <v>280</v>
      </c>
      <c r="O182" s="295" t="s">
        <v>818</v>
      </c>
      <c r="P182" s="314" t="s">
        <v>819</v>
      </c>
      <c r="Q182" s="328" t="str">
        <f>_xlfn.TEXTJOIN(" ",TRUE,Tabla135[[#This Row],[Actividad - Acción ¿Qué?
Inicia con verbo]],Tabla135[[#This Row],[Complemento
(Observaciones o desviaciones)]])</f>
        <v>Aplicacion de encuestas de satisfaccion a la ciudadania que es atendida diariamente en las distintas acciones adelantadas. Para realizar un informe de tabulación con la información obtenida en las encuestas</v>
      </c>
      <c r="R182" s="295" t="s">
        <v>102</v>
      </c>
      <c r="S182" s="327">
        <f>_xlfn.XLOOKUP(Tabla135[[#This Row],[Tipo de control]],Tabla7[Tipo de control],Tabla7[Peso],"",1)</f>
        <v>0.25</v>
      </c>
      <c r="T182" s="290" t="str">
        <f>_xlfn.XLOOKUP(Tabla135[[#This Row],[Tipo de control]],Tabla7[Tipo de control],Tabla7[Afectación matriz],"",1)</f>
        <v>Probabilidad</v>
      </c>
      <c r="U182" s="295" t="s">
        <v>136</v>
      </c>
      <c r="V182" s="327">
        <f>_xlfn.XLOOKUP(Tabla135[[#This Row],[Implementación]],Tabla11[Implementación],Tabla11[Peso],"",1)</f>
        <v>0.15</v>
      </c>
      <c r="W182" s="295" t="s">
        <v>161</v>
      </c>
      <c r="X182" s="295" t="s">
        <v>204</v>
      </c>
      <c r="Y182" s="295" t="s">
        <v>100</v>
      </c>
      <c r="Z182" s="295" t="s">
        <v>101</v>
      </c>
      <c r="AA182" s="310">
        <f>IFERROR(Tabla135[[#This Row],[Peso del control]]+Tabla135[[#This Row],[Peso de la implementación]],"")</f>
        <v>0.4</v>
      </c>
      <c r="AB182" s="310" cm="1">
        <f t="array" ref="AB182">IFERROR(IF(Tabla135[[#This Row],[Registro diligenciado]]=TRUE,_xlfn.IFS(AND(Tabla135[[#This Row],[No. de Control]]=1,Tabla135[[#This Row],[Desplazamiento en la Matriz]]="Probabilidad"),D182-(D182*Tabla135[[#This Row],[Valor del control]]),AND(Tabla135[[#This Row],[No. de Control]]&gt;1,Tabla135[[#This Row],[Desplazamiento en la Matriz]]="Probabilidad"),AB181-(AB181*Tabla135[[#This Row],[Valor del control]]),AND(Tabla135[[#This Row],[No. de Control]]=1,Tabla135[[#This Row],[Desplazamiento en la Matriz]]="Impacto"),D182,AND(Tabla135[[#This Row],[No. de Control]]&gt;1,Tabla135[[#This Row],[Desplazamiento en la Matriz]]="Impacto"),AB181),""),"")</f>
        <v>0.48</v>
      </c>
      <c r="AC182" s="310" cm="1">
        <f t="array" ref="AC182">IFERROR(IF(Tabla135[[#This Row],[Registro diligenciado]]=TRUE,_xlfn.IFS(AND(Tabla135[[#This Row],[No. de Control]]=1,Tabla135[[#This Row],[Desplazamiento en la Matriz]]="Impacto"),E182-(E182*Tabla135[[#This Row],[Valor del control]]),AND(Tabla135[[#This Row],[No. de Control]]&gt;1,Tabla135[[#This Row],[Desplazamiento en la Matriz]]="Impacto"),AC181-(AC181*Tabla135[[#This Row],[Valor del control]]),AND(Tabla135[[#This Row],[No. de Control]]=1,Tabla135[[#This Row],[Desplazamiento en la Matriz]]="Probabilidad"),E182,AND(Tabla135[[#This Row],[No. de Control]]&gt;1,Tabla135[[#This Row],[Desplazamiento en la Matriz]]="Probabilidad"),AC181),""),"")</f>
        <v>0.8</v>
      </c>
      <c r="AD182" s="310">
        <f>IFERROR(_xlfn.MINIFS(Tabla135[Probabilidad residual],Tabla135[Id Riesgo],Tabla135[[#This Row],[Id Riesgo]]),"")</f>
        <v>0.28799999999999998</v>
      </c>
      <c r="AE182" s="310">
        <f>IFERROR(_xlfn.MINIFS(Tabla135[Impacto residual],Tabla135[Id Riesgo],Tabla135[[#This Row],[Id Riesgo]]),"")</f>
        <v>0.8</v>
      </c>
      <c r="AF182" s="310" t="str" cm="1">
        <f t="array" ref="AF1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2" s="310" t="str" cm="1">
        <f t="array" ref="AG1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82" s="213"/>
      <c r="AJ182" s="801">
        <f>_xlfn.MINIFS(Tabla135[Probabilidad residual],Tabla135[Id Riesgo],Tabla135[[#This Row],[Id Riesgo]])</f>
        <v>0.28799999999999998</v>
      </c>
      <c r="AK182" s="801">
        <f>_xlfn.MINIFS(Tabla135[Impacto residual],Tabla135[Id Riesgo],Tabla135[[#This Row],[Id Riesgo]])</f>
        <v>0.8</v>
      </c>
      <c r="AL182" s="801" t="str" cm="1">
        <f t="array" ref="AL182">IFERROR(_xlfn.IFS(AND(AJ182&gt;=CONFIGURACIÓN!$BF$6,AJ182&lt;=CONFIGURACIÓN!$BG$6),CONFIGURACIÓN!$BE$6,AND(AJ182&gt;=CONFIGURACIÓN!$BF$7,AJ182&lt;=CONFIGURACIÓN!$BG$7),CONFIGURACIÓN!$BE$7,AND(AJ182&gt;=CONFIGURACIÓN!$BF$8,AJ182&lt;=CONFIGURACIÓN!$BG$8),CONFIGURACIÓN!$BE$8,AND(AJ182&gt;=CONFIGURACIÓN!$BF$9,AJ182&lt;=CONFIGURACIÓN!$BG$9),CONFIGURACIÓN!$BE$9,AND(AJ182&gt;=CONFIGURACIÓN!$BF$10,AJ182&lt;=CONFIGURACIÓN!$BG$10),CONFIGURACIÓN!$BE$10),"")</f>
        <v>Baja</v>
      </c>
      <c r="AM182" s="801" t="str" cm="1">
        <f t="array" ref="AM182">IFERROR(_xlfn.IFS(AND(AK182&gt;=CONFIGURACIÓN!$BJ$6,AK182&lt;=CONFIGURACIÓN!$BK$6),CONFIGURACIÓN!$BI$6,AND(AK182&gt;=CONFIGURACIÓN!$BJ$7,AK182&lt;=CONFIGURACIÓN!$BK$7),CONFIGURACIÓN!$BI$7,AND(AK182&gt;=CONFIGURACIÓN!$BJ$8,AK182&lt;=CONFIGURACIÓN!$BK$8),CONFIGURACIÓN!$BI$8,AND(AK182&gt;=CONFIGURACIÓN!$BJ$9,AK182&lt;=CONFIGURACIÓN!$BK$9),CONFIGURACIÓN!$BI$9,AND(AK182&gt;=CONFIGURACIÓN!$BJ$10,AK182&lt;=CONFIGURACIÓN!$BK$10),CONFIGURACIÓN!$BI$10),"")</f>
        <v>Mayor</v>
      </c>
      <c r="AN182" s="213"/>
      <c r="AO182" s="213"/>
      <c r="AP182" s="213"/>
      <c r="AQ182" s="213"/>
      <c r="AR182" s="213"/>
      <c r="AS182" s="213"/>
      <c r="AT182" s="213"/>
      <c r="AU182" s="213"/>
      <c r="AV182" s="213"/>
      <c r="AW182" s="213"/>
      <c r="AX182" s="213"/>
      <c r="AY182" s="213"/>
    </row>
    <row r="183" spans="1:51" ht="74.599999999999994" x14ac:dyDescent="0.4">
      <c r="A183" s="783" t="str">
        <f>Tabla135[[#This Row],[Id Riesgo]]</f>
        <v>RC18</v>
      </c>
      <c r="B183" s="784" t="str">
        <f>Tabla135[[#This Row],[Riesgo]]</f>
        <v>Posibilidad de afectación Legal por Conflicto de Intereses debido a La posibilidad de ocurrencia de hechos de concusión o cohecho en la atención a la ciudadanía en la UGT´S, PAT´S y cualquier ventanilla de atención al ciudadano</v>
      </c>
      <c r="C183" s="776" t="b">
        <f>Tabla135[[#This Row],[Identificado en paso 1 y 2?]]</f>
        <v>1</v>
      </c>
      <c r="D183" s="801">
        <f>_xlfn.XLOOKUP(Tabla135[[#This Row],[Id Riesgo]],Tabla13[Id Riesgo],Tabla13[Probabilidad],"",1)</f>
        <v>0.8</v>
      </c>
      <c r="E183" s="801">
        <f>IF(C183=TRUE,_xlfn.XLOOKUP(Tabla135[[#This Row],[Id Riesgo]],Tabla13[Id Riesgo],Tabla13[Porcentaje Impacto],"",1),"")</f>
        <v>0.8</v>
      </c>
      <c r="F183" s="290" t="str">
        <f t="shared" ref="F183:F191" si="17">F182</f>
        <v>RC18</v>
      </c>
      <c r="G183" s="414" t="b">
        <f>_xlfn.XLOOKUP(F183,Tabla13[Id Riesgo],Tabla13[Registro diligenciado],FALSE,1)</f>
        <v>1</v>
      </c>
      <c r="H183" s="290" t="str">
        <f>IF(G183,_xlfn.XLOOKUP(F183,Tabla6[Id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3" s="327">
        <f>_xlfn.XLOOKUP(Tabla135[[#This Row],[Id Riesgo]],Tabla13[Id Riesgo],Tabla13[Probabilidad])</f>
        <v>0.8</v>
      </c>
      <c r="J183" s="327">
        <f>_xlfn.XLOOKUP(Tabla135[[#This Row],[Id Riesgo]],Tabla13[Id Riesgo],Tabla13[Porcentaje Impacto],"",1)</f>
        <v>0.8</v>
      </c>
      <c r="K183" s="311">
        <v>2</v>
      </c>
      <c r="L183" s="314" t="s">
        <v>307</v>
      </c>
      <c r="M183" s="314" t="s">
        <v>201</v>
      </c>
      <c r="N183" s="314" t="s">
        <v>280</v>
      </c>
      <c r="O183" s="295" t="s">
        <v>820</v>
      </c>
      <c r="P183" s="314" t="s">
        <v>821</v>
      </c>
      <c r="Q183" s="328" t="str">
        <f>_xlfn.TEXTJOIN(" ",TRUE,Tabla135[[#This Row],[Actividad - Acción ¿Qué?
Inicia con verbo]],Tabla135[[#This Row],[Complemento
(Observaciones o desviaciones)]])</f>
        <v>Capacitar a funcionarios y contratistas que en sus obligaciones ejercen la atencion a la ciudadania.  Elaboracion de encuestas y/o test para la evaluacion a los capacitados.</v>
      </c>
      <c r="R183" s="295" t="s">
        <v>102</v>
      </c>
      <c r="S183" s="327">
        <f>_xlfn.XLOOKUP(Tabla135[[#This Row],[Tipo de control]],Tabla7[Tipo de control],Tabla7[Peso],"",1)</f>
        <v>0.25</v>
      </c>
      <c r="T183" s="290" t="str">
        <f>_xlfn.XLOOKUP(Tabla135[[#This Row],[Tipo de control]],Tabla7[Tipo de control],Tabla7[Afectación matriz],"",1)</f>
        <v>Probabilidad</v>
      </c>
      <c r="U183" s="295" t="s">
        <v>136</v>
      </c>
      <c r="V183" s="327">
        <f>_xlfn.XLOOKUP(Tabla135[[#This Row],[Implementación]],Tabla11[Implementación],Tabla11[Peso],"",1)</f>
        <v>0.15</v>
      </c>
      <c r="W183" s="295" t="s">
        <v>161</v>
      </c>
      <c r="X183" s="295" t="s">
        <v>222</v>
      </c>
      <c r="Y183" s="295" t="s">
        <v>100</v>
      </c>
      <c r="Z183" s="295" t="s">
        <v>101</v>
      </c>
      <c r="AA183" s="310">
        <f>IFERROR(Tabla135[[#This Row],[Peso del control]]+Tabla135[[#This Row],[Peso de la implementación]],"")</f>
        <v>0.4</v>
      </c>
      <c r="AB183" s="310" cm="1">
        <f t="array" ref="AB183">IFERROR(IF(Tabla135[[#This Row],[Registro diligenciado]]=TRUE,_xlfn.IFS(AND(Tabla135[[#This Row],[No. de Control]]=1,Tabla135[[#This Row],[Desplazamiento en la Matriz]]="Probabilidad"),D183-(D183*Tabla135[[#This Row],[Valor del control]]),AND(Tabla135[[#This Row],[No. de Control]]&gt;1,Tabla135[[#This Row],[Desplazamiento en la Matriz]]="Probabilidad"),AB182-(AB182*Tabla135[[#This Row],[Valor del control]]),AND(Tabla135[[#This Row],[No. de Control]]=1,Tabla135[[#This Row],[Desplazamiento en la Matriz]]="Impacto"),D183,AND(Tabla135[[#This Row],[No. de Control]]&gt;1,Tabla135[[#This Row],[Desplazamiento en la Matriz]]="Impacto"),AB182),""),"")</f>
        <v>0.28799999999999998</v>
      </c>
      <c r="AC183" s="310" cm="1">
        <f t="array" ref="AC183">IFERROR(IF(Tabla135[[#This Row],[Registro diligenciado]]=TRUE,_xlfn.IFS(AND(Tabla135[[#This Row],[No. de Control]]=1,Tabla135[[#This Row],[Desplazamiento en la Matriz]]="Impacto"),E183-(E183*Tabla135[[#This Row],[Valor del control]]),AND(Tabla135[[#This Row],[No. de Control]]&gt;1,Tabla135[[#This Row],[Desplazamiento en la Matriz]]="Impacto"),AC182-(AC182*Tabla135[[#This Row],[Valor del control]]),AND(Tabla135[[#This Row],[No. de Control]]=1,Tabla135[[#This Row],[Desplazamiento en la Matriz]]="Probabilidad"),E183,AND(Tabla135[[#This Row],[No. de Control]]&gt;1,Tabla135[[#This Row],[Desplazamiento en la Matriz]]="Probabilidad"),AC182),""),"")</f>
        <v>0.8</v>
      </c>
      <c r="AD183" s="310">
        <f>IFERROR(_xlfn.MINIFS(Tabla135[Probabilidad residual],Tabla135[Id Riesgo],Tabla135[[#This Row],[Id Riesgo]]),"")</f>
        <v>0.28799999999999998</v>
      </c>
      <c r="AE183" s="310">
        <f>IFERROR(_xlfn.MINIFS(Tabla135[Impacto residual],Tabla135[Id Riesgo],Tabla135[[#This Row],[Id Riesgo]]),"")</f>
        <v>0.8</v>
      </c>
      <c r="AF183" s="310" t="str" cm="1">
        <f t="array" ref="AF1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3" s="310" t="str" cm="1">
        <f t="array" ref="AG1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183" s="213"/>
      <c r="AJ183" s="801">
        <f>_xlfn.MINIFS(Tabla135[Probabilidad residual],Tabla135[Id Riesgo],Tabla135[[#This Row],[Id Riesgo]])</f>
        <v>0.28799999999999998</v>
      </c>
      <c r="AK183" s="801">
        <f>_xlfn.MINIFS(Tabla135[Impacto residual],Tabla135[Id Riesgo],Tabla135[[#This Row],[Id Riesgo]])</f>
        <v>0.8</v>
      </c>
      <c r="AL183" s="801"/>
      <c r="AM183" s="801"/>
      <c r="AN183" s="213"/>
      <c r="AO183" s="213"/>
      <c r="AP183" s="213"/>
      <c r="AQ183" s="213"/>
      <c r="AR183" s="213"/>
      <c r="AS183" s="213"/>
      <c r="AT183" s="213"/>
      <c r="AU183" s="213"/>
      <c r="AV183" s="213"/>
      <c r="AW183" s="213"/>
      <c r="AX183" s="213"/>
      <c r="AY183" s="213"/>
    </row>
    <row r="184" spans="1:51" ht="74.599999999999994" hidden="1" x14ac:dyDescent="0.4">
      <c r="A184" s="783" t="str">
        <f>Tabla135[[#This Row],[Id Riesgo]]</f>
        <v>RC18</v>
      </c>
      <c r="B184" s="784" t="str">
        <f>Tabla135[[#This Row],[Riesgo]]</f>
        <v>Posibilidad de afectación Legal por Conflicto de Intereses debido a La posibilidad de ocurrencia de hechos de concusión o cohecho en la atención a la ciudadanía en la UGT´S, PAT´S y cualquier ventanilla de atención al ciudadano</v>
      </c>
      <c r="C184" s="776" t="b">
        <f>Tabla135[[#This Row],[Identificado en paso 1 y 2?]]</f>
        <v>1</v>
      </c>
      <c r="D184" s="801">
        <f>_xlfn.XLOOKUP(Tabla135[[#This Row],[Id Riesgo]],Tabla13[Id Riesgo],Tabla13[Probabilidad],"",1)</f>
        <v>0.8</v>
      </c>
      <c r="E184" s="801">
        <f>IF(C184=TRUE,_xlfn.XLOOKUP(Tabla135[[#This Row],[Id Riesgo]],Tabla13[Id Riesgo],Tabla13[Porcentaje Impacto],"",1),"")</f>
        <v>0.8</v>
      </c>
      <c r="F184" s="290" t="str">
        <f t="shared" si="17"/>
        <v>RC18</v>
      </c>
      <c r="G184" s="414" t="b">
        <f>_xlfn.XLOOKUP(F184,Tabla13[Id Riesgo],Tabla13[Registro diligenciado],FALSE,1)</f>
        <v>1</v>
      </c>
      <c r="H184" s="290" t="str">
        <f>IF(G184,_xlfn.XLOOKUP(F184,Tabla6[Id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4" s="327">
        <f>_xlfn.XLOOKUP(Tabla135[[#This Row],[Id Riesgo]],Tabla13[Id Riesgo],Tabla13[Probabilidad])</f>
        <v>0.8</v>
      </c>
      <c r="J184" s="327">
        <f>_xlfn.XLOOKUP(Tabla135[[#This Row],[Id Riesgo]],Tabla13[Id Riesgo],Tabla13[Porcentaje Impacto],"",1)</f>
        <v>0.8</v>
      </c>
      <c r="K184" s="311">
        <v>3</v>
      </c>
      <c r="L184" s="314"/>
      <c r="M184" s="314"/>
      <c r="N184" s="314"/>
      <c r="O184" s="295"/>
      <c r="P184" s="314"/>
      <c r="Q184" s="328" t="str">
        <f>_xlfn.TEXTJOIN(" ",TRUE,Tabla135[[#This Row],[Actividad - Acción ¿Qué?
Inicia con verbo]],Tabla135[[#This Row],[Complemento
(Observaciones o desviaciones)]])</f>
        <v/>
      </c>
      <c r="R184" s="295"/>
      <c r="S184" s="327" t="str">
        <f>_xlfn.XLOOKUP(Tabla135[[#This Row],[Tipo de control]],Tabla7[Tipo de control],Tabla7[Peso],"",1)</f>
        <v/>
      </c>
      <c r="T184" s="290" t="str">
        <f>_xlfn.XLOOKUP(Tabla135[[#This Row],[Tipo de control]],Tabla7[Tipo de control],Tabla7[Afectación matriz],"",1)</f>
        <v/>
      </c>
      <c r="U184" s="295"/>
      <c r="V184" s="327" t="str">
        <f>_xlfn.XLOOKUP(Tabla135[[#This Row],[Implementación]],Tabla11[Implementación],Tabla11[Peso],"",1)</f>
        <v/>
      </c>
      <c r="W184" s="295"/>
      <c r="X184" s="295"/>
      <c r="Y184" s="295"/>
      <c r="Z184" s="295"/>
      <c r="AA184" s="310" t="str">
        <f>IFERROR(Tabla135[[#This Row],[Peso del control]]+Tabla135[[#This Row],[Peso de la implementación]],"")</f>
        <v/>
      </c>
      <c r="AB184" s="310" t="str" cm="1">
        <f t="array" ref="AB184">IFERROR(IF(Tabla135[[#This Row],[Registro diligenciado]]=TRUE,_xlfn.IFS(AND(Tabla135[[#This Row],[No. de Control]]=1,Tabla135[[#This Row],[Desplazamiento en la Matriz]]="Probabilidad"),D184-(D184*Tabla135[[#This Row],[Valor del control]]),AND(Tabla135[[#This Row],[No. de Control]]&gt;1,Tabla135[[#This Row],[Desplazamiento en la Matriz]]="Probabilidad"),AB183-(AB183*Tabla135[[#This Row],[Valor del control]]),AND(Tabla135[[#This Row],[No. de Control]]=1,Tabla135[[#This Row],[Desplazamiento en la Matriz]]="Impacto"),D184,AND(Tabla135[[#This Row],[No. de Control]]&gt;1,Tabla135[[#This Row],[Desplazamiento en la Matriz]]="Impacto"),AB183),""),"")</f>
        <v/>
      </c>
      <c r="AC184" s="310" t="str" cm="1">
        <f t="array" ref="AC184">IFERROR(IF(Tabla135[[#This Row],[Registro diligenciado]]=TRUE,_xlfn.IFS(AND(Tabla135[[#This Row],[No. de Control]]=1,Tabla135[[#This Row],[Desplazamiento en la Matriz]]="Impacto"),E184-(E184*Tabla135[[#This Row],[Valor del control]]),AND(Tabla135[[#This Row],[No. de Control]]&gt;1,Tabla135[[#This Row],[Desplazamiento en la Matriz]]="Impacto"),AC183-(AC183*Tabla135[[#This Row],[Valor del control]]),AND(Tabla135[[#This Row],[No. de Control]]=1,Tabla135[[#This Row],[Desplazamiento en la Matriz]]="Probabilidad"),E184,AND(Tabla135[[#This Row],[No. de Control]]&gt;1,Tabla135[[#This Row],[Desplazamiento en la Matriz]]="Probabilidad"),AC183),""),"")</f>
        <v/>
      </c>
      <c r="AD184" s="310">
        <f>IFERROR(_xlfn.MINIFS(Tabla135[Probabilidad residual],Tabla135[Id Riesgo],Tabla135[[#This Row],[Id Riesgo]]),"")</f>
        <v>0.28799999999999998</v>
      </c>
      <c r="AE184" s="310">
        <f>IFERROR(_xlfn.MINIFS(Tabla135[Impacto residual],Tabla135[Id Riesgo],Tabla135[[#This Row],[Id Riesgo]]),"")</f>
        <v>0.8</v>
      </c>
      <c r="AF184" s="310" t="str" cm="1">
        <f t="array" ref="AF1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4" s="310" t="str" cm="1">
        <f t="array" ref="AG1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4" s="213"/>
      <c r="AJ184" s="801">
        <f>_xlfn.MINIFS(Tabla135[Probabilidad residual],Tabla135[Id Riesgo],Tabla135[[#This Row],[Id Riesgo]])</f>
        <v>0.28799999999999998</v>
      </c>
      <c r="AK184" s="801">
        <f>_xlfn.MINIFS(Tabla135[Impacto residual],Tabla135[Id Riesgo],Tabla135[[#This Row],[Id Riesgo]])</f>
        <v>0.8</v>
      </c>
      <c r="AL184" s="801"/>
      <c r="AM184" s="801"/>
      <c r="AN184" s="213"/>
      <c r="AO184" s="213"/>
      <c r="AP184" s="213"/>
      <c r="AQ184" s="213"/>
      <c r="AR184" s="213"/>
      <c r="AS184" s="213"/>
      <c r="AT184" s="213"/>
      <c r="AU184" s="213"/>
      <c r="AV184" s="213"/>
      <c r="AW184" s="213"/>
      <c r="AX184" s="213"/>
      <c r="AY184" s="213"/>
    </row>
    <row r="185" spans="1:51" ht="74.599999999999994" hidden="1" x14ac:dyDescent="0.4">
      <c r="A185" s="783" t="str">
        <f>Tabla135[[#This Row],[Id Riesgo]]</f>
        <v>RC18</v>
      </c>
      <c r="B185" s="784" t="str">
        <f>Tabla135[[#This Row],[Riesgo]]</f>
        <v>Posibilidad de afectación Legal por Conflicto de Intereses debido a La posibilidad de ocurrencia de hechos de concusión o cohecho en la atención a la ciudadanía en la UGT´S, PAT´S y cualquier ventanilla de atención al ciudadano</v>
      </c>
      <c r="C185" s="776" t="b">
        <f>Tabla135[[#This Row],[Identificado en paso 1 y 2?]]</f>
        <v>1</v>
      </c>
      <c r="D185" s="801">
        <f>_xlfn.XLOOKUP(Tabla135[[#This Row],[Id Riesgo]],Tabla13[Id Riesgo],Tabla13[Probabilidad],"",1)</f>
        <v>0.8</v>
      </c>
      <c r="E185" s="801">
        <f>IF(C185=TRUE,_xlfn.XLOOKUP(Tabla135[[#This Row],[Id Riesgo]],Tabla13[Id Riesgo],Tabla13[Porcentaje Impacto],"",1),"")</f>
        <v>0.8</v>
      </c>
      <c r="F185" s="290" t="str">
        <f t="shared" si="17"/>
        <v>RC18</v>
      </c>
      <c r="G185" s="414" t="b">
        <f>_xlfn.XLOOKUP(F185,Tabla13[Id Riesgo],Tabla13[Registro diligenciado],FALSE,1)</f>
        <v>1</v>
      </c>
      <c r="H185" s="290" t="str">
        <f>IF(G185,_xlfn.XLOOKUP(F185,Tabla6[Id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5" s="327">
        <f>_xlfn.XLOOKUP(Tabla135[[#This Row],[Id Riesgo]],Tabla13[Id Riesgo],Tabla13[Probabilidad])</f>
        <v>0.8</v>
      </c>
      <c r="J185" s="327">
        <f>_xlfn.XLOOKUP(Tabla135[[#This Row],[Id Riesgo]],Tabla13[Id Riesgo],Tabla13[Porcentaje Impacto],"",1)</f>
        <v>0.8</v>
      </c>
      <c r="K185" s="311">
        <v>4</v>
      </c>
      <c r="L185" s="314"/>
      <c r="M185" s="314"/>
      <c r="N185" s="314"/>
      <c r="O185" s="295"/>
      <c r="P185" s="314"/>
      <c r="Q185" s="328" t="str">
        <f>_xlfn.TEXTJOIN(" ",TRUE,Tabla135[[#This Row],[Actividad - Acción ¿Qué?
Inicia con verbo]],Tabla135[[#This Row],[Complemento
(Observaciones o desviaciones)]])</f>
        <v/>
      </c>
      <c r="R185" s="295"/>
      <c r="S185" s="327" t="str">
        <f>_xlfn.XLOOKUP(Tabla135[[#This Row],[Tipo de control]],Tabla7[Tipo de control],Tabla7[Peso],"",1)</f>
        <v/>
      </c>
      <c r="T185" s="290" t="str">
        <f>_xlfn.XLOOKUP(Tabla135[[#This Row],[Tipo de control]],Tabla7[Tipo de control],Tabla7[Afectación matriz],"",1)</f>
        <v/>
      </c>
      <c r="U185" s="295"/>
      <c r="V185" s="327" t="str">
        <f>_xlfn.XLOOKUP(Tabla135[[#This Row],[Implementación]],Tabla11[Implementación],Tabla11[Peso],"",1)</f>
        <v/>
      </c>
      <c r="W185" s="295"/>
      <c r="X185" s="295"/>
      <c r="Y185" s="295"/>
      <c r="Z185" s="295"/>
      <c r="AA185" s="310" t="str">
        <f>IFERROR(Tabla135[[#This Row],[Peso del control]]+Tabla135[[#This Row],[Peso de la implementación]],"")</f>
        <v/>
      </c>
      <c r="AB185" s="310" t="str" cm="1">
        <f t="array" ref="AB185">IFERROR(IF(Tabla135[[#This Row],[Registro diligenciado]]=TRUE,_xlfn.IFS(AND(Tabla135[[#This Row],[No. de Control]]=1,Tabla135[[#This Row],[Desplazamiento en la Matriz]]="Probabilidad"),D185-(D185*Tabla135[[#This Row],[Valor del control]]),AND(Tabla135[[#This Row],[No. de Control]]&gt;1,Tabla135[[#This Row],[Desplazamiento en la Matriz]]="Probabilidad"),AB184-(AB184*Tabla135[[#This Row],[Valor del control]]),AND(Tabla135[[#This Row],[No. de Control]]=1,Tabla135[[#This Row],[Desplazamiento en la Matriz]]="Impacto"),D185,AND(Tabla135[[#This Row],[No. de Control]]&gt;1,Tabla135[[#This Row],[Desplazamiento en la Matriz]]="Impacto"),AB184),""),"")</f>
        <v/>
      </c>
      <c r="AC185" s="310" t="str" cm="1">
        <f t="array" ref="AC185">IFERROR(IF(Tabla135[[#This Row],[Registro diligenciado]]=TRUE,_xlfn.IFS(AND(Tabla135[[#This Row],[No. de Control]]=1,Tabla135[[#This Row],[Desplazamiento en la Matriz]]="Impacto"),E185-(E185*Tabla135[[#This Row],[Valor del control]]),AND(Tabla135[[#This Row],[No. de Control]]&gt;1,Tabla135[[#This Row],[Desplazamiento en la Matriz]]="Impacto"),AC184-(AC184*Tabla135[[#This Row],[Valor del control]]),AND(Tabla135[[#This Row],[No. de Control]]=1,Tabla135[[#This Row],[Desplazamiento en la Matriz]]="Probabilidad"),E185,AND(Tabla135[[#This Row],[No. de Control]]&gt;1,Tabla135[[#This Row],[Desplazamiento en la Matriz]]="Probabilidad"),AC184),""),"")</f>
        <v/>
      </c>
      <c r="AD185" s="310">
        <f>IFERROR(_xlfn.MINIFS(Tabla135[Probabilidad residual],Tabla135[Id Riesgo],Tabla135[[#This Row],[Id Riesgo]]),"")</f>
        <v>0.28799999999999998</v>
      </c>
      <c r="AE185" s="310">
        <f>IFERROR(_xlfn.MINIFS(Tabla135[Impacto residual],Tabla135[Id Riesgo],Tabla135[[#This Row],[Id Riesgo]]),"")</f>
        <v>0.8</v>
      </c>
      <c r="AF185" s="310" t="str" cm="1">
        <f t="array" ref="AF1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5" s="310" t="str" cm="1">
        <f t="array" ref="AG1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5" s="213"/>
      <c r="AJ185" s="801">
        <f>_xlfn.MINIFS(Tabla135[Probabilidad residual],Tabla135[Id Riesgo],Tabla135[[#This Row],[Id Riesgo]])</f>
        <v>0.28799999999999998</v>
      </c>
      <c r="AK185" s="801">
        <f>_xlfn.MINIFS(Tabla135[Impacto residual],Tabla135[Id Riesgo],Tabla135[[#This Row],[Id Riesgo]])</f>
        <v>0.8</v>
      </c>
      <c r="AL185" s="801"/>
      <c r="AM185" s="801"/>
      <c r="AN185" s="213"/>
      <c r="AO185" s="213"/>
      <c r="AP185" s="213"/>
      <c r="AQ185" s="213"/>
      <c r="AR185" s="213"/>
      <c r="AS185" s="213"/>
      <c r="AT185" s="213"/>
      <c r="AU185" s="213"/>
      <c r="AV185" s="213"/>
      <c r="AW185" s="213"/>
      <c r="AX185" s="213"/>
      <c r="AY185" s="213"/>
    </row>
    <row r="186" spans="1:51" ht="74.599999999999994" hidden="1" x14ac:dyDescent="0.4">
      <c r="A186" s="783" t="str">
        <f>Tabla135[[#This Row],[Id Riesgo]]</f>
        <v>RC18</v>
      </c>
      <c r="B186" s="784" t="str">
        <f>Tabla135[[#This Row],[Riesgo]]</f>
        <v>Posibilidad de afectación Legal por Conflicto de Intereses debido a La posibilidad de ocurrencia de hechos de concusión o cohecho en la atención a la ciudadanía en la UGT´S, PAT´S y cualquier ventanilla de atención al ciudadano</v>
      </c>
      <c r="C186" s="776" t="b">
        <f>Tabla135[[#This Row],[Identificado en paso 1 y 2?]]</f>
        <v>1</v>
      </c>
      <c r="D186" s="801">
        <f>_xlfn.XLOOKUP(Tabla135[[#This Row],[Id Riesgo]],Tabla13[Id Riesgo],Tabla13[Probabilidad],"",1)</f>
        <v>0.8</v>
      </c>
      <c r="E186" s="801">
        <f>IF(C186=TRUE,_xlfn.XLOOKUP(Tabla135[[#This Row],[Id Riesgo]],Tabla13[Id Riesgo],Tabla13[Porcentaje Impacto],"",1),"")</f>
        <v>0.8</v>
      </c>
      <c r="F186" s="290" t="str">
        <f t="shared" si="17"/>
        <v>RC18</v>
      </c>
      <c r="G186" s="414" t="b">
        <f>_xlfn.XLOOKUP(F186,Tabla13[Id Riesgo],Tabla13[Registro diligenciado],FALSE,1)</f>
        <v>1</v>
      </c>
      <c r="H186" s="290" t="str">
        <f>IF(G186,_xlfn.XLOOKUP(F186,Tabla6[Id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6" s="327">
        <f>_xlfn.XLOOKUP(Tabla135[[#This Row],[Id Riesgo]],Tabla13[Id Riesgo],Tabla13[Probabilidad])</f>
        <v>0.8</v>
      </c>
      <c r="J186" s="327">
        <f>_xlfn.XLOOKUP(Tabla135[[#This Row],[Id Riesgo]],Tabla13[Id Riesgo],Tabla13[Porcentaje Impacto],"",1)</f>
        <v>0.8</v>
      </c>
      <c r="K186" s="311">
        <v>5</v>
      </c>
      <c r="L186" s="314"/>
      <c r="M186" s="314"/>
      <c r="N186" s="314"/>
      <c r="O186" s="295"/>
      <c r="P186" s="314"/>
      <c r="Q186" s="328" t="str">
        <f>_xlfn.TEXTJOIN(" ",TRUE,Tabla135[[#This Row],[Actividad - Acción ¿Qué?
Inicia con verbo]],Tabla135[[#This Row],[Complemento
(Observaciones o desviaciones)]])</f>
        <v/>
      </c>
      <c r="R186" s="295"/>
      <c r="S186" s="327" t="str">
        <f>_xlfn.XLOOKUP(Tabla135[[#This Row],[Tipo de control]],Tabla7[Tipo de control],Tabla7[Peso],"",1)</f>
        <v/>
      </c>
      <c r="T186" s="290" t="str">
        <f>_xlfn.XLOOKUP(Tabla135[[#This Row],[Tipo de control]],Tabla7[Tipo de control],Tabla7[Afectación matriz],"",1)</f>
        <v/>
      </c>
      <c r="U186" s="295"/>
      <c r="V186" s="327" t="str">
        <f>_xlfn.XLOOKUP(Tabla135[[#This Row],[Implementación]],Tabla11[Implementación],Tabla11[Peso],"",1)</f>
        <v/>
      </c>
      <c r="W186" s="295"/>
      <c r="X186" s="295"/>
      <c r="Y186" s="295"/>
      <c r="Z186" s="295"/>
      <c r="AA186" s="310" t="str">
        <f>IFERROR(Tabla135[[#This Row],[Peso del control]]+Tabla135[[#This Row],[Peso de la implementación]],"")</f>
        <v/>
      </c>
      <c r="AB186" s="310" t="str" cm="1">
        <f t="array" ref="AB186">IFERROR(IF(Tabla135[[#This Row],[Registro diligenciado]]=TRUE,_xlfn.IFS(AND(Tabla135[[#This Row],[No. de Control]]=1,Tabla135[[#This Row],[Desplazamiento en la Matriz]]="Probabilidad"),D186-(D186*Tabla135[[#This Row],[Valor del control]]),AND(Tabla135[[#This Row],[No. de Control]]&gt;1,Tabla135[[#This Row],[Desplazamiento en la Matriz]]="Probabilidad"),AB185-(AB185*Tabla135[[#This Row],[Valor del control]]),AND(Tabla135[[#This Row],[No. de Control]]=1,Tabla135[[#This Row],[Desplazamiento en la Matriz]]="Impacto"),D186,AND(Tabla135[[#This Row],[No. de Control]]&gt;1,Tabla135[[#This Row],[Desplazamiento en la Matriz]]="Impacto"),AB185),""),"")</f>
        <v/>
      </c>
      <c r="AC186" s="310" t="str" cm="1">
        <f t="array" ref="AC186">IFERROR(IF(Tabla135[[#This Row],[Registro diligenciado]]=TRUE,_xlfn.IFS(AND(Tabla135[[#This Row],[No. de Control]]=1,Tabla135[[#This Row],[Desplazamiento en la Matriz]]="Impacto"),E186-(E186*Tabla135[[#This Row],[Valor del control]]),AND(Tabla135[[#This Row],[No. de Control]]&gt;1,Tabla135[[#This Row],[Desplazamiento en la Matriz]]="Impacto"),AC185-(AC185*Tabla135[[#This Row],[Valor del control]]),AND(Tabla135[[#This Row],[No. de Control]]=1,Tabla135[[#This Row],[Desplazamiento en la Matriz]]="Probabilidad"),E186,AND(Tabla135[[#This Row],[No. de Control]]&gt;1,Tabla135[[#This Row],[Desplazamiento en la Matriz]]="Probabilidad"),AC185),""),"")</f>
        <v/>
      </c>
      <c r="AD186" s="310">
        <f>IFERROR(_xlfn.MINIFS(Tabla135[Probabilidad residual],Tabla135[Id Riesgo],Tabla135[[#This Row],[Id Riesgo]]),"")</f>
        <v>0.28799999999999998</v>
      </c>
      <c r="AE186" s="310">
        <f>IFERROR(_xlfn.MINIFS(Tabla135[Impacto residual],Tabla135[Id Riesgo],Tabla135[[#This Row],[Id Riesgo]]),"")</f>
        <v>0.8</v>
      </c>
      <c r="AF186" s="310" t="str" cm="1">
        <f t="array" ref="AF1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6" s="310" t="str" cm="1">
        <f t="array" ref="AG1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6" s="213"/>
      <c r="AJ186" s="801">
        <f>_xlfn.MINIFS(Tabla135[Probabilidad residual],Tabla135[Id Riesgo],Tabla135[[#This Row],[Id Riesgo]])</f>
        <v>0.28799999999999998</v>
      </c>
      <c r="AK186" s="801">
        <f>_xlfn.MINIFS(Tabla135[Impacto residual],Tabla135[Id Riesgo],Tabla135[[#This Row],[Id Riesgo]])</f>
        <v>0.8</v>
      </c>
      <c r="AL186" s="801"/>
      <c r="AM186" s="801"/>
      <c r="AN186" s="213"/>
      <c r="AO186" s="213"/>
      <c r="AP186" s="213"/>
      <c r="AQ186" s="213"/>
      <c r="AR186" s="213"/>
      <c r="AS186" s="213"/>
      <c r="AT186" s="213"/>
      <c r="AU186" s="213"/>
      <c r="AV186" s="213"/>
      <c r="AW186" s="213"/>
      <c r="AX186" s="213"/>
      <c r="AY186" s="213"/>
    </row>
    <row r="187" spans="1:51" ht="74.599999999999994" hidden="1" x14ac:dyDescent="0.4">
      <c r="A187" s="783" t="str">
        <f>Tabla135[[#This Row],[Id Riesgo]]</f>
        <v>RC18</v>
      </c>
      <c r="B187" s="784" t="str">
        <f>Tabla135[[#This Row],[Riesgo]]</f>
        <v>Posibilidad de afectación Legal por Conflicto de Intereses debido a La posibilidad de ocurrencia de hechos de concusión o cohecho en la atención a la ciudadanía en la UGT´S, PAT´S y cualquier ventanilla de atención al ciudadano</v>
      </c>
      <c r="C187" s="776" t="b">
        <f>Tabla135[[#This Row],[Identificado en paso 1 y 2?]]</f>
        <v>1</v>
      </c>
      <c r="D187" s="801">
        <f>_xlfn.XLOOKUP(Tabla135[[#This Row],[Id Riesgo]],Tabla13[Id Riesgo],Tabla13[Probabilidad],"",1)</f>
        <v>0.8</v>
      </c>
      <c r="E187" s="801">
        <f>IF(C187=TRUE,_xlfn.XLOOKUP(Tabla135[[#This Row],[Id Riesgo]],Tabla13[Id Riesgo],Tabla13[Porcentaje Impacto],"",1),"")</f>
        <v>0.8</v>
      </c>
      <c r="F187" s="290" t="str">
        <f t="shared" si="17"/>
        <v>RC18</v>
      </c>
      <c r="G187" s="414" t="b">
        <f>_xlfn.XLOOKUP(F187,Tabla13[Id Riesgo],Tabla13[Registro diligenciado],FALSE,1)</f>
        <v>1</v>
      </c>
      <c r="H187" s="290" t="str">
        <f>IF(G187,_xlfn.XLOOKUP(F187,Tabla6[Id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7" s="327">
        <f>_xlfn.XLOOKUP(Tabla135[[#This Row],[Id Riesgo]],Tabla13[Id Riesgo],Tabla13[Probabilidad])</f>
        <v>0.8</v>
      </c>
      <c r="J187" s="327">
        <f>_xlfn.XLOOKUP(Tabla135[[#This Row],[Id Riesgo]],Tabla13[Id Riesgo],Tabla13[Porcentaje Impacto],"",1)</f>
        <v>0.8</v>
      </c>
      <c r="K187" s="311">
        <v>6</v>
      </c>
      <c r="L187" s="314"/>
      <c r="M187" s="314"/>
      <c r="N187" s="314"/>
      <c r="O187" s="295"/>
      <c r="P187" s="314"/>
      <c r="Q187" s="328" t="str">
        <f>_xlfn.TEXTJOIN(" ",TRUE,Tabla135[[#This Row],[Actividad - Acción ¿Qué?
Inicia con verbo]],Tabla135[[#This Row],[Complemento
(Observaciones o desviaciones)]])</f>
        <v/>
      </c>
      <c r="R187" s="295"/>
      <c r="S187" s="327" t="str">
        <f>_xlfn.XLOOKUP(Tabla135[[#This Row],[Tipo de control]],Tabla7[Tipo de control],Tabla7[Peso],"",1)</f>
        <v/>
      </c>
      <c r="T187" s="290" t="str">
        <f>_xlfn.XLOOKUP(Tabla135[[#This Row],[Tipo de control]],Tabla7[Tipo de control],Tabla7[Afectación matriz],"",1)</f>
        <v/>
      </c>
      <c r="U187" s="295"/>
      <c r="V187" s="327" t="str">
        <f>_xlfn.XLOOKUP(Tabla135[[#This Row],[Implementación]],Tabla11[Implementación],Tabla11[Peso],"",1)</f>
        <v/>
      </c>
      <c r="W187" s="295"/>
      <c r="X187" s="295"/>
      <c r="Y187" s="295"/>
      <c r="Z187" s="295"/>
      <c r="AA187" s="310" t="str">
        <f>IFERROR(Tabla135[[#This Row],[Peso del control]]+Tabla135[[#This Row],[Peso de la implementación]],"")</f>
        <v/>
      </c>
      <c r="AB187" s="310" t="str" cm="1">
        <f t="array" ref="AB187">IFERROR(IF(Tabla135[[#This Row],[Registro diligenciado]]=TRUE,_xlfn.IFS(AND(Tabla135[[#This Row],[No. de Control]]=1,Tabla135[[#This Row],[Desplazamiento en la Matriz]]="Probabilidad"),D187-(D187*Tabla135[[#This Row],[Valor del control]]),AND(Tabla135[[#This Row],[No. de Control]]&gt;1,Tabla135[[#This Row],[Desplazamiento en la Matriz]]="Probabilidad"),AB186-(AB186*Tabla135[[#This Row],[Valor del control]]),AND(Tabla135[[#This Row],[No. de Control]]=1,Tabla135[[#This Row],[Desplazamiento en la Matriz]]="Impacto"),D187,AND(Tabla135[[#This Row],[No. de Control]]&gt;1,Tabla135[[#This Row],[Desplazamiento en la Matriz]]="Impacto"),AB186),""),"")</f>
        <v/>
      </c>
      <c r="AC187" s="310" t="str" cm="1">
        <f t="array" ref="AC187">IFERROR(IF(Tabla135[[#This Row],[Registro diligenciado]]=TRUE,_xlfn.IFS(AND(Tabla135[[#This Row],[No. de Control]]=1,Tabla135[[#This Row],[Desplazamiento en la Matriz]]="Impacto"),E187-(E187*Tabla135[[#This Row],[Valor del control]]),AND(Tabla135[[#This Row],[No. de Control]]&gt;1,Tabla135[[#This Row],[Desplazamiento en la Matriz]]="Impacto"),AC186-(AC186*Tabla135[[#This Row],[Valor del control]]),AND(Tabla135[[#This Row],[No. de Control]]=1,Tabla135[[#This Row],[Desplazamiento en la Matriz]]="Probabilidad"),E187,AND(Tabla135[[#This Row],[No. de Control]]&gt;1,Tabla135[[#This Row],[Desplazamiento en la Matriz]]="Probabilidad"),AC186),""),"")</f>
        <v/>
      </c>
      <c r="AD187" s="310">
        <f>IFERROR(_xlfn.MINIFS(Tabla135[Probabilidad residual],Tabla135[Id Riesgo],Tabla135[[#This Row],[Id Riesgo]]),"")</f>
        <v>0.28799999999999998</v>
      </c>
      <c r="AE187" s="310">
        <f>IFERROR(_xlfn.MINIFS(Tabla135[Impacto residual],Tabla135[Id Riesgo],Tabla135[[#This Row],[Id Riesgo]]),"")</f>
        <v>0.8</v>
      </c>
      <c r="AF187" s="310" t="str" cm="1">
        <f t="array" ref="AF1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7" s="310" t="str" cm="1">
        <f t="array" ref="AG1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7" s="213"/>
      <c r="AJ187" s="801">
        <f>_xlfn.MINIFS(Tabla135[Probabilidad residual],Tabla135[Id Riesgo],Tabla135[[#This Row],[Id Riesgo]])</f>
        <v>0.28799999999999998</v>
      </c>
      <c r="AK187" s="801">
        <f>_xlfn.MINIFS(Tabla135[Impacto residual],Tabla135[Id Riesgo],Tabla135[[#This Row],[Id Riesgo]])</f>
        <v>0.8</v>
      </c>
      <c r="AL187" s="801"/>
      <c r="AM187" s="801"/>
      <c r="AN187" s="213"/>
      <c r="AO187" s="213"/>
      <c r="AP187" s="213"/>
      <c r="AQ187" s="213"/>
      <c r="AR187" s="213"/>
      <c r="AS187" s="213"/>
      <c r="AT187" s="213"/>
      <c r="AU187" s="213"/>
      <c r="AV187" s="213"/>
      <c r="AW187" s="213"/>
      <c r="AX187" s="213"/>
      <c r="AY187" s="213"/>
    </row>
    <row r="188" spans="1:51" ht="74.599999999999994" hidden="1" x14ac:dyDescent="0.4">
      <c r="A188" s="783" t="str">
        <f>Tabla135[[#This Row],[Id Riesgo]]</f>
        <v>RC18</v>
      </c>
      <c r="B188" s="784" t="str">
        <f>Tabla135[[#This Row],[Riesgo]]</f>
        <v>Posibilidad de afectación Legal por Conflicto de Intereses debido a La posibilidad de ocurrencia de hechos de concusión o cohecho en la atención a la ciudadanía en la UGT´S, PAT´S y cualquier ventanilla de atención al ciudadano</v>
      </c>
      <c r="C188" s="776" t="b">
        <f>Tabla135[[#This Row],[Identificado en paso 1 y 2?]]</f>
        <v>1</v>
      </c>
      <c r="D188" s="801">
        <f>_xlfn.XLOOKUP(Tabla135[[#This Row],[Id Riesgo]],Tabla13[Id Riesgo],Tabla13[Probabilidad],"",1)</f>
        <v>0.8</v>
      </c>
      <c r="E188" s="801">
        <f>IF(C188=TRUE,_xlfn.XLOOKUP(Tabla135[[#This Row],[Id Riesgo]],Tabla13[Id Riesgo],Tabla13[Porcentaje Impacto],"",1),"")</f>
        <v>0.8</v>
      </c>
      <c r="F188" s="290" t="str">
        <f t="shared" si="17"/>
        <v>RC18</v>
      </c>
      <c r="G188" s="414" t="b">
        <f>_xlfn.XLOOKUP(F188,Tabla13[Id Riesgo],Tabla13[Registro diligenciado],FALSE,1)</f>
        <v>1</v>
      </c>
      <c r="H188" s="290" t="str">
        <f>IF(G188,_xlfn.XLOOKUP(F188,Tabla6[Id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8" s="327">
        <f>_xlfn.XLOOKUP(Tabla135[[#This Row],[Id Riesgo]],Tabla13[Id Riesgo],Tabla13[Probabilidad])</f>
        <v>0.8</v>
      </c>
      <c r="J188" s="327">
        <f>_xlfn.XLOOKUP(Tabla135[[#This Row],[Id Riesgo]],Tabla13[Id Riesgo],Tabla13[Porcentaje Impacto],"",1)</f>
        <v>0.8</v>
      </c>
      <c r="K188" s="311">
        <v>7</v>
      </c>
      <c r="L188" s="314"/>
      <c r="M188" s="314"/>
      <c r="N188" s="314"/>
      <c r="O188" s="295"/>
      <c r="P188" s="314"/>
      <c r="Q188" s="328" t="str">
        <f>_xlfn.TEXTJOIN(" ",TRUE,Tabla135[[#This Row],[Actividad - Acción ¿Qué?
Inicia con verbo]],Tabla135[[#This Row],[Complemento
(Observaciones o desviaciones)]])</f>
        <v/>
      </c>
      <c r="R188" s="295"/>
      <c r="S188" s="327" t="str">
        <f>_xlfn.XLOOKUP(Tabla135[[#This Row],[Tipo de control]],Tabla7[Tipo de control],Tabla7[Peso],"",1)</f>
        <v/>
      </c>
      <c r="T188" s="290" t="str">
        <f>_xlfn.XLOOKUP(Tabla135[[#This Row],[Tipo de control]],Tabla7[Tipo de control],Tabla7[Afectación matriz],"",1)</f>
        <v/>
      </c>
      <c r="U188" s="295"/>
      <c r="V188" s="327" t="str">
        <f>_xlfn.XLOOKUP(Tabla135[[#This Row],[Implementación]],Tabla11[Implementación],Tabla11[Peso],"",1)</f>
        <v/>
      </c>
      <c r="W188" s="295"/>
      <c r="X188" s="295"/>
      <c r="Y188" s="295"/>
      <c r="Z188" s="295"/>
      <c r="AA188" s="310" t="str">
        <f>IFERROR(Tabla135[[#This Row],[Peso del control]]+Tabla135[[#This Row],[Peso de la implementación]],"")</f>
        <v/>
      </c>
      <c r="AB188" s="310" t="str" cm="1">
        <f t="array" ref="AB188">IFERROR(IF(Tabla135[[#This Row],[Registro diligenciado]]=TRUE,_xlfn.IFS(AND(Tabla135[[#This Row],[No. de Control]]=1,Tabla135[[#This Row],[Desplazamiento en la Matriz]]="Probabilidad"),D188-(D188*Tabla135[[#This Row],[Valor del control]]),AND(Tabla135[[#This Row],[No. de Control]]&gt;1,Tabla135[[#This Row],[Desplazamiento en la Matriz]]="Probabilidad"),AB187-(AB187*Tabla135[[#This Row],[Valor del control]]),AND(Tabla135[[#This Row],[No. de Control]]=1,Tabla135[[#This Row],[Desplazamiento en la Matriz]]="Impacto"),D188,AND(Tabla135[[#This Row],[No. de Control]]&gt;1,Tabla135[[#This Row],[Desplazamiento en la Matriz]]="Impacto"),AB187),""),"")</f>
        <v/>
      </c>
      <c r="AC188" s="310" t="str" cm="1">
        <f t="array" ref="AC188">IFERROR(IF(Tabla135[[#This Row],[Registro diligenciado]]=TRUE,_xlfn.IFS(AND(Tabla135[[#This Row],[No. de Control]]=1,Tabla135[[#This Row],[Desplazamiento en la Matriz]]="Impacto"),E188-(E188*Tabla135[[#This Row],[Valor del control]]),AND(Tabla135[[#This Row],[No. de Control]]&gt;1,Tabla135[[#This Row],[Desplazamiento en la Matriz]]="Impacto"),AC187-(AC187*Tabla135[[#This Row],[Valor del control]]),AND(Tabla135[[#This Row],[No. de Control]]=1,Tabla135[[#This Row],[Desplazamiento en la Matriz]]="Probabilidad"),E188,AND(Tabla135[[#This Row],[No. de Control]]&gt;1,Tabla135[[#This Row],[Desplazamiento en la Matriz]]="Probabilidad"),AC187),""),"")</f>
        <v/>
      </c>
      <c r="AD188" s="310">
        <f>IFERROR(_xlfn.MINIFS(Tabla135[Probabilidad residual],Tabla135[Id Riesgo],Tabla135[[#This Row],[Id Riesgo]]),"")</f>
        <v>0.28799999999999998</v>
      </c>
      <c r="AE188" s="310">
        <f>IFERROR(_xlfn.MINIFS(Tabla135[Impacto residual],Tabla135[Id Riesgo],Tabla135[[#This Row],[Id Riesgo]]),"")</f>
        <v>0.8</v>
      </c>
      <c r="AF188" s="310" t="str" cm="1">
        <f t="array" ref="AF1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8" s="310" t="str" cm="1">
        <f t="array" ref="AG1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8" s="213"/>
      <c r="AJ188" s="801">
        <f>_xlfn.MINIFS(Tabla135[Probabilidad residual],Tabla135[Id Riesgo],Tabla135[[#This Row],[Id Riesgo]])</f>
        <v>0.28799999999999998</v>
      </c>
      <c r="AK188" s="801">
        <f>_xlfn.MINIFS(Tabla135[Impacto residual],Tabla135[Id Riesgo],Tabla135[[#This Row],[Id Riesgo]])</f>
        <v>0.8</v>
      </c>
      <c r="AL188" s="801"/>
      <c r="AM188" s="801"/>
      <c r="AN188" s="213"/>
      <c r="AO188" s="213"/>
      <c r="AP188" s="213"/>
      <c r="AQ188" s="213"/>
      <c r="AR188" s="213"/>
      <c r="AS188" s="213"/>
      <c r="AT188" s="213"/>
      <c r="AU188" s="213"/>
      <c r="AV188" s="213"/>
      <c r="AW188" s="213"/>
      <c r="AX188" s="213"/>
      <c r="AY188" s="213"/>
    </row>
    <row r="189" spans="1:51" ht="74.599999999999994" hidden="1" x14ac:dyDescent="0.4">
      <c r="A189" s="783" t="str">
        <f>Tabla135[[#This Row],[Id Riesgo]]</f>
        <v>RC18</v>
      </c>
      <c r="B189" s="784" t="str">
        <f>Tabla135[[#This Row],[Riesgo]]</f>
        <v>Posibilidad de afectación Legal por Conflicto de Intereses debido a La posibilidad de ocurrencia de hechos de concusión o cohecho en la atención a la ciudadanía en la UGT´S, PAT´S y cualquier ventanilla de atención al ciudadano</v>
      </c>
      <c r="C189" s="776" t="b">
        <f>Tabla135[[#This Row],[Identificado en paso 1 y 2?]]</f>
        <v>1</v>
      </c>
      <c r="D189" s="801">
        <f>_xlfn.XLOOKUP(Tabla135[[#This Row],[Id Riesgo]],Tabla13[Id Riesgo],Tabla13[Probabilidad],"",1)</f>
        <v>0.8</v>
      </c>
      <c r="E189" s="801">
        <f>IF(C189=TRUE,_xlfn.XLOOKUP(Tabla135[[#This Row],[Id Riesgo]],Tabla13[Id Riesgo],Tabla13[Porcentaje Impacto],"",1),"")</f>
        <v>0.8</v>
      </c>
      <c r="F189" s="290" t="str">
        <f t="shared" si="17"/>
        <v>RC18</v>
      </c>
      <c r="G189" s="414" t="b">
        <f>_xlfn.XLOOKUP(F189,Tabla13[Id Riesgo],Tabla13[Registro diligenciado],FALSE,1)</f>
        <v>1</v>
      </c>
      <c r="H189" s="290" t="str">
        <f>IF(G189,_xlfn.XLOOKUP(F189,Tabla6[Id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89" s="327">
        <f>_xlfn.XLOOKUP(Tabla135[[#This Row],[Id Riesgo]],Tabla13[Id Riesgo],Tabla13[Probabilidad])</f>
        <v>0.8</v>
      </c>
      <c r="J189" s="327">
        <f>_xlfn.XLOOKUP(Tabla135[[#This Row],[Id Riesgo]],Tabla13[Id Riesgo],Tabla13[Porcentaje Impacto],"",1)</f>
        <v>0.8</v>
      </c>
      <c r="K189" s="311">
        <v>8</v>
      </c>
      <c r="L189" s="314"/>
      <c r="M189" s="314"/>
      <c r="N189" s="314"/>
      <c r="O189" s="295"/>
      <c r="P189" s="314"/>
      <c r="Q189" s="328" t="str">
        <f>_xlfn.TEXTJOIN(" ",TRUE,Tabla135[[#This Row],[Actividad - Acción ¿Qué?
Inicia con verbo]],Tabla135[[#This Row],[Complemento
(Observaciones o desviaciones)]])</f>
        <v/>
      </c>
      <c r="R189" s="295"/>
      <c r="S189" s="327" t="str">
        <f>_xlfn.XLOOKUP(Tabla135[[#This Row],[Tipo de control]],Tabla7[Tipo de control],Tabla7[Peso],"",1)</f>
        <v/>
      </c>
      <c r="T189" s="290" t="str">
        <f>_xlfn.XLOOKUP(Tabla135[[#This Row],[Tipo de control]],Tabla7[Tipo de control],Tabla7[Afectación matriz],"",1)</f>
        <v/>
      </c>
      <c r="U189" s="295"/>
      <c r="V189" s="327" t="str">
        <f>_xlfn.XLOOKUP(Tabla135[[#This Row],[Implementación]],Tabla11[Implementación],Tabla11[Peso],"",1)</f>
        <v/>
      </c>
      <c r="W189" s="295"/>
      <c r="X189" s="295"/>
      <c r="Y189" s="295"/>
      <c r="Z189" s="295"/>
      <c r="AA189" s="310" t="str">
        <f>IFERROR(Tabla135[[#This Row],[Peso del control]]+Tabla135[[#This Row],[Peso de la implementación]],"")</f>
        <v/>
      </c>
      <c r="AB189" s="310" t="str" cm="1">
        <f t="array" ref="AB189">IFERROR(IF(Tabla135[[#This Row],[Registro diligenciado]]=TRUE,_xlfn.IFS(AND(Tabla135[[#This Row],[No. de Control]]=1,Tabla135[[#This Row],[Desplazamiento en la Matriz]]="Probabilidad"),D189-(D189*Tabla135[[#This Row],[Valor del control]]),AND(Tabla135[[#This Row],[No. de Control]]&gt;1,Tabla135[[#This Row],[Desplazamiento en la Matriz]]="Probabilidad"),AB188-(AB188*Tabla135[[#This Row],[Valor del control]]),AND(Tabla135[[#This Row],[No. de Control]]=1,Tabla135[[#This Row],[Desplazamiento en la Matriz]]="Impacto"),D189,AND(Tabla135[[#This Row],[No. de Control]]&gt;1,Tabla135[[#This Row],[Desplazamiento en la Matriz]]="Impacto"),AB188),""),"")</f>
        <v/>
      </c>
      <c r="AC189" s="310" t="str" cm="1">
        <f t="array" ref="AC189">IFERROR(IF(Tabla135[[#This Row],[Registro diligenciado]]=TRUE,_xlfn.IFS(AND(Tabla135[[#This Row],[No. de Control]]=1,Tabla135[[#This Row],[Desplazamiento en la Matriz]]="Impacto"),E189-(E189*Tabla135[[#This Row],[Valor del control]]),AND(Tabla135[[#This Row],[No. de Control]]&gt;1,Tabla135[[#This Row],[Desplazamiento en la Matriz]]="Impacto"),AC188-(AC188*Tabla135[[#This Row],[Valor del control]]),AND(Tabla135[[#This Row],[No. de Control]]=1,Tabla135[[#This Row],[Desplazamiento en la Matriz]]="Probabilidad"),E189,AND(Tabla135[[#This Row],[No. de Control]]&gt;1,Tabla135[[#This Row],[Desplazamiento en la Matriz]]="Probabilidad"),AC188),""),"")</f>
        <v/>
      </c>
      <c r="AD189" s="310">
        <f>IFERROR(_xlfn.MINIFS(Tabla135[Probabilidad residual],Tabla135[Id Riesgo],Tabla135[[#This Row],[Id Riesgo]]),"")</f>
        <v>0.28799999999999998</v>
      </c>
      <c r="AE189" s="310">
        <f>IFERROR(_xlfn.MINIFS(Tabla135[Impacto residual],Tabla135[Id Riesgo],Tabla135[[#This Row],[Id Riesgo]]),"")</f>
        <v>0.8</v>
      </c>
      <c r="AF189" s="310" t="str" cm="1">
        <f t="array" ref="AF1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89" s="310" t="str" cm="1">
        <f t="array" ref="AG1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89" s="213"/>
      <c r="AJ189" s="801">
        <f>_xlfn.MINIFS(Tabla135[Probabilidad residual],Tabla135[Id Riesgo],Tabla135[[#This Row],[Id Riesgo]])</f>
        <v>0.28799999999999998</v>
      </c>
      <c r="AK189" s="801">
        <f>_xlfn.MINIFS(Tabla135[Impacto residual],Tabla135[Id Riesgo],Tabla135[[#This Row],[Id Riesgo]])</f>
        <v>0.8</v>
      </c>
      <c r="AL189" s="801"/>
      <c r="AM189" s="801"/>
      <c r="AN189" s="213"/>
      <c r="AO189" s="213"/>
      <c r="AP189" s="213"/>
      <c r="AQ189" s="213"/>
      <c r="AR189" s="213"/>
      <c r="AS189" s="213"/>
      <c r="AT189" s="213"/>
      <c r="AU189" s="213"/>
      <c r="AV189" s="213"/>
      <c r="AW189" s="213"/>
      <c r="AX189" s="213"/>
      <c r="AY189" s="213"/>
    </row>
    <row r="190" spans="1:51" ht="74.599999999999994" hidden="1" x14ac:dyDescent="0.4">
      <c r="A190" s="783" t="str">
        <f>Tabla135[[#This Row],[Id Riesgo]]</f>
        <v>RC18</v>
      </c>
      <c r="B190" s="784" t="str">
        <f>Tabla135[[#This Row],[Riesgo]]</f>
        <v>Posibilidad de afectación Legal por Conflicto de Intereses debido a La posibilidad de ocurrencia de hechos de concusión o cohecho en la atención a la ciudadanía en la UGT´S, PAT´S y cualquier ventanilla de atención al ciudadano</v>
      </c>
      <c r="C190" s="776" t="b">
        <f>Tabla135[[#This Row],[Identificado en paso 1 y 2?]]</f>
        <v>1</v>
      </c>
      <c r="D190" s="801">
        <f>_xlfn.XLOOKUP(Tabla135[[#This Row],[Id Riesgo]],Tabla13[Id Riesgo],Tabla13[Probabilidad],"",1)</f>
        <v>0.8</v>
      </c>
      <c r="E190" s="801">
        <f>IF(C190=TRUE,_xlfn.XLOOKUP(Tabla135[[#This Row],[Id Riesgo]],Tabla13[Id Riesgo],Tabla13[Porcentaje Impacto],"",1),"")</f>
        <v>0.8</v>
      </c>
      <c r="F190" s="290" t="str">
        <f t="shared" si="17"/>
        <v>RC18</v>
      </c>
      <c r="G190" s="414" t="b">
        <f>_xlfn.XLOOKUP(F190,Tabla13[Id Riesgo],Tabla13[Registro diligenciado],FALSE,1)</f>
        <v>1</v>
      </c>
      <c r="H190" s="290" t="str">
        <f>IF(G190,_xlfn.XLOOKUP(F190,Tabla6[Id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90" s="327">
        <f>_xlfn.XLOOKUP(Tabla135[[#This Row],[Id Riesgo]],Tabla13[Id Riesgo],Tabla13[Probabilidad])</f>
        <v>0.8</v>
      </c>
      <c r="J190" s="327">
        <f>_xlfn.XLOOKUP(Tabla135[[#This Row],[Id Riesgo]],Tabla13[Id Riesgo],Tabla13[Porcentaje Impacto],"",1)</f>
        <v>0.8</v>
      </c>
      <c r="K190" s="311">
        <v>9</v>
      </c>
      <c r="L190" s="314"/>
      <c r="M190" s="314"/>
      <c r="N190" s="314"/>
      <c r="O190" s="295"/>
      <c r="P190" s="314"/>
      <c r="Q190" s="328" t="str">
        <f>_xlfn.TEXTJOIN(" ",TRUE,Tabla135[[#This Row],[Actividad - Acción ¿Qué?
Inicia con verbo]],Tabla135[[#This Row],[Complemento
(Observaciones o desviaciones)]])</f>
        <v/>
      </c>
      <c r="R190" s="295"/>
      <c r="S190" s="327" t="str">
        <f>_xlfn.XLOOKUP(Tabla135[[#This Row],[Tipo de control]],Tabla7[Tipo de control],Tabla7[Peso],"",1)</f>
        <v/>
      </c>
      <c r="T190" s="290" t="str">
        <f>_xlfn.XLOOKUP(Tabla135[[#This Row],[Tipo de control]],Tabla7[Tipo de control],Tabla7[Afectación matriz],"",1)</f>
        <v/>
      </c>
      <c r="U190" s="295"/>
      <c r="V190" s="327" t="str">
        <f>_xlfn.XLOOKUP(Tabla135[[#This Row],[Implementación]],Tabla11[Implementación],Tabla11[Peso],"",1)</f>
        <v/>
      </c>
      <c r="W190" s="295"/>
      <c r="X190" s="295"/>
      <c r="Y190" s="295"/>
      <c r="Z190" s="295"/>
      <c r="AA190" s="310" t="str">
        <f>IFERROR(Tabla135[[#This Row],[Peso del control]]+Tabla135[[#This Row],[Peso de la implementación]],"")</f>
        <v/>
      </c>
      <c r="AB190" s="310" t="str" cm="1">
        <f t="array" ref="AB190">IFERROR(IF(Tabla135[[#This Row],[Registro diligenciado]]=TRUE,_xlfn.IFS(AND(Tabla135[[#This Row],[No. de Control]]=1,Tabla135[[#This Row],[Desplazamiento en la Matriz]]="Probabilidad"),D190-(D190*Tabla135[[#This Row],[Valor del control]]),AND(Tabla135[[#This Row],[No. de Control]]&gt;1,Tabla135[[#This Row],[Desplazamiento en la Matriz]]="Probabilidad"),AB189-(AB189*Tabla135[[#This Row],[Valor del control]]),AND(Tabla135[[#This Row],[No. de Control]]=1,Tabla135[[#This Row],[Desplazamiento en la Matriz]]="Impacto"),D190,AND(Tabla135[[#This Row],[No. de Control]]&gt;1,Tabla135[[#This Row],[Desplazamiento en la Matriz]]="Impacto"),AB189),""),"")</f>
        <v/>
      </c>
      <c r="AC190" s="310" t="str" cm="1">
        <f t="array" ref="AC190">IFERROR(IF(Tabla135[[#This Row],[Registro diligenciado]]=TRUE,_xlfn.IFS(AND(Tabla135[[#This Row],[No. de Control]]=1,Tabla135[[#This Row],[Desplazamiento en la Matriz]]="Impacto"),E190-(E190*Tabla135[[#This Row],[Valor del control]]),AND(Tabla135[[#This Row],[No. de Control]]&gt;1,Tabla135[[#This Row],[Desplazamiento en la Matriz]]="Impacto"),AC189-(AC189*Tabla135[[#This Row],[Valor del control]]),AND(Tabla135[[#This Row],[No. de Control]]=1,Tabla135[[#This Row],[Desplazamiento en la Matriz]]="Probabilidad"),E190,AND(Tabla135[[#This Row],[No. de Control]]&gt;1,Tabla135[[#This Row],[Desplazamiento en la Matriz]]="Probabilidad"),AC189),""),"")</f>
        <v/>
      </c>
      <c r="AD190" s="310">
        <f>IFERROR(_xlfn.MINIFS(Tabla135[Probabilidad residual],Tabla135[Id Riesgo],Tabla135[[#This Row],[Id Riesgo]]),"")</f>
        <v>0.28799999999999998</v>
      </c>
      <c r="AE190" s="310">
        <f>IFERROR(_xlfn.MINIFS(Tabla135[Impacto residual],Tabla135[Id Riesgo],Tabla135[[#This Row],[Id Riesgo]]),"")</f>
        <v>0.8</v>
      </c>
      <c r="AF190" s="310" t="str" cm="1">
        <f t="array" ref="AF1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90" s="310" t="str" cm="1">
        <f t="array" ref="AG1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0" s="213"/>
      <c r="AJ190" s="801">
        <f>_xlfn.MINIFS(Tabla135[Probabilidad residual],Tabla135[Id Riesgo],Tabla135[[#This Row],[Id Riesgo]])</f>
        <v>0.28799999999999998</v>
      </c>
      <c r="AK190" s="801">
        <f>_xlfn.MINIFS(Tabla135[Impacto residual],Tabla135[Id Riesgo],Tabla135[[#This Row],[Id Riesgo]])</f>
        <v>0.8</v>
      </c>
      <c r="AL190" s="801"/>
      <c r="AM190" s="801"/>
      <c r="AN190" s="213"/>
      <c r="AO190" s="213"/>
      <c r="AP190" s="213"/>
      <c r="AQ190" s="213"/>
      <c r="AR190" s="213"/>
      <c r="AS190" s="213"/>
      <c r="AT190" s="213"/>
      <c r="AU190" s="213"/>
      <c r="AV190" s="213"/>
      <c r="AW190" s="213"/>
      <c r="AX190" s="213"/>
      <c r="AY190" s="213"/>
    </row>
    <row r="191" spans="1:51" ht="74.599999999999994" hidden="1" x14ac:dyDescent="0.4">
      <c r="A191" s="783" t="str">
        <f>Tabla135[[#This Row],[Id Riesgo]]</f>
        <v>RC18</v>
      </c>
      <c r="B191" s="784" t="str">
        <f>Tabla135[[#This Row],[Riesgo]]</f>
        <v>Posibilidad de afectación Legal por Conflicto de Intereses debido a La posibilidad de ocurrencia de hechos de concusión o cohecho en la atención a la ciudadanía en la UGT´S, PAT´S y cualquier ventanilla de atención al ciudadano</v>
      </c>
      <c r="C191" s="776" t="b">
        <f>Tabla135[[#This Row],[Identificado en paso 1 y 2?]]</f>
        <v>1</v>
      </c>
      <c r="D191" s="801">
        <f>_xlfn.XLOOKUP(Tabla135[[#This Row],[Id Riesgo]],Tabla13[Id Riesgo],Tabla13[Probabilidad],"",1)</f>
        <v>0.8</v>
      </c>
      <c r="E191" s="801">
        <f>IF(C191=TRUE,_xlfn.XLOOKUP(Tabla135[[#This Row],[Id Riesgo]],Tabla13[Id Riesgo],Tabla13[Porcentaje Impacto],"",1),"")</f>
        <v>0.8</v>
      </c>
      <c r="F191" s="290" t="str">
        <f t="shared" si="17"/>
        <v>RC18</v>
      </c>
      <c r="G191" s="414" t="b">
        <f>_xlfn.XLOOKUP(F191,Tabla13[Id Riesgo],Tabla13[Registro diligenciado],FALSE,1)</f>
        <v>1</v>
      </c>
      <c r="H191" s="290" t="str">
        <f>IF(G191,_xlfn.XLOOKUP(F191,Tabla6[Id Riesgo],Tabla6[DESCRIPCIÓN DEL RIESGO],FALSE,1),"")</f>
        <v>Posibilidad de afectación Legal por Conflicto de Intereses debido a La posibilidad de ocurrencia de hechos de concusión o cohecho en la atención a la ciudadanía en la UGT´S, PAT´S y cualquier ventanilla de atención al ciudadano</v>
      </c>
      <c r="I191" s="327">
        <f>_xlfn.XLOOKUP(Tabla135[[#This Row],[Id Riesgo]],Tabla13[Id Riesgo],Tabla13[Probabilidad])</f>
        <v>0.8</v>
      </c>
      <c r="J191" s="327">
        <f>_xlfn.XLOOKUP(Tabla135[[#This Row],[Id Riesgo]],Tabla13[Id Riesgo],Tabla13[Porcentaje Impacto],"",1)</f>
        <v>0.8</v>
      </c>
      <c r="K191" s="311">
        <v>10</v>
      </c>
      <c r="L191" s="314"/>
      <c r="M191" s="314"/>
      <c r="N191" s="314"/>
      <c r="O191" s="295"/>
      <c r="P191" s="314"/>
      <c r="Q191" s="328" t="str">
        <f>_xlfn.TEXTJOIN(" ",TRUE,Tabla135[[#This Row],[Actividad - Acción ¿Qué?
Inicia con verbo]],Tabla135[[#This Row],[Complemento
(Observaciones o desviaciones)]])</f>
        <v/>
      </c>
      <c r="R191" s="295"/>
      <c r="S191" s="327" t="str">
        <f>_xlfn.XLOOKUP(Tabla135[[#This Row],[Tipo de control]],Tabla7[Tipo de control],Tabla7[Peso],"",1)</f>
        <v/>
      </c>
      <c r="T191" s="290" t="str">
        <f>_xlfn.XLOOKUP(Tabla135[[#This Row],[Tipo de control]],Tabla7[Tipo de control],Tabla7[Afectación matriz],"",1)</f>
        <v/>
      </c>
      <c r="U191" s="295"/>
      <c r="V191" s="327" t="str">
        <f>_xlfn.XLOOKUP(Tabla135[[#This Row],[Implementación]],Tabla11[Implementación],Tabla11[Peso],"",1)</f>
        <v/>
      </c>
      <c r="W191" s="295"/>
      <c r="X191" s="295"/>
      <c r="Y191" s="295"/>
      <c r="Z191" s="295"/>
      <c r="AA191" s="310" t="str">
        <f>IFERROR(Tabla135[[#This Row],[Peso del control]]+Tabla135[[#This Row],[Peso de la implementación]],"")</f>
        <v/>
      </c>
      <c r="AB191" s="310" t="str" cm="1">
        <f t="array" ref="AB191">IFERROR(IF(Tabla135[[#This Row],[Registro diligenciado]]=TRUE,_xlfn.IFS(AND(Tabla135[[#This Row],[No. de Control]]=1,Tabla135[[#This Row],[Desplazamiento en la Matriz]]="Probabilidad"),D191-(D191*Tabla135[[#This Row],[Valor del control]]),AND(Tabla135[[#This Row],[No. de Control]]&gt;1,Tabla135[[#This Row],[Desplazamiento en la Matriz]]="Probabilidad"),AB190-(AB190*Tabla135[[#This Row],[Valor del control]]),AND(Tabla135[[#This Row],[No. de Control]]=1,Tabla135[[#This Row],[Desplazamiento en la Matriz]]="Impacto"),D191,AND(Tabla135[[#This Row],[No. de Control]]&gt;1,Tabla135[[#This Row],[Desplazamiento en la Matriz]]="Impacto"),AB190),""),"")</f>
        <v/>
      </c>
      <c r="AC191" s="310" t="str" cm="1">
        <f t="array" ref="AC191">IFERROR(IF(Tabla135[[#This Row],[Registro diligenciado]]=TRUE,_xlfn.IFS(AND(Tabla135[[#This Row],[No. de Control]]=1,Tabla135[[#This Row],[Desplazamiento en la Matriz]]="Impacto"),E191-(E191*Tabla135[[#This Row],[Valor del control]]),AND(Tabla135[[#This Row],[No. de Control]]&gt;1,Tabla135[[#This Row],[Desplazamiento en la Matriz]]="Impacto"),AC190-(AC190*Tabla135[[#This Row],[Valor del control]]),AND(Tabla135[[#This Row],[No. de Control]]=1,Tabla135[[#This Row],[Desplazamiento en la Matriz]]="Probabilidad"),E191,AND(Tabla135[[#This Row],[No. de Control]]&gt;1,Tabla135[[#This Row],[Desplazamiento en la Matriz]]="Probabilidad"),AC190),""),"")</f>
        <v/>
      </c>
      <c r="AD191" s="310">
        <f>IFERROR(_xlfn.MINIFS(Tabla135[Probabilidad residual],Tabla135[Id Riesgo],Tabla135[[#This Row],[Id Riesgo]]),"")</f>
        <v>0.28799999999999998</v>
      </c>
      <c r="AE191" s="310">
        <f>IFERROR(_xlfn.MINIFS(Tabla135[Impacto residual],Tabla135[Id Riesgo],Tabla135[[#This Row],[Id Riesgo]]),"")</f>
        <v>0.8</v>
      </c>
      <c r="AF191" s="310" t="str" cm="1">
        <f t="array" ref="AF1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191" s="310" t="str" cm="1">
        <f t="array" ref="AG1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1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1" s="213"/>
      <c r="AJ191" s="801">
        <f>_xlfn.MINIFS(Tabla135[Probabilidad residual],Tabla135[Id Riesgo],Tabla135[[#This Row],[Id Riesgo]])</f>
        <v>0.28799999999999998</v>
      </c>
      <c r="AK191" s="801">
        <f>_xlfn.MINIFS(Tabla135[Impacto residual],Tabla135[Id Riesgo],Tabla135[[#This Row],[Id Riesgo]])</f>
        <v>0.8</v>
      </c>
      <c r="AL191" s="801"/>
      <c r="AM191" s="801"/>
      <c r="AN191" s="213"/>
      <c r="AO191" s="213"/>
      <c r="AP191" s="213"/>
      <c r="AQ191" s="213"/>
      <c r="AR191" s="213"/>
      <c r="AS191" s="213"/>
      <c r="AT191" s="213"/>
      <c r="AU191" s="213"/>
      <c r="AV191" s="213"/>
      <c r="AW191" s="213"/>
      <c r="AX191" s="213"/>
      <c r="AY191" s="213"/>
    </row>
    <row r="192" spans="1:51" ht="136.5" customHeight="1" x14ac:dyDescent="0.4">
      <c r="A192" s="787" t="str">
        <f>Tabla135[[#This Row],[Id Riesgo]]</f>
        <v>RC19</v>
      </c>
      <c r="B192" s="788" t="str">
        <f>Tabla135[[#This Row],[Riesgo]]</f>
        <v/>
      </c>
      <c r="C192" s="782" t="b">
        <f>Tabla135[[#This Row],[Identificado en paso 1 y 2?]]</f>
        <v>0</v>
      </c>
      <c r="D192" s="803" t="str">
        <f>_xlfn.XLOOKUP(Tabla135[[#This Row],[Id Riesgo]],Tabla13[Id Riesgo],Tabla13[Probabilidad],"",1)</f>
        <v/>
      </c>
      <c r="E192" s="803" t="str">
        <f>IF(C192=TRUE,_xlfn.XLOOKUP(Tabla135[[#This Row],[Id Riesgo]],Tabla13[Id Riesgo],Tabla13[Porcentaje Impacto],"",1),"")</f>
        <v/>
      </c>
      <c r="F192" s="439" t="s">
        <v>593</v>
      </c>
      <c r="G192" s="454" t="b">
        <f>_xlfn.XLOOKUP(F192,Tabla13[Id Riesgo],Tabla13[Registro diligenciado],FALSE,1)</f>
        <v>0</v>
      </c>
      <c r="H192" s="439" t="str">
        <f>IF(G192,_xlfn.XLOOKUP(F192,Tabla6[Id Riesgo],Tabla6[DESCRIPCIÓN DEL RIESGO],FALSE,1),"")</f>
        <v/>
      </c>
      <c r="I192" s="455" t="str">
        <f>_xlfn.XLOOKUP(Tabla135[[#This Row],[Id Riesgo]],Tabla13[Id Riesgo],Tabla13[Probabilidad])</f>
        <v/>
      </c>
      <c r="J192" s="455" t="str">
        <f>_xlfn.XLOOKUP(Tabla135[[#This Row],[Id Riesgo]],Tabla13[Id Riesgo],Tabla13[Porcentaje Impacto],"",1)</f>
        <v/>
      </c>
      <c r="K192" s="445">
        <v>1</v>
      </c>
      <c r="L192" s="448"/>
      <c r="M192" s="448"/>
      <c r="N192" s="448"/>
      <c r="O192" s="440" t="s">
        <v>961</v>
      </c>
      <c r="P192" s="440"/>
      <c r="Q192" s="456" t="str">
        <f>_xlfn.TEXTJOIN(" ",TRUE,Tabla135[[#This Row],[Actividad - Acción ¿Qué?
Inicia con verbo]],Tabla135[[#This Row],[Complemento
(Observaciones o desviaciones)]])</f>
        <v>Se elimina el control según memorando 202676000141013</v>
      </c>
      <c r="R192" s="440"/>
      <c r="S192" s="455" t="str">
        <f>_xlfn.XLOOKUP(Tabla135[[#This Row],[Tipo de control]],Tabla7[Tipo de control],Tabla7[Peso],"",1)</f>
        <v/>
      </c>
      <c r="T192" s="439" t="str">
        <f>_xlfn.XLOOKUP(Tabla135[[#This Row],[Tipo de control]],Tabla7[Tipo de control],Tabla7[Afectación matriz],"",1)</f>
        <v/>
      </c>
      <c r="U192" s="440"/>
      <c r="V192" s="455" t="str">
        <f>_xlfn.XLOOKUP(Tabla135[[#This Row],[Implementación]],Tabla11[Implementación],Tabla11[Peso],"",1)</f>
        <v/>
      </c>
      <c r="W192" s="440"/>
      <c r="X192" s="440"/>
      <c r="Y192" s="440"/>
      <c r="Z192" s="440"/>
      <c r="AA192" s="444" t="str">
        <f>IFERROR(Tabla135[[#This Row],[Peso del control]]+Tabla135[[#This Row],[Peso de la implementación]],"")</f>
        <v/>
      </c>
      <c r="AB192" s="444" t="str" cm="1">
        <f t="array" ref="AB192">IFERROR(IF(Tabla135[[#This Row],[Registro diligenciado]]=TRUE,_xlfn.IFS(AND(Tabla135[[#This Row],[No. de Control]]=1,Tabla135[[#This Row],[Desplazamiento en la Matriz]]="Probabilidad"),D192-(D192*Tabla135[[#This Row],[Valor del control]]),AND(Tabla135[[#This Row],[No. de Control]]&gt;1,Tabla135[[#This Row],[Desplazamiento en la Matriz]]="Probabilidad"),AB191-(AB191*Tabla135[[#This Row],[Valor del control]]),AND(Tabla135[[#This Row],[No. de Control]]=1,Tabla135[[#This Row],[Desplazamiento en la Matriz]]="Impacto"),D192,AND(Tabla135[[#This Row],[No. de Control]]&gt;1,Tabla135[[#This Row],[Desplazamiento en la Matriz]]="Impacto"),AB191),""),"")</f>
        <v/>
      </c>
      <c r="AC192" s="444" t="str" cm="1">
        <f t="array" ref="AC192">IFERROR(IF(Tabla135[[#This Row],[Registro diligenciado]]=TRUE,_xlfn.IFS(AND(Tabla135[[#This Row],[No. de Control]]=1,Tabla135[[#This Row],[Desplazamiento en la Matriz]]="Impacto"),E192-(E192*Tabla135[[#This Row],[Valor del control]]),AND(Tabla135[[#This Row],[No. de Control]]&gt;1,Tabla135[[#This Row],[Desplazamiento en la Matriz]]="Impacto"),AC191-(AC191*Tabla135[[#This Row],[Valor del control]]),AND(Tabla135[[#This Row],[No. de Control]]=1,Tabla135[[#This Row],[Desplazamiento en la Matriz]]="Probabilidad"),E192,AND(Tabla135[[#This Row],[No. de Control]]&gt;1,Tabla135[[#This Row],[Desplazamiento en la Matriz]]="Probabilidad"),AC191),""),"")</f>
        <v/>
      </c>
      <c r="AD192" s="444">
        <f>IFERROR(_xlfn.MINIFS(Tabla135[Probabilidad residual],Tabla135[Id Riesgo],Tabla135[[#This Row],[Id Riesgo]]),"")</f>
        <v>0</v>
      </c>
      <c r="AE192" s="444">
        <f>IFERROR(_xlfn.MINIFS(Tabla135[Impacto residual],Tabla135[Id Riesgo],Tabla135[[#This Row],[Id Riesgo]]),"")</f>
        <v>0</v>
      </c>
      <c r="AF192" s="444" t="str" cm="1">
        <f t="array" ref="AF1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2" s="444" t="str" cm="1">
        <f t="array" ref="AG1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2" s="213"/>
      <c r="AJ192" s="801">
        <f>_xlfn.MINIFS(Tabla135[Probabilidad residual],Tabla135[Id Riesgo],Tabla135[[#This Row],[Id Riesgo]])</f>
        <v>0</v>
      </c>
      <c r="AK192" s="801">
        <f>_xlfn.MINIFS(Tabla135[Impacto residual],Tabla135[Id Riesgo],Tabla135[[#This Row],[Id Riesgo]])</f>
        <v>0</v>
      </c>
      <c r="AL192" s="801" t="str" cm="1">
        <f t="array" ref="AL192">IFERROR(_xlfn.IFS(AND(AJ192&gt;=CONFIGURACIÓN!$BF$6,AJ192&lt;=CONFIGURACIÓN!$BG$6),CONFIGURACIÓN!$BE$6,AND(AJ192&gt;=CONFIGURACIÓN!$BF$7,AJ192&lt;=CONFIGURACIÓN!$BG$7),CONFIGURACIÓN!$BE$7,AND(AJ192&gt;=CONFIGURACIÓN!$BF$8,AJ192&lt;=CONFIGURACIÓN!$BG$8),CONFIGURACIÓN!$BE$8,AND(AJ192&gt;=CONFIGURACIÓN!$BF$9,AJ192&lt;=CONFIGURACIÓN!$BG$9),CONFIGURACIÓN!$BE$9,AND(AJ192&gt;=CONFIGURACIÓN!$BF$10,AJ192&lt;=CONFIGURACIÓN!$BG$10),CONFIGURACIÓN!$BE$10),"")</f>
        <v/>
      </c>
      <c r="AM192" s="801" t="str" cm="1">
        <f t="array" ref="AM192">IFERROR(_xlfn.IFS(AND(AK192&gt;=CONFIGURACIÓN!$BJ$6,AK192&lt;=CONFIGURACIÓN!$BK$6),CONFIGURACIÓN!$BI$6,AND(AK192&gt;=CONFIGURACIÓN!$BJ$7,AK192&lt;=CONFIGURACIÓN!$BK$7),CONFIGURACIÓN!$BI$7,AND(AK192&gt;=CONFIGURACIÓN!$BJ$8,AK192&lt;=CONFIGURACIÓN!$BK$8),CONFIGURACIÓN!$BI$8,AND(AK192&gt;=CONFIGURACIÓN!$BJ$9,AK192&lt;=CONFIGURACIÓN!$BK$9),CONFIGURACIÓN!$BI$9,AND(AK192&gt;=CONFIGURACIÓN!$BJ$10,AK192&lt;=CONFIGURACIÓN!$BK$10),CONFIGURACIÓN!$BI$10),"")</f>
        <v/>
      </c>
      <c r="AN192" s="213"/>
      <c r="AO192" s="213"/>
      <c r="AP192" s="213"/>
      <c r="AQ192" s="213"/>
      <c r="AR192" s="213"/>
      <c r="AS192" s="213"/>
      <c r="AT192" s="213"/>
      <c r="AU192" s="213"/>
      <c r="AV192" s="213"/>
      <c r="AW192" s="213"/>
      <c r="AX192" s="213"/>
      <c r="AY192" s="213"/>
    </row>
    <row r="193" spans="1:51" ht="14.6" hidden="1" x14ac:dyDescent="0.4">
      <c r="A193" s="787" t="str">
        <f>Tabla135[[#This Row],[Id Riesgo]]</f>
        <v>RC19</v>
      </c>
      <c r="B193" s="788" t="str">
        <f>Tabla135[[#This Row],[Riesgo]]</f>
        <v/>
      </c>
      <c r="C193" s="782" t="b">
        <f>Tabla135[[#This Row],[Identificado en paso 1 y 2?]]</f>
        <v>0</v>
      </c>
      <c r="D193" s="803" t="str">
        <f>_xlfn.XLOOKUP(Tabla135[[#This Row],[Id Riesgo]],Tabla13[Id Riesgo],Tabla13[Probabilidad],"",1)</f>
        <v/>
      </c>
      <c r="E193" s="803" t="str">
        <f>IF(C193=TRUE,_xlfn.XLOOKUP(Tabla135[[#This Row],[Id Riesgo]],Tabla13[Id Riesgo],Tabla13[Porcentaje Impacto],"",1),"")</f>
        <v/>
      </c>
      <c r="F193" s="439" t="str">
        <f t="shared" ref="F193:F201" si="18">F192</f>
        <v>RC19</v>
      </c>
      <c r="G193" s="454" t="b">
        <f>_xlfn.XLOOKUP(F193,Tabla13[Id Riesgo],Tabla13[Registro diligenciado],FALSE,1)</f>
        <v>0</v>
      </c>
      <c r="H193" s="439" t="str">
        <f>IF(G193,_xlfn.XLOOKUP(F193,Tabla6[Id Riesgo],Tabla6[DESCRIPCIÓN DEL RIESGO],FALSE,1),"")</f>
        <v/>
      </c>
      <c r="I193" s="455" t="str">
        <f>_xlfn.XLOOKUP(Tabla135[[#This Row],[Id Riesgo]],Tabla13[Id Riesgo],Tabla13[Probabilidad])</f>
        <v/>
      </c>
      <c r="J193" s="455" t="str">
        <f>_xlfn.XLOOKUP(Tabla135[[#This Row],[Id Riesgo]],Tabla13[Id Riesgo],Tabla13[Porcentaje Impacto],"",1)</f>
        <v/>
      </c>
      <c r="K193" s="445">
        <v>2</v>
      </c>
      <c r="L193" s="448"/>
      <c r="M193" s="448"/>
      <c r="N193" s="448"/>
      <c r="O193" s="440"/>
      <c r="P193" s="448"/>
      <c r="Q193" s="456" t="str">
        <f>_xlfn.TEXTJOIN(" ",TRUE,Tabla135[[#This Row],[Actividad - Acción ¿Qué?
Inicia con verbo]],Tabla135[[#This Row],[Complemento
(Observaciones o desviaciones)]])</f>
        <v/>
      </c>
      <c r="R193" s="440"/>
      <c r="S193" s="455" t="str">
        <f>_xlfn.XLOOKUP(Tabla135[[#This Row],[Tipo de control]],Tabla7[Tipo de control],Tabla7[Peso],"",1)</f>
        <v/>
      </c>
      <c r="T193" s="439" t="str">
        <f>_xlfn.XLOOKUP(Tabla135[[#This Row],[Tipo de control]],Tabla7[Tipo de control],Tabla7[Afectación matriz],"",1)</f>
        <v/>
      </c>
      <c r="U193" s="440"/>
      <c r="V193" s="455" t="str">
        <f>_xlfn.XLOOKUP(Tabla135[[#This Row],[Implementación]],Tabla11[Implementación],Tabla11[Peso],"",1)</f>
        <v/>
      </c>
      <c r="W193" s="440"/>
      <c r="X193" s="440"/>
      <c r="Y193" s="440"/>
      <c r="Z193" s="440"/>
      <c r="AA193" s="444" t="str">
        <f>IFERROR(Tabla135[[#This Row],[Peso del control]]+Tabla135[[#This Row],[Peso de la implementación]],"")</f>
        <v/>
      </c>
      <c r="AB193" s="444" t="str" cm="1">
        <f t="array" ref="AB193">IFERROR(IF(Tabla135[[#This Row],[Registro diligenciado]]=TRUE,_xlfn.IFS(AND(Tabla135[[#This Row],[No. de Control]]=1,Tabla135[[#This Row],[Desplazamiento en la Matriz]]="Probabilidad"),D193-(D193*Tabla135[[#This Row],[Valor del control]]),AND(Tabla135[[#This Row],[No. de Control]]&gt;1,Tabla135[[#This Row],[Desplazamiento en la Matriz]]="Probabilidad"),AB192-(AB192*Tabla135[[#This Row],[Valor del control]]),AND(Tabla135[[#This Row],[No. de Control]]=1,Tabla135[[#This Row],[Desplazamiento en la Matriz]]="Impacto"),D193,AND(Tabla135[[#This Row],[No. de Control]]&gt;1,Tabla135[[#This Row],[Desplazamiento en la Matriz]]="Impacto"),AB192),""),"")</f>
        <v/>
      </c>
      <c r="AC193" s="444" t="str" cm="1">
        <f t="array" ref="AC193">IFERROR(IF(Tabla135[[#This Row],[Registro diligenciado]]=TRUE,_xlfn.IFS(AND(Tabla135[[#This Row],[No. de Control]]=1,Tabla135[[#This Row],[Desplazamiento en la Matriz]]="Impacto"),E193-(E193*Tabla135[[#This Row],[Valor del control]]),AND(Tabla135[[#This Row],[No. de Control]]&gt;1,Tabla135[[#This Row],[Desplazamiento en la Matriz]]="Impacto"),AC192-(AC192*Tabla135[[#This Row],[Valor del control]]),AND(Tabla135[[#This Row],[No. de Control]]=1,Tabla135[[#This Row],[Desplazamiento en la Matriz]]="Probabilidad"),E193,AND(Tabla135[[#This Row],[No. de Control]]&gt;1,Tabla135[[#This Row],[Desplazamiento en la Matriz]]="Probabilidad"),AC192),""),"")</f>
        <v/>
      </c>
      <c r="AD193" s="444">
        <f>IFERROR(_xlfn.MINIFS(Tabla135[Probabilidad residual],Tabla135[Id Riesgo],Tabla135[[#This Row],[Id Riesgo]]),"")</f>
        <v>0</v>
      </c>
      <c r="AE193" s="444">
        <f>IFERROR(_xlfn.MINIFS(Tabla135[Impacto residual],Tabla135[Id Riesgo],Tabla135[[#This Row],[Id Riesgo]]),"")</f>
        <v>0</v>
      </c>
      <c r="AF193" s="444" t="str" cm="1">
        <f t="array" ref="AF1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3" s="444" t="str" cm="1">
        <f t="array" ref="AG1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3" s="213"/>
      <c r="AJ193" s="801">
        <f>_xlfn.MINIFS(Tabla135[Probabilidad residual],Tabla135[Id Riesgo],Tabla135[[#This Row],[Id Riesgo]])</f>
        <v>0</v>
      </c>
      <c r="AK193" s="801">
        <f>_xlfn.MINIFS(Tabla135[Impacto residual],Tabla135[Id Riesgo],Tabla135[[#This Row],[Id Riesgo]])</f>
        <v>0</v>
      </c>
      <c r="AL193" s="801"/>
      <c r="AM193" s="801"/>
      <c r="AN193" s="213"/>
      <c r="AO193" s="213"/>
      <c r="AP193" s="213"/>
      <c r="AQ193" s="213"/>
      <c r="AR193" s="213"/>
      <c r="AS193" s="213"/>
      <c r="AT193" s="213"/>
      <c r="AU193" s="213"/>
      <c r="AV193" s="213"/>
      <c r="AW193" s="213"/>
      <c r="AX193" s="213"/>
      <c r="AY193" s="213"/>
    </row>
    <row r="194" spans="1:51" ht="14.6" hidden="1" x14ac:dyDescent="0.4">
      <c r="A194" s="787" t="str">
        <f>Tabla135[[#This Row],[Id Riesgo]]</f>
        <v>RC19</v>
      </c>
      <c r="B194" s="788" t="str">
        <f>Tabla135[[#This Row],[Riesgo]]</f>
        <v/>
      </c>
      <c r="C194" s="782" t="b">
        <f>Tabla135[[#This Row],[Identificado en paso 1 y 2?]]</f>
        <v>0</v>
      </c>
      <c r="D194" s="803" t="str">
        <f>_xlfn.XLOOKUP(Tabla135[[#This Row],[Id Riesgo]],Tabla13[Id Riesgo],Tabla13[Probabilidad],"",1)</f>
        <v/>
      </c>
      <c r="E194" s="803" t="str">
        <f>IF(C194=TRUE,_xlfn.XLOOKUP(Tabla135[[#This Row],[Id Riesgo]],Tabla13[Id Riesgo],Tabla13[Porcentaje Impacto],"",1),"")</f>
        <v/>
      </c>
      <c r="F194" s="439" t="str">
        <f t="shared" si="18"/>
        <v>RC19</v>
      </c>
      <c r="G194" s="454" t="b">
        <f>_xlfn.XLOOKUP(F194,Tabla13[Id Riesgo],Tabla13[Registro diligenciado],FALSE,1)</f>
        <v>0</v>
      </c>
      <c r="H194" s="439" t="str">
        <f>IF(G194,_xlfn.XLOOKUP(F194,Tabla6[Id Riesgo],Tabla6[DESCRIPCIÓN DEL RIESGO],FALSE,1),"")</f>
        <v/>
      </c>
      <c r="I194" s="455" t="str">
        <f>_xlfn.XLOOKUP(Tabla135[[#This Row],[Id Riesgo]],Tabla13[Id Riesgo],Tabla13[Probabilidad])</f>
        <v/>
      </c>
      <c r="J194" s="455" t="str">
        <f>_xlfn.XLOOKUP(Tabla135[[#This Row],[Id Riesgo]],Tabla13[Id Riesgo],Tabla13[Porcentaje Impacto],"",1)</f>
        <v/>
      </c>
      <c r="K194" s="445">
        <v>3</v>
      </c>
      <c r="L194" s="448"/>
      <c r="M194" s="448"/>
      <c r="N194" s="448"/>
      <c r="O194" s="440"/>
      <c r="P194" s="448"/>
      <c r="Q194" s="456" t="str">
        <f>_xlfn.TEXTJOIN(" ",TRUE,Tabla135[[#This Row],[Actividad - Acción ¿Qué?
Inicia con verbo]],Tabla135[[#This Row],[Complemento
(Observaciones o desviaciones)]])</f>
        <v/>
      </c>
      <c r="R194" s="440"/>
      <c r="S194" s="455" t="str">
        <f>_xlfn.XLOOKUP(Tabla135[[#This Row],[Tipo de control]],Tabla7[Tipo de control],Tabla7[Peso],"",1)</f>
        <v/>
      </c>
      <c r="T194" s="439" t="str">
        <f>_xlfn.XLOOKUP(Tabla135[[#This Row],[Tipo de control]],Tabla7[Tipo de control],Tabla7[Afectación matriz],"",1)</f>
        <v/>
      </c>
      <c r="U194" s="440"/>
      <c r="V194" s="455" t="str">
        <f>_xlfn.XLOOKUP(Tabla135[[#This Row],[Implementación]],Tabla11[Implementación],Tabla11[Peso],"",1)</f>
        <v/>
      </c>
      <c r="W194" s="440"/>
      <c r="X194" s="440"/>
      <c r="Y194" s="440"/>
      <c r="Z194" s="440"/>
      <c r="AA194" s="444" t="str">
        <f>IFERROR(Tabla135[[#This Row],[Peso del control]]+Tabla135[[#This Row],[Peso de la implementación]],"")</f>
        <v/>
      </c>
      <c r="AB194" s="444" t="str" cm="1">
        <f t="array" ref="AB194">IFERROR(IF(Tabla135[[#This Row],[Registro diligenciado]]=TRUE,_xlfn.IFS(AND(Tabla135[[#This Row],[No. de Control]]=1,Tabla135[[#This Row],[Desplazamiento en la Matriz]]="Probabilidad"),D194-(D194*Tabla135[[#This Row],[Valor del control]]),AND(Tabla135[[#This Row],[No. de Control]]&gt;1,Tabla135[[#This Row],[Desplazamiento en la Matriz]]="Probabilidad"),AB193-(AB193*Tabla135[[#This Row],[Valor del control]]),AND(Tabla135[[#This Row],[No. de Control]]=1,Tabla135[[#This Row],[Desplazamiento en la Matriz]]="Impacto"),D194,AND(Tabla135[[#This Row],[No. de Control]]&gt;1,Tabla135[[#This Row],[Desplazamiento en la Matriz]]="Impacto"),AB193),""),"")</f>
        <v/>
      </c>
      <c r="AC194" s="444" t="str" cm="1">
        <f t="array" ref="AC194">IFERROR(IF(Tabla135[[#This Row],[Registro diligenciado]]=TRUE,_xlfn.IFS(AND(Tabla135[[#This Row],[No. de Control]]=1,Tabla135[[#This Row],[Desplazamiento en la Matriz]]="Impacto"),E194-(E194*Tabla135[[#This Row],[Valor del control]]),AND(Tabla135[[#This Row],[No. de Control]]&gt;1,Tabla135[[#This Row],[Desplazamiento en la Matriz]]="Impacto"),AC193-(AC193*Tabla135[[#This Row],[Valor del control]]),AND(Tabla135[[#This Row],[No. de Control]]=1,Tabla135[[#This Row],[Desplazamiento en la Matriz]]="Probabilidad"),E194,AND(Tabla135[[#This Row],[No. de Control]]&gt;1,Tabla135[[#This Row],[Desplazamiento en la Matriz]]="Probabilidad"),AC193),""),"")</f>
        <v/>
      </c>
      <c r="AD194" s="444">
        <f>IFERROR(_xlfn.MINIFS(Tabla135[Probabilidad residual],Tabla135[Id Riesgo],Tabla135[[#This Row],[Id Riesgo]]),"")</f>
        <v>0</v>
      </c>
      <c r="AE194" s="444">
        <f>IFERROR(_xlfn.MINIFS(Tabla135[Impacto residual],Tabla135[Id Riesgo],Tabla135[[#This Row],[Id Riesgo]]),"")</f>
        <v>0</v>
      </c>
      <c r="AF194" s="444" t="str" cm="1">
        <f t="array" ref="AF1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4" s="444" t="str" cm="1">
        <f t="array" ref="AG1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4" s="213"/>
      <c r="AJ194" s="801">
        <f>_xlfn.MINIFS(Tabla135[Probabilidad residual],Tabla135[Id Riesgo],Tabla135[[#This Row],[Id Riesgo]])</f>
        <v>0</v>
      </c>
      <c r="AK194" s="801">
        <f>_xlfn.MINIFS(Tabla135[Impacto residual],Tabla135[Id Riesgo],Tabla135[[#This Row],[Id Riesgo]])</f>
        <v>0</v>
      </c>
      <c r="AL194" s="801"/>
      <c r="AM194" s="801"/>
      <c r="AN194" s="213"/>
      <c r="AO194" s="213"/>
      <c r="AP194" s="213"/>
      <c r="AQ194" s="213"/>
      <c r="AR194" s="213"/>
      <c r="AS194" s="213"/>
      <c r="AT194" s="213"/>
      <c r="AU194" s="213"/>
      <c r="AV194" s="213"/>
      <c r="AW194" s="213"/>
      <c r="AX194" s="213"/>
      <c r="AY194" s="213"/>
    </row>
    <row r="195" spans="1:51" ht="14.6" hidden="1" x14ac:dyDescent="0.4">
      <c r="A195" s="787" t="str">
        <f>Tabla135[[#This Row],[Id Riesgo]]</f>
        <v>RC19</v>
      </c>
      <c r="B195" s="788" t="str">
        <f>Tabla135[[#This Row],[Riesgo]]</f>
        <v/>
      </c>
      <c r="C195" s="782" t="b">
        <f>Tabla135[[#This Row],[Identificado en paso 1 y 2?]]</f>
        <v>0</v>
      </c>
      <c r="D195" s="803" t="str">
        <f>_xlfn.XLOOKUP(Tabla135[[#This Row],[Id Riesgo]],Tabla13[Id Riesgo],Tabla13[Probabilidad],"",1)</f>
        <v/>
      </c>
      <c r="E195" s="803" t="str">
        <f>IF(C195=TRUE,_xlfn.XLOOKUP(Tabla135[[#This Row],[Id Riesgo]],Tabla13[Id Riesgo],Tabla13[Porcentaje Impacto],"",1),"")</f>
        <v/>
      </c>
      <c r="F195" s="439" t="str">
        <f t="shared" si="18"/>
        <v>RC19</v>
      </c>
      <c r="G195" s="454" t="b">
        <f>_xlfn.XLOOKUP(F195,Tabla13[Id Riesgo],Tabla13[Registro diligenciado],FALSE,1)</f>
        <v>0</v>
      </c>
      <c r="H195" s="439" t="str">
        <f>IF(G195,_xlfn.XLOOKUP(F195,Tabla6[Id Riesgo],Tabla6[DESCRIPCIÓN DEL RIESGO],FALSE,1),"")</f>
        <v/>
      </c>
      <c r="I195" s="455" t="str">
        <f>_xlfn.XLOOKUP(Tabla135[[#This Row],[Id Riesgo]],Tabla13[Id Riesgo],Tabla13[Probabilidad])</f>
        <v/>
      </c>
      <c r="J195" s="455" t="str">
        <f>_xlfn.XLOOKUP(Tabla135[[#This Row],[Id Riesgo]],Tabla13[Id Riesgo],Tabla13[Porcentaje Impacto],"",1)</f>
        <v/>
      </c>
      <c r="K195" s="445">
        <v>4</v>
      </c>
      <c r="L195" s="448"/>
      <c r="M195" s="448"/>
      <c r="N195" s="448"/>
      <c r="O195" s="440"/>
      <c r="P195" s="448"/>
      <c r="Q195" s="456" t="str">
        <f>_xlfn.TEXTJOIN(" ",TRUE,Tabla135[[#This Row],[Actividad - Acción ¿Qué?
Inicia con verbo]],Tabla135[[#This Row],[Complemento
(Observaciones o desviaciones)]])</f>
        <v/>
      </c>
      <c r="R195" s="440"/>
      <c r="S195" s="455" t="str">
        <f>_xlfn.XLOOKUP(Tabla135[[#This Row],[Tipo de control]],Tabla7[Tipo de control],Tabla7[Peso],"",1)</f>
        <v/>
      </c>
      <c r="T195" s="439" t="str">
        <f>_xlfn.XLOOKUP(Tabla135[[#This Row],[Tipo de control]],Tabla7[Tipo de control],Tabla7[Afectación matriz],"",1)</f>
        <v/>
      </c>
      <c r="U195" s="440"/>
      <c r="V195" s="455" t="str">
        <f>_xlfn.XLOOKUP(Tabla135[[#This Row],[Implementación]],Tabla11[Implementación],Tabla11[Peso],"",1)</f>
        <v/>
      </c>
      <c r="W195" s="440"/>
      <c r="X195" s="440"/>
      <c r="Y195" s="440"/>
      <c r="Z195" s="440"/>
      <c r="AA195" s="444" t="str">
        <f>IFERROR(Tabla135[[#This Row],[Peso del control]]+Tabla135[[#This Row],[Peso de la implementación]],"")</f>
        <v/>
      </c>
      <c r="AB195" s="444" t="str" cm="1">
        <f t="array" ref="AB195">IFERROR(IF(Tabla135[[#This Row],[Registro diligenciado]]=TRUE,_xlfn.IFS(AND(Tabla135[[#This Row],[No. de Control]]=1,Tabla135[[#This Row],[Desplazamiento en la Matriz]]="Probabilidad"),D195-(D195*Tabla135[[#This Row],[Valor del control]]),AND(Tabla135[[#This Row],[No. de Control]]&gt;1,Tabla135[[#This Row],[Desplazamiento en la Matriz]]="Probabilidad"),AB194-(AB194*Tabla135[[#This Row],[Valor del control]]),AND(Tabla135[[#This Row],[No. de Control]]=1,Tabla135[[#This Row],[Desplazamiento en la Matriz]]="Impacto"),D195,AND(Tabla135[[#This Row],[No. de Control]]&gt;1,Tabla135[[#This Row],[Desplazamiento en la Matriz]]="Impacto"),AB194),""),"")</f>
        <v/>
      </c>
      <c r="AC195" s="444" t="str" cm="1">
        <f t="array" ref="AC195">IFERROR(IF(Tabla135[[#This Row],[Registro diligenciado]]=TRUE,_xlfn.IFS(AND(Tabla135[[#This Row],[No. de Control]]=1,Tabla135[[#This Row],[Desplazamiento en la Matriz]]="Impacto"),E195-(E195*Tabla135[[#This Row],[Valor del control]]),AND(Tabla135[[#This Row],[No. de Control]]&gt;1,Tabla135[[#This Row],[Desplazamiento en la Matriz]]="Impacto"),AC194-(AC194*Tabla135[[#This Row],[Valor del control]]),AND(Tabla135[[#This Row],[No. de Control]]=1,Tabla135[[#This Row],[Desplazamiento en la Matriz]]="Probabilidad"),E195,AND(Tabla135[[#This Row],[No. de Control]]&gt;1,Tabla135[[#This Row],[Desplazamiento en la Matriz]]="Probabilidad"),AC194),""),"")</f>
        <v/>
      </c>
      <c r="AD195" s="444">
        <f>IFERROR(_xlfn.MINIFS(Tabla135[Probabilidad residual],Tabla135[Id Riesgo],Tabla135[[#This Row],[Id Riesgo]]),"")</f>
        <v>0</v>
      </c>
      <c r="AE195" s="444">
        <f>IFERROR(_xlfn.MINIFS(Tabla135[Impacto residual],Tabla135[Id Riesgo],Tabla135[[#This Row],[Id Riesgo]]),"")</f>
        <v>0</v>
      </c>
      <c r="AF195" s="444" t="str" cm="1">
        <f t="array" ref="AF1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5" s="444" t="str" cm="1">
        <f t="array" ref="AG1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5" s="213"/>
      <c r="AJ195" s="801">
        <f>_xlfn.MINIFS(Tabla135[Probabilidad residual],Tabla135[Id Riesgo],Tabla135[[#This Row],[Id Riesgo]])</f>
        <v>0</v>
      </c>
      <c r="AK195" s="801">
        <f>_xlfn.MINIFS(Tabla135[Impacto residual],Tabla135[Id Riesgo],Tabla135[[#This Row],[Id Riesgo]])</f>
        <v>0</v>
      </c>
      <c r="AL195" s="801"/>
      <c r="AM195" s="801"/>
      <c r="AN195" s="213"/>
      <c r="AO195" s="213"/>
      <c r="AP195" s="213"/>
      <c r="AQ195" s="213"/>
      <c r="AR195" s="213"/>
      <c r="AS195" s="213"/>
      <c r="AT195" s="213"/>
      <c r="AU195" s="213"/>
      <c r="AV195" s="213"/>
      <c r="AW195" s="213"/>
      <c r="AX195" s="213"/>
      <c r="AY195" s="213"/>
    </row>
    <row r="196" spans="1:51" ht="14.6" hidden="1" x14ac:dyDescent="0.4">
      <c r="A196" s="787" t="str">
        <f>Tabla135[[#This Row],[Id Riesgo]]</f>
        <v>RC19</v>
      </c>
      <c r="B196" s="788" t="str">
        <f>Tabla135[[#This Row],[Riesgo]]</f>
        <v/>
      </c>
      <c r="C196" s="782" t="b">
        <f>Tabla135[[#This Row],[Identificado en paso 1 y 2?]]</f>
        <v>0</v>
      </c>
      <c r="D196" s="803" t="str">
        <f>_xlfn.XLOOKUP(Tabla135[[#This Row],[Id Riesgo]],Tabla13[Id Riesgo],Tabla13[Probabilidad],"",1)</f>
        <v/>
      </c>
      <c r="E196" s="803" t="str">
        <f>IF(C196=TRUE,_xlfn.XLOOKUP(Tabla135[[#This Row],[Id Riesgo]],Tabla13[Id Riesgo],Tabla13[Porcentaje Impacto],"",1),"")</f>
        <v/>
      </c>
      <c r="F196" s="439" t="str">
        <f t="shared" si="18"/>
        <v>RC19</v>
      </c>
      <c r="G196" s="454" t="b">
        <f>_xlfn.XLOOKUP(F196,Tabla13[Id Riesgo],Tabla13[Registro diligenciado],FALSE,1)</f>
        <v>0</v>
      </c>
      <c r="H196" s="439" t="str">
        <f>IF(G196,_xlfn.XLOOKUP(F196,Tabla6[Id Riesgo],Tabla6[DESCRIPCIÓN DEL RIESGO],FALSE,1),"")</f>
        <v/>
      </c>
      <c r="I196" s="455" t="str">
        <f>_xlfn.XLOOKUP(Tabla135[[#This Row],[Id Riesgo]],Tabla13[Id Riesgo],Tabla13[Probabilidad])</f>
        <v/>
      </c>
      <c r="J196" s="455" t="str">
        <f>_xlfn.XLOOKUP(Tabla135[[#This Row],[Id Riesgo]],Tabla13[Id Riesgo],Tabla13[Porcentaje Impacto],"",1)</f>
        <v/>
      </c>
      <c r="K196" s="445">
        <v>5</v>
      </c>
      <c r="L196" s="448"/>
      <c r="M196" s="448"/>
      <c r="N196" s="448"/>
      <c r="O196" s="440"/>
      <c r="P196" s="448"/>
      <c r="Q196" s="456" t="str">
        <f>_xlfn.TEXTJOIN(" ",TRUE,Tabla135[[#This Row],[Actividad - Acción ¿Qué?
Inicia con verbo]],Tabla135[[#This Row],[Complemento
(Observaciones o desviaciones)]])</f>
        <v/>
      </c>
      <c r="R196" s="440"/>
      <c r="S196" s="455" t="str">
        <f>_xlfn.XLOOKUP(Tabla135[[#This Row],[Tipo de control]],Tabla7[Tipo de control],Tabla7[Peso],"",1)</f>
        <v/>
      </c>
      <c r="T196" s="439" t="str">
        <f>_xlfn.XLOOKUP(Tabla135[[#This Row],[Tipo de control]],Tabla7[Tipo de control],Tabla7[Afectación matriz],"",1)</f>
        <v/>
      </c>
      <c r="U196" s="440"/>
      <c r="V196" s="455" t="str">
        <f>_xlfn.XLOOKUP(Tabla135[[#This Row],[Implementación]],Tabla11[Implementación],Tabla11[Peso],"",1)</f>
        <v/>
      </c>
      <c r="W196" s="440"/>
      <c r="X196" s="440"/>
      <c r="Y196" s="440"/>
      <c r="Z196" s="440"/>
      <c r="AA196" s="444" t="str">
        <f>IFERROR(Tabla135[[#This Row],[Peso del control]]+Tabla135[[#This Row],[Peso de la implementación]],"")</f>
        <v/>
      </c>
      <c r="AB196" s="444" t="str" cm="1">
        <f t="array" ref="AB196">IFERROR(IF(Tabla135[[#This Row],[Registro diligenciado]]=TRUE,_xlfn.IFS(AND(Tabla135[[#This Row],[No. de Control]]=1,Tabla135[[#This Row],[Desplazamiento en la Matriz]]="Probabilidad"),D196-(D196*Tabla135[[#This Row],[Valor del control]]),AND(Tabla135[[#This Row],[No. de Control]]&gt;1,Tabla135[[#This Row],[Desplazamiento en la Matriz]]="Probabilidad"),AB195-(AB195*Tabla135[[#This Row],[Valor del control]]),AND(Tabla135[[#This Row],[No. de Control]]=1,Tabla135[[#This Row],[Desplazamiento en la Matriz]]="Impacto"),D196,AND(Tabla135[[#This Row],[No. de Control]]&gt;1,Tabla135[[#This Row],[Desplazamiento en la Matriz]]="Impacto"),AB195),""),"")</f>
        <v/>
      </c>
      <c r="AC196" s="444" t="str" cm="1">
        <f t="array" ref="AC196">IFERROR(IF(Tabla135[[#This Row],[Registro diligenciado]]=TRUE,_xlfn.IFS(AND(Tabla135[[#This Row],[No. de Control]]=1,Tabla135[[#This Row],[Desplazamiento en la Matriz]]="Impacto"),E196-(E196*Tabla135[[#This Row],[Valor del control]]),AND(Tabla135[[#This Row],[No. de Control]]&gt;1,Tabla135[[#This Row],[Desplazamiento en la Matriz]]="Impacto"),AC195-(AC195*Tabla135[[#This Row],[Valor del control]]),AND(Tabla135[[#This Row],[No. de Control]]=1,Tabla135[[#This Row],[Desplazamiento en la Matriz]]="Probabilidad"),E196,AND(Tabla135[[#This Row],[No. de Control]]&gt;1,Tabla135[[#This Row],[Desplazamiento en la Matriz]]="Probabilidad"),AC195),""),"")</f>
        <v/>
      </c>
      <c r="AD196" s="444">
        <f>IFERROR(_xlfn.MINIFS(Tabla135[Probabilidad residual],Tabla135[Id Riesgo],Tabla135[[#This Row],[Id Riesgo]]),"")</f>
        <v>0</v>
      </c>
      <c r="AE196" s="444">
        <f>IFERROR(_xlfn.MINIFS(Tabla135[Impacto residual],Tabla135[Id Riesgo],Tabla135[[#This Row],[Id Riesgo]]),"")</f>
        <v>0</v>
      </c>
      <c r="AF196" s="444" t="str" cm="1">
        <f t="array" ref="AF1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6" s="444" t="str" cm="1">
        <f t="array" ref="AG1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6" s="213"/>
      <c r="AJ196" s="801">
        <f>_xlfn.MINIFS(Tabla135[Probabilidad residual],Tabla135[Id Riesgo],Tabla135[[#This Row],[Id Riesgo]])</f>
        <v>0</v>
      </c>
      <c r="AK196" s="801">
        <f>_xlfn.MINIFS(Tabla135[Impacto residual],Tabla135[Id Riesgo],Tabla135[[#This Row],[Id Riesgo]])</f>
        <v>0</v>
      </c>
      <c r="AL196" s="801"/>
      <c r="AM196" s="801"/>
      <c r="AN196" s="213"/>
      <c r="AO196" s="213"/>
      <c r="AP196" s="213"/>
      <c r="AQ196" s="213"/>
      <c r="AR196" s="213"/>
      <c r="AS196" s="213"/>
      <c r="AT196" s="213"/>
      <c r="AU196" s="213"/>
      <c r="AV196" s="213"/>
      <c r="AW196" s="213"/>
      <c r="AX196" s="213"/>
      <c r="AY196" s="213"/>
    </row>
    <row r="197" spans="1:51" ht="14.6" hidden="1" x14ac:dyDescent="0.4">
      <c r="A197" s="787" t="str">
        <f>Tabla135[[#This Row],[Id Riesgo]]</f>
        <v>RC19</v>
      </c>
      <c r="B197" s="788" t="str">
        <f>Tabla135[[#This Row],[Riesgo]]</f>
        <v/>
      </c>
      <c r="C197" s="782" t="b">
        <f>Tabla135[[#This Row],[Identificado en paso 1 y 2?]]</f>
        <v>0</v>
      </c>
      <c r="D197" s="803" t="str">
        <f>_xlfn.XLOOKUP(Tabla135[[#This Row],[Id Riesgo]],Tabla13[Id Riesgo],Tabla13[Probabilidad],"",1)</f>
        <v/>
      </c>
      <c r="E197" s="803" t="str">
        <f>IF(C197=TRUE,_xlfn.XLOOKUP(Tabla135[[#This Row],[Id Riesgo]],Tabla13[Id Riesgo],Tabla13[Porcentaje Impacto],"",1),"")</f>
        <v/>
      </c>
      <c r="F197" s="439" t="str">
        <f t="shared" si="18"/>
        <v>RC19</v>
      </c>
      <c r="G197" s="454" t="b">
        <f>_xlfn.XLOOKUP(F197,Tabla13[Id Riesgo],Tabla13[Registro diligenciado],FALSE,1)</f>
        <v>0</v>
      </c>
      <c r="H197" s="439" t="str">
        <f>IF(G197,_xlfn.XLOOKUP(F197,Tabla6[Id Riesgo],Tabla6[DESCRIPCIÓN DEL RIESGO],FALSE,1),"")</f>
        <v/>
      </c>
      <c r="I197" s="455" t="str">
        <f>_xlfn.XLOOKUP(Tabla135[[#This Row],[Id Riesgo]],Tabla13[Id Riesgo],Tabla13[Probabilidad])</f>
        <v/>
      </c>
      <c r="J197" s="455" t="str">
        <f>_xlfn.XLOOKUP(Tabla135[[#This Row],[Id Riesgo]],Tabla13[Id Riesgo],Tabla13[Porcentaje Impacto],"",1)</f>
        <v/>
      </c>
      <c r="K197" s="445">
        <v>6</v>
      </c>
      <c r="L197" s="448"/>
      <c r="M197" s="448"/>
      <c r="N197" s="448"/>
      <c r="O197" s="440"/>
      <c r="P197" s="448"/>
      <c r="Q197" s="456" t="str">
        <f>_xlfn.TEXTJOIN(" ",TRUE,Tabla135[[#This Row],[Actividad - Acción ¿Qué?
Inicia con verbo]],Tabla135[[#This Row],[Complemento
(Observaciones o desviaciones)]])</f>
        <v/>
      </c>
      <c r="R197" s="440"/>
      <c r="S197" s="455" t="str">
        <f>_xlfn.XLOOKUP(Tabla135[[#This Row],[Tipo de control]],Tabla7[Tipo de control],Tabla7[Peso],"",1)</f>
        <v/>
      </c>
      <c r="T197" s="439" t="str">
        <f>_xlfn.XLOOKUP(Tabla135[[#This Row],[Tipo de control]],Tabla7[Tipo de control],Tabla7[Afectación matriz],"",1)</f>
        <v/>
      </c>
      <c r="U197" s="440"/>
      <c r="V197" s="455" t="str">
        <f>_xlfn.XLOOKUP(Tabla135[[#This Row],[Implementación]],Tabla11[Implementación],Tabla11[Peso],"",1)</f>
        <v/>
      </c>
      <c r="W197" s="440"/>
      <c r="X197" s="440"/>
      <c r="Y197" s="440"/>
      <c r="Z197" s="440"/>
      <c r="AA197" s="444" t="str">
        <f>IFERROR(Tabla135[[#This Row],[Peso del control]]+Tabla135[[#This Row],[Peso de la implementación]],"")</f>
        <v/>
      </c>
      <c r="AB197" s="444" t="str" cm="1">
        <f t="array" ref="AB197">IFERROR(IF(Tabla135[[#This Row],[Registro diligenciado]]=TRUE,_xlfn.IFS(AND(Tabla135[[#This Row],[No. de Control]]=1,Tabla135[[#This Row],[Desplazamiento en la Matriz]]="Probabilidad"),D197-(D197*Tabla135[[#This Row],[Valor del control]]),AND(Tabla135[[#This Row],[No. de Control]]&gt;1,Tabla135[[#This Row],[Desplazamiento en la Matriz]]="Probabilidad"),AB196-(AB196*Tabla135[[#This Row],[Valor del control]]),AND(Tabla135[[#This Row],[No. de Control]]=1,Tabla135[[#This Row],[Desplazamiento en la Matriz]]="Impacto"),D197,AND(Tabla135[[#This Row],[No. de Control]]&gt;1,Tabla135[[#This Row],[Desplazamiento en la Matriz]]="Impacto"),AB196),""),"")</f>
        <v/>
      </c>
      <c r="AC197" s="444" t="str" cm="1">
        <f t="array" ref="AC197">IFERROR(IF(Tabla135[[#This Row],[Registro diligenciado]]=TRUE,_xlfn.IFS(AND(Tabla135[[#This Row],[No. de Control]]=1,Tabla135[[#This Row],[Desplazamiento en la Matriz]]="Impacto"),E197-(E197*Tabla135[[#This Row],[Valor del control]]),AND(Tabla135[[#This Row],[No. de Control]]&gt;1,Tabla135[[#This Row],[Desplazamiento en la Matriz]]="Impacto"),AC196-(AC196*Tabla135[[#This Row],[Valor del control]]),AND(Tabla135[[#This Row],[No. de Control]]=1,Tabla135[[#This Row],[Desplazamiento en la Matriz]]="Probabilidad"),E197,AND(Tabla135[[#This Row],[No. de Control]]&gt;1,Tabla135[[#This Row],[Desplazamiento en la Matriz]]="Probabilidad"),AC196),""),"")</f>
        <v/>
      </c>
      <c r="AD197" s="444">
        <f>IFERROR(_xlfn.MINIFS(Tabla135[Probabilidad residual],Tabla135[Id Riesgo],Tabla135[[#This Row],[Id Riesgo]]),"")</f>
        <v>0</v>
      </c>
      <c r="AE197" s="444">
        <f>IFERROR(_xlfn.MINIFS(Tabla135[Impacto residual],Tabla135[Id Riesgo],Tabla135[[#This Row],[Id Riesgo]]),"")</f>
        <v>0</v>
      </c>
      <c r="AF197" s="444" t="str" cm="1">
        <f t="array" ref="AF1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7" s="444" t="str" cm="1">
        <f t="array" ref="AG1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7" s="213"/>
      <c r="AJ197" s="801">
        <f>_xlfn.MINIFS(Tabla135[Probabilidad residual],Tabla135[Id Riesgo],Tabla135[[#This Row],[Id Riesgo]])</f>
        <v>0</v>
      </c>
      <c r="AK197" s="801">
        <f>_xlfn.MINIFS(Tabla135[Impacto residual],Tabla135[Id Riesgo],Tabla135[[#This Row],[Id Riesgo]])</f>
        <v>0</v>
      </c>
      <c r="AL197" s="801"/>
      <c r="AM197" s="801"/>
      <c r="AN197" s="213"/>
      <c r="AO197" s="213"/>
      <c r="AP197" s="213"/>
      <c r="AQ197" s="213"/>
      <c r="AR197" s="213"/>
      <c r="AS197" s="213"/>
      <c r="AT197" s="213"/>
      <c r="AU197" s="213"/>
      <c r="AV197" s="213"/>
      <c r="AW197" s="213"/>
      <c r="AX197" s="213"/>
      <c r="AY197" s="213"/>
    </row>
    <row r="198" spans="1:51" ht="14.6" hidden="1" x14ac:dyDescent="0.4">
      <c r="A198" s="787" t="str">
        <f>Tabla135[[#This Row],[Id Riesgo]]</f>
        <v>RC19</v>
      </c>
      <c r="B198" s="788" t="str">
        <f>Tabla135[[#This Row],[Riesgo]]</f>
        <v/>
      </c>
      <c r="C198" s="782" t="b">
        <f>Tabla135[[#This Row],[Identificado en paso 1 y 2?]]</f>
        <v>0</v>
      </c>
      <c r="D198" s="803" t="str">
        <f>_xlfn.XLOOKUP(Tabla135[[#This Row],[Id Riesgo]],Tabla13[Id Riesgo],Tabla13[Probabilidad],"",1)</f>
        <v/>
      </c>
      <c r="E198" s="803" t="str">
        <f>IF(C198=TRUE,_xlfn.XLOOKUP(Tabla135[[#This Row],[Id Riesgo]],Tabla13[Id Riesgo],Tabla13[Porcentaje Impacto],"",1),"")</f>
        <v/>
      </c>
      <c r="F198" s="439" t="str">
        <f t="shared" si="18"/>
        <v>RC19</v>
      </c>
      <c r="G198" s="454" t="b">
        <f>_xlfn.XLOOKUP(F198,Tabla13[Id Riesgo],Tabla13[Registro diligenciado],FALSE,1)</f>
        <v>0</v>
      </c>
      <c r="H198" s="439" t="str">
        <f>IF(G198,_xlfn.XLOOKUP(F198,Tabla6[Id Riesgo],Tabla6[DESCRIPCIÓN DEL RIESGO],FALSE,1),"")</f>
        <v/>
      </c>
      <c r="I198" s="455" t="str">
        <f>_xlfn.XLOOKUP(Tabla135[[#This Row],[Id Riesgo]],Tabla13[Id Riesgo],Tabla13[Probabilidad])</f>
        <v/>
      </c>
      <c r="J198" s="455" t="str">
        <f>_xlfn.XLOOKUP(Tabla135[[#This Row],[Id Riesgo]],Tabla13[Id Riesgo],Tabla13[Porcentaje Impacto],"",1)</f>
        <v/>
      </c>
      <c r="K198" s="445">
        <v>7</v>
      </c>
      <c r="L198" s="448"/>
      <c r="M198" s="448"/>
      <c r="N198" s="448"/>
      <c r="O198" s="440"/>
      <c r="P198" s="448"/>
      <c r="Q198" s="456" t="str">
        <f>_xlfn.TEXTJOIN(" ",TRUE,Tabla135[[#This Row],[Actividad - Acción ¿Qué?
Inicia con verbo]],Tabla135[[#This Row],[Complemento
(Observaciones o desviaciones)]])</f>
        <v/>
      </c>
      <c r="R198" s="440"/>
      <c r="S198" s="455" t="str">
        <f>_xlfn.XLOOKUP(Tabla135[[#This Row],[Tipo de control]],Tabla7[Tipo de control],Tabla7[Peso],"",1)</f>
        <v/>
      </c>
      <c r="T198" s="439" t="str">
        <f>_xlfn.XLOOKUP(Tabla135[[#This Row],[Tipo de control]],Tabla7[Tipo de control],Tabla7[Afectación matriz],"",1)</f>
        <v/>
      </c>
      <c r="U198" s="440"/>
      <c r="V198" s="455" t="str">
        <f>_xlfn.XLOOKUP(Tabla135[[#This Row],[Implementación]],Tabla11[Implementación],Tabla11[Peso],"",1)</f>
        <v/>
      </c>
      <c r="W198" s="440"/>
      <c r="X198" s="440"/>
      <c r="Y198" s="440"/>
      <c r="Z198" s="440"/>
      <c r="AA198" s="444" t="str">
        <f>IFERROR(Tabla135[[#This Row],[Peso del control]]+Tabla135[[#This Row],[Peso de la implementación]],"")</f>
        <v/>
      </c>
      <c r="AB198" s="444" t="str" cm="1">
        <f t="array" ref="AB198">IFERROR(IF(Tabla135[[#This Row],[Registro diligenciado]]=TRUE,_xlfn.IFS(AND(Tabla135[[#This Row],[No. de Control]]=1,Tabla135[[#This Row],[Desplazamiento en la Matriz]]="Probabilidad"),D198-(D198*Tabla135[[#This Row],[Valor del control]]),AND(Tabla135[[#This Row],[No. de Control]]&gt;1,Tabla135[[#This Row],[Desplazamiento en la Matriz]]="Probabilidad"),AB197-(AB197*Tabla135[[#This Row],[Valor del control]]),AND(Tabla135[[#This Row],[No. de Control]]=1,Tabla135[[#This Row],[Desplazamiento en la Matriz]]="Impacto"),D198,AND(Tabla135[[#This Row],[No. de Control]]&gt;1,Tabla135[[#This Row],[Desplazamiento en la Matriz]]="Impacto"),AB197),""),"")</f>
        <v/>
      </c>
      <c r="AC198" s="444" t="str" cm="1">
        <f t="array" ref="AC198">IFERROR(IF(Tabla135[[#This Row],[Registro diligenciado]]=TRUE,_xlfn.IFS(AND(Tabla135[[#This Row],[No. de Control]]=1,Tabla135[[#This Row],[Desplazamiento en la Matriz]]="Impacto"),E198-(E198*Tabla135[[#This Row],[Valor del control]]),AND(Tabla135[[#This Row],[No. de Control]]&gt;1,Tabla135[[#This Row],[Desplazamiento en la Matriz]]="Impacto"),AC197-(AC197*Tabla135[[#This Row],[Valor del control]]),AND(Tabla135[[#This Row],[No. de Control]]=1,Tabla135[[#This Row],[Desplazamiento en la Matriz]]="Probabilidad"),E198,AND(Tabla135[[#This Row],[No. de Control]]&gt;1,Tabla135[[#This Row],[Desplazamiento en la Matriz]]="Probabilidad"),AC197),""),"")</f>
        <v/>
      </c>
      <c r="AD198" s="444">
        <f>IFERROR(_xlfn.MINIFS(Tabla135[Probabilidad residual],Tabla135[Id Riesgo],Tabla135[[#This Row],[Id Riesgo]]),"")</f>
        <v>0</v>
      </c>
      <c r="AE198" s="444">
        <f>IFERROR(_xlfn.MINIFS(Tabla135[Impacto residual],Tabla135[Id Riesgo],Tabla135[[#This Row],[Id Riesgo]]),"")</f>
        <v>0</v>
      </c>
      <c r="AF198" s="444" t="str" cm="1">
        <f t="array" ref="AF1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8" s="444" t="str" cm="1">
        <f t="array" ref="AG1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8" s="213"/>
      <c r="AJ198" s="801">
        <f>_xlfn.MINIFS(Tabla135[Probabilidad residual],Tabla135[Id Riesgo],Tabla135[[#This Row],[Id Riesgo]])</f>
        <v>0</v>
      </c>
      <c r="AK198" s="801">
        <f>_xlfn.MINIFS(Tabla135[Impacto residual],Tabla135[Id Riesgo],Tabla135[[#This Row],[Id Riesgo]])</f>
        <v>0</v>
      </c>
      <c r="AL198" s="801"/>
      <c r="AM198" s="801"/>
      <c r="AN198" s="213"/>
      <c r="AO198" s="213"/>
      <c r="AP198" s="213"/>
      <c r="AQ198" s="213"/>
      <c r="AR198" s="213"/>
      <c r="AS198" s="213"/>
      <c r="AT198" s="213"/>
      <c r="AU198" s="213"/>
      <c r="AV198" s="213"/>
      <c r="AW198" s="213"/>
      <c r="AX198" s="213"/>
      <c r="AY198" s="213"/>
    </row>
    <row r="199" spans="1:51" ht="14.6" hidden="1" x14ac:dyDescent="0.4">
      <c r="A199" s="787" t="str">
        <f>Tabla135[[#This Row],[Id Riesgo]]</f>
        <v>RC19</v>
      </c>
      <c r="B199" s="788" t="str">
        <f>Tabla135[[#This Row],[Riesgo]]</f>
        <v/>
      </c>
      <c r="C199" s="782" t="b">
        <f>Tabla135[[#This Row],[Identificado en paso 1 y 2?]]</f>
        <v>0</v>
      </c>
      <c r="D199" s="803" t="str">
        <f>_xlfn.XLOOKUP(Tabla135[[#This Row],[Id Riesgo]],Tabla13[Id Riesgo],Tabla13[Probabilidad],"",1)</f>
        <v/>
      </c>
      <c r="E199" s="803" t="str">
        <f>IF(C199=TRUE,_xlfn.XLOOKUP(Tabla135[[#This Row],[Id Riesgo]],Tabla13[Id Riesgo],Tabla13[Porcentaje Impacto],"",1),"")</f>
        <v/>
      </c>
      <c r="F199" s="439" t="str">
        <f t="shared" si="18"/>
        <v>RC19</v>
      </c>
      <c r="G199" s="454" t="b">
        <f>_xlfn.XLOOKUP(F199,Tabla13[Id Riesgo],Tabla13[Registro diligenciado],FALSE,1)</f>
        <v>0</v>
      </c>
      <c r="H199" s="439" t="str">
        <f>IF(G199,_xlfn.XLOOKUP(F199,Tabla6[Id Riesgo],Tabla6[DESCRIPCIÓN DEL RIESGO],FALSE,1),"")</f>
        <v/>
      </c>
      <c r="I199" s="455" t="str">
        <f>_xlfn.XLOOKUP(Tabla135[[#This Row],[Id Riesgo]],Tabla13[Id Riesgo],Tabla13[Probabilidad])</f>
        <v/>
      </c>
      <c r="J199" s="455" t="str">
        <f>_xlfn.XLOOKUP(Tabla135[[#This Row],[Id Riesgo]],Tabla13[Id Riesgo],Tabla13[Porcentaje Impacto],"",1)</f>
        <v/>
      </c>
      <c r="K199" s="445">
        <v>8</v>
      </c>
      <c r="L199" s="448"/>
      <c r="M199" s="448"/>
      <c r="N199" s="448"/>
      <c r="O199" s="440"/>
      <c r="P199" s="448"/>
      <c r="Q199" s="456" t="str">
        <f>_xlfn.TEXTJOIN(" ",TRUE,Tabla135[[#This Row],[Actividad - Acción ¿Qué?
Inicia con verbo]],Tabla135[[#This Row],[Complemento
(Observaciones o desviaciones)]])</f>
        <v/>
      </c>
      <c r="R199" s="440"/>
      <c r="S199" s="455" t="str">
        <f>_xlfn.XLOOKUP(Tabla135[[#This Row],[Tipo de control]],Tabla7[Tipo de control],Tabla7[Peso],"",1)</f>
        <v/>
      </c>
      <c r="T199" s="439" t="str">
        <f>_xlfn.XLOOKUP(Tabla135[[#This Row],[Tipo de control]],Tabla7[Tipo de control],Tabla7[Afectación matriz],"",1)</f>
        <v/>
      </c>
      <c r="U199" s="440"/>
      <c r="V199" s="455" t="str">
        <f>_xlfn.XLOOKUP(Tabla135[[#This Row],[Implementación]],Tabla11[Implementación],Tabla11[Peso],"",1)</f>
        <v/>
      </c>
      <c r="W199" s="440"/>
      <c r="X199" s="440"/>
      <c r="Y199" s="440"/>
      <c r="Z199" s="440"/>
      <c r="AA199" s="444" t="str">
        <f>IFERROR(Tabla135[[#This Row],[Peso del control]]+Tabla135[[#This Row],[Peso de la implementación]],"")</f>
        <v/>
      </c>
      <c r="AB199" s="444" t="str" cm="1">
        <f t="array" ref="AB199">IFERROR(IF(Tabla135[[#This Row],[Registro diligenciado]]=TRUE,_xlfn.IFS(AND(Tabla135[[#This Row],[No. de Control]]=1,Tabla135[[#This Row],[Desplazamiento en la Matriz]]="Probabilidad"),D199-(D199*Tabla135[[#This Row],[Valor del control]]),AND(Tabla135[[#This Row],[No. de Control]]&gt;1,Tabla135[[#This Row],[Desplazamiento en la Matriz]]="Probabilidad"),AB198-(AB198*Tabla135[[#This Row],[Valor del control]]),AND(Tabla135[[#This Row],[No. de Control]]=1,Tabla135[[#This Row],[Desplazamiento en la Matriz]]="Impacto"),D199,AND(Tabla135[[#This Row],[No. de Control]]&gt;1,Tabla135[[#This Row],[Desplazamiento en la Matriz]]="Impacto"),AB198),""),"")</f>
        <v/>
      </c>
      <c r="AC199" s="444" t="str" cm="1">
        <f t="array" ref="AC199">IFERROR(IF(Tabla135[[#This Row],[Registro diligenciado]]=TRUE,_xlfn.IFS(AND(Tabla135[[#This Row],[No. de Control]]=1,Tabla135[[#This Row],[Desplazamiento en la Matriz]]="Impacto"),E199-(E199*Tabla135[[#This Row],[Valor del control]]),AND(Tabla135[[#This Row],[No. de Control]]&gt;1,Tabla135[[#This Row],[Desplazamiento en la Matriz]]="Impacto"),AC198-(AC198*Tabla135[[#This Row],[Valor del control]]),AND(Tabla135[[#This Row],[No. de Control]]=1,Tabla135[[#This Row],[Desplazamiento en la Matriz]]="Probabilidad"),E199,AND(Tabla135[[#This Row],[No. de Control]]&gt;1,Tabla135[[#This Row],[Desplazamiento en la Matriz]]="Probabilidad"),AC198),""),"")</f>
        <v/>
      </c>
      <c r="AD199" s="444">
        <f>IFERROR(_xlfn.MINIFS(Tabla135[Probabilidad residual],Tabla135[Id Riesgo],Tabla135[[#This Row],[Id Riesgo]]),"")</f>
        <v>0</v>
      </c>
      <c r="AE199" s="444">
        <f>IFERROR(_xlfn.MINIFS(Tabla135[Impacto residual],Tabla135[Id Riesgo],Tabla135[[#This Row],[Id Riesgo]]),"")</f>
        <v>0</v>
      </c>
      <c r="AF199" s="444" t="str" cm="1">
        <f t="array" ref="AF1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99" s="444" t="str" cm="1">
        <f t="array" ref="AG1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9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99" s="213"/>
      <c r="AJ199" s="801">
        <f>_xlfn.MINIFS(Tabla135[Probabilidad residual],Tabla135[Id Riesgo],Tabla135[[#This Row],[Id Riesgo]])</f>
        <v>0</v>
      </c>
      <c r="AK199" s="801">
        <f>_xlfn.MINIFS(Tabla135[Impacto residual],Tabla135[Id Riesgo],Tabla135[[#This Row],[Id Riesgo]])</f>
        <v>0</v>
      </c>
      <c r="AL199" s="801"/>
      <c r="AM199" s="801"/>
      <c r="AN199" s="213"/>
      <c r="AO199" s="213"/>
      <c r="AP199" s="213"/>
      <c r="AQ199" s="213"/>
      <c r="AR199" s="213"/>
      <c r="AS199" s="213"/>
      <c r="AT199" s="213"/>
      <c r="AU199" s="213"/>
      <c r="AV199" s="213"/>
      <c r="AW199" s="213"/>
      <c r="AX199" s="213"/>
      <c r="AY199" s="213"/>
    </row>
    <row r="200" spans="1:51" ht="14.6" hidden="1" x14ac:dyDescent="0.4">
      <c r="A200" s="787" t="str">
        <f>Tabla135[[#This Row],[Id Riesgo]]</f>
        <v>RC19</v>
      </c>
      <c r="B200" s="788" t="str">
        <f>Tabla135[[#This Row],[Riesgo]]</f>
        <v/>
      </c>
      <c r="C200" s="782" t="b">
        <f>Tabla135[[#This Row],[Identificado en paso 1 y 2?]]</f>
        <v>0</v>
      </c>
      <c r="D200" s="803" t="str">
        <f>_xlfn.XLOOKUP(Tabla135[[#This Row],[Id Riesgo]],Tabla13[Id Riesgo],Tabla13[Probabilidad],"",1)</f>
        <v/>
      </c>
      <c r="E200" s="803" t="str">
        <f>IF(C200=TRUE,_xlfn.XLOOKUP(Tabla135[[#This Row],[Id Riesgo]],Tabla13[Id Riesgo],Tabla13[Porcentaje Impacto],"",1),"")</f>
        <v/>
      </c>
      <c r="F200" s="439" t="str">
        <f t="shared" si="18"/>
        <v>RC19</v>
      </c>
      <c r="G200" s="454" t="b">
        <f>_xlfn.XLOOKUP(F200,Tabla13[Id Riesgo],Tabla13[Registro diligenciado],FALSE,1)</f>
        <v>0</v>
      </c>
      <c r="H200" s="439" t="str">
        <f>IF(G200,_xlfn.XLOOKUP(F200,Tabla6[Id Riesgo],Tabla6[DESCRIPCIÓN DEL RIESGO],FALSE,1),"")</f>
        <v/>
      </c>
      <c r="I200" s="455" t="str">
        <f>_xlfn.XLOOKUP(Tabla135[[#This Row],[Id Riesgo]],Tabla13[Id Riesgo],Tabla13[Probabilidad])</f>
        <v/>
      </c>
      <c r="J200" s="455" t="str">
        <f>_xlfn.XLOOKUP(Tabla135[[#This Row],[Id Riesgo]],Tabla13[Id Riesgo],Tabla13[Porcentaje Impacto],"",1)</f>
        <v/>
      </c>
      <c r="K200" s="445">
        <v>9</v>
      </c>
      <c r="L200" s="448"/>
      <c r="M200" s="448"/>
      <c r="N200" s="448"/>
      <c r="O200" s="440"/>
      <c r="P200" s="448"/>
      <c r="Q200" s="456" t="str">
        <f>_xlfn.TEXTJOIN(" ",TRUE,Tabla135[[#This Row],[Actividad - Acción ¿Qué?
Inicia con verbo]],Tabla135[[#This Row],[Complemento
(Observaciones o desviaciones)]])</f>
        <v/>
      </c>
      <c r="R200" s="440"/>
      <c r="S200" s="455" t="str">
        <f>_xlfn.XLOOKUP(Tabla135[[#This Row],[Tipo de control]],Tabla7[Tipo de control],Tabla7[Peso],"",1)</f>
        <v/>
      </c>
      <c r="T200" s="439" t="str">
        <f>_xlfn.XLOOKUP(Tabla135[[#This Row],[Tipo de control]],Tabla7[Tipo de control],Tabla7[Afectación matriz],"",1)</f>
        <v/>
      </c>
      <c r="U200" s="440"/>
      <c r="V200" s="455" t="str">
        <f>_xlfn.XLOOKUP(Tabla135[[#This Row],[Implementación]],Tabla11[Implementación],Tabla11[Peso],"",1)</f>
        <v/>
      </c>
      <c r="W200" s="440"/>
      <c r="X200" s="440"/>
      <c r="Y200" s="440"/>
      <c r="Z200" s="440"/>
      <c r="AA200" s="444" t="str">
        <f>IFERROR(Tabla135[[#This Row],[Peso del control]]+Tabla135[[#This Row],[Peso de la implementación]],"")</f>
        <v/>
      </c>
      <c r="AB200" s="444" t="str" cm="1">
        <f t="array" ref="AB200">IFERROR(IF(Tabla135[[#This Row],[Registro diligenciado]]=TRUE,_xlfn.IFS(AND(Tabla135[[#This Row],[No. de Control]]=1,Tabla135[[#This Row],[Desplazamiento en la Matriz]]="Probabilidad"),D200-(D200*Tabla135[[#This Row],[Valor del control]]),AND(Tabla135[[#This Row],[No. de Control]]&gt;1,Tabla135[[#This Row],[Desplazamiento en la Matriz]]="Probabilidad"),AB199-(AB199*Tabla135[[#This Row],[Valor del control]]),AND(Tabla135[[#This Row],[No. de Control]]=1,Tabla135[[#This Row],[Desplazamiento en la Matriz]]="Impacto"),D200,AND(Tabla135[[#This Row],[No. de Control]]&gt;1,Tabla135[[#This Row],[Desplazamiento en la Matriz]]="Impacto"),AB199),""),"")</f>
        <v/>
      </c>
      <c r="AC200" s="444" t="str" cm="1">
        <f t="array" ref="AC200">IFERROR(IF(Tabla135[[#This Row],[Registro diligenciado]]=TRUE,_xlfn.IFS(AND(Tabla135[[#This Row],[No. de Control]]=1,Tabla135[[#This Row],[Desplazamiento en la Matriz]]="Impacto"),E200-(E200*Tabla135[[#This Row],[Valor del control]]),AND(Tabla135[[#This Row],[No. de Control]]&gt;1,Tabla135[[#This Row],[Desplazamiento en la Matriz]]="Impacto"),AC199-(AC199*Tabla135[[#This Row],[Valor del control]]),AND(Tabla135[[#This Row],[No. de Control]]=1,Tabla135[[#This Row],[Desplazamiento en la Matriz]]="Probabilidad"),E200,AND(Tabla135[[#This Row],[No. de Control]]&gt;1,Tabla135[[#This Row],[Desplazamiento en la Matriz]]="Probabilidad"),AC199),""),"")</f>
        <v/>
      </c>
      <c r="AD200" s="444">
        <f>IFERROR(_xlfn.MINIFS(Tabla135[Probabilidad residual],Tabla135[Id Riesgo],Tabla135[[#This Row],[Id Riesgo]]),"")</f>
        <v>0</v>
      </c>
      <c r="AE200" s="444">
        <f>IFERROR(_xlfn.MINIFS(Tabla135[Impacto residual],Tabla135[Id Riesgo],Tabla135[[#This Row],[Id Riesgo]]),"")</f>
        <v>0</v>
      </c>
      <c r="AF200" s="444" t="str" cm="1">
        <f t="array" ref="AF2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00" s="444" t="str" cm="1">
        <f t="array" ref="AG2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0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0" s="213"/>
      <c r="AJ200" s="801">
        <f>_xlfn.MINIFS(Tabla135[Probabilidad residual],Tabla135[Id Riesgo],Tabla135[[#This Row],[Id Riesgo]])</f>
        <v>0</v>
      </c>
      <c r="AK200" s="801">
        <f>_xlfn.MINIFS(Tabla135[Impacto residual],Tabla135[Id Riesgo],Tabla135[[#This Row],[Id Riesgo]])</f>
        <v>0</v>
      </c>
      <c r="AL200" s="801"/>
      <c r="AM200" s="801"/>
      <c r="AN200" s="213"/>
      <c r="AO200" s="213"/>
      <c r="AP200" s="213"/>
      <c r="AQ200" s="213"/>
      <c r="AR200" s="213"/>
      <c r="AS200" s="213"/>
      <c r="AT200" s="213"/>
      <c r="AU200" s="213"/>
      <c r="AV200" s="213"/>
      <c r="AW200" s="213"/>
      <c r="AX200" s="213"/>
      <c r="AY200" s="213"/>
    </row>
    <row r="201" spans="1:51" ht="14.6" hidden="1" x14ac:dyDescent="0.4">
      <c r="A201" s="787" t="str">
        <f>Tabla135[[#This Row],[Id Riesgo]]</f>
        <v>RC19</v>
      </c>
      <c r="B201" s="788" t="str">
        <f>Tabla135[[#This Row],[Riesgo]]</f>
        <v/>
      </c>
      <c r="C201" s="782" t="b">
        <f>Tabla135[[#This Row],[Identificado en paso 1 y 2?]]</f>
        <v>0</v>
      </c>
      <c r="D201" s="803" t="str">
        <f>_xlfn.XLOOKUP(Tabla135[[#This Row],[Id Riesgo]],Tabla13[Id Riesgo],Tabla13[Probabilidad],"",1)</f>
        <v/>
      </c>
      <c r="E201" s="803" t="str">
        <f>IF(C201=TRUE,_xlfn.XLOOKUP(Tabla135[[#This Row],[Id Riesgo]],Tabla13[Id Riesgo],Tabla13[Porcentaje Impacto],"",1),"")</f>
        <v/>
      </c>
      <c r="F201" s="439" t="str">
        <f t="shared" si="18"/>
        <v>RC19</v>
      </c>
      <c r="G201" s="454" t="b">
        <f>_xlfn.XLOOKUP(F201,Tabla13[Id Riesgo],Tabla13[Registro diligenciado],FALSE,1)</f>
        <v>0</v>
      </c>
      <c r="H201" s="439" t="str">
        <f>IF(G201,_xlfn.XLOOKUP(F201,Tabla6[Id Riesgo],Tabla6[DESCRIPCIÓN DEL RIESGO],FALSE,1),"")</f>
        <v/>
      </c>
      <c r="I201" s="455" t="str">
        <f>_xlfn.XLOOKUP(Tabla135[[#This Row],[Id Riesgo]],Tabla13[Id Riesgo],Tabla13[Probabilidad])</f>
        <v/>
      </c>
      <c r="J201" s="455" t="str">
        <f>_xlfn.XLOOKUP(Tabla135[[#This Row],[Id Riesgo]],Tabla13[Id Riesgo],Tabla13[Porcentaje Impacto],"",1)</f>
        <v/>
      </c>
      <c r="K201" s="445">
        <v>10</v>
      </c>
      <c r="L201" s="448"/>
      <c r="M201" s="448"/>
      <c r="N201" s="448"/>
      <c r="O201" s="440"/>
      <c r="P201" s="448"/>
      <c r="Q201" s="456" t="str">
        <f>_xlfn.TEXTJOIN(" ",TRUE,Tabla135[[#This Row],[Actividad - Acción ¿Qué?
Inicia con verbo]],Tabla135[[#This Row],[Complemento
(Observaciones o desviaciones)]])</f>
        <v/>
      </c>
      <c r="R201" s="440"/>
      <c r="S201" s="455" t="str">
        <f>_xlfn.XLOOKUP(Tabla135[[#This Row],[Tipo de control]],Tabla7[Tipo de control],Tabla7[Peso],"",1)</f>
        <v/>
      </c>
      <c r="T201" s="439" t="str">
        <f>_xlfn.XLOOKUP(Tabla135[[#This Row],[Tipo de control]],Tabla7[Tipo de control],Tabla7[Afectación matriz],"",1)</f>
        <v/>
      </c>
      <c r="U201" s="440"/>
      <c r="V201" s="455" t="str">
        <f>_xlfn.XLOOKUP(Tabla135[[#This Row],[Implementación]],Tabla11[Implementación],Tabla11[Peso],"",1)</f>
        <v/>
      </c>
      <c r="W201" s="440"/>
      <c r="X201" s="440"/>
      <c r="Y201" s="440"/>
      <c r="Z201" s="440"/>
      <c r="AA201" s="444" t="str">
        <f>IFERROR(Tabla135[[#This Row],[Peso del control]]+Tabla135[[#This Row],[Peso de la implementación]],"")</f>
        <v/>
      </c>
      <c r="AB201" s="444" t="str" cm="1">
        <f t="array" ref="AB201">IFERROR(IF(Tabla135[[#This Row],[Registro diligenciado]]=TRUE,_xlfn.IFS(AND(Tabla135[[#This Row],[No. de Control]]=1,Tabla135[[#This Row],[Desplazamiento en la Matriz]]="Probabilidad"),D201-(D201*Tabla135[[#This Row],[Valor del control]]),AND(Tabla135[[#This Row],[No. de Control]]&gt;1,Tabla135[[#This Row],[Desplazamiento en la Matriz]]="Probabilidad"),AB200-(AB200*Tabla135[[#This Row],[Valor del control]]),AND(Tabla135[[#This Row],[No. de Control]]=1,Tabla135[[#This Row],[Desplazamiento en la Matriz]]="Impacto"),D201,AND(Tabla135[[#This Row],[No. de Control]]&gt;1,Tabla135[[#This Row],[Desplazamiento en la Matriz]]="Impacto"),AB200),""),"")</f>
        <v/>
      </c>
      <c r="AC201" s="444" t="str" cm="1">
        <f t="array" ref="AC201">IFERROR(IF(Tabla135[[#This Row],[Registro diligenciado]]=TRUE,_xlfn.IFS(AND(Tabla135[[#This Row],[No. de Control]]=1,Tabla135[[#This Row],[Desplazamiento en la Matriz]]="Impacto"),E201-(E201*Tabla135[[#This Row],[Valor del control]]),AND(Tabla135[[#This Row],[No. de Control]]&gt;1,Tabla135[[#This Row],[Desplazamiento en la Matriz]]="Impacto"),AC200-(AC200*Tabla135[[#This Row],[Valor del control]]),AND(Tabla135[[#This Row],[No. de Control]]=1,Tabla135[[#This Row],[Desplazamiento en la Matriz]]="Probabilidad"),E201,AND(Tabla135[[#This Row],[No. de Control]]&gt;1,Tabla135[[#This Row],[Desplazamiento en la Matriz]]="Probabilidad"),AC200),""),"")</f>
        <v/>
      </c>
      <c r="AD201" s="444">
        <f>IFERROR(_xlfn.MINIFS(Tabla135[Probabilidad residual],Tabla135[Id Riesgo],Tabla135[[#This Row],[Id Riesgo]]),"")</f>
        <v>0</v>
      </c>
      <c r="AE201" s="444">
        <f>IFERROR(_xlfn.MINIFS(Tabla135[Impacto residual],Tabla135[Id Riesgo],Tabla135[[#This Row],[Id Riesgo]]),"")</f>
        <v>0</v>
      </c>
      <c r="AF201" s="444" t="str" cm="1">
        <f t="array" ref="AF2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01" s="444" t="str" cm="1">
        <f t="array" ref="AG2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0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1" s="213"/>
      <c r="AJ201" s="801">
        <f>_xlfn.MINIFS(Tabla135[Probabilidad residual],Tabla135[Id Riesgo],Tabla135[[#This Row],[Id Riesgo]])</f>
        <v>0</v>
      </c>
      <c r="AK201" s="801">
        <f>_xlfn.MINIFS(Tabla135[Impacto residual],Tabla135[Id Riesgo],Tabla135[[#This Row],[Id Riesgo]])</f>
        <v>0</v>
      </c>
      <c r="AL201" s="801"/>
      <c r="AM201" s="801"/>
      <c r="AN201" s="213"/>
      <c r="AO201" s="213"/>
      <c r="AP201" s="213"/>
      <c r="AQ201" s="213"/>
      <c r="AR201" s="213"/>
      <c r="AS201" s="213"/>
      <c r="AT201" s="213"/>
      <c r="AU201" s="213"/>
      <c r="AV201" s="213"/>
      <c r="AW201" s="213"/>
      <c r="AX201" s="213"/>
      <c r="AY201" s="213"/>
    </row>
    <row r="202" spans="1:51" ht="124.3" x14ac:dyDescent="0.4">
      <c r="A202" s="783" t="str">
        <f>Tabla135[[#This Row],[Id Riesgo]]</f>
        <v>RC20</v>
      </c>
      <c r="B202"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2" s="776" t="b">
        <f>Tabla135[[#This Row],[Identificado en paso 1 y 2?]]</f>
        <v>1</v>
      </c>
      <c r="D202" s="801">
        <f>_xlfn.XLOOKUP(Tabla135[[#This Row],[Id Riesgo]],Tabla13[Id Riesgo],Tabla13[Probabilidad],"",1)</f>
        <v>0.6</v>
      </c>
      <c r="E202" s="801">
        <f>IF(C202=TRUE,_xlfn.XLOOKUP(Tabla135[[#This Row],[Id Riesgo]],Tabla13[Id Riesgo],Tabla13[Porcentaje Impacto],"",1),"")</f>
        <v>1</v>
      </c>
      <c r="F202" s="290" t="s">
        <v>595</v>
      </c>
      <c r="G202" s="414" t="b">
        <f>_xlfn.XLOOKUP(F202,Tabla13[Id Riesgo],Tabla13[Registro diligenciado],FALSE,1)</f>
        <v>1</v>
      </c>
      <c r="H202" s="290" t="str">
        <f>IF(G202,_xlfn.XLOOKUP(F202,Tabla6[Id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2" s="327">
        <f>_xlfn.XLOOKUP(Tabla135[[#This Row],[Id Riesgo]],Tabla13[Id Riesgo],Tabla13[Probabilidad])</f>
        <v>0.6</v>
      </c>
      <c r="J202" s="327">
        <f>_xlfn.XLOOKUP(Tabla135[[#This Row],[Id Riesgo]],Tabla13[Id Riesgo],Tabla13[Porcentaje Impacto],"",1)</f>
        <v>1</v>
      </c>
      <c r="K202" s="311">
        <v>1</v>
      </c>
      <c r="L202" s="314" t="s">
        <v>94</v>
      </c>
      <c r="M202" s="314" t="s">
        <v>181</v>
      </c>
      <c r="N202" s="314"/>
      <c r="O202" s="295" t="s">
        <v>822</v>
      </c>
      <c r="P202" s="314" t="s">
        <v>823</v>
      </c>
      <c r="Q202" s="328" t="str">
        <f>_xlfn.TEXTJOIN(" ",TRUE,Tabla135[[#This Row],[Actividad - Acción ¿Qué?
Inicia con verbo]],Tabla135[[#This Row],[Complemento
(Observaciones o desviaciones)]])</f>
        <v>Verificar la realización del control de calidad del avalúo, mediante el diligenciamiento de la forma ACCTI-F-144 Control de Calidad del Avalúo, para los procesos de compra de predios, a los cuales se les hizo avalúo. regresando el avalúo al responsable de la realización para que subsane o aclare la no conformidad</v>
      </c>
      <c r="R202" s="295" t="s">
        <v>102</v>
      </c>
      <c r="S202" s="327">
        <f>_xlfn.XLOOKUP(Tabla135[[#This Row],[Tipo de control]],Tabla7[Tipo de control],Tabla7[Peso],"",1)</f>
        <v>0.25</v>
      </c>
      <c r="T202" s="290" t="str">
        <f>_xlfn.XLOOKUP(Tabla135[[#This Row],[Tipo de control]],Tabla7[Tipo de control],Tabla7[Afectación matriz],"",1)</f>
        <v>Probabilidad</v>
      </c>
      <c r="U202" s="295" t="s">
        <v>136</v>
      </c>
      <c r="V202" s="327">
        <f>_xlfn.XLOOKUP(Tabla135[[#This Row],[Implementación]],Tabla11[Implementación],Tabla11[Peso],"",1)</f>
        <v>0.15</v>
      </c>
      <c r="W202" s="295" t="s">
        <v>98</v>
      </c>
      <c r="X202" s="295" t="s">
        <v>99</v>
      </c>
      <c r="Y202" s="295" t="s">
        <v>100</v>
      </c>
      <c r="Z202" s="295" t="s">
        <v>101</v>
      </c>
      <c r="AA202" s="310">
        <f>IFERROR(Tabla135[[#This Row],[Peso del control]]+Tabla135[[#This Row],[Peso de la implementación]],"")</f>
        <v>0.4</v>
      </c>
      <c r="AB202" s="310" cm="1">
        <f t="array" ref="AB202">IFERROR(IF(Tabla135[[#This Row],[Registro diligenciado]]=TRUE,_xlfn.IFS(AND(Tabla135[[#This Row],[No. de Control]]=1,Tabla135[[#This Row],[Desplazamiento en la Matriz]]="Probabilidad"),D202-(D202*Tabla135[[#This Row],[Valor del control]]),AND(Tabla135[[#This Row],[No. de Control]]&gt;1,Tabla135[[#This Row],[Desplazamiento en la Matriz]]="Probabilidad"),AB201-(AB201*Tabla135[[#This Row],[Valor del control]]),AND(Tabla135[[#This Row],[No. de Control]]=1,Tabla135[[#This Row],[Desplazamiento en la Matriz]]="Impacto"),D202,AND(Tabla135[[#This Row],[No. de Control]]&gt;1,Tabla135[[#This Row],[Desplazamiento en la Matriz]]="Impacto"),AB201),""),"")</f>
        <v>0.36</v>
      </c>
      <c r="AC202" s="310" cm="1">
        <f t="array" ref="AC202">IFERROR(IF(Tabla135[[#This Row],[Registro diligenciado]]=TRUE,_xlfn.IFS(AND(Tabla135[[#This Row],[No. de Control]]=1,Tabla135[[#This Row],[Desplazamiento en la Matriz]]="Impacto"),E202-(E202*Tabla135[[#This Row],[Valor del control]]),AND(Tabla135[[#This Row],[No. de Control]]&gt;1,Tabla135[[#This Row],[Desplazamiento en la Matriz]]="Impacto"),AC201-(AC201*Tabla135[[#This Row],[Valor del control]]),AND(Tabla135[[#This Row],[No. de Control]]=1,Tabla135[[#This Row],[Desplazamiento en la Matriz]]="Probabilidad"),E202,AND(Tabla135[[#This Row],[No. de Control]]&gt;1,Tabla135[[#This Row],[Desplazamiento en la Matriz]]="Probabilidad"),AC201),""),"")</f>
        <v>1</v>
      </c>
      <c r="AD202" s="310">
        <f>IFERROR(_xlfn.MINIFS(Tabla135[Probabilidad residual],Tabla135[Id Riesgo],Tabla135[[#This Row],[Id Riesgo]]),"")</f>
        <v>0.216</v>
      </c>
      <c r="AE202" s="310">
        <f>IFERROR(_xlfn.MINIFS(Tabla135[Impacto residual],Tabla135[Id Riesgo],Tabla135[[#This Row],[Id Riesgo]]),"")</f>
        <v>1</v>
      </c>
      <c r="AF202" s="310" t="str" cm="1">
        <f t="array" ref="AF2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2" s="310" t="str" cm="1">
        <f t="array" ref="AG2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02" s="213"/>
      <c r="AJ202" s="801">
        <f>_xlfn.MINIFS(Tabla135[Probabilidad residual],Tabla135[Id Riesgo],Tabla135[[#This Row],[Id Riesgo]])</f>
        <v>0.216</v>
      </c>
      <c r="AK202" s="801">
        <f>_xlfn.MINIFS(Tabla135[Impacto residual],Tabla135[Id Riesgo],Tabla135[[#This Row],[Id Riesgo]])</f>
        <v>1</v>
      </c>
      <c r="AL202" s="801" t="str" cm="1">
        <f t="array" ref="AL202">IFERROR(_xlfn.IFS(AND(AJ202&gt;=CONFIGURACIÓN!$BF$6,AJ202&lt;=CONFIGURACIÓN!$BG$6),CONFIGURACIÓN!$BE$6,AND(AJ202&gt;=CONFIGURACIÓN!$BF$7,AJ202&lt;=CONFIGURACIÓN!$BG$7),CONFIGURACIÓN!$BE$7,AND(AJ202&gt;=CONFIGURACIÓN!$BF$8,AJ202&lt;=CONFIGURACIÓN!$BG$8),CONFIGURACIÓN!$BE$8,AND(AJ202&gt;=CONFIGURACIÓN!$BF$9,AJ202&lt;=CONFIGURACIÓN!$BG$9),CONFIGURACIÓN!$BE$9,AND(AJ202&gt;=CONFIGURACIÓN!$BF$10,AJ202&lt;=CONFIGURACIÓN!$BG$10),CONFIGURACIÓN!$BE$10),"")</f>
        <v>Baja</v>
      </c>
      <c r="AM202" s="801" t="str" cm="1">
        <f t="array" ref="AM202">IFERROR(_xlfn.IFS(AND(AK202&gt;=CONFIGURACIÓN!$BJ$6,AK202&lt;=CONFIGURACIÓN!$BK$6),CONFIGURACIÓN!$BI$6,AND(AK202&gt;=CONFIGURACIÓN!$BJ$7,AK202&lt;=CONFIGURACIÓN!$BK$7),CONFIGURACIÓN!$BI$7,AND(AK202&gt;=CONFIGURACIÓN!$BJ$8,AK202&lt;=CONFIGURACIÓN!$BK$8),CONFIGURACIÓN!$BI$8,AND(AK202&gt;=CONFIGURACIÓN!$BJ$9,AK202&lt;=CONFIGURACIÓN!$BK$9),CONFIGURACIÓN!$BI$9,AND(AK202&gt;=CONFIGURACIÓN!$BJ$10,AK202&lt;=CONFIGURACIÓN!$BK$10),CONFIGURACIÓN!$BI$10),"")</f>
        <v>Castastrófico</v>
      </c>
      <c r="AN202" s="213"/>
      <c r="AO202" s="213"/>
      <c r="AP202" s="213"/>
      <c r="AQ202" s="213"/>
      <c r="AR202" s="213"/>
      <c r="AS202" s="213"/>
      <c r="AT202" s="213"/>
      <c r="AU202" s="213"/>
      <c r="AV202" s="213"/>
      <c r="AW202" s="213"/>
      <c r="AX202" s="213"/>
      <c r="AY202" s="213"/>
    </row>
    <row r="203" spans="1:51" ht="124.3" x14ac:dyDescent="0.4">
      <c r="A203" s="783" t="str">
        <f>Tabla135[[#This Row],[Id Riesgo]]</f>
        <v>RC20</v>
      </c>
      <c r="B203"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3" s="776" t="b">
        <f>Tabla135[[#This Row],[Identificado en paso 1 y 2?]]</f>
        <v>1</v>
      </c>
      <c r="D203" s="801">
        <f>_xlfn.XLOOKUP(Tabla135[[#This Row],[Id Riesgo]],Tabla13[Id Riesgo],Tabla13[Probabilidad],"",1)</f>
        <v>0.6</v>
      </c>
      <c r="E203" s="801">
        <f>IF(C203=TRUE,_xlfn.XLOOKUP(Tabla135[[#This Row],[Id Riesgo]],Tabla13[Id Riesgo],Tabla13[Porcentaje Impacto],"",1),"")</f>
        <v>1</v>
      </c>
      <c r="F203" s="290" t="str">
        <f t="shared" ref="F203:F211" si="19">F202</f>
        <v>RC20</v>
      </c>
      <c r="G203" s="414" t="b">
        <f>_xlfn.XLOOKUP(F203,Tabla13[Id Riesgo],Tabla13[Registro diligenciado],FALSE,1)</f>
        <v>1</v>
      </c>
      <c r="H203" s="290" t="str">
        <f>IF(G203,_xlfn.XLOOKUP(F203,Tabla6[Id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3" s="327">
        <f>_xlfn.XLOOKUP(Tabla135[[#This Row],[Id Riesgo]],Tabla13[Id Riesgo],Tabla13[Probabilidad])</f>
        <v>0.6</v>
      </c>
      <c r="J203" s="327">
        <f>_xlfn.XLOOKUP(Tabla135[[#This Row],[Id Riesgo]],Tabla13[Id Riesgo],Tabla13[Porcentaje Impacto],"",1)</f>
        <v>1</v>
      </c>
      <c r="K203" s="311">
        <v>2</v>
      </c>
      <c r="L203" s="314" t="s">
        <v>94</v>
      </c>
      <c r="M203" s="314" t="s">
        <v>181</v>
      </c>
      <c r="N203" s="314"/>
      <c r="O203" s="295" t="s">
        <v>824</v>
      </c>
      <c r="P203" s="314" t="s">
        <v>825</v>
      </c>
      <c r="Q203" s="328" t="str">
        <f>_xlfn.TEXTJOIN(" ",TRUE,Tabla135[[#This Row],[Actividad - Acción ¿Qué?
Inicia con verbo]],Tabla135[[#This Row],[Complemento
(Observaciones o desviaciones)]])</f>
        <v>Verificar que el ACCTI-F-144 Control de calidad del avalúo cumpla con los parámetros y criterios establecidos en el anexo técnico del avalúo, hasta que el avalúo esté conforme regresando el ACCTI-F-144 Control de calidad de avalúo al responsable de su realización para que subsane o calare la no conformidad</v>
      </c>
      <c r="R203" s="295" t="s">
        <v>102</v>
      </c>
      <c r="S203" s="327">
        <f>_xlfn.XLOOKUP(Tabla135[[#This Row],[Tipo de control]],Tabla7[Tipo de control],Tabla7[Peso],"",1)</f>
        <v>0.25</v>
      </c>
      <c r="T203" s="290" t="str">
        <f>_xlfn.XLOOKUP(Tabla135[[#This Row],[Tipo de control]],Tabla7[Tipo de control],Tabla7[Afectación matriz],"",1)</f>
        <v>Probabilidad</v>
      </c>
      <c r="U203" s="295" t="s">
        <v>136</v>
      </c>
      <c r="V203" s="327">
        <f>_xlfn.XLOOKUP(Tabla135[[#This Row],[Implementación]],Tabla11[Implementación],Tabla11[Peso],"",1)</f>
        <v>0.15</v>
      </c>
      <c r="W203" s="295" t="s">
        <v>98</v>
      </c>
      <c r="X203" s="295" t="s">
        <v>99</v>
      </c>
      <c r="Y203" s="295" t="s">
        <v>133</v>
      </c>
      <c r="Z203" s="295" t="s">
        <v>101</v>
      </c>
      <c r="AA203" s="310">
        <f>IFERROR(Tabla135[[#This Row],[Peso del control]]+Tabla135[[#This Row],[Peso de la implementación]],"")</f>
        <v>0.4</v>
      </c>
      <c r="AB203" s="310" cm="1">
        <f t="array" ref="AB203">IFERROR(IF(Tabla135[[#This Row],[Registro diligenciado]]=TRUE,_xlfn.IFS(AND(Tabla135[[#This Row],[No. de Control]]=1,Tabla135[[#This Row],[Desplazamiento en la Matriz]]="Probabilidad"),D203-(D203*Tabla135[[#This Row],[Valor del control]]),AND(Tabla135[[#This Row],[No. de Control]]&gt;1,Tabla135[[#This Row],[Desplazamiento en la Matriz]]="Probabilidad"),AB202-(AB202*Tabla135[[#This Row],[Valor del control]]),AND(Tabla135[[#This Row],[No. de Control]]=1,Tabla135[[#This Row],[Desplazamiento en la Matriz]]="Impacto"),D203,AND(Tabla135[[#This Row],[No. de Control]]&gt;1,Tabla135[[#This Row],[Desplazamiento en la Matriz]]="Impacto"),AB202),""),"")</f>
        <v>0.216</v>
      </c>
      <c r="AC203" s="310" cm="1">
        <f t="array" ref="AC203">IFERROR(IF(Tabla135[[#This Row],[Registro diligenciado]]=TRUE,_xlfn.IFS(AND(Tabla135[[#This Row],[No. de Control]]=1,Tabla135[[#This Row],[Desplazamiento en la Matriz]]="Impacto"),E203-(E203*Tabla135[[#This Row],[Valor del control]]),AND(Tabla135[[#This Row],[No. de Control]]&gt;1,Tabla135[[#This Row],[Desplazamiento en la Matriz]]="Impacto"),AC202-(AC202*Tabla135[[#This Row],[Valor del control]]),AND(Tabla135[[#This Row],[No. de Control]]=1,Tabla135[[#This Row],[Desplazamiento en la Matriz]]="Probabilidad"),E203,AND(Tabla135[[#This Row],[No. de Control]]&gt;1,Tabla135[[#This Row],[Desplazamiento en la Matriz]]="Probabilidad"),AC202),""),"")</f>
        <v>1</v>
      </c>
      <c r="AD203" s="310">
        <f>IFERROR(_xlfn.MINIFS(Tabla135[Probabilidad residual],Tabla135[Id Riesgo],Tabla135[[#This Row],[Id Riesgo]]),"")</f>
        <v>0.216</v>
      </c>
      <c r="AE203" s="310">
        <f>IFERROR(_xlfn.MINIFS(Tabla135[Impacto residual],Tabla135[Id Riesgo],Tabla135[[#This Row],[Id Riesgo]]),"")</f>
        <v>1</v>
      </c>
      <c r="AF203" s="310" t="str" cm="1">
        <f t="array" ref="AF2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3" s="310" t="str" cm="1">
        <f t="array" ref="AG2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03" s="213"/>
      <c r="AJ203" s="801">
        <f>_xlfn.MINIFS(Tabla135[Probabilidad residual],Tabla135[Id Riesgo],Tabla135[[#This Row],[Id Riesgo]])</f>
        <v>0.216</v>
      </c>
      <c r="AK203" s="801">
        <f>_xlfn.MINIFS(Tabla135[Impacto residual],Tabla135[Id Riesgo],Tabla135[[#This Row],[Id Riesgo]])</f>
        <v>1</v>
      </c>
      <c r="AL203" s="801"/>
      <c r="AM203" s="801"/>
      <c r="AN203" s="213"/>
      <c r="AO203" s="213"/>
      <c r="AP203" s="213"/>
      <c r="AQ203" s="213"/>
      <c r="AR203" s="213"/>
      <c r="AS203" s="213"/>
      <c r="AT203" s="213"/>
      <c r="AU203" s="213"/>
      <c r="AV203" s="213"/>
      <c r="AW203" s="213"/>
      <c r="AX203" s="213"/>
      <c r="AY203" s="213"/>
    </row>
    <row r="204" spans="1:51" ht="124.3" hidden="1" x14ac:dyDescent="0.4">
      <c r="A204" s="783" t="str">
        <f>Tabla135[[#This Row],[Id Riesgo]]</f>
        <v>RC20</v>
      </c>
      <c r="B204"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4" s="776" t="b">
        <f>Tabla135[[#This Row],[Identificado en paso 1 y 2?]]</f>
        <v>1</v>
      </c>
      <c r="D204" s="801">
        <f>_xlfn.XLOOKUP(Tabla135[[#This Row],[Id Riesgo]],Tabla13[Id Riesgo],Tabla13[Probabilidad],"",1)</f>
        <v>0.6</v>
      </c>
      <c r="E204" s="801">
        <f>IF(C204=TRUE,_xlfn.XLOOKUP(Tabla135[[#This Row],[Id Riesgo]],Tabla13[Id Riesgo],Tabla13[Porcentaje Impacto],"",1),"")</f>
        <v>1</v>
      </c>
      <c r="F204" s="290" t="str">
        <f t="shared" si="19"/>
        <v>RC20</v>
      </c>
      <c r="G204" s="414" t="b">
        <f>_xlfn.XLOOKUP(F204,Tabla13[Id Riesgo],Tabla13[Registro diligenciado],FALSE,1)</f>
        <v>1</v>
      </c>
      <c r="H204" s="290" t="str">
        <f>IF(G204,_xlfn.XLOOKUP(F204,Tabla6[Id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4" s="327">
        <f>_xlfn.XLOOKUP(Tabla135[[#This Row],[Id Riesgo]],Tabla13[Id Riesgo],Tabla13[Probabilidad])</f>
        <v>0.6</v>
      </c>
      <c r="J204" s="327">
        <f>_xlfn.XLOOKUP(Tabla135[[#This Row],[Id Riesgo]],Tabla13[Id Riesgo],Tabla13[Porcentaje Impacto],"",1)</f>
        <v>1</v>
      </c>
      <c r="K204" s="311">
        <v>3</v>
      </c>
      <c r="L204" s="314"/>
      <c r="M204" s="314"/>
      <c r="N204" s="314"/>
      <c r="O204" s="295"/>
      <c r="P204" s="314"/>
      <c r="Q204" s="328" t="str">
        <f>_xlfn.TEXTJOIN(" ",TRUE,Tabla135[[#This Row],[Actividad - Acción ¿Qué?
Inicia con verbo]],Tabla135[[#This Row],[Complemento
(Observaciones o desviaciones)]])</f>
        <v/>
      </c>
      <c r="R204" s="295"/>
      <c r="S204" s="327" t="str">
        <f>_xlfn.XLOOKUP(Tabla135[[#This Row],[Tipo de control]],Tabla7[Tipo de control],Tabla7[Peso],"",1)</f>
        <v/>
      </c>
      <c r="T204" s="290" t="str">
        <f>_xlfn.XLOOKUP(Tabla135[[#This Row],[Tipo de control]],Tabla7[Tipo de control],Tabla7[Afectación matriz],"",1)</f>
        <v/>
      </c>
      <c r="U204" s="295"/>
      <c r="V204" s="327" t="str">
        <f>_xlfn.XLOOKUP(Tabla135[[#This Row],[Implementación]],Tabla11[Implementación],Tabla11[Peso],"",1)</f>
        <v/>
      </c>
      <c r="W204" s="295"/>
      <c r="X204" s="295"/>
      <c r="Y204" s="295"/>
      <c r="Z204" s="295"/>
      <c r="AA204" s="310" t="str">
        <f>IFERROR(Tabla135[[#This Row],[Peso del control]]+Tabla135[[#This Row],[Peso de la implementación]],"")</f>
        <v/>
      </c>
      <c r="AB204" s="310" t="str" cm="1">
        <f t="array" ref="AB204">IFERROR(IF(Tabla135[[#This Row],[Registro diligenciado]]=TRUE,_xlfn.IFS(AND(Tabla135[[#This Row],[No. de Control]]=1,Tabla135[[#This Row],[Desplazamiento en la Matriz]]="Probabilidad"),D204-(D204*Tabla135[[#This Row],[Valor del control]]),AND(Tabla135[[#This Row],[No. de Control]]&gt;1,Tabla135[[#This Row],[Desplazamiento en la Matriz]]="Probabilidad"),AB203-(AB203*Tabla135[[#This Row],[Valor del control]]),AND(Tabla135[[#This Row],[No. de Control]]=1,Tabla135[[#This Row],[Desplazamiento en la Matriz]]="Impacto"),D204,AND(Tabla135[[#This Row],[No. de Control]]&gt;1,Tabla135[[#This Row],[Desplazamiento en la Matriz]]="Impacto"),AB203),""),"")</f>
        <v/>
      </c>
      <c r="AC204" s="310" t="str" cm="1">
        <f t="array" ref="AC204">IFERROR(IF(Tabla135[[#This Row],[Registro diligenciado]]=TRUE,_xlfn.IFS(AND(Tabla135[[#This Row],[No. de Control]]=1,Tabla135[[#This Row],[Desplazamiento en la Matriz]]="Impacto"),E204-(E204*Tabla135[[#This Row],[Valor del control]]),AND(Tabla135[[#This Row],[No. de Control]]&gt;1,Tabla135[[#This Row],[Desplazamiento en la Matriz]]="Impacto"),AC203-(AC203*Tabla135[[#This Row],[Valor del control]]),AND(Tabla135[[#This Row],[No. de Control]]=1,Tabla135[[#This Row],[Desplazamiento en la Matriz]]="Probabilidad"),E204,AND(Tabla135[[#This Row],[No. de Control]]&gt;1,Tabla135[[#This Row],[Desplazamiento en la Matriz]]="Probabilidad"),AC203),""),"")</f>
        <v/>
      </c>
      <c r="AD204" s="310">
        <f>IFERROR(_xlfn.MINIFS(Tabla135[Probabilidad residual],Tabla135[Id Riesgo],Tabla135[[#This Row],[Id Riesgo]]),"")</f>
        <v>0.216</v>
      </c>
      <c r="AE204" s="310">
        <f>IFERROR(_xlfn.MINIFS(Tabla135[Impacto residual],Tabla135[Id Riesgo],Tabla135[[#This Row],[Id Riesgo]]),"")</f>
        <v>1</v>
      </c>
      <c r="AF204" s="310" t="str" cm="1">
        <f t="array" ref="AF2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4" s="310" t="str" cm="1">
        <f t="array" ref="AG2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4" s="213"/>
      <c r="AJ204" s="801">
        <f>_xlfn.MINIFS(Tabla135[Probabilidad residual],Tabla135[Id Riesgo],Tabla135[[#This Row],[Id Riesgo]])</f>
        <v>0.216</v>
      </c>
      <c r="AK204" s="801">
        <f>_xlfn.MINIFS(Tabla135[Impacto residual],Tabla135[Id Riesgo],Tabla135[[#This Row],[Id Riesgo]])</f>
        <v>1</v>
      </c>
      <c r="AL204" s="801"/>
      <c r="AM204" s="801"/>
      <c r="AN204" s="213"/>
      <c r="AO204" s="213"/>
      <c r="AP204" s="213"/>
      <c r="AQ204" s="213"/>
      <c r="AR204" s="213"/>
      <c r="AS204" s="213"/>
      <c r="AT204" s="213"/>
      <c r="AU204" s="213"/>
      <c r="AV204" s="213"/>
      <c r="AW204" s="213"/>
      <c r="AX204" s="213"/>
      <c r="AY204" s="213"/>
    </row>
    <row r="205" spans="1:51" ht="124.3" hidden="1" x14ac:dyDescent="0.4">
      <c r="A205" s="783" t="str">
        <f>Tabla135[[#This Row],[Id Riesgo]]</f>
        <v>RC20</v>
      </c>
      <c r="B205"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5" s="776" t="b">
        <f>Tabla135[[#This Row],[Identificado en paso 1 y 2?]]</f>
        <v>1</v>
      </c>
      <c r="D205" s="801">
        <f>_xlfn.XLOOKUP(Tabla135[[#This Row],[Id Riesgo]],Tabla13[Id Riesgo],Tabla13[Probabilidad],"",1)</f>
        <v>0.6</v>
      </c>
      <c r="E205" s="801">
        <f>IF(C205=TRUE,_xlfn.XLOOKUP(Tabla135[[#This Row],[Id Riesgo]],Tabla13[Id Riesgo],Tabla13[Porcentaje Impacto],"",1),"")</f>
        <v>1</v>
      </c>
      <c r="F205" s="290" t="str">
        <f t="shared" si="19"/>
        <v>RC20</v>
      </c>
      <c r="G205" s="414" t="b">
        <f>_xlfn.XLOOKUP(F205,Tabla13[Id Riesgo],Tabla13[Registro diligenciado],FALSE,1)</f>
        <v>1</v>
      </c>
      <c r="H205" s="290" t="str">
        <f>IF(G205,_xlfn.XLOOKUP(F205,Tabla6[Id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5" s="327">
        <f>_xlfn.XLOOKUP(Tabla135[[#This Row],[Id Riesgo]],Tabla13[Id Riesgo],Tabla13[Probabilidad])</f>
        <v>0.6</v>
      </c>
      <c r="J205" s="327">
        <f>_xlfn.XLOOKUP(Tabla135[[#This Row],[Id Riesgo]],Tabla13[Id Riesgo],Tabla13[Porcentaje Impacto],"",1)</f>
        <v>1</v>
      </c>
      <c r="K205" s="311">
        <v>4</v>
      </c>
      <c r="L205" s="314"/>
      <c r="M205" s="314"/>
      <c r="N205" s="314"/>
      <c r="O205" s="295"/>
      <c r="P205" s="314"/>
      <c r="Q205" s="328" t="str">
        <f>_xlfn.TEXTJOIN(" ",TRUE,Tabla135[[#This Row],[Actividad - Acción ¿Qué?
Inicia con verbo]],Tabla135[[#This Row],[Complemento
(Observaciones o desviaciones)]])</f>
        <v/>
      </c>
      <c r="R205" s="295"/>
      <c r="S205" s="327" t="str">
        <f>_xlfn.XLOOKUP(Tabla135[[#This Row],[Tipo de control]],Tabla7[Tipo de control],Tabla7[Peso],"",1)</f>
        <v/>
      </c>
      <c r="T205" s="290" t="str">
        <f>_xlfn.XLOOKUP(Tabla135[[#This Row],[Tipo de control]],Tabla7[Tipo de control],Tabla7[Afectación matriz],"",1)</f>
        <v/>
      </c>
      <c r="U205" s="295"/>
      <c r="V205" s="327" t="str">
        <f>_xlfn.XLOOKUP(Tabla135[[#This Row],[Implementación]],Tabla11[Implementación],Tabla11[Peso],"",1)</f>
        <v/>
      </c>
      <c r="W205" s="295"/>
      <c r="X205" s="295"/>
      <c r="Y205" s="295"/>
      <c r="Z205" s="295"/>
      <c r="AA205" s="310" t="str">
        <f>IFERROR(Tabla135[[#This Row],[Peso del control]]+Tabla135[[#This Row],[Peso de la implementación]],"")</f>
        <v/>
      </c>
      <c r="AB205" s="310" t="str" cm="1">
        <f t="array" ref="AB205">IFERROR(IF(Tabla135[[#This Row],[Registro diligenciado]]=TRUE,_xlfn.IFS(AND(Tabla135[[#This Row],[No. de Control]]=1,Tabla135[[#This Row],[Desplazamiento en la Matriz]]="Probabilidad"),D205-(D205*Tabla135[[#This Row],[Valor del control]]),AND(Tabla135[[#This Row],[No. de Control]]&gt;1,Tabla135[[#This Row],[Desplazamiento en la Matriz]]="Probabilidad"),AB204-(AB204*Tabla135[[#This Row],[Valor del control]]),AND(Tabla135[[#This Row],[No. de Control]]=1,Tabla135[[#This Row],[Desplazamiento en la Matriz]]="Impacto"),D205,AND(Tabla135[[#This Row],[No. de Control]]&gt;1,Tabla135[[#This Row],[Desplazamiento en la Matriz]]="Impacto"),AB204),""),"")</f>
        <v/>
      </c>
      <c r="AC205" s="310" t="str" cm="1">
        <f t="array" ref="AC205">IFERROR(IF(Tabla135[[#This Row],[Registro diligenciado]]=TRUE,_xlfn.IFS(AND(Tabla135[[#This Row],[No. de Control]]=1,Tabla135[[#This Row],[Desplazamiento en la Matriz]]="Impacto"),E205-(E205*Tabla135[[#This Row],[Valor del control]]),AND(Tabla135[[#This Row],[No. de Control]]&gt;1,Tabla135[[#This Row],[Desplazamiento en la Matriz]]="Impacto"),AC204-(AC204*Tabla135[[#This Row],[Valor del control]]),AND(Tabla135[[#This Row],[No. de Control]]=1,Tabla135[[#This Row],[Desplazamiento en la Matriz]]="Probabilidad"),E205,AND(Tabla135[[#This Row],[No. de Control]]&gt;1,Tabla135[[#This Row],[Desplazamiento en la Matriz]]="Probabilidad"),AC204),""),"")</f>
        <v/>
      </c>
      <c r="AD205" s="310">
        <f>IFERROR(_xlfn.MINIFS(Tabla135[Probabilidad residual],Tabla135[Id Riesgo],Tabla135[[#This Row],[Id Riesgo]]),"")</f>
        <v>0.216</v>
      </c>
      <c r="AE205" s="310">
        <f>IFERROR(_xlfn.MINIFS(Tabla135[Impacto residual],Tabla135[Id Riesgo],Tabla135[[#This Row],[Id Riesgo]]),"")</f>
        <v>1</v>
      </c>
      <c r="AF205" s="310" t="str" cm="1">
        <f t="array" ref="AF2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5" s="310" t="str" cm="1">
        <f t="array" ref="AG2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5" s="213"/>
      <c r="AJ205" s="801">
        <f>_xlfn.MINIFS(Tabla135[Probabilidad residual],Tabla135[Id Riesgo],Tabla135[[#This Row],[Id Riesgo]])</f>
        <v>0.216</v>
      </c>
      <c r="AK205" s="801">
        <f>_xlfn.MINIFS(Tabla135[Impacto residual],Tabla135[Id Riesgo],Tabla135[[#This Row],[Id Riesgo]])</f>
        <v>1</v>
      </c>
      <c r="AL205" s="801"/>
      <c r="AM205" s="801"/>
      <c r="AN205" s="213"/>
      <c r="AO205" s="213"/>
      <c r="AP205" s="213"/>
      <c r="AQ205" s="213"/>
      <c r="AR205" s="213"/>
      <c r="AS205" s="213"/>
      <c r="AT205" s="213"/>
      <c r="AU205" s="213"/>
      <c r="AV205" s="213"/>
      <c r="AW205" s="213"/>
      <c r="AX205" s="213"/>
      <c r="AY205" s="213"/>
    </row>
    <row r="206" spans="1:51" ht="124.3" hidden="1" x14ac:dyDescent="0.4">
      <c r="A206" s="783" t="str">
        <f>Tabla135[[#This Row],[Id Riesgo]]</f>
        <v>RC20</v>
      </c>
      <c r="B206"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6" s="776" t="b">
        <f>Tabla135[[#This Row],[Identificado en paso 1 y 2?]]</f>
        <v>1</v>
      </c>
      <c r="D206" s="801">
        <f>_xlfn.XLOOKUP(Tabla135[[#This Row],[Id Riesgo]],Tabla13[Id Riesgo],Tabla13[Probabilidad],"",1)</f>
        <v>0.6</v>
      </c>
      <c r="E206" s="801">
        <f>IF(C206=TRUE,_xlfn.XLOOKUP(Tabla135[[#This Row],[Id Riesgo]],Tabla13[Id Riesgo],Tabla13[Porcentaje Impacto],"",1),"")</f>
        <v>1</v>
      </c>
      <c r="F206" s="290" t="str">
        <f t="shared" si="19"/>
        <v>RC20</v>
      </c>
      <c r="G206" s="414" t="b">
        <f>_xlfn.XLOOKUP(F206,Tabla13[Id Riesgo],Tabla13[Registro diligenciado],FALSE,1)</f>
        <v>1</v>
      </c>
      <c r="H206" s="290" t="str">
        <f>IF(G206,_xlfn.XLOOKUP(F206,Tabla6[Id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6" s="327">
        <f>_xlfn.XLOOKUP(Tabla135[[#This Row],[Id Riesgo]],Tabla13[Id Riesgo],Tabla13[Probabilidad])</f>
        <v>0.6</v>
      </c>
      <c r="J206" s="327">
        <f>_xlfn.XLOOKUP(Tabla135[[#This Row],[Id Riesgo]],Tabla13[Id Riesgo],Tabla13[Porcentaje Impacto],"",1)</f>
        <v>1</v>
      </c>
      <c r="K206" s="311">
        <v>5</v>
      </c>
      <c r="L206" s="314"/>
      <c r="M206" s="314"/>
      <c r="N206" s="314"/>
      <c r="O206" s="295"/>
      <c r="P206" s="314"/>
      <c r="Q206" s="328" t="str">
        <f>_xlfn.TEXTJOIN(" ",TRUE,Tabla135[[#This Row],[Actividad - Acción ¿Qué?
Inicia con verbo]],Tabla135[[#This Row],[Complemento
(Observaciones o desviaciones)]])</f>
        <v/>
      </c>
      <c r="R206" s="295"/>
      <c r="S206" s="327" t="str">
        <f>_xlfn.XLOOKUP(Tabla135[[#This Row],[Tipo de control]],Tabla7[Tipo de control],Tabla7[Peso],"",1)</f>
        <v/>
      </c>
      <c r="T206" s="290" t="str">
        <f>_xlfn.XLOOKUP(Tabla135[[#This Row],[Tipo de control]],Tabla7[Tipo de control],Tabla7[Afectación matriz],"",1)</f>
        <v/>
      </c>
      <c r="U206" s="295"/>
      <c r="V206" s="327" t="str">
        <f>_xlfn.XLOOKUP(Tabla135[[#This Row],[Implementación]],Tabla11[Implementación],Tabla11[Peso],"",1)</f>
        <v/>
      </c>
      <c r="W206" s="295"/>
      <c r="X206" s="295"/>
      <c r="Y206" s="295"/>
      <c r="Z206" s="295"/>
      <c r="AA206" s="310" t="str">
        <f>IFERROR(Tabla135[[#This Row],[Peso del control]]+Tabla135[[#This Row],[Peso de la implementación]],"")</f>
        <v/>
      </c>
      <c r="AB206" s="310" t="str" cm="1">
        <f t="array" ref="AB206">IFERROR(IF(Tabla135[[#This Row],[Registro diligenciado]]=TRUE,_xlfn.IFS(AND(Tabla135[[#This Row],[No. de Control]]=1,Tabla135[[#This Row],[Desplazamiento en la Matriz]]="Probabilidad"),D206-(D206*Tabla135[[#This Row],[Valor del control]]),AND(Tabla135[[#This Row],[No. de Control]]&gt;1,Tabla135[[#This Row],[Desplazamiento en la Matriz]]="Probabilidad"),AB205-(AB205*Tabla135[[#This Row],[Valor del control]]),AND(Tabla135[[#This Row],[No. de Control]]=1,Tabla135[[#This Row],[Desplazamiento en la Matriz]]="Impacto"),D206,AND(Tabla135[[#This Row],[No. de Control]]&gt;1,Tabla135[[#This Row],[Desplazamiento en la Matriz]]="Impacto"),AB205),""),"")</f>
        <v/>
      </c>
      <c r="AC206" s="310" t="str" cm="1">
        <f t="array" ref="AC206">IFERROR(IF(Tabla135[[#This Row],[Registro diligenciado]]=TRUE,_xlfn.IFS(AND(Tabla135[[#This Row],[No. de Control]]=1,Tabla135[[#This Row],[Desplazamiento en la Matriz]]="Impacto"),E206-(E206*Tabla135[[#This Row],[Valor del control]]),AND(Tabla135[[#This Row],[No. de Control]]&gt;1,Tabla135[[#This Row],[Desplazamiento en la Matriz]]="Impacto"),AC205-(AC205*Tabla135[[#This Row],[Valor del control]]),AND(Tabla135[[#This Row],[No. de Control]]=1,Tabla135[[#This Row],[Desplazamiento en la Matriz]]="Probabilidad"),E206,AND(Tabla135[[#This Row],[No. de Control]]&gt;1,Tabla135[[#This Row],[Desplazamiento en la Matriz]]="Probabilidad"),AC205),""),"")</f>
        <v/>
      </c>
      <c r="AD206" s="310">
        <f>IFERROR(_xlfn.MINIFS(Tabla135[Probabilidad residual],Tabla135[Id Riesgo],Tabla135[[#This Row],[Id Riesgo]]),"")</f>
        <v>0.216</v>
      </c>
      <c r="AE206" s="310">
        <f>IFERROR(_xlfn.MINIFS(Tabla135[Impacto residual],Tabla135[Id Riesgo],Tabla135[[#This Row],[Id Riesgo]]),"")</f>
        <v>1</v>
      </c>
      <c r="AF206" s="310" t="str" cm="1">
        <f t="array" ref="AF2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6" s="310" t="str" cm="1">
        <f t="array" ref="AG2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6" s="213"/>
      <c r="AJ206" s="801">
        <f>_xlfn.MINIFS(Tabla135[Probabilidad residual],Tabla135[Id Riesgo],Tabla135[[#This Row],[Id Riesgo]])</f>
        <v>0.216</v>
      </c>
      <c r="AK206" s="801">
        <f>_xlfn.MINIFS(Tabla135[Impacto residual],Tabla135[Id Riesgo],Tabla135[[#This Row],[Id Riesgo]])</f>
        <v>1</v>
      </c>
      <c r="AL206" s="801"/>
      <c r="AM206" s="801"/>
      <c r="AN206" s="213"/>
      <c r="AO206" s="213"/>
      <c r="AP206" s="213"/>
      <c r="AQ206" s="213"/>
      <c r="AR206" s="213"/>
      <c r="AS206" s="213"/>
      <c r="AT206" s="213"/>
      <c r="AU206" s="213"/>
      <c r="AV206" s="213"/>
      <c r="AW206" s="213"/>
      <c r="AX206" s="213"/>
      <c r="AY206" s="213"/>
    </row>
    <row r="207" spans="1:51" ht="124.3" hidden="1" x14ac:dyDescent="0.4">
      <c r="A207" s="783" t="str">
        <f>Tabla135[[#This Row],[Id Riesgo]]</f>
        <v>RC20</v>
      </c>
      <c r="B207"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7" s="776" t="b">
        <f>Tabla135[[#This Row],[Identificado en paso 1 y 2?]]</f>
        <v>1</v>
      </c>
      <c r="D207" s="801">
        <f>_xlfn.XLOOKUP(Tabla135[[#This Row],[Id Riesgo]],Tabla13[Id Riesgo],Tabla13[Probabilidad],"",1)</f>
        <v>0.6</v>
      </c>
      <c r="E207" s="801">
        <f>IF(C207=TRUE,_xlfn.XLOOKUP(Tabla135[[#This Row],[Id Riesgo]],Tabla13[Id Riesgo],Tabla13[Porcentaje Impacto],"",1),"")</f>
        <v>1</v>
      </c>
      <c r="F207" s="290" t="str">
        <f t="shared" si="19"/>
        <v>RC20</v>
      </c>
      <c r="G207" s="414" t="b">
        <f>_xlfn.XLOOKUP(F207,Tabla13[Id Riesgo],Tabla13[Registro diligenciado],FALSE,1)</f>
        <v>1</v>
      </c>
      <c r="H207" s="290" t="str">
        <f>IF(G207,_xlfn.XLOOKUP(F207,Tabla6[Id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7" s="327">
        <f>_xlfn.XLOOKUP(Tabla135[[#This Row],[Id Riesgo]],Tabla13[Id Riesgo],Tabla13[Probabilidad])</f>
        <v>0.6</v>
      </c>
      <c r="J207" s="327">
        <f>_xlfn.XLOOKUP(Tabla135[[#This Row],[Id Riesgo]],Tabla13[Id Riesgo],Tabla13[Porcentaje Impacto],"",1)</f>
        <v>1</v>
      </c>
      <c r="K207" s="311">
        <v>6</v>
      </c>
      <c r="L207" s="314"/>
      <c r="M207" s="314"/>
      <c r="N207" s="314"/>
      <c r="O207" s="295"/>
      <c r="P207" s="314"/>
      <c r="Q207" s="328" t="str">
        <f>_xlfn.TEXTJOIN(" ",TRUE,Tabla135[[#This Row],[Actividad - Acción ¿Qué?
Inicia con verbo]],Tabla135[[#This Row],[Complemento
(Observaciones o desviaciones)]])</f>
        <v/>
      </c>
      <c r="R207" s="295"/>
      <c r="S207" s="327" t="str">
        <f>_xlfn.XLOOKUP(Tabla135[[#This Row],[Tipo de control]],Tabla7[Tipo de control],Tabla7[Peso],"",1)</f>
        <v/>
      </c>
      <c r="T207" s="290" t="str">
        <f>_xlfn.XLOOKUP(Tabla135[[#This Row],[Tipo de control]],Tabla7[Tipo de control],Tabla7[Afectación matriz],"",1)</f>
        <v/>
      </c>
      <c r="U207" s="295"/>
      <c r="V207" s="327" t="str">
        <f>_xlfn.XLOOKUP(Tabla135[[#This Row],[Implementación]],Tabla11[Implementación],Tabla11[Peso],"",1)</f>
        <v/>
      </c>
      <c r="W207" s="295"/>
      <c r="X207" s="295"/>
      <c r="Y207" s="295"/>
      <c r="Z207" s="295"/>
      <c r="AA207" s="310" t="str">
        <f>IFERROR(Tabla135[[#This Row],[Peso del control]]+Tabla135[[#This Row],[Peso de la implementación]],"")</f>
        <v/>
      </c>
      <c r="AB207" s="310" t="str" cm="1">
        <f t="array" ref="AB207">IFERROR(IF(Tabla135[[#This Row],[Registro diligenciado]]=TRUE,_xlfn.IFS(AND(Tabla135[[#This Row],[No. de Control]]=1,Tabla135[[#This Row],[Desplazamiento en la Matriz]]="Probabilidad"),D207-(D207*Tabla135[[#This Row],[Valor del control]]),AND(Tabla135[[#This Row],[No. de Control]]&gt;1,Tabla135[[#This Row],[Desplazamiento en la Matriz]]="Probabilidad"),AB206-(AB206*Tabla135[[#This Row],[Valor del control]]),AND(Tabla135[[#This Row],[No. de Control]]=1,Tabla135[[#This Row],[Desplazamiento en la Matriz]]="Impacto"),D207,AND(Tabla135[[#This Row],[No. de Control]]&gt;1,Tabla135[[#This Row],[Desplazamiento en la Matriz]]="Impacto"),AB206),""),"")</f>
        <v/>
      </c>
      <c r="AC207" s="310" t="str" cm="1">
        <f t="array" ref="AC207">IFERROR(IF(Tabla135[[#This Row],[Registro diligenciado]]=TRUE,_xlfn.IFS(AND(Tabla135[[#This Row],[No. de Control]]=1,Tabla135[[#This Row],[Desplazamiento en la Matriz]]="Impacto"),E207-(E207*Tabla135[[#This Row],[Valor del control]]),AND(Tabla135[[#This Row],[No. de Control]]&gt;1,Tabla135[[#This Row],[Desplazamiento en la Matriz]]="Impacto"),AC206-(AC206*Tabla135[[#This Row],[Valor del control]]),AND(Tabla135[[#This Row],[No. de Control]]=1,Tabla135[[#This Row],[Desplazamiento en la Matriz]]="Probabilidad"),E207,AND(Tabla135[[#This Row],[No. de Control]]&gt;1,Tabla135[[#This Row],[Desplazamiento en la Matriz]]="Probabilidad"),AC206),""),"")</f>
        <v/>
      </c>
      <c r="AD207" s="310">
        <f>IFERROR(_xlfn.MINIFS(Tabla135[Probabilidad residual],Tabla135[Id Riesgo],Tabla135[[#This Row],[Id Riesgo]]),"")</f>
        <v>0.216</v>
      </c>
      <c r="AE207" s="310">
        <f>IFERROR(_xlfn.MINIFS(Tabla135[Impacto residual],Tabla135[Id Riesgo],Tabla135[[#This Row],[Id Riesgo]]),"")</f>
        <v>1</v>
      </c>
      <c r="AF207" s="310" t="str" cm="1">
        <f t="array" ref="AF2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7" s="310" t="str" cm="1">
        <f t="array" ref="AG2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7" s="213"/>
      <c r="AJ207" s="801">
        <f>_xlfn.MINIFS(Tabla135[Probabilidad residual],Tabla135[Id Riesgo],Tabla135[[#This Row],[Id Riesgo]])</f>
        <v>0.216</v>
      </c>
      <c r="AK207" s="801">
        <f>_xlfn.MINIFS(Tabla135[Impacto residual],Tabla135[Id Riesgo],Tabla135[[#This Row],[Id Riesgo]])</f>
        <v>1</v>
      </c>
      <c r="AL207" s="801"/>
      <c r="AM207" s="801"/>
      <c r="AN207" s="213"/>
      <c r="AO207" s="213"/>
      <c r="AP207" s="213"/>
      <c r="AQ207" s="213"/>
      <c r="AR207" s="213"/>
      <c r="AS207" s="213"/>
      <c r="AT207" s="213"/>
      <c r="AU207" s="213"/>
      <c r="AV207" s="213"/>
      <c r="AW207" s="213"/>
      <c r="AX207" s="213"/>
      <c r="AY207" s="213"/>
    </row>
    <row r="208" spans="1:51" ht="124.3" hidden="1" x14ac:dyDescent="0.4">
      <c r="A208" s="783" t="str">
        <f>Tabla135[[#This Row],[Id Riesgo]]</f>
        <v>RC20</v>
      </c>
      <c r="B208"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8" s="776" t="b">
        <f>Tabla135[[#This Row],[Identificado en paso 1 y 2?]]</f>
        <v>1</v>
      </c>
      <c r="D208" s="801">
        <f>_xlfn.XLOOKUP(Tabla135[[#This Row],[Id Riesgo]],Tabla13[Id Riesgo],Tabla13[Probabilidad],"",1)</f>
        <v>0.6</v>
      </c>
      <c r="E208" s="801">
        <f>IF(C208=TRUE,_xlfn.XLOOKUP(Tabla135[[#This Row],[Id Riesgo]],Tabla13[Id Riesgo],Tabla13[Porcentaje Impacto],"",1),"")</f>
        <v>1</v>
      </c>
      <c r="F208" s="290" t="str">
        <f t="shared" si="19"/>
        <v>RC20</v>
      </c>
      <c r="G208" s="414" t="b">
        <f>_xlfn.XLOOKUP(F208,Tabla13[Id Riesgo],Tabla13[Registro diligenciado],FALSE,1)</f>
        <v>1</v>
      </c>
      <c r="H208" s="290" t="str">
        <f>IF(G208,_xlfn.XLOOKUP(F208,Tabla6[Id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8" s="327">
        <f>_xlfn.XLOOKUP(Tabla135[[#This Row],[Id Riesgo]],Tabla13[Id Riesgo],Tabla13[Probabilidad])</f>
        <v>0.6</v>
      </c>
      <c r="J208" s="327">
        <f>_xlfn.XLOOKUP(Tabla135[[#This Row],[Id Riesgo]],Tabla13[Id Riesgo],Tabla13[Porcentaje Impacto],"",1)</f>
        <v>1</v>
      </c>
      <c r="K208" s="311">
        <v>7</v>
      </c>
      <c r="L208" s="314"/>
      <c r="M208" s="314"/>
      <c r="N208" s="314"/>
      <c r="O208" s="295"/>
      <c r="P208" s="314"/>
      <c r="Q208" s="328" t="str">
        <f>_xlfn.TEXTJOIN(" ",TRUE,Tabla135[[#This Row],[Actividad - Acción ¿Qué?
Inicia con verbo]],Tabla135[[#This Row],[Complemento
(Observaciones o desviaciones)]])</f>
        <v/>
      </c>
      <c r="R208" s="295"/>
      <c r="S208" s="327" t="str">
        <f>_xlfn.XLOOKUP(Tabla135[[#This Row],[Tipo de control]],Tabla7[Tipo de control],Tabla7[Peso],"",1)</f>
        <v/>
      </c>
      <c r="T208" s="290" t="str">
        <f>_xlfn.XLOOKUP(Tabla135[[#This Row],[Tipo de control]],Tabla7[Tipo de control],Tabla7[Afectación matriz],"",1)</f>
        <v/>
      </c>
      <c r="U208" s="295"/>
      <c r="V208" s="327" t="str">
        <f>_xlfn.XLOOKUP(Tabla135[[#This Row],[Implementación]],Tabla11[Implementación],Tabla11[Peso],"",1)</f>
        <v/>
      </c>
      <c r="W208" s="295"/>
      <c r="X208" s="295"/>
      <c r="Y208" s="295"/>
      <c r="Z208" s="295"/>
      <c r="AA208" s="310" t="str">
        <f>IFERROR(Tabla135[[#This Row],[Peso del control]]+Tabla135[[#This Row],[Peso de la implementación]],"")</f>
        <v/>
      </c>
      <c r="AB208" s="310" t="str" cm="1">
        <f t="array" ref="AB208">IFERROR(IF(Tabla135[[#This Row],[Registro diligenciado]]=TRUE,_xlfn.IFS(AND(Tabla135[[#This Row],[No. de Control]]=1,Tabla135[[#This Row],[Desplazamiento en la Matriz]]="Probabilidad"),D208-(D208*Tabla135[[#This Row],[Valor del control]]),AND(Tabla135[[#This Row],[No. de Control]]&gt;1,Tabla135[[#This Row],[Desplazamiento en la Matriz]]="Probabilidad"),AB207-(AB207*Tabla135[[#This Row],[Valor del control]]),AND(Tabla135[[#This Row],[No. de Control]]=1,Tabla135[[#This Row],[Desplazamiento en la Matriz]]="Impacto"),D208,AND(Tabla135[[#This Row],[No. de Control]]&gt;1,Tabla135[[#This Row],[Desplazamiento en la Matriz]]="Impacto"),AB207),""),"")</f>
        <v/>
      </c>
      <c r="AC208" s="310" t="str" cm="1">
        <f t="array" ref="AC208">IFERROR(IF(Tabla135[[#This Row],[Registro diligenciado]]=TRUE,_xlfn.IFS(AND(Tabla135[[#This Row],[No. de Control]]=1,Tabla135[[#This Row],[Desplazamiento en la Matriz]]="Impacto"),E208-(E208*Tabla135[[#This Row],[Valor del control]]),AND(Tabla135[[#This Row],[No. de Control]]&gt;1,Tabla135[[#This Row],[Desplazamiento en la Matriz]]="Impacto"),AC207-(AC207*Tabla135[[#This Row],[Valor del control]]),AND(Tabla135[[#This Row],[No. de Control]]=1,Tabla135[[#This Row],[Desplazamiento en la Matriz]]="Probabilidad"),E208,AND(Tabla135[[#This Row],[No. de Control]]&gt;1,Tabla135[[#This Row],[Desplazamiento en la Matriz]]="Probabilidad"),AC207),""),"")</f>
        <v/>
      </c>
      <c r="AD208" s="310">
        <f>IFERROR(_xlfn.MINIFS(Tabla135[Probabilidad residual],Tabla135[Id Riesgo],Tabla135[[#This Row],[Id Riesgo]]),"")</f>
        <v>0.216</v>
      </c>
      <c r="AE208" s="310">
        <f>IFERROR(_xlfn.MINIFS(Tabla135[Impacto residual],Tabla135[Id Riesgo],Tabla135[[#This Row],[Id Riesgo]]),"")</f>
        <v>1</v>
      </c>
      <c r="AF208" s="310" t="str" cm="1">
        <f t="array" ref="AF2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8" s="310" t="str" cm="1">
        <f t="array" ref="AG2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8" s="213"/>
      <c r="AJ208" s="801">
        <f>_xlfn.MINIFS(Tabla135[Probabilidad residual],Tabla135[Id Riesgo],Tabla135[[#This Row],[Id Riesgo]])</f>
        <v>0.216</v>
      </c>
      <c r="AK208" s="801">
        <f>_xlfn.MINIFS(Tabla135[Impacto residual],Tabla135[Id Riesgo],Tabla135[[#This Row],[Id Riesgo]])</f>
        <v>1</v>
      </c>
      <c r="AL208" s="801"/>
      <c r="AM208" s="801"/>
      <c r="AN208" s="213"/>
      <c r="AO208" s="213"/>
      <c r="AP208" s="213"/>
      <c r="AQ208" s="213"/>
      <c r="AR208" s="213"/>
      <c r="AS208" s="213"/>
      <c r="AT208" s="213"/>
      <c r="AU208" s="213"/>
      <c r="AV208" s="213"/>
      <c r="AW208" s="213"/>
      <c r="AX208" s="213"/>
      <c r="AY208" s="213"/>
    </row>
    <row r="209" spans="1:51" ht="124.3" hidden="1" x14ac:dyDescent="0.4">
      <c r="A209" s="783" t="str">
        <f>Tabla135[[#This Row],[Id Riesgo]]</f>
        <v>RC20</v>
      </c>
      <c r="B209"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09" s="776" t="b">
        <f>Tabla135[[#This Row],[Identificado en paso 1 y 2?]]</f>
        <v>1</v>
      </c>
      <c r="D209" s="801">
        <f>_xlfn.XLOOKUP(Tabla135[[#This Row],[Id Riesgo]],Tabla13[Id Riesgo],Tabla13[Probabilidad],"",1)</f>
        <v>0.6</v>
      </c>
      <c r="E209" s="801">
        <f>IF(C209=TRUE,_xlfn.XLOOKUP(Tabla135[[#This Row],[Id Riesgo]],Tabla13[Id Riesgo],Tabla13[Porcentaje Impacto],"",1),"")</f>
        <v>1</v>
      </c>
      <c r="F209" s="290" t="str">
        <f t="shared" si="19"/>
        <v>RC20</v>
      </c>
      <c r="G209" s="414" t="b">
        <f>_xlfn.XLOOKUP(F209,Tabla13[Id Riesgo],Tabla13[Registro diligenciado],FALSE,1)</f>
        <v>1</v>
      </c>
      <c r="H209" s="290" t="str">
        <f>IF(G209,_xlfn.XLOOKUP(F209,Tabla6[Id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09" s="327">
        <f>_xlfn.XLOOKUP(Tabla135[[#This Row],[Id Riesgo]],Tabla13[Id Riesgo],Tabla13[Probabilidad])</f>
        <v>0.6</v>
      </c>
      <c r="J209" s="327">
        <f>_xlfn.XLOOKUP(Tabla135[[#This Row],[Id Riesgo]],Tabla13[Id Riesgo],Tabla13[Porcentaje Impacto],"",1)</f>
        <v>1</v>
      </c>
      <c r="K209" s="311">
        <v>8</v>
      </c>
      <c r="L209" s="314"/>
      <c r="M209" s="314"/>
      <c r="N209" s="314"/>
      <c r="O209" s="295"/>
      <c r="P209" s="314"/>
      <c r="Q209" s="328" t="str">
        <f>_xlfn.TEXTJOIN(" ",TRUE,Tabla135[[#This Row],[Actividad - Acción ¿Qué?
Inicia con verbo]],Tabla135[[#This Row],[Complemento
(Observaciones o desviaciones)]])</f>
        <v/>
      </c>
      <c r="R209" s="295"/>
      <c r="S209" s="327" t="str">
        <f>_xlfn.XLOOKUP(Tabla135[[#This Row],[Tipo de control]],Tabla7[Tipo de control],Tabla7[Peso],"",1)</f>
        <v/>
      </c>
      <c r="T209" s="290" t="str">
        <f>_xlfn.XLOOKUP(Tabla135[[#This Row],[Tipo de control]],Tabla7[Tipo de control],Tabla7[Afectación matriz],"",1)</f>
        <v/>
      </c>
      <c r="U209" s="295"/>
      <c r="V209" s="327" t="str">
        <f>_xlfn.XLOOKUP(Tabla135[[#This Row],[Implementación]],Tabla11[Implementación],Tabla11[Peso],"",1)</f>
        <v/>
      </c>
      <c r="W209" s="295"/>
      <c r="X209" s="295"/>
      <c r="Y209" s="295"/>
      <c r="Z209" s="295"/>
      <c r="AA209" s="310" t="str">
        <f>IFERROR(Tabla135[[#This Row],[Peso del control]]+Tabla135[[#This Row],[Peso de la implementación]],"")</f>
        <v/>
      </c>
      <c r="AB209" s="310" t="str" cm="1">
        <f t="array" ref="AB209">IFERROR(IF(Tabla135[[#This Row],[Registro diligenciado]]=TRUE,_xlfn.IFS(AND(Tabla135[[#This Row],[No. de Control]]=1,Tabla135[[#This Row],[Desplazamiento en la Matriz]]="Probabilidad"),D209-(D209*Tabla135[[#This Row],[Valor del control]]),AND(Tabla135[[#This Row],[No. de Control]]&gt;1,Tabla135[[#This Row],[Desplazamiento en la Matriz]]="Probabilidad"),AB208-(AB208*Tabla135[[#This Row],[Valor del control]]),AND(Tabla135[[#This Row],[No. de Control]]=1,Tabla135[[#This Row],[Desplazamiento en la Matriz]]="Impacto"),D209,AND(Tabla135[[#This Row],[No. de Control]]&gt;1,Tabla135[[#This Row],[Desplazamiento en la Matriz]]="Impacto"),AB208),""),"")</f>
        <v/>
      </c>
      <c r="AC209" s="310" t="str" cm="1">
        <f t="array" ref="AC209">IFERROR(IF(Tabla135[[#This Row],[Registro diligenciado]]=TRUE,_xlfn.IFS(AND(Tabla135[[#This Row],[No. de Control]]=1,Tabla135[[#This Row],[Desplazamiento en la Matriz]]="Impacto"),E209-(E209*Tabla135[[#This Row],[Valor del control]]),AND(Tabla135[[#This Row],[No. de Control]]&gt;1,Tabla135[[#This Row],[Desplazamiento en la Matriz]]="Impacto"),AC208-(AC208*Tabla135[[#This Row],[Valor del control]]),AND(Tabla135[[#This Row],[No. de Control]]=1,Tabla135[[#This Row],[Desplazamiento en la Matriz]]="Probabilidad"),E209,AND(Tabla135[[#This Row],[No. de Control]]&gt;1,Tabla135[[#This Row],[Desplazamiento en la Matriz]]="Probabilidad"),AC208),""),"")</f>
        <v/>
      </c>
      <c r="AD209" s="310">
        <f>IFERROR(_xlfn.MINIFS(Tabla135[Probabilidad residual],Tabla135[Id Riesgo],Tabla135[[#This Row],[Id Riesgo]]),"")</f>
        <v>0.216</v>
      </c>
      <c r="AE209" s="310">
        <f>IFERROR(_xlfn.MINIFS(Tabla135[Impacto residual],Tabla135[Id Riesgo],Tabla135[[#This Row],[Id Riesgo]]),"")</f>
        <v>1</v>
      </c>
      <c r="AF209" s="310" t="str" cm="1">
        <f t="array" ref="AF2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09" s="310" t="str" cm="1">
        <f t="array" ref="AG2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09" s="213"/>
      <c r="AJ209" s="801">
        <f>_xlfn.MINIFS(Tabla135[Probabilidad residual],Tabla135[Id Riesgo],Tabla135[[#This Row],[Id Riesgo]])</f>
        <v>0.216</v>
      </c>
      <c r="AK209" s="801">
        <f>_xlfn.MINIFS(Tabla135[Impacto residual],Tabla135[Id Riesgo],Tabla135[[#This Row],[Id Riesgo]])</f>
        <v>1</v>
      </c>
      <c r="AL209" s="801"/>
      <c r="AM209" s="801"/>
      <c r="AN209" s="213"/>
      <c r="AO209" s="213"/>
      <c r="AP209" s="213"/>
      <c r="AQ209" s="213"/>
      <c r="AR209" s="213"/>
      <c r="AS209" s="213"/>
      <c r="AT209" s="213"/>
      <c r="AU209" s="213"/>
      <c r="AV209" s="213"/>
      <c r="AW209" s="213"/>
      <c r="AX209" s="213"/>
      <c r="AY209" s="213"/>
    </row>
    <row r="210" spans="1:51" ht="124.3" hidden="1" x14ac:dyDescent="0.4">
      <c r="A210" s="783" t="str">
        <f>Tabla135[[#This Row],[Id Riesgo]]</f>
        <v>RC20</v>
      </c>
      <c r="B210"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10" s="776" t="b">
        <f>Tabla135[[#This Row],[Identificado en paso 1 y 2?]]</f>
        <v>1</v>
      </c>
      <c r="D210" s="801">
        <f>_xlfn.XLOOKUP(Tabla135[[#This Row],[Id Riesgo]],Tabla13[Id Riesgo],Tabla13[Probabilidad],"",1)</f>
        <v>0.6</v>
      </c>
      <c r="E210" s="801">
        <f>IF(C210=TRUE,_xlfn.XLOOKUP(Tabla135[[#This Row],[Id Riesgo]],Tabla13[Id Riesgo],Tabla13[Porcentaje Impacto],"",1),"")</f>
        <v>1</v>
      </c>
      <c r="F210" s="290" t="str">
        <f t="shared" si="19"/>
        <v>RC20</v>
      </c>
      <c r="G210" s="414" t="b">
        <f>_xlfn.XLOOKUP(F210,Tabla13[Id Riesgo],Tabla13[Registro diligenciado],FALSE,1)</f>
        <v>1</v>
      </c>
      <c r="H210" s="290" t="str">
        <f>IF(G210,_xlfn.XLOOKUP(F210,Tabla6[Id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10" s="327">
        <f>_xlfn.XLOOKUP(Tabla135[[#This Row],[Id Riesgo]],Tabla13[Id Riesgo],Tabla13[Probabilidad])</f>
        <v>0.6</v>
      </c>
      <c r="J210" s="327">
        <f>_xlfn.XLOOKUP(Tabla135[[#This Row],[Id Riesgo]],Tabla13[Id Riesgo],Tabla13[Porcentaje Impacto],"",1)</f>
        <v>1</v>
      </c>
      <c r="K210" s="311">
        <v>9</v>
      </c>
      <c r="L210" s="314"/>
      <c r="M210" s="314"/>
      <c r="N210" s="314"/>
      <c r="O210" s="295"/>
      <c r="P210" s="314"/>
      <c r="Q210" s="328" t="str">
        <f>_xlfn.TEXTJOIN(" ",TRUE,Tabla135[[#This Row],[Actividad - Acción ¿Qué?
Inicia con verbo]],Tabla135[[#This Row],[Complemento
(Observaciones o desviaciones)]])</f>
        <v/>
      </c>
      <c r="R210" s="295"/>
      <c r="S210" s="327" t="str">
        <f>_xlfn.XLOOKUP(Tabla135[[#This Row],[Tipo de control]],Tabla7[Tipo de control],Tabla7[Peso],"",1)</f>
        <v/>
      </c>
      <c r="T210" s="290" t="str">
        <f>_xlfn.XLOOKUP(Tabla135[[#This Row],[Tipo de control]],Tabla7[Tipo de control],Tabla7[Afectación matriz],"",1)</f>
        <v/>
      </c>
      <c r="U210" s="295"/>
      <c r="V210" s="327" t="str">
        <f>_xlfn.XLOOKUP(Tabla135[[#This Row],[Implementación]],Tabla11[Implementación],Tabla11[Peso],"",1)</f>
        <v/>
      </c>
      <c r="W210" s="295"/>
      <c r="X210" s="295"/>
      <c r="Y210" s="295"/>
      <c r="Z210" s="295"/>
      <c r="AA210" s="310" t="str">
        <f>IFERROR(Tabla135[[#This Row],[Peso del control]]+Tabla135[[#This Row],[Peso de la implementación]],"")</f>
        <v/>
      </c>
      <c r="AB210" s="310" t="str" cm="1">
        <f t="array" ref="AB210">IFERROR(IF(Tabla135[[#This Row],[Registro diligenciado]]=TRUE,_xlfn.IFS(AND(Tabla135[[#This Row],[No. de Control]]=1,Tabla135[[#This Row],[Desplazamiento en la Matriz]]="Probabilidad"),D210-(D210*Tabla135[[#This Row],[Valor del control]]),AND(Tabla135[[#This Row],[No. de Control]]&gt;1,Tabla135[[#This Row],[Desplazamiento en la Matriz]]="Probabilidad"),AB209-(AB209*Tabla135[[#This Row],[Valor del control]]),AND(Tabla135[[#This Row],[No. de Control]]=1,Tabla135[[#This Row],[Desplazamiento en la Matriz]]="Impacto"),D210,AND(Tabla135[[#This Row],[No. de Control]]&gt;1,Tabla135[[#This Row],[Desplazamiento en la Matriz]]="Impacto"),AB209),""),"")</f>
        <v/>
      </c>
      <c r="AC210" s="310" t="str" cm="1">
        <f t="array" ref="AC210">IFERROR(IF(Tabla135[[#This Row],[Registro diligenciado]]=TRUE,_xlfn.IFS(AND(Tabla135[[#This Row],[No. de Control]]=1,Tabla135[[#This Row],[Desplazamiento en la Matriz]]="Impacto"),E210-(E210*Tabla135[[#This Row],[Valor del control]]),AND(Tabla135[[#This Row],[No. de Control]]&gt;1,Tabla135[[#This Row],[Desplazamiento en la Matriz]]="Impacto"),AC209-(AC209*Tabla135[[#This Row],[Valor del control]]),AND(Tabla135[[#This Row],[No. de Control]]=1,Tabla135[[#This Row],[Desplazamiento en la Matriz]]="Probabilidad"),E210,AND(Tabla135[[#This Row],[No. de Control]]&gt;1,Tabla135[[#This Row],[Desplazamiento en la Matriz]]="Probabilidad"),AC209),""),"")</f>
        <v/>
      </c>
      <c r="AD210" s="310">
        <f>IFERROR(_xlfn.MINIFS(Tabla135[Probabilidad residual],Tabla135[Id Riesgo],Tabla135[[#This Row],[Id Riesgo]]),"")</f>
        <v>0.216</v>
      </c>
      <c r="AE210" s="310">
        <f>IFERROR(_xlfn.MINIFS(Tabla135[Impacto residual],Tabla135[Id Riesgo],Tabla135[[#This Row],[Id Riesgo]]),"")</f>
        <v>1</v>
      </c>
      <c r="AF210" s="310" t="str" cm="1">
        <f t="array" ref="AF2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10" s="310" t="str" cm="1">
        <f t="array" ref="AG2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0" s="213"/>
      <c r="AJ210" s="801">
        <f>_xlfn.MINIFS(Tabla135[Probabilidad residual],Tabla135[Id Riesgo],Tabla135[[#This Row],[Id Riesgo]])</f>
        <v>0.216</v>
      </c>
      <c r="AK210" s="801">
        <f>_xlfn.MINIFS(Tabla135[Impacto residual],Tabla135[Id Riesgo],Tabla135[[#This Row],[Id Riesgo]])</f>
        <v>1</v>
      </c>
      <c r="AL210" s="801"/>
      <c r="AM210" s="801"/>
      <c r="AN210" s="213"/>
      <c r="AO210" s="213"/>
      <c r="AP210" s="213"/>
      <c r="AQ210" s="213"/>
      <c r="AR210" s="213"/>
      <c r="AS210" s="213"/>
      <c r="AT210" s="213"/>
      <c r="AU210" s="213"/>
      <c r="AV210" s="213"/>
      <c r="AW210" s="213"/>
      <c r="AX210" s="213"/>
      <c r="AY210" s="213"/>
    </row>
    <row r="211" spans="1:51" ht="124.3" hidden="1" x14ac:dyDescent="0.4">
      <c r="A211" s="783" t="str">
        <f>Tabla135[[#This Row],[Id Riesgo]]</f>
        <v>RC20</v>
      </c>
      <c r="B211" s="784" t="str">
        <f>Tabla135[[#This Row],[Riesgo]]</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C211" s="776" t="b">
        <f>Tabla135[[#This Row],[Identificado en paso 1 y 2?]]</f>
        <v>1</v>
      </c>
      <c r="D211" s="801">
        <f>_xlfn.XLOOKUP(Tabla135[[#This Row],[Id Riesgo]],Tabla13[Id Riesgo],Tabla13[Probabilidad],"",1)</f>
        <v>0.6</v>
      </c>
      <c r="E211" s="801">
        <f>IF(C211=TRUE,_xlfn.XLOOKUP(Tabla135[[#This Row],[Id Riesgo]],Tabla13[Id Riesgo],Tabla13[Porcentaje Impacto],"",1),"")</f>
        <v>1</v>
      </c>
      <c r="F211" s="290" t="str">
        <f t="shared" si="19"/>
        <v>RC20</v>
      </c>
      <c r="G211" s="414" t="b">
        <f>_xlfn.XLOOKUP(F211,Tabla13[Id Riesgo],Tabla13[Registro diligenciado],FALSE,1)</f>
        <v>1</v>
      </c>
      <c r="H211" s="290" t="str">
        <f>IF(G211,_xlfn.XLOOKUP(F211,Tabla6[Id Riesgo],Tabla6[DESCRIPCIÓN DEL RIESGO],FALSE,1),"")</f>
        <v>Posibilidad de afectación Legal, Reputacional, Económica, Operativa por Soborno entrante, Fraude interno, Conflicto de Intereses debido a concusión y/o prevaricato, en las actuaciones de algún profesional de la Dirección de Acceso a Tierras, a través de la manipulación y/u omisión de información durante la realización del avalúo comercial para la compra directa de un predio</v>
      </c>
      <c r="I211" s="327">
        <f>_xlfn.XLOOKUP(Tabla135[[#This Row],[Id Riesgo]],Tabla13[Id Riesgo],Tabla13[Probabilidad])</f>
        <v>0.6</v>
      </c>
      <c r="J211" s="327">
        <f>_xlfn.XLOOKUP(Tabla135[[#This Row],[Id Riesgo]],Tabla13[Id Riesgo],Tabla13[Porcentaje Impacto],"",1)</f>
        <v>1</v>
      </c>
      <c r="K211" s="311">
        <v>10</v>
      </c>
      <c r="L211" s="314"/>
      <c r="M211" s="314"/>
      <c r="N211" s="314"/>
      <c r="O211" s="295"/>
      <c r="P211" s="314"/>
      <c r="Q211" s="328" t="str">
        <f>_xlfn.TEXTJOIN(" ",TRUE,Tabla135[[#This Row],[Actividad - Acción ¿Qué?
Inicia con verbo]],Tabla135[[#This Row],[Complemento
(Observaciones o desviaciones)]])</f>
        <v/>
      </c>
      <c r="R211" s="295"/>
      <c r="S211" s="327" t="str">
        <f>_xlfn.XLOOKUP(Tabla135[[#This Row],[Tipo de control]],Tabla7[Tipo de control],Tabla7[Peso],"",1)</f>
        <v/>
      </c>
      <c r="T211" s="290" t="str">
        <f>_xlfn.XLOOKUP(Tabla135[[#This Row],[Tipo de control]],Tabla7[Tipo de control],Tabla7[Afectación matriz],"",1)</f>
        <v/>
      </c>
      <c r="U211" s="295"/>
      <c r="V211" s="327" t="str">
        <f>_xlfn.XLOOKUP(Tabla135[[#This Row],[Implementación]],Tabla11[Implementación],Tabla11[Peso],"",1)</f>
        <v/>
      </c>
      <c r="W211" s="295"/>
      <c r="X211" s="295"/>
      <c r="Y211" s="295"/>
      <c r="Z211" s="295"/>
      <c r="AA211" s="310" t="str">
        <f>IFERROR(Tabla135[[#This Row],[Peso del control]]+Tabla135[[#This Row],[Peso de la implementación]],"")</f>
        <v/>
      </c>
      <c r="AB211" s="310" t="str" cm="1">
        <f t="array" ref="AB211">IFERROR(IF(Tabla135[[#This Row],[Registro diligenciado]]=TRUE,_xlfn.IFS(AND(Tabla135[[#This Row],[No. de Control]]=1,Tabla135[[#This Row],[Desplazamiento en la Matriz]]="Probabilidad"),D211-(D211*Tabla135[[#This Row],[Valor del control]]),AND(Tabla135[[#This Row],[No. de Control]]&gt;1,Tabla135[[#This Row],[Desplazamiento en la Matriz]]="Probabilidad"),AB210-(AB210*Tabla135[[#This Row],[Valor del control]]),AND(Tabla135[[#This Row],[No. de Control]]=1,Tabla135[[#This Row],[Desplazamiento en la Matriz]]="Impacto"),D211,AND(Tabla135[[#This Row],[No. de Control]]&gt;1,Tabla135[[#This Row],[Desplazamiento en la Matriz]]="Impacto"),AB210),""),"")</f>
        <v/>
      </c>
      <c r="AC211" s="310" t="str" cm="1">
        <f t="array" ref="AC211">IFERROR(IF(Tabla135[[#This Row],[Registro diligenciado]]=TRUE,_xlfn.IFS(AND(Tabla135[[#This Row],[No. de Control]]=1,Tabla135[[#This Row],[Desplazamiento en la Matriz]]="Impacto"),E211-(E211*Tabla135[[#This Row],[Valor del control]]),AND(Tabla135[[#This Row],[No. de Control]]&gt;1,Tabla135[[#This Row],[Desplazamiento en la Matriz]]="Impacto"),AC210-(AC210*Tabla135[[#This Row],[Valor del control]]),AND(Tabla135[[#This Row],[No. de Control]]=1,Tabla135[[#This Row],[Desplazamiento en la Matriz]]="Probabilidad"),E211,AND(Tabla135[[#This Row],[No. de Control]]&gt;1,Tabla135[[#This Row],[Desplazamiento en la Matriz]]="Probabilidad"),AC210),""),"")</f>
        <v/>
      </c>
      <c r="AD211" s="310">
        <f>IFERROR(_xlfn.MINIFS(Tabla135[Probabilidad residual],Tabla135[Id Riesgo],Tabla135[[#This Row],[Id Riesgo]]),"")</f>
        <v>0.216</v>
      </c>
      <c r="AE211" s="310">
        <f>IFERROR(_xlfn.MINIFS(Tabla135[Impacto residual],Tabla135[Id Riesgo],Tabla135[[#This Row],[Id Riesgo]]),"")</f>
        <v>1</v>
      </c>
      <c r="AF211" s="310" t="str" cm="1">
        <f t="array" ref="AF2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11" s="310" t="str" cm="1">
        <f t="array" ref="AG2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1" s="213"/>
      <c r="AJ211" s="801">
        <f>_xlfn.MINIFS(Tabla135[Probabilidad residual],Tabla135[Id Riesgo],Tabla135[[#This Row],[Id Riesgo]])</f>
        <v>0.216</v>
      </c>
      <c r="AK211" s="801">
        <f>_xlfn.MINIFS(Tabla135[Impacto residual],Tabla135[Id Riesgo],Tabla135[[#This Row],[Id Riesgo]])</f>
        <v>1</v>
      </c>
      <c r="AL211" s="801"/>
      <c r="AM211" s="801"/>
      <c r="AN211" s="213"/>
      <c r="AO211" s="213"/>
      <c r="AP211" s="213"/>
      <c r="AQ211" s="213"/>
      <c r="AR211" s="213"/>
      <c r="AS211" s="213"/>
      <c r="AT211" s="213"/>
      <c r="AU211" s="213"/>
      <c r="AV211" s="213"/>
      <c r="AW211" s="213"/>
      <c r="AX211" s="213"/>
      <c r="AY211" s="213"/>
    </row>
    <row r="212" spans="1:51" ht="161.6" x14ac:dyDescent="0.4">
      <c r="A212" s="783" t="str">
        <f>Tabla135[[#This Row],[Id Riesgo]]</f>
        <v>RC21</v>
      </c>
      <c r="B212"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2" s="776" t="b">
        <f>Tabla135[[#This Row],[Identificado en paso 1 y 2?]]</f>
        <v>1</v>
      </c>
      <c r="D212" s="801">
        <f>_xlfn.XLOOKUP(Tabla135[[#This Row],[Id Riesgo]],Tabla13[Id Riesgo],Tabla13[Probabilidad],"",1)</f>
        <v>0.4</v>
      </c>
      <c r="E212" s="801">
        <f>IF(C212=TRUE,_xlfn.XLOOKUP(Tabla135[[#This Row],[Id Riesgo]],Tabla13[Id Riesgo],Tabla13[Porcentaje Impacto],"",1),"")</f>
        <v>0.8</v>
      </c>
      <c r="F212" s="290" t="s">
        <v>598</v>
      </c>
      <c r="G212" s="414" t="b">
        <f>_xlfn.XLOOKUP(F212,Tabla13[Id Riesgo],Tabla13[Registro diligenciado],FALSE,1)</f>
        <v>1</v>
      </c>
      <c r="H212" s="290" t="str">
        <f>IF(G212,_xlfn.XLOOKUP(F212,Tabla6[Id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2" s="327">
        <f>_xlfn.XLOOKUP(Tabla135[[#This Row],[Id Riesgo]],Tabla13[Id Riesgo],Tabla13[Probabilidad])</f>
        <v>0.4</v>
      </c>
      <c r="J212" s="327">
        <f>_xlfn.XLOOKUP(Tabla135[[#This Row],[Id Riesgo]],Tabla13[Id Riesgo],Tabla13[Porcentaje Impacto],"",1)</f>
        <v>0.8</v>
      </c>
      <c r="K212" s="311">
        <v>1</v>
      </c>
      <c r="L212" s="314" t="s">
        <v>265</v>
      </c>
      <c r="M212" s="314" t="s">
        <v>236</v>
      </c>
      <c r="N212" s="314"/>
      <c r="O212" s="295" t="s">
        <v>826</v>
      </c>
      <c r="P212" s="314" t="s">
        <v>827</v>
      </c>
      <c r="Q212" s="328" t="str">
        <f>_xlfn.TEXTJOIN(" ",TRUE,Tabla135[[#This Row],[Actividad - Acción ¿Qué?
Inicia con verbo]],Tabla135[[#This Row],[Complemento
(Observaciones o desviaciones)]])</f>
        <v>Asegurar que la realización del análisis del predio objeto de materialización de un Subsidio, cumpla con  la verificación jurídica , técnica y ambiental, que corresponda al procedimiento, mediante la verificación de tres expedientes aleatorios al cumplimiento del registro de las formas, según el ACCTI-P-016 MATERIALIZACIÓN DEL SUBSIDIO - ADQUISICIÓN DEL PREDIO</v>
      </c>
      <c r="R212" s="295" t="s">
        <v>102</v>
      </c>
      <c r="S212" s="327">
        <f>_xlfn.XLOOKUP(Tabla135[[#This Row],[Tipo de control]],Tabla7[Tipo de control],Tabla7[Peso],"",1)</f>
        <v>0.25</v>
      </c>
      <c r="T212" s="290" t="str">
        <f>_xlfn.XLOOKUP(Tabla135[[#This Row],[Tipo de control]],Tabla7[Tipo de control],Tabla7[Afectación matriz],"",1)</f>
        <v>Probabilidad</v>
      </c>
      <c r="U212" s="295" t="s">
        <v>136</v>
      </c>
      <c r="V212" s="327">
        <f>_xlfn.XLOOKUP(Tabla135[[#This Row],[Implementación]],Tabla11[Implementación],Tabla11[Peso],"",1)</f>
        <v>0.15</v>
      </c>
      <c r="W212" s="295" t="s">
        <v>98</v>
      </c>
      <c r="X212" s="295" t="s">
        <v>222</v>
      </c>
      <c r="Y212" s="295" t="s">
        <v>100</v>
      </c>
      <c r="Z212" s="295" t="s">
        <v>101</v>
      </c>
      <c r="AA212" s="310">
        <f>IFERROR(Tabla135[[#This Row],[Peso del control]]+Tabla135[[#This Row],[Peso de la implementación]],"")</f>
        <v>0.4</v>
      </c>
      <c r="AB212" s="310" cm="1">
        <f t="array" ref="AB212">IFERROR(IF(Tabla135[[#This Row],[Registro diligenciado]]=TRUE,_xlfn.IFS(AND(Tabla135[[#This Row],[No. de Control]]=1,Tabla135[[#This Row],[Desplazamiento en la Matriz]]="Probabilidad"),D212-(D212*Tabla135[[#This Row],[Valor del control]]),AND(Tabla135[[#This Row],[No. de Control]]&gt;1,Tabla135[[#This Row],[Desplazamiento en la Matriz]]="Probabilidad"),AB211-(AB211*Tabla135[[#This Row],[Valor del control]]),AND(Tabla135[[#This Row],[No. de Control]]=1,Tabla135[[#This Row],[Desplazamiento en la Matriz]]="Impacto"),D212,AND(Tabla135[[#This Row],[No. de Control]]&gt;1,Tabla135[[#This Row],[Desplazamiento en la Matriz]]="Impacto"),AB211),""),"")</f>
        <v>0.24</v>
      </c>
      <c r="AC212" s="310" cm="1">
        <f t="array" ref="AC212">IFERROR(IF(Tabla135[[#This Row],[Registro diligenciado]]=TRUE,_xlfn.IFS(AND(Tabla135[[#This Row],[No. de Control]]=1,Tabla135[[#This Row],[Desplazamiento en la Matriz]]="Impacto"),E212-(E212*Tabla135[[#This Row],[Valor del control]]),AND(Tabla135[[#This Row],[No. de Control]]&gt;1,Tabla135[[#This Row],[Desplazamiento en la Matriz]]="Impacto"),AC211-(AC211*Tabla135[[#This Row],[Valor del control]]),AND(Tabla135[[#This Row],[No. de Control]]=1,Tabla135[[#This Row],[Desplazamiento en la Matriz]]="Probabilidad"),E212,AND(Tabla135[[#This Row],[No. de Control]]&gt;1,Tabla135[[#This Row],[Desplazamiento en la Matriz]]="Probabilidad"),AC211),""),"")</f>
        <v>0.8</v>
      </c>
      <c r="AD212" s="310">
        <f>IFERROR(_xlfn.MINIFS(Tabla135[Probabilidad residual],Tabla135[Id Riesgo],Tabla135[[#This Row],[Id Riesgo]]),"")</f>
        <v>0.14399999999999999</v>
      </c>
      <c r="AE212" s="310">
        <f>IFERROR(_xlfn.MINIFS(Tabla135[Impacto residual],Tabla135[Id Riesgo],Tabla135[[#This Row],[Id Riesgo]]),"")</f>
        <v>0.8</v>
      </c>
      <c r="AF212" s="310" t="str" cm="1">
        <f t="array" ref="AF2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2" s="310" t="str" cm="1">
        <f t="array" ref="AG2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12" s="213"/>
      <c r="AJ212" s="801">
        <f>_xlfn.MINIFS(Tabla135[Probabilidad residual],Tabla135[Id Riesgo],Tabla135[[#This Row],[Id Riesgo]])</f>
        <v>0.14399999999999999</v>
      </c>
      <c r="AK212" s="801">
        <f>_xlfn.MINIFS(Tabla135[Impacto residual],Tabla135[Id Riesgo],Tabla135[[#This Row],[Id Riesgo]])</f>
        <v>0.8</v>
      </c>
      <c r="AL212" s="801" t="str" cm="1">
        <f t="array" ref="AL212">IFERROR(_xlfn.IFS(AND(AJ212&gt;=CONFIGURACIÓN!$BF$6,AJ212&lt;=CONFIGURACIÓN!$BG$6),CONFIGURACIÓN!$BE$6,AND(AJ212&gt;=CONFIGURACIÓN!$BF$7,AJ212&lt;=CONFIGURACIÓN!$BG$7),CONFIGURACIÓN!$BE$7,AND(AJ212&gt;=CONFIGURACIÓN!$BF$8,AJ212&lt;=CONFIGURACIÓN!$BG$8),CONFIGURACIÓN!$BE$8,AND(AJ212&gt;=CONFIGURACIÓN!$BF$9,AJ212&lt;=CONFIGURACIÓN!$BG$9),CONFIGURACIÓN!$BE$9,AND(AJ212&gt;=CONFIGURACIÓN!$BF$10,AJ212&lt;=CONFIGURACIÓN!$BG$10),CONFIGURACIÓN!$BE$10),"")</f>
        <v>Muy baja</v>
      </c>
      <c r="AM212" s="801" t="str" cm="1">
        <f t="array" ref="AM212">IFERROR(_xlfn.IFS(AND(AK212&gt;=CONFIGURACIÓN!$BJ$6,AK212&lt;=CONFIGURACIÓN!$BK$6),CONFIGURACIÓN!$BI$6,AND(AK212&gt;=CONFIGURACIÓN!$BJ$7,AK212&lt;=CONFIGURACIÓN!$BK$7),CONFIGURACIÓN!$BI$7,AND(AK212&gt;=CONFIGURACIÓN!$BJ$8,AK212&lt;=CONFIGURACIÓN!$BK$8),CONFIGURACIÓN!$BI$8,AND(AK212&gt;=CONFIGURACIÓN!$BJ$9,AK212&lt;=CONFIGURACIÓN!$BK$9),CONFIGURACIÓN!$BI$9,AND(AK212&gt;=CONFIGURACIÓN!$BJ$10,AK212&lt;=CONFIGURACIÓN!$BK$10),CONFIGURACIÓN!$BI$10),"")</f>
        <v>Mayor</v>
      </c>
      <c r="AN212" s="213"/>
      <c r="AO212" s="213"/>
      <c r="AP212" s="213"/>
      <c r="AQ212" s="213"/>
      <c r="AR212" s="213"/>
      <c r="AS212" s="213"/>
      <c r="AT212" s="213"/>
      <c r="AU212" s="213"/>
      <c r="AV212" s="213"/>
      <c r="AW212" s="213"/>
      <c r="AX212" s="213"/>
      <c r="AY212" s="213"/>
    </row>
    <row r="213" spans="1:51" ht="161.6" x14ac:dyDescent="0.4">
      <c r="A213" s="783" t="str">
        <f>Tabla135[[#This Row],[Id Riesgo]]</f>
        <v>RC21</v>
      </c>
      <c r="B213"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3" s="776" t="b">
        <f>Tabla135[[#This Row],[Identificado en paso 1 y 2?]]</f>
        <v>1</v>
      </c>
      <c r="D213" s="801">
        <f>_xlfn.XLOOKUP(Tabla135[[#This Row],[Id Riesgo]],Tabla13[Id Riesgo],Tabla13[Probabilidad],"",1)</f>
        <v>0.4</v>
      </c>
      <c r="E213" s="801">
        <f>IF(C213=TRUE,_xlfn.XLOOKUP(Tabla135[[#This Row],[Id Riesgo]],Tabla13[Id Riesgo],Tabla13[Porcentaje Impacto],"",1),"")</f>
        <v>0.8</v>
      </c>
      <c r="F213" s="290" t="str">
        <f t="shared" ref="F213:F221" si="20">F212</f>
        <v>RC21</v>
      </c>
      <c r="G213" s="414" t="b">
        <f>_xlfn.XLOOKUP(F213,Tabla13[Id Riesgo],Tabla13[Registro diligenciado],FALSE,1)</f>
        <v>1</v>
      </c>
      <c r="H213" s="290" t="str">
        <f>IF(G213,_xlfn.XLOOKUP(F213,Tabla6[Id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3" s="327">
        <f>_xlfn.XLOOKUP(Tabla135[[#This Row],[Id Riesgo]],Tabla13[Id Riesgo],Tabla13[Probabilidad])</f>
        <v>0.4</v>
      </c>
      <c r="J213" s="327">
        <f>_xlfn.XLOOKUP(Tabla135[[#This Row],[Id Riesgo]],Tabla13[Id Riesgo],Tabla13[Porcentaje Impacto],"",1)</f>
        <v>0.8</v>
      </c>
      <c r="K213" s="311">
        <v>2</v>
      </c>
      <c r="L213" s="314" t="s">
        <v>265</v>
      </c>
      <c r="M213" s="314" t="s">
        <v>236</v>
      </c>
      <c r="N213" s="314"/>
      <c r="O213" s="295" t="s">
        <v>828</v>
      </c>
      <c r="P213" s="314" t="s">
        <v>829</v>
      </c>
      <c r="Q213" s="328" t="str">
        <f>_xlfn.TEXTJOIN(" ",TRUE,Tabla135[[#This Row],[Actividad - Acción ¿Qué?
Inicia con verbo]],Tabla135[[#This Row],[Complemento
(Observaciones o desviaciones)]])</f>
        <v>Verificar a través del Comité de Seguimiento de la SATZF, que la implementación del proyecto productivo objeto de materialización de un subsidio, cumpla con los requerimientos técnicos y financieros, mediante la verificación de tres expedientes aleatorios al cumplimiento del registro de las formas, según el ACCTI-P-017 MATERIALIZACIÓN DEL SUBSIDIO - PROYECTO PRODUCTIVO</v>
      </c>
      <c r="R213" s="295" t="s">
        <v>102</v>
      </c>
      <c r="S213" s="327">
        <f>_xlfn.XLOOKUP(Tabla135[[#This Row],[Tipo de control]],Tabla7[Tipo de control],Tabla7[Peso],"",1)</f>
        <v>0.25</v>
      </c>
      <c r="T213" s="290" t="str">
        <f>_xlfn.XLOOKUP(Tabla135[[#This Row],[Tipo de control]],Tabla7[Tipo de control],Tabla7[Afectación matriz],"",1)</f>
        <v>Probabilidad</v>
      </c>
      <c r="U213" s="295" t="s">
        <v>136</v>
      </c>
      <c r="V213" s="327">
        <f>_xlfn.XLOOKUP(Tabla135[[#This Row],[Implementación]],Tabla11[Implementación],Tabla11[Peso],"",1)</f>
        <v>0.15</v>
      </c>
      <c r="W213" s="295" t="s">
        <v>98</v>
      </c>
      <c r="X213" s="295" t="s">
        <v>222</v>
      </c>
      <c r="Y213" s="295" t="s">
        <v>100</v>
      </c>
      <c r="Z213" s="295" t="s">
        <v>101</v>
      </c>
      <c r="AA213" s="310">
        <f>IFERROR(Tabla135[[#This Row],[Peso del control]]+Tabla135[[#This Row],[Peso de la implementación]],"")</f>
        <v>0.4</v>
      </c>
      <c r="AB213" s="310" cm="1">
        <f t="array" ref="AB213">IFERROR(IF(Tabla135[[#This Row],[Registro diligenciado]]=TRUE,_xlfn.IFS(AND(Tabla135[[#This Row],[No. de Control]]=1,Tabla135[[#This Row],[Desplazamiento en la Matriz]]="Probabilidad"),D213-(D213*Tabla135[[#This Row],[Valor del control]]),AND(Tabla135[[#This Row],[No. de Control]]&gt;1,Tabla135[[#This Row],[Desplazamiento en la Matriz]]="Probabilidad"),AB212-(AB212*Tabla135[[#This Row],[Valor del control]]),AND(Tabla135[[#This Row],[No. de Control]]=1,Tabla135[[#This Row],[Desplazamiento en la Matriz]]="Impacto"),D213,AND(Tabla135[[#This Row],[No. de Control]]&gt;1,Tabla135[[#This Row],[Desplazamiento en la Matriz]]="Impacto"),AB212),""),"")</f>
        <v>0.14399999999999999</v>
      </c>
      <c r="AC213" s="310" cm="1">
        <f t="array" ref="AC213">IFERROR(IF(Tabla135[[#This Row],[Registro diligenciado]]=TRUE,_xlfn.IFS(AND(Tabla135[[#This Row],[No. de Control]]=1,Tabla135[[#This Row],[Desplazamiento en la Matriz]]="Impacto"),E213-(E213*Tabla135[[#This Row],[Valor del control]]),AND(Tabla135[[#This Row],[No. de Control]]&gt;1,Tabla135[[#This Row],[Desplazamiento en la Matriz]]="Impacto"),AC212-(AC212*Tabla135[[#This Row],[Valor del control]]),AND(Tabla135[[#This Row],[No. de Control]]=1,Tabla135[[#This Row],[Desplazamiento en la Matriz]]="Probabilidad"),E213,AND(Tabla135[[#This Row],[No. de Control]]&gt;1,Tabla135[[#This Row],[Desplazamiento en la Matriz]]="Probabilidad"),AC212),""),"")</f>
        <v>0.8</v>
      </c>
      <c r="AD213" s="310">
        <f>IFERROR(_xlfn.MINIFS(Tabla135[Probabilidad residual],Tabla135[Id Riesgo],Tabla135[[#This Row],[Id Riesgo]]),"")</f>
        <v>0.14399999999999999</v>
      </c>
      <c r="AE213" s="310">
        <f>IFERROR(_xlfn.MINIFS(Tabla135[Impacto residual],Tabla135[Id Riesgo],Tabla135[[#This Row],[Id Riesgo]]),"")</f>
        <v>0.8</v>
      </c>
      <c r="AF213" s="310" t="str" cm="1">
        <f t="array" ref="AF2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3" s="310" t="str" cm="1">
        <f t="array" ref="AG2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13" s="213"/>
      <c r="AJ213" s="801">
        <f>_xlfn.MINIFS(Tabla135[Probabilidad residual],Tabla135[Id Riesgo],Tabla135[[#This Row],[Id Riesgo]])</f>
        <v>0.14399999999999999</v>
      </c>
      <c r="AK213" s="801">
        <f>_xlfn.MINIFS(Tabla135[Impacto residual],Tabla135[Id Riesgo],Tabla135[[#This Row],[Id Riesgo]])</f>
        <v>0.8</v>
      </c>
      <c r="AL213" s="801"/>
      <c r="AM213" s="801"/>
      <c r="AN213" s="213"/>
      <c r="AO213" s="213"/>
      <c r="AP213" s="213"/>
      <c r="AQ213" s="213"/>
      <c r="AR213" s="213"/>
      <c r="AS213" s="213"/>
      <c r="AT213" s="213"/>
      <c r="AU213" s="213"/>
      <c r="AV213" s="213"/>
      <c r="AW213" s="213"/>
      <c r="AX213" s="213"/>
      <c r="AY213" s="213"/>
    </row>
    <row r="214" spans="1:51" ht="161.6" hidden="1" x14ac:dyDescent="0.4">
      <c r="A214" s="783" t="str">
        <f>Tabla135[[#This Row],[Id Riesgo]]</f>
        <v>RC21</v>
      </c>
      <c r="B214"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4" s="776" t="b">
        <f>Tabla135[[#This Row],[Identificado en paso 1 y 2?]]</f>
        <v>1</v>
      </c>
      <c r="D214" s="801">
        <f>_xlfn.XLOOKUP(Tabla135[[#This Row],[Id Riesgo]],Tabla13[Id Riesgo],Tabla13[Probabilidad],"",1)</f>
        <v>0.4</v>
      </c>
      <c r="E214" s="801">
        <f>IF(C214=TRUE,_xlfn.XLOOKUP(Tabla135[[#This Row],[Id Riesgo]],Tabla13[Id Riesgo],Tabla13[Porcentaje Impacto],"",1),"")</f>
        <v>0.8</v>
      </c>
      <c r="F214" s="290" t="str">
        <f t="shared" si="20"/>
        <v>RC21</v>
      </c>
      <c r="G214" s="414" t="b">
        <f>_xlfn.XLOOKUP(F214,Tabla13[Id Riesgo],Tabla13[Registro diligenciado],FALSE,1)</f>
        <v>1</v>
      </c>
      <c r="H214" s="290" t="str">
        <f>IF(G214,_xlfn.XLOOKUP(F214,Tabla6[Id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4" s="327">
        <f>_xlfn.XLOOKUP(Tabla135[[#This Row],[Id Riesgo]],Tabla13[Id Riesgo],Tabla13[Probabilidad])</f>
        <v>0.4</v>
      </c>
      <c r="J214" s="327">
        <f>_xlfn.XLOOKUP(Tabla135[[#This Row],[Id Riesgo]],Tabla13[Id Riesgo],Tabla13[Porcentaje Impacto],"",1)</f>
        <v>0.8</v>
      </c>
      <c r="K214" s="311">
        <v>3</v>
      </c>
      <c r="L214" s="314"/>
      <c r="M214" s="314"/>
      <c r="N214" s="314"/>
      <c r="O214" s="295"/>
      <c r="P214" s="314"/>
      <c r="Q214" s="328" t="str">
        <f>_xlfn.TEXTJOIN(" ",TRUE,Tabla135[[#This Row],[Actividad - Acción ¿Qué?
Inicia con verbo]],Tabla135[[#This Row],[Complemento
(Observaciones o desviaciones)]])</f>
        <v/>
      </c>
      <c r="R214" s="295"/>
      <c r="S214" s="327" t="str">
        <f>_xlfn.XLOOKUP(Tabla135[[#This Row],[Tipo de control]],Tabla7[Tipo de control],Tabla7[Peso],"",1)</f>
        <v/>
      </c>
      <c r="T214" s="290" t="str">
        <f>_xlfn.XLOOKUP(Tabla135[[#This Row],[Tipo de control]],Tabla7[Tipo de control],Tabla7[Afectación matriz],"",1)</f>
        <v/>
      </c>
      <c r="U214" s="295"/>
      <c r="V214" s="327" t="str">
        <f>_xlfn.XLOOKUP(Tabla135[[#This Row],[Implementación]],Tabla11[Implementación],Tabla11[Peso],"",1)</f>
        <v/>
      </c>
      <c r="W214" s="295"/>
      <c r="X214" s="295"/>
      <c r="Y214" s="295"/>
      <c r="Z214" s="295"/>
      <c r="AA214" s="310" t="str">
        <f>IFERROR(Tabla135[[#This Row],[Peso del control]]+Tabla135[[#This Row],[Peso de la implementación]],"")</f>
        <v/>
      </c>
      <c r="AB214" s="310" t="str" cm="1">
        <f t="array" ref="AB214">IFERROR(IF(Tabla135[[#This Row],[Registro diligenciado]]=TRUE,_xlfn.IFS(AND(Tabla135[[#This Row],[No. de Control]]=1,Tabla135[[#This Row],[Desplazamiento en la Matriz]]="Probabilidad"),D214-(D214*Tabla135[[#This Row],[Valor del control]]),AND(Tabla135[[#This Row],[No. de Control]]&gt;1,Tabla135[[#This Row],[Desplazamiento en la Matriz]]="Probabilidad"),AB213-(AB213*Tabla135[[#This Row],[Valor del control]]),AND(Tabla135[[#This Row],[No. de Control]]=1,Tabla135[[#This Row],[Desplazamiento en la Matriz]]="Impacto"),D214,AND(Tabla135[[#This Row],[No. de Control]]&gt;1,Tabla135[[#This Row],[Desplazamiento en la Matriz]]="Impacto"),AB213),""),"")</f>
        <v/>
      </c>
      <c r="AC214" s="310" t="str" cm="1">
        <f t="array" ref="AC214">IFERROR(IF(Tabla135[[#This Row],[Registro diligenciado]]=TRUE,_xlfn.IFS(AND(Tabla135[[#This Row],[No. de Control]]=1,Tabla135[[#This Row],[Desplazamiento en la Matriz]]="Impacto"),E214-(E214*Tabla135[[#This Row],[Valor del control]]),AND(Tabla135[[#This Row],[No. de Control]]&gt;1,Tabla135[[#This Row],[Desplazamiento en la Matriz]]="Impacto"),AC213-(AC213*Tabla135[[#This Row],[Valor del control]]),AND(Tabla135[[#This Row],[No. de Control]]=1,Tabla135[[#This Row],[Desplazamiento en la Matriz]]="Probabilidad"),E214,AND(Tabla135[[#This Row],[No. de Control]]&gt;1,Tabla135[[#This Row],[Desplazamiento en la Matriz]]="Probabilidad"),AC213),""),"")</f>
        <v/>
      </c>
      <c r="AD214" s="310">
        <f>IFERROR(_xlfn.MINIFS(Tabla135[Probabilidad residual],Tabla135[Id Riesgo],Tabla135[[#This Row],[Id Riesgo]]),"")</f>
        <v>0.14399999999999999</v>
      </c>
      <c r="AE214" s="310">
        <f>IFERROR(_xlfn.MINIFS(Tabla135[Impacto residual],Tabla135[Id Riesgo],Tabla135[[#This Row],[Id Riesgo]]),"")</f>
        <v>0.8</v>
      </c>
      <c r="AF214" s="310" t="str" cm="1">
        <f t="array" ref="AF2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4" s="310" t="str" cm="1">
        <f t="array" ref="AG2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4" s="213"/>
      <c r="AJ214" s="801">
        <f>_xlfn.MINIFS(Tabla135[Probabilidad residual],Tabla135[Id Riesgo],Tabla135[[#This Row],[Id Riesgo]])</f>
        <v>0.14399999999999999</v>
      </c>
      <c r="AK214" s="801">
        <f>_xlfn.MINIFS(Tabla135[Impacto residual],Tabla135[Id Riesgo],Tabla135[[#This Row],[Id Riesgo]])</f>
        <v>0.8</v>
      </c>
      <c r="AL214" s="801"/>
      <c r="AM214" s="801"/>
      <c r="AN214" s="213"/>
      <c r="AO214" s="213"/>
      <c r="AP214" s="213"/>
      <c r="AQ214" s="213"/>
      <c r="AR214" s="213"/>
      <c r="AS214" s="213"/>
      <c r="AT214" s="213"/>
      <c r="AU214" s="213"/>
      <c r="AV214" s="213"/>
      <c r="AW214" s="213"/>
      <c r="AX214" s="213"/>
      <c r="AY214" s="213"/>
    </row>
    <row r="215" spans="1:51" ht="161.6" hidden="1" x14ac:dyDescent="0.4">
      <c r="A215" s="783" t="str">
        <f>Tabla135[[#This Row],[Id Riesgo]]</f>
        <v>RC21</v>
      </c>
      <c r="B215"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5" s="776" t="b">
        <f>Tabla135[[#This Row],[Identificado en paso 1 y 2?]]</f>
        <v>1</v>
      </c>
      <c r="D215" s="801">
        <f>_xlfn.XLOOKUP(Tabla135[[#This Row],[Id Riesgo]],Tabla13[Id Riesgo],Tabla13[Probabilidad],"",1)</f>
        <v>0.4</v>
      </c>
      <c r="E215" s="801">
        <f>IF(C215=TRUE,_xlfn.XLOOKUP(Tabla135[[#This Row],[Id Riesgo]],Tabla13[Id Riesgo],Tabla13[Porcentaje Impacto],"",1),"")</f>
        <v>0.8</v>
      </c>
      <c r="F215" s="290" t="str">
        <f t="shared" si="20"/>
        <v>RC21</v>
      </c>
      <c r="G215" s="414" t="b">
        <f>_xlfn.XLOOKUP(F215,Tabla13[Id Riesgo],Tabla13[Registro diligenciado],FALSE,1)</f>
        <v>1</v>
      </c>
      <c r="H215" s="290" t="str">
        <f>IF(G215,_xlfn.XLOOKUP(F215,Tabla6[Id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5" s="327">
        <f>_xlfn.XLOOKUP(Tabla135[[#This Row],[Id Riesgo]],Tabla13[Id Riesgo],Tabla13[Probabilidad])</f>
        <v>0.4</v>
      </c>
      <c r="J215" s="327">
        <f>_xlfn.XLOOKUP(Tabla135[[#This Row],[Id Riesgo]],Tabla13[Id Riesgo],Tabla13[Porcentaje Impacto],"",1)</f>
        <v>0.8</v>
      </c>
      <c r="K215" s="311">
        <v>4</v>
      </c>
      <c r="L215" s="314"/>
      <c r="M215" s="314"/>
      <c r="N215" s="314"/>
      <c r="O215" s="295"/>
      <c r="P215" s="314"/>
      <c r="Q215" s="328" t="str">
        <f>_xlfn.TEXTJOIN(" ",TRUE,Tabla135[[#This Row],[Actividad - Acción ¿Qué?
Inicia con verbo]],Tabla135[[#This Row],[Complemento
(Observaciones o desviaciones)]])</f>
        <v/>
      </c>
      <c r="R215" s="295"/>
      <c r="S215" s="327" t="str">
        <f>_xlfn.XLOOKUP(Tabla135[[#This Row],[Tipo de control]],Tabla7[Tipo de control],Tabla7[Peso],"",1)</f>
        <v/>
      </c>
      <c r="T215" s="290" t="str">
        <f>_xlfn.XLOOKUP(Tabla135[[#This Row],[Tipo de control]],Tabla7[Tipo de control],Tabla7[Afectación matriz],"",1)</f>
        <v/>
      </c>
      <c r="U215" s="295"/>
      <c r="V215" s="327" t="str">
        <f>_xlfn.XLOOKUP(Tabla135[[#This Row],[Implementación]],Tabla11[Implementación],Tabla11[Peso],"",1)</f>
        <v/>
      </c>
      <c r="W215" s="295"/>
      <c r="X215" s="295"/>
      <c r="Y215" s="295"/>
      <c r="Z215" s="295"/>
      <c r="AA215" s="310" t="str">
        <f>IFERROR(Tabla135[[#This Row],[Peso del control]]+Tabla135[[#This Row],[Peso de la implementación]],"")</f>
        <v/>
      </c>
      <c r="AB215" s="310" t="str" cm="1">
        <f t="array" ref="AB215">IFERROR(IF(Tabla135[[#This Row],[Registro diligenciado]]=TRUE,_xlfn.IFS(AND(Tabla135[[#This Row],[No. de Control]]=1,Tabla135[[#This Row],[Desplazamiento en la Matriz]]="Probabilidad"),D215-(D215*Tabla135[[#This Row],[Valor del control]]),AND(Tabla135[[#This Row],[No. de Control]]&gt;1,Tabla135[[#This Row],[Desplazamiento en la Matriz]]="Probabilidad"),AB214-(AB214*Tabla135[[#This Row],[Valor del control]]),AND(Tabla135[[#This Row],[No. de Control]]=1,Tabla135[[#This Row],[Desplazamiento en la Matriz]]="Impacto"),D215,AND(Tabla135[[#This Row],[No. de Control]]&gt;1,Tabla135[[#This Row],[Desplazamiento en la Matriz]]="Impacto"),AB214),""),"")</f>
        <v/>
      </c>
      <c r="AC215" s="310" t="str" cm="1">
        <f t="array" ref="AC215">IFERROR(IF(Tabla135[[#This Row],[Registro diligenciado]]=TRUE,_xlfn.IFS(AND(Tabla135[[#This Row],[No. de Control]]=1,Tabla135[[#This Row],[Desplazamiento en la Matriz]]="Impacto"),E215-(E215*Tabla135[[#This Row],[Valor del control]]),AND(Tabla135[[#This Row],[No. de Control]]&gt;1,Tabla135[[#This Row],[Desplazamiento en la Matriz]]="Impacto"),AC214-(AC214*Tabla135[[#This Row],[Valor del control]]),AND(Tabla135[[#This Row],[No. de Control]]=1,Tabla135[[#This Row],[Desplazamiento en la Matriz]]="Probabilidad"),E215,AND(Tabla135[[#This Row],[No. de Control]]&gt;1,Tabla135[[#This Row],[Desplazamiento en la Matriz]]="Probabilidad"),AC214),""),"")</f>
        <v/>
      </c>
      <c r="AD215" s="310">
        <f>IFERROR(_xlfn.MINIFS(Tabla135[Probabilidad residual],Tabla135[Id Riesgo],Tabla135[[#This Row],[Id Riesgo]]),"")</f>
        <v>0.14399999999999999</v>
      </c>
      <c r="AE215" s="310">
        <f>IFERROR(_xlfn.MINIFS(Tabla135[Impacto residual],Tabla135[Id Riesgo],Tabla135[[#This Row],[Id Riesgo]]),"")</f>
        <v>0.8</v>
      </c>
      <c r="AF215" s="310" t="str" cm="1">
        <f t="array" ref="AF2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5" s="310" t="str" cm="1">
        <f t="array" ref="AG2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5" s="213"/>
      <c r="AJ215" s="801">
        <f>_xlfn.MINIFS(Tabla135[Probabilidad residual],Tabla135[Id Riesgo],Tabla135[[#This Row],[Id Riesgo]])</f>
        <v>0.14399999999999999</v>
      </c>
      <c r="AK215" s="801">
        <f>_xlfn.MINIFS(Tabla135[Impacto residual],Tabla135[Id Riesgo],Tabla135[[#This Row],[Id Riesgo]])</f>
        <v>0.8</v>
      </c>
      <c r="AL215" s="801"/>
      <c r="AM215" s="801"/>
      <c r="AN215" s="213"/>
      <c r="AO215" s="213"/>
      <c r="AP215" s="213"/>
      <c r="AQ215" s="213"/>
      <c r="AR215" s="213"/>
      <c r="AS215" s="213"/>
      <c r="AT215" s="213"/>
      <c r="AU215" s="213"/>
      <c r="AV215" s="213"/>
      <c r="AW215" s="213"/>
      <c r="AX215" s="213"/>
      <c r="AY215" s="213"/>
    </row>
    <row r="216" spans="1:51" ht="161.6" hidden="1" x14ac:dyDescent="0.4">
      <c r="A216" s="783" t="str">
        <f>Tabla135[[#This Row],[Id Riesgo]]</f>
        <v>RC21</v>
      </c>
      <c r="B216"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6" s="776" t="b">
        <f>Tabla135[[#This Row],[Identificado en paso 1 y 2?]]</f>
        <v>1</v>
      </c>
      <c r="D216" s="801">
        <f>_xlfn.XLOOKUP(Tabla135[[#This Row],[Id Riesgo]],Tabla13[Id Riesgo],Tabla13[Probabilidad],"",1)</f>
        <v>0.4</v>
      </c>
      <c r="E216" s="801">
        <f>IF(C216=TRUE,_xlfn.XLOOKUP(Tabla135[[#This Row],[Id Riesgo]],Tabla13[Id Riesgo],Tabla13[Porcentaje Impacto],"",1),"")</f>
        <v>0.8</v>
      </c>
      <c r="F216" s="290" t="str">
        <f t="shared" si="20"/>
        <v>RC21</v>
      </c>
      <c r="G216" s="414" t="b">
        <f>_xlfn.XLOOKUP(F216,Tabla13[Id Riesgo],Tabla13[Registro diligenciado],FALSE,1)</f>
        <v>1</v>
      </c>
      <c r="H216" s="290" t="str">
        <f>IF(G216,_xlfn.XLOOKUP(F216,Tabla6[Id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6" s="327">
        <f>_xlfn.XLOOKUP(Tabla135[[#This Row],[Id Riesgo]],Tabla13[Id Riesgo],Tabla13[Probabilidad])</f>
        <v>0.4</v>
      </c>
      <c r="J216" s="327">
        <f>_xlfn.XLOOKUP(Tabla135[[#This Row],[Id Riesgo]],Tabla13[Id Riesgo],Tabla13[Porcentaje Impacto],"",1)</f>
        <v>0.8</v>
      </c>
      <c r="K216" s="311">
        <v>5</v>
      </c>
      <c r="L216" s="314"/>
      <c r="M216" s="314"/>
      <c r="N216" s="314"/>
      <c r="O216" s="295"/>
      <c r="P216" s="314"/>
      <c r="Q216" s="328" t="str">
        <f>_xlfn.TEXTJOIN(" ",TRUE,Tabla135[[#This Row],[Actividad - Acción ¿Qué?
Inicia con verbo]],Tabla135[[#This Row],[Complemento
(Observaciones o desviaciones)]])</f>
        <v/>
      </c>
      <c r="R216" s="295"/>
      <c r="S216" s="327" t="str">
        <f>_xlfn.XLOOKUP(Tabla135[[#This Row],[Tipo de control]],Tabla7[Tipo de control],Tabla7[Peso],"",1)</f>
        <v/>
      </c>
      <c r="T216" s="290" t="str">
        <f>_xlfn.XLOOKUP(Tabla135[[#This Row],[Tipo de control]],Tabla7[Tipo de control],Tabla7[Afectación matriz],"",1)</f>
        <v/>
      </c>
      <c r="U216" s="295"/>
      <c r="V216" s="327" t="str">
        <f>_xlfn.XLOOKUP(Tabla135[[#This Row],[Implementación]],Tabla11[Implementación],Tabla11[Peso],"",1)</f>
        <v/>
      </c>
      <c r="W216" s="295"/>
      <c r="X216" s="295"/>
      <c r="Y216" s="295"/>
      <c r="Z216" s="295"/>
      <c r="AA216" s="310" t="str">
        <f>IFERROR(Tabla135[[#This Row],[Peso del control]]+Tabla135[[#This Row],[Peso de la implementación]],"")</f>
        <v/>
      </c>
      <c r="AB216" s="310" t="str" cm="1">
        <f t="array" ref="AB216">IFERROR(IF(Tabla135[[#This Row],[Registro diligenciado]]=TRUE,_xlfn.IFS(AND(Tabla135[[#This Row],[No. de Control]]=1,Tabla135[[#This Row],[Desplazamiento en la Matriz]]="Probabilidad"),D216-(D216*Tabla135[[#This Row],[Valor del control]]),AND(Tabla135[[#This Row],[No. de Control]]&gt;1,Tabla135[[#This Row],[Desplazamiento en la Matriz]]="Probabilidad"),AB215-(AB215*Tabla135[[#This Row],[Valor del control]]),AND(Tabla135[[#This Row],[No. de Control]]=1,Tabla135[[#This Row],[Desplazamiento en la Matriz]]="Impacto"),D216,AND(Tabla135[[#This Row],[No. de Control]]&gt;1,Tabla135[[#This Row],[Desplazamiento en la Matriz]]="Impacto"),AB215),""),"")</f>
        <v/>
      </c>
      <c r="AC216" s="310" t="str" cm="1">
        <f t="array" ref="AC216">IFERROR(IF(Tabla135[[#This Row],[Registro diligenciado]]=TRUE,_xlfn.IFS(AND(Tabla135[[#This Row],[No. de Control]]=1,Tabla135[[#This Row],[Desplazamiento en la Matriz]]="Impacto"),E216-(E216*Tabla135[[#This Row],[Valor del control]]),AND(Tabla135[[#This Row],[No. de Control]]&gt;1,Tabla135[[#This Row],[Desplazamiento en la Matriz]]="Impacto"),AC215-(AC215*Tabla135[[#This Row],[Valor del control]]),AND(Tabla135[[#This Row],[No. de Control]]=1,Tabla135[[#This Row],[Desplazamiento en la Matriz]]="Probabilidad"),E216,AND(Tabla135[[#This Row],[No. de Control]]&gt;1,Tabla135[[#This Row],[Desplazamiento en la Matriz]]="Probabilidad"),AC215),""),"")</f>
        <v/>
      </c>
      <c r="AD216" s="310">
        <f>IFERROR(_xlfn.MINIFS(Tabla135[Probabilidad residual],Tabla135[Id Riesgo],Tabla135[[#This Row],[Id Riesgo]]),"")</f>
        <v>0.14399999999999999</v>
      </c>
      <c r="AE216" s="310">
        <f>IFERROR(_xlfn.MINIFS(Tabla135[Impacto residual],Tabla135[Id Riesgo],Tabla135[[#This Row],[Id Riesgo]]),"")</f>
        <v>0.8</v>
      </c>
      <c r="AF216" s="310" t="str" cm="1">
        <f t="array" ref="AF2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6" s="310" t="str" cm="1">
        <f t="array" ref="AG2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6" s="213"/>
      <c r="AJ216" s="801">
        <f>_xlfn.MINIFS(Tabla135[Probabilidad residual],Tabla135[Id Riesgo],Tabla135[[#This Row],[Id Riesgo]])</f>
        <v>0.14399999999999999</v>
      </c>
      <c r="AK216" s="801">
        <f>_xlfn.MINIFS(Tabla135[Impacto residual],Tabla135[Id Riesgo],Tabla135[[#This Row],[Id Riesgo]])</f>
        <v>0.8</v>
      </c>
      <c r="AL216" s="801"/>
      <c r="AM216" s="801"/>
      <c r="AN216" s="213"/>
      <c r="AO216" s="213"/>
      <c r="AP216" s="213"/>
      <c r="AQ216" s="213"/>
      <c r="AR216" s="213"/>
      <c r="AS216" s="213"/>
      <c r="AT216" s="213"/>
      <c r="AU216" s="213"/>
      <c r="AV216" s="213"/>
      <c r="AW216" s="213"/>
      <c r="AX216" s="213"/>
      <c r="AY216" s="213"/>
    </row>
    <row r="217" spans="1:51" ht="161.6" hidden="1" x14ac:dyDescent="0.4">
      <c r="A217" s="783" t="str">
        <f>Tabla135[[#This Row],[Id Riesgo]]</f>
        <v>RC21</v>
      </c>
      <c r="B217"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7" s="776" t="b">
        <f>Tabla135[[#This Row],[Identificado en paso 1 y 2?]]</f>
        <v>1</v>
      </c>
      <c r="D217" s="801">
        <f>_xlfn.XLOOKUP(Tabla135[[#This Row],[Id Riesgo]],Tabla13[Id Riesgo],Tabla13[Probabilidad],"",1)</f>
        <v>0.4</v>
      </c>
      <c r="E217" s="801">
        <f>IF(C217=TRUE,_xlfn.XLOOKUP(Tabla135[[#This Row],[Id Riesgo]],Tabla13[Id Riesgo],Tabla13[Porcentaje Impacto],"",1),"")</f>
        <v>0.8</v>
      </c>
      <c r="F217" s="290" t="str">
        <f t="shared" si="20"/>
        <v>RC21</v>
      </c>
      <c r="G217" s="414" t="b">
        <f>_xlfn.XLOOKUP(F217,Tabla13[Id Riesgo],Tabla13[Registro diligenciado],FALSE,1)</f>
        <v>1</v>
      </c>
      <c r="H217" s="290" t="str">
        <f>IF(G217,_xlfn.XLOOKUP(F217,Tabla6[Id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7" s="327">
        <f>_xlfn.XLOOKUP(Tabla135[[#This Row],[Id Riesgo]],Tabla13[Id Riesgo],Tabla13[Probabilidad])</f>
        <v>0.4</v>
      </c>
      <c r="J217" s="327">
        <f>_xlfn.XLOOKUP(Tabla135[[#This Row],[Id Riesgo]],Tabla13[Id Riesgo],Tabla13[Porcentaje Impacto],"",1)</f>
        <v>0.8</v>
      </c>
      <c r="K217" s="311">
        <v>6</v>
      </c>
      <c r="L217" s="314"/>
      <c r="M217" s="314"/>
      <c r="N217" s="314"/>
      <c r="O217" s="295"/>
      <c r="P217" s="314"/>
      <c r="Q217" s="328" t="str">
        <f>_xlfn.TEXTJOIN(" ",TRUE,Tabla135[[#This Row],[Actividad - Acción ¿Qué?
Inicia con verbo]],Tabla135[[#This Row],[Complemento
(Observaciones o desviaciones)]])</f>
        <v/>
      </c>
      <c r="R217" s="295"/>
      <c r="S217" s="327" t="str">
        <f>_xlfn.XLOOKUP(Tabla135[[#This Row],[Tipo de control]],Tabla7[Tipo de control],Tabla7[Peso],"",1)</f>
        <v/>
      </c>
      <c r="T217" s="290" t="str">
        <f>_xlfn.XLOOKUP(Tabla135[[#This Row],[Tipo de control]],Tabla7[Tipo de control],Tabla7[Afectación matriz],"",1)</f>
        <v/>
      </c>
      <c r="U217" s="295"/>
      <c r="V217" s="327" t="str">
        <f>_xlfn.XLOOKUP(Tabla135[[#This Row],[Implementación]],Tabla11[Implementación],Tabla11[Peso],"",1)</f>
        <v/>
      </c>
      <c r="W217" s="295"/>
      <c r="X217" s="295"/>
      <c r="Y217" s="295"/>
      <c r="Z217" s="295"/>
      <c r="AA217" s="310" t="str">
        <f>IFERROR(Tabla135[[#This Row],[Peso del control]]+Tabla135[[#This Row],[Peso de la implementación]],"")</f>
        <v/>
      </c>
      <c r="AB217" s="310" t="str" cm="1">
        <f t="array" ref="AB217">IFERROR(IF(Tabla135[[#This Row],[Registro diligenciado]]=TRUE,_xlfn.IFS(AND(Tabla135[[#This Row],[No. de Control]]=1,Tabla135[[#This Row],[Desplazamiento en la Matriz]]="Probabilidad"),D217-(D217*Tabla135[[#This Row],[Valor del control]]),AND(Tabla135[[#This Row],[No. de Control]]&gt;1,Tabla135[[#This Row],[Desplazamiento en la Matriz]]="Probabilidad"),AB216-(AB216*Tabla135[[#This Row],[Valor del control]]),AND(Tabla135[[#This Row],[No. de Control]]=1,Tabla135[[#This Row],[Desplazamiento en la Matriz]]="Impacto"),D217,AND(Tabla135[[#This Row],[No. de Control]]&gt;1,Tabla135[[#This Row],[Desplazamiento en la Matriz]]="Impacto"),AB216),""),"")</f>
        <v/>
      </c>
      <c r="AC217" s="310" t="str" cm="1">
        <f t="array" ref="AC217">IFERROR(IF(Tabla135[[#This Row],[Registro diligenciado]]=TRUE,_xlfn.IFS(AND(Tabla135[[#This Row],[No. de Control]]=1,Tabla135[[#This Row],[Desplazamiento en la Matriz]]="Impacto"),E217-(E217*Tabla135[[#This Row],[Valor del control]]),AND(Tabla135[[#This Row],[No. de Control]]&gt;1,Tabla135[[#This Row],[Desplazamiento en la Matriz]]="Impacto"),AC216-(AC216*Tabla135[[#This Row],[Valor del control]]),AND(Tabla135[[#This Row],[No. de Control]]=1,Tabla135[[#This Row],[Desplazamiento en la Matriz]]="Probabilidad"),E217,AND(Tabla135[[#This Row],[No. de Control]]&gt;1,Tabla135[[#This Row],[Desplazamiento en la Matriz]]="Probabilidad"),AC216),""),"")</f>
        <v/>
      </c>
      <c r="AD217" s="310">
        <f>IFERROR(_xlfn.MINIFS(Tabla135[Probabilidad residual],Tabla135[Id Riesgo],Tabla135[[#This Row],[Id Riesgo]]),"")</f>
        <v>0.14399999999999999</v>
      </c>
      <c r="AE217" s="310">
        <f>IFERROR(_xlfn.MINIFS(Tabla135[Impacto residual],Tabla135[Id Riesgo],Tabla135[[#This Row],[Id Riesgo]]),"")</f>
        <v>0.8</v>
      </c>
      <c r="AF217" s="310" t="str" cm="1">
        <f t="array" ref="AF2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7" s="310" t="str" cm="1">
        <f t="array" ref="AG2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7" s="213"/>
      <c r="AJ217" s="801">
        <f>_xlfn.MINIFS(Tabla135[Probabilidad residual],Tabla135[Id Riesgo],Tabla135[[#This Row],[Id Riesgo]])</f>
        <v>0.14399999999999999</v>
      </c>
      <c r="AK217" s="801">
        <f>_xlfn.MINIFS(Tabla135[Impacto residual],Tabla135[Id Riesgo],Tabla135[[#This Row],[Id Riesgo]])</f>
        <v>0.8</v>
      </c>
      <c r="AL217" s="801"/>
      <c r="AM217" s="801"/>
      <c r="AN217" s="213"/>
      <c r="AO217" s="213"/>
      <c r="AP217" s="213"/>
      <c r="AQ217" s="213"/>
      <c r="AR217" s="213"/>
      <c r="AS217" s="213"/>
      <c r="AT217" s="213"/>
      <c r="AU217" s="213"/>
      <c r="AV217" s="213"/>
      <c r="AW217" s="213"/>
      <c r="AX217" s="213"/>
      <c r="AY217" s="213"/>
    </row>
    <row r="218" spans="1:51" ht="161.6" hidden="1" x14ac:dyDescent="0.4">
      <c r="A218" s="783" t="str">
        <f>Tabla135[[#This Row],[Id Riesgo]]</f>
        <v>RC21</v>
      </c>
      <c r="B218"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8" s="776" t="b">
        <f>Tabla135[[#This Row],[Identificado en paso 1 y 2?]]</f>
        <v>1</v>
      </c>
      <c r="D218" s="801">
        <f>_xlfn.XLOOKUP(Tabla135[[#This Row],[Id Riesgo]],Tabla13[Id Riesgo],Tabla13[Probabilidad],"",1)</f>
        <v>0.4</v>
      </c>
      <c r="E218" s="801">
        <f>IF(C218=TRUE,_xlfn.XLOOKUP(Tabla135[[#This Row],[Id Riesgo]],Tabla13[Id Riesgo],Tabla13[Porcentaje Impacto],"",1),"")</f>
        <v>0.8</v>
      </c>
      <c r="F218" s="290" t="str">
        <f t="shared" si="20"/>
        <v>RC21</v>
      </c>
      <c r="G218" s="414" t="b">
        <f>_xlfn.XLOOKUP(F218,Tabla13[Id Riesgo],Tabla13[Registro diligenciado],FALSE,1)</f>
        <v>1</v>
      </c>
      <c r="H218" s="290" t="str">
        <f>IF(G218,_xlfn.XLOOKUP(F218,Tabla6[Id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8" s="327">
        <f>_xlfn.XLOOKUP(Tabla135[[#This Row],[Id Riesgo]],Tabla13[Id Riesgo],Tabla13[Probabilidad])</f>
        <v>0.4</v>
      </c>
      <c r="J218" s="327">
        <f>_xlfn.XLOOKUP(Tabla135[[#This Row],[Id Riesgo]],Tabla13[Id Riesgo],Tabla13[Porcentaje Impacto],"",1)</f>
        <v>0.8</v>
      </c>
      <c r="K218" s="311">
        <v>7</v>
      </c>
      <c r="L218" s="314"/>
      <c r="M218" s="314"/>
      <c r="N218" s="314"/>
      <c r="O218" s="295"/>
      <c r="P218" s="314"/>
      <c r="Q218" s="328" t="str">
        <f>_xlfn.TEXTJOIN(" ",TRUE,Tabla135[[#This Row],[Actividad - Acción ¿Qué?
Inicia con verbo]],Tabla135[[#This Row],[Complemento
(Observaciones o desviaciones)]])</f>
        <v/>
      </c>
      <c r="R218" s="295"/>
      <c r="S218" s="327" t="str">
        <f>_xlfn.XLOOKUP(Tabla135[[#This Row],[Tipo de control]],Tabla7[Tipo de control],Tabla7[Peso],"",1)</f>
        <v/>
      </c>
      <c r="T218" s="290" t="str">
        <f>_xlfn.XLOOKUP(Tabla135[[#This Row],[Tipo de control]],Tabla7[Tipo de control],Tabla7[Afectación matriz],"",1)</f>
        <v/>
      </c>
      <c r="U218" s="295"/>
      <c r="V218" s="327" t="str">
        <f>_xlfn.XLOOKUP(Tabla135[[#This Row],[Implementación]],Tabla11[Implementación],Tabla11[Peso],"",1)</f>
        <v/>
      </c>
      <c r="W218" s="295"/>
      <c r="X218" s="295"/>
      <c r="Y218" s="295"/>
      <c r="Z218" s="295"/>
      <c r="AA218" s="310" t="str">
        <f>IFERROR(Tabla135[[#This Row],[Peso del control]]+Tabla135[[#This Row],[Peso de la implementación]],"")</f>
        <v/>
      </c>
      <c r="AB218" s="310" t="str" cm="1">
        <f t="array" ref="AB218">IFERROR(IF(Tabla135[[#This Row],[Registro diligenciado]]=TRUE,_xlfn.IFS(AND(Tabla135[[#This Row],[No. de Control]]=1,Tabla135[[#This Row],[Desplazamiento en la Matriz]]="Probabilidad"),D218-(D218*Tabla135[[#This Row],[Valor del control]]),AND(Tabla135[[#This Row],[No. de Control]]&gt;1,Tabla135[[#This Row],[Desplazamiento en la Matriz]]="Probabilidad"),AB217-(AB217*Tabla135[[#This Row],[Valor del control]]),AND(Tabla135[[#This Row],[No. de Control]]=1,Tabla135[[#This Row],[Desplazamiento en la Matriz]]="Impacto"),D218,AND(Tabla135[[#This Row],[No. de Control]]&gt;1,Tabla135[[#This Row],[Desplazamiento en la Matriz]]="Impacto"),AB217),""),"")</f>
        <v/>
      </c>
      <c r="AC218" s="310" t="str" cm="1">
        <f t="array" ref="AC218">IFERROR(IF(Tabla135[[#This Row],[Registro diligenciado]]=TRUE,_xlfn.IFS(AND(Tabla135[[#This Row],[No. de Control]]=1,Tabla135[[#This Row],[Desplazamiento en la Matriz]]="Impacto"),E218-(E218*Tabla135[[#This Row],[Valor del control]]),AND(Tabla135[[#This Row],[No. de Control]]&gt;1,Tabla135[[#This Row],[Desplazamiento en la Matriz]]="Impacto"),AC217-(AC217*Tabla135[[#This Row],[Valor del control]]),AND(Tabla135[[#This Row],[No. de Control]]=1,Tabla135[[#This Row],[Desplazamiento en la Matriz]]="Probabilidad"),E218,AND(Tabla135[[#This Row],[No. de Control]]&gt;1,Tabla135[[#This Row],[Desplazamiento en la Matriz]]="Probabilidad"),AC217),""),"")</f>
        <v/>
      </c>
      <c r="AD218" s="310">
        <f>IFERROR(_xlfn.MINIFS(Tabla135[Probabilidad residual],Tabla135[Id Riesgo],Tabla135[[#This Row],[Id Riesgo]]),"")</f>
        <v>0.14399999999999999</v>
      </c>
      <c r="AE218" s="310">
        <f>IFERROR(_xlfn.MINIFS(Tabla135[Impacto residual],Tabla135[Id Riesgo],Tabla135[[#This Row],[Id Riesgo]]),"")</f>
        <v>0.8</v>
      </c>
      <c r="AF218" s="310" t="str" cm="1">
        <f t="array" ref="AF2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8" s="310" t="str" cm="1">
        <f t="array" ref="AG2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8" s="213"/>
      <c r="AJ218" s="801">
        <f>_xlfn.MINIFS(Tabla135[Probabilidad residual],Tabla135[Id Riesgo],Tabla135[[#This Row],[Id Riesgo]])</f>
        <v>0.14399999999999999</v>
      </c>
      <c r="AK218" s="801">
        <f>_xlfn.MINIFS(Tabla135[Impacto residual],Tabla135[Id Riesgo],Tabla135[[#This Row],[Id Riesgo]])</f>
        <v>0.8</v>
      </c>
      <c r="AL218" s="801"/>
      <c r="AM218" s="801"/>
      <c r="AN218" s="213"/>
      <c r="AO218" s="213"/>
      <c r="AP218" s="213"/>
      <c r="AQ218" s="213"/>
      <c r="AR218" s="213"/>
      <c r="AS218" s="213"/>
      <c r="AT218" s="213"/>
      <c r="AU218" s="213"/>
      <c r="AV218" s="213"/>
      <c r="AW218" s="213"/>
      <c r="AX218" s="213"/>
      <c r="AY218" s="213"/>
    </row>
    <row r="219" spans="1:51" ht="161.6" hidden="1" x14ac:dyDescent="0.4">
      <c r="A219" s="783" t="str">
        <f>Tabla135[[#This Row],[Id Riesgo]]</f>
        <v>RC21</v>
      </c>
      <c r="B219"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19" s="776" t="b">
        <f>Tabla135[[#This Row],[Identificado en paso 1 y 2?]]</f>
        <v>1</v>
      </c>
      <c r="D219" s="801">
        <f>_xlfn.XLOOKUP(Tabla135[[#This Row],[Id Riesgo]],Tabla13[Id Riesgo],Tabla13[Probabilidad],"",1)</f>
        <v>0.4</v>
      </c>
      <c r="E219" s="801">
        <f>IF(C219=TRUE,_xlfn.XLOOKUP(Tabla135[[#This Row],[Id Riesgo]],Tabla13[Id Riesgo],Tabla13[Porcentaje Impacto],"",1),"")</f>
        <v>0.8</v>
      </c>
      <c r="F219" s="290" t="str">
        <f t="shared" si="20"/>
        <v>RC21</v>
      </c>
      <c r="G219" s="414" t="b">
        <f>_xlfn.XLOOKUP(F219,Tabla13[Id Riesgo],Tabla13[Registro diligenciado],FALSE,1)</f>
        <v>1</v>
      </c>
      <c r="H219" s="290" t="str">
        <f>IF(G219,_xlfn.XLOOKUP(F219,Tabla6[Id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19" s="327">
        <f>_xlfn.XLOOKUP(Tabla135[[#This Row],[Id Riesgo]],Tabla13[Id Riesgo],Tabla13[Probabilidad])</f>
        <v>0.4</v>
      </c>
      <c r="J219" s="327">
        <f>_xlfn.XLOOKUP(Tabla135[[#This Row],[Id Riesgo]],Tabla13[Id Riesgo],Tabla13[Porcentaje Impacto],"",1)</f>
        <v>0.8</v>
      </c>
      <c r="K219" s="311">
        <v>8</v>
      </c>
      <c r="L219" s="314"/>
      <c r="M219" s="314"/>
      <c r="N219" s="314"/>
      <c r="O219" s="295"/>
      <c r="P219" s="314"/>
      <c r="Q219" s="328" t="str">
        <f>_xlfn.TEXTJOIN(" ",TRUE,Tabla135[[#This Row],[Actividad - Acción ¿Qué?
Inicia con verbo]],Tabla135[[#This Row],[Complemento
(Observaciones o desviaciones)]])</f>
        <v/>
      </c>
      <c r="R219" s="295"/>
      <c r="S219" s="327" t="str">
        <f>_xlfn.XLOOKUP(Tabla135[[#This Row],[Tipo de control]],Tabla7[Tipo de control],Tabla7[Peso],"",1)</f>
        <v/>
      </c>
      <c r="T219" s="290" t="str">
        <f>_xlfn.XLOOKUP(Tabla135[[#This Row],[Tipo de control]],Tabla7[Tipo de control],Tabla7[Afectación matriz],"",1)</f>
        <v/>
      </c>
      <c r="U219" s="295"/>
      <c r="V219" s="327" t="str">
        <f>_xlfn.XLOOKUP(Tabla135[[#This Row],[Implementación]],Tabla11[Implementación],Tabla11[Peso],"",1)</f>
        <v/>
      </c>
      <c r="W219" s="295"/>
      <c r="X219" s="295"/>
      <c r="Y219" s="295"/>
      <c r="Z219" s="295"/>
      <c r="AA219" s="310" t="str">
        <f>IFERROR(Tabla135[[#This Row],[Peso del control]]+Tabla135[[#This Row],[Peso de la implementación]],"")</f>
        <v/>
      </c>
      <c r="AB219" s="310" t="str" cm="1">
        <f t="array" ref="AB219">IFERROR(IF(Tabla135[[#This Row],[Registro diligenciado]]=TRUE,_xlfn.IFS(AND(Tabla135[[#This Row],[No. de Control]]=1,Tabla135[[#This Row],[Desplazamiento en la Matriz]]="Probabilidad"),D219-(D219*Tabla135[[#This Row],[Valor del control]]),AND(Tabla135[[#This Row],[No. de Control]]&gt;1,Tabla135[[#This Row],[Desplazamiento en la Matriz]]="Probabilidad"),AB218-(AB218*Tabla135[[#This Row],[Valor del control]]),AND(Tabla135[[#This Row],[No. de Control]]=1,Tabla135[[#This Row],[Desplazamiento en la Matriz]]="Impacto"),D219,AND(Tabla135[[#This Row],[No. de Control]]&gt;1,Tabla135[[#This Row],[Desplazamiento en la Matriz]]="Impacto"),AB218),""),"")</f>
        <v/>
      </c>
      <c r="AC219" s="310" t="str" cm="1">
        <f t="array" ref="AC219">IFERROR(IF(Tabla135[[#This Row],[Registro diligenciado]]=TRUE,_xlfn.IFS(AND(Tabla135[[#This Row],[No. de Control]]=1,Tabla135[[#This Row],[Desplazamiento en la Matriz]]="Impacto"),E219-(E219*Tabla135[[#This Row],[Valor del control]]),AND(Tabla135[[#This Row],[No. de Control]]&gt;1,Tabla135[[#This Row],[Desplazamiento en la Matriz]]="Impacto"),AC218-(AC218*Tabla135[[#This Row],[Valor del control]]),AND(Tabla135[[#This Row],[No. de Control]]=1,Tabla135[[#This Row],[Desplazamiento en la Matriz]]="Probabilidad"),E219,AND(Tabla135[[#This Row],[No. de Control]]&gt;1,Tabla135[[#This Row],[Desplazamiento en la Matriz]]="Probabilidad"),AC218),""),"")</f>
        <v/>
      </c>
      <c r="AD219" s="310">
        <f>IFERROR(_xlfn.MINIFS(Tabla135[Probabilidad residual],Tabla135[Id Riesgo],Tabla135[[#This Row],[Id Riesgo]]),"")</f>
        <v>0.14399999999999999</v>
      </c>
      <c r="AE219" s="310">
        <f>IFERROR(_xlfn.MINIFS(Tabla135[Impacto residual],Tabla135[Id Riesgo],Tabla135[[#This Row],[Id Riesgo]]),"")</f>
        <v>0.8</v>
      </c>
      <c r="AF219" s="310" t="str" cm="1">
        <f t="array" ref="AF2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19" s="310" t="str" cm="1">
        <f t="array" ref="AG2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19" s="213"/>
      <c r="AJ219" s="801">
        <f>_xlfn.MINIFS(Tabla135[Probabilidad residual],Tabla135[Id Riesgo],Tabla135[[#This Row],[Id Riesgo]])</f>
        <v>0.14399999999999999</v>
      </c>
      <c r="AK219" s="801">
        <f>_xlfn.MINIFS(Tabla135[Impacto residual],Tabla135[Id Riesgo],Tabla135[[#This Row],[Id Riesgo]])</f>
        <v>0.8</v>
      </c>
      <c r="AL219" s="801"/>
      <c r="AM219" s="801"/>
      <c r="AN219" s="213"/>
      <c r="AO219" s="213"/>
      <c r="AP219" s="213"/>
      <c r="AQ219" s="213"/>
      <c r="AR219" s="213"/>
      <c r="AS219" s="213"/>
      <c r="AT219" s="213"/>
      <c r="AU219" s="213"/>
      <c r="AV219" s="213"/>
      <c r="AW219" s="213"/>
      <c r="AX219" s="213"/>
      <c r="AY219" s="213"/>
    </row>
    <row r="220" spans="1:51" ht="161.6" hidden="1" x14ac:dyDescent="0.4">
      <c r="A220" s="783" t="str">
        <f>Tabla135[[#This Row],[Id Riesgo]]</f>
        <v>RC21</v>
      </c>
      <c r="B220"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20" s="776" t="b">
        <f>Tabla135[[#This Row],[Identificado en paso 1 y 2?]]</f>
        <v>1</v>
      </c>
      <c r="D220" s="801">
        <f>_xlfn.XLOOKUP(Tabla135[[#This Row],[Id Riesgo]],Tabla13[Id Riesgo],Tabla13[Probabilidad],"",1)</f>
        <v>0.4</v>
      </c>
      <c r="E220" s="801">
        <f>IF(C220=TRUE,_xlfn.XLOOKUP(Tabla135[[#This Row],[Id Riesgo]],Tabla13[Id Riesgo],Tabla13[Porcentaje Impacto],"",1),"")</f>
        <v>0.8</v>
      </c>
      <c r="F220" s="290" t="str">
        <f t="shared" si="20"/>
        <v>RC21</v>
      </c>
      <c r="G220" s="414" t="b">
        <f>_xlfn.XLOOKUP(F220,Tabla13[Id Riesgo],Tabla13[Registro diligenciado],FALSE,1)</f>
        <v>1</v>
      </c>
      <c r="H220" s="290" t="str">
        <f>IF(G220,_xlfn.XLOOKUP(F220,Tabla6[Id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20" s="327">
        <f>_xlfn.XLOOKUP(Tabla135[[#This Row],[Id Riesgo]],Tabla13[Id Riesgo],Tabla13[Probabilidad])</f>
        <v>0.4</v>
      </c>
      <c r="J220" s="327">
        <f>_xlfn.XLOOKUP(Tabla135[[#This Row],[Id Riesgo]],Tabla13[Id Riesgo],Tabla13[Porcentaje Impacto],"",1)</f>
        <v>0.8</v>
      </c>
      <c r="K220" s="311">
        <v>9</v>
      </c>
      <c r="L220" s="314"/>
      <c r="M220" s="314"/>
      <c r="N220" s="314"/>
      <c r="O220" s="295"/>
      <c r="P220" s="314"/>
      <c r="Q220" s="328" t="str">
        <f>_xlfn.TEXTJOIN(" ",TRUE,Tabla135[[#This Row],[Actividad - Acción ¿Qué?
Inicia con verbo]],Tabla135[[#This Row],[Complemento
(Observaciones o desviaciones)]])</f>
        <v/>
      </c>
      <c r="R220" s="295"/>
      <c r="S220" s="327" t="str">
        <f>_xlfn.XLOOKUP(Tabla135[[#This Row],[Tipo de control]],Tabla7[Tipo de control],Tabla7[Peso],"",1)</f>
        <v/>
      </c>
      <c r="T220" s="290" t="str">
        <f>_xlfn.XLOOKUP(Tabla135[[#This Row],[Tipo de control]],Tabla7[Tipo de control],Tabla7[Afectación matriz],"",1)</f>
        <v/>
      </c>
      <c r="U220" s="295"/>
      <c r="V220" s="327" t="str">
        <f>_xlfn.XLOOKUP(Tabla135[[#This Row],[Implementación]],Tabla11[Implementación],Tabla11[Peso],"",1)</f>
        <v/>
      </c>
      <c r="W220" s="295"/>
      <c r="X220" s="295"/>
      <c r="Y220" s="295"/>
      <c r="Z220" s="295"/>
      <c r="AA220" s="310" t="str">
        <f>IFERROR(Tabla135[[#This Row],[Peso del control]]+Tabla135[[#This Row],[Peso de la implementación]],"")</f>
        <v/>
      </c>
      <c r="AB220" s="310" t="str" cm="1">
        <f t="array" ref="AB220">IFERROR(IF(Tabla135[[#This Row],[Registro diligenciado]]=TRUE,_xlfn.IFS(AND(Tabla135[[#This Row],[No. de Control]]=1,Tabla135[[#This Row],[Desplazamiento en la Matriz]]="Probabilidad"),D220-(D220*Tabla135[[#This Row],[Valor del control]]),AND(Tabla135[[#This Row],[No. de Control]]&gt;1,Tabla135[[#This Row],[Desplazamiento en la Matriz]]="Probabilidad"),AB219-(AB219*Tabla135[[#This Row],[Valor del control]]),AND(Tabla135[[#This Row],[No. de Control]]=1,Tabla135[[#This Row],[Desplazamiento en la Matriz]]="Impacto"),D220,AND(Tabla135[[#This Row],[No. de Control]]&gt;1,Tabla135[[#This Row],[Desplazamiento en la Matriz]]="Impacto"),AB219),""),"")</f>
        <v/>
      </c>
      <c r="AC220" s="310" t="str" cm="1">
        <f t="array" ref="AC220">IFERROR(IF(Tabla135[[#This Row],[Registro diligenciado]]=TRUE,_xlfn.IFS(AND(Tabla135[[#This Row],[No. de Control]]=1,Tabla135[[#This Row],[Desplazamiento en la Matriz]]="Impacto"),E220-(E220*Tabla135[[#This Row],[Valor del control]]),AND(Tabla135[[#This Row],[No. de Control]]&gt;1,Tabla135[[#This Row],[Desplazamiento en la Matriz]]="Impacto"),AC219-(AC219*Tabla135[[#This Row],[Valor del control]]),AND(Tabla135[[#This Row],[No. de Control]]=1,Tabla135[[#This Row],[Desplazamiento en la Matriz]]="Probabilidad"),E220,AND(Tabla135[[#This Row],[No. de Control]]&gt;1,Tabla135[[#This Row],[Desplazamiento en la Matriz]]="Probabilidad"),AC219),""),"")</f>
        <v/>
      </c>
      <c r="AD220" s="310">
        <f>IFERROR(_xlfn.MINIFS(Tabla135[Probabilidad residual],Tabla135[Id Riesgo],Tabla135[[#This Row],[Id Riesgo]]),"")</f>
        <v>0.14399999999999999</v>
      </c>
      <c r="AE220" s="310">
        <f>IFERROR(_xlfn.MINIFS(Tabla135[Impacto residual],Tabla135[Id Riesgo],Tabla135[[#This Row],[Id Riesgo]]),"")</f>
        <v>0.8</v>
      </c>
      <c r="AF220" s="310" t="str" cm="1">
        <f t="array" ref="AF2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20" s="310" t="str" cm="1">
        <f t="array" ref="AG2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0" s="213"/>
      <c r="AJ220" s="801">
        <f>_xlfn.MINIFS(Tabla135[Probabilidad residual],Tabla135[Id Riesgo],Tabla135[[#This Row],[Id Riesgo]])</f>
        <v>0.14399999999999999</v>
      </c>
      <c r="AK220" s="801">
        <f>_xlfn.MINIFS(Tabla135[Impacto residual],Tabla135[Id Riesgo],Tabla135[[#This Row],[Id Riesgo]])</f>
        <v>0.8</v>
      </c>
      <c r="AL220" s="801"/>
      <c r="AM220" s="801"/>
      <c r="AN220" s="213"/>
      <c r="AO220" s="213"/>
      <c r="AP220" s="213"/>
      <c r="AQ220" s="213"/>
      <c r="AR220" s="213"/>
      <c r="AS220" s="213"/>
      <c r="AT220" s="213"/>
      <c r="AU220" s="213"/>
      <c r="AV220" s="213"/>
      <c r="AW220" s="213"/>
      <c r="AX220" s="213"/>
      <c r="AY220" s="213"/>
    </row>
    <row r="221" spans="1:51" ht="161.6" hidden="1" x14ac:dyDescent="0.4">
      <c r="A221" s="783" t="str">
        <f>Tabla135[[#This Row],[Id Riesgo]]</f>
        <v>RC21</v>
      </c>
      <c r="B221" s="784" t="str">
        <f>Tabla135[[#This Row],[Riesgo]]</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C221" s="776" t="b">
        <f>Tabla135[[#This Row],[Identificado en paso 1 y 2?]]</f>
        <v>1</v>
      </c>
      <c r="D221" s="801">
        <f>_xlfn.XLOOKUP(Tabla135[[#This Row],[Id Riesgo]],Tabla13[Id Riesgo],Tabla13[Probabilidad],"",1)</f>
        <v>0.4</v>
      </c>
      <c r="E221" s="801">
        <f>IF(C221=TRUE,_xlfn.XLOOKUP(Tabla135[[#This Row],[Id Riesgo]],Tabla13[Id Riesgo],Tabla13[Porcentaje Impacto],"",1),"")</f>
        <v>0.8</v>
      </c>
      <c r="F221" s="290" t="str">
        <f t="shared" si="20"/>
        <v>RC21</v>
      </c>
      <c r="G221" s="414" t="b">
        <f>_xlfn.XLOOKUP(F221,Tabla13[Id Riesgo],Tabla13[Registro diligenciado],FALSE,1)</f>
        <v>1</v>
      </c>
      <c r="H221" s="290" t="str">
        <f>IF(G221,_xlfn.XLOOKUP(F221,Tabla6[Id Riesgo],Tabla6[DESCRIPCIÓN DEL RIESGO],FALSE,1),"")</f>
        <v>Posibilidad de afectación Legal, Reputacional, Económica, Operativa por Fraude interno, Soborno entrante, Conflicto de Intereses debido a cohecho, concusión y/o prevaricato, en las actuaciones de algún profesional de la Subdirección de Acceso a Tierras en Zonas Focalizadas, a través de la manipulación y/u omisión de información durante las actividades de verificación de los requisitos mínimos del predio en su tipo jurídico, técnico y/o ambiental y financiero  bajo el cual se materialice un subsidio</v>
      </c>
      <c r="I221" s="327">
        <f>_xlfn.XLOOKUP(Tabla135[[#This Row],[Id Riesgo]],Tabla13[Id Riesgo],Tabla13[Probabilidad])</f>
        <v>0.4</v>
      </c>
      <c r="J221" s="327">
        <f>_xlfn.XLOOKUP(Tabla135[[#This Row],[Id Riesgo]],Tabla13[Id Riesgo],Tabla13[Porcentaje Impacto],"",1)</f>
        <v>0.8</v>
      </c>
      <c r="K221" s="311">
        <v>10</v>
      </c>
      <c r="L221" s="314"/>
      <c r="M221" s="314"/>
      <c r="N221" s="314"/>
      <c r="O221" s="295"/>
      <c r="P221" s="314"/>
      <c r="Q221" s="328" t="str">
        <f>_xlfn.TEXTJOIN(" ",TRUE,Tabla135[[#This Row],[Actividad - Acción ¿Qué?
Inicia con verbo]],Tabla135[[#This Row],[Complemento
(Observaciones o desviaciones)]])</f>
        <v/>
      </c>
      <c r="R221" s="295"/>
      <c r="S221" s="327" t="str">
        <f>_xlfn.XLOOKUP(Tabla135[[#This Row],[Tipo de control]],Tabla7[Tipo de control],Tabla7[Peso],"",1)</f>
        <v/>
      </c>
      <c r="T221" s="290" t="str">
        <f>_xlfn.XLOOKUP(Tabla135[[#This Row],[Tipo de control]],Tabla7[Tipo de control],Tabla7[Afectación matriz],"",1)</f>
        <v/>
      </c>
      <c r="U221" s="295"/>
      <c r="V221" s="327" t="str">
        <f>_xlfn.XLOOKUP(Tabla135[[#This Row],[Implementación]],Tabla11[Implementación],Tabla11[Peso],"",1)</f>
        <v/>
      </c>
      <c r="W221" s="295"/>
      <c r="X221" s="295"/>
      <c r="Y221" s="295"/>
      <c r="Z221" s="295"/>
      <c r="AA221" s="310" t="str">
        <f>IFERROR(Tabla135[[#This Row],[Peso del control]]+Tabla135[[#This Row],[Peso de la implementación]],"")</f>
        <v/>
      </c>
      <c r="AB221" s="310" t="str" cm="1">
        <f t="array" ref="AB221">IFERROR(IF(Tabla135[[#This Row],[Registro diligenciado]]=TRUE,_xlfn.IFS(AND(Tabla135[[#This Row],[No. de Control]]=1,Tabla135[[#This Row],[Desplazamiento en la Matriz]]="Probabilidad"),D221-(D221*Tabla135[[#This Row],[Valor del control]]),AND(Tabla135[[#This Row],[No. de Control]]&gt;1,Tabla135[[#This Row],[Desplazamiento en la Matriz]]="Probabilidad"),AB220-(AB220*Tabla135[[#This Row],[Valor del control]]),AND(Tabla135[[#This Row],[No. de Control]]=1,Tabla135[[#This Row],[Desplazamiento en la Matriz]]="Impacto"),D221,AND(Tabla135[[#This Row],[No. de Control]]&gt;1,Tabla135[[#This Row],[Desplazamiento en la Matriz]]="Impacto"),AB220),""),"")</f>
        <v/>
      </c>
      <c r="AC221" s="310" t="str" cm="1">
        <f t="array" ref="AC221">IFERROR(IF(Tabla135[[#This Row],[Registro diligenciado]]=TRUE,_xlfn.IFS(AND(Tabla135[[#This Row],[No. de Control]]=1,Tabla135[[#This Row],[Desplazamiento en la Matriz]]="Impacto"),E221-(E221*Tabla135[[#This Row],[Valor del control]]),AND(Tabla135[[#This Row],[No. de Control]]&gt;1,Tabla135[[#This Row],[Desplazamiento en la Matriz]]="Impacto"),AC220-(AC220*Tabla135[[#This Row],[Valor del control]]),AND(Tabla135[[#This Row],[No. de Control]]=1,Tabla135[[#This Row],[Desplazamiento en la Matriz]]="Probabilidad"),E221,AND(Tabla135[[#This Row],[No. de Control]]&gt;1,Tabla135[[#This Row],[Desplazamiento en la Matriz]]="Probabilidad"),AC220),""),"")</f>
        <v/>
      </c>
      <c r="AD221" s="310">
        <f>IFERROR(_xlfn.MINIFS(Tabla135[Probabilidad residual],Tabla135[Id Riesgo],Tabla135[[#This Row],[Id Riesgo]]),"")</f>
        <v>0.14399999999999999</v>
      </c>
      <c r="AE221" s="310">
        <f>IFERROR(_xlfn.MINIFS(Tabla135[Impacto residual],Tabla135[Id Riesgo],Tabla135[[#This Row],[Id Riesgo]]),"")</f>
        <v>0.8</v>
      </c>
      <c r="AF221" s="310" t="str" cm="1">
        <f t="array" ref="AF2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21" s="310" t="str" cm="1">
        <f t="array" ref="AG2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1" s="213"/>
      <c r="AJ221" s="801">
        <f>_xlfn.MINIFS(Tabla135[Probabilidad residual],Tabla135[Id Riesgo],Tabla135[[#This Row],[Id Riesgo]])</f>
        <v>0.14399999999999999</v>
      </c>
      <c r="AK221" s="801">
        <f>_xlfn.MINIFS(Tabla135[Impacto residual],Tabla135[Id Riesgo],Tabla135[[#This Row],[Id Riesgo]])</f>
        <v>0.8</v>
      </c>
      <c r="AL221" s="801"/>
      <c r="AM221" s="801"/>
      <c r="AN221" s="213"/>
      <c r="AO221" s="213"/>
      <c r="AP221" s="213"/>
      <c r="AQ221" s="213"/>
      <c r="AR221" s="213"/>
      <c r="AS221" s="213"/>
      <c r="AT221" s="213"/>
      <c r="AU221" s="213"/>
      <c r="AV221" s="213"/>
      <c r="AW221" s="213"/>
      <c r="AX221" s="213"/>
      <c r="AY221" s="213"/>
    </row>
    <row r="222" spans="1:51" ht="161.6" x14ac:dyDescent="0.4">
      <c r="A222" s="783" t="str">
        <f>Tabla135[[#This Row],[Id Riesgo]]</f>
        <v>RC22</v>
      </c>
      <c r="B222"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2" s="776" t="b">
        <f>Tabla135[[#This Row],[Identificado en paso 1 y 2?]]</f>
        <v>1</v>
      </c>
      <c r="D222" s="801">
        <f>_xlfn.XLOOKUP(Tabla135[[#This Row],[Id Riesgo]],Tabla13[Id Riesgo],Tabla13[Probabilidad],"",1)</f>
        <v>0.6</v>
      </c>
      <c r="E222" s="801">
        <f>IF(C222=TRUE,_xlfn.XLOOKUP(Tabla135[[#This Row],[Id Riesgo]],Tabla13[Id Riesgo],Tabla13[Porcentaje Impacto],"",1),"")</f>
        <v>0.8</v>
      </c>
      <c r="F222" s="290" t="s">
        <v>600</v>
      </c>
      <c r="G222" s="414" t="b">
        <f>_xlfn.XLOOKUP(F222,Tabla13[Id Riesgo],Tabla13[Registro diligenciado],FALSE,1)</f>
        <v>1</v>
      </c>
      <c r="H222" s="290" t="str">
        <f>IF(G222,_xlfn.XLOOKUP(F222,Tabla6[Id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2" s="327">
        <f>_xlfn.XLOOKUP(Tabla135[[#This Row],[Id Riesgo]],Tabla13[Id Riesgo],Tabla13[Probabilidad])</f>
        <v>0.6</v>
      </c>
      <c r="J222" s="327">
        <f>_xlfn.XLOOKUP(Tabla135[[#This Row],[Id Riesgo]],Tabla13[Id Riesgo],Tabla13[Porcentaje Impacto],"",1)</f>
        <v>0.8</v>
      </c>
      <c r="K222" s="311">
        <v>1</v>
      </c>
      <c r="L222" s="314" t="s">
        <v>265</v>
      </c>
      <c r="M222" s="314" t="s">
        <v>236</v>
      </c>
      <c r="N222" s="314" t="s">
        <v>296</v>
      </c>
      <c r="O222" s="295" t="s">
        <v>830</v>
      </c>
      <c r="P222" s="314" t="s">
        <v>831</v>
      </c>
      <c r="Q222" s="328" t="str">
        <f>_xlfn.TEXTJOIN(" ",TRUE,Tabla135[[#This Row],[Actividad - Acción ¿Qué?
Inicia con verbo]],Tabla135[[#This Row],[Complemento
(Observaciones o desviaciones)]])</f>
        <v>Validar la decisión del Acto Administrativo de Apertura, mediante la elaboración del Informe Técnico Jurídico, conforme al procedimiento ACCTI-P-020 PRROCEDIMIENTO UNICO EN MUNICIPIOS FOCALIZADOS,  analizando la información recibida de la Subdirección de Sistemas de Información (valoración del sujeto) y de la Subdirección de Planeación Operativa (información técnico-jurídica del predio).</v>
      </c>
      <c r="R222" s="295" t="s">
        <v>135</v>
      </c>
      <c r="S222" s="327">
        <f>_xlfn.XLOOKUP(Tabla135[[#This Row],[Tipo de control]],Tabla7[Tipo de control],Tabla7[Peso],"",1)</f>
        <v>0.15</v>
      </c>
      <c r="T222" s="290" t="str">
        <f>_xlfn.XLOOKUP(Tabla135[[#This Row],[Tipo de control]],Tabla7[Tipo de control],Tabla7[Afectación matriz],"",1)</f>
        <v>Probabilidad</v>
      </c>
      <c r="U222" s="295" t="s">
        <v>136</v>
      </c>
      <c r="V222" s="327">
        <f>_xlfn.XLOOKUP(Tabla135[[#This Row],[Implementación]],Tabla11[Implementación],Tabla11[Peso],"",1)</f>
        <v>0.15</v>
      </c>
      <c r="W222" s="295" t="s">
        <v>98</v>
      </c>
      <c r="X222" s="295" t="s">
        <v>99</v>
      </c>
      <c r="Y222" s="295" t="s">
        <v>100</v>
      </c>
      <c r="Z222" s="295" t="s">
        <v>101</v>
      </c>
      <c r="AA222" s="310">
        <f>IFERROR(Tabla135[[#This Row],[Peso del control]]+Tabla135[[#This Row],[Peso de la implementación]],"")</f>
        <v>0.3</v>
      </c>
      <c r="AB222" s="310" cm="1">
        <f t="array" ref="AB222">IFERROR(IF(Tabla135[[#This Row],[Registro diligenciado]]=TRUE,_xlfn.IFS(AND(Tabla135[[#This Row],[No. de Control]]=1,Tabla135[[#This Row],[Desplazamiento en la Matriz]]="Probabilidad"),D222-(D222*Tabla135[[#This Row],[Valor del control]]),AND(Tabla135[[#This Row],[No. de Control]]&gt;1,Tabla135[[#This Row],[Desplazamiento en la Matriz]]="Probabilidad"),AB221-(AB221*Tabla135[[#This Row],[Valor del control]]),AND(Tabla135[[#This Row],[No. de Control]]=1,Tabla135[[#This Row],[Desplazamiento en la Matriz]]="Impacto"),D222,AND(Tabla135[[#This Row],[No. de Control]]&gt;1,Tabla135[[#This Row],[Desplazamiento en la Matriz]]="Impacto"),AB221),""),"")</f>
        <v>0.42</v>
      </c>
      <c r="AC222" s="310" cm="1">
        <f t="array" ref="AC222">IFERROR(IF(Tabla135[[#This Row],[Registro diligenciado]]=TRUE,_xlfn.IFS(AND(Tabla135[[#This Row],[No. de Control]]=1,Tabla135[[#This Row],[Desplazamiento en la Matriz]]="Impacto"),E222-(E222*Tabla135[[#This Row],[Valor del control]]),AND(Tabla135[[#This Row],[No. de Control]]&gt;1,Tabla135[[#This Row],[Desplazamiento en la Matriz]]="Impacto"),AC221-(AC221*Tabla135[[#This Row],[Valor del control]]),AND(Tabla135[[#This Row],[No. de Control]]=1,Tabla135[[#This Row],[Desplazamiento en la Matriz]]="Probabilidad"),E222,AND(Tabla135[[#This Row],[No. de Control]]&gt;1,Tabla135[[#This Row],[Desplazamiento en la Matriz]]="Probabilidad"),AC221),""),"")</f>
        <v>0.8</v>
      </c>
      <c r="AD222" s="310">
        <f>IFERROR(_xlfn.MINIFS(Tabla135[Probabilidad residual],Tabla135[Id Riesgo],Tabla135[[#This Row],[Id Riesgo]]),"")</f>
        <v>0.29399999999999998</v>
      </c>
      <c r="AE222" s="310">
        <f>IFERROR(_xlfn.MINIFS(Tabla135[Impacto residual],Tabla135[Id Riesgo],Tabla135[[#This Row],[Id Riesgo]]),"")</f>
        <v>0.8</v>
      </c>
      <c r="AF222" s="310" t="str" cm="1">
        <f t="array" ref="AF2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2" s="310" t="str" cm="1">
        <f t="array" ref="AG2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2" s="213"/>
      <c r="AJ222" s="801">
        <f>_xlfn.MINIFS(Tabla135[Probabilidad residual],Tabla135[Id Riesgo],Tabla135[[#This Row],[Id Riesgo]])</f>
        <v>0.29399999999999998</v>
      </c>
      <c r="AK222" s="801">
        <f>_xlfn.MINIFS(Tabla135[Impacto residual],Tabla135[Id Riesgo],Tabla135[[#This Row],[Id Riesgo]])</f>
        <v>0.8</v>
      </c>
      <c r="AL222" s="801" t="str" cm="1">
        <f t="array" ref="AL222">IFERROR(_xlfn.IFS(AND(AJ222&gt;=CONFIGURACIÓN!$BF$6,AJ222&lt;=CONFIGURACIÓN!$BG$6),CONFIGURACIÓN!$BE$6,AND(AJ222&gt;=CONFIGURACIÓN!$BF$7,AJ222&lt;=CONFIGURACIÓN!$BG$7),CONFIGURACIÓN!$BE$7,AND(AJ222&gt;=CONFIGURACIÓN!$BF$8,AJ222&lt;=CONFIGURACIÓN!$BG$8),CONFIGURACIÓN!$BE$8,AND(AJ222&gt;=CONFIGURACIÓN!$BF$9,AJ222&lt;=CONFIGURACIÓN!$BG$9),CONFIGURACIÓN!$BE$9,AND(AJ222&gt;=CONFIGURACIÓN!$BF$10,AJ222&lt;=CONFIGURACIÓN!$BG$10),CONFIGURACIÓN!$BE$10),"")</f>
        <v>Baja</v>
      </c>
      <c r="AM222" s="801" t="str" cm="1">
        <f t="array" ref="AM222">IFERROR(_xlfn.IFS(AND(AK222&gt;=CONFIGURACIÓN!$BJ$6,AK222&lt;=CONFIGURACIÓN!$BK$6),CONFIGURACIÓN!$BI$6,AND(AK222&gt;=CONFIGURACIÓN!$BJ$7,AK222&lt;=CONFIGURACIÓN!$BK$7),CONFIGURACIÓN!$BI$7,AND(AK222&gt;=CONFIGURACIÓN!$BJ$8,AK222&lt;=CONFIGURACIÓN!$BK$8),CONFIGURACIÓN!$BI$8,AND(AK222&gt;=CONFIGURACIÓN!$BJ$9,AK222&lt;=CONFIGURACIÓN!$BK$9),CONFIGURACIÓN!$BI$9,AND(AK222&gt;=CONFIGURACIÓN!$BJ$10,AK222&lt;=CONFIGURACIÓN!$BK$10),CONFIGURACIÓN!$BI$10),"")</f>
        <v>Mayor</v>
      </c>
      <c r="AN222" s="213"/>
      <c r="AO222" s="213"/>
      <c r="AP222" s="213"/>
      <c r="AQ222" s="213"/>
      <c r="AR222" s="213"/>
      <c r="AS222" s="213"/>
      <c r="AT222" s="213"/>
      <c r="AU222" s="213"/>
      <c r="AV222" s="213"/>
      <c r="AW222" s="213"/>
      <c r="AX222" s="213"/>
      <c r="AY222" s="213"/>
    </row>
    <row r="223" spans="1:51" ht="161.6" x14ac:dyDescent="0.4">
      <c r="A223" s="783" t="str">
        <f>Tabla135[[#This Row],[Id Riesgo]]</f>
        <v>RC22</v>
      </c>
      <c r="B223"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3" s="776" t="b">
        <f>Tabla135[[#This Row],[Identificado en paso 1 y 2?]]</f>
        <v>1</v>
      </c>
      <c r="D223" s="801">
        <f>_xlfn.XLOOKUP(Tabla135[[#This Row],[Id Riesgo]],Tabla13[Id Riesgo],Tabla13[Probabilidad],"",1)</f>
        <v>0.6</v>
      </c>
      <c r="E223" s="801">
        <f>IF(C223=TRUE,_xlfn.XLOOKUP(Tabla135[[#This Row],[Id Riesgo]],Tabla13[Id Riesgo],Tabla13[Porcentaje Impacto],"",1),"")</f>
        <v>0.8</v>
      </c>
      <c r="F223" s="290" t="str">
        <f t="shared" ref="F223:F231" si="21">F222</f>
        <v>RC22</v>
      </c>
      <c r="G223" s="414" t="b">
        <f>_xlfn.XLOOKUP(F223,Tabla13[Id Riesgo],Tabla13[Registro diligenciado],FALSE,1)</f>
        <v>1</v>
      </c>
      <c r="H223" s="290" t="str">
        <f>IF(G223,_xlfn.XLOOKUP(F223,Tabla6[Id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3" s="327">
        <f>_xlfn.XLOOKUP(Tabla135[[#This Row],[Id Riesgo]],Tabla13[Id Riesgo],Tabla13[Probabilidad])</f>
        <v>0.6</v>
      </c>
      <c r="J223" s="327">
        <f>_xlfn.XLOOKUP(Tabla135[[#This Row],[Id Riesgo]],Tabla13[Id Riesgo],Tabla13[Porcentaje Impacto],"",1)</f>
        <v>0.8</v>
      </c>
      <c r="K223" s="311">
        <v>2</v>
      </c>
      <c r="L223" s="314" t="s">
        <v>265</v>
      </c>
      <c r="M223" s="314" t="s">
        <v>236</v>
      </c>
      <c r="N223" s="314" t="s">
        <v>296</v>
      </c>
      <c r="O223" s="295" t="s">
        <v>832</v>
      </c>
      <c r="P223" s="314" t="s">
        <v>833</v>
      </c>
      <c r="Q223" s="328" t="str">
        <f>_xlfn.TEXTJOIN(" ",TRUE,Tabla135[[#This Row],[Actividad - Acción ¿Qué?
Inicia con verbo]],Tabla135[[#This Row],[Complemento
(Observaciones o desviaciones)]])</f>
        <v>Ratificar el Informe Tecnico Jurídico, conforme al  ACCTI-P-020 PROCEDIMIENTO ÚNICO EN MUNICIPIOS FOCALIZADOS. analizando los resultados del mismo ITJ y de la Audiencia Pública de Resultados para elaborar el Acto Administrativo de Cierre</v>
      </c>
      <c r="R223" s="295" t="s">
        <v>135</v>
      </c>
      <c r="S223" s="327">
        <f>_xlfn.XLOOKUP(Tabla135[[#This Row],[Tipo de control]],Tabla7[Tipo de control],Tabla7[Peso],"",1)</f>
        <v>0.15</v>
      </c>
      <c r="T223" s="290" t="str">
        <f>_xlfn.XLOOKUP(Tabla135[[#This Row],[Tipo de control]],Tabla7[Tipo de control],Tabla7[Afectación matriz],"",1)</f>
        <v>Probabilidad</v>
      </c>
      <c r="U223" s="295" t="s">
        <v>136</v>
      </c>
      <c r="V223" s="327">
        <f>_xlfn.XLOOKUP(Tabla135[[#This Row],[Implementación]],Tabla11[Implementación],Tabla11[Peso],"",1)</f>
        <v>0.15</v>
      </c>
      <c r="W223" s="295" t="s">
        <v>98</v>
      </c>
      <c r="X223" s="295" t="s">
        <v>99</v>
      </c>
      <c r="Y223" s="295" t="s">
        <v>100</v>
      </c>
      <c r="Z223" s="295" t="s">
        <v>101</v>
      </c>
      <c r="AA223" s="310">
        <f>IFERROR(Tabla135[[#This Row],[Peso del control]]+Tabla135[[#This Row],[Peso de la implementación]],"")</f>
        <v>0.3</v>
      </c>
      <c r="AB223" s="310" cm="1">
        <f t="array" ref="AB223">IFERROR(IF(Tabla135[[#This Row],[Registro diligenciado]]=TRUE,_xlfn.IFS(AND(Tabla135[[#This Row],[No. de Control]]=1,Tabla135[[#This Row],[Desplazamiento en la Matriz]]="Probabilidad"),D223-(D223*Tabla135[[#This Row],[Valor del control]]),AND(Tabla135[[#This Row],[No. de Control]]&gt;1,Tabla135[[#This Row],[Desplazamiento en la Matriz]]="Probabilidad"),AB222-(AB222*Tabla135[[#This Row],[Valor del control]]),AND(Tabla135[[#This Row],[No. de Control]]=1,Tabla135[[#This Row],[Desplazamiento en la Matriz]]="Impacto"),D223,AND(Tabla135[[#This Row],[No. de Control]]&gt;1,Tabla135[[#This Row],[Desplazamiento en la Matriz]]="Impacto"),AB222),""),"")</f>
        <v>0.29399999999999998</v>
      </c>
      <c r="AC223" s="310" cm="1">
        <f t="array" ref="AC223">IFERROR(IF(Tabla135[[#This Row],[Registro diligenciado]]=TRUE,_xlfn.IFS(AND(Tabla135[[#This Row],[No. de Control]]=1,Tabla135[[#This Row],[Desplazamiento en la Matriz]]="Impacto"),E223-(E223*Tabla135[[#This Row],[Valor del control]]),AND(Tabla135[[#This Row],[No. de Control]]&gt;1,Tabla135[[#This Row],[Desplazamiento en la Matriz]]="Impacto"),AC222-(AC222*Tabla135[[#This Row],[Valor del control]]),AND(Tabla135[[#This Row],[No. de Control]]=1,Tabla135[[#This Row],[Desplazamiento en la Matriz]]="Probabilidad"),E223,AND(Tabla135[[#This Row],[No. de Control]]&gt;1,Tabla135[[#This Row],[Desplazamiento en la Matriz]]="Probabilidad"),AC222),""),"")</f>
        <v>0.8</v>
      </c>
      <c r="AD223" s="310">
        <f>IFERROR(_xlfn.MINIFS(Tabla135[Probabilidad residual],Tabla135[Id Riesgo],Tabla135[[#This Row],[Id Riesgo]]),"")</f>
        <v>0.29399999999999998</v>
      </c>
      <c r="AE223" s="310">
        <f>IFERROR(_xlfn.MINIFS(Tabla135[Impacto residual],Tabla135[Id Riesgo],Tabla135[[#This Row],[Id Riesgo]]),"")</f>
        <v>0.8</v>
      </c>
      <c r="AF223" s="310" t="str" cm="1">
        <f t="array" ref="AF2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3" s="310" t="str" cm="1">
        <f t="array" ref="AG2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23" s="213"/>
      <c r="AJ223" s="801">
        <f>_xlfn.MINIFS(Tabla135[Probabilidad residual],Tabla135[Id Riesgo],Tabla135[[#This Row],[Id Riesgo]])</f>
        <v>0.29399999999999998</v>
      </c>
      <c r="AK223" s="801">
        <f>_xlfn.MINIFS(Tabla135[Impacto residual],Tabla135[Id Riesgo],Tabla135[[#This Row],[Id Riesgo]])</f>
        <v>0.8</v>
      </c>
      <c r="AL223" s="801"/>
      <c r="AM223" s="801"/>
      <c r="AN223" s="213"/>
      <c r="AO223" s="213"/>
      <c r="AP223" s="213"/>
      <c r="AQ223" s="213"/>
      <c r="AR223" s="213"/>
      <c r="AS223" s="213"/>
      <c r="AT223" s="213"/>
      <c r="AU223" s="213"/>
      <c r="AV223" s="213"/>
      <c r="AW223" s="213"/>
      <c r="AX223" s="213"/>
      <c r="AY223" s="213"/>
    </row>
    <row r="224" spans="1:51" ht="161.6" hidden="1" x14ac:dyDescent="0.4">
      <c r="A224" s="783" t="str">
        <f>Tabla135[[#This Row],[Id Riesgo]]</f>
        <v>RC22</v>
      </c>
      <c r="B224"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4" s="776" t="b">
        <f>Tabla135[[#This Row],[Identificado en paso 1 y 2?]]</f>
        <v>1</v>
      </c>
      <c r="D224" s="801">
        <f>_xlfn.XLOOKUP(Tabla135[[#This Row],[Id Riesgo]],Tabla13[Id Riesgo],Tabla13[Probabilidad],"",1)</f>
        <v>0.6</v>
      </c>
      <c r="E224" s="801">
        <f>IF(C224=TRUE,_xlfn.XLOOKUP(Tabla135[[#This Row],[Id Riesgo]],Tabla13[Id Riesgo],Tabla13[Porcentaje Impacto],"",1),"")</f>
        <v>0.8</v>
      </c>
      <c r="F224" s="290" t="str">
        <f t="shared" si="21"/>
        <v>RC22</v>
      </c>
      <c r="G224" s="414" t="b">
        <f>_xlfn.XLOOKUP(F224,Tabla13[Id Riesgo],Tabla13[Registro diligenciado],FALSE,1)</f>
        <v>1</v>
      </c>
      <c r="H224" s="290" t="str">
        <f>IF(G224,_xlfn.XLOOKUP(F224,Tabla6[Id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4" s="327">
        <f>_xlfn.XLOOKUP(Tabla135[[#This Row],[Id Riesgo]],Tabla13[Id Riesgo],Tabla13[Probabilidad])</f>
        <v>0.6</v>
      </c>
      <c r="J224" s="327">
        <f>_xlfn.XLOOKUP(Tabla135[[#This Row],[Id Riesgo]],Tabla13[Id Riesgo],Tabla13[Porcentaje Impacto],"",1)</f>
        <v>0.8</v>
      </c>
      <c r="K224" s="311">
        <v>3</v>
      </c>
      <c r="L224" s="314"/>
      <c r="M224" s="314"/>
      <c r="N224" s="314"/>
      <c r="O224" s="295"/>
      <c r="P224" s="314"/>
      <c r="Q224" s="328" t="str">
        <f>_xlfn.TEXTJOIN(" ",TRUE,Tabla135[[#This Row],[Actividad - Acción ¿Qué?
Inicia con verbo]],Tabla135[[#This Row],[Complemento
(Observaciones o desviaciones)]])</f>
        <v/>
      </c>
      <c r="R224" s="295"/>
      <c r="S224" s="327" t="str">
        <f>_xlfn.XLOOKUP(Tabla135[[#This Row],[Tipo de control]],Tabla7[Tipo de control],Tabla7[Peso],"",1)</f>
        <v/>
      </c>
      <c r="T224" s="290" t="str">
        <f>_xlfn.XLOOKUP(Tabla135[[#This Row],[Tipo de control]],Tabla7[Tipo de control],Tabla7[Afectación matriz],"",1)</f>
        <v/>
      </c>
      <c r="U224" s="295"/>
      <c r="V224" s="327" t="str">
        <f>_xlfn.XLOOKUP(Tabla135[[#This Row],[Implementación]],Tabla11[Implementación],Tabla11[Peso],"",1)</f>
        <v/>
      </c>
      <c r="W224" s="295"/>
      <c r="X224" s="295"/>
      <c r="Y224" s="295"/>
      <c r="Z224" s="295"/>
      <c r="AA224" s="310" t="str">
        <f>IFERROR(Tabla135[[#This Row],[Peso del control]]+Tabla135[[#This Row],[Peso de la implementación]],"")</f>
        <v/>
      </c>
      <c r="AB224" s="310" t="str" cm="1">
        <f t="array" ref="AB224">IFERROR(IF(Tabla135[[#This Row],[Registro diligenciado]]=TRUE,_xlfn.IFS(AND(Tabla135[[#This Row],[No. de Control]]=1,Tabla135[[#This Row],[Desplazamiento en la Matriz]]="Probabilidad"),D224-(D224*Tabla135[[#This Row],[Valor del control]]),AND(Tabla135[[#This Row],[No. de Control]]&gt;1,Tabla135[[#This Row],[Desplazamiento en la Matriz]]="Probabilidad"),AB223-(AB223*Tabla135[[#This Row],[Valor del control]]),AND(Tabla135[[#This Row],[No. de Control]]=1,Tabla135[[#This Row],[Desplazamiento en la Matriz]]="Impacto"),D224,AND(Tabla135[[#This Row],[No. de Control]]&gt;1,Tabla135[[#This Row],[Desplazamiento en la Matriz]]="Impacto"),AB223),""),"")</f>
        <v/>
      </c>
      <c r="AC224" s="310" t="str" cm="1">
        <f t="array" ref="AC224">IFERROR(IF(Tabla135[[#This Row],[Registro diligenciado]]=TRUE,_xlfn.IFS(AND(Tabla135[[#This Row],[No. de Control]]=1,Tabla135[[#This Row],[Desplazamiento en la Matriz]]="Impacto"),E224-(E224*Tabla135[[#This Row],[Valor del control]]),AND(Tabla135[[#This Row],[No. de Control]]&gt;1,Tabla135[[#This Row],[Desplazamiento en la Matriz]]="Impacto"),AC223-(AC223*Tabla135[[#This Row],[Valor del control]]),AND(Tabla135[[#This Row],[No. de Control]]=1,Tabla135[[#This Row],[Desplazamiento en la Matriz]]="Probabilidad"),E224,AND(Tabla135[[#This Row],[No. de Control]]&gt;1,Tabla135[[#This Row],[Desplazamiento en la Matriz]]="Probabilidad"),AC223),""),"")</f>
        <v/>
      </c>
      <c r="AD224" s="310">
        <f>IFERROR(_xlfn.MINIFS(Tabla135[Probabilidad residual],Tabla135[Id Riesgo],Tabla135[[#This Row],[Id Riesgo]]),"")</f>
        <v>0.29399999999999998</v>
      </c>
      <c r="AE224" s="310">
        <f>IFERROR(_xlfn.MINIFS(Tabla135[Impacto residual],Tabla135[Id Riesgo],Tabla135[[#This Row],[Id Riesgo]]),"")</f>
        <v>0.8</v>
      </c>
      <c r="AF224" s="310" t="str" cm="1">
        <f t="array" ref="AF2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4" s="310" t="str" cm="1">
        <f t="array" ref="AG2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4" s="213"/>
      <c r="AJ224" s="801">
        <f>_xlfn.MINIFS(Tabla135[Probabilidad residual],Tabla135[Id Riesgo],Tabla135[[#This Row],[Id Riesgo]])</f>
        <v>0.29399999999999998</v>
      </c>
      <c r="AK224" s="801">
        <f>_xlfn.MINIFS(Tabla135[Impacto residual],Tabla135[Id Riesgo],Tabla135[[#This Row],[Id Riesgo]])</f>
        <v>0.8</v>
      </c>
      <c r="AL224" s="801"/>
      <c r="AM224" s="801"/>
      <c r="AN224" s="213"/>
      <c r="AO224" s="213"/>
      <c r="AP224" s="213"/>
      <c r="AQ224" s="213"/>
      <c r="AR224" s="213"/>
      <c r="AS224" s="213"/>
      <c r="AT224" s="213"/>
      <c r="AU224" s="213"/>
      <c r="AV224" s="213"/>
      <c r="AW224" s="213"/>
      <c r="AX224" s="213"/>
      <c r="AY224" s="213"/>
    </row>
    <row r="225" spans="1:51" ht="161.6" hidden="1" x14ac:dyDescent="0.4">
      <c r="A225" s="783" t="str">
        <f>Tabla135[[#This Row],[Id Riesgo]]</f>
        <v>RC22</v>
      </c>
      <c r="B225"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5" s="776" t="b">
        <f>Tabla135[[#This Row],[Identificado en paso 1 y 2?]]</f>
        <v>1</v>
      </c>
      <c r="D225" s="801">
        <f>_xlfn.XLOOKUP(Tabla135[[#This Row],[Id Riesgo]],Tabla13[Id Riesgo],Tabla13[Probabilidad],"",1)</f>
        <v>0.6</v>
      </c>
      <c r="E225" s="801">
        <f>IF(C225=TRUE,_xlfn.XLOOKUP(Tabla135[[#This Row],[Id Riesgo]],Tabla13[Id Riesgo],Tabla13[Porcentaje Impacto],"",1),"")</f>
        <v>0.8</v>
      </c>
      <c r="F225" s="290" t="str">
        <f t="shared" si="21"/>
        <v>RC22</v>
      </c>
      <c r="G225" s="414" t="b">
        <f>_xlfn.XLOOKUP(F225,Tabla13[Id Riesgo],Tabla13[Registro diligenciado],FALSE,1)</f>
        <v>1</v>
      </c>
      <c r="H225" s="290" t="str">
        <f>IF(G225,_xlfn.XLOOKUP(F225,Tabla6[Id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5" s="327">
        <f>_xlfn.XLOOKUP(Tabla135[[#This Row],[Id Riesgo]],Tabla13[Id Riesgo],Tabla13[Probabilidad])</f>
        <v>0.6</v>
      </c>
      <c r="J225" s="327">
        <f>_xlfn.XLOOKUP(Tabla135[[#This Row],[Id Riesgo]],Tabla13[Id Riesgo],Tabla13[Porcentaje Impacto],"",1)</f>
        <v>0.8</v>
      </c>
      <c r="K225" s="311">
        <v>4</v>
      </c>
      <c r="L225" s="314"/>
      <c r="M225" s="314"/>
      <c r="N225" s="314"/>
      <c r="O225" s="295"/>
      <c r="P225" s="314"/>
      <c r="Q225" s="328" t="str">
        <f>_xlfn.TEXTJOIN(" ",TRUE,Tabla135[[#This Row],[Actividad - Acción ¿Qué?
Inicia con verbo]],Tabla135[[#This Row],[Complemento
(Observaciones o desviaciones)]])</f>
        <v/>
      </c>
      <c r="R225" s="295"/>
      <c r="S225" s="327" t="str">
        <f>_xlfn.XLOOKUP(Tabla135[[#This Row],[Tipo de control]],Tabla7[Tipo de control],Tabla7[Peso],"",1)</f>
        <v/>
      </c>
      <c r="T225" s="290" t="str">
        <f>_xlfn.XLOOKUP(Tabla135[[#This Row],[Tipo de control]],Tabla7[Tipo de control],Tabla7[Afectación matriz],"",1)</f>
        <v/>
      </c>
      <c r="U225" s="295"/>
      <c r="V225" s="327" t="str">
        <f>_xlfn.XLOOKUP(Tabla135[[#This Row],[Implementación]],Tabla11[Implementación],Tabla11[Peso],"",1)</f>
        <v/>
      </c>
      <c r="W225" s="295"/>
      <c r="X225" s="295"/>
      <c r="Y225" s="295"/>
      <c r="Z225" s="295"/>
      <c r="AA225" s="310" t="str">
        <f>IFERROR(Tabla135[[#This Row],[Peso del control]]+Tabla135[[#This Row],[Peso de la implementación]],"")</f>
        <v/>
      </c>
      <c r="AB225" s="310" t="str" cm="1">
        <f t="array" ref="AB225">IFERROR(IF(Tabla135[[#This Row],[Registro diligenciado]]=TRUE,_xlfn.IFS(AND(Tabla135[[#This Row],[No. de Control]]=1,Tabla135[[#This Row],[Desplazamiento en la Matriz]]="Probabilidad"),D225-(D225*Tabla135[[#This Row],[Valor del control]]),AND(Tabla135[[#This Row],[No. de Control]]&gt;1,Tabla135[[#This Row],[Desplazamiento en la Matriz]]="Probabilidad"),AB224-(AB224*Tabla135[[#This Row],[Valor del control]]),AND(Tabla135[[#This Row],[No. de Control]]=1,Tabla135[[#This Row],[Desplazamiento en la Matriz]]="Impacto"),D225,AND(Tabla135[[#This Row],[No. de Control]]&gt;1,Tabla135[[#This Row],[Desplazamiento en la Matriz]]="Impacto"),AB224),""),"")</f>
        <v/>
      </c>
      <c r="AC225" s="310" t="str" cm="1">
        <f t="array" ref="AC225">IFERROR(IF(Tabla135[[#This Row],[Registro diligenciado]]=TRUE,_xlfn.IFS(AND(Tabla135[[#This Row],[No. de Control]]=1,Tabla135[[#This Row],[Desplazamiento en la Matriz]]="Impacto"),E225-(E225*Tabla135[[#This Row],[Valor del control]]),AND(Tabla135[[#This Row],[No. de Control]]&gt;1,Tabla135[[#This Row],[Desplazamiento en la Matriz]]="Impacto"),AC224-(AC224*Tabla135[[#This Row],[Valor del control]]),AND(Tabla135[[#This Row],[No. de Control]]=1,Tabla135[[#This Row],[Desplazamiento en la Matriz]]="Probabilidad"),E225,AND(Tabla135[[#This Row],[No. de Control]]&gt;1,Tabla135[[#This Row],[Desplazamiento en la Matriz]]="Probabilidad"),AC224),""),"")</f>
        <v/>
      </c>
      <c r="AD225" s="310">
        <f>IFERROR(_xlfn.MINIFS(Tabla135[Probabilidad residual],Tabla135[Id Riesgo],Tabla135[[#This Row],[Id Riesgo]]),"")</f>
        <v>0.29399999999999998</v>
      </c>
      <c r="AE225" s="310">
        <f>IFERROR(_xlfn.MINIFS(Tabla135[Impacto residual],Tabla135[Id Riesgo],Tabla135[[#This Row],[Id Riesgo]]),"")</f>
        <v>0.8</v>
      </c>
      <c r="AF225" s="310" t="str" cm="1">
        <f t="array" ref="AF2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5" s="310" t="str" cm="1">
        <f t="array" ref="AG2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5" s="213"/>
      <c r="AJ225" s="801">
        <f>_xlfn.MINIFS(Tabla135[Probabilidad residual],Tabla135[Id Riesgo],Tabla135[[#This Row],[Id Riesgo]])</f>
        <v>0.29399999999999998</v>
      </c>
      <c r="AK225" s="801">
        <f>_xlfn.MINIFS(Tabla135[Impacto residual],Tabla135[Id Riesgo],Tabla135[[#This Row],[Id Riesgo]])</f>
        <v>0.8</v>
      </c>
      <c r="AL225" s="801"/>
      <c r="AM225" s="801"/>
      <c r="AN225" s="213"/>
      <c r="AO225" s="213"/>
      <c r="AP225" s="213"/>
      <c r="AQ225" s="213"/>
      <c r="AR225" s="213"/>
      <c r="AS225" s="213"/>
      <c r="AT225" s="213"/>
      <c r="AU225" s="213"/>
      <c r="AV225" s="213"/>
      <c r="AW225" s="213"/>
      <c r="AX225" s="213"/>
      <c r="AY225" s="213"/>
    </row>
    <row r="226" spans="1:51" ht="161.6" hidden="1" x14ac:dyDescent="0.4">
      <c r="A226" s="783" t="str">
        <f>Tabla135[[#This Row],[Id Riesgo]]</f>
        <v>RC22</v>
      </c>
      <c r="B226"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6" s="776" t="b">
        <f>Tabla135[[#This Row],[Identificado en paso 1 y 2?]]</f>
        <v>1</v>
      </c>
      <c r="D226" s="801">
        <f>_xlfn.XLOOKUP(Tabla135[[#This Row],[Id Riesgo]],Tabla13[Id Riesgo],Tabla13[Probabilidad],"",1)</f>
        <v>0.6</v>
      </c>
      <c r="E226" s="801">
        <f>IF(C226=TRUE,_xlfn.XLOOKUP(Tabla135[[#This Row],[Id Riesgo]],Tabla13[Id Riesgo],Tabla13[Porcentaje Impacto],"",1),"")</f>
        <v>0.8</v>
      </c>
      <c r="F226" s="290" t="str">
        <f t="shared" si="21"/>
        <v>RC22</v>
      </c>
      <c r="G226" s="414" t="b">
        <f>_xlfn.XLOOKUP(F226,Tabla13[Id Riesgo],Tabla13[Registro diligenciado],FALSE,1)</f>
        <v>1</v>
      </c>
      <c r="H226" s="290" t="str">
        <f>IF(G226,_xlfn.XLOOKUP(F226,Tabla6[Id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6" s="327">
        <f>_xlfn.XLOOKUP(Tabla135[[#This Row],[Id Riesgo]],Tabla13[Id Riesgo],Tabla13[Probabilidad])</f>
        <v>0.6</v>
      </c>
      <c r="J226" s="327">
        <f>_xlfn.XLOOKUP(Tabla135[[#This Row],[Id Riesgo]],Tabla13[Id Riesgo],Tabla13[Porcentaje Impacto],"",1)</f>
        <v>0.8</v>
      </c>
      <c r="K226" s="311">
        <v>5</v>
      </c>
      <c r="L226" s="314"/>
      <c r="M226" s="314"/>
      <c r="N226" s="314"/>
      <c r="O226" s="295"/>
      <c r="P226" s="314"/>
      <c r="Q226" s="328" t="str">
        <f>_xlfn.TEXTJOIN(" ",TRUE,Tabla135[[#This Row],[Actividad - Acción ¿Qué?
Inicia con verbo]],Tabla135[[#This Row],[Complemento
(Observaciones o desviaciones)]])</f>
        <v/>
      </c>
      <c r="R226" s="295"/>
      <c r="S226" s="327" t="str">
        <f>_xlfn.XLOOKUP(Tabla135[[#This Row],[Tipo de control]],Tabla7[Tipo de control],Tabla7[Peso],"",1)</f>
        <v/>
      </c>
      <c r="T226" s="290" t="str">
        <f>_xlfn.XLOOKUP(Tabla135[[#This Row],[Tipo de control]],Tabla7[Tipo de control],Tabla7[Afectación matriz],"",1)</f>
        <v/>
      </c>
      <c r="U226" s="295"/>
      <c r="V226" s="327" t="str">
        <f>_xlfn.XLOOKUP(Tabla135[[#This Row],[Implementación]],Tabla11[Implementación],Tabla11[Peso],"",1)</f>
        <v/>
      </c>
      <c r="W226" s="295"/>
      <c r="X226" s="295"/>
      <c r="Y226" s="295"/>
      <c r="Z226" s="295"/>
      <c r="AA226" s="310" t="str">
        <f>IFERROR(Tabla135[[#This Row],[Peso del control]]+Tabla135[[#This Row],[Peso de la implementación]],"")</f>
        <v/>
      </c>
      <c r="AB226" s="310" t="str" cm="1">
        <f t="array" ref="AB226">IFERROR(IF(Tabla135[[#This Row],[Registro diligenciado]]=TRUE,_xlfn.IFS(AND(Tabla135[[#This Row],[No. de Control]]=1,Tabla135[[#This Row],[Desplazamiento en la Matriz]]="Probabilidad"),D226-(D226*Tabla135[[#This Row],[Valor del control]]),AND(Tabla135[[#This Row],[No. de Control]]&gt;1,Tabla135[[#This Row],[Desplazamiento en la Matriz]]="Probabilidad"),AB225-(AB225*Tabla135[[#This Row],[Valor del control]]),AND(Tabla135[[#This Row],[No. de Control]]=1,Tabla135[[#This Row],[Desplazamiento en la Matriz]]="Impacto"),D226,AND(Tabla135[[#This Row],[No. de Control]]&gt;1,Tabla135[[#This Row],[Desplazamiento en la Matriz]]="Impacto"),AB225),""),"")</f>
        <v/>
      </c>
      <c r="AC226" s="310" t="str" cm="1">
        <f t="array" ref="AC226">IFERROR(IF(Tabla135[[#This Row],[Registro diligenciado]]=TRUE,_xlfn.IFS(AND(Tabla135[[#This Row],[No. de Control]]=1,Tabla135[[#This Row],[Desplazamiento en la Matriz]]="Impacto"),E226-(E226*Tabla135[[#This Row],[Valor del control]]),AND(Tabla135[[#This Row],[No. de Control]]&gt;1,Tabla135[[#This Row],[Desplazamiento en la Matriz]]="Impacto"),AC225-(AC225*Tabla135[[#This Row],[Valor del control]]),AND(Tabla135[[#This Row],[No. de Control]]=1,Tabla135[[#This Row],[Desplazamiento en la Matriz]]="Probabilidad"),E226,AND(Tabla135[[#This Row],[No. de Control]]&gt;1,Tabla135[[#This Row],[Desplazamiento en la Matriz]]="Probabilidad"),AC225),""),"")</f>
        <v/>
      </c>
      <c r="AD226" s="310">
        <f>IFERROR(_xlfn.MINIFS(Tabla135[Probabilidad residual],Tabla135[Id Riesgo],Tabla135[[#This Row],[Id Riesgo]]),"")</f>
        <v>0.29399999999999998</v>
      </c>
      <c r="AE226" s="310">
        <f>IFERROR(_xlfn.MINIFS(Tabla135[Impacto residual],Tabla135[Id Riesgo],Tabla135[[#This Row],[Id Riesgo]]),"")</f>
        <v>0.8</v>
      </c>
      <c r="AF226" s="310" t="str" cm="1">
        <f t="array" ref="AF2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6" s="310" t="str" cm="1">
        <f t="array" ref="AG2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6" s="213"/>
      <c r="AJ226" s="801">
        <f>_xlfn.MINIFS(Tabla135[Probabilidad residual],Tabla135[Id Riesgo],Tabla135[[#This Row],[Id Riesgo]])</f>
        <v>0.29399999999999998</v>
      </c>
      <c r="AK226" s="801">
        <f>_xlfn.MINIFS(Tabla135[Impacto residual],Tabla135[Id Riesgo],Tabla135[[#This Row],[Id Riesgo]])</f>
        <v>0.8</v>
      </c>
      <c r="AL226" s="801"/>
      <c r="AM226" s="801"/>
      <c r="AN226" s="213"/>
      <c r="AO226" s="213"/>
      <c r="AP226" s="213"/>
      <c r="AQ226" s="213"/>
      <c r="AR226" s="213"/>
      <c r="AS226" s="213"/>
      <c r="AT226" s="213"/>
      <c r="AU226" s="213"/>
      <c r="AV226" s="213"/>
      <c r="AW226" s="213"/>
      <c r="AX226" s="213"/>
      <c r="AY226" s="213"/>
    </row>
    <row r="227" spans="1:51" ht="161.6" hidden="1" x14ac:dyDescent="0.4">
      <c r="A227" s="783" t="str">
        <f>Tabla135[[#This Row],[Id Riesgo]]</f>
        <v>RC22</v>
      </c>
      <c r="B227"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7" s="776" t="b">
        <f>Tabla135[[#This Row],[Identificado en paso 1 y 2?]]</f>
        <v>1</v>
      </c>
      <c r="D227" s="801">
        <f>_xlfn.XLOOKUP(Tabla135[[#This Row],[Id Riesgo]],Tabla13[Id Riesgo],Tabla13[Probabilidad],"",1)</f>
        <v>0.6</v>
      </c>
      <c r="E227" s="801">
        <f>IF(C227=TRUE,_xlfn.XLOOKUP(Tabla135[[#This Row],[Id Riesgo]],Tabla13[Id Riesgo],Tabla13[Porcentaje Impacto],"",1),"")</f>
        <v>0.8</v>
      </c>
      <c r="F227" s="290" t="str">
        <f t="shared" si="21"/>
        <v>RC22</v>
      </c>
      <c r="G227" s="414" t="b">
        <f>_xlfn.XLOOKUP(F227,Tabla13[Id Riesgo],Tabla13[Registro diligenciado],FALSE,1)</f>
        <v>1</v>
      </c>
      <c r="H227" s="290" t="str">
        <f>IF(G227,_xlfn.XLOOKUP(F227,Tabla6[Id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7" s="327">
        <f>_xlfn.XLOOKUP(Tabla135[[#This Row],[Id Riesgo]],Tabla13[Id Riesgo],Tabla13[Probabilidad])</f>
        <v>0.6</v>
      </c>
      <c r="J227" s="327">
        <f>_xlfn.XLOOKUP(Tabla135[[#This Row],[Id Riesgo]],Tabla13[Id Riesgo],Tabla13[Porcentaje Impacto],"",1)</f>
        <v>0.8</v>
      </c>
      <c r="K227" s="311">
        <v>6</v>
      </c>
      <c r="L227" s="314"/>
      <c r="M227" s="314"/>
      <c r="N227" s="314"/>
      <c r="O227" s="295"/>
      <c r="P227" s="314"/>
      <c r="Q227" s="328" t="str">
        <f>_xlfn.TEXTJOIN(" ",TRUE,Tabla135[[#This Row],[Actividad - Acción ¿Qué?
Inicia con verbo]],Tabla135[[#This Row],[Complemento
(Observaciones o desviaciones)]])</f>
        <v/>
      </c>
      <c r="R227" s="295"/>
      <c r="S227" s="327" t="str">
        <f>_xlfn.XLOOKUP(Tabla135[[#This Row],[Tipo de control]],Tabla7[Tipo de control],Tabla7[Peso],"",1)</f>
        <v/>
      </c>
      <c r="T227" s="290" t="str">
        <f>_xlfn.XLOOKUP(Tabla135[[#This Row],[Tipo de control]],Tabla7[Tipo de control],Tabla7[Afectación matriz],"",1)</f>
        <v/>
      </c>
      <c r="U227" s="295"/>
      <c r="V227" s="327" t="str">
        <f>_xlfn.XLOOKUP(Tabla135[[#This Row],[Implementación]],Tabla11[Implementación],Tabla11[Peso],"",1)</f>
        <v/>
      </c>
      <c r="W227" s="295"/>
      <c r="X227" s="295"/>
      <c r="Y227" s="295"/>
      <c r="Z227" s="295"/>
      <c r="AA227" s="310" t="str">
        <f>IFERROR(Tabla135[[#This Row],[Peso del control]]+Tabla135[[#This Row],[Peso de la implementación]],"")</f>
        <v/>
      </c>
      <c r="AB227" s="310" t="str" cm="1">
        <f t="array" ref="AB227">IFERROR(IF(Tabla135[[#This Row],[Registro diligenciado]]=TRUE,_xlfn.IFS(AND(Tabla135[[#This Row],[No. de Control]]=1,Tabla135[[#This Row],[Desplazamiento en la Matriz]]="Probabilidad"),D227-(D227*Tabla135[[#This Row],[Valor del control]]),AND(Tabla135[[#This Row],[No. de Control]]&gt;1,Tabla135[[#This Row],[Desplazamiento en la Matriz]]="Probabilidad"),AB226-(AB226*Tabla135[[#This Row],[Valor del control]]),AND(Tabla135[[#This Row],[No. de Control]]=1,Tabla135[[#This Row],[Desplazamiento en la Matriz]]="Impacto"),D227,AND(Tabla135[[#This Row],[No. de Control]]&gt;1,Tabla135[[#This Row],[Desplazamiento en la Matriz]]="Impacto"),AB226),""),"")</f>
        <v/>
      </c>
      <c r="AC227" s="310" t="str" cm="1">
        <f t="array" ref="AC227">IFERROR(IF(Tabla135[[#This Row],[Registro diligenciado]]=TRUE,_xlfn.IFS(AND(Tabla135[[#This Row],[No. de Control]]=1,Tabla135[[#This Row],[Desplazamiento en la Matriz]]="Impacto"),E227-(E227*Tabla135[[#This Row],[Valor del control]]),AND(Tabla135[[#This Row],[No. de Control]]&gt;1,Tabla135[[#This Row],[Desplazamiento en la Matriz]]="Impacto"),AC226-(AC226*Tabla135[[#This Row],[Valor del control]]),AND(Tabla135[[#This Row],[No. de Control]]=1,Tabla135[[#This Row],[Desplazamiento en la Matriz]]="Probabilidad"),E227,AND(Tabla135[[#This Row],[No. de Control]]&gt;1,Tabla135[[#This Row],[Desplazamiento en la Matriz]]="Probabilidad"),AC226),""),"")</f>
        <v/>
      </c>
      <c r="AD227" s="310">
        <f>IFERROR(_xlfn.MINIFS(Tabla135[Probabilidad residual],Tabla135[Id Riesgo],Tabla135[[#This Row],[Id Riesgo]]),"")</f>
        <v>0.29399999999999998</v>
      </c>
      <c r="AE227" s="310">
        <f>IFERROR(_xlfn.MINIFS(Tabla135[Impacto residual],Tabla135[Id Riesgo],Tabla135[[#This Row],[Id Riesgo]]),"")</f>
        <v>0.8</v>
      </c>
      <c r="AF227" s="310" t="str" cm="1">
        <f t="array" ref="AF2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7" s="310" t="str" cm="1">
        <f t="array" ref="AG2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7" s="213"/>
      <c r="AJ227" s="801">
        <f>_xlfn.MINIFS(Tabla135[Probabilidad residual],Tabla135[Id Riesgo],Tabla135[[#This Row],[Id Riesgo]])</f>
        <v>0.29399999999999998</v>
      </c>
      <c r="AK227" s="801">
        <f>_xlfn.MINIFS(Tabla135[Impacto residual],Tabla135[Id Riesgo],Tabla135[[#This Row],[Id Riesgo]])</f>
        <v>0.8</v>
      </c>
      <c r="AL227" s="801"/>
      <c r="AM227" s="801"/>
      <c r="AN227" s="213"/>
      <c r="AO227" s="213"/>
      <c r="AP227" s="213"/>
      <c r="AQ227" s="213"/>
      <c r="AR227" s="213"/>
      <c r="AS227" s="213"/>
      <c r="AT227" s="213"/>
      <c r="AU227" s="213"/>
      <c r="AV227" s="213"/>
      <c r="AW227" s="213"/>
      <c r="AX227" s="213"/>
      <c r="AY227" s="213"/>
    </row>
    <row r="228" spans="1:51" ht="161.6" hidden="1" x14ac:dyDescent="0.4">
      <c r="A228" s="783" t="str">
        <f>Tabla135[[#This Row],[Id Riesgo]]</f>
        <v>RC22</v>
      </c>
      <c r="B228"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8" s="776" t="b">
        <f>Tabla135[[#This Row],[Identificado en paso 1 y 2?]]</f>
        <v>1</v>
      </c>
      <c r="D228" s="801">
        <f>_xlfn.XLOOKUP(Tabla135[[#This Row],[Id Riesgo]],Tabla13[Id Riesgo],Tabla13[Probabilidad],"",1)</f>
        <v>0.6</v>
      </c>
      <c r="E228" s="801">
        <f>IF(C228=TRUE,_xlfn.XLOOKUP(Tabla135[[#This Row],[Id Riesgo]],Tabla13[Id Riesgo],Tabla13[Porcentaje Impacto],"",1),"")</f>
        <v>0.8</v>
      </c>
      <c r="F228" s="290" t="str">
        <f t="shared" si="21"/>
        <v>RC22</v>
      </c>
      <c r="G228" s="414" t="b">
        <f>_xlfn.XLOOKUP(F228,Tabla13[Id Riesgo],Tabla13[Registro diligenciado],FALSE,1)</f>
        <v>1</v>
      </c>
      <c r="H228" s="290" t="str">
        <f>IF(G228,_xlfn.XLOOKUP(F228,Tabla6[Id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8" s="327">
        <f>_xlfn.XLOOKUP(Tabla135[[#This Row],[Id Riesgo]],Tabla13[Id Riesgo],Tabla13[Probabilidad])</f>
        <v>0.6</v>
      </c>
      <c r="J228" s="327">
        <f>_xlfn.XLOOKUP(Tabla135[[#This Row],[Id Riesgo]],Tabla13[Id Riesgo],Tabla13[Porcentaje Impacto],"",1)</f>
        <v>0.8</v>
      </c>
      <c r="K228" s="311">
        <v>7</v>
      </c>
      <c r="L228" s="314"/>
      <c r="M228" s="314"/>
      <c r="N228" s="314"/>
      <c r="O228" s="295"/>
      <c r="P228" s="314"/>
      <c r="Q228" s="328" t="str">
        <f>_xlfn.TEXTJOIN(" ",TRUE,Tabla135[[#This Row],[Actividad - Acción ¿Qué?
Inicia con verbo]],Tabla135[[#This Row],[Complemento
(Observaciones o desviaciones)]])</f>
        <v/>
      </c>
      <c r="R228" s="295"/>
      <c r="S228" s="327" t="str">
        <f>_xlfn.XLOOKUP(Tabla135[[#This Row],[Tipo de control]],Tabla7[Tipo de control],Tabla7[Peso],"",1)</f>
        <v/>
      </c>
      <c r="T228" s="290" t="str">
        <f>_xlfn.XLOOKUP(Tabla135[[#This Row],[Tipo de control]],Tabla7[Tipo de control],Tabla7[Afectación matriz],"",1)</f>
        <v/>
      </c>
      <c r="U228" s="295"/>
      <c r="V228" s="327" t="str">
        <f>_xlfn.XLOOKUP(Tabla135[[#This Row],[Implementación]],Tabla11[Implementación],Tabla11[Peso],"",1)</f>
        <v/>
      </c>
      <c r="W228" s="295"/>
      <c r="X228" s="295"/>
      <c r="Y228" s="295"/>
      <c r="Z228" s="295"/>
      <c r="AA228" s="310" t="str">
        <f>IFERROR(Tabla135[[#This Row],[Peso del control]]+Tabla135[[#This Row],[Peso de la implementación]],"")</f>
        <v/>
      </c>
      <c r="AB228" s="310" t="str" cm="1">
        <f t="array" ref="AB228">IFERROR(IF(Tabla135[[#This Row],[Registro diligenciado]]=TRUE,_xlfn.IFS(AND(Tabla135[[#This Row],[No. de Control]]=1,Tabla135[[#This Row],[Desplazamiento en la Matriz]]="Probabilidad"),D228-(D228*Tabla135[[#This Row],[Valor del control]]),AND(Tabla135[[#This Row],[No. de Control]]&gt;1,Tabla135[[#This Row],[Desplazamiento en la Matriz]]="Probabilidad"),AB227-(AB227*Tabla135[[#This Row],[Valor del control]]),AND(Tabla135[[#This Row],[No. de Control]]=1,Tabla135[[#This Row],[Desplazamiento en la Matriz]]="Impacto"),D228,AND(Tabla135[[#This Row],[No. de Control]]&gt;1,Tabla135[[#This Row],[Desplazamiento en la Matriz]]="Impacto"),AB227),""),"")</f>
        <v/>
      </c>
      <c r="AC228" s="310" t="str" cm="1">
        <f t="array" ref="AC228">IFERROR(IF(Tabla135[[#This Row],[Registro diligenciado]]=TRUE,_xlfn.IFS(AND(Tabla135[[#This Row],[No. de Control]]=1,Tabla135[[#This Row],[Desplazamiento en la Matriz]]="Impacto"),E228-(E228*Tabla135[[#This Row],[Valor del control]]),AND(Tabla135[[#This Row],[No. de Control]]&gt;1,Tabla135[[#This Row],[Desplazamiento en la Matriz]]="Impacto"),AC227-(AC227*Tabla135[[#This Row],[Valor del control]]),AND(Tabla135[[#This Row],[No. de Control]]=1,Tabla135[[#This Row],[Desplazamiento en la Matriz]]="Probabilidad"),E228,AND(Tabla135[[#This Row],[No. de Control]]&gt;1,Tabla135[[#This Row],[Desplazamiento en la Matriz]]="Probabilidad"),AC227),""),"")</f>
        <v/>
      </c>
      <c r="AD228" s="310">
        <f>IFERROR(_xlfn.MINIFS(Tabla135[Probabilidad residual],Tabla135[Id Riesgo],Tabla135[[#This Row],[Id Riesgo]]),"")</f>
        <v>0.29399999999999998</v>
      </c>
      <c r="AE228" s="310">
        <f>IFERROR(_xlfn.MINIFS(Tabla135[Impacto residual],Tabla135[Id Riesgo],Tabla135[[#This Row],[Id Riesgo]]),"")</f>
        <v>0.8</v>
      </c>
      <c r="AF228" s="310" t="str" cm="1">
        <f t="array" ref="AF2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8" s="310" t="str" cm="1">
        <f t="array" ref="AG2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8" s="213"/>
      <c r="AJ228" s="801">
        <f>_xlfn.MINIFS(Tabla135[Probabilidad residual],Tabla135[Id Riesgo],Tabla135[[#This Row],[Id Riesgo]])</f>
        <v>0.29399999999999998</v>
      </c>
      <c r="AK228" s="801">
        <f>_xlfn.MINIFS(Tabla135[Impacto residual],Tabla135[Id Riesgo],Tabla135[[#This Row],[Id Riesgo]])</f>
        <v>0.8</v>
      </c>
      <c r="AL228" s="801"/>
      <c r="AM228" s="801"/>
      <c r="AN228" s="213"/>
      <c r="AO228" s="213"/>
      <c r="AP228" s="213"/>
      <c r="AQ228" s="213"/>
      <c r="AR228" s="213"/>
      <c r="AS228" s="213"/>
      <c r="AT228" s="213"/>
      <c r="AU228" s="213"/>
      <c r="AV228" s="213"/>
      <c r="AW228" s="213"/>
      <c r="AX228" s="213"/>
      <c r="AY228" s="213"/>
    </row>
    <row r="229" spans="1:51" ht="161.6" hidden="1" x14ac:dyDescent="0.4">
      <c r="A229" s="783" t="str">
        <f>Tabla135[[#This Row],[Id Riesgo]]</f>
        <v>RC22</v>
      </c>
      <c r="B229"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29" s="776" t="b">
        <f>Tabla135[[#This Row],[Identificado en paso 1 y 2?]]</f>
        <v>1</v>
      </c>
      <c r="D229" s="801">
        <f>_xlfn.XLOOKUP(Tabla135[[#This Row],[Id Riesgo]],Tabla13[Id Riesgo],Tabla13[Probabilidad],"",1)</f>
        <v>0.6</v>
      </c>
      <c r="E229" s="801">
        <f>IF(C229=TRUE,_xlfn.XLOOKUP(Tabla135[[#This Row],[Id Riesgo]],Tabla13[Id Riesgo],Tabla13[Porcentaje Impacto],"",1),"")</f>
        <v>0.8</v>
      </c>
      <c r="F229" s="290" t="str">
        <f t="shared" si="21"/>
        <v>RC22</v>
      </c>
      <c r="G229" s="414" t="b">
        <f>_xlfn.XLOOKUP(F229,Tabla13[Id Riesgo],Tabla13[Registro diligenciado],FALSE,1)</f>
        <v>1</v>
      </c>
      <c r="H229" s="290" t="str">
        <f>IF(G229,_xlfn.XLOOKUP(F229,Tabla6[Id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29" s="327">
        <f>_xlfn.XLOOKUP(Tabla135[[#This Row],[Id Riesgo]],Tabla13[Id Riesgo],Tabla13[Probabilidad])</f>
        <v>0.6</v>
      </c>
      <c r="J229" s="327">
        <f>_xlfn.XLOOKUP(Tabla135[[#This Row],[Id Riesgo]],Tabla13[Id Riesgo],Tabla13[Porcentaje Impacto],"",1)</f>
        <v>0.8</v>
      </c>
      <c r="K229" s="311">
        <v>8</v>
      </c>
      <c r="L229" s="314"/>
      <c r="M229" s="314"/>
      <c r="N229" s="314"/>
      <c r="O229" s="295"/>
      <c r="P229" s="314"/>
      <c r="Q229" s="328" t="str">
        <f>_xlfn.TEXTJOIN(" ",TRUE,Tabla135[[#This Row],[Actividad - Acción ¿Qué?
Inicia con verbo]],Tabla135[[#This Row],[Complemento
(Observaciones o desviaciones)]])</f>
        <v/>
      </c>
      <c r="R229" s="295"/>
      <c r="S229" s="327" t="str">
        <f>_xlfn.XLOOKUP(Tabla135[[#This Row],[Tipo de control]],Tabla7[Tipo de control],Tabla7[Peso],"",1)</f>
        <v/>
      </c>
      <c r="T229" s="290" t="str">
        <f>_xlfn.XLOOKUP(Tabla135[[#This Row],[Tipo de control]],Tabla7[Tipo de control],Tabla7[Afectación matriz],"",1)</f>
        <v/>
      </c>
      <c r="U229" s="295"/>
      <c r="V229" s="327" t="str">
        <f>_xlfn.XLOOKUP(Tabla135[[#This Row],[Implementación]],Tabla11[Implementación],Tabla11[Peso],"",1)</f>
        <v/>
      </c>
      <c r="W229" s="295"/>
      <c r="X229" s="295"/>
      <c r="Y229" s="295"/>
      <c r="Z229" s="295"/>
      <c r="AA229" s="310" t="str">
        <f>IFERROR(Tabla135[[#This Row],[Peso del control]]+Tabla135[[#This Row],[Peso de la implementación]],"")</f>
        <v/>
      </c>
      <c r="AB229" s="310" t="str" cm="1">
        <f t="array" ref="AB229">IFERROR(IF(Tabla135[[#This Row],[Registro diligenciado]]=TRUE,_xlfn.IFS(AND(Tabla135[[#This Row],[No. de Control]]=1,Tabla135[[#This Row],[Desplazamiento en la Matriz]]="Probabilidad"),D229-(D229*Tabla135[[#This Row],[Valor del control]]),AND(Tabla135[[#This Row],[No. de Control]]&gt;1,Tabla135[[#This Row],[Desplazamiento en la Matriz]]="Probabilidad"),AB228-(AB228*Tabla135[[#This Row],[Valor del control]]),AND(Tabla135[[#This Row],[No. de Control]]=1,Tabla135[[#This Row],[Desplazamiento en la Matriz]]="Impacto"),D229,AND(Tabla135[[#This Row],[No. de Control]]&gt;1,Tabla135[[#This Row],[Desplazamiento en la Matriz]]="Impacto"),AB228),""),"")</f>
        <v/>
      </c>
      <c r="AC229" s="310" t="str" cm="1">
        <f t="array" ref="AC229">IFERROR(IF(Tabla135[[#This Row],[Registro diligenciado]]=TRUE,_xlfn.IFS(AND(Tabla135[[#This Row],[No. de Control]]=1,Tabla135[[#This Row],[Desplazamiento en la Matriz]]="Impacto"),E229-(E229*Tabla135[[#This Row],[Valor del control]]),AND(Tabla135[[#This Row],[No. de Control]]&gt;1,Tabla135[[#This Row],[Desplazamiento en la Matriz]]="Impacto"),AC228-(AC228*Tabla135[[#This Row],[Valor del control]]),AND(Tabla135[[#This Row],[No. de Control]]=1,Tabla135[[#This Row],[Desplazamiento en la Matriz]]="Probabilidad"),E229,AND(Tabla135[[#This Row],[No. de Control]]&gt;1,Tabla135[[#This Row],[Desplazamiento en la Matriz]]="Probabilidad"),AC228),""),"")</f>
        <v/>
      </c>
      <c r="AD229" s="310">
        <f>IFERROR(_xlfn.MINIFS(Tabla135[Probabilidad residual],Tabla135[Id Riesgo],Tabla135[[#This Row],[Id Riesgo]]),"")</f>
        <v>0.29399999999999998</v>
      </c>
      <c r="AE229" s="310">
        <f>IFERROR(_xlfn.MINIFS(Tabla135[Impacto residual],Tabla135[Id Riesgo],Tabla135[[#This Row],[Id Riesgo]]),"")</f>
        <v>0.8</v>
      </c>
      <c r="AF229" s="310" t="str" cm="1">
        <f t="array" ref="AF2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29" s="310" t="str" cm="1">
        <f t="array" ref="AG2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29" s="213"/>
      <c r="AJ229" s="801">
        <f>_xlfn.MINIFS(Tabla135[Probabilidad residual],Tabla135[Id Riesgo],Tabla135[[#This Row],[Id Riesgo]])</f>
        <v>0.29399999999999998</v>
      </c>
      <c r="AK229" s="801">
        <f>_xlfn.MINIFS(Tabla135[Impacto residual],Tabla135[Id Riesgo],Tabla135[[#This Row],[Id Riesgo]])</f>
        <v>0.8</v>
      </c>
      <c r="AL229" s="801"/>
      <c r="AM229" s="801"/>
      <c r="AN229" s="213"/>
      <c r="AO229" s="213"/>
      <c r="AP229" s="213"/>
      <c r="AQ229" s="213"/>
      <c r="AR229" s="213"/>
      <c r="AS229" s="213"/>
      <c r="AT229" s="213"/>
      <c r="AU229" s="213"/>
      <c r="AV229" s="213"/>
      <c r="AW229" s="213"/>
      <c r="AX229" s="213"/>
      <c r="AY229" s="213"/>
    </row>
    <row r="230" spans="1:51" ht="161.6" hidden="1" x14ac:dyDescent="0.4">
      <c r="A230" s="783" t="str">
        <f>Tabla135[[#This Row],[Id Riesgo]]</f>
        <v>RC22</v>
      </c>
      <c r="B230"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30" s="776" t="b">
        <f>Tabla135[[#This Row],[Identificado en paso 1 y 2?]]</f>
        <v>1</v>
      </c>
      <c r="D230" s="801">
        <f>_xlfn.XLOOKUP(Tabla135[[#This Row],[Id Riesgo]],Tabla13[Id Riesgo],Tabla13[Probabilidad],"",1)</f>
        <v>0.6</v>
      </c>
      <c r="E230" s="801">
        <f>IF(C230=TRUE,_xlfn.XLOOKUP(Tabla135[[#This Row],[Id Riesgo]],Tabla13[Id Riesgo],Tabla13[Porcentaje Impacto],"",1),"")</f>
        <v>0.8</v>
      </c>
      <c r="F230" s="290" t="str">
        <f t="shared" si="21"/>
        <v>RC22</v>
      </c>
      <c r="G230" s="414" t="b">
        <f>_xlfn.XLOOKUP(F230,Tabla13[Id Riesgo],Tabla13[Registro diligenciado],FALSE,1)</f>
        <v>1</v>
      </c>
      <c r="H230" s="290" t="str">
        <f>IF(G230,_xlfn.XLOOKUP(F230,Tabla6[Id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30" s="327">
        <f>_xlfn.XLOOKUP(Tabla135[[#This Row],[Id Riesgo]],Tabla13[Id Riesgo],Tabla13[Probabilidad])</f>
        <v>0.6</v>
      </c>
      <c r="J230" s="327">
        <f>_xlfn.XLOOKUP(Tabla135[[#This Row],[Id Riesgo]],Tabla13[Id Riesgo],Tabla13[Porcentaje Impacto],"",1)</f>
        <v>0.8</v>
      </c>
      <c r="K230" s="311">
        <v>9</v>
      </c>
      <c r="L230" s="314"/>
      <c r="M230" s="314"/>
      <c r="N230" s="314"/>
      <c r="O230" s="295"/>
      <c r="P230" s="314"/>
      <c r="Q230" s="328" t="str">
        <f>_xlfn.TEXTJOIN(" ",TRUE,Tabla135[[#This Row],[Actividad - Acción ¿Qué?
Inicia con verbo]],Tabla135[[#This Row],[Complemento
(Observaciones o desviaciones)]])</f>
        <v/>
      </c>
      <c r="R230" s="295"/>
      <c r="S230" s="327" t="str">
        <f>_xlfn.XLOOKUP(Tabla135[[#This Row],[Tipo de control]],Tabla7[Tipo de control],Tabla7[Peso],"",1)</f>
        <v/>
      </c>
      <c r="T230" s="290" t="str">
        <f>_xlfn.XLOOKUP(Tabla135[[#This Row],[Tipo de control]],Tabla7[Tipo de control],Tabla7[Afectación matriz],"",1)</f>
        <v/>
      </c>
      <c r="U230" s="295"/>
      <c r="V230" s="327" t="str">
        <f>_xlfn.XLOOKUP(Tabla135[[#This Row],[Implementación]],Tabla11[Implementación],Tabla11[Peso],"",1)</f>
        <v/>
      </c>
      <c r="W230" s="295"/>
      <c r="X230" s="295"/>
      <c r="Y230" s="295"/>
      <c r="Z230" s="295"/>
      <c r="AA230" s="310" t="str">
        <f>IFERROR(Tabla135[[#This Row],[Peso del control]]+Tabla135[[#This Row],[Peso de la implementación]],"")</f>
        <v/>
      </c>
      <c r="AB230" s="310" t="str" cm="1">
        <f t="array" ref="AB230">IFERROR(IF(Tabla135[[#This Row],[Registro diligenciado]]=TRUE,_xlfn.IFS(AND(Tabla135[[#This Row],[No. de Control]]=1,Tabla135[[#This Row],[Desplazamiento en la Matriz]]="Probabilidad"),D230-(D230*Tabla135[[#This Row],[Valor del control]]),AND(Tabla135[[#This Row],[No. de Control]]&gt;1,Tabla135[[#This Row],[Desplazamiento en la Matriz]]="Probabilidad"),AB229-(AB229*Tabla135[[#This Row],[Valor del control]]),AND(Tabla135[[#This Row],[No. de Control]]=1,Tabla135[[#This Row],[Desplazamiento en la Matriz]]="Impacto"),D230,AND(Tabla135[[#This Row],[No. de Control]]&gt;1,Tabla135[[#This Row],[Desplazamiento en la Matriz]]="Impacto"),AB229),""),"")</f>
        <v/>
      </c>
      <c r="AC230" s="310" t="str" cm="1">
        <f t="array" ref="AC230">IFERROR(IF(Tabla135[[#This Row],[Registro diligenciado]]=TRUE,_xlfn.IFS(AND(Tabla135[[#This Row],[No. de Control]]=1,Tabla135[[#This Row],[Desplazamiento en la Matriz]]="Impacto"),E230-(E230*Tabla135[[#This Row],[Valor del control]]),AND(Tabla135[[#This Row],[No. de Control]]&gt;1,Tabla135[[#This Row],[Desplazamiento en la Matriz]]="Impacto"),AC229-(AC229*Tabla135[[#This Row],[Valor del control]]),AND(Tabla135[[#This Row],[No. de Control]]=1,Tabla135[[#This Row],[Desplazamiento en la Matriz]]="Probabilidad"),E230,AND(Tabla135[[#This Row],[No. de Control]]&gt;1,Tabla135[[#This Row],[Desplazamiento en la Matriz]]="Probabilidad"),AC229),""),"")</f>
        <v/>
      </c>
      <c r="AD230" s="310">
        <f>IFERROR(_xlfn.MINIFS(Tabla135[Probabilidad residual],Tabla135[Id Riesgo],Tabla135[[#This Row],[Id Riesgo]]),"")</f>
        <v>0.29399999999999998</v>
      </c>
      <c r="AE230" s="310">
        <f>IFERROR(_xlfn.MINIFS(Tabla135[Impacto residual],Tabla135[Id Riesgo],Tabla135[[#This Row],[Id Riesgo]]),"")</f>
        <v>0.8</v>
      </c>
      <c r="AF230" s="310" t="str" cm="1">
        <f t="array" ref="AF2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0" s="310" t="str" cm="1">
        <f t="array" ref="AG2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0" s="213"/>
      <c r="AJ230" s="801">
        <f>_xlfn.MINIFS(Tabla135[Probabilidad residual],Tabla135[Id Riesgo],Tabla135[[#This Row],[Id Riesgo]])</f>
        <v>0.29399999999999998</v>
      </c>
      <c r="AK230" s="801">
        <f>_xlfn.MINIFS(Tabla135[Impacto residual],Tabla135[Id Riesgo],Tabla135[[#This Row],[Id Riesgo]])</f>
        <v>0.8</v>
      </c>
      <c r="AL230" s="801"/>
      <c r="AM230" s="801"/>
      <c r="AN230" s="213"/>
      <c r="AO230" s="213"/>
      <c r="AP230" s="213"/>
      <c r="AQ230" s="213"/>
      <c r="AR230" s="213"/>
      <c r="AS230" s="213"/>
      <c r="AT230" s="213"/>
      <c r="AU230" s="213"/>
      <c r="AV230" s="213"/>
      <c r="AW230" s="213"/>
      <c r="AX230" s="213"/>
      <c r="AY230" s="213"/>
    </row>
    <row r="231" spans="1:51" ht="161.6" hidden="1" x14ac:dyDescent="0.4">
      <c r="A231" s="783" t="str">
        <f>Tabla135[[#This Row],[Id Riesgo]]</f>
        <v>RC22</v>
      </c>
      <c r="B231"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C231" s="776" t="b">
        <f>Tabla135[[#This Row],[Identificado en paso 1 y 2?]]</f>
        <v>1</v>
      </c>
      <c r="D231" s="801">
        <f>_xlfn.XLOOKUP(Tabla135[[#This Row],[Id Riesgo]],Tabla13[Id Riesgo],Tabla13[Probabilidad],"",1)</f>
        <v>0.6</v>
      </c>
      <c r="E231" s="801">
        <f>IF(C231=TRUE,_xlfn.XLOOKUP(Tabla135[[#This Row],[Id Riesgo]],Tabla13[Id Riesgo],Tabla13[Porcentaje Impacto],"",1),"")</f>
        <v>0.8</v>
      </c>
      <c r="F231" s="290" t="str">
        <f t="shared" si="21"/>
        <v>RC22</v>
      </c>
      <c r="G231" s="414" t="b">
        <f>_xlfn.XLOOKUP(F231,Tabla13[Id Riesgo],Tabla13[Registro diligenciado],FALSE,1)</f>
        <v>1</v>
      </c>
      <c r="H231" s="290" t="str">
        <f>IF(G231,_xlfn.XLOOKUP(F231,Tabla6[Id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en Zonas Focalizadas, a través de la manipulación de información entregada a la subdirección, para el análisis de trámite administrativo, según el ACCTI-P-020 Procedimiento Único en Municipios Focalizados</v>
      </c>
      <c r="I231" s="327">
        <f>_xlfn.XLOOKUP(Tabla135[[#This Row],[Id Riesgo]],Tabla13[Id Riesgo],Tabla13[Probabilidad])</f>
        <v>0.6</v>
      </c>
      <c r="J231" s="327">
        <f>_xlfn.XLOOKUP(Tabla135[[#This Row],[Id Riesgo]],Tabla13[Id Riesgo],Tabla13[Porcentaje Impacto],"",1)</f>
        <v>0.8</v>
      </c>
      <c r="K231" s="311">
        <v>10</v>
      </c>
      <c r="L231" s="314"/>
      <c r="M231" s="314"/>
      <c r="N231" s="314"/>
      <c r="O231" s="295"/>
      <c r="P231" s="314"/>
      <c r="Q231" s="328" t="str">
        <f>_xlfn.TEXTJOIN(" ",TRUE,Tabla135[[#This Row],[Actividad - Acción ¿Qué?
Inicia con verbo]],Tabla135[[#This Row],[Complemento
(Observaciones o desviaciones)]])</f>
        <v/>
      </c>
      <c r="R231" s="295"/>
      <c r="S231" s="327" t="str">
        <f>_xlfn.XLOOKUP(Tabla135[[#This Row],[Tipo de control]],Tabla7[Tipo de control],Tabla7[Peso],"",1)</f>
        <v/>
      </c>
      <c r="T231" s="290" t="str">
        <f>_xlfn.XLOOKUP(Tabla135[[#This Row],[Tipo de control]],Tabla7[Tipo de control],Tabla7[Afectación matriz],"",1)</f>
        <v/>
      </c>
      <c r="U231" s="295"/>
      <c r="V231" s="327" t="str">
        <f>_xlfn.XLOOKUP(Tabla135[[#This Row],[Implementación]],Tabla11[Implementación],Tabla11[Peso],"",1)</f>
        <v/>
      </c>
      <c r="W231" s="295"/>
      <c r="X231" s="295"/>
      <c r="Y231" s="295"/>
      <c r="Z231" s="295"/>
      <c r="AA231" s="310" t="str">
        <f>IFERROR(Tabla135[[#This Row],[Peso del control]]+Tabla135[[#This Row],[Peso de la implementación]],"")</f>
        <v/>
      </c>
      <c r="AB231" s="310" t="str" cm="1">
        <f t="array" ref="AB231">IFERROR(IF(Tabla135[[#This Row],[Registro diligenciado]]=TRUE,_xlfn.IFS(AND(Tabla135[[#This Row],[No. de Control]]=1,Tabla135[[#This Row],[Desplazamiento en la Matriz]]="Probabilidad"),D231-(D231*Tabla135[[#This Row],[Valor del control]]),AND(Tabla135[[#This Row],[No. de Control]]&gt;1,Tabla135[[#This Row],[Desplazamiento en la Matriz]]="Probabilidad"),AB230-(AB230*Tabla135[[#This Row],[Valor del control]]),AND(Tabla135[[#This Row],[No. de Control]]=1,Tabla135[[#This Row],[Desplazamiento en la Matriz]]="Impacto"),D231,AND(Tabla135[[#This Row],[No. de Control]]&gt;1,Tabla135[[#This Row],[Desplazamiento en la Matriz]]="Impacto"),AB230),""),"")</f>
        <v/>
      </c>
      <c r="AC231" s="310" t="str" cm="1">
        <f t="array" ref="AC231">IFERROR(IF(Tabla135[[#This Row],[Registro diligenciado]]=TRUE,_xlfn.IFS(AND(Tabla135[[#This Row],[No. de Control]]=1,Tabla135[[#This Row],[Desplazamiento en la Matriz]]="Impacto"),E231-(E231*Tabla135[[#This Row],[Valor del control]]),AND(Tabla135[[#This Row],[No. de Control]]&gt;1,Tabla135[[#This Row],[Desplazamiento en la Matriz]]="Impacto"),AC230-(AC230*Tabla135[[#This Row],[Valor del control]]),AND(Tabla135[[#This Row],[No. de Control]]=1,Tabla135[[#This Row],[Desplazamiento en la Matriz]]="Probabilidad"),E231,AND(Tabla135[[#This Row],[No. de Control]]&gt;1,Tabla135[[#This Row],[Desplazamiento en la Matriz]]="Probabilidad"),AC230),""),"")</f>
        <v/>
      </c>
      <c r="AD231" s="310">
        <f>IFERROR(_xlfn.MINIFS(Tabla135[Probabilidad residual],Tabla135[Id Riesgo],Tabla135[[#This Row],[Id Riesgo]]),"")</f>
        <v>0.29399999999999998</v>
      </c>
      <c r="AE231" s="310">
        <f>IFERROR(_xlfn.MINIFS(Tabla135[Impacto residual],Tabla135[Id Riesgo],Tabla135[[#This Row],[Id Riesgo]]),"")</f>
        <v>0.8</v>
      </c>
      <c r="AF231" s="310" t="str" cm="1">
        <f t="array" ref="AF2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1" s="310" t="str" cm="1">
        <f t="array" ref="AG2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1" s="213"/>
      <c r="AJ231" s="801">
        <f>_xlfn.MINIFS(Tabla135[Probabilidad residual],Tabla135[Id Riesgo],Tabla135[[#This Row],[Id Riesgo]])</f>
        <v>0.29399999999999998</v>
      </c>
      <c r="AK231" s="801">
        <f>_xlfn.MINIFS(Tabla135[Impacto residual],Tabla135[Id Riesgo],Tabla135[[#This Row],[Id Riesgo]])</f>
        <v>0.8</v>
      </c>
      <c r="AL231" s="801"/>
      <c r="AM231" s="801"/>
      <c r="AN231" s="213"/>
      <c r="AO231" s="213"/>
      <c r="AP231" s="213"/>
      <c r="AQ231" s="213"/>
      <c r="AR231" s="213"/>
      <c r="AS231" s="213"/>
      <c r="AT231" s="213"/>
      <c r="AU231" s="213"/>
      <c r="AV231" s="213"/>
      <c r="AW231" s="213"/>
      <c r="AX231" s="213"/>
      <c r="AY231" s="213"/>
    </row>
    <row r="232" spans="1:51" ht="174" x14ac:dyDescent="0.4">
      <c r="A232" s="783" t="str">
        <f>Tabla135[[#This Row],[Id Riesgo]]</f>
        <v>RC23</v>
      </c>
      <c r="B232"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2" s="776" t="b">
        <f>Tabla135[[#This Row],[Identificado en paso 1 y 2?]]</f>
        <v>1</v>
      </c>
      <c r="D232" s="801">
        <f>_xlfn.XLOOKUP(Tabla135[[#This Row],[Id Riesgo]],Tabla13[Id Riesgo],Tabla13[Probabilidad],"",1)</f>
        <v>0.6</v>
      </c>
      <c r="E232" s="801">
        <f>IF(C232=TRUE,_xlfn.XLOOKUP(Tabla135[[#This Row],[Id Riesgo]],Tabla13[Id Riesgo],Tabla13[Porcentaje Impacto],"",1),"")</f>
        <v>0.6</v>
      </c>
      <c r="F232" s="290" t="s">
        <v>602</v>
      </c>
      <c r="G232" s="414" t="b">
        <f>_xlfn.XLOOKUP(F232,Tabla13[Id Riesgo],Tabla13[Registro diligenciado],FALSE,1)</f>
        <v>1</v>
      </c>
      <c r="H232" s="290" t="str">
        <f>IF(G232,_xlfn.XLOOKUP(F232,Tabla6[Id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2" s="327">
        <f>_xlfn.XLOOKUP(Tabla135[[#This Row],[Id Riesgo]],Tabla13[Id Riesgo],Tabla13[Probabilidad])</f>
        <v>0.6</v>
      </c>
      <c r="J232" s="327">
        <f>_xlfn.XLOOKUP(Tabla135[[#This Row],[Id Riesgo]],Tabla13[Id Riesgo],Tabla13[Porcentaje Impacto],"",1)</f>
        <v>0.6</v>
      </c>
      <c r="K232" s="311">
        <v>1</v>
      </c>
      <c r="L232" s="314" t="s">
        <v>259</v>
      </c>
      <c r="M232" s="314" t="s">
        <v>236</v>
      </c>
      <c r="N232" s="314"/>
      <c r="O232" s="295" t="s">
        <v>834</v>
      </c>
      <c r="P232" s="314" t="s">
        <v>835</v>
      </c>
      <c r="Q232" s="328" t="str">
        <f>_xlfn.TEXTJOIN(" ",TRUE,Tabla135[[#This Row],[Actividad - Acción ¿Qué?
Inicia con verbo]],Tabla135[[#This Row],[Complemento
(Observaciones o desviaciones)]])</f>
        <v>Reducir potenciales demoras que se puedan presentar en el desarrollo de la actuación administrativa de la Revocatoria Directa   mediante la revisión de los expedientes o actuaciones administrativas de revoatoria directa, diligenciando las listas de chequeo ACCTI-F-120-Lista de chequeo de revocatoria Ley 160/19994 ACCTI-F-121-Lista de chequeo de revocatoria Decreto Ley 902/2017 con registro actualizado en el ACCTI-F-097 Matriz de Revocatoria.</v>
      </c>
      <c r="R232" s="295" t="s">
        <v>102</v>
      </c>
      <c r="S232" s="327">
        <f>_xlfn.XLOOKUP(Tabla135[[#This Row],[Tipo de control]],Tabla7[Tipo de control],Tabla7[Peso],"",1)</f>
        <v>0.25</v>
      </c>
      <c r="T232" s="290" t="str">
        <f>_xlfn.XLOOKUP(Tabla135[[#This Row],[Tipo de control]],Tabla7[Tipo de control],Tabla7[Afectación matriz],"",1)</f>
        <v>Probabilidad</v>
      </c>
      <c r="U232" s="295" t="s">
        <v>136</v>
      </c>
      <c r="V232" s="327">
        <f>_xlfn.XLOOKUP(Tabla135[[#This Row],[Implementación]],Tabla11[Implementación],Tabla11[Peso],"",1)</f>
        <v>0.15</v>
      </c>
      <c r="W232" s="295" t="s">
        <v>98</v>
      </c>
      <c r="X232" s="295" t="s">
        <v>99</v>
      </c>
      <c r="Y232" s="295" t="s">
        <v>100</v>
      </c>
      <c r="Z232" s="295" t="s">
        <v>101</v>
      </c>
      <c r="AA232" s="310">
        <f>IFERROR(Tabla135[[#This Row],[Peso del control]]+Tabla135[[#This Row],[Peso de la implementación]],"")</f>
        <v>0.4</v>
      </c>
      <c r="AB232" s="310" cm="1">
        <f t="array" ref="AB232">IFERROR(IF(Tabla135[[#This Row],[Registro diligenciado]]=TRUE,_xlfn.IFS(AND(Tabla135[[#This Row],[No. de Control]]=1,Tabla135[[#This Row],[Desplazamiento en la Matriz]]="Probabilidad"),D232-(D232*Tabla135[[#This Row],[Valor del control]]),AND(Tabla135[[#This Row],[No. de Control]]&gt;1,Tabla135[[#This Row],[Desplazamiento en la Matriz]]="Probabilidad"),AB231-(AB231*Tabla135[[#This Row],[Valor del control]]),AND(Tabla135[[#This Row],[No. de Control]]=1,Tabla135[[#This Row],[Desplazamiento en la Matriz]]="Impacto"),D232,AND(Tabla135[[#This Row],[No. de Control]]&gt;1,Tabla135[[#This Row],[Desplazamiento en la Matriz]]="Impacto"),AB231),""),"")</f>
        <v>0.36</v>
      </c>
      <c r="AC232" s="310" cm="1">
        <f t="array" ref="AC232">IFERROR(IF(Tabla135[[#This Row],[Registro diligenciado]]=TRUE,_xlfn.IFS(AND(Tabla135[[#This Row],[No. de Control]]=1,Tabla135[[#This Row],[Desplazamiento en la Matriz]]="Impacto"),E232-(E232*Tabla135[[#This Row],[Valor del control]]),AND(Tabla135[[#This Row],[No. de Control]]&gt;1,Tabla135[[#This Row],[Desplazamiento en la Matriz]]="Impacto"),AC231-(AC231*Tabla135[[#This Row],[Valor del control]]),AND(Tabla135[[#This Row],[No. de Control]]=1,Tabla135[[#This Row],[Desplazamiento en la Matriz]]="Probabilidad"),E232,AND(Tabla135[[#This Row],[No. de Control]]&gt;1,Tabla135[[#This Row],[Desplazamiento en la Matriz]]="Probabilidad"),AC231),""),"")</f>
        <v>0.6</v>
      </c>
      <c r="AD232" s="310">
        <f>IFERROR(_xlfn.MINIFS(Tabla135[Probabilidad residual],Tabla135[Id Riesgo],Tabla135[[#This Row],[Id Riesgo]]),"")</f>
        <v>0.216</v>
      </c>
      <c r="AE232" s="310">
        <f>IFERROR(_xlfn.MINIFS(Tabla135[Impacto residual],Tabla135[Id Riesgo],Tabla135[[#This Row],[Id Riesgo]]),"")</f>
        <v>0.6</v>
      </c>
      <c r="AF232" s="310" t="str" cm="1">
        <f t="array" ref="AF2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2" s="310" t="str" cm="1">
        <f t="array" ref="AG2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32" s="213"/>
      <c r="AJ232" s="801">
        <f>_xlfn.MINIFS(Tabla135[Probabilidad residual],Tabla135[Id Riesgo],Tabla135[[#This Row],[Id Riesgo]])</f>
        <v>0.216</v>
      </c>
      <c r="AK232" s="801">
        <f>_xlfn.MINIFS(Tabla135[Impacto residual],Tabla135[Id Riesgo],Tabla135[[#This Row],[Id Riesgo]])</f>
        <v>0.6</v>
      </c>
      <c r="AL232" s="801" t="str" cm="1">
        <f t="array" ref="AL232">IFERROR(_xlfn.IFS(AND(AJ232&gt;=CONFIGURACIÓN!$BF$6,AJ232&lt;=CONFIGURACIÓN!$BG$6),CONFIGURACIÓN!$BE$6,AND(AJ232&gt;=CONFIGURACIÓN!$BF$7,AJ232&lt;=CONFIGURACIÓN!$BG$7),CONFIGURACIÓN!$BE$7,AND(AJ232&gt;=CONFIGURACIÓN!$BF$8,AJ232&lt;=CONFIGURACIÓN!$BG$8),CONFIGURACIÓN!$BE$8,AND(AJ232&gt;=CONFIGURACIÓN!$BF$9,AJ232&lt;=CONFIGURACIÓN!$BG$9),CONFIGURACIÓN!$BE$9,AND(AJ232&gt;=CONFIGURACIÓN!$BF$10,AJ232&lt;=CONFIGURACIÓN!$BG$10),CONFIGURACIÓN!$BE$10),"")</f>
        <v>Baja</v>
      </c>
      <c r="AM232" s="801" t="str" cm="1">
        <f t="array" ref="AM232">IFERROR(_xlfn.IFS(AND(AK232&gt;=CONFIGURACIÓN!$BJ$6,AK232&lt;=CONFIGURACIÓN!$BK$6),CONFIGURACIÓN!$BI$6,AND(AK232&gt;=CONFIGURACIÓN!$BJ$7,AK232&lt;=CONFIGURACIÓN!$BK$7),CONFIGURACIÓN!$BI$7,AND(AK232&gt;=CONFIGURACIÓN!$BJ$8,AK232&lt;=CONFIGURACIÓN!$BK$8),CONFIGURACIÓN!$BI$8,AND(AK232&gt;=CONFIGURACIÓN!$BJ$9,AK232&lt;=CONFIGURACIÓN!$BK$9),CONFIGURACIÓN!$BI$9,AND(AK232&gt;=CONFIGURACIÓN!$BJ$10,AK232&lt;=CONFIGURACIÓN!$BK$10),CONFIGURACIÓN!$BI$10),"")</f>
        <v>Moderado</v>
      </c>
      <c r="AN232" s="213"/>
      <c r="AO232" s="213"/>
      <c r="AP232" s="213"/>
      <c r="AQ232" s="213"/>
      <c r="AR232" s="213"/>
      <c r="AS232" s="213"/>
      <c r="AT232" s="213"/>
      <c r="AU232" s="213"/>
      <c r="AV232" s="213"/>
      <c r="AW232" s="213"/>
      <c r="AX232" s="213"/>
      <c r="AY232" s="213"/>
    </row>
    <row r="233" spans="1:51" ht="174" x14ac:dyDescent="0.4">
      <c r="A233" s="783" t="str">
        <f>Tabla135[[#This Row],[Id Riesgo]]</f>
        <v>RC23</v>
      </c>
      <c r="B233"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3" s="776" t="b">
        <f>Tabla135[[#This Row],[Identificado en paso 1 y 2?]]</f>
        <v>1</v>
      </c>
      <c r="D233" s="801">
        <f>_xlfn.XLOOKUP(Tabla135[[#This Row],[Id Riesgo]],Tabla13[Id Riesgo],Tabla13[Probabilidad],"",1)</f>
        <v>0.6</v>
      </c>
      <c r="E233" s="801">
        <f>IF(C233=TRUE,_xlfn.XLOOKUP(Tabla135[[#This Row],[Id Riesgo]],Tabla13[Id Riesgo],Tabla13[Porcentaje Impacto],"",1),"")</f>
        <v>0.6</v>
      </c>
      <c r="F233" s="290" t="str">
        <f t="shared" ref="F233:F241" si="22">F232</f>
        <v>RC23</v>
      </c>
      <c r="G233" s="414" t="b">
        <f>_xlfn.XLOOKUP(F233,Tabla13[Id Riesgo],Tabla13[Registro diligenciado],FALSE,1)</f>
        <v>1</v>
      </c>
      <c r="H233" s="290" t="str">
        <f>IF(G233,_xlfn.XLOOKUP(F233,Tabla6[Id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3" s="327">
        <f>_xlfn.XLOOKUP(Tabla135[[#This Row],[Id Riesgo]],Tabla13[Id Riesgo],Tabla13[Probabilidad])</f>
        <v>0.6</v>
      </c>
      <c r="J233" s="327">
        <f>_xlfn.XLOOKUP(Tabla135[[#This Row],[Id Riesgo]],Tabla13[Id Riesgo],Tabla13[Porcentaje Impacto],"",1)</f>
        <v>0.6</v>
      </c>
      <c r="K233" s="311">
        <v>2</v>
      </c>
      <c r="L233" s="314" t="s">
        <v>259</v>
      </c>
      <c r="M233" s="314" t="s">
        <v>236</v>
      </c>
      <c r="N233" s="314"/>
      <c r="O233" s="295" t="s">
        <v>836</v>
      </c>
      <c r="P233" s="314" t="s">
        <v>837</v>
      </c>
      <c r="Q233" s="328" t="str">
        <f>_xlfn.TEXTJOIN(" ",TRUE,Tabla135[[#This Row],[Actividad - Acción ¿Qué?
Inicia con verbo]],Tabla135[[#This Row],[Complemento
(Observaciones o desviaciones)]])</f>
        <v>Asegurar la comunicación a los intervinientes con relación al trámite de revocatoria directa, suministrando respuesta oportuna,  empleando como herramienta el formato ACCTI-F-097 Matriz de Revocatoria Directa</v>
      </c>
      <c r="R233" s="295" t="s">
        <v>102</v>
      </c>
      <c r="S233" s="327">
        <f>_xlfn.XLOOKUP(Tabla135[[#This Row],[Tipo de control]],Tabla7[Tipo de control],Tabla7[Peso],"",1)</f>
        <v>0.25</v>
      </c>
      <c r="T233" s="290" t="str">
        <f>_xlfn.XLOOKUP(Tabla135[[#This Row],[Tipo de control]],Tabla7[Tipo de control],Tabla7[Afectación matriz],"",1)</f>
        <v>Probabilidad</v>
      </c>
      <c r="U233" s="295" t="s">
        <v>136</v>
      </c>
      <c r="V233" s="327">
        <f>_xlfn.XLOOKUP(Tabla135[[#This Row],[Implementación]],Tabla11[Implementación],Tabla11[Peso],"",1)</f>
        <v>0.15</v>
      </c>
      <c r="W233" s="295" t="s">
        <v>98</v>
      </c>
      <c r="X233" s="295" t="s">
        <v>99</v>
      </c>
      <c r="Y233" s="295" t="s">
        <v>100</v>
      </c>
      <c r="Z233" s="295" t="s">
        <v>101</v>
      </c>
      <c r="AA233" s="310">
        <f>IFERROR(Tabla135[[#This Row],[Peso del control]]+Tabla135[[#This Row],[Peso de la implementación]],"")</f>
        <v>0.4</v>
      </c>
      <c r="AB233" s="310" cm="1">
        <f t="array" ref="AB233">IFERROR(IF(Tabla135[[#This Row],[Registro diligenciado]]=TRUE,_xlfn.IFS(AND(Tabla135[[#This Row],[No. de Control]]=1,Tabla135[[#This Row],[Desplazamiento en la Matriz]]="Probabilidad"),D233-(D233*Tabla135[[#This Row],[Valor del control]]),AND(Tabla135[[#This Row],[No. de Control]]&gt;1,Tabla135[[#This Row],[Desplazamiento en la Matriz]]="Probabilidad"),AB232-(AB232*Tabla135[[#This Row],[Valor del control]]),AND(Tabla135[[#This Row],[No. de Control]]=1,Tabla135[[#This Row],[Desplazamiento en la Matriz]]="Impacto"),D233,AND(Tabla135[[#This Row],[No. de Control]]&gt;1,Tabla135[[#This Row],[Desplazamiento en la Matriz]]="Impacto"),AB232),""),"")</f>
        <v>0.216</v>
      </c>
      <c r="AC233" s="310" cm="1">
        <f t="array" ref="AC233">IFERROR(IF(Tabla135[[#This Row],[Registro diligenciado]]=TRUE,_xlfn.IFS(AND(Tabla135[[#This Row],[No. de Control]]=1,Tabla135[[#This Row],[Desplazamiento en la Matriz]]="Impacto"),E233-(E233*Tabla135[[#This Row],[Valor del control]]),AND(Tabla135[[#This Row],[No. de Control]]&gt;1,Tabla135[[#This Row],[Desplazamiento en la Matriz]]="Impacto"),AC232-(AC232*Tabla135[[#This Row],[Valor del control]]),AND(Tabla135[[#This Row],[No. de Control]]=1,Tabla135[[#This Row],[Desplazamiento en la Matriz]]="Probabilidad"),E233,AND(Tabla135[[#This Row],[No. de Control]]&gt;1,Tabla135[[#This Row],[Desplazamiento en la Matriz]]="Probabilidad"),AC232),""),"")</f>
        <v>0.6</v>
      </c>
      <c r="AD233" s="310">
        <f>IFERROR(_xlfn.MINIFS(Tabla135[Probabilidad residual],Tabla135[Id Riesgo],Tabla135[[#This Row],[Id Riesgo]]),"")</f>
        <v>0.216</v>
      </c>
      <c r="AE233" s="310">
        <f>IFERROR(_xlfn.MINIFS(Tabla135[Impacto residual],Tabla135[Id Riesgo],Tabla135[[#This Row],[Id Riesgo]]),"")</f>
        <v>0.6</v>
      </c>
      <c r="AF233" s="310" t="str" cm="1">
        <f t="array" ref="AF2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3" s="310" t="str" cm="1">
        <f t="array" ref="AG2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33" s="213"/>
      <c r="AJ233" s="801">
        <f>_xlfn.MINIFS(Tabla135[Probabilidad residual],Tabla135[Id Riesgo],Tabla135[[#This Row],[Id Riesgo]])</f>
        <v>0.216</v>
      </c>
      <c r="AK233" s="801">
        <f>_xlfn.MINIFS(Tabla135[Impacto residual],Tabla135[Id Riesgo],Tabla135[[#This Row],[Id Riesgo]])</f>
        <v>0.6</v>
      </c>
      <c r="AL233" s="801"/>
      <c r="AM233" s="801"/>
      <c r="AN233" s="213"/>
      <c r="AO233" s="213"/>
      <c r="AP233" s="213"/>
      <c r="AQ233" s="213"/>
      <c r="AR233" s="213"/>
      <c r="AS233" s="213"/>
      <c r="AT233" s="213"/>
      <c r="AU233" s="213"/>
      <c r="AV233" s="213"/>
      <c r="AW233" s="213"/>
      <c r="AX233" s="213"/>
      <c r="AY233" s="213"/>
    </row>
    <row r="234" spans="1:51" ht="174" hidden="1" x14ac:dyDescent="0.4">
      <c r="A234" s="783" t="str">
        <f>Tabla135[[#This Row],[Id Riesgo]]</f>
        <v>RC23</v>
      </c>
      <c r="B234"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4" s="776" t="b">
        <f>Tabla135[[#This Row],[Identificado en paso 1 y 2?]]</f>
        <v>1</v>
      </c>
      <c r="D234" s="801">
        <f>_xlfn.XLOOKUP(Tabla135[[#This Row],[Id Riesgo]],Tabla13[Id Riesgo],Tabla13[Probabilidad],"",1)</f>
        <v>0.6</v>
      </c>
      <c r="E234" s="801">
        <f>IF(C234=TRUE,_xlfn.XLOOKUP(Tabla135[[#This Row],[Id Riesgo]],Tabla13[Id Riesgo],Tabla13[Porcentaje Impacto],"",1),"")</f>
        <v>0.6</v>
      </c>
      <c r="F234" s="290" t="str">
        <f t="shared" si="22"/>
        <v>RC23</v>
      </c>
      <c r="G234" s="414" t="b">
        <f>_xlfn.XLOOKUP(F234,Tabla13[Id Riesgo],Tabla13[Registro diligenciado],FALSE,1)</f>
        <v>1</v>
      </c>
      <c r="H234" s="290" t="str">
        <f>IF(G234,_xlfn.XLOOKUP(F234,Tabla6[Id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4" s="327">
        <f>_xlfn.XLOOKUP(Tabla135[[#This Row],[Id Riesgo]],Tabla13[Id Riesgo],Tabla13[Probabilidad])</f>
        <v>0.6</v>
      </c>
      <c r="J234" s="327">
        <f>_xlfn.XLOOKUP(Tabla135[[#This Row],[Id Riesgo]],Tabla13[Id Riesgo],Tabla13[Porcentaje Impacto],"",1)</f>
        <v>0.6</v>
      </c>
      <c r="K234" s="311">
        <v>3</v>
      </c>
      <c r="L234" s="314"/>
      <c r="M234" s="314"/>
      <c r="N234" s="314"/>
      <c r="O234" s="295"/>
      <c r="P234" s="314"/>
      <c r="Q234" s="328" t="str">
        <f>_xlfn.TEXTJOIN(" ",TRUE,Tabla135[[#This Row],[Actividad - Acción ¿Qué?
Inicia con verbo]],Tabla135[[#This Row],[Complemento
(Observaciones o desviaciones)]])</f>
        <v/>
      </c>
      <c r="R234" s="295"/>
      <c r="S234" s="327" t="str">
        <f>_xlfn.XLOOKUP(Tabla135[[#This Row],[Tipo de control]],Tabla7[Tipo de control],Tabla7[Peso],"",1)</f>
        <v/>
      </c>
      <c r="T234" s="290" t="str">
        <f>_xlfn.XLOOKUP(Tabla135[[#This Row],[Tipo de control]],Tabla7[Tipo de control],Tabla7[Afectación matriz],"",1)</f>
        <v/>
      </c>
      <c r="U234" s="295"/>
      <c r="V234" s="327" t="str">
        <f>_xlfn.XLOOKUP(Tabla135[[#This Row],[Implementación]],Tabla11[Implementación],Tabla11[Peso],"",1)</f>
        <v/>
      </c>
      <c r="W234" s="295"/>
      <c r="X234" s="295"/>
      <c r="Y234" s="295"/>
      <c r="Z234" s="295"/>
      <c r="AA234" s="310" t="str">
        <f>IFERROR(Tabla135[[#This Row],[Peso del control]]+Tabla135[[#This Row],[Peso de la implementación]],"")</f>
        <v/>
      </c>
      <c r="AB234" s="310" t="str" cm="1">
        <f t="array" ref="AB234">IFERROR(IF(Tabla135[[#This Row],[Registro diligenciado]]=TRUE,_xlfn.IFS(AND(Tabla135[[#This Row],[No. de Control]]=1,Tabla135[[#This Row],[Desplazamiento en la Matriz]]="Probabilidad"),D234-(D234*Tabla135[[#This Row],[Valor del control]]),AND(Tabla135[[#This Row],[No. de Control]]&gt;1,Tabla135[[#This Row],[Desplazamiento en la Matriz]]="Probabilidad"),AB233-(AB233*Tabla135[[#This Row],[Valor del control]]),AND(Tabla135[[#This Row],[No. de Control]]=1,Tabla135[[#This Row],[Desplazamiento en la Matriz]]="Impacto"),D234,AND(Tabla135[[#This Row],[No. de Control]]&gt;1,Tabla135[[#This Row],[Desplazamiento en la Matriz]]="Impacto"),AB233),""),"")</f>
        <v/>
      </c>
      <c r="AC234" s="310" t="str" cm="1">
        <f t="array" ref="AC234">IFERROR(IF(Tabla135[[#This Row],[Registro diligenciado]]=TRUE,_xlfn.IFS(AND(Tabla135[[#This Row],[No. de Control]]=1,Tabla135[[#This Row],[Desplazamiento en la Matriz]]="Impacto"),E234-(E234*Tabla135[[#This Row],[Valor del control]]),AND(Tabla135[[#This Row],[No. de Control]]&gt;1,Tabla135[[#This Row],[Desplazamiento en la Matriz]]="Impacto"),AC233-(AC233*Tabla135[[#This Row],[Valor del control]]),AND(Tabla135[[#This Row],[No. de Control]]=1,Tabla135[[#This Row],[Desplazamiento en la Matriz]]="Probabilidad"),E234,AND(Tabla135[[#This Row],[No. de Control]]&gt;1,Tabla135[[#This Row],[Desplazamiento en la Matriz]]="Probabilidad"),AC233),""),"")</f>
        <v/>
      </c>
      <c r="AD234" s="310">
        <f>IFERROR(_xlfn.MINIFS(Tabla135[Probabilidad residual],Tabla135[Id Riesgo],Tabla135[[#This Row],[Id Riesgo]]),"")</f>
        <v>0.216</v>
      </c>
      <c r="AE234" s="310">
        <f>IFERROR(_xlfn.MINIFS(Tabla135[Impacto residual],Tabla135[Id Riesgo],Tabla135[[#This Row],[Id Riesgo]]),"")</f>
        <v>0.6</v>
      </c>
      <c r="AF234" s="310" t="str" cm="1">
        <f t="array" ref="AF2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4" s="310" t="str" cm="1">
        <f t="array" ref="AG2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4" s="213"/>
      <c r="AJ234" s="801">
        <f>_xlfn.MINIFS(Tabla135[Probabilidad residual],Tabla135[Id Riesgo],Tabla135[[#This Row],[Id Riesgo]])</f>
        <v>0.216</v>
      </c>
      <c r="AK234" s="801">
        <f>_xlfn.MINIFS(Tabla135[Impacto residual],Tabla135[Id Riesgo],Tabla135[[#This Row],[Id Riesgo]])</f>
        <v>0.6</v>
      </c>
      <c r="AL234" s="801"/>
      <c r="AM234" s="801"/>
      <c r="AN234" s="213"/>
      <c r="AO234" s="213"/>
      <c r="AP234" s="213"/>
      <c r="AQ234" s="213"/>
      <c r="AR234" s="213"/>
      <c r="AS234" s="213"/>
      <c r="AT234" s="213"/>
      <c r="AU234" s="213"/>
      <c r="AV234" s="213"/>
      <c r="AW234" s="213"/>
      <c r="AX234" s="213"/>
      <c r="AY234" s="213"/>
    </row>
    <row r="235" spans="1:51" ht="174" hidden="1" x14ac:dyDescent="0.4">
      <c r="A235" s="783" t="str">
        <f>Tabla135[[#This Row],[Id Riesgo]]</f>
        <v>RC23</v>
      </c>
      <c r="B235"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5" s="776" t="b">
        <f>Tabla135[[#This Row],[Identificado en paso 1 y 2?]]</f>
        <v>1</v>
      </c>
      <c r="D235" s="801">
        <f>_xlfn.XLOOKUP(Tabla135[[#This Row],[Id Riesgo]],Tabla13[Id Riesgo],Tabla13[Probabilidad],"",1)</f>
        <v>0.6</v>
      </c>
      <c r="E235" s="801">
        <f>IF(C235=TRUE,_xlfn.XLOOKUP(Tabla135[[#This Row],[Id Riesgo]],Tabla13[Id Riesgo],Tabla13[Porcentaje Impacto],"",1),"")</f>
        <v>0.6</v>
      </c>
      <c r="F235" s="290" t="str">
        <f t="shared" si="22"/>
        <v>RC23</v>
      </c>
      <c r="G235" s="414" t="b">
        <f>_xlfn.XLOOKUP(F235,Tabla13[Id Riesgo],Tabla13[Registro diligenciado],FALSE,1)</f>
        <v>1</v>
      </c>
      <c r="H235" s="290" t="str">
        <f>IF(G235,_xlfn.XLOOKUP(F235,Tabla6[Id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5" s="327">
        <f>_xlfn.XLOOKUP(Tabla135[[#This Row],[Id Riesgo]],Tabla13[Id Riesgo],Tabla13[Probabilidad])</f>
        <v>0.6</v>
      </c>
      <c r="J235" s="327">
        <f>_xlfn.XLOOKUP(Tabla135[[#This Row],[Id Riesgo]],Tabla13[Id Riesgo],Tabla13[Porcentaje Impacto],"",1)</f>
        <v>0.6</v>
      </c>
      <c r="K235" s="311">
        <v>4</v>
      </c>
      <c r="L235" s="314"/>
      <c r="M235" s="314"/>
      <c r="N235" s="314"/>
      <c r="O235" s="295"/>
      <c r="P235" s="314"/>
      <c r="Q235" s="328" t="str">
        <f>_xlfn.TEXTJOIN(" ",TRUE,Tabla135[[#This Row],[Actividad - Acción ¿Qué?
Inicia con verbo]],Tabla135[[#This Row],[Complemento
(Observaciones o desviaciones)]])</f>
        <v/>
      </c>
      <c r="R235" s="295"/>
      <c r="S235" s="327" t="str">
        <f>_xlfn.XLOOKUP(Tabla135[[#This Row],[Tipo de control]],Tabla7[Tipo de control],Tabla7[Peso],"",1)</f>
        <v/>
      </c>
      <c r="T235" s="290" t="str">
        <f>_xlfn.XLOOKUP(Tabla135[[#This Row],[Tipo de control]],Tabla7[Tipo de control],Tabla7[Afectación matriz],"",1)</f>
        <v/>
      </c>
      <c r="U235" s="295"/>
      <c r="V235" s="327" t="str">
        <f>_xlfn.XLOOKUP(Tabla135[[#This Row],[Implementación]],Tabla11[Implementación],Tabla11[Peso],"",1)</f>
        <v/>
      </c>
      <c r="W235" s="295"/>
      <c r="X235" s="295"/>
      <c r="Y235" s="295"/>
      <c r="Z235" s="295"/>
      <c r="AA235" s="310" t="str">
        <f>IFERROR(Tabla135[[#This Row],[Peso del control]]+Tabla135[[#This Row],[Peso de la implementación]],"")</f>
        <v/>
      </c>
      <c r="AB235" s="310" t="str" cm="1">
        <f t="array" ref="AB235">IFERROR(IF(Tabla135[[#This Row],[Registro diligenciado]]=TRUE,_xlfn.IFS(AND(Tabla135[[#This Row],[No. de Control]]=1,Tabla135[[#This Row],[Desplazamiento en la Matriz]]="Probabilidad"),D235-(D235*Tabla135[[#This Row],[Valor del control]]),AND(Tabla135[[#This Row],[No. de Control]]&gt;1,Tabla135[[#This Row],[Desplazamiento en la Matriz]]="Probabilidad"),AB234-(AB234*Tabla135[[#This Row],[Valor del control]]),AND(Tabla135[[#This Row],[No. de Control]]=1,Tabla135[[#This Row],[Desplazamiento en la Matriz]]="Impacto"),D235,AND(Tabla135[[#This Row],[No. de Control]]&gt;1,Tabla135[[#This Row],[Desplazamiento en la Matriz]]="Impacto"),AB234),""),"")</f>
        <v/>
      </c>
      <c r="AC235" s="310" t="str" cm="1">
        <f t="array" ref="AC235">IFERROR(IF(Tabla135[[#This Row],[Registro diligenciado]]=TRUE,_xlfn.IFS(AND(Tabla135[[#This Row],[No. de Control]]=1,Tabla135[[#This Row],[Desplazamiento en la Matriz]]="Impacto"),E235-(E235*Tabla135[[#This Row],[Valor del control]]),AND(Tabla135[[#This Row],[No. de Control]]&gt;1,Tabla135[[#This Row],[Desplazamiento en la Matriz]]="Impacto"),AC234-(AC234*Tabla135[[#This Row],[Valor del control]]),AND(Tabla135[[#This Row],[No. de Control]]=1,Tabla135[[#This Row],[Desplazamiento en la Matriz]]="Probabilidad"),E235,AND(Tabla135[[#This Row],[No. de Control]]&gt;1,Tabla135[[#This Row],[Desplazamiento en la Matriz]]="Probabilidad"),AC234),""),"")</f>
        <v/>
      </c>
      <c r="AD235" s="310">
        <f>IFERROR(_xlfn.MINIFS(Tabla135[Probabilidad residual],Tabla135[Id Riesgo],Tabla135[[#This Row],[Id Riesgo]]),"")</f>
        <v>0.216</v>
      </c>
      <c r="AE235" s="310">
        <f>IFERROR(_xlfn.MINIFS(Tabla135[Impacto residual],Tabla135[Id Riesgo],Tabla135[[#This Row],[Id Riesgo]]),"")</f>
        <v>0.6</v>
      </c>
      <c r="AF235" s="310" t="str" cm="1">
        <f t="array" ref="AF2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5" s="310" t="str" cm="1">
        <f t="array" ref="AG2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5" s="213"/>
      <c r="AJ235" s="801">
        <f>_xlfn.MINIFS(Tabla135[Probabilidad residual],Tabla135[Id Riesgo],Tabla135[[#This Row],[Id Riesgo]])</f>
        <v>0.216</v>
      </c>
      <c r="AK235" s="801">
        <f>_xlfn.MINIFS(Tabla135[Impacto residual],Tabla135[Id Riesgo],Tabla135[[#This Row],[Id Riesgo]])</f>
        <v>0.6</v>
      </c>
      <c r="AL235" s="801"/>
      <c r="AM235" s="801"/>
      <c r="AN235" s="213"/>
      <c r="AO235" s="213"/>
      <c r="AP235" s="213"/>
      <c r="AQ235" s="213"/>
      <c r="AR235" s="213"/>
      <c r="AS235" s="213"/>
      <c r="AT235" s="213"/>
      <c r="AU235" s="213"/>
      <c r="AV235" s="213"/>
      <c r="AW235" s="213"/>
      <c r="AX235" s="213"/>
      <c r="AY235" s="213"/>
    </row>
    <row r="236" spans="1:51" ht="174" hidden="1" x14ac:dyDescent="0.4">
      <c r="A236" s="783" t="str">
        <f>Tabla135[[#This Row],[Id Riesgo]]</f>
        <v>RC23</v>
      </c>
      <c r="B236"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6" s="776" t="b">
        <f>Tabla135[[#This Row],[Identificado en paso 1 y 2?]]</f>
        <v>1</v>
      </c>
      <c r="D236" s="801">
        <f>_xlfn.XLOOKUP(Tabla135[[#This Row],[Id Riesgo]],Tabla13[Id Riesgo],Tabla13[Probabilidad],"",1)</f>
        <v>0.6</v>
      </c>
      <c r="E236" s="801">
        <f>IF(C236=TRUE,_xlfn.XLOOKUP(Tabla135[[#This Row],[Id Riesgo]],Tabla13[Id Riesgo],Tabla13[Porcentaje Impacto],"",1),"")</f>
        <v>0.6</v>
      </c>
      <c r="F236" s="290" t="str">
        <f t="shared" si="22"/>
        <v>RC23</v>
      </c>
      <c r="G236" s="414" t="b">
        <f>_xlfn.XLOOKUP(F236,Tabla13[Id Riesgo],Tabla13[Registro diligenciado],FALSE,1)</f>
        <v>1</v>
      </c>
      <c r="H236" s="290" t="str">
        <f>IF(G236,_xlfn.XLOOKUP(F236,Tabla6[Id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6" s="327">
        <f>_xlfn.XLOOKUP(Tabla135[[#This Row],[Id Riesgo]],Tabla13[Id Riesgo],Tabla13[Probabilidad])</f>
        <v>0.6</v>
      </c>
      <c r="J236" s="327">
        <f>_xlfn.XLOOKUP(Tabla135[[#This Row],[Id Riesgo]],Tabla13[Id Riesgo],Tabla13[Porcentaje Impacto],"",1)</f>
        <v>0.6</v>
      </c>
      <c r="K236" s="311">
        <v>5</v>
      </c>
      <c r="L236" s="314"/>
      <c r="M236" s="314"/>
      <c r="N236" s="314"/>
      <c r="O236" s="295"/>
      <c r="P236" s="314"/>
      <c r="Q236" s="328" t="str">
        <f>_xlfn.TEXTJOIN(" ",TRUE,Tabla135[[#This Row],[Actividad - Acción ¿Qué?
Inicia con verbo]],Tabla135[[#This Row],[Complemento
(Observaciones o desviaciones)]])</f>
        <v/>
      </c>
      <c r="R236" s="295"/>
      <c r="S236" s="327" t="str">
        <f>_xlfn.XLOOKUP(Tabla135[[#This Row],[Tipo de control]],Tabla7[Tipo de control],Tabla7[Peso],"",1)</f>
        <v/>
      </c>
      <c r="T236" s="290" t="str">
        <f>_xlfn.XLOOKUP(Tabla135[[#This Row],[Tipo de control]],Tabla7[Tipo de control],Tabla7[Afectación matriz],"",1)</f>
        <v/>
      </c>
      <c r="U236" s="295"/>
      <c r="V236" s="327" t="str">
        <f>_xlfn.XLOOKUP(Tabla135[[#This Row],[Implementación]],Tabla11[Implementación],Tabla11[Peso],"",1)</f>
        <v/>
      </c>
      <c r="W236" s="295"/>
      <c r="X236" s="295"/>
      <c r="Y236" s="295"/>
      <c r="Z236" s="295"/>
      <c r="AA236" s="310" t="str">
        <f>IFERROR(Tabla135[[#This Row],[Peso del control]]+Tabla135[[#This Row],[Peso de la implementación]],"")</f>
        <v/>
      </c>
      <c r="AB236" s="310" t="str" cm="1">
        <f t="array" ref="AB236">IFERROR(IF(Tabla135[[#This Row],[Registro diligenciado]]=TRUE,_xlfn.IFS(AND(Tabla135[[#This Row],[No. de Control]]=1,Tabla135[[#This Row],[Desplazamiento en la Matriz]]="Probabilidad"),D236-(D236*Tabla135[[#This Row],[Valor del control]]),AND(Tabla135[[#This Row],[No. de Control]]&gt;1,Tabla135[[#This Row],[Desplazamiento en la Matriz]]="Probabilidad"),AB235-(AB235*Tabla135[[#This Row],[Valor del control]]),AND(Tabla135[[#This Row],[No. de Control]]=1,Tabla135[[#This Row],[Desplazamiento en la Matriz]]="Impacto"),D236,AND(Tabla135[[#This Row],[No. de Control]]&gt;1,Tabla135[[#This Row],[Desplazamiento en la Matriz]]="Impacto"),AB235),""),"")</f>
        <v/>
      </c>
      <c r="AC236" s="310" t="str" cm="1">
        <f t="array" ref="AC236">IFERROR(IF(Tabla135[[#This Row],[Registro diligenciado]]=TRUE,_xlfn.IFS(AND(Tabla135[[#This Row],[No. de Control]]=1,Tabla135[[#This Row],[Desplazamiento en la Matriz]]="Impacto"),E236-(E236*Tabla135[[#This Row],[Valor del control]]),AND(Tabla135[[#This Row],[No. de Control]]&gt;1,Tabla135[[#This Row],[Desplazamiento en la Matriz]]="Impacto"),AC235-(AC235*Tabla135[[#This Row],[Valor del control]]),AND(Tabla135[[#This Row],[No. de Control]]=1,Tabla135[[#This Row],[Desplazamiento en la Matriz]]="Probabilidad"),E236,AND(Tabla135[[#This Row],[No. de Control]]&gt;1,Tabla135[[#This Row],[Desplazamiento en la Matriz]]="Probabilidad"),AC235),""),"")</f>
        <v/>
      </c>
      <c r="AD236" s="310">
        <f>IFERROR(_xlfn.MINIFS(Tabla135[Probabilidad residual],Tabla135[Id Riesgo],Tabla135[[#This Row],[Id Riesgo]]),"")</f>
        <v>0.216</v>
      </c>
      <c r="AE236" s="310">
        <f>IFERROR(_xlfn.MINIFS(Tabla135[Impacto residual],Tabla135[Id Riesgo],Tabla135[[#This Row],[Id Riesgo]]),"")</f>
        <v>0.6</v>
      </c>
      <c r="AF236" s="310" t="str" cm="1">
        <f t="array" ref="AF2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6" s="310" t="str" cm="1">
        <f t="array" ref="AG2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6" s="213"/>
      <c r="AJ236" s="801">
        <f>_xlfn.MINIFS(Tabla135[Probabilidad residual],Tabla135[Id Riesgo],Tabla135[[#This Row],[Id Riesgo]])</f>
        <v>0.216</v>
      </c>
      <c r="AK236" s="801">
        <f>_xlfn.MINIFS(Tabla135[Impacto residual],Tabla135[Id Riesgo],Tabla135[[#This Row],[Id Riesgo]])</f>
        <v>0.6</v>
      </c>
      <c r="AL236" s="801"/>
      <c r="AM236" s="801"/>
      <c r="AN236" s="213"/>
      <c r="AO236" s="213"/>
      <c r="AP236" s="213"/>
      <c r="AQ236" s="213"/>
      <c r="AR236" s="213"/>
      <c r="AS236" s="213"/>
      <c r="AT236" s="213"/>
      <c r="AU236" s="213"/>
      <c r="AV236" s="213"/>
      <c r="AW236" s="213"/>
      <c r="AX236" s="213"/>
      <c r="AY236" s="213"/>
    </row>
    <row r="237" spans="1:51" ht="174" hidden="1" x14ac:dyDescent="0.4">
      <c r="A237" s="783" t="str">
        <f>Tabla135[[#This Row],[Id Riesgo]]</f>
        <v>RC23</v>
      </c>
      <c r="B237"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7" s="776" t="b">
        <f>Tabla135[[#This Row],[Identificado en paso 1 y 2?]]</f>
        <v>1</v>
      </c>
      <c r="D237" s="801">
        <f>_xlfn.XLOOKUP(Tabla135[[#This Row],[Id Riesgo]],Tabla13[Id Riesgo],Tabla13[Probabilidad],"",1)</f>
        <v>0.6</v>
      </c>
      <c r="E237" s="801">
        <f>IF(C237=TRUE,_xlfn.XLOOKUP(Tabla135[[#This Row],[Id Riesgo]],Tabla13[Id Riesgo],Tabla13[Porcentaje Impacto],"",1),"")</f>
        <v>0.6</v>
      </c>
      <c r="F237" s="290" t="str">
        <f t="shared" si="22"/>
        <v>RC23</v>
      </c>
      <c r="G237" s="414" t="b">
        <f>_xlfn.XLOOKUP(F237,Tabla13[Id Riesgo],Tabla13[Registro diligenciado],FALSE,1)</f>
        <v>1</v>
      </c>
      <c r="H237" s="290" t="str">
        <f>IF(G237,_xlfn.XLOOKUP(F237,Tabla6[Id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7" s="327">
        <f>_xlfn.XLOOKUP(Tabla135[[#This Row],[Id Riesgo]],Tabla13[Id Riesgo],Tabla13[Probabilidad])</f>
        <v>0.6</v>
      </c>
      <c r="J237" s="327">
        <f>_xlfn.XLOOKUP(Tabla135[[#This Row],[Id Riesgo]],Tabla13[Id Riesgo],Tabla13[Porcentaje Impacto],"",1)</f>
        <v>0.6</v>
      </c>
      <c r="K237" s="311">
        <v>6</v>
      </c>
      <c r="L237" s="314"/>
      <c r="M237" s="314"/>
      <c r="N237" s="314"/>
      <c r="O237" s="295"/>
      <c r="P237" s="314"/>
      <c r="Q237" s="328" t="str">
        <f>_xlfn.TEXTJOIN(" ",TRUE,Tabla135[[#This Row],[Actividad - Acción ¿Qué?
Inicia con verbo]],Tabla135[[#This Row],[Complemento
(Observaciones o desviaciones)]])</f>
        <v/>
      </c>
      <c r="R237" s="295"/>
      <c r="S237" s="327" t="str">
        <f>_xlfn.XLOOKUP(Tabla135[[#This Row],[Tipo de control]],Tabla7[Tipo de control],Tabla7[Peso],"",1)</f>
        <v/>
      </c>
      <c r="T237" s="290" t="str">
        <f>_xlfn.XLOOKUP(Tabla135[[#This Row],[Tipo de control]],Tabla7[Tipo de control],Tabla7[Afectación matriz],"",1)</f>
        <v/>
      </c>
      <c r="U237" s="295"/>
      <c r="V237" s="327" t="str">
        <f>_xlfn.XLOOKUP(Tabla135[[#This Row],[Implementación]],Tabla11[Implementación],Tabla11[Peso],"",1)</f>
        <v/>
      </c>
      <c r="W237" s="295"/>
      <c r="X237" s="295"/>
      <c r="Y237" s="295"/>
      <c r="Z237" s="295"/>
      <c r="AA237" s="310" t="str">
        <f>IFERROR(Tabla135[[#This Row],[Peso del control]]+Tabla135[[#This Row],[Peso de la implementación]],"")</f>
        <v/>
      </c>
      <c r="AB237" s="310" t="str" cm="1">
        <f t="array" ref="AB237">IFERROR(IF(Tabla135[[#This Row],[Registro diligenciado]]=TRUE,_xlfn.IFS(AND(Tabla135[[#This Row],[No. de Control]]=1,Tabla135[[#This Row],[Desplazamiento en la Matriz]]="Probabilidad"),D237-(D237*Tabla135[[#This Row],[Valor del control]]),AND(Tabla135[[#This Row],[No. de Control]]&gt;1,Tabla135[[#This Row],[Desplazamiento en la Matriz]]="Probabilidad"),AB236-(AB236*Tabla135[[#This Row],[Valor del control]]),AND(Tabla135[[#This Row],[No. de Control]]=1,Tabla135[[#This Row],[Desplazamiento en la Matriz]]="Impacto"),D237,AND(Tabla135[[#This Row],[No. de Control]]&gt;1,Tabla135[[#This Row],[Desplazamiento en la Matriz]]="Impacto"),AB236),""),"")</f>
        <v/>
      </c>
      <c r="AC237" s="310" t="str" cm="1">
        <f t="array" ref="AC237">IFERROR(IF(Tabla135[[#This Row],[Registro diligenciado]]=TRUE,_xlfn.IFS(AND(Tabla135[[#This Row],[No. de Control]]=1,Tabla135[[#This Row],[Desplazamiento en la Matriz]]="Impacto"),E237-(E237*Tabla135[[#This Row],[Valor del control]]),AND(Tabla135[[#This Row],[No. de Control]]&gt;1,Tabla135[[#This Row],[Desplazamiento en la Matriz]]="Impacto"),AC236-(AC236*Tabla135[[#This Row],[Valor del control]]),AND(Tabla135[[#This Row],[No. de Control]]=1,Tabla135[[#This Row],[Desplazamiento en la Matriz]]="Probabilidad"),E237,AND(Tabla135[[#This Row],[No. de Control]]&gt;1,Tabla135[[#This Row],[Desplazamiento en la Matriz]]="Probabilidad"),AC236),""),"")</f>
        <v/>
      </c>
      <c r="AD237" s="310">
        <f>IFERROR(_xlfn.MINIFS(Tabla135[Probabilidad residual],Tabla135[Id Riesgo],Tabla135[[#This Row],[Id Riesgo]]),"")</f>
        <v>0.216</v>
      </c>
      <c r="AE237" s="310">
        <f>IFERROR(_xlfn.MINIFS(Tabla135[Impacto residual],Tabla135[Id Riesgo],Tabla135[[#This Row],[Id Riesgo]]),"")</f>
        <v>0.6</v>
      </c>
      <c r="AF237" s="310" t="str" cm="1">
        <f t="array" ref="AF2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7" s="310" t="str" cm="1">
        <f t="array" ref="AG2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7" s="213"/>
      <c r="AJ237" s="801">
        <f>_xlfn.MINIFS(Tabla135[Probabilidad residual],Tabla135[Id Riesgo],Tabla135[[#This Row],[Id Riesgo]])</f>
        <v>0.216</v>
      </c>
      <c r="AK237" s="801">
        <f>_xlfn.MINIFS(Tabla135[Impacto residual],Tabla135[Id Riesgo],Tabla135[[#This Row],[Id Riesgo]])</f>
        <v>0.6</v>
      </c>
      <c r="AL237" s="801"/>
      <c r="AM237" s="801"/>
      <c r="AN237" s="213"/>
      <c r="AO237" s="213"/>
      <c r="AP237" s="213"/>
      <c r="AQ237" s="213"/>
      <c r="AR237" s="213"/>
      <c r="AS237" s="213"/>
      <c r="AT237" s="213"/>
      <c r="AU237" s="213"/>
      <c r="AV237" s="213"/>
      <c r="AW237" s="213"/>
      <c r="AX237" s="213"/>
      <c r="AY237" s="213"/>
    </row>
    <row r="238" spans="1:51" ht="174" hidden="1" x14ac:dyDescent="0.4">
      <c r="A238" s="783" t="str">
        <f>Tabla135[[#This Row],[Id Riesgo]]</f>
        <v>RC23</v>
      </c>
      <c r="B238"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8" s="776" t="b">
        <f>Tabla135[[#This Row],[Identificado en paso 1 y 2?]]</f>
        <v>1</v>
      </c>
      <c r="D238" s="801">
        <f>_xlfn.XLOOKUP(Tabla135[[#This Row],[Id Riesgo]],Tabla13[Id Riesgo],Tabla13[Probabilidad],"",1)</f>
        <v>0.6</v>
      </c>
      <c r="E238" s="801">
        <f>IF(C238=TRUE,_xlfn.XLOOKUP(Tabla135[[#This Row],[Id Riesgo]],Tabla13[Id Riesgo],Tabla13[Porcentaje Impacto],"",1),"")</f>
        <v>0.6</v>
      </c>
      <c r="F238" s="290" t="str">
        <f t="shared" si="22"/>
        <v>RC23</v>
      </c>
      <c r="G238" s="414" t="b">
        <f>_xlfn.XLOOKUP(F238,Tabla13[Id Riesgo],Tabla13[Registro diligenciado],FALSE,1)</f>
        <v>1</v>
      </c>
      <c r="H238" s="290" t="str">
        <f>IF(G238,_xlfn.XLOOKUP(F238,Tabla6[Id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8" s="327">
        <f>_xlfn.XLOOKUP(Tabla135[[#This Row],[Id Riesgo]],Tabla13[Id Riesgo],Tabla13[Probabilidad])</f>
        <v>0.6</v>
      </c>
      <c r="J238" s="327">
        <f>_xlfn.XLOOKUP(Tabla135[[#This Row],[Id Riesgo]],Tabla13[Id Riesgo],Tabla13[Porcentaje Impacto],"",1)</f>
        <v>0.6</v>
      </c>
      <c r="K238" s="311">
        <v>7</v>
      </c>
      <c r="L238" s="314"/>
      <c r="M238" s="314"/>
      <c r="N238" s="314"/>
      <c r="O238" s="295"/>
      <c r="P238" s="314"/>
      <c r="Q238" s="328" t="str">
        <f>_xlfn.TEXTJOIN(" ",TRUE,Tabla135[[#This Row],[Actividad - Acción ¿Qué?
Inicia con verbo]],Tabla135[[#This Row],[Complemento
(Observaciones o desviaciones)]])</f>
        <v/>
      </c>
      <c r="R238" s="295"/>
      <c r="S238" s="327" t="str">
        <f>_xlfn.XLOOKUP(Tabla135[[#This Row],[Tipo de control]],Tabla7[Tipo de control],Tabla7[Peso],"",1)</f>
        <v/>
      </c>
      <c r="T238" s="290" t="str">
        <f>_xlfn.XLOOKUP(Tabla135[[#This Row],[Tipo de control]],Tabla7[Tipo de control],Tabla7[Afectación matriz],"",1)</f>
        <v/>
      </c>
      <c r="U238" s="295"/>
      <c r="V238" s="327" t="str">
        <f>_xlfn.XLOOKUP(Tabla135[[#This Row],[Implementación]],Tabla11[Implementación],Tabla11[Peso],"",1)</f>
        <v/>
      </c>
      <c r="W238" s="295"/>
      <c r="X238" s="295"/>
      <c r="Y238" s="295"/>
      <c r="Z238" s="295"/>
      <c r="AA238" s="310" t="str">
        <f>IFERROR(Tabla135[[#This Row],[Peso del control]]+Tabla135[[#This Row],[Peso de la implementación]],"")</f>
        <v/>
      </c>
      <c r="AB238" s="310" t="str" cm="1">
        <f t="array" ref="AB238">IFERROR(IF(Tabla135[[#This Row],[Registro diligenciado]]=TRUE,_xlfn.IFS(AND(Tabla135[[#This Row],[No. de Control]]=1,Tabla135[[#This Row],[Desplazamiento en la Matriz]]="Probabilidad"),D238-(D238*Tabla135[[#This Row],[Valor del control]]),AND(Tabla135[[#This Row],[No. de Control]]&gt;1,Tabla135[[#This Row],[Desplazamiento en la Matriz]]="Probabilidad"),AB237-(AB237*Tabla135[[#This Row],[Valor del control]]),AND(Tabla135[[#This Row],[No. de Control]]=1,Tabla135[[#This Row],[Desplazamiento en la Matriz]]="Impacto"),D238,AND(Tabla135[[#This Row],[No. de Control]]&gt;1,Tabla135[[#This Row],[Desplazamiento en la Matriz]]="Impacto"),AB237),""),"")</f>
        <v/>
      </c>
      <c r="AC238" s="310" t="str" cm="1">
        <f t="array" ref="AC238">IFERROR(IF(Tabla135[[#This Row],[Registro diligenciado]]=TRUE,_xlfn.IFS(AND(Tabla135[[#This Row],[No. de Control]]=1,Tabla135[[#This Row],[Desplazamiento en la Matriz]]="Impacto"),E238-(E238*Tabla135[[#This Row],[Valor del control]]),AND(Tabla135[[#This Row],[No. de Control]]&gt;1,Tabla135[[#This Row],[Desplazamiento en la Matriz]]="Impacto"),AC237-(AC237*Tabla135[[#This Row],[Valor del control]]),AND(Tabla135[[#This Row],[No. de Control]]=1,Tabla135[[#This Row],[Desplazamiento en la Matriz]]="Probabilidad"),E238,AND(Tabla135[[#This Row],[No. de Control]]&gt;1,Tabla135[[#This Row],[Desplazamiento en la Matriz]]="Probabilidad"),AC237),""),"")</f>
        <v/>
      </c>
      <c r="AD238" s="310">
        <f>IFERROR(_xlfn.MINIFS(Tabla135[Probabilidad residual],Tabla135[Id Riesgo],Tabla135[[#This Row],[Id Riesgo]]),"")</f>
        <v>0.216</v>
      </c>
      <c r="AE238" s="310">
        <f>IFERROR(_xlfn.MINIFS(Tabla135[Impacto residual],Tabla135[Id Riesgo],Tabla135[[#This Row],[Id Riesgo]]),"")</f>
        <v>0.6</v>
      </c>
      <c r="AF238" s="310" t="str" cm="1">
        <f t="array" ref="AF2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8" s="310" t="str" cm="1">
        <f t="array" ref="AG2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8" s="213"/>
      <c r="AJ238" s="801">
        <f>_xlfn.MINIFS(Tabla135[Probabilidad residual],Tabla135[Id Riesgo],Tabla135[[#This Row],[Id Riesgo]])</f>
        <v>0.216</v>
      </c>
      <c r="AK238" s="801">
        <f>_xlfn.MINIFS(Tabla135[Impacto residual],Tabla135[Id Riesgo],Tabla135[[#This Row],[Id Riesgo]])</f>
        <v>0.6</v>
      </c>
      <c r="AL238" s="801"/>
      <c r="AM238" s="801"/>
      <c r="AN238" s="213"/>
      <c r="AO238" s="213"/>
      <c r="AP238" s="213"/>
      <c r="AQ238" s="213"/>
      <c r="AR238" s="213"/>
      <c r="AS238" s="213"/>
      <c r="AT238" s="213"/>
      <c r="AU238" s="213"/>
      <c r="AV238" s="213"/>
      <c r="AW238" s="213"/>
      <c r="AX238" s="213"/>
      <c r="AY238" s="213"/>
    </row>
    <row r="239" spans="1:51" ht="174" hidden="1" x14ac:dyDescent="0.4">
      <c r="A239" s="783" t="str">
        <f>Tabla135[[#This Row],[Id Riesgo]]</f>
        <v>RC23</v>
      </c>
      <c r="B239"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39" s="776" t="b">
        <f>Tabla135[[#This Row],[Identificado en paso 1 y 2?]]</f>
        <v>1</v>
      </c>
      <c r="D239" s="801">
        <f>_xlfn.XLOOKUP(Tabla135[[#This Row],[Id Riesgo]],Tabla13[Id Riesgo],Tabla13[Probabilidad],"",1)</f>
        <v>0.6</v>
      </c>
      <c r="E239" s="801">
        <f>IF(C239=TRUE,_xlfn.XLOOKUP(Tabla135[[#This Row],[Id Riesgo]],Tabla13[Id Riesgo],Tabla13[Porcentaje Impacto],"",1),"")</f>
        <v>0.6</v>
      </c>
      <c r="F239" s="290" t="str">
        <f t="shared" si="22"/>
        <v>RC23</v>
      </c>
      <c r="G239" s="414" t="b">
        <f>_xlfn.XLOOKUP(F239,Tabla13[Id Riesgo],Tabla13[Registro diligenciado],FALSE,1)</f>
        <v>1</v>
      </c>
      <c r="H239" s="290" t="str">
        <f>IF(G239,_xlfn.XLOOKUP(F239,Tabla6[Id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39" s="327">
        <f>_xlfn.XLOOKUP(Tabla135[[#This Row],[Id Riesgo]],Tabla13[Id Riesgo],Tabla13[Probabilidad])</f>
        <v>0.6</v>
      </c>
      <c r="J239" s="327">
        <f>_xlfn.XLOOKUP(Tabla135[[#This Row],[Id Riesgo]],Tabla13[Id Riesgo],Tabla13[Porcentaje Impacto],"",1)</f>
        <v>0.6</v>
      </c>
      <c r="K239" s="311">
        <v>8</v>
      </c>
      <c r="L239" s="314"/>
      <c r="M239" s="314"/>
      <c r="N239" s="314"/>
      <c r="O239" s="295"/>
      <c r="P239" s="314"/>
      <c r="Q239" s="328" t="str">
        <f>_xlfn.TEXTJOIN(" ",TRUE,Tabla135[[#This Row],[Actividad - Acción ¿Qué?
Inicia con verbo]],Tabla135[[#This Row],[Complemento
(Observaciones o desviaciones)]])</f>
        <v/>
      </c>
      <c r="R239" s="295"/>
      <c r="S239" s="327" t="str">
        <f>_xlfn.XLOOKUP(Tabla135[[#This Row],[Tipo de control]],Tabla7[Tipo de control],Tabla7[Peso],"",1)</f>
        <v/>
      </c>
      <c r="T239" s="290" t="str">
        <f>_xlfn.XLOOKUP(Tabla135[[#This Row],[Tipo de control]],Tabla7[Tipo de control],Tabla7[Afectación matriz],"",1)</f>
        <v/>
      </c>
      <c r="U239" s="295"/>
      <c r="V239" s="327" t="str">
        <f>_xlfn.XLOOKUP(Tabla135[[#This Row],[Implementación]],Tabla11[Implementación],Tabla11[Peso],"",1)</f>
        <v/>
      </c>
      <c r="W239" s="295"/>
      <c r="X239" s="295"/>
      <c r="Y239" s="295"/>
      <c r="Z239" s="295"/>
      <c r="AA239" s="310" t="str">
        <f>IFERROR(Tabla135[[#This Row],[Peso del control]]+Tabla135[[#This Row],[Peso de la implementación]],"")</f>
        <v/>
      </c>
      <c r="AB239" s="310" t="str" cm="1">
        <f t="array" ref="AB239">IFERROR(IF(Tabla135[[#This Row],[Registro diligenciado]]=TRUE,_xlfn.IFS(AND(Tabla135[[#This Row],[No. de Control]]=1,Tabla135[[#This Row],[Desplazamiento en la Matriz]]="Probabilidad"),D239-(D239*Tabla135[[#This Row],[Valor del control]]),AND(Tabla135[[#This Row],[No. de Control]]&gt;1,Tabla135[[#This Row],[Desplazamiento en la Matriz]]="Probabilidad"),AB238-(AB238*Tabla135[[#This Row],[Valor del control]]),AND(Tabla135[[#This Row],[No. de Control]]=1,Tabla135[[#This Row],[Desplazamiento en la Matriz]]="Impacto"),D239,AND(Tabla135[[#This Row],[No. de Control]]&gt;1,Tabla135[[#This Row],[Desplazamiento en la Matriz]]="Impacto"),AB238),""),"")</f>
        <v/>
      </c>
      <c r="AC239" s="310" t="str" cm="1">
        <f t="array" ref="AC239">IFERROR(IF(Tabla135[[#This Row],[Registro diligenciado]]=TRUE,_xlfn.IFS(AND(Tabla135[[#This Row],[No. de Control]]=1,Tabla135[[#This Row],[Desplazamiento en la Matriz]]="Impacto"),E239-(E239*Tabla135[[#This Row],[Valor del control]]),AND(Tabla135[[#This Row],[No. de Control]]&gt;1,Tabla135[[#This Row],[Desplazamiento en la Matriz]]="Impacto"),AC238-(AC238*Tabla135[[#This Row],[Valor del control]]),AND(Tabla135[[#This Row],[No. de Control]]=1,Tabla135[[#This Row],[Desplazamiento en la Matriz]]="Probabilidad"),E239,AND(Tabla135[[#This Row],[No. de Control]]&gt;1,Tabla135[[#This Row],[Desplazamiento en la Matriz]]="Probabilidad"),AC238),""),"")</f>
        <v/>
      </c>
      <c r="AD239" s="310">
        <f>IFERROR(_xlfn.MINIFS(Tabla135[Probabilidad residual],Tabla135[Id Riesgo],Tabla135[[#This Row],[Id Riesgo]]),"")</f>
        <v>0.216</v>
      </c>
      <c r="AE239" s="310">
        <f>IFERROR(_xlfn.MINIFS(Tabla135[Impacto residual],Tabla135[Id Riesgo],Tabla135[[#This Row],[Id Riesgo]]),"")</f>
        <v>0.6</v>
      </c>
      <c r="AF239" s="310" t="str" cm="1">
        <f t="array" ref="AF2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39" s="310" t="str" cm="1">
        <f t="array" ref="AG2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39" s="213"/>
      <c r="AJ239" s="801">
        <f>_xlfn.MINIFS(Tabla135[Probabilidad residual],Tabla135[Id Riesgo],Tabla135[[#This Row],[Id Riesgo]])</f>
        <v>0.216</v>
      </c>
      <c r="AK239" s="801">
        <f>_xlfn.MINIFS(Tabla135[Impacto residual],Tabla135[Id Riesgo],Tabla135[[#This Row],[Id Riesgo]])</f>
        <v>0.6</v>
      </c>
      <c r="AL239" s="801"/>
      <c r="AM239" s="801"/>
      <c r="AN239" s="213"/>
      <c r="AO239" s="213"/>
      <c r="AP239" s="213"/>
      <c r="AQ239" s="213"/>
      <c r="AR239" s="213"/>
      <c r="AS239" s="213"/>
      <c r="AT239" s="213"/>
      <c r="AU239" s="213"/>
      <c r="AV239" s="213"/>
      <c r="AW239" s="213"/>
      <c r="AX239" s="213"/>
      <c r="AY239" s="213"/>
    </row>
    <row r="240" spans="1:51" ht="174" hidden="1" x14ac:dyDescent="0.4">
      <c r="A240" s="783" t="str">
        <f>Tabla135[[#This Row],[Id Riesgo]]</f>
        <v>RC23</v>
      </c>
      <c r="B240"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40" s="776" t="b">
        <f>Tabla135[[#This Row],[Identificado en paso 1 y 2?]]</f>
        <v>1</v>
      </c>
      <c r="D240" s="801">
        <f>_xlfn.XLOOKUP(Tabla135[[#This Row],[Id Riesgo]],Tabla13[Id Riesgo],Tabla13[Probabilidad],"",1)</f>
        <v>0.6</v>
      </c>
      <c r="E240" s="801">
        <f>IF(C240=TRUE,_xlfn.XLOOKUP(Tabla135[[#This Row],[Id Riesgo]],Tabla13[Id Riesgo],Tabla13[Porcentaje Impacto],"",1),"")</f>
        <v>0.6</v>
      </c>
      <c r="F240" s="290" t="str">
        <f t="shared" si="22"/>
        <v>RC23</v>
      </c>
      <c r="G240" s="414" t="b">
        <f>_xlfn.XLOOKUP(F240,Tabla13[Id Riesgo],Tabla13[Registro diligenciado],FALSE,1)</f>
        <v>1</v>
      </c>
      <c r="H240" s="290" t="str">
        <f>IF(G240,_xlfn.XLOOKUP(F240,Tabla6[Id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40" s="327">
        <f>_xlfn.XLOOKUP(Tabla135[[#This Row],[Id Riesgo]],Tabla13[Id Riesgo],Tabla13[Probabilidad])</f>
        <v>0.6</v>
      </c>
      <c r="J240" s="327">
        <f>_xlfn.XLOOKUP(Tabla135[[#This Row],[Id Riesgo]],Tabla13[Id Riesgo],Tabla13[Porcentaje Impacto],"",1)</f>
        <v>0.6</v>
      </c>
      <c r="K240" s="311">
        <v>9</v>
      </c>
      <c r="L240" s="314"/>
      <c r="M240" s="314"/>
      <c r="N240" s="314"/>
      <c r="O240" s="295"/>
      <c r="P240" s="314"/>
      <c r="Q240" s="328" t="str">
        <f>_xlfn.TEXTJOIN(" ",TRUE,Tabla135[[#This Row],[Actividad - Acción ¿Qué?
Inicia con verbo]],Tabla135[[#This Row],[Complemento
(Observaciones o desviaciones)]])</f>
        <v/>
      </c>
      <c r="R240" s="295"/>
      <c r="S240" s="327" t="str">
        <f>_xlfn.XLOOKUP(Tabla135[[#This Row],[Tipo de control]],Tabla7[Tipo de control],Tabla7[Peso],"",1)</f>
        <v/>
      </c>
      <c r="T240" s="290" t="str">
        <f>_xlfn.XLOOKUP(Tabla135[[#This Row],[Tipo de control]],Tabla7[Tipo de control],Tabla7[Afectación matriz],"",1)</f>
        <v/>
      </c>
      <c r="U240" s="295"/>
      <c r="V240" s="327" t="str">
        <f>_xlfn.XLOOKUP(Tabla135[[#This Row],[Implementación]],Tabla11[Implementación],Tabla11[Peso],"",1)</f>
        <v/>
      </c>
      <c r="W240" s="295"/>
      <c r="X240" s="295"/>
      <c r="Y240" s="295"/>
      <c r="Z240" s="295"/>
      <c r="AA240" s="310" t="str">
        <f>IFERROR(Tabla135[[#This Row],[Peso del control]]+Tabla135[[#This Row],[Peso de la implementación]],"")</f>
        <v/>
      </c>
      <c r="AB240" s="310" t="str" cm="1">
        <f t="array" ref="AB240">IFERROR(IF(Tabla135[[#This Row],[Registro diligenciado]]=TRUE,_xlfn.IFS(AND(Tabla135[[#This Row],[No. de Control]]=1,Tabla135[[#This Row],[Desplazamiento en la Matriz]]="Probabilidad"),D240-(D240*Tabla135[[#This Row],[Valor del control]]),AND(Tabla135[[#This Row],[No. de Control]]&gt;1,Tabla135[[#This Row],[Desplazamiento en la Matriz]]="Probabilidad"),AB239-(AB239*Tabla135[[#This Row],[Valor del control]]),AND(Tabla135[[#This Row],[No. de Control]]=1,Tabla135[[#This Row],[Desplazamiento en la Matriz]]="Impacto"),D240,AND(Tabla135[[#This Row],[No. de Control]]&gt;1,Tabla135[[#This Row],[Desplazamiento en la Matriz]]="Impacto"),AB239),""),"")</f>
        <v/>
      </c>
      <c r="AC240" s="310" t="str" cm="1">
        <f t="array" ref="AC240">IFERROR(IF(Tabla135[[#This Row],[Registro diligenciado]]=TRUE,_xlfn.IFS(AND(Tabla135[[#This Row],[No. de Control]]=1,Tabla135[[#This Row],[Desplazamiento en la Matriz]]="Impacto"),E240-(E240*Tabla135[[#This Row],[Valor del control]]),AND(Tabla135[[#This Row],[No. de Control]]&gt;1,Tabla135[[#This Row],[Desplazamiento en la Matriz]]="Impacto"),AC239-(AC239*Tabla135[[#This Row],[Valor del control]]),AND(Tabla135[[#This Row],[No. de Control]]=1,Tabla135[[#This Row],[Desplazamiento en la Matriz]]="Probabilidad"),E240,AND(Tabla135[[#This Row],[No. de Control]]&gt;1,Tabla135[[#This Row],[Desplazamiento en la Matriz]]="Probabilidad"),AC239),""),"")</f>
        <v/>
      </c>
      <c r="AD240" s="310">
        <f>IFERROR(_xlfn.MINIFS(Tabla135[Probabilidad residual],Tabla135[Id Riesgo],Tabla135[[#This Row],[Id Riesgo]]),"")</f>
        <v>0.216</v>
      </c>
      <c r="AE240" s="310">
        <f>IFERROR(_xlfn.MINIFS(Tabla135[Impacto residual],Tabla135[Id Riesgo],Tabla135[[#This Row],[Id Riesgo]]),"")</f>
        <v>0.6</v>
      </c>
      <c r="AF240" s="310" t="str" cm="1">
        <f t="array" ref="AF2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40" s="310" t="str" cm="1">
        <f t="array" ref="AG2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0" s="213"/>
      <c r="AJ240" s="801">
        <f>_xlfn.MINIFS(Tabla135[Probabilidad residual],Tabla135[Id Riesgo],Tabla135[[#This Row],[Id Riesgo]])</f>
        <v>0.216</v>
      </c>
      <c r="AK240" s="801">
        <f>_xlfn.MINIFS(Tabla135[Impacto residual],Tabla135[Id Riesgo],Tabla135[[#This Row],[Id Riesgo]])</f>
        <v>0.6</v>
      </c>
      <c r="AL240" s="801"/>
      <c r="AM240" s="801"/>
      <c r="AN240" s="213"/>
      <c r="AO240" s="213"/>
      <c r="AP240" s="213"/>
      <c r="AQ240" s="213"/>
      <c r="AR240" s="213"/>
      <c r="AS240" s="213"/>
      <c r="AT240" s="213"/>
      <c r="AU240" s="213"/>
      <c r="AV240" s="213"/>
      <c r="AW240" s="213"/>
      <c r="AX240" s="213"/>
      <c r="AY240" s="213"/>
    </row>
    <row r="241" spans="1:51" ht="174" hidden="1" x14ac:dyDescent="0.4">
      <c r="A241" s="783" t="str">
        <f>Tabla135[[#This Row],[Id Riesgo]]</f>
        <v>RC23</v>
      </c>
      <c r="B241" s="784" t="str">
        <f>Tabla135[[#This Row],[Riesgo]]</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C241" s="776" t="b">
        <f>Tabla135[[#This Row],[Identificado en paso 1 y 2?]]</f>
        <v>1</v>
      </c>
      <c r="D241" s="801">
        <f>_xlfn.XLOOKUP(Tabla135[[#This Row],[Id Riesgo]],Tabla13[Id Riesgo],Tabla13[Probabilidad],"",1)</f>
        <v>0.6</v>
      </c>
      <c r="E241" s="801">
        <f>IF(C241=TRUE,_xlfn.XLOOKUP(Tabla135[[#This Row],[Id Riesgo]],Tabla13[Id Riesgo],Tabla13[Porcentaje Impacto],"",1),"")</f>
        <v>0.6</v>
      </c>
      <c r="F241" s="290" t="str">
        <f t="shared" si="22"/>
        <v>RC23</v>
      </c>
      <c r="G241" s="414" t="b">
        <f>_xlfn.XLOOKUP(F241,Tabla13[Id Riesgo],Tabla13[Registro diligenciado],FALSE,1)</f>
        <v>1</v>
      </c>
      <c r="H241" s="290" t="str">
        <f>IF(G241,_xlfn.XLOOKUP(F241,Tabla6[Id Riesgo],Tabla6[DESCRIPCIÓN DEL RIESGO],FALSE,1),"")</f>
        <v>Posibilidad de afectación Legal, Reputacional,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 ACCTI-P-005 Revocatoria Baldios a Persona Natural -Ley 160/94 y ACCTI-P-014 Revocatoria de titulación de baldíos en el marco del POSPR.</v>
      </c>
      <c r="I241" s="327">
        <f>_xlfn.XLOOKUP(Tabla135[[#This Row],[Id Riesgo]],Tabla13[Id Riesgo],Tabla13[Probabilidad])</f>
        <v>0.6</v>
      </c>
      <c r="J241" s="327">
        <f>_xlfn.XLOOKUP(Tabla135[[#This Row],[Id Riesgo]],Tabla13[Id Riesgo],Tabla13[Porcentaje Impacto],"",1)</f>
        <v>0.6</v>
      </c>
      <c r="K241" s="311">
        <v>10</v>
      </c>
      <c r="L241" s="314"/>
      <c r="M241" s="314"/>
      <c r="N241" s="314"/>
      <c r="O241" s="295"/>
      <c r="P241" s="314"/>
      <c r="Q241" s="328" t="str">
        <f>_xlfn.TEXTJOIN(" ",TRUE,Tabla135[[#This Row],[Actividad - Acción ¿Qué?
Inicia con verbo]],Tabla135[[#This Row],[Complemento
(Observaciones o desviaciones)]])</f>
        <v/>
      </c>
      <c r="R241" s="295"/>
      <c r="S241" s="327" t="str">
        <f>_xlfn.XLOOKUP(Tabla135[[#This Row],[Tipo de control]],Tabla7[Tipo de control],Tabla7[Peso],"",1)</f>
        <v/>
      </c>
      <c r="T241" s="290" t="str">
        <f>_xlfn.XLOOKUP(Tabla135[[#This Row],[Tipo de control]],Tabla7[Tipo de control],Tabla7[Afectación matriz],"",1)</f>
        <v/>
      </c>
      <c r="U241" s="295"/>
      <c r="V241" s="327" t="str">
        <f>_xlfn.XLOOKUP(Tabla135[[#This Row],[Implementación]],Tabla11[Implementación],Tabla11[Peso],"",1)</f>
        <v/>
      </c>
      <c r="W241" s="295"/>
      <c r="X241" s="295"/>
      <c r="Y241" s="295"/>
      <c r="Z241" s="295"/>
      <c r="AA241" s="310" t="str">
        <f>IFERROR(Tabla135[[#This Row],[Peso del control]]+Tabla135[[#This Row],[Peso de la implementación]],"")</f>
        <v/>
      </c>
      <c r="AB241" s="310" t="str" cm="1">
        <f t="array" ref="AB241">IFERROR(IF(Tabla135[[#This Row],[Registro diligenciado]]=TRUE,_xlfn.IFS(AND(Tabla135[[#This Row],[No. de Control]]=1,Tabla135[[#This Row],[Desplazamiento en la Matriz]]="Probabilidad"),D241-(D241*Tabla135[[#This Row],[Valor del control]]),AND(Tabla135[[#This Row],[No. de Control]]&gt;1,Tabla135[[#This Row],[Desplazamiento en la Matriz]]="Probabilidad"),AB240-(AB240*Tabla135[[#This Row],[Valor del control]]),AND(Tabla135[[#This Row],[No. de Control]]=1,Tabla135[[#This Row],[Desplazamiento en la Matriz]]="Impacto"),D241,AND(Tabla135[[#This Row],[No. de Control]]&gt;1,Tabla135[[#This Row],[Desplazamiento en la Matriz]]="Impacto"),AB240),""),"")</f>
        <v/>
      </c>
      <c r="AC241" s="310" t="str" cm="1">
        <f t="array" ref="AC241">IFERROR(IF(Tabla135[[#This Row],[Registro diligenciado]]=TRUE,_xlfn.IFS(AND(Tabla135[[#This Row],[No. de Control]]=1,Tabla135[[#This Row],[Desplazamiento en la Matriz]]="Impacto"),E241-(E241*Tabla135[[#This Row],[Valor del control]]),AND(Tabla135[[#This Row],[No. de Control]]&gt;1,Tabla135[[#This Row],[Desplazamiento en la Matriz]]="Impacto"),AC240-(AC240*Tabla135[[#This Row],[Valor del control]]),AND(Tabla135[[#This Row],[No. de Control]]=1,Tabla135[[#This Row],[Desplazamiento en la Matriz]]="Probabilidad"),E241,AND(Tabla135[[#This Row],[No. de Control]]&gt;1,Tabla135[[#This Row],[Desplazamiento en la Matriz]]="Probabilidad"),AC240),""),"")</f>
        <v/>
      </c>
      <c r="AD241" s="310">
        <f>IFERROR(_xlfn.MINIFS(Tabla135[Probabilidad residual],Tabla135[Id Riesgo],Tabla135[[#This Row],[Id Riesgo]]),"")</f>
        <v>0.216</v>
      </c>
      <c r="AE241" s="310">
        <f>IFERROR(_xlfn.MINIFS(Tabla135[Impacto residual],Tabla135[Id Riesgo],Tabla135[[#This Row],[Id Riesgo]]),"")</f>
        <v>0.6</v>
      </c>
      <c r="AF241" s="310" t="str" cm="1">
        <f t="array" ref="AF2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41" s="310" t="str" cm="1">
        <f t="array" ref="AG2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2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1" s="213"/>
      <c r="AJ241" s="801">
        <f>_xlfn.MINIFS(Tabla135[Probabilidad residual],Tabla135[Id Riesgo],Tabla135[[#This Row],[Id Riesgo]])</f>
        <v>0.216</v>
      </c>
      <c r="AK241" s="801">
        <f>_xlfn.MINIFS(Tabla135[Impacto residual],Tabla135[Id Riesgo],Tabla135[[#This Row],[Id Riesgo]])</f>
        <v>0.6</v>
      </c>
      <c r="AL241" s="801"/>
      <c r="AM241" s="801"/>
      <c r="AN241" s="213"/>
      <c r="AO241" s="213"/>
      <c r="AP241" s="213"/>
      <c r="AQ241" s="213"/>
      <c r="AR241" s="213"/>
      <c r="AS241" s="213"/>
      <c r="AT241" s="213"/>
      <c r="AU241" s="213"/>
      <c r="AV241" s="213"/>
      <c r="AW241" s="213"/>
      <c r="AX241" s="213"/>
      <c r="AY241" s="213"/>
    </row>
    <row r="242" spans="1:51" ht="149.15" x14ac:dyDescent="0.4">
      <c r="A242" s="783" t="str">
        <f>Tabla135[[#This Row],[Id Riesgo]]</f>
        <v>RC24</v>
      </c>
      <c r="B242"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2" s="776" t="b">
        <f>Tabla135[[#This Row],[Identificado en paso 1 y 2?]]</f>
        <v>1</v>
      </c>
      <c r="D242" s="801">
        <f>_xlfn.XLOOKUP(Tabla135[[#This Row],[Id Riesgo]],Tabla13[Id Riesgo],Tabla13[Probabilidad],"",1)</f>
        <v>0.6</v>
      </c>
      <c r="E242" s="801">
        <f>IF(C242=TRUE,_xlfn.XLOOKUP(Tabla135[[#This Row],[Id Riesgo]],Tabla13[Id Riesgo],Tabla13[Porcentaje Impacto],"",1),"")</f>
        <v>0.8</v>
      </c>
      <c r="F242" s="290" t="s">
        <v>604</v>
      </c>
      <c r="G242" s="414" t="b">
        <f>_xlfn.XLOOKUP(F242,Tabla13[Id Riesgo],Tabla13[Registro diligenciado],FALSE,1)</f>
        <v>1</v>
      </c>
      <c r="H242" s="290" t="str">
        <f>IF(G242,_xlfn.XLOOKUP(F242,Tabla6[Id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2" s="327">
        <f>_xlfn.XLOOKUP(Tabla135[[#This Row],[Id Riesgo]],Tabla13[Id Riesgo],Tabla13[Probabilidad])</f>
        <v>0.6</v>
      </c>
      <c r="J242" s="327">
        <f>_xlfn.XLOOKUP(Tabla135[[#This Row],[Id Riesgo]],Tabla13[Id Riesgo],Tabla13[Porcentaje Impacto],"",1)</f>
        <v>0.8</v>
      </c>
      <c r="K242" s="311">
        <v>1</v>
      </c>
      <c r="L242" s="314" t="s">
        <v>259</v>
      </c>
      <c r="M242" s="314" t="s">
        <v>236</v>
      </c>
      <c r="N242" s="314" t="s">
        <v>296</v>
      </c>
      <c r="O242" s="295" t="s">
        <v>838</v>
      </c>
      <c r="P242" s="314" t="s">
        <v>839</v>
      </c>
      <c r="Q242" s="328" t="str">
        <f>_xlfn.TEXTJOIN(" ",TRUE,Tabla135[[#This Row],[Actividad - Acción ¿Qué?
Inicia con verbo]],Tabla135[[#This Row],[Complemento
(Observaciones o desviaciones)]])</f>
        <v>Asegurar la correcta ejecución del procedimiento de Reconocimiento de Derechos de Baldíos en Zonas no Focalizadas, suministrando respuesta oportuna,  adoptando medidas encaminadas a la correcta elaboración del POSPR-F-015 Informe Téncico Jurídico.</v>
      </c>
      <c r="R242" s="295" t="s">
        <v>135</v>
      </c>
      <c r="S242" s="327">
        <f>_xlfn.XLOOKUP(Tabla135[[#This Row],[Tipo de control]],Tabla7[Tipo de control],Tabla7[Peso],"",1)</f>
        <v>0.15</v>
      </c>
      <c r="T242" s="290" t="str">
        <f>_xlfn.XLOOKUP(Tabla135[[#This Row],[Tipo de control]],Tabla7[Tipo de control],Tabla7[Afectación matriz],"",1)</f>
        <v>Probabilidad</v>
      </c>
      <c r="U242" s="295" t="s">
        <v>136</v>
      </c>
      <c r="V242" s="327">
        <f>_xlfn.XLOOKUP(Tabla135[[#This Row],[Implementación]],Tabla11[Implementación],Tabla11[Peso],"",1)</f>
        <v>0.15</v>
      </c>
      <c r="W242" s="295" t="s">
        <v>98</v>
      </c>
      <c r="X242" s="295" t="s">
        <v>99</v>
      </c>
      <c r="Y242" s="295" t="s">
        <v>100</v>
      </c>
      <c r="Z242" s="295" t="s">
        <v>101</v>
      </c>
      <c r="AA242" s="310">
        <f>IFERROR(Tabla135[[#This Row],[Peso del control]]+Tabla135[[#This Row],[Peso de la implementación]],"")</f>
        <v>0.3</v>
      </c>
      <c r="AB242" s="310" cm="1">
        <f t="array" ref="AB242">IFERROR(IF(Tabla135[[#This Row],[Registro diligenciado]]=TRUE,_xlfn.IFS(AND(Tabla135[[#This Row],[No. de Control]]=1,Tabla135[[#This Row],[Desplazamiento en la Matriz]]="Probabilidad"),D242-(D242*Tabla135[[#This Row],[Valor del control]]),AND(Tabla135[[#This Row],[No. de Control]]&gt;1,Tabla135[[#This Row],[Desplazamiento en la Matriz]]="Probabilidad"),AB241-(AB241*Tabla135[[#This Row],[Valor del control]]),AND(Tabla135[[#This Row],[No. de Control]]=1,Tabla135[[#This Row],[Desplazamiento en la Matriz]]="Impacto"),D242,AND(Tabla135[[#This Row],[No. de Control]]&gt;1,Tabla135[[#This Row],[Desplazamiento en la Matriz]]="Impacto"),AB241),""),"")</f>
        <v>0.42</v>
      </c>
      <c r="AC242" s="310" cm="1">
        <f t="array" ref="AC242">IFERROR(IF(Tabla135[[#This Row],[Registro diligenciado]]=TRUE,_xlfn.IFS(AND(Tabla135[[#This Row],[No. de Control]]=1,Tabla135[[#This Row],[Desplazamiento en la Matriz]]="Impacto"),E242-(E242*Tabla135[[#This Row],[Valor del control]]),AND(Tabla135[[#This Row],[No. de Control]]&gt;1,Tabla135[[#This Row],[Desplazamiento en la Matriz]]="Impacto"),AC241-(AC241*Tabla135[[#This Row],[Valor del control]]),AND(Tabla135[[#This Row],[No. de Control]]=1,Tabla135[[#This Row],[Desplazamiento en la Matriz]]="Probabilidad"),E242,AND(Tabla135[[#This Row],[No. de Control]]&gt;1,Tabla135[[#This Row],[Desplazamiento en la Matriz]]="Probabilidad"),AC241),""),"")</f>
        <v>0.8</v>
      </c>
      <c r="AD242" s="310">
        <f>IFERROR(_xlfn.MINIFS(Tabla135[Probabilidad residual],Tabla135[Id Riesgo],Tabla135[[#This Row],[Id Riesgo]]),"")</f>
        <v>0.42</v>
      </c>
      <c r="AE242" s="310">
        <f>IFERROR(_xlfn.MINIFS(Tabla135[Impacto residual],Tabla135[Id Riesgo],Tabla135[[#This Row],[Id Riesgo]]),"")</f>
        <v>0.8</v>
      </c>
      <c r="AF242" s="310" t="str" cm="1">
        <f t="array" ref="AF2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2" s="310" t="str" cm="1">
        <f t="array" ref="AG2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42" s="213"/>
      <c r="AJ242" s="801">
        <f>_xlfn.MINIFS(Tabla135[Probabilidad residual],Tabla135[Id Riesgo],Tabla135[[#This Row],[Id Riesgo]])</f>
        <v>0.42</v>
      </c>
      <c r="AK242" s="801">
        <f>_xlfn.MINIFS(Tabla135[Impacto residual],Tabla135[Id Riesgo],Tabla135[[#This Row],[Id Riesgo]])</f>
        <v>0.8</v>
      </c>
      <c r="AL242" s="801" t="str" cm="1">
        <f t="array" ref="AL242">IFERROR(_xlfn.IFS(AND(AJ242&gt;=CONFIGURACIÓN!$BF$6,AJ242&lt;=CONFIGURACIÓN!$BG$6),CONFIGURACIÓN!$BE$6,AND(AJ242&gt;=CONFIGURACIÓN!$BF$7,AJ242&lt;=CONFIGURACIÓN!$BG$7),CONFIGURACIÓN!$BE$7,AND(AJ242&gt;=CONFIGURACIÓN!$BF$8,AJ242&lt;=CONFIGURACIÓN!$BG$8),CONFIGURACIÓN!$BE$8,AND(AJ242&gt;=CONFIGURACIÓN!$BF$9,AJ242&lt;=CONFIGURACIÓN!$BG$9),CONFIGURACIÓN!$BE$9,AND(AJ242&gt;=CONFIGURACIÓN!$BF$10,AJ242&lt;=CONFIGURACIÓN!$BG$10),CONFIGURACIÓN!$BE$10),"")</f>
        <v>Media</v>
      </c>
      <c r="AM242" s="801" t="str" cm="1">
        <f t="array" ref="AM242">IFERROR(_xlfn.IFS(AND(AK242&gt;=CONFIGURACIÓN!$BJ$6,AK242&lt;=CONFIGURACIÓN!$BK$6),CONFIGURACIÓN!$BI$6,AND(AK242&gt;=CONFIGURACIÓN!$BJ$7,AK242&lt;=CONFIGURACIÓN!$BK$7),CONFIGURACIÓN!$BI$7,AND(AK242&gt;=CONFIGURACIÓN!$BJ$8,AK242&lt;=CONFIGURACIÓN!$BK$8),CONFIGURACIÓN!$BI$8,AND(AK242&gt;=CONFIGURACIÓN!$BJ$9,AK242&lt;=CONFIGURACIÓN!$BK$9),CONFIGURACIÓN!$BI$9,AND(AK242&gt;=CONFIGURACIÓN!$BJ$10,AK242&lt;=CONFIGURACIÓN!$BK$10),CONFIGURACIÓN!$BI$10),"")</f>
        <v>Mayor</v>
      </c>
      <c r="AN242" s="213"/>
      <c r="AO242" s="213"/>
      <c r="AP242" s="213"/>
      <c r="AQ242" s="213"/>
      <c r="AR242" s="213"/>
      <c r="AS242" s="213"/>
      <c r="AT242" s="213"/>
      <c r="AU242" s="213"/>
      <c r="AV242" s="213"/>
      <c r="AW242" s="213"/>
      <c r="AX242" s="213"/>
      <c r="AY242" s="213"/>
    </row>
    <row r="243" spans="1:51" ht="149.15" hidden="1" x14ac:dyDescent="0.4">
      <c r="A243" s="783" t="str">
        <f>Tabla135[[#This Row],[Id Riesgo]]</f>
        <v>RC24</v>
      </c>
      <c r="B243"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3" s="776" t="b">
        <f>Tabla135[[#This Row],[Identificado en paso 1 y 2?]]</f>
        <v>1</v>
      </c>
      <c r="D243" s="801">
        <f>_xlfn.XLOOKUP(Tabla135[[#This Row],[Id Riesgo]],Tabla13[Id Riesgo],Tabla13[Probabilidad],"",1)</f>
        <v>0.6</v>
      </c>
      <c r="E243" s="801">
        <f>IF(C243=TRUE,_xlfn.XLOOKUP(Tabla135[[#This Row],[Id Riesgo]],Tabla13[Id Riesgo],Tabla13[Porcentaje Impacto],"",1),"")</f>
        <v>0.8</v>
      </c>
      <c r="F243" s="290" t="str">
        <f t="shared" ref="F243:F251" si="23">F242</f>
        <v>RC24</v>
      </c>
      <c r="G243" s="414" t="b">
        <f>_xlfn.XLOOKUP(F243,Tabla13[Id Riesgo],Tabla13[Registro diligenciado],FALSE,1)</f>
        <v>1</v>
      </c>
      <c r="H243" s="290" t="str">
        <f>IF(G243,_xlfn.XLOOKUP(F243,Tabla6[Id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3" s="327">
        <f>_xlfn.XLOOKUP(Tabla135[[#This Row],[Id Riesgo]],Tabla13[Id Riesgo],Tabla13[Probabilidad])</f>
        <v>0.6</v>
      </c>
      <c r="J243" s="327">
        <f>_xlfn.XLOOKUP(Tabla135[[#This Row],[Id Riesgo]],Tabla13[Id Riesgo],Tabla13[Porcentaje Impacto],"",1)</f>
        <v>0.8</v>
      </c>
      <c r="K243" s="311">
        <v>2</v>
      </c>
      <c r="L243" s="314"/>
      <c r="M243" s="314"/>
      <c r="N243" s="314"/>
      <c r="O243" s="295"/>
      <c r="P243" s="314"/>
      <c r="Q243" s="328" t="str">
        <f>_xlfn.TEXTJOIN(" ",TRUE,Tabla135[[#This Row],[Actividad - Acción ¿Qué?
Inicia con verbo]],Tabla135[[#This Row],[Complemento
(Observaciones o desviaciones)]])</f>
        <v/>
      </c>
      <c r="R243" s="295"/>
      <c r="S243" s="327" t="str">
        <f>_xlfn.XLOOKUP(Tabla135[[#This Row],[Tipo de control]],Tabla7[Tipo de control],Tabla7[Peso],"",1)</f>
        <v/>
      </c>
      <c r="T243" s="290" t="str">
        <f>_xlfn.XLOOKUP(Tabla135[[#This Row],[Tipo de control]],Tabla7[Tipo de control],Tabla7[Afectación matriz],"",1)</f>
        <v/>
      </c>
      <c r="U243" s="295"/>
      <c r="V243" s="327" t="str">
        <f>_xlfn.XLOOKUP(Tabla135[[#This Row],[Implementación]],Tabla11[Implementación],Tabla11[Peso],"",1)</f>
        <v/>
      </c>
      <c r="W243" s="295"/>
      <c r="X243" s="295"/>
      <c r="Y243" s="295"/>
      <c r="Z243" s="295"/>
      <c r="AA243" s="310" t="str">
        <f>IFERROR(Tabla135[[#This Row],[Peso del control]]+Tabla135[[#This Row],[Peso de la implementación]],"")</f>
        <v/>
      </c>
      <c r="AB243" s="310" t="str" cm="1">
        <f t="array" ref="AB243">IFERROR(IF(Tabla135[[#This Row],[Registro diligenciado]]=TRUE,_xlfn.IFS(AND(Tabla135[[#This Row],[No. de Control]]=1,Tabla135[[#This Row],[Desplazamiento en la Matriz]]="Probabilidad"),D243-(D243*Tabla135[[#This Row],[Valor del control]]),AND(Tabla135[[#This Row],[No. de Control]]&gt;1,Tabla135[[#This Row],[Desplazamiento en la Matriz]]="Probabilidad"),AB242-(AB242*Tabla135[[#This Row],[Valor del control]]),AND(Tabla135[[#This Row],[No. de Control]]=1,Tabla135[[#This Row],[Desplazamiento en la Matriz]]="Impacto"),D243,AND(Tabla135[[#This Row],[No. de Control]]&gt;1,Tabla135[[#This Row],[Desplazamiento en la Matriz]]="Impacto"),AB242),""),"")</f>
        <v/>
      </c>
      <c r="AC243" s="310" t="str" cm="1">
        <f t="array" ref="AC243">IFERROR(IF(Tabla135[[#This Row],[Registro diligenciado]]=TRUE,_xlfn.IFS(AND(Tabla135[[#This Row],[No. de Control]]=1,Tabla135[[#This Row],[Desplazamiento en la Matriz]]="Impacto"),E243-(E243*Tabla135[[#This Row],[Valor del control]]),AND(Tabla135[[#This Row],[No. de Control]]&gt;1,Tabla135[[#This Row],[Desplazamiento en la Matriz]]="Impacto"),AC242-(AC242*Tabla135[[#This Row],[Valor del control]]),AND(Tabla135[[#This Row],[No. de Control]]=1,Tabla135[[#This Row],[Desplazamiento en la Matriz]]="Probabilidad"),E243,AND(Tabla135[[#This Row],[No. de Control]]&gt;1,Tabla135[[#This Row],[Desplazamiento en la Matriz]]="Probabilidad"),AC242),""),"")</f>
        <v/>
      </c>
      <c r="AD243" s="310">
        <f>IFERROR(_xlfn.MINIFS(Tabla135[Probabilidad residual],Tabla135[Id Riesgo],Tabla135[[#This Row],[Id Riesgo]]),"")</f>
        <v>0.42</v>
      </c>
      <c r="AE243" s="310">
        <f>IFERROR(_xlfn.MINIFS(Tabla135[Impacto residual],Tabla135[Id Riesgo],Tabla135[[#This Row],[Id Riesgo]]),"")</f>
        <v>0.8</v>
      </c>
      <c r="AF243" s="310" t="str" cm="1">
        <f t="array" ref="AF2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3" s="310" t="str" cm="1">
        <f t="array" ref="AG2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3" s="213"/>
      <c r="AJ243" s="801">
        <f>_xlfn.MINIFS(Tabla135[Probabilidad residual],Tabla135[Id Riesgo],Tabla135[[#This Row],[Id Riesgo]])</f>
        <v>0.42</v>
      </c>
      <c r="AK243" s="801">
        <f>_xlfn.MINIFS(Tabla135[Impacto residual],Tabla135[Id Riesgo],Tabla135[[#This Row],[Id Riesgo]])</f>
        <v>0.8</v>
      </c>
      <c r="AL243" s="801"/>
      <c r="AM243" s="801"/>
      <c r="AN243" s="213"/>
      <c r="AO243" s="213"/>
      <c r="AP243" s="213"/>
      <c r="AQ243" s="213"/>
      <c r="AR243" s="213"/>
      <c r="AS243" s="213"/>
      <c r="AT243" s="213"/>
      <c r="AU243" s="213"/>
      <c r="AV243" s="213"/>
      <c r="AW243" s="213"/>
      <c r="AX243" s="213"/>
      <c r="AY243" s="213"/>
    </row>
    <row r="244" spans="1:51" ht="149.15" hidden="1" x14ac:dyDescent="0.4">
      <c r="A244" s="783" t="str">
        <f>Tabla135[[#This Row],[Id Riesgo]]</f>
        <v>RC24</v>
      </c>
      <c r="B244"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4" s="776" t="b">
        <f>Tabla135[[#This Row],[Identificado en paso 1 y 2?]]</f>
        <v>1</v>
      </c>
      <c r="D244" s="801">
        <f>_xlfn.XLOOKUP(Tabla135[[#This Row],[Id Riesgo]],Tabla13[Id Riesgo],Tabla13[Probabilidad],"",1)</f>
        <v>0.6</v>
      </c>
      <c r="E244" s="801">
        <f>IF(C244=TRUE,_xlfn.XLOOKUP(Tabla135[[#This Row],[Id Riesgo]],Tabla13[Id Riesgo],Tabla13[Porcentaje Impacto],"",1),"")</f>
        <v>0.8</v>
      </c>
      <c r="F244" s="290" t="str">
        <f t="shared" si="23"/>
        <v>RC24</v>
      </c>
      <c r="G244" s="414" t="b">
        <f>_xlfn.XLOOKUP(F244,Tabla13[Id Riesgo],Tabla13[Registro diligenciado],FALSE,1)</f>
        <v>1</v>
      </c>
      <c r="H244" s="290" t="str">
        <f>IF(G244,_xlfn.XLOOKUP(F244,Tabla6[Id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4" s="327">
        <f>_xlfn.XLOOKUP(Tabla135[[#This Row],[Id Riesgo]],Tabla13[Id Riesgo],Tabla13[Probabilidad])</f>
        <v>0.6</v>
      </c>
      <c r="J244" s="327">
        <f>_xlfn.XLOOKUP(Tabla135[[#This Row],[Id Riesgo]],Tabla13[Id Riesgo],Tabla13[Porcentaje Impacto],"",1)</f>
        <v>0.8</v>
      </c>
      <c r="K244" s="311">
        <v>3</v>
      </c>
      <c r="L244" s="314"/>
      <c r="M244" s="314"/>
      <c r="N244" s="314"/>
      <c r="O244" s="295"/>
      <c r="P244" s="314"/>
      <c r="Q244" s="328" t="str">
        <f>_xlfn.TEXTJOIN(" ",TRUE,Tabla135[[#This Row],[Actividad - Acción ¿Qué?
Inicia con verbo]],Tabla135[[#This Row],[Complemento
(Observaciones o desviaciones)]])</f>
        <v/>
      </c>
      <c r="R244" s="295"/>
      <c r="S244" s="327" t="str">
        <f>_xlfn.XLOOKUP(Tabla135[[#This Row],[Tipo de control]],Tabla7[Tipo de control],Tabla7[Peso],"",1)</f>
        <v/>
      </c>
      <c r="T244" s="290" t="str">
        <f>_xlfn.XLOOKUP(Tabla135[[#This Row],[Tipo de control]],Tabla7[Tipo de control],Tabla7[Afectación matriz],"",1)</f>
        <v/>
      </c>
      <c r="U244" s="295"/>
      <c r="V244" s="327" t="str">
        <f>_xlfn.XLOOKUP(Tabla135[[#This Row],[Implementación]],Tabla11[Implementación],Tabla11[Peso],"",1)</f>
        <v/>
      </c>
      <c r="W244" s="295"/>
      <c r="X244" s="295"/>
      <c r="Y244" s="295"/>
      <c r="Z244" s="295"/>
      <c r="AA244" s="310" t="str">
        <f>IFERROR(Tabla135[[#This Row],[Peso del control]]+Tabla135[[#This Row],[Peso de la implementación]],"")</f>
        <v/>
      </c>
      <c r="AB244" s="310" t="str" cm="1">
        <f t="array" ref="AB244">IFERROR(IF(Tabla135[[#This Row],[Registro diligenciado]]=TRUE,_xlfn.IFS(AND(Tabla135[[#This Row],[No. de Control]]=1,Tabla135[[#This Row],[Desplazamiento en la Matriz]]="Probabilidad"),D244-(D244*Tabla135[[#This Row],[Valor del control]]),AND(Tabla135[[#This Row],[No. de Control]]&gt;1,Tabla135[[#This Row],[Desplazamiento en la Matriz]]="Probabilidad"),AB243-(AB243*Tabla135[[#This Row],[Valor del control]]),AND(Tabla135[[#This Row],[No. de Control]]=1,Tabla135[[#This Row],[Desplazamiento en la Matriz]]="Impacto"),D244,AND(Tabla135[[#This Row],[No. de Control]]&gt;1,Tabla135[[#This Row],[Desplazamiento en la Matriz]]="Impacto"),AB243),""),"")</f>
        <v/>
      </c>
      <c r="AC244" s="310" t="str" cm="1">
        <f t="array" ref="AC244">IFERROR(IF(Tabla135[[#This Row],[Registro diligenciado]]=TRUE,_xlfn.IFS(AND(Tabla135[[#This Row],[No. de Control]]=1,Tabla135[[#This Row],[Desplazamiento en la Matriz]]="Impacto"),E244-(E244*Tabla135[[#This Row],[Valor del control]]),AND(Tabla135[[#This Row],[No. de Control]]&gt;1,Tabla135[[#This Row],[Desplazamiento en la Matriz]]="Impacto"),AC243-(AC243*Tabla135[[#This Row],[Valor del control]]),AND(Tabla135[[#This Row],[No. de Control]]=1,Tabla135[[#This Row],[Desplazamiento en la Matriz]]="Probabilidad"),E244,AND(Tabla135[[#This Row],[No. de Control]]&gt;1,Tabla135[[#This Row],[Desplazamiento en la Matriz]]="Probabilidad"),AC243),""),"")</f>
        <v/>
      </c>
      <c r="AD244" s="310">
        <f>IFERROR(_xlfn.MINIFS(Tabla135[Probabilidad residual],Tabla135[Id Riesgo],Tabla135[[#This Row],[Id Riesgo]]),"")</f>
        <v>0.42</v>
      </c>
      <c r="AE244" s="310">
        <f>IFERROR(_xlfn.MINIFS(Tabla135[Impacto residual],Tabla135[Id Riesgo],Tabla135[[#This Row],[Id Riesgo]]),"")</f>
        <v>0.8</v>
      </c>
      <c r="AF244" s="310" t="str" cm="1">
        <f t="array" ref="AF2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4" s="310" t="str" cm="1">
        <f t="array" ref="AG2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4" s="213"/>
      <c r="AJ244" s="801">
        <f>_xlfn.MINIFS(Tabla135[Probabilidad residual],Tabla135[Id Riesgo],Tabla135[[#This Row],[Id Riesgo]])</f>
        <v>0.42</v>
      </c>
      <c r="AK244" s="801">
        <f>_xlfn.MINIFS(Tabla135[Impacto residual],Tabla135[Id Riesgo],Tabla135[[#This Row],[Id Riesgo]])</f>
        <v>0.8</v>
      </c>
      <c r="AL244" s="801"/>
      <c r="AM244" s="801"/>
      <c r="AN244" s="213"/>
      <c r="AO244" s="213"/>
      <c r="AP244" s="213"/>
      <c r="AQ244" s="213"/>
      <c r="AR244" s="213"/>
      <c r="AS244" s="213"/>
      <c r="AT244" s="213"/>
      <c r="AU244" s="213"/>
      <c r="AV244" s="213"/>
      <c r="AW244" s="213"/>
      <c r="AX244" s="213"/>
      <c r="AY244" s="213"/>
    </row>
    <row r="245" spans="1:51" ht="149.15" hidden="1" x14ac:dyDescent="0.4">
      <c r="A245" s="783" t="str">
        <f>Tabla135[[#This Row],[Id Riesgo]]</f>
        <v>RC24</v>
      </c>
      <c r="B245"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5" s="776" t="b">
        <f>Tabla135[[#This Row],[Identificado en paso 1 y 2?]]</f>
        <v>1</v>
      </c>
      <c r="D245" s="801">
        <f>_xlfn.XLOOKUP(Tabla135[[#This Row],[Id Riesgo]],Tabla13[Id Riesgo],Tabla13[Probabilidad],"",1)</f>
        <v>0.6</v>
      </c>
      <c r="E245" s="801">
        <f>IF(C245=TRUE,_xlfn.XLOOKUP(Tabla135[[#This Row],[Id Riesgo]],Tabla13[Id Riesgo],Tabla13[Porcentaje Impacto],"",1),"")</f>
        <v>0.8</v>
      </c>
      <c r="F245" s="290" t="str">
        <f t="shared" si="23"/>
        <v>RC24</v>
      </c>
      <c r="G245" s="414" t="b">
        <f>_xlfn.XLOOKUP(F245,Tabla13[Id Riesgo],Tabla13[Registro diligenciado],FALSE,1)</f>
        <v>1</v>
      </c>
      <c r="H245" s="290" t="str">
        <f>IF(G245,_xlfn.XLOOKUP(F245,Tabla6[Id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5" s="327">
        <f>_xlfn.XLOOKUP(Tabla135[[#This Row],[Id Riesgo]],Tabla13[Id Riesgo],Tabla13[Probabilidad])</f>
        <v>0.6</v>
      </c>
      <c r="J245" s="327">
        <f>_xlfn.XLOOKUP(Tabla135[[#This Row],[Id Riesgo]],Tabla13[Id Riesgo],Tabla13[Porcentaje Impacto],"",1)</f>
        <v>0.8</v>
      </c>
      <c r="K245" s="311">
        <v>4</v>
      </c>
      <c r="L245" s="314"/>
      <c r="M245" s="314"/>
      <c r="N245" s="314"/>
      <c r="O245" s="295"/>
      <c r="P245" s="314"/>
      <c r="Q245" s="328" t="str">
        <f>_xlfn.TEXTJOIN(" ",TRUE,Tabla135[[#This Row],[Actividad - Acción ¿Qué?
Inicia con verbo]],Tabla135[[#This Row],[Complemento
(Observaciones o desviaciones)]])</f>
        <v/>
      </c>
      <c r="R245" s="295"/>
      <c r="S245" s="327" t="str">
        <f>_xlfn.XLOOKUP(Tabla135[[#This Row],[Tipo de control]],Tabla7[Tipo de control],Tabla7[Peso],"",1)</f>
        <v/>
      </c>
      <c r="T245" s="290" t="str">
        <f>_xlfn.XLOOKUP(Tabla135[[#This Row],[Tipo de control]],Tabla7[Tipo de control],Tabla7[Afectación matriz],"",1)</f>
        <v/>
      </c>
      <c r="U245" s="295"/>
      <c r="V245" s="327" t="str">
        <f>_xlfn.XLOOKUP(Tabla135[[#This Row],[Implementación]],Tabla11[Implementación],Tabla11[Peso],"",1)</f>
        <v/>
      </c>
      <c r="W245" s="295"/>
      <c r="X245" s="295"/>
      <c r="Y245" s="295"/>
      <c r="Z245" s="295"/>
      <c r="AA245" s="310" t="str">
        <f>IFERROR(Tabla135[[#This Row],[Peso del control]]+Tabla135[[#This Row],[Peso de la implementación]],"")</f>
        <v/>
      </c>
      <c r="AB245" s="310" t="str" cm="1">
        <f t="array" ref="AB245">IFERROR(IF(Tabla135[[#This Row],[Registro diligenciado]]=TRUE,_xlfn.IFS(AND(Tabla135[[#This Row],[No. de Control]]=1,Tabla135[[#This Row],[Desplazamiento en la Matriz]]="Probabilidad"),D245-(D245*Tabla135[[#This Row],[Valor del control]]),AND(Tabla135[[#This Row],[No. de Control]]&gt;1,Tabla135[[#This Row],[Desplazamiento en la Matriz]]="Probabilidad"),AB244-(AB244*Tabla135[[#This Row],[Valor del control]]),AND(Tabla135[[#This Row],[No. de Control]]=1,Tabla135[[#This Row],[Desplazamiento en la Matriz]]="Impacto"),D245,AND(Tabla135[[#This Row],[No. de Control]]&gt;1,Tabla135[[#This Row],[Desplazamiento en la Matriz]]="Impacto"),AB244),""),"")</f>
        <v/>
      </c>
      <c r="AC245" s="310" t="str" cm="1">
        <f t="array" ref="AC245">IFERROR(IF(Tabla135[[#This Row],[Registro diligenciado]]=TRUE,_xlfn.IFS(AND(Tabla135[[#This Row],[No. de Control]]=1,Tabla135[[#This Row],[Desplazamiento en la Matriz]]="Impacto"),E245-(E245*Tabla135[[#This Row],[Valor del control]]),AND(Tabla135[[#This Row],[No. de Control]]&gt;1,Tabla135[[#This Row],[Desplazamiento en la Matriz]]="Impacto"),AC244-(AC244*Tabla135[[#This Row],[Valor del control]]),AND(Tabla135[[#This Row],[No. de Control]]=1,Tabla135[[#This Row],[Desplazamiento en la Matriz]]="Probabilidad"),E245,AND(Tabla135[[#This Row],[No. de Control]]&gt;1,Tabla135[[#This Row],[Desplazamiento en la Matriz]]="Probabilidad"),AC244),""),"")</f>
        <v/>
      </c>
      <c r="AD245" s="310">
        <f>IFERROR(_xlfn.MINIFS(Tabla135[Probabilidad residual],Tabla135[Id Riesgo],Tabla135[[#This Row],[Id Riesgo]]),"")</f>
        <v>0.42</v>
      </c>
      <c r="AE245" s="310">
        <f>IFERROR(_xlfn.MINIFS(Tabla135[Impacto residual],Tabla135[Id Riesgo],Tabla135[[#This Row],[Id Riesgo]]),"")</f>
        <v>0.8</v>
      </c>
      <c r="AF245" s="310" t="str" cm="1">
        <f t="array" ref="AF2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5" s="310" t="str" cm="1">
        <f t="array" ref="AG2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5" s="213"/>
      <c r="AJ245" s="801">
        <f>_xlfn.MINIFS(Tabla135[Probabilidad residual],Tabla135[Id Riesgo],Tabla135[[#This Row],[Id Riesgo]])</f>
        <v>0.42</v>
      </c>
      <c r="AK245" s="801">
        <f>_xlfn.MINIFS(Tabla135[Impacto residual],Tabla135[Id Riesgo],Tabla135[[#This Row],[Id Riesgo]])</f>
        <v>0.8</v>
      </c>
      <c r="AL245" s="801"/>
      <c r="AM245" s="801"/>
      <c r="AN245" s="213"/>
      <c r="AO245" s="213"/>
      <c r="AP245" s="213"/>
      <c r="AQ245" s="213"/>
      <c r="AR245" s="213"/>
      <c r="AS245" s="213"/>
      <c r="AT245" s="213"/>
      <c r="AU245" s="213"/>
      <c r="AV245" s="213"/>
      <c r="AW245" s="213"/>
      <c r="AX245" s="213"/>
      <c r="AY245" s="213"/>
    </row>
    <row r="246" spans="1:51" ht="149.15" hidden="1" x14ac:dyDescent="0.4">
      <c r="A246" s="783" t="str">
        <f>Tabla135[[#This Row],[Id Riesgo]]</f>
        <v>RC24</v>
      </c>
      <c r="B246"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6" s="776" t="b">
        <f>Tabla135[[#This Row],[Identificado en paso 1 y 2?]]</f>
        <v>1</v>
      </c>
      <c r="D246" s="801">
        <f>_xlfn.XLOOKUP(Tabla135[[#This Row],[Id Riesgo]],Tabla13[Id Riesgo],Tabla13[Probabilidad],"",1)</f>
        <v>0.6</v>
      </c>
      <c r="E246" s="801">
        <f>IF(C246=TRUE,_xlfn.XLOOKUP(Tabla135[[#This Row],[Id Riesgo]],Tabla13[Id Riesgo],Tabla13[Porcentaje Impacto],"",1),"")</f>
        <v>0.8</v>
      </c>
      <c r="F246" s="290" t="str">
        <f t="shared" si="23"/>
        <v>RC24</v>
      </c>
      <c r="G246" s="414" t="b">
        <f>_xlfn.XLOOKUP(F246,Tabla13[Id Riesgo],Tabla13[Registro diligenciado],FALSE,1)</f>
        <v>1</v>
      </c>
      <c r="H246" s="290" t="str">
        <f>IF(G246,_xlfn.XLOOKUP(F246,Tabla6[Id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6" s="327">
        <f>_xlfn.XLOOKUP(Tabla135[[#This Row],[Id Riesgo]],Tabla13[Id Riesgo],Tabla13[Probabilidad])</f>
        <v>0.6</v>
      </c>
      <c r="J246" s="327">
        <f>_xlfn.XLOOKUP(Tabla135[[#This Row],[Id Riesgo]],Tabla13[Id Riesgo],Tabla13[Porcentaje Impacto],"",1)</f>
        <v>0.8</v>
      </c>
      <c r="K246" s="311">
        <v>5</v>
      </c>
      <c r="L246" s="314"/>
      <c r="M246" s="314"/>
      <c r="N246" s="314"/>
      <c r="O246" s="295"/>
      <c r="P246" s="314"/>
      <c r="Q246" s="328" t="str">
        <f>_xlfn.TEXTJOIN(" ",TRUE,Tabla135[[#This Row],[Actividad - Acción ¿Qué?
Inicia con verbo]],Tabla135[[#This Row],[Complemento
(Observaciones o desviaciones)]])</f>
        <v/>
      </c>
      <c r="R246" s="295"/>
      <c r="S246" s="327" t="str">
        <f>_xlfn.XLOOKUP(Tabla135[[#This Row],[Tipo de control]],Tabla7[Tipo de control],Tabla7[Peso],"",1)</f>
        <v/>
      </c>
      <c r="T246" s="290" t="str">
        <f>_xlfn.XLOOKUP(Tabla135[[#This Row],[Tipo de control]],Tabla7[Tipo de control],Tabla7[Afectación matriz],"",1)</f>
        <v/>
      </c>
      <c r="U246" s="295"/>
      <c r="V246" s="327" t="str">
        <f>_xlfn.XLOOKUP(Tabla135[[#This Row],[Implementación]],Tabla11[Implementación],Tabla11[Peso],"",1)</f>
        <v/>
      </c>
      <c r="W246" s="295"/>
      <c r="X246" s="295"/>
      <c r="Y246" s="295"/>
      <c r="Z246" s="295"/>
      <c r="AA246" s="310" t="str">
        <f>IFERROR(Tabla135[[#This Row],[Peso del control]]+Tabla135[[#This Row],[Peso de la implementación]],"")</f>
        <v/>
      </c>
      <c r="AB246" s="310" t="str" cm="1">
        <f t="array" ref="AB246">IFERROR(IF(Tabla135[[#This Row],[Registro diligenciado]]=TRUE,_xlfn.IFS(AND(Tabla135[[#This Row],[No. de Control]]=1,Tabla135[[#This Row],[Desplazamiento en la Matriz]]="Probabilidad"),D246-(D246*Tabla135[[#This Row],[Valor del control]]),AND(Tabla135[[#This Row],[No. de Control]]&gt;1,Tabla135[[#This Row],[Desplazamiento en la Matriz]]="Probabilidad"),AB245-(AB245*Tabla135[[#This Row],[Valor del control]]),AND(Tabla135[[#This Row],[No. de Control]]=1,Tabla135[[#This Row],[Desplazamiento en la Matriz]]="Impacto"),D246,AND(Tabla135[[#This Row],[No. de Control]]&gt;1,Tabla135[[#This Row],[Desplazamiento en la Matriz]]="Impacto"),AB245),""),"")</f>
        <v/>
      </c>
      <c r="AC246" s="310" t="str" cm="1">
        <f t="array" ref="AC246">IFERROR(IF(Tabla135[[#This Row],[Registro diligenciado]]=TRUE,_xlfn.IFS(AND(Tabla135[[#This Row],[No. de Control]]=1,Tabla135[[#This Row],[Desplazamiento en la Matriz]]="Impacto"),E246-(E246*Tabla135[[#This Row],[Valor del control]]),AND(Tabla135[[#This Row],[No. de Control]]&gt;1,Tabla135[[#This Row],[Desplazamiento en la Matriz]]="Impacto"),AC245-(AC245*Tabla135[[#This Row],[Valor del control]]),AND(Tabla135[[#This Row],[No. de Control]]=1,Tabla135[[#This Row],[Desplazamiento en la Matriz]]="Probabilidad"),E246,AND(Tabla135[[#This Row],[No. de Control]]&gt;1,Tabla135[[#This Row],[Desplazamiento en la Matriz]]="Probabilidad"),AC245),""),"")</f>
        <v/>
      </c>
      <c r="AD246" s="310">
        <f>IFERROR(_xlfn.MINIFS(Tabla135[Probabilidad residual],Tabla135[Id Riesgo],Tabla135[[#This Row],[Id Riesgo]]),"")</f>
        <v>0.42</v>
      </c>
      <c r="AE246" s="310">
        <f>IFERROR(_xlfn.MINIFS(Tabla135[Impacto residual],Tabla135[Id Riesgo],Tabla135[[#This Row],[Id Riesgo]]),"")</f>
        <v>0.8</v>
      </c>
      <c r="AF246" s="310" t="str" cm="1">
        <f t="array" ref="AF2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6" s="310" t="str" cm="1">
        <f t="array" ref="AG2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6" s="213"/>
      <c r="AJ246" s="801">
        <f>_xlfn.MINIFS(Tabla135[Probabilidad residual],Tabla135[Id Riesgo],Tabla135[[#This Row],[Id Riesgo]])</f>
        <v>0.42</v>
      </c>
      <c r="AK246" s="801">
        <f>_xlfn.MINIFS(Tabla135[Impacto residual],Tabla135[Id Riesgo],Tabla135[[#This Row],[Id Riesgo]])</f>
        <v>0.8</v>
      </c>
      <c r="AL246" s="801"/>
      <c r="AM246" s="801"/>
      <c r="AN246" s="213"/>
      <c r="AO246" s="213"/>
      <c r="AP246" s="213"/>
      <c r="AQ246" s="213"/>
      <c r="AR246" s="213"/>
      <c r="AS246" s="213"/>
      <c r="AT246" s="213"/>
      <c r="AU246" s="213"/>
      <c r="AV246" s="213"/>
      <c r="AW246" s="213"/>
      <c r="AX246" s="213"/>
      <c r="AY246" s="213"/>
    </row>
    <row r="247" spans="1:51" ht="149.15" hidden="1" x14ac:dyDescent="0.4">
      <c r="A247" s="783" t="str">
        <f>Tabla135[[#This Row],[Id Riesgo]]</f>
        <v>RC24</v>
      </c>
      <c r="B247"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7" s="776" t="b">
        <f>Tabla135[[#This Row],[Identificado en paso 1 y 2?]]</f>
        <v>1</v>
      </c>
      <c r="D247" s="801">
        <f>_xlfn.XLOOKUP(Tabla135[[#This Row],[Id Riesgo]],Tabla13[Id Riesgo],Tabla13[Probabilidad],"",1)</f>
        <v>0.6</v>
      </c>
      <c r="E247" s="801">
        <f>IF(C247=TRUE,_xlfn.XLOOKUP(Tabla135[[#This Row],[Id Riesgo]],Tabla13[Id Riesgo],Tabla13[Porcentaje Impacto],"",1),"")</f>
        <v>0.8</v>
      </c>
      <c r="F247" s="290" t="str">
        <f t="shared" si="23"/>
        <v>RC24</v>
      </c>
      <c r="G247" s="414" t="b">
        <f>_xlfn.XLOOKUP(F247,Tabla13[Id Riesgo],Tabla13[Registro diligenciado],FALSE,1)</f>
        <v>1</v>
      </c>
      <c r="H247" s="290" t="str">
        <f>IF(G247,_xlfn.XLOOKUP(F247,Tabla6[Id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7" s="327">
        <f>_xlfn.XLOOKUP(Tabla135[[#This Row],[Id Riesgo]],Tabla13[Id Riesgo],Tabla13[Probabilidad])</f>
        <v>0.6</v>
      </c>
      <c r="J247" s="327">
        <f>_xlfn.XLOOKUP(Tabla135[[#This Row],[Id Riesgo]],Tabla13[Id Riesgo],Tabla13[Porcentaje Impacto],"",1)</f>
        <v>0.8</v>
      </c>
      <c r="K247" s="311">
        <v>6</v>
      </c>
      <c r="L247" s="314"/>
      <c r="M247" s="314"/>
      <c r="N247" s="314"/>
      <c r="O247" s="295"/>
      <c r="P247" s="314"/>
      <c r="Q247" s="328" t="str">
        <f>_xlfn.TEXTJOIN(" ",TRUE,Tabla135[[#This Row],[Actividad - Acción ¿Qué?
Inicia con verbo]],Tabla135[[#This Row],[Complemento
(Observaciones o desviaciones)]])</f>
        <v/>
      </c>
      <c r="R247" s="295"/>
      <c r="S247" s="327" t="str">
        <f>_xlfn.XLOOKUP(Tabla135[[#This Row],[Tipo de control]],Tabla7[Tipo de control],Tabla7[Peso],"",1)</f>
        <v/>
      </c>
      <c r="T247" s="290" t="str">
        <f>_xlfn.XLOOKUP(Tabla135[[#This Row],[Tipo de control]],Tabla7[Tipo de control],Tabla7[Afectación matriz],"",1)</f>
        <v/>
      </c>
      <c r="U247" s="295"/>
      <c r="V247" s="327" t="str">
        <f>_xlfn.XLOOKUP(Tabla135[[#This Row],[Implementación]],Tabla11[Implementación],Tabla11[Peso],"",1)</f>
        <v/>
      </c>
      <c r="W247" s="295"/>
      <c r="X247" s="295"/>
      <c r="Y247" s="295"/>
      <c r="Z247" s="295"/>
      <c r="AA247" s="310" t="str">
        <f>IFERROR(Tabla135[[#This Row],[Peso del control]]+Tabla135[[#This Row],[Peso de la implementación]],"")</f>
        <v/>
      </c>
      <c r="AB247" s="310" t="str" cm="1">
        <f t="array" ref="AB247">IFERROR(IF(Tabla135[[#This Row],[Registro diligenciado]]=TRUE,_xlfn.IFS(AND(Tabla135[[#This Row],[No. de Control]]=1,Tabla135[[#This Row],[Desplazamiento en la Matriz]]="Probabilidad"),D247-(D247*Tabla135[[#This Row],[Valor del control]]),AND(Tabla135[[#This Row],[No. de Control]]&gt;1,Tabla135[[#This Row],[Desplazamiento en la Matriz]]="Probabilidad"),AB246-(AB246*Tabla135[[#This Row],[Valor del control]]),AND(Tabla135[[#This Row],[No. de Control]]=1,Tabla135[[#This Row],[Desplazamiento en la Matriz]]="Impacto"),D247,AND(Tabla135[[#This Row],[No. de Control]]&gt;1,Tabla135[[#This Row],[Desplazamiento en la Matriz]]="Impacto"),AB246),""),"")</f>
        <v/>
      </c>
      <c r="AC247" s="310" t="str" cm="1">
        <f t="array" ref="AC247">IFERROR(IF(Tabla135[[#This Row],[Registro diligenciado]]=TRUE,_xlfn.IFS(AND(Tabla135[[#This Row],[No. de Control]]=1,Tabla135[[#This Row],[Desplazamiento en la Matriz]]="Impacto"),E247-(E247*Tabla135[[#This Row],[Valor del control]]),AND(Tabla135[[#This Row],[No. de Control]]&gt;1,Tabla135[[#This Row],[Desplazamiento en la Matriz]]="Impacto"),AC246-(AC246*Tabla135[[#This Row],[Valor del control]]),AND(Tabla135[[#This Row],[No. de Control]]=1,Tabla135[[#This Row],[Desplazamiento en la Matriz]]="Probabilidad"),E247,AND(Tabla135[[#This Row],[No. de Control]]&gt;1,Tabla135[[#This Row],[Desplazamiento en la Matriz]]="Probabilidad"),AC246),""),"")</f>
        <v/>
      </c>
      <c r="AD247" s="310">
        <f>IFERROR(_xlfn.MINIFS(Tabla135[Probabilidad residual],Tabla135[Id Riesgo],Tabla135[[#This Row],[Id Riesgo]]),"")</f>
        <v>0.42</v>
      </c>
      <c r="AE247" s="310">
        <f>IFERROR(_xlfn.MINIFS(Tabla135[Impacto residual],Tabla135[Id Riesgo],Tabla135[[#This Row],[Id Riesgo]]),"")</f>
        <v>0.8</v>
      </c>
      <c r="AF247" s="310" t="str" cm="1">
        <f t="array" ref="AF2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7" s="310" t="str" cm="1">
        <f t="array" ref="AG2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7" s="213"/>
      <c r="AJ247" s="801">
        <f>_xlfn.MINIFS(Tabla135[Probabilidad residual],Tabla135[Id Riesgo],Tabla135[[#This Row],[Id Riesgo]])</f>
        <v>0.42</v>
      </c>
      <c r="AK247" s="801">
        <f>_xlfn.MINIFS(Tabla135[Impacto residual],Tabla135[Id Riesgo],Tabla135[[#This Row],[Id Riesgo]])</f>
        <v>0.8</v>
      </c>
      <c r="AL247" s="801"/>
      <c r="AM247" s="801"/>
      <c r="AN247" s="213"/>
      <c r="AO247" s="213"/>
      <c r="AP247" s="213"/>
      <c r="AQ247" s="213"/>
      <c r="AR247" s="213"/>
      <c r="AS247" s="213"/>
      <c r="AT247" s="213"/>
      <c r="AU247" s="213"/>
      <c r="AV247" s="213"/>
      <c r="AW247" s="213"/>
      <c r="AX247" s="213"/>
      <c r="AY247" s="213"/>
    </row>
    <row r="248" spans="1:51" ht="149.15" hidden="1" x14ac:dyDescent="0.4">
      <c r="A248" s="783" t="str">
        <f>Tabla135[[#This Row],[Id Riesgo]]</f>
        <v>RC24</v>
      </c>
      <c r="B248"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8" s="776" t="b">
        <f>Tabla135[[#This Row],[Identificado en paso 1 y 2?]]</f>
        <v>1</v>
      </c>
      <c r="D248" s="801">
        <f>_xlfn.XLOOKUP(Tabla135[[#This Row],[Id Riesgo]],Tabla13[Id Riesgo],Tabla13[Probabilidad],"",1)</f>
        <v>0.6</v>
      </c>
      <c r="E248" s="801">
        <f>IF(C248=TRUE,_xlfn.XLOOKUP(Tabla135[[#This Row],[Id Riesgo]],Tabla13[Id Riesgo],Tabla13[Porcentaje Impacto],"",1),"")</f>
        <v>0.8</v>
      </c>
      <c r="F248" s="290" t="str">
        <f t="shared" si="23"/>
        <v>RC24</v>
      </c>
      <c r="G248" s="414" t="b">
        <f>_xlfn.XLOOKUP(F248,Tabla13[Id Riesgo],Tabla13[Registro diligenciado],FALSE,1)</f>
        <v>1</v>
      </c>
      <c r="H248" s="290" t="str">
        <f>IF(G248,_xlfn.XLOOKUP(F248,Tabla6[Id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8" s="327">
        <f>_xlfn.XLOOKUP(Tabla135[[#This Row],[Id Riesgo]],Tabla13[Id Riesgo],Tabla13[Probabilidad])</f>
        <v>0.6</v>
      </c>
      <c r="J248" s="327">
        <f>_xlfn.XLOOKUP(Tabla135[[#This Row],[Id Riesgo]],Tabla13[Id Riesgo],Tabla13[Porcentaje Impacto],"",1)</f>
        <v>0.8</v>
      </c>
      <c r="K248" s="311">
        <v>7</v>
      </c>
      <c r="L248" s="314"/>
      <c r="M248" s="314"/>
      <c r="N248" s="314"/>
      <c r="O248" s="295"/>
      <c r="P248" s="314"/>
      <c r="Q248" s="328" t="str">
        <f>_xlfn.TEXTJOIN(" ",TRUE,Tabla135[[#This Row],[Actividad - Acción ¿Qué?
Inicia con verbo]],Tabla135[[#This Row],[Complemento
(Observaciones o desviaciones)]])</f>
        <v/>
      </c>
      <c r="R248" s="295"/>
      <c r="S248" s="327" t="str">
        <f>_xlfn.XLOOKUP(Tabla135[[#This Row],[Tipo de control]],Tabla7[Tipo de control],Tabla7[Peso],"",1)</f>
        <v/>
      </c>
      <c r="T248" s="290" t="str">
        <f>_xlfn.XLOOKUP(Tabla135[[#This Row],[Tipo de control]],Tabla7[Tipo de control],Tabla7[Afectación matriz],"",1)</f>
        <v/>
      </c>
      <c r="U248" s="295"/>
      <c r="V248" s="327" t="str">
        <f>_xlfn.XLOOKUP(Tabla135[[#This Row],[Implementación]],Tabla11[Implementación],Tabla11[Peso],"",1)</f>
        <v/>
      </c>
      <c r="W248" s="295"/>
      <c r="X248" s="295"/>
      <c r="Y248" s="295"/>
      <c r="Z248" s="295"/>
      <c r="AA248" s="310" t="str">
        <f>IFERROR(Tabla135[[#This Row],[Peso del control]]+Tabla135[[#This Row],[Peso de la implementación]],"")</f>
        <v/>
      </c>
      <c r="AB248" s="310" t="str" cm="1">
        <f t="array" ref="AB248">IFERROR(IF(Tabla135[[#This Row],[Registro diligenciado]]=TRUE,_xlfn.IFS(AND(Tabla135[[#This Row],[No. de Control]]=1,Tabla135[[#This Row],[Desplazamiento en la Matriz]]="Probabilidad"),D248-(D248*Tabla135[[#This Row],[Valor del control]]),AND(Tabla135[[#This Row],[No. de Control]]&gt;1,Tabla135[[#This Row],[Desplazamiento en la Matriz]]="Probabilidad"),AB247-(AB247*Tabla135[[#This Row],[Valor del control]]),AND(Tabla135[[#This Row],[No. de Control]]=1,Tabla135[[#This Row],[Desplazamiento en la Matriz]]="Impacto"),D248,AND(Tabla135[[#This Row],[No. de Control]]&gt;1,Tabla135[[#This Row],[Desplazamiento en la Matriz]]="Impacto"),AB247),""),"")</f>
        <v/>
      </c>
      <c r="AC248" s="310" t="str" cm="1">
        <f t="array" ref="AC248">IFERROR(IF(Tabla135[[#This Row],[Registro diligenciado]]=TRUE,_xlfn.IFS(AND(Tabla135[[#This Row],[No. de Control]]=1,Tabla135[[#This Row],[Desplazamiento en la Matriz]]="Impacto"),E248-(E248*Tabla135[[#This Row],[Valor del control]]),AND(Tabla135[[#This Row],[No. de Control]]&gt;1,Tabla135[[#This Row],[Desplazamiento en la Matriz]]="Impacto"),AC247-(AC247*Tabla135[[#This Row],[Valor del control]]),AND(Tabla135[[#This Row],[No. de Control]]=1,Tabla135[[#This Row],[Desplazamiento en la Matriz]]="Probabilidad"),E248,AND(Tabla135[[#This Row],[No. de Control]]&gt;1,Tabla135[[#This Row],[Desplazamiento en la Matriz]]="Probabilidad"),AC247),""),"")</f>
        <v/>
      </c>
      <c r="AD248" s="310">
        <f>IFERROR(_xlfn.MINIFS(Tabla135[Probabilidad residual],Tabla135[Id Riesgo],Tabla135[[#This Row],[Id Riesgo]]),"")</f>
        <v>0.42</v>
      </c>
      <c r="AE248" s="310">
        <f>IFERROR(_xlfn.MINIFS(Tabla135[Impacto residual],Tabla135[Id Riesgo],Tabla135[[#This Row],[Id Riesgo]]),"")</f>
        <v>0.8</v>
      </c>
      <c r="AF248" s="310" t="str" cm="1">
        <f t="array" ref="AF2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8" s="310" t="str" cm="1">
        <f t="array" ref="AG2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8" s="213"/>
      <c r="AJ248" s="801">
        <f>_xlfn.MINIFS(Tabla135[Probabilidad residual],Tabla135[Id Riesgo],Tabla135[[#This Row],[Id Riesgo]])</f>
        <v>0.42</v>
      </c>
      <c r="AK248" s="801">
        <f>_xlfn.MINIFS(Tabla135[Impacto residual],Tabla135[Id Riesgo],Tabla135[[#This Row],[Id Riesgo]])</f>
        <v>0.8</v>
      </c>
      <c r="AL248" s="801"/>
      <c r="AM248" s="801"/>
      <c r="AN248" s="213"/>
      <c r="AO248" s="213"/>
      <c r="AP248" s="213"/>
      <c r="AQ248" s="213"/>
      <c r="AR248" s="213"/>
      <c r="AS248" s="213"/>
      <c r="AT248" s="213"/>
      <c r="AU248" s="213"/>
      <c r="AV248" s="213"/>
      <c r="AW248" s="213"/>
      <c r="AX248" s="213"/>
      <c r="AY248" s="213"/>
    </row>
    <row r="249" spans="1:51" ht="149.15" hidden="1" x14ac:dyDescent="0.4">
      <c r="A249" s="783" t="str">
        <f>Tabla135[[#This Row],[Id Riesgo]]</f>
        <v>RC24</v>
      </c>
      <c r="B249"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49" s="776" t="b">
        <f>Tabla135[[#This Row],[Identificado en paso 1 y 2?]]</f>
        <v>1</v>
      </c>
      <c r="D249" s="801">
        <f>_xlfn.XLOOKUP(Tabla135[[#This Row],[Id Riesgo]],Tabla13[Id Riesgo],Tabla13[Probabilidad],"",1)</f>
        <v>0.6</v>
      </c>
      <c r="E249" s="801">
        <f>IF(C249=TRUE,_xlfn.XLOOKUP(Tabla135[[#This Row],[Id Riesgo]],Tabla13[Id Riesgo],Tabla13[Porcentaje Impacto],"",1),"")</f>
        <v>0.8</v>
      </c>
      <c r="F249" s="290" t="str">
        <f t="shared" si="23"/>
        <v>RC24</v>
      </c>
      <c r="G249" s="414" t="b">
        <f>_xlfn.XLOOKUP(F249,Tabla13[Id Riesgo],Tabla13[Registro diligenciado],FALSE,1)</f>
        <v>1</v>
      </c>
      <c r="H249" s="290" t="str">
        <f>IF(G249,_xlfn.XLOOKUP(F249,Tabla6[Id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49" s="327">
        <f>_xlfn.XLOOKUP(Tabla135[[#This Row],[Id Riesgo]],Tabla13[Id Riesgo],Tabla13[Probabilidad])</f>
        <v>0.6</v>
      </c>
      <c r="J249" s="327">
        <f>_xlfn.XLOOKUP(Tabla135[[#This Row],[Id Riesgo]],Tabla13[Id Riesgo],Tabla13[Porcentaje Impacto],"",1)</f>
        <v>0.8</v>
      </c>
      <c r="K249" s="311">
        <v>8</v>
      </c>
      <c r="L249" s="314"/>
      <c r="M249" s="314"/>
      <c r="N249" s="314"/>
      <c r="O249" s="295"/>
      <c r="P249" s="314"/>
      <c r="Q249" s="328" t="str">
        <f>_xlfn.TEXTJOIN(" ",TRUE,Tabla135[[#This Row],[Actividad - Acción ¿Qué?
Inicia con verbo]],Tabla135[[#This Row],[Complemento
(Observaciones o desviaciones)]])</f>
        <v/>
      </c>
      <c r="R249" s="295"/>
      <c r="S249" s="327" t="str">
        <f>_xlfn.XLOOKUP(Tabla135[[#This Row],[Tipo de control]],Tabla7[Tipo de control],Tabla7[Peso],"",1)</f>
        <v/>
      </c>
      <c r="T249" s="290" t="str">
        <f>_xlfn.XLOOKUP(Tabla135[[#This Row],[Tipo de control]],Tabla7[Tipo de control],Tabla7[Afectación matriz],"",1)</f>
        <v/>
      </c>
      <c r="U249" s="295"/>
      <c r="V249" s="327" t="str">
        <f>_xlfn.XLOOKUP(Tabla135[[#This Row],[Implementación]],Tabla11[Implementación],Tabla11[Peso],"",1)</f>
        <v/>
      </c>
      <c r="W249" s="295"/>
      <c r="X249" s="295"/>
      <c r="Y249" s="295"/>
      <c r="Z249" s="295"/>
      <c r="AA249" s="310" t="str">
        <f>IFERROR(Tabla135[[#This Row],[Peso del control]]+Tabla135[[#This Row],[Peso de la implementación]],"")</f>
        <v/>
      </c>
      <c r="AB249" s="310" t="str" cm="1">
        <f t="array" ref="AB249">IFERROR(IF(Tabla135[[#This Row],[Registro diligenciado]]=TRUE,_xlfn.IFS(AND(Tabla135[[#This Row],[No. de Control]]=1,Tabla135[[#This Row],[Desplazamiento en la Matriz]]="Probabilidad"),D249-(D249*Tabla135[[#This Row],[Valor del control]]),AND(Tabla135[[#This Row],[No. de Control]]&gt;1,Tabla135[[#This Row],[Desplazamiento en la Matriz]]="Probabilidad"),AB248-(AB248*Tabla135[[#This Row],[Valor del control]]),AND(Tabla135[[#This Row],[No. de Control]]=1,Tabla135[[#This Row],[Desplazamiento en la Matriz]]="Impacto"),D249,AND(Tabla135[[#This Row],[No. de Control]]&gt;1,Tabla135[[#This Row],[Desplazamiento en la Matriz]]="Impacto"),AB248),""),"")</f>
        <v/>
      </c>
      <c r="AC249" s="310" t="str" cm="1">
        <f t="array" ref="AC249">IFERROR(IF(Tabla135[[#This Row],[Registro diligenciado]]=TRUE,_xlfn.IFS(AND(Tabla135[[#This Row],[No. de Control]]=1,Tabla135[[#This Row],[Desplazamiento en la Matriz]]="Impacto"),E249-(E249*Tabla135[[#This Row],[Valor del control]]),AND(Tabla135[[#This Row],[No. de Control]]&gt;1,Tabla135[[#This Row],[Desplazamiento en la Matriz]]="Impacto"),AC248-(AC248*Tabla135[[#This Row],[Valor del control]]),AND(Tabla135[[#This Row],[No. de Control]]=1,Tabla135[[#This Row],[Desplazamiento en la Matriz]]="Probabilidad"),E249,AND(Tabla135[[#This Row],[No. de Control]]&gt;1,Tabla135[[#This Row],[Desplazamiento en la Matriz]]="Probabilidad"),AC248),""),"")</f>
        <v/>
      </c>
      <c r="AD249" s="310">
        <f>IFERROR(_xlfn.MINIFS(Tabla135[Probabilidad residual],Tabla135[Id Riesgo],Tabla135[[#This Row],[Id Riesgo]]),"")</f>
        <v>0.42</v>
      </c>
      <c r="AE249" s="310">
        <f>IFERROR(_xlfn.MINIFS(Tabla135[Impacto residual],Tabla135[Id Riesgo],Tabla135[[#This Row],[Id Riesgo]]),"")</f>
        <v>0.8</v>
      </c>
      <c r="AF249" s="310" t="str" cm="1">
        <f t="array" ref="AF2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49" s="310" t="str" cm="1">
        <f t="array" ref="AG2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49" s="213"/>
      <c r="AJ249" s="801">
        <f>_xlfn.MINIFS(Tabla135[Probabilidad residual],Tabla135[Id Riesgo],Tabla135[[#This Row],[Id Riesgo]])</f>
        <v>0.42</v>
      </c>
      <c r="AK249" s="801">
        <f>_xlfn.MINIFS(Tabla135[Impacto residual],Tabla135[Id Riesgo],Tabla135[[#This Row],[Id Riesgo]])</f>
        <v>0.8</v>
      </c>
      <c r="AL249" s="801"/>
      <c r="AM249" s="801"/>
      <c r="AN249" s="213"/>
      <c r="AO249" s="213"/>
      <c r="AP249" s="213"/>
      <c r="AQ249" s="213"/>
      <c r="AR249" s="213"/>
      <c r="AS249" s="213"/>
      <c r="AT249" s="213"/>
      <c r="AU249" s="213"/>
      <c r="AV249" s="213"/>
      <c r="AW249" s="213"/>
      <c r="AX249" s="213"/>
      <c r="AY249" s="213"/>
    </row>
    <row r="250" spans="1:51" ht="149.15" hidden="1" x14ac:dyDescent="0.4">
      <c r="A250" s="783" t="str">
        <f>Tabla135[[#This Row],[Id Riesgo]]</f>
        <v>RC24</v>
      </c>
      <c r="B250"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50" s="776" t="b">
        <f>Tabla135[[#This Row],[Identificado en paso 1 y 2?]]</f>
        <v>1</v>
      </c>
      <c r="D250" s="801">
        <f>_xlfn.XLOOKUP(Tabla135[[#This Row],[Id Riesgo]],Tabla13[Id Riesgo],Tabla13[Probabilidad],"",1)</f>
        <v>0.6</v>
      </c>
      <c r="E250" s="801">
        <f>IF(C250=TRUE,_xlfn.XLOOKUP(Tabla135[[#This Row],[Id Riesgo]],Tabla13[Id Riesgo],Tabla13[Porcentaje Impacto],"",1),"")</f>
        <v>0.8</v>
      </c>
      <c r="F250" s="290" t="str">
        <f t="shared" si="23"/>
        <v>RC24</v>
      </c>
      <c r="G250" s="414" t="b">
        <f>_xlfn.XLOOKUP(F250,Tabla13[Id Riesgo],Tabla13[Registro diligenciado],FALSE,1)</f>
        <v>1</v>
      </c>
      <c r="H250" s="290" t="str">
        <f>IF(G250,_xlfn.XLOOKUP(F250,Tabla6[Id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50" s="327">
        <f>_xlfn.XLOOKUP(Tabla135[[#This Row],[Id Riesgo]],Tabla13[Id Riesgo],Tabla13[Probabilidad])</f>
        <v>0.6</v>
      </c>
      <c r="J250" s="327">
        <f>_xlfn.XLOOKUP(Tabla135[[#This Row],[Id Riesgo]],Tabla13[Id Riesgo],Tabla13[Porcentaje Impacto],"",1)</f>
        <v>0.8</v>
      </c>
      <c r="K250" s="311">
        <v>9</v>
      </c>
      <c r="L250" s="314"/>
      <c r="M250" s="314"/>
      <c r="N250" s="314"/>
      <c r="O250" s="295"/>
      <c r="P250" s="314"/>
      <c r="Q250" s="328" t="str">
        <f>_xlfn.TEXTJOIN(" ",TRUE,Tabla135[[#This Row],[Actividad - Acción ¿Qué?
Inicia con verbo]],Tabla135[[#This Row],[Complemento
(Observaciones o desviaciones)]])</f>
        <v/>
      </c>
      <c r="R250" s="295"/>
      <c r="S250" s="327" t="str">
        <f>_xlfn.XLOOKUP(Tabla135[[#This Row],[Tipo de control]],Tabla7[Tipo de control],Tabla7[Peso],"",1)</f>
        <v/>
      </c>
      <c r="T250" s="290" t="str">
        <f>_xlfn.XLOOKUP(Tabla135[[#This Row],[Tipo de control]],Tabla7[Tipo de control],Tabla7[Afectación matriz],"",1)</f>
        <v/>
      </c>
      <c r="U250" s="295"/>
      <c r="V250" s="327" t="str">
        <f>_xlfn.XLOOKUP(Tabla135[[#This Row],[Implementación]],Tabla11[Implementación],Tabla11[Peso],"",1)</f>
        <v/>
      </c>
      <c r="W250" s="295"/>
      <c r="X250" s="295"/>
      <c r="Y250" s="295"/>
      <c r="Z250" s="295"/>
      <c r="AA250" s="310" t="str">
        <f>IFERROR(Tabla135[[#This Row],[Peso del control]]+Tabla135[[#This Row],[Peso de la implementación]],"")</f>
        <v/>
      </c>
      <c r="AB250" s="310" t="str" cm="1">
        <f t="array" ref="AB250">IFERROR(IF(Tabla135[[#This Row],[Registro diligenciado]]=TRUE,_xlfn.IFS(AND(Tabla135[[#This Row],[No. de Control]]=1,Tabla135[[#This Row],[Desplazamiento en la Matriz]]="Probabilidad"),D250-(D250*Tabla135[[#This Row],[Valor del control]]),AND(Tabla135[[#This Row],[No. de Control]]&gt;1,Tabla135[[#This Row],[Desplazamiento en la Matriz]]="Probabilidad"),AB249-(AB249*Tabla135[[#This Row],[Valor del control]]),AND(Tabla135[[#This Row],[No. de Control]]=1,Tabla135[[#This Row],[Desplazamiento en la Matriz]]="Impacto"),D250,AND(Tabla135[[#This Row],[No. de Control]]&gt;1,Tabla135[[#This Row],[Desplazamiento en la Matriz]]="Impacto"),AB249),""),"")</f>
        <v/>
      </c>
      <c r="AC250" s="310" t="str" cm="1">
        <f t="array" ref="AC250">IFERROR(IF(Tabla135[[#This Row],[Registro diligenciado]]=TRUE,_xlfn.IFS(AND(Tabla135[[#This Row],[No. de Control]]=1,Tabla135[[#This Row],[Desplazamiento en la Matriz]]="Impacto"),E250-(E250*Tabla135[[#This Row],[Valor del control]]),AND(Tabla135[[#This Row],[No. de Control]]&gt;1,Tabla135[[#This Row],[Desplazamiento en la Matriz]]="Impacto"),AC249-(AC249*Tabla135[[#This Row],[Valor del control]]),AND(Tabla135[[#This Row],[No. de Control]]=1,Tabla135[[#This Row],[Desplazamiento en la Matriz]]="Probabilidad"),E250,AND(Tabla135[[#This Row],[No. de Control]]&gt;1,Tabla135[[#This Row],[Desplazamiento en la Matriz]]="Probabilidad"),AC249),""),"")</f>
        <v/>
      </c>
      <c r="AD250" s="310">
        <f>IFERROR(_xlfn.MINIFS(Tabla135[Probabilidad residual],Tabla135[Id Riesgo],Tabla135[[#This Row],[Id Riesgo]]),"")</f>
        <v>0.42</v>
      </c>
      <c r="AE250" s="310">
        <f>IFERROR(_xlfn.MINIFS(Tabla135[Impacto residual],Tabla135[Id Riesgo],Tabla135[[#This Row],[Id Riesgo]]),"")</f>
        <v>0.8</v>
      </c>
      <c r="AF250" s="310" t="str" cm="1">
        <f t="array" ref="AF2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0" s="310" t="str" cm="1">
        <f t="array" ref="AG2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0" s="213"/>
      <c r="AJ250" s="801">
        <f>_xlfn.MINIFS(Tabla135[Probabilidad residual],Tabla135[Id Riesgo],Tabla135[[#This Row],[Id Riesgo]])</f>
        <v>0.42</v>
      </c>
      <c r="AK250" s="801">
        <f>_xlfn.MINIFS(Tabla135[Impacto residual],Tabla135[Id Riesgo],Tabla135[[#This Row],[Id Riesgo]])</f>
        <v>0.8</v>
      </c>
      <c r="AL250" s="801"/>
      <c r="AM250" s="801"/>
      <c r="AN250" s="213"/>
      <c r="AO250" s="213"/>
      <c r="AP250" s="213"/>
      <c r="AQ250" s="213"/>
      <c r="AR250" s="213"/>
      <c r="AS250" s="213"/>
      <c r="AT250" s="213"/>
      <c r="AU250" s="213"/>
      <c r="AV250" s="213"/>
      <c r="AW250" s="213"/>
      <c r="AX250" s="213"/>
      <c r="AY250" s="213"/>
    </row>
    <row r="251" spans="1:51" ht="149.15" hidden="1" x14ac:dyDescent="0.4">
      <c r="A251" s="783" t="str">
        <f>Tabla135[[#This Row],[Id Riesgo]]</f>
        <v>RC24</v>
      </c>
      <c r="B251"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C251" s="776" t="b">
        <f>Tabla135[[#This Row],[Identificado en paso 1 y 2?]]</f>
        <v>1</v>
      </c>
      <c r="D251" s="801">
        <f>_xlfn.XLOOKUP(Tabla135[[#This Row],[Id Riesgo]],Tabla13[Id Riesgo],Tabla13[Probabilidad],"",1)</f>
        <v>0.6</v>
      </c>
      <c r="E251" s="801">
        <f>IF(C251=TRUE,_xlfn.XLOOKUP(Tabla135[[#This Row],[Id Riesgo]],Tabla13[Id Riesgo],Tabla13[Porcentaje Impacto],"",1),"")</f>
        <v>0.8</v>
      </c>
      <c r="F251" s="290" t="str">
        <f t="shared" si="23"/>
        <v>RC24</v>
      </c>
      <c r="G251" s="414" t="b">
        <f>_xlfn.XLOOKUP(F251,Tabla13[Id Riesgo],Tabla13[Registro diligenciado],FALSE,1)</f>
        <v>1</v>
      </c>
      <c r="H251" s="290" t="str">
        <f>IF(G251,_xlfn.XLOOKUP(F251,Tabla6[Id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del procedimiento de Reconocimiento de Derechos de Baldíos en Zonas no Focalizadas</v>
      </c>
      <c r="I251" s="327">
        <f>_xlfn.XLOOKUP(Tabla135[[#This Row],[Id Riesgo]],Tabla13[Id Riesgo],Tabla13[Probabilidad])</f>
        <v>0.6</v>
      </c>
      <c r="J251" s="327">
        <f>_xlfn.XLOOKUP(Tabla135[[#This Row],[Id Riesgo]],Tabla13[Id Riesgo],Tabla13[Porcentaje Impacto],"",1)</f>
        <v>0.8</v>
      </c>
      <c r="K251" s="311">
        <v>10</v>
      </c>
      <c r="L251" s="314"/>
      <c r="M251" s="314"/>
      <c r="N251" s="314"/>
      <c r="O251" s="295"/>
      <c r="P251" s="314"/>
      <c r="Q251" s="328" t="str">
        <f>_xlfn.TEXTJOIN(" ",TRUE,Tabla135[[#This Row],[Actividad - Acción ¿Qué?
Inicia con verbo]],Tabla135[[#This Row],[Complemento
(Observaciones o desviaciones)]])</f>
        <v/>
      </c>
      <c r="R251" s="295"/>
      <c r="S251" s="327" t="str">
        <f>_xlfn.XLOOKUP(Tabla135[[#This Row],[Tipo de control]],Tabla7[Tipo de control],Tabla7[Peso],"",1)</f>
        <v/>
      </c>
      <c r="T251" s="290" t="str">
        <f>_xlfn.XLOOKUP(Tabla135[[#This Row],[Tipo de control]],Tabla7[Tipo de control],Tabla7[Afectación matriz],"",1)</f>
        <v/>
      </c>
      <c r="U251" s="295"/>
      <c r="V251" s="327" t="str">
        <f>_xlfn.XLOOKUP(Tabla135[[#This Row],[Implementación]],Tabla11[Implementación],Tabla11[Peso],"",1)</f>
        <v/>
      </c>
      <c r="W251" s="295"/>
      <c r="X251" s="295"/>
      <c r="Y251" s="295"/>
      <c r="Z251" s="295"/>
      <c r="AA251" s="310" t="str">
        <f>IFERROR(Tabla135[[#This Row],[Peso del control]]+Tabla135[[#This Row],[Peso de la implementación]],"")</f>
        <v/>
      </c>
      <c r="AB251" s="310" t="str" cm="1">
        <f t="array" ref="AB251">IFERROR(IF(Tabla135[[#This Row],[Registro diligenciado]]=TRUE,_xlfn.IFS(AND(Tabla135[[#This Row],[No. de Control]]=1,Tabla135[[#This Row],[Desplazamiento en la Matriz]]="Probabilidad"),D251-(D251*Tabla135[[#This Row],[Valor del control]]),AND(Tabla135[[#This Row],[No. de Control]]&gt;1,Tabla135[[#This Row],[Desplazamiento en la Matriz]]="Probabilidad"),AB250-(AB250*Tabla135[[#This Row],[Valor del control]]),AND(Tabla135[[#This Row],[No. de Control]]=1,Tabla135[[#This Row],[Desplazamiento en la Matriz]]="Impacto"),D251,AND(Tabla135[[#This Row],[No. de Control]]&gt;1,Tabla135[[#This Row],[Desplazamiento en la Matriz]]="Impacto"),AB250),""),"")</f>
        <v/>
      </c>
      <c r="AC251" s="310" t="str" cm="1">
        <f t="array" ref="AC251">IFERROR(IF(Tabla135[[#This Row],[Registro diligenciado]]=TRUE,_xlfn.IFS(AND(Tabla135[[#This Row],[No. de Control]]=1,Tabla135[[#This Row],[Desplazamiento en la Matriz]]="Impacto"),E251-(E251*Tabla135[[#This Row],[Valor del control]]),AND(Tabla135[[#This Row],[No. de Control]]&gt;1,Tabla135[[#This Row],[Desplazamiento en la Matriz]]="Impacto"),AC250-(AC250*Tabla135[[#This Row],[Valor del control]]),AND(Tabla135[[#This Row],[No. de Control]]=1,Tabla135[[#This Row],[Desplazamiento en la Matriz]]="Probabilidad"),E251,AND(Tabla135[[#This Row],[No. de Control]]&gt;1,Tabla135[[#This Row],[Desplazamiento en la Matriz]]="Probabilidad"),AC250),""),"")</f>
        <v/>
      </c>
      <c r="AD251" s="310">
        <f>IFERROR(_xlfn.MINIFS(Tabla135[Probabilidad residual],Tabla135[Id Riesgo],Tabla135[[#This Row],[Id Riesgo]]),"")</f>
        <v>0.42</v>
      </c>
      <c r="AE251" s="310">
        <f>IFERROR(_xlfn.MINIFS(Tabla135[Impacto residual],Tabla135[Id Riesgo],Tabla135[[#This Row],[Id Riesgo]]),"")</f>
        <v>0.8</v>
      </c>
      <c r="AF251" s="310" t="str" cm="1">
        <f t="array" ref="AF2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1" s="310" t="str" cm="1">
        <f t="array" ref="AG2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1" s="213"/>
      <c r="AJ251" s="801">
        <f>_xlfn.MINIFS(Tabla135[Probabilidad residual],Tabla135[Id Riesgo],Tabla135[[#This Row],[Id Riesgo]])</f>
        <v>0.42</v>
      </c>
      <c r="AK251" s="801">
        <f>_xlfn.MINIFS(Tabla135[Impacto residual],Tabla135[Id Riesgo],Tabla135[[#This Row],[Id Riesgo]])</f>
        <v>0.8</v>
      </c>
      <c r="AL251" s="801"/>
      <c r="AM251" s="801"/>
      <c r="AN251" s="213"/>
      <c r="AO251" s="213"/>
      <c r="AP251" s="213"/>
      <c r="AQ251" s="213"/>
      <c r="AR251" s="213"/>
      <c r="AS251" s="213"/>
      <c r="AT251" s="213"/>
      <c r="AU251" s="213"/>
      <c r="AV251" s="213"/>
      <c r="AW251" s="213"/>
      <c r="AX251" s="213"/>
      <c r="AY251" s="213"/>
    </row>
    <row r="252" spans="1:51" ht="276.75" customHeight="1" x14ac:dyDescent="0.4">
      <c r="A252" s="783" t="str">
        <f>Tabla135[[#This Row],[Id Riesgo]]</f>
        <v>RC25</v>
      </c>
      <c r="B252"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2" s="776" t="b">
        <f>Tabla135[[#This Row],[Identificado en paso 1 y 2?]]</f>
        <v>1</v>
      </c>
      <c r="D252" s="801">
        <f>_xlfn.XLOOKUP(Tabla135[[#This Row],[Id Riesgo]],Tabla13[Id Riesgo],Tabla13[Probabilidad],"",1)</f>
        <v>0.6</v>
      </c>
      <c r="E252" s="801">
        <f>IF(C252=TRUE,_xlfn.XLOOKUP(Tabla135[[#This Row],[Id Riesgo]],Tabla13[Id Riesgo],Tabla13[Porcentaje Impacto],"",1),"")</f>
        <v>0.8</v>
      </c>
      <c r="F252" s="290" t="s">
        <v>606</v>
      </c>
      <c r="G252" s="414" t="b">
        <f>_xlfn.XLOOKUP(F252,Tabla13[Id Riesgo],Tabla13[Registro diligenciado],FALSE,1)</f>
        <v>1</v>
      </c>
      <c r="H252" s="290" t="str">
        <f>IF(G252,_xlfn.XLOOKUP(F252,Tabla6[Id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2" s="327">
        <f>_xlfn.XLOOKUP(Tabla135[[#This Row],[Id Riesgo]],Tabla13[Id Riesgo],Tabla13[Probabilidad])</f>
        <v>0.6</v>
      </c>
      <c r="J252" s="327">
        <f>_xlfn.XLOOKUP(Tabla135[[#This Row],[Id Riesgo]],Tabla13[Id Riesgo],Tabla13[Porcentaje Impacto],"",1)</f>
        <v>0.8</v>
      </c>
      <c r="K252" s="311">
        <v>1</v>
      </c>
      <c r="L252" s="314" t="s">
        <v>259</v>
      </c>
      <c r="M252" s="314" t="s">
        <v>236</v>
      </c>
      <c r="N252" s="314" t="s">
        <v>296</v>
      </c>
      <c r="O252" s="295" t="s">
        <v>840</v>
      </c>
      <c r="P252" s="314" t="s">
        <v>841</v>
      </c>
      <c r="Q252" s="328" t="str">
        <f>_xlfn.TEXTJOIN(" ",TRUE,Tabla135[[#This Row],[Actividad - Acción ¿Qué?
Inicia con verbo]],Tabla135[[#This Row],[Complemento
(Observaciones o desviaciones)]])</f>
        <v>Asegurar la correcta ejecución del procedimiento Titulación de Bienes Fiscales Patrimoniales suministrando respuesta oportuna,  empleando como herramienta la forma POSPR-F-015 Informe Técnico Jurídico</v>
      </c>
      <c r="R252" s="295" t="s">
        <v>135</v>
      </c>
      <c r="S252" s="327">
        <f>_xlfn.XLOOKUP(Tabla135[[#This Row],[Tipo de control]],Tabla7[Tipo de control],Tabla7[Peso],"",1)</f>
        <v>0.15</v>
      </c>
      <c r="T252" s="290" t="str">
        <f>_xlfn.XLOOKUP(Tabla135[[#This Row],[Tipo de control]],Tabla7[Tipo de control],Tabla7[Afectación matriz],"",1)</f>
        <v>Probabilidad</v>
      </c>
      <c r="U252" s="295" t="s">
        <v>136</v>
      </c>
      <c r="V252" s="327">
        <f>_xlfn.XLOOKUP(Tabla135[[#This Row],[Implementación]],Tabla11[Implementación],Tabla11[Peso],"",1)</f>
        <v>0.15</v>
      </c>
      <c r="W252" s="295" t="s">
        <v>98</v>
      </c>
      <c r="X252" s="295" t="s">
        <v>99</v>
      </c>
      <c r="Y252" s="295" t="s">
        <v>100</v>
      </c>
      <c r="Z252" s="295" t="s">
        <v>101</v>
      </c>
      <c r="AA252" s="310">
        <f>IFERROR(Tabla135[[#This Row],[Peso del control]]+Tabla135[[#This Row],[Peso de la implementación]],"")</f>
        <v>0.3</v>
      </c>
      <c r="AB252" s="310" cm="1">
        <f t="array" ref="AB252">IFERROR(IF(Tabla135[[#This Row],[Registro diligenciado]]=TRUE,_xlfn.IFS(AND(Tabla135[[#This Row],[No. de Control]]=1,Tabla135[[#This Row],[Desplazamiento en la Matriz]]="Probabilidad"),D252-(D252*Tabla135[[#This Row],[Valor del control]]),AND(Tabla135[[#This Row],[No. de Control]]&gt;1,Tabla135[[#This Row],[Desplazamiento en la Matriz]]="Probabilidad"),AB251-(AB251*Tabla135[[#This Row],[Valor del control]]),AND(Tabla135[[#This Row],[No. de Control]]=1,Tabla135[[#This Row],[Desplazamiento en la Matriz]]="Impacto"),D252,AND(Tabla135[[#This Row],[No. de Control]]&gt;1,Tabla135[[#This Row],[Desplazamiento en la Matriz]]="Impacto"),AB251),""),"")</f>
        <v>0.42</v>
      </c>
      <c r="AC252" s="310" cm="1">
        <f t="array" ref="AC252">IFERROR(IF(Tabla135[[#This Row],[Registro diligenciado]]=TRUE,_xlfn.IFS(AND(Tabla135[[#This Row],[No. de Control]]=1,Tabla135[[#This Row],[Desplazamiento en la Matriz]]="Impacto"),E252-(E252*Tabla135[[#This Row],[Valor del control]]),AND(Tabla135[[#This Row],[No. de Control]]&gt;1,Tabla135[[#This Row],[Desplazamiento en la Matriz]]="Impacto"),AC251-(AC251*Tabla135[[#This Row],[Valor del control]]),AND(Tabla135[[#This Row],[No. de Control]]=1,Tabla135[[#This Row],[Desplazamiento en la Matriz]]="Probabilidad"),E252,AND(Tabla135[[#This Row],[No. de Control]]&gt;1,Tabla135[[#This Row],[Desplazamiento en la Matriz]]="Probabilidad"),AC251),""),"")</f>
        <v>0.8</v>
      </c>
      <c r="AD252" s="310">
        <f>IFERROR(_xlfn.MINIFS(Tabla135[Probabilidad residual],Tabla135[Id Riesgo],Tabla135[[#This Row],[Id Riesgo]]),"")</f>
        <v>0.42</v>
      </c>
      <c r="AE252" s="310">
        <f>IFERROR(_xlfn.MINIFS(Tabla135[Impacto residual],Tabla135[Id Riesgo],Tabla135[[#This Row],[Id Riesgo]]),"")</f>
        <v>0.8</v>
      </c>
      <c r="AF252" s="310" t="str" cm="1">
        <f t="array" ref="AF2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2" s="310" t="str" cm="1">
        <f t="array" ref="AG2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52" s="213"/>
      <c r="AJ252" s="801">
        <f>_xlfn.MINIFS(Tabla135[Probabilidad residual],Tabla135[Id Riesgo],Tabla135[[#This Row],[Id Riesgo]])</f>
        <v>0.42</v>
      </c>
      <c r="AK252" s="801">
        <f>_xlfn.MINIFS(Tabla135[Impacto residual],Tabla135[Id Riesgo],Tabla135[[#This Row],[Id Riesgo]])</f>
        <v>0.8</v>
      </c>
      <c r="AL252" s="801" t="str" cm="1">
        <f t="array" ref="AL252">IFERROR(_xlfn.IFS(AND(AJ252&gt;=CONFIGURACIÓN!$BF$6,AJ252&lt;=CONFIGURACIÓN!$BG$6),CONFIGURACIÓN!$BE$6,AND(AJ252&gt;=CONFIGURACIÓN!$BF$7,AJ252&lt;=CONFIGURACIÓN!$BG$7),CONFIGURACIÓN!$BE$7,AND(AJ252&gt;=CONFIGURACIÓN!$BF$8,AJ252&lt;=CONFIGURACIÓN!$BG$8),CONFIGURACIÓN!$BE$8,AND(AJ252&gt;=CONFIGURACIÓN!$BF$9,AJ252&lt;=CONFIGURACIÓN!$BG$9),CONFIGURACIÓN!$BE$9,AND(AJ252&gt;=CONFIGURACIÓN!$BF$10,AJ252&lt;=CONFIGURACIÓN!$BG$10),CONFIGURACIÓN!$BE$10),"")</f>
        <v>Media</v>
      </c>
      <c r="AM252" s="801" t="str" cm="1">
        <f t="array" ref="AM252">IFERROR(_xlfn.IFS(AND(AK252&gt;=CONFIGURACIÓN!$BJ$6,AK252&lt;=CONFIGURACIÓN!$BK$6),CONFIGURACIÓN!$BI$6,AND(AK252&gt;=CONFIGURACIÓN!$BJ$7,AK252&lt;=CONFIGURACIÓN!$BK$7),CONFIGURACIÓN!$BI$7,AND(AK252&gt;=CONFIGURACIÓN!$BJ$8,AK252&lt;=CONFIGURACIÓN!$BK$8),CONFIGURACIÓN!$BI$8,AND(AK252&gt;=CONFIGURACIÓN!$BJ$9,AK252&lt;=CONFIGURACIÓN!$BK$9),CONFIGURACIÓN!$BI$9,AND(AK252&gt;=CONFIGURACIÓN!$BJ$10,AK252&lt;=CONFIGURACIÓN!$BK$10),CONFIGURACIÓN!$BI$10),"")</f>
        <v>Mayor</v>
      </c>
      <c r="AN252" s="213"/>
      <c r="AO252" s="213"/>
      <c r="AP252" s="213"/>
      <c r="AQ252" s="213"/>
      <c r="AR252" s="213"/>
      <c r="AS252" s="213"/>
      <c r="AT252" s="213"/>
      <c r="AU252" s="213"/>
      <c r="AV252" s="213"/>
      <c r="AW252" s="213"/>
      <c r="AX252" s="213"/>
      <c r="AY252" s="213"/>
    </row>
    <row r="253" spans="1:51" ht="149.15" hidden="1" x14ac:dyDescent="0.4">
      <c r="A253" s="783" t="str">
        <f>Tabla135[[#This Row],[Id Riesgo]]</f>
        <v>RC25</v>
      </c>
      <c r="B253"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3" s="776" t="b">
        <f>Tabla135[[#This Row],[Identificado en paso 1 y 2?]]</f>
        <v>1</v>
      </c>
      <c r="D253" s="801">
        <f>_xlfn.XLOOKUP(Tabla135[[#This Row],[Id Riesgo]],Tabla13[Id Riesgo],Tabla13[Probabilidad],"",1)</f>
        <v>0.6</v>
      </c>
      <c r="E253" s="801">
        <f>IF(C253=TRUE,_xlfn.XLOOKUP(Tabla135[[#This Row],[Id Riesgo]],Tabla13[Id Riesgo],Tabla13[Porcentaje Impacto],"",1),"")</f>
        <v>0.8</v>
      </c>
      <c r="F253" s="290" t="str">
        <f t="shared" ref="F253:F261" si="24">F252</f>
        <v>RC25</v>
      </c>
      <c r="G253" s="414" t="b">
        <f>_xlfn.XLOOKUP(F253,Tabla13[Id Riesgo],Tabla13[Registro diligenciado],FALSE,1)</f>
        <v>1</v>
      </c>
      <c r="H253" s="290" t="str">
        <f>IF(G253,_xlfn.XLOOKUP(F253,Tabla6[Id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3" s="327">
        <f>_xlfn.XLOOKUP(Tabla135[[#This Row],[Id Riesgo]],Tabla13[Id Riesgo],Tabla13[Probabilidad])</f>
        <v>0.6</v>
      </c>
      <c r="J253" s="327">
        <f>_xlfn.XLOOKUP(Tabla135[[#This Row],[Id Riesgo]],Tabla13[Id Riesgo],Tabla13[Porcentaje Impacto],"",1)</f>
        <v>0.8</v>
      </c>
      <c r="K253" s="311">
        <v>2</v>
      </c>
      <c r="L253" s="314"/>
      <c r="M253" s="314"/>
      <c r="N253" s="314"/>
      <c r="O253" s="295"/>
      <c r="P253" s="314"/>
      <c r="Q253" s="328" t="str">
        <f>_xlfn.TEXTJOIN(" ",TRUE,Tabla135[[#This Row],[Actividad - Acción ¿Qué?
Inicia con verbo]],Tabla135[[#This Row],[Complemento
(Observaciones o desviaciones)]])</f>
        <v/>
      </c>
      <c r="R253" s="295"/>
      <c r="S253" s="327" t="str">
        <f>_xlfn.XLOOKUP(Tabla135[[#This Row],[Tipo de control]],Tabla7[Tipo de control],Tabla7[Peso],"",1)</f>
        <v/>
      </c>
      <c r="T253" s="290" t="str">
        <f>_xlfn.XLOOKUP(Tabla135[[#This Row],[Tipo de control]],Tabla7[Tipo de control],Tabla7[Afectación matriz],"",1)</f>
        <v/>
      </c>
      <c r="U253" s="295"/>
      <c r="V253" s="327" t="str">
        <f>_xlfn.XLOOKUP(Tabla135[[#This Row],[Implementación]],Tabla11[Implementación],Tabla11[Peso],"",1)</f>
        <v/>
      </c>
      <c r="W253" s="295"/>
      <c r="X253" s="295"/>
      <c r="Y253" s="295"/>
      <c r="Z253" s="295"/>
      <c r="AA253" s="310" t="str">
        <f>IFERROR(Tabla135[[#This Row],[Peso del control]]+Tabla135[[#This Row],[Peso de la implementación]],"")</f>
        <v/>
      </c>
      <c r="AB253" s="310" t="str" cm="1">
        <f t="array" ref="AB253">IFERROR(IF(Tabla135[[#This Row],[Registro diligenciado]]=TRUE,_xlfn.IFS(AND(Tabla135[[#This Row],[No. de Control]]=1,Tabla135[[#This Row],[Desplazamiento en la Matriz]]="Probabilidad"),D253-(D253*Tabla135[[#This Row],[Valor del control]]),AND(Tabla135[[#This Row],[No. de Control]]&gt;1,Tabla135[[#This Row],[Desplazamiento en la Matriz]]="Probabilidad"),AB252-(AB252*Tabla135[[#This Row],[Valor del control]]),AND(Tabla135[[#This Row],[No. de Control]]=1,Tabla135[[#This Row],[Desplazamiento en la Matriz]]="Impacto"),D253,AND(Tabla135[[#This Row],[No. de Control]]&gt;1,Tabla135[[#This Row],[Desplazamiento en la Matriz]]="Impacto"),AB252),""),"")</f>
        <v/>
      </c>
      <c r="AC253" s="310" t="str" cm="1">
        <f t="array" ref="AC253">IFERROR(IF(Tabla135[[#This Row],[Registro diligenciado]]=TRUE,_xlfn.IFS(AND(Tabla135[[#This Row],[No. de Control]]=1,Tabla135[[#This Row],[Desplazamiento en la Matriz]]="Impacto"),E253-(E253*Tabla135[[#This Row],[Valor del control]]),AND(Tabla135[[#This Row],[No. de Control]]&gt;1,Tabla135[[#This Row],[Desplazamiento en la Matriz]]="Impacto"),AC252-(AC252*Tabla135[[#This Row],[Valor del control]]),AND(Tabla135[[#This Row],[No. de Control]]=1,Tabla135[[#This Row],[Desplazamiento en la Matriz]]="Probabilidad"),E253,AND(Tabla135[[#This Row],[No. de Control]]&gt;1,Tabla135[[#This Row],[Desplazamiento en la Matriz]]="Probabilidad"),AC252),""),"")</f>
        <v/>
      </c>
      <c r="AD253" s="310">
        <f>IFERROR(_xlfn.MINIFS(Tabla135[Probabilidad residual],Tabla135[Id Riesgo],Tabla135[[#This Row],[Id Riesgo]]),"")</f>
        <v>0.42</v>
      </c>
      <c r="AE253" s="310">
        <f>IFERROR(_xlfn.MINIFS(Tabla135[Impacto residual],Tabla135[Id Riesgo],Tabla135[[#This Row],[Id Riesgo]]),"")</f>
        <v>0.8</v>
      </c>
      <c r="AF253" s="310" t="str" cm="1">
        <f t="array" ref="AF2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3" s="310" t="str" cm="1">
        <f t="array" ref="AG2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3" s="213"/>
      <c r="AJ253" s="801">
        <f>_xlfn.MINIFS(Tabla135[Probabilidad residual],Tabla135[Id Riesgo],Tabla135[[#This Row],[Id Riesgo]])</f>
        <v>0.42</v>
      </c>
      <c r="AK253" s="801">
        <f>_xlfn.MINIFS(Tabla135[Impacto residual],Tabla135[Id Riesgo],Tabla135[[#This Row],[Id Riesgo]])</f>
        <v>0.8</v>
      </c>
      <c r="AL253" s="801"/>
      <c r="AM253" s="801"/>
      <c r="AN253" s="213"/>
      <c r="AO253" s="213"/>
      <c r="AP253" s="213"/>
      <c r="AQ253" s="213"/>
      <c r="AR253" s="213"/>
      <c r="AS253" s="213"/>
      <c r="AT253" s="213"/>
      <c r="AU253" s="213"/>
      <c r="AV253" s="213"/>
      <c r="AW253" s="213"/>
      <c r="AX253" s="213"/>
      <c r="AY253" s="213"/>
    </row>
    <row r="254" spans="1:51" ht="149.15" hidden="1" x14ac:dyDescent="0.4">
      <c r="A254" s="783" t="str">
        <f>Tabla135[[#This Row],[Id Riesgo]]</f>
        <v>RC25</v>
      </c>
      <c r="B254"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4" s="776" t="b">
        <f>Tabla135[[#This Row],[Identificado en paso 1 y 2?]]</f>
        <v>1</v>
      </c>
      <c r="D254" s="801">
        <f>_xlfn.XLOOKUP(Tabla135[[#This Row],[Id Riesgo]],Tabla13[Id Riesgo],Tabla13[Probabilidad],"",1)</f>
        <v>0.6</v>
      </c>
      <c r="E254" s="801">
        <f>IF(C254=TRUE,_xlfn.XLOOKUP(Tabla135[[#This Row],[Id Riesgo]],Tabla13[Id Riesgo],Tabla13[Porcentaje Impacto],"",1),"")</f>
        <v>0.8</v>
      </c>
      <c r="F254" s="290" t="str">
        <f t="shared" si="24"/>
        <v>RC25</v>
      </c>
      <c r="G254" s="414" t="b">
        <f>_xlfn.XLOOKUP(F254,Tabla13[Id Riesgo],Tabla13[Registro diligenciado],FALSE,1)</f>
        <v>1</v>
      </c>
      <c r="H254" s="290" t="str">
        <f>IF(G254,_xlfn.XLOOKUP(F254,Tabla6[Id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4" s="327">
        <f>_xlfn.XLOOKUP(Tabla135[[#This Row],[Id Riesgo]],Tabla13[Id Riesgo],Tabla13[Probabilidad])</f>
        <v>0.6</v>
      </c>
      <c r="J254" s="327">
        <f>_xlfn.XLOOKUP(Tabla135[[#This Row],[Id Riesgo]],Tabla13[Id Riesgo],Tabla13[Porcentaje Impacto],"",1)</f>
        <v>0.8</v>
      </c>
      <c r="K254" s="311">
        <v>3</v>
      </c>
      <c r="L254" s="314"/>
      <c r="M254" s="314"/>
      <c r="N254" s="314"/>
      <c r="O254" s="295"/>
      <c r="P254" s="314"/>
      <c r="Q254" s="328" t="str">
        <f>_xlfn.TEXTJOIN(" ",TRUE,Tabla135[[#This Row],[Actividad - Acción ¿Qué?
Inicia con verbo]],Tabla135[[#This Row],[Complemento
(Observaciones o desviaciones)]])</f>
        <v/>
      </c>
      <c r="R254" s="295"/>
      <c r="S254" s="327" t="str">
        <f>_xlfn.XLOOKUP(Tabla135[[#This Row],[Tipo de control]],Tabla7[Tipo de control],Tabla7[Peso],"",1)</f>
        <v/>
      </c>
      <c r="T254" s="290" t="str">
        <f>_xlfn.XLOOKUP(Tabla135[[#This Row],[Tipo de control]],Tabla7[Tipo de control],Tabla7[Afectación matriz],"",1)</f>
        <v/>
      </c>
      <c r="U254" s="295"/>
      <c r="V254" s="327" t="str">
        <f>_xlfn.XLOOKUP(Tabla135[[#This Row],[Implementación]],Tabla11[Implementación],Tabla11[Peso],"",1)</f>
        <v/>
      </c>
      <c r="W254" s="295"/>
      <c r="X254" s="295"/>
      <c r="Y254" s="295"/>
      <c r="Z254" s="295"/>
      <c r="AA254" s="310" t="str">
        <f>IFERROR(Tabla135[[#This Row],[Peso del control]]+Tabla135[[#This Row],[Peso de la implementación]],"")</f>
        <v/>
      </c>
      <c r="AB254" s="310" t="str" cm="1">
        <f t="array" ref="AB254">IFERROR(IF(Tabla135[[#This Row],[Registro diligenciado]]=TRUE,_xlfn.IFS(AND(Tabla135[[#This Row],[No. de Control]]=1,Tabla135[[#This Row],[Desplazamiento en la Matriz]]="Probabilidad"),D254-(D254*Tabla135[[#This Row],[Valor del control]]),AND(Tabla135[[#This Row],[No. de Control]]&gt;1,Tabla135[[#This Row],[Desplazamiento en la Matriz]]="Probabilidad"),AB253-(AB253*Tabla135[[#This Row],[Valor del control]]),AND(Tabla135[[#This Row],[No. de Control]]=1,Tabla135[[#This Row],[Desplazamiento en la Matriz]]="Impacto"),D254,AND(Tabla135[[#This Row],[No. de Control]]&gt;1,Tabla135[[#This Row],[Desplazamiento en la Matriz]]="Impacto"),AB253),""),"")</f>
        <v/>
      </c>
      <c r="AC254" s="310" t="str" cm="1">
        <f t="array" ref="AC254">IFERROR(IF(Tabla135[[#This Row],[Registro diligenciado]]=TRUE,_xlfn.IFS(AND(Tabla135[[#This Row],[No. de Control]]=1,Tabla135[[#This Row],[Desplazamiento en la Matriz]]="Impacto"),E254-(E254*Tabla135[[#This Row],[Valor del control]]),AND(Tabla135[[#This Row],[No. de Control]]&gt;1,Tabla135[[#This Row],[Desplazamiento en la Matriz]]="Impacto"),AC253-(AC253*Tabla135[[#This Row],[Valor del control]]),AND(Tabla135[[#This Row],[No. de Control]]=1,Tabla135[[#This Row],[Desplazamiento en la Matriz]]="Probabilidad"),E254,AND(Tabla135[[#This Row],[No. de Control]]&gt;1,Tabla135[[#This Row],[Desplazamiento en la Matriz]]="Probabilidad"),AC253),""),"")</f>
        <v/>
      </c>
      <c r="AD254" s="310">
        <f>IFERROR(_xlfn.MINIFS(Tabla135[Probabilidad residual],Tabla135[Id Riesgo],Tabla135[[#This Row],[Id Riesgo]]),"")</f>
        <v>0.42</v>
      </c>
      <c r="AE254" s="310">
        <f>IFERROR(_xlfn.MINIFS(Tabla135[Impacto residual],Tabla135[Id Riesgo],Tabla135[[#This Row],[Id Riesgo]]),"")</f>
        <v>0.8</v>
      </c>
      <c r="AF254" s="310" t="str" cm="1">
        <f t="array" ref="AF2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4" s="310" t="str" cm="1">
        <f t="array" ref="AG2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4" s="213"/>
      <c r="AJ254" s="801">
        <f>_xlfn.MINIFS(Tabla135[Probabilidad residual],Tabla135[Id Riesgo],Tabla135[[#This Row],[Id Riesgo]])</f>
        <v>0.42</v>
      </c>
      <c r="AK254" s="801">
        <f>_xlfn.MINIFS(Tabla135[Impacto residual],Tabla135[Id Riesgo],Tabla135[[#This Row],[Id Riesgo]])</f>
        <v>0.8</v>
      </c>
      <c r="AL254" s="801"/>
      <c r="AM254" s="801"/>
      <c r="AN254" s="213"/>
      <c r="AO254" s="213"/>
      <c r="AP254" s="213"/>
      <c r="AQ254" s="213"/>
      <c r="AR254" s="213"/>
      <c r="AS254" s="213"/>
      <c r="AT254" s="213"/>
      <c r="AU254" s="213"/>
      <c r="AV254" s="213"/>
      <c r="AW254" s="213"/>
      <c r="AX254" s="213"/>
      <c r="AY254" s="213"/>
    </row>
    <row r="255" spans="1:51" ht="149.15" hidden="1" x14ac:dyDescent="0.4">
      <c r="A255" s="783" t="str">
        <f>Tabla135[[#This Row],[Id Riesgo]]</f>
        <v>RC25</v>
      </c>
      <c r="B255"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5" s="776" t="b">
        <f>Tabla135[[#This Row],[Identificado en paso 1 y 2?]]</f>
        <v>1</v>
      </c>
      <c r="D255" s="801">
        <f>_xlfn.XLOOKUP(Tabla135[[#This Row],[Id Riesgo]],Tabla13[Id Riesgo],Tabla13[Probabilidad],"",1)</f>
        <v>0.6</v>
      </c>
      <c r="E255" s="801">
        <f>IF(C255=TRUE,_xlfn.XLOOKUP(Tabla135[[#This Row],[Id Riesgo]],Tabla13[Id Riesgo],Tabla13[Porcentaje Impacto],"",1),"")</f>
        <v>0.8</v>
      </c>
      <c r="F255" s="290" t="str">
        <f t="shared" si="24"/>
        <v>RC25</v>
      </c>
      <c r="G255" s="414" t="b">
        <f>_xlfn.XLOOKUP(F255,Tabla13[Id Riesgo],Tabla13[Registro diligenciado],FALSE,1)</f>
        <v>1</v>
      </c>
      <c r="H255" s="290" t="str">
        <f>IF(G255,_xlfn.XLOOKUP(F255,Tabla6[Id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5" s="327">
        <f>_xlfn.XLOOKUP(Tabla135[[#This Row],[Id Riesgo]],Tabla13[Id Riesgo],Tabla13[Probabilidad])</f>
        <v>0.6</v>
      </c>
      <c r="J255" s="327">
        <f>_xlfn.XLOOKUP(Tabla135[[#This Row],[Id Riesgo]],Tabla13[Id Riesgo],Tabla13[Porcentaje Impacto],"",1)</f>
        <v>0.8</v>
      </c>
      <c r="K255" s="311">
        <v>4</v>
      </c>
      <c r="L255" s="314"/>
      <c r="M255" s="314"/>
      <c r="N255" s="314"/>
      <c r="O255" s="295"/>
      <c r="P255" s="314"/>
      <c r="Q255" s="328" t="str">
        <f>_xlfn.TEXTJOIN(" ",TRUE,Tabla135[[#This Row],[Actividad - Acción ¿Qué?
Inicia con verbo]],Tabla135[[#This Row],[Complemento
(Observaciones o desviaciones)]])</f>
        <v/>
      </c>
      <c r="R255" s="295"/>
      <c r="S255" s="327" t="str">
        <f>_xlfn.XLOOKUP(Tabla135[[#This Row],[Tipo de control]],Tabla7[Tipo de control],Tabla7[Peso],"",1)</f>
        <v/>
      </c>
      <c r="T255" s="290" t="str">
        <f>_xlfn.XLOOKUP(Tabla135[[#This Row],[Tipo de control]],Tabla7[Tipo de control],Tabla7[Afectación matriz],"",1)</f>
        <v/>
      </c>
      <c r="U255" s="295"/>
      <c r="V255" s="327" t="str">
        <f>_xlfn.XLOOKUP(Tabla135[[#This Row],[Implementación]],Tabla11[Implementación],Tabla11[Peso],"",1)</f>
        <v/>
      </c>
      <c r="W255" s="295"/>
      <c r="X255" s="295"/>
      <c r="Y255" s="295"/>
      <c r="Z255" s="295"/>
      <c r="AA255" s="310" t="str">
        <f>IFERROR(Tabla135[[#This Row],[Peso del control]]+Tabla135[[#This Row],[Peso de la implementación]],"")</f>
        <v/>
      </c>
      <c r="AB255" s="310" t="str" cm="1">
        <f t="array" ref="AB255">IFERROR(IF(Tabla135[[#This Row],[Registro diligenciado]]=TRUE,_xlfn.IFS(AND(Tabla135[[#This Row],[No. de Control]]=1,Tabla135[[#This Row],[Desplazamiento en la Matriz]]="Probabilidad"),D255-(D255*Tabla135[[#This Row],[Valor del control]]),AND(Tabla135[[#This Row],[No. de Control]]&gt;1,Tabla135[[#This Row],[Desplazamiento en la Matriz]]="Probabilidad"),AB254-(AB254*Tabla135[[#This Row],[Valor del control]]),AND(Tabla135[[#This Row],[No. de Control]]=1,Tabla135[[#This Row],[Desplazamiento en la Matriz]]="Impacto"),D255,AND(Tabla135[[#This Row],[No. de Control]]&gt;1,Tabla135[[#This Row],[Desplazamiento en la Matriz]]="Impacto"),AB254),""),"")</f>
        <v/>
      </c>
      <c r="AC255" s="310" t="str" cm="1">
        <f t="array" ref="AC255">IFERROR(IF(Tabla135[[#This Row],[Registro diligenciado]]=TRUE,_xlfn.IFS(AND(Tabla135[[#This Row],[No. de Control]]=1,Tabla135[[#This Row],[Desplazamiento en la Matriz]]="Impacto"),E255-(E255*Tabla135[[#This Row],[Valor del control]]),AND(Tabla135[[#This Row],[No. de Control]]&gt;1,Tabla135[[#This Row],[Desplazamiento en la Matriz]]="Impacto"),AC254-(AC254*Tabla135[[#This Row],[Valor del control]]),AND(Tabla135[[#This Row],[No. de Control]]=1,Tabla135[[#This Row],[Desplazamiento en la Matriz]]="Probabilidad"),E255,AND(Tabla135[[#This Row],[No. de Control]]&gt;1,Tabla135[[#This Row],[Desplazamiento en la Matriz]]="Probabilidad"),AC254),""),"")</f>
        <v/>
      </c>
      <c r="AD255" s="310">
        <f>IFERROR(_xlfn.MINIFS(Tabla135[Probabilidad residual],Tabla135[Id Riesgo],Tabla135[[#This Row],[Id Riesgo]]),"")</f>
        <v>0.42</v>
      </c>
      <c r="AE255" s="310">
        <f>IFERROR(_xlfn.MINIFS(Tabla135[Impacto residual],Tabla135[Id Riesgo],Tabla135[[#This Row],[Id Riesgo]]),"")</f>
        <v>0.8</v>
      </c>
      <c r="AF255" s="310" t="str" cm="1">
        <f t="array" ref="AF2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5" s="310" t="str" cm="1">
        <f t="array" ref="AG2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5" s="213"/>
      <c r="AJ255" s="801">
        <f>_xlfn.MINIFS(Tabla135[Probabilidad residual],Tabla135[Id Riesgo],Tabla135[[#This Row],[Id Riesgo]])</f>
        <v>0.42</v>
      </c>
      <c r="AK255" s="801">
        <f>_xlfn.MINIFS(Tabla135[Impacto residual],Tabla135[Id Riesgo],Tabla135[[#This Row],[Id Riesgo]])</f>
        <v>0.8</v>
      </c>
      <c r="AL255" s="801"/>
      <c r="AM255" s="801"/>
      <c r="AN255" s="213"/>
      <c r="AO255" s="213"/>
      <c r="AP255" s="213"/>
      <c r="AQ255" s="213"/>
      <c r="AR255" s="213"/>
      <c r="AS255" s="213"/>
      <c r="AT255" s="213"/>
      <c r="AU255" s="213"/>
      <c r="AV255" s="213"/>
      <c r="AW255" s="213"/>
      <c r="AX255" s="213"/>
      <c r="AY255" s="213"/>
    </row>
    <row r="256" spans="1:51" ht="149.15" hidden="1" x14ac:dyDescent="0.4">
      <c r="A256" s="783" t="str">
        <f>Tabla135[[#This Row],[Id Riesgo]]</f>
        <v>RC25</v>
      </c>
      <c r="B256"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6" s="776" t="b">
        <f>Tabla135[[#This Row],[Identificado en paso 1 y 2?]]</f>
        <v>1</v>
      </c>
      <c r="D256" s="801">
        <f>_xlfn.XLOOKUP(Tabla135[[#This Row],[Id Riesgo]],Tabla13[Id Riesgo],Tabla13[Probabilidad],"",1)</f>
        <v>0.6</v>
      </c>
      <c r="E256" s="801">
        <f>IF(C256=TRUE,_xlfn.XLOOKUP(Tabla135[[#This Row],[Id Riesgo]],Tabla13[Id Riesgo],Tabla13[Porcentaje Impacto],"",1),"")</f>
        <v>0.8</v>
      </c>
      <c r="F256" s="290" t="str">
        <f t="shared" si="24"/>
        <v>RC25</v>
      </c>
      <c r="G256" s="414" t="b">
        <f>_xlfn.XLOOKUP(F256,Tabla13[Id Riesgo],Tabla13[Registro diligenciado],FALSE,1)</f>
        <v>1</v>
      </c>
      <c r="H256" s="290" t="str">
        <f>IF(G256,_xlfn.XLOOKUP(F256,Tabla6[Id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6" s="327">
        <f>_xlfn.XLOOKUP(Tabla135[[#This Row],[Id Riesgo]],Tabla13[Id Riesgo],Tabla13[Probabilidad])</f>
        <v>0.6</v>
      </c>
      <c r="J256" s="327">
        <f>_xlfn.XLOOKUP(Tabla135[[#This Row],[Id Riesgo]],Tabla13[Id Riesgo],Tabla13[Porcentaje Impacto],"",1)</f>
        <v>0.8</v>
      </c>
      <c r="K256" s="311">
        <v>5</v>
      </c>
      <c r="L256" s="314"/>
      <c r="M256" s="314"/>
      <c r="N256" s="314"/>
      <c r="O256" s="295"/>
      <c r="P256" s="314"/>
      <c r="Q256" s="328" t="str">
        <f>_xlfn.TEXTJOIN(" ",TRUE,Tabla135[[#This Row],[Actividad - Acción ¿Qué?
Inicia con verbo]],Tabla135[[#This Row],[Complemento
(Observaciones o desviaciones)]])</f>
        <v/>
      </c>
      <c r="R256" s="295"/>
      <c r="S256" s="327" t="str">
        <f>_xlfn.XLOOKUP(Tabla135[[#This Row],[Tipo de control]],Tabla7[Tipo de control],Tabla7[Peso],"",1)</f>
        <v/>
      </c>
      <c r="T256" s="290" t="str">
        <f>_xlfn.XLOOKUP(Tabla135[[#This Row],[Tipo de control]],Tabla7[Tipo de control],Tabla7[Afectación matriz],"",1)</f>
        <v/>
      </c>
      <c r="U256" s="295"/>
      <c r="V256" s="327" t="str">
        <f>_xlfn.XLOOKUP(Tabla135[[#This Row],[Implementación]],Tabla11[Implementación],Tabla11[Peso],"",1)</f>
        <v/>
      </c>
      <c r="W256" s="295"/>
      <c r="X256" s="295"/>
      <c r="Y256" s="295"/>
      <c r="Z256" s="295"/>
      <c r="AA256" s="310" t="str">
        <f>IFERROR(Tabla135[[#This Row],[Peso del control]]+Tabla135[[#This Row],[Peso de la implementación]],"")</f>
        <v/>
      </c>
      <c r="AB256" s="310" t="str" cm="1">
        <f t="array" ref="AB256">IFERROR(IF(Tabla135[[#This Row],[Registro diligenciado]]=TRUE,_xlfn.IFS(AND(Tabla135[[#This Row],[No. de Control]]=1,Tabla135[[#This Row],[Desplazamiento en la Matriz]]="Probabilidad"),D256-(D256*Tabla135[[#This Row],[Valor del control]]),AND(Tabla135[[#This Row],[No. de Control]]&gt;1,Tabla135[[#This Row],[Desplazamiento en la Matriz]]="Probabilidad"),AB255-(AB255*Tabla135[[#This Row],[Valor del control]]),AND(Tabla135[[#This Row],[No. de Control]]=1,Tabla135[[#This Row],[Desplazamiento en la Matriz]]="Impacto"),D256,AND(Tabla135[[#This Row],[No. de Control]]&gt;1,Tabla135[[#This Row],[Desplazamiento en la Matriz]]="Impacto"),AB255),""),"")</f>
        <v/>
      </c>
      <c r="AC256" s="310" t="str" cm="1">
        <f t="array" ref="AC256">IFERROR(IF(Tabla135[[#This Row],[Registro diligenciado]]=TRUE,_xlfn.IFS(AND(Tabla135[[#This Row],[No. de Control]]=1,Tabla135[[#This Row],[Desplazamiento en la Matriz]]="Impacto"),E256-(E256*Tabla135[[#This Row],[Valor del control]]),AND(Tabla135[[#This Row],[No. de Control]]&gt;1,Tabla135[[#This Row],[Desplazamiento en la Matriz]]="Impacto"),AC255-(AC255*Tabla135[[#This Row],[Valor del control]]),AND(Tabla135[[#This Row],[No. de Control]]=1,Tabla135[[#This Row],[Desplazamiento en la Matriz]]="Probabilidad"),E256,AND(Tabla135[[#This Row],[No. de Control]]&gt;1,Tabla135[[#This Row],[Desplazamiento en la Matriz]]="Probabilidad"),AC255),""),"")</f>
        <v/>
      </c>
      <c r="AD256" s="310">
        <f>IFERROR(_xlfn.MINIFS(Tabla135[Probabilidad residual],Tabla135[Id Riesgo],Tabla135[[#This Row],[Id Riesgo]]),"")</f>
        <v>0.42</v>
      </c>
      <c r="AE256" s="310">
        <f>IFERROR(_xlfn.MINIFS(Tabla135[Impacto residual],Tabla135[Id Riesgo],Tabla135[[#This Row],[Id Riesgo]]),"")</f>
        <v>0.8</v>
      </c>
      <c r="AF256" s="310" t="str" cm="1">
        <f t="array" ref="AF2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6" s="310" t="str" cm="1">
        <f t="array" ref="AG2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6" s="213"/>
      <c r="AJ256" s="801">
        <f>_xlfn.MINIFS(Tabla135[Probabilidad residual],Tabla135[Id Riesgo],Tabla135[[#This Row],[Id Riesgo]])</f>
        <v>0.42</v>
      </c>
      <c r="AK256" s="801">
        <f>_xlfn.MINIFS(Tabla135[Impacto residual],Tabla135[Id Riesgo],Tabla135[[#This Row],[Id Riesgo]])</f>
        <v>0.8</v>
      </c>
      <c r="AL256" s="801"/>
      <c r="AM256" s="801"/>
      <c r="AN256" s="213"/>
      <c r="AO256" s="213"/>
      <c r="AP256" s="213"/>
      <c r="AQ256" s="213"/>
      <c r="AR256" s="213"/>
      <c r="AS256" s="213"/>
      <c r="AT256" s="213"/>
      <c r="AU256" s="213"/>
      <c r="AV256" s="213"/>
      <c r="AW256" s="213"/>
      <c r="AX256" s="213"/>
      <c r="AY256" s="213"/>
    </row>
    <row r="257" spans="1:51" ht="149.15" hidden="1" x14ac:dyDescent="0.4">
      <c r="A257" s="783" t="str">
        <f>Tabla135[[#This Row],[Id Riesgo]]</f>
        <v>RC25</v>
      </c>
      <c r="B257"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7" s="776" t="b">
        <f>Tabla135[[#This Row],[Identificado en paso 1 y 2?]]</f>
        <v>1</v>
      </c>
      <c r="D257" s="801">
        <f>_xlfn.XLOOKUP(Tabla135[[#This Row],[Id Riesgo]],Tabla13[Id Riesgo],Tabla13[Probabilidad],"",1)</f>
        <v>0.6</v>
      </c>
      <c r="E257" s="801">
        <f>IF(C257=TRUE,_xlfn.XLOOKUP(Tabla135[[#This Row],[Id Riesgo]],Tabla13[Id Riesgo],Tabla13[Porcentaje Impacto],"",1),"")</f>
        <v>0.8</v>
      </c>
      <c r="F257" s="290" t="str">
        <f t="shared" si="24"/>
        <v>RC25</v>
      </c>
      <c r="G257" s="414" t="b">
        <f>_xlfn.XLOOKUP(F257,Tabla13[Id Riesgo],Tabla13[Registro diligenciado],FALSE,1)</f>
        <v>1</v>
      </c>
      <c r="H257" s="290" t="str">
        <f>IF(G257,_xlfn.XLOOKUP(F257,Tabla6[Id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7" s="327">
        <f>_xlfn.XLOOKUP(Tabla135[[#This Row],[Id Riesgo]],Tabla13[Id Riesgo],Tabla13[Probabilidad])</f>
        <v>0.6</v>
      </c>
      <c r="J257" s="327">
        <f>_xlfn.XLOOKUP(Tabla135[[#This Row],[Id Riesgo]],Tabla13[Id Riesgo],Tabla13[Porcentaje Impacto],"",1)</f>
        <v>0.8</v>
      </c>
      <c r="K257" s="311">
        <v>6</v>
      </c>
      <c r="L257" s="314"/>
      <c r="M257" s="314"/>
      <c r="N257" s="314"/>
      <c r="O257" s="295"/>
      <c r="P257" s="314"/>
      <c r="Q257" s="328" t="str">
        <f>_xlfn.TEXTJOIN(" ",TRUE,Tabla135[[#This Row],[Actividad - Acción ¿Qué?
Inicia con verbo]],Tabla135[[#This Row],[Complemento
(Observaciones o desviaciones)]])</f>
        <v/>
      </c>
      <c r="R257" s="295"/>
      <c r="S257" s="327" t="str">
        <f>_xlfn.XLOOKUP(Tabla135[[#This Row],[Tipo de control]],Tabla7[Tipo de control],Tabla7[Peso],"",1)</f>
        <v/>
      </c>
      <c r="T257" s="290" t="str">
        <f>_xlfn.XLOOKUP(Tabla135[[#This Row],[Tipo de control]],Tabla7[Tipo de control],Tabla7[Afectación matriz],"",1)</f>
        <v/>
      </c>
      <c r="U257" s="295"/>
      <c r="V257" s="327" t="str">
        <f>_xlfn.XLOOKUP(Tabla135[[#This Row],[Implementación]],Tabla11[Implementación],Tabla11[Peso],"",1)</f>
        <v/>
      </c>
      <c r="W257" s="295"/>
      <c r="X257" s="295"/>
      <c r="Y257" s="295"/>
      <c r="Z257" s="295"/>
      <c r="AA257" s="310" t="str">
        <f>IFERROR(Tabla135[[#This Row],[Peso del control]]+Tabla135[[#This Row],[Peso de la implementación]],"")</f>
        <v/>
      </c>
      <c r="AB257" s="310" t="str" cm="1">
        <f t="array" ref="AB257">IFERROR(IF(Tabla135[[#This Row],[Registro diligenciado]]=TRUE,_xlfn.IFS(AND(Tabla135[[#This Row],[No. de Control]]=1,Tabla135[[#This Row],[Desplazamiento en la Matriz]]="Probabilidad"),D257-(D257*Tabla135[[#This Row],[Valor del control]]),AND(Tabla135[[#This Row],[No. de Control]]&gt;1,Tabla135[[#This Row],[Desplazamiento en la Matriz]]="Probabilidad"),AB256-(AB256*Tabla135[[#This Row],[Valor del control]]),AND(Tabla135[[#This Row],[No. de Control]]=1,Tabla135[[#This Row],[Desplazamiento en la Matriz]]="Impacto"),D257,AND(Tabla135[[#This Row],[No. de Control]]&gt;1,Tabla135[[#This Row],[Desplazamiento en la Matriz]]="Impacto"),AB256),""),"")</f>
        <v/>
      </c>
      <c r="AC257" s="310" t="str" cm="1">
        <f t="array" ref="AC257">IFERROR(IF(Tabla135[[#This Row],[Registro diligenciado]]=TRUE,_xlfn.IFS(AND(Tabla135[[#This Row],[No. de Control]]=1,Tabla135[[#This Row],[Desplazamiento en la Matriz]]="Impacto"),E257-(E257*Tabla135[[#This Row],[Valor del control]]),AND(Tabla135[[#This Row],[No. de Control]]&gt;1,Tabla135[[#This Row],[Desplazamiento en la Matriz]]="Impacto"),AC256-(AC256*Tabla135[[#This Row],[Valor del control]]),AND(Tabla135[[#This Row],[No. de Control]]=1,Tabla135[[#This Row],[Desplazamiento en la Matriz]]="Probabilidad"),E257,AND(Tabla135[[#This Row],[No. de Control]]&gt;1,Tabla135[[#This Row],[Desplazamiento en la Matriz]]="Probabilidad"),AC256),""),"")</f>
        <v/>
      </c>
      <c r="AD257" s="310">
        <f>IFERROR(_xlfn.MINIFS(Tabla135[Probabilidad residual],Tabla135[Id Riesgo],Tabla135[[#This Row],[Id Riesgo]]),"")</f>
        <v>0.42</v>
      </c>
      <c r="AE257" s="310">
        <f>IFERROR(_xlfn.MINIFS(Tabla135[Impacto residual],Tabla135[Id Riesgo],Tabla135[[#This Row],[Id Riesgo]]),"")</f>
        <v>0.8</v>
      </c>
      <c r="AF257" s="310" t="str" cm="1">
        <f t="array" ref="AF2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7" s="310" t="str" cm="1">
        <f t="array" ref="AG2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7" s="213"/>
      <c r="AJ257" s="801">
        <f>_xlfn.MINIFS(Tabla135[Probabilidad residual],Tabla135[Id Riesgo],Tabla135[[#This Row],[Id Riesgo]])</f>
        <v>0.42</v>
      </c>
      <c r="AK257" s="801">
        <f>_xlfn.MINIFS(Tabla135[Impacto residual],Tabla135[Id Riesgo],Tabla135[[#This Row],[Id Riesgo]])</f>
        <v>0.8</v>
      </c>
      <c r="AL257" s="801"/>
      <c r="AM257" s="801"/>
      <c r="AN257" s="213"/>
      <c r="AO257" s="213"/>
      <c r="AP257" s="213"/>
      <c r="AQ257" s="213"/>
      <c r="AR257" s="213"/>
      <c r="AS257" s="213"/>
      <c r="AT257" s="213"/>
      <c r="AU257" s="213"/>
      <c r="AV257" s="213"/>
      <c r="AW257" s="213"/>
      <c r="AX257" s="213"/>
      <c r="AY257" s="213"/>
    </row>
    <row r="258" spans="1:51" ht="149.15" hidden="1" x14ac:dyDescent="0.4">
      <c r="A258" s="783" t="str">
        <f>Tabla135[[#This Row],[Id Riesgo]]</f>
        <v>RC25</v>
      </c>
      <c r="B258"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8" s="776" t="b">
        <f>Tabla135[[#This Row],[Identificado en paso 1 y 2?]]</f>
        <v>1</v>
      </c>
      <c r="D258" s="801">
        <f>_xlfn.XLOOKUP(Tabla135[[#This Row],[Id Riesgo]],Tabla13[Id Riesgo],Tabla13[Probabilidad],"",1)</f>
        <v>0.6</v>
      </c>
      <c r="E258" s="801">
        <f>IF(C258=TRUE,_xlfn.XLOOKUP(Tabla135[[#This Row],[Id Riesgo]],Tabla13[Id Riesgo],Tabla13[Porcentaje Impacto],"",1),"")</f>
        <v>0.8</v>
      </c>
      <c r="F258" s="290" t="str">
        <f t="shared" si="24"/>
        <v>RC25</v>
      </c>
      <c r="G258" s="414" t="b">
        <f>_xlfn.XLOOKUP(F258,Tabla13[Id Riesgo],Tabla13[Registro diligenciado],FALSE,1)</f>
        <v>1</v>
      </c>
      <c r="H258" s="290" t="str">
        <f>IF(G258,_xlfn.XLOOKUP(F258,Tabla6[Id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8" s="327">
        <f>_xlfn.XLOOKUP(Tabla135[[#This Row],[Id Riesgo]],Tabla13[Id Riesgo],Tabla13[Probabilidad])</f>
        <v>0.6</v>
      </c>
      <c r="J258" s="327">
        <f>_xlfn.XLOOKUP(Tabla135[[#This Row],[Id Riesgo]],Tabla13[Id Riesgo],Tabla13[Porcentaje Impacto],"",1)</f>
        <v>0.8</v>
      </c>
      <c r="K258" s="311">
        <v>7</v>
      </c>
      <c r="L258" s="314"/>
      <c r="M258" s="314"/>
      <c r="N258" s="314"/>
      <c r="O258" s="295"/>
      <c r="P258" s="314"/>
      <c r="Q258" s="328" t="str">
        <f>_xlfn.TEXTJOIN(" ",TRUE,Tabla135[[#This Row],[Actividad - Acción ¿Qué?
Inicia con verbo]],Tabla135[[#This Row],[Complemento
(Observaciones o desviaciones)]])</f>
        <v/>
      </c>
      <c r="R258" s="295"/>
      <c r="S258" s="327" t="str">
        <f>_xlfn.XLOOKUP(Tabla135[[#This Row],[Tipo de control]],Tabla7[Tipo de control],Tabla7[Peso],"",1)</f>
        <v/>
      </c>
      <c r="T258" s="290" t="str">
        <f>_xlfn.XLOOKUP(Tabla135[[#This Row],[Tipo de control]],Tabla7[Tipo de control],Tabla7[Afectación matriz],"",1)</f>
        <v/>
      </c>
      <c r="U258" s="295"/>
      <c r="V258" s="327" t="str">
        <f>_xlfn.XLOOKUP(Tabla135[[#This Row],[Implementación]],Tabla11[Implementación],Tabla11[Peso],"",1)</f>
        <v/>
      </c>
      <c r="W258" s="295"/>
      <c r="X258" s="295"/>
      <c r="Y258" s="295"/>
      <c r="Z258" s="295"/>
      <c r="AA258" s="310" t="str">
        <f>IFERROR(Tabla135[[#This Row],[Peso del control]]+Tabla135[[#This Row],[Peso de la implementación]],"")</f>
        <v/>
      </c>
      <c r="AB258" s="310" t="str" cm="1">
        <f t="array" ref="AB258">IFERROR(IF(Tabla135[[#This Row],[Registro diligenciado]]=TRUE,_xlfn.IFS(AND(Tabla135[[#This Row],[No. de Control]]=1,Tabla135[[#This Row],[Desplazamiento en la Matriz]]="Probabilidad"),D258-(D258*Tabla135[[#This Row],[Valor del control]]),AND(Tabla135[[#This Row],[No. de Control]]&gt;1,Tabla135[[#This Row],[Desplazamiento en la Matriz]]="Probabilidad"),AB257-(AB257*Tabla135[[#This Row],[Valor del control]]),AND(Tabla135[[#This Row],[No. de Control]]=1,Tabla135[[#This Row],[Desplazamiento en la Matriz]]="Impacto"),D258,AND(Tabla135[[#This Row],[No. de Control]]&gt;1,Tabla135[[#This Row],[Desplazamiento en la Matriz]]="Impacto"),AB257),""),"")</f>
        <v/>
      </c>
      <c r="AC258" s="310" t="str" cm="1">
        <f t="array" ref="AC258">IFERROR(IF(Tabla135[[#This Row],[Registro diligenciado]]=TRUE,_xlfn.IFS(AND(Tabla135[[#This Row],[No. de Control]]=1,Tabla135[[#This Row],[Desplazamiento en la Matriz]]="Impacto"),E258-(E258*Tabla135[[#This Row],[Valor del control]]),AND(Tabla135[[#This Row],[No. de Control]]&gt;1,Tabla135[[#This Row],[Desplazamiento en la Matriz]]="Impacto"),AC257-(AC257*Tabla135[[#This Row],[Valor del control]]),AND(Tabla135[[#This Row],[No. de Control]]=1,Tabla135[[#This Row],[Desplazamiento en la Matriz]]="Probabilidad"),E258,AND(Tabla135[[#This Row],[No. de Control]]&gt;1,Tabla135[[#This Row],[Desplazamiento en la Matriz]]="Probabilidad"),AC257),""),"")</f>
        <v/>
      </c>
      <c r="AD258" s="310">
        <f>IFERROR(_xlfn.MINIFS(Tabla135[Probabilidad residual],Tabla135[Id Riesgo],Tabla135[[#This Row],[Id Riesgo]]),"")</f>
        <v>0.42</v>
      </c>
      <c r="AE258" s="310">
        <f>IFERROR(_xlfn.MINIFS(Tabla135[Impacto residual],Tabla135[Id Riesgo],Tabla135[[#This Row],[Id Riesgo]]),"")</f>
        <v>0.8</v>
      </c>
      <c r="AF258" s="310" t="str" cm="1">
        <f t="array" ref="AF2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8" s="310" t="str" cm="1">
        <f t="array" ref="AG2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8" s="213"/>
      <c r="AJ258" s="801">
        <f>_xlfn.MINIFS(Tabla135[Probabilidad residual],Tabla135[Id Riesgo],Tabla135[[#This Row],[Id Riesgo]])</f>
        <v>0.42</v>
      </c>
      <c r="AK258" s="801">
        <f>_xlfn.MINIFS(Tabla135[Impacto residual],Tabla135[Id Riesgo],Tabla135[[#This Row],[Id Riesgo]])</f>
        <v>0.8</v>
      </c>
      <c r="AL258" s="801"/>
      <c r="AM258" s="801"/>
      <c r="AN258" s="213"/>
      <c r="AO258" s="213"/>
      <c r="AP258" s="213"/>
      <c r="AQ258" s="213"/>
      <c r="AR258" s="213"/>
      <c r="AS258" s="213"/>
      <c r="AT258" s="213"/>
      <c r="AU258" s="213"/>
      <c r="AV258" s="213"/>
      <c r="AW258" s="213"/>
      <c r="AX258" s="213"/>
      <c r="AY258" s="213"/>
    </row>
    <row r="259" spans="1:51" ht="149.15" hidden="1" x14ac:dyDescent="0.4">
      <c r="A259" s="783" t="str">
        <f>Tabla135[[#This Row],[Id Riesgo]]</f>
        <v>RC25</v>
      </c>
      <c r="B259"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59" s="776" t="b">
        <f>Tabla135[[#This Row],[Identificado en paso 1 y 2?]]</f>
        <v>1</v>
      </c>
      <c r="D259" s="801">
        <f>_xlfn.XLOOKUP(Tabla135[[#This Row],[Id Riesgo]],Tabla13[Id Riesgo],Tabla13[Probabilidad],"",1)</f>
        <v>0.6</v>
      </c>
      <c r="E259" s="801">
        <f>IF(C259=TRUE,_xlfn.XLOOKUP(Tabla135[[#This Row],[Id Riesgo]],Tabla13[Id Riesgo],Tabla13[Porcentaje Impacto],"",1),"")</f>
        <v>0.8</v>
      </c>
      <c r="F259" s="290" t="str">
        <f t="shared" si="24"/>
        <v>RC25</v>
      </c>
      <c r="G259" s="414" t="b">
        <f>_xlfn.XLOOKUP(F259,Tabla13[Id Riesgo],Tabla13[Registro diligenciado],FALSE,1)</f>
        <v>1</v>
      </c>
      <c r="H259" s="290" t="str">
        <f>IF(G259,_xlfn.XLOOKUP(F259,Tabla6[Id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59" s="327">
        <f>_xlfn.XLOOKUP(Tabla135[[#This Row],[Id Riesgo]],Tabla13[Id Riesgo],Tabla13[Probabilidad])</f>
        <v>0.6</v>
      </c>
      <c r="J259" s="327">
        <f>_xlfn.XLOOKUP(Tabla135[[#This Row],[Id Riesgo]],Tabla13[Id Riesgo],Tabla13[Porcentaje Impacto],"",1)</f>
        <v>0.8</v>
      </c>
      <c r="K259" s="311">
        <v>8</v>
      </c>
      <c r="L259" s="314"/>
      <c r="M259" s="314"/>
      <c r="N259" s="314"/>
      <c r="O259" s="295"/>
      <c r="P259" s="314"/>
      <c r="Q259" s="328" t="str">
        <f>_xlfn.TEXTJOIN(" ",TRUE,Tabla135[[#This Row],[Actividad - Acción ¿Qué?
Inicia con verbo]],Tabla135[[#This Row],[Complemento
(Observaciones o desviaciones)]])</f>
        <v/>
      </c>
      <c r="R259" s="295"/>
      <c r="S259" s="327" t="str">
        <f>_xlfn.XLOOKUP(Tabla135[[#This Row],[Tipo de control]],Tabla7[Tipo de control],Tabla7[Peso],"",1)</f>
        <v/>
      </c>
      <c r="T259" s="290" t="str">
        <f>_xlfn.XLOOKUP(Tabla135[[#This Row],[Tipo de control]],Tabla7[Tipo de control],Tabla7[Afectación matriz],"",1)</f>
        <v/>
      </c>
      <c r="U259" s="295"/>
      <c r="V259" s="327" t="str">
        <f>_xlfn.XLOOKUP(Tabla135[[#This Row],[Implementación]],Tabla11[Implementación],Tabla11[Peso],"",1)</f>
        <v/>
      </c>
      <c r="W259" s="295"/>
      <c r="X259" s="295"/>
      <c r="Y259" s="295"/>
      <c r="Z259" s="295"/>
      <c r="AA259" s="310" t="str">
        <f>IFERROR(Tabla135[[#This Row],[Peso del control]]+Tabla135[[#This Row],[Peso de la implementación]],"")</f>
        <v/>
      </c>
      <c r="AB259" s="310" t="str" cm="1">
        <f t="array" ref="AB259">IFERROR(IF(Tabla135[[#This Row],[Registro diligenciado]]=TRUE,_xlfn.IFS(AND(Tabla135[[#This Row],[No. de Control]]=1,Tabla135[[#This Row],[Desplazamiento en la Matriz]]="Probabilidad"),D259-(D259*Tabla135[[#This Row],[Valor del control]]),AND(Tabla135[[#This Row],[No. de Control]]&gt;1,Tabla135[[#This Row],[Desplazamiento en la Matriz]]="Probabilidad"),AB258-(AB258*Tabla135[[#This Row],[Valor del control]]),AND(Tabla135[[#This Row],[No. de Control]]=1,Tabla135[[#This Row],[Desplazamiento en la Matriz]]="Impacto"),D259,AND(Tabla135[[#This Row],[No. de Control]]&gt;1,Tabla135[[#This Row],[Desplazamiento en la Matriz]]="Impacto"),AB258),""),"")</f>
        <v/>
      </c>
      <c r="AC259" s="310" t="str" cm="1">
        <f t="array" ref="AC259">IFERROR(IF(Tabla135[[#This Row],[Registro diligenciado]]=TRUE,_xlfn.IFS(AND(Tabla135[[#This Row],[No. de Control]]=1,Tabla135[[#This Row],[Desplazamiento en la Matriz]]="Impacto"),E259-(E259*Tabla135[[#This Row],[Valor del control]]),AND(Tabla135[[#This Row],[No. de Control]]&gt;1,Tabla135[[#This Row],[Desplazamiento en la Matriz]]="Impacto"),AC258-(AC258*Tabla135[[#This Row],[Valor del control]]),AND(Tabla135[[#This Row],[No. de Control]]=1,Tabla135[[#This Row],[Desplazamiento en la Matriz]]="Probabilidad"),E259,AND(Tabla135[[#This Row],[No. de Control]]&gt;1,Tabla135[[#This Row],[Desplazamiento en la Matriz]]="Probabilidad"),AC258),""),"")</f>
        <v/>
      </c>
      <c r="AD259" s="310">
        <f>IFERROR(_xlfn.MINIFS(Tabla135[Probabilidad residual],Tabla135[Id Riesgo],Tabla135[[#This Row],[Id Riesgo]]),"")</f>
        <v>0.42</v>
      </c>
      <c r="AE259" s="310">
        <f>IFERROR(_xlfn.MINIFS(Tabla135[Impacto residual],Tabla135[Id Riesgo],Tabla135[[#This Row],[Id Riesgo]]),"")</f>
        <v>0.8</v>
      </c>
      <c r="AF259" s="310" t="str" cm="1">
        <f t="array" ref="AF2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59" s="310" t="str" cm="1">
        <f t="array" ref="AG2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59" s="213"/>
      <c r="AJ259" s="801">
        <f>_xlfn.MINIFS(Tabla135[Probabilidad residual],Tabla135[Id Riesgo],Tabla135[[#This Row],[Id Riesgo]])</f>
        <v>0.42</v>
      </c>
      <c r="AK259" s="801">
        <f>_xlfn.MINIFS(Tabla135[Impacto residual],Tabla135[Id Riesgo],Tabla135[[#This Row],[Id Riesgo]])</f>
        <v>0.8</v>
      </c>
      <c r="AL259" s="801"/>
      <c r="AM259" s="801"/>
      <c r="AN259" s="213"/>
      <c r="AO259" s="213"/>
      <c r="AP259" s="213"/>
      <c r="AQ259" s="213"/>
      <c r="AR259" s="213"/>
      <c r="AS259" s="213"/>
      <c r="AT259" s="213"/>
      <c r="AU259" s="213"/>
      <c r="AV259" s="213"/>
      <c r="AW259" s="213"/>
      <c r="AX259" s="213"/>
      <c r="AY259" s="213"/>
    </row>
    <row r="260" spans="1:51" ht="149.15" hidden="1" x14ac:dyDescent="0.4">
      <c r="A260" s="783" t="str">
        <f>Tabla135[[#This Row],[Id Riesgo]]</f>
        <v>RC25</v>
      </c>
      <c r="B260"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60" s="776" t="b">
        <f>Tabla135[[#This Row],[Identificado en paso 1 y 2?]]</f>
        <v>1</v>
      </c>
      <c r="D260" s="801">
        <f>_xlfn.XLOOKUP(Tabla135[[#This Row],[Id Riesgo]],Tabla13[Id Riesgo],Tabla13[Probabilidad],"",1)</f>
        <v>0.6</v>
      </c>
      <c r="E260" s="801">
        <f>IF(C260=TRUE,_xlfn.XLOOKUP(Tabla135[[#This Row],[Id Riesgo]],Tabla13[Id Riesgo],Tabla13[Porcentaje Impacto],"",1),"")</f>
        <v>0.8</v>
      </c>
      <c r="F260" s="290" t="str">
        <f t="shared" si="24"/>
        <v>RC25</v>
      </c>
      <c r="G260" s="414" t="b">
        <f>_xlfn.XLOOKUP(F260,Tabla13[Id Riesgo],Tabla13[Registro diligenciado],FALSE,1)</f>
        <v>1</v>
      </c>
      <c r="H260" s="290" t="str">
        <f>IF(G260,_xlfn.XLOOKUP(F260,Tabla6[Id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60" s="327">
        <f>_xlfn.XLOOKUP(Tabla135[[#This Row],[Id Riesgo]],Tabla13[Id Riesgo],Tabla13[Probabilidad])</f>
        <v>0.6</v>
      </c>
      <c r="J260" s="327">
        <f>_xlfn.XLOOKUP(Tabla135[[#This Row],[Id Riesgo]],Tabla13[Id Riesgo],Tabla13[Porcentaje Impacto],"",1)</f>
        <v>0.8</v>
      </c>
      <c r="K260" s="311">
        <v>9</v>
      </c>
      <c r="L260" s="314"/>
      <c r="M260" s="314"/>
      <c r="N260" s="314"/>
      <c r="O260" s="295"/>
      <c r="P260" s="314"/>
      <c r="Q260" s="328" t="str">
        <f>_xlfn.TEXTJOIN(" ",TRUE,Tabla135[[#This Row],[Actividad - Acción ¿Qué?
Inicia con verbo]],Tabla135[[#This Row],[Complemento
(Observaciones o desviaciones)]])</f>
        <v/>
      </c>
      <c r="R260" s="295"/>
      <c r="S260" s="327" t="str">
        <f>_xlfn.XLOOKUP(Tabla135[[#This Row],[Tipo de control]],Tabla7[Tipo de control],Tabla7[Peso],"",1)</f>
        <v/>
      </c>
      <c r="T260" s="290" t="str">
        <f>_xlfn.XLOOKUP(Tabla135[[#This Row],[Tipo de control]],Tabla7[Tipo de control],Tabla7[Afectación matriz],"",1)</f>
        <v/>
      </c>
      <c r="U260" s="295"/>
      <c r="V260" s="327" t="str">
        <f>_xlfn.XLOOKUP(Tabla135[[#This Row],[Implementación]],Tabla11[Implementación],Tabla11[Peso],"",1)</f>
        <v/>
      </c>
      <c r="W260" s="295"/>
      <c r="X260" s="295"/>
      <c r="Y260" s="295"/>
      <c r="Z260" s="295"/>
      <c r="AA260" s="310" t="str">
        <f>IFERROR(Tabla135[[#This Row],[Peso del control]]+Tabla135[[#This Row],[Peso de la implementación]],"")</f>
        <v/>
      </c>
      <c r="AB260" s="310" t="str" cm="1">
        <f t="array" ref="AB260">IFERROR(IF(Tabla135[[#This Row],[Registro diligenciado]]=TRUE,_xlfn.IFS(AND(Tabla135[[#This Row],[No. de Control]]=1,Tabla135[[#This Row],[Desplazamiento en la Matriz]]="Probabilidad"),D260-(D260*Tabla135[[#This Row],[Valor del control]]),AND(Tabla135[[#This Row],[No. de Control]]&gt;1,Tabla135[[#This Row],[Desplazamiento en la Matriz]]="Probabilidad"),AB259-(AB259*Tabla135[[#This Row],[Valor del control]]),AND(Tabla135[[#This Row],[No. de Control]]=1,Tabla135[[#This Row],[Desplazamiento en la Matriz]]="Impacto"),D260,AND(Tabla135[[#This Row],[No. de Control]]&gt;1,Tabla135[[#This Row],[Desplazamiento en la Matriz]]="Impacto"),AB259),""),"")</f>
        <v/>
      </c>
      <c r="AC260" s="310" t="str" cm="1">
        <f t="array" ref="AC260">IFERROR(IF(Tabla135[[#This Row],[Registro diligenciado]]=TRUE,_xlfn.IFS(AND(Tabla135[[#This Row],[No. de Control]]=1,Tabla135[[#This Row],[Desplazamiento en la Matriz]]="Impacto"),E260-(E260*Tabla135[[#This Row],[Valor del control]]),AND(Tabla135[[#This Row],[No. de Control]]&gt;1,Tabla135[[#This Row],[Desplazamiento en la Matriz]]="Impacto"),AC259-(AC259*Tabla135[[#This Row],[Valor del control]]),AND(Tabla135[[#This Row],[No. de Control]]=1,Tabla135[[#This Row],[Desplazamiento en la Matriz]]="Probabilidad"),E260,AND(Tabla135[[#This Row],[No. de Control]]&gt;1,Tabla135[[#This Row],[Desplazamiento en la Matriz]]="Probabilidad"),AC259),""),"")</f>
        <v/>
      </c>
      <c r="AD260" s="310">
        <f>IFERROR(_xlfn.MINIFS(Tabla135[Probabilidad residual],Tabla135[Id Riesgo],Tabla135[[#This Row],[Id Riesgo]]),"")</f>
        <v>0.42</v>
      </c>
      <c r="AE260" s="310">
        <f>IFERROR(_xlfn.MINIFS(Tabla135[Impacto residual],Tabla135[Id Riesgo],Tabla135[[#This Row],[Id Riesgo]]),"")</f>
        <v>0.8</v>
      </c>
      <c r="AF260" s="310" t="str" cm="1">
        <f t="array" ref="AF2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0" s="310" t="str" cm="1">
        <f t="array" ref="AG2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0" s="213"/>
      <c r="AJ260" s="801">
        <f>_xlfn.MINIFS(Tabla135[Probabilidad residual],Tabla135[Id Riesgo],Tabla135[[#This Row],[Id Riesgo]])</f>
        <v>0.42</v>
      </c>
      <c r="AK260" s="801">
        <f>_xlfn.MINIFS(Tabla135[Impacto residual],Tabla135[Id Riesgo],Tabla135[[#This Row],[Id Riesgo]])</f>
        <v>0.8</v>
      </c>
      <c r="AL260" s="801"/>
      <c r="AM260" s="801"/>
      <c r="AN260" s="213"/>
      <c r="AO260" s="213"/>
      <c r="AP260" s="213"/>
      <c r="AQ260" s="213"/>
      <c r="AR260" s="213"/>
      <c r="AS260" s="213"/>
      <c r="AT260" s="213"/>
      <c r="AU260" s="213"/>
      <c r="AV260" s="213"/>
      <c r="AW260" s="213"/>
      <c r="AX260" s="213"/>
      <c r="AY260" s="213"/>
    </row>
    <row r="261" spans="1:51" ht="149.15" hidden="1" x14ac:dyDescent="0.4">
      <c r="A261" s="783" t="str">
        <f>Tabla135[[#This Row],[Id Riesgo]]</f>
        <v>RC25</v>
      </c>
      <c r="B261" s="784" t="str">
        <f>Tabla135[[#This Row],[Riesgo]]</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C261" s="776" t="b">
        <f>Tabla135[[#This Row],[Identificado en paso 1 y 2?]]</f>
        <v>1</v>
      </c>
      <c r="D261" s="801">
        <f>_xlfn.XLOOKUP(Tabla135[[#This Row],[Id Riesgo]],Tabla13[Id Riesgo],Tabla13[Probabilidad],"",1)</f>
        <v>0.6</v>
      </c>
      <c r="E261" s="801">
        <f>IF(C261=TRUE,_xlfn.XLOOKUP(Tabla135[[#This Row],[Id Riesgo]],Tabla13[Id Riesgo],Tabla13[Porcentaje Impacto],"",1),"")</f>
        <v>0.8</v>
      </c>
      <c r="F261" s="290" t="str">
        <f t="shared" si="24"/>
        <v>RC25</v>
      </c>
      <c r="G261" s="414" t="b">
        <f>_xlfn.XLOOKUP(F261,Tabla13[Id Riesgo],Tabla13[Registro diligenciado],FALSE,1)</f>
        <v>1</v>
      </c>
      <c r="H261" s="290" t="str">
        <f>IF(G261,_xlfn.XLOOKUP(F261,Tabla6[Id Riesgo],Tabla6[DESCRIPCIÓN DEL RIESGO],FALSE,1),"")</f>
        <v>Posibilidad de afectación Legal, Reputacional, Económica, Operativa por Fraude interno, Soborno entrante, Conflicto de Intereses debido a Posibilidad de presentarse cohecho, concusión y/o prevaricato, en las actuaciones de algún profesional de la Subdirección de Acceso a Tierras por Demanda y Descongestión, a través de la manipulación de información en las diferentes etapas de los procedimientos de Titulación Bienes Fiscales Patrimoniales</v>
      </c>
      <c r="I261" s="327">
        <f>_xlfn.XLOOKUP(Tabla135[[#This Row],[Id Riesgo]],Tabla13[Id Riesgo],Tabla13[Probabilidad])</f>
        <v>0.6</v>
      </c>
      <c r="J261" s="327">
        <f>_xlfn.XLOOKUP(Tabla135[[#This Row],[Id Riesgo]],Tabla13[Id Riesgo],Tabla13[Porcentaje Impacto],"",1)</f>
        <v>0.8</v>
      </c>
      <c r="K261" s="311">
        <v>10</v>
      </c>
      <c r="L261" s="314"/>
      <c r="M261" s="314"/>
      <c r="N261" s="314"/>
      <c r="O261" s="295"/>
      <c r="P261" s="314"/>
      <c r="Q261" s="328" t="str">
        <f>_xlfn.TEXTJOIN(" ",TRUE,Tabla135[[#This Row],[Actividad - Acción ¿Qué?
Inicia con verbo]],Tabla135[[#This Row],[Complemento
(Observaciones o desviaciones)]])</f>
        <v/>
      </c>
      <c r="R261" s="295"/>
      <c r="S261" s="327" t="str">
        <f>_xlfn.XLOOKUP(Tabla135[[#This Row],[Tipo de control]],Tabla7[Tipo de control],Tabla7[Peso],"",1)</f>
        <v/>
      </c>
      <c r="T261" s="290" t="str">
        <f>_xlfn.XLOOKUP(Tabla135[[#This Row],[Tipo de control]],Tabla7[Tipo de control],Tabla7[Afectación matriz],"",1)</f>
        <v/>
      </c>
      <c r="U261" s="295"/>
      <c r="V261" s="327" t="str">
        <f>_xlfn.XLOOKUP(Tabla135[[#This Row],[Implementación]],Tabla11[Implementación],Tabla11[Peso],"",1)</f>
        <v/>
      </c>
      <c r="W261" s="295"/>
      <c r="X261" s="295"/>
      <c r="Y261" s="295"/>
      <c r="Z261" s="295"/>
      <c r="AA261" s="310" t="str">
        <f>IFERROR(Tabla135[[#This Row],[Peso del control]]+Tabla135[[#This Row],[Peso de la implementación]],"")</f>
        <v/>
      </c>
      <c r="AB261" s="310" t="str" cm="1">
        <f t="array" ref="AB261">IFERROR(IF(Tabla135[[#This Row],[Registro diligenciado]]=TRUE,_xlfn.IFS(AND(Tabla135[[#This Row],[No. de Control]]=1,Tabla135[[#This Row],[Desplazamiento en la Matriz]]="Probabilidad"),D261-(D261*Tabla135[[#This Row],[Valor del control]]),AND(Tabla135[[#This Row],[No. de Control]]&gt;1,Tabla135[[#This Row],[Desplazamiento en la Matriz]]="Probabilidad"),AB260-(AB260*Tabla135[[#This Row],[Valor del control]]),AND(Tabla135[[#This Row],[No. de Control]]=1,Tabla135[[#This Row],[Desplazamiento en la Matriz]]="Impacto"),D261,AND(Tabla135[[#This Row],[No. de Control]]&gt;1,Tabla135[[#This Row],[Desplazamiento en la Matriz]]="Impacto"),AB260),""),"")</f>
        <v/>
      </c>
      <c r="AC261" s="310" t="str" cm="1">
        <f t="array" ref="AC261">IFERROR(IF(Tabla135[[#This Row],[Registro diligenciado]]=TRUE,_xlfn.IFS(AND(Tabla135[[#This Row],[No. de Control]]=1,Tabla135[[#This Row],[Desplazamiento en la Matriz]]="Impacto"),E261-(E261*Tabla135[[#This Row],[Valor del control]]),AND(Tabla135[[#This Row],[No. de Control]]&gt;1,Tabla135[[#This Row],[Desplazamiento en la Matriz]]="Impacto"),AC260-(AC260*Tabla135[[#This Row],[Valor del control]]),AND(Tabla135[[#This Row],[No. de Control]]=1,Tabla135[[#This Row],[Desplazamiento en la Matriz]]="Probabilidad"),E261,AND(Tabla135[[#This Row],[No. de Control]]&gt;1,Tabla135[[#This Row],[Desplazamiento en la Matriz]]="Probabilidad"),AC260),""),"")</f>
        <v/>
      </c>
      <c r="AD261" s="310">
        <f>IFERROR(_xlfn.MINIFS(Tabla135[Probabilidad residual],Tabla135[Id Riesgo],Tabla135[[#This Row],[Id Riesgo]]),"")</f>
        <v>0.42</v>
      </c>
      <c r="AE261" s="310">
        <f>IFERROR(_xlfn.MINIFS(Tabla135[Impacto residual],Tabla135[Id Riesgo],Tabla135[[#This Row],[Id Riesgo]]),"")</f>
        <v>0.8</v>
      </c>
      <c r="AF261" s="310" t="str" cm="1">
        <f t="array" ref="AF2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261" s="310" t="str" cm="1">
        <f t="array" ref="AG2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1" s="213"/>
      <c r="AJ261" s="801">
        <f>_xlfn.MINIFS(Tabla135[Probabilidad residual],Tabla135[Id Riesgo],Tabla135[[#This Row],[Id Riesgo]])</f>
        <v>0.42</v>
      </c>
      <c r="AK261" s="801">
        <f>_xlfn.MINIFS(Tabla135[Impacto residual],Tabla135[Id Riesgo],Tabla135[[#This Row],[Id Riesgo]])</f>
        <v>0.8</v>
      </c>
      <c r="AL261" s="801"/>
      <c r="AM261" s="801"/>
      <c r="AN261" s="213"/>
      <c r="AO261" s="213"/>
      <c r="AP261" s="213"/>
      <c r="AQ261" s="213"/>
      <c r="AR261" s="213"/>
      <c r="AS261" s="213"/>
      <c r="AT261" s="213"/>
      <c r="AU261" s="213"/>
      <c r="AV261" s="213"/>
      <c r="AW261" s="213"/>
      <c r="AX261" s="213"/>
      <c r="AY261" s="213"/>
    </row>
    <row r="262" spans="1:51" ht="303" customHeight="1" x14ac:dyDescent="0.4">
      <c r="A262" s="789" t="str">
        <f>Tabla135[[#This Row],[Id Riesgo]]</f>
        <v>RC26</v>
      </c>
      <c r="B262"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2" s="785" t="b">
        <f>Tabla135[[#This Row],[Identificado en paso 1 y 2?]]</f>
        <v>1</v>
      </c>
      <c r="D262" s="804">
        <f>_xlfn.XLOOKUP(Tabla135[[#This Row],[Id Riesgo]],Tabla13[Id Riesgo],Tabla13[Probabilidad],"",1)</f>
        <v>0.6</v>
      </c>
      <c r="E262" s="804">
        <f>IF(C262=TRUE,_xlfn.XLOOKUP(Tabla135[[#This Row],[Id Riesgo]],Tabla13[Id Riesgo],Tabla13[Porcentaje Impacto],"",1),"")</f>
        <v>0.8</v>
      </c>
      <c r="F262" s="290" t="s">
        <v>608</v>
      </c>
      <c r="G262" s="414" t="b">
        <f>_xlfn.XLOOKUP(F262,Tabla13[Id Riesgo],Tabla13[Registro diligenciado],FALSE,1)</f>
        <v>1</v>
      </c>
      <c r="H262" s="290" t="str">
        <f>IF(G262,_xlfn.XLOOKUP(F262,Tabla6[Id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2" s="327">
        <f>_xlfn.XLOOKUP(Tabla135[[#This Row],[Id Riesgo]],Tabla13[Id Riesgo],Tabla13[Probabilidad])</f>
        <v>0.6</v>
      </c>
      <c r="J262" s="327">
        <f>_xlfn.XLOOKUP(Tabla135[[#This Row],[Id Riesgo]],Tabla13[Id Riesgo],Tabla13[Porcentaje Impacto],"",1)</f>
        <v>0.8</v>
      </c>
      <c r="K262" s="311">
        <v>1</v>
      </c>
      <c r="L262" s="314" t="s">
        <v>312</v>
      </c>
      <c r="M262" s="314" t="s">
        <v>128</v>
      </c>
      <c r="N262" s="314" t="s">
        <v>246</v>
      </c>
      <c r="O262" s="421" t="s">
        <v>959</v>
      </c>
      <c r="P262" s="422" t="s">
        <v>960</v>
      </c>
      <c r="Q262" s="328" t="str">
        <f>_xlfn.TEXTJOIN(" ",TRUE,Tabla135[[#This Row],[Actividad - Acción ¿Qué?
Inicia con verbo]],Tabla135[[#This Row],[Complemento
(Observaciones o desviaciones)]])</f>
        <v>Implementar jornadas de capacitación dirigidas al personal de la UGT, orientadas a fortalecer las competencias en la atención al usuario, conforme a los lineamientos establecidos en el Mapa de Riesgos de Corrupción, promoviendo prácticas transparentes, éticas y de calidad en el servicio. El responsable de las jornadas verificara la apropiación y aplicación de los contenidos mediante instrumentos de evaluación frente a lo socializado y registros de asistencia, adicionalmente realizara seguimiento a los casos frente a desviaciones, incumplimientos o quejas de usuarios frente a atenciones brindas por los contratistas de la UGT.</v>
      </c>
      <c r="R262" s="295" t="s">
        <v>102</v>
      </c>
      <c r="S262" s="484">
        <f>_xlfn.XLOOKUP(Tabla135[[#This Row],[Tipo de control]],Tabla7[Tipo de control],Tabla7[Peso],"",1)</f>
        <v>0.25</v>
      </c>
      <c r="T262" s="479" t="str">
        <f>_xlfn.XLOOKUP(Tabla135[[#This Row],[Tipo de control]],Tabla7[Tipo de control],Tabla7[Afectación matriz],"",1)</f>
        <v>Probabilidad</v>
      </c>
      <c r="U262" s="295" t="s">
        <v>136</v>
      </c>
      <c r="V262" s="484">
        <f>_xlfn.XLOOKUP(Tabla135[[#This Row],[Implementación]],Tabla11[Implementación],Tabla11[Peso],"",1)</f>
        <v>0.15</v>
      </c>
      <c r="W262" s="295" t="s">
        <v>161</v>
      </c>
      <c r="X262" s="295" t="s">
        <v>204</v>
      </c>
      <c r="Y262" s="295" t="s">
        <v>100</v>
      </c>
      <c r="Z262" s="295" t="s">
        <v>101</v>
      </c>
      <c r="AA262" s="310">
        <f>IFERROR(Tabla135[[#This Row],[Peso del control]]+Tabla135[[#This Row],[Peso de la implementación]],"")</f>
        <v>0.4</v>
      </c>
      <c r="AB262" s="310" cm="1">
        <f t="array" ref="AB262">IFERROR(IF(Tabla135[[#This Row],[Registro diligenciado]]=TRUE,_xlfn.IFS(AND(Tabla135[[#This Row],[No. de Control]]=1,Tabla135[[#This Row],[Desplazamiento en la Matriz]]="Probabilidad"),D262-(D262*Tabla135[[#This Row],[Valor del control]]),AND(Tabla135[[#This Row],[No. de Control]]&gt;1,Tabla135[[#This Row],[Desplazamiento en la Matriz]]="Probabilidad"),AB261-(AB261*Tabla135[[#This Row],[Valor del control]]),AND(Tabla135[[#This Row],[No. de Control]]=1,Tabla135[[#This Row],[Desplazamiento en la Matriz]]="Impacto"),D262,AND(Tabla135[[#This Row],[No. de Control]]&gt;1,Tabla135[[#This Row],[Desplazamiento en la Matriz]]="Impacto"),AB261),""),"")</f>
        <v>0.36</v>
      </c>
      <c r="AC262" s="310" cm="1">
        <f t="array" ref="AC262">IFERROR(IF(Tabla135[[#This Row],[Registro diligenciado]]=TRUE,_xlfn.IFS(AND(Tabla135[[#This Row],[No. de Control]]=1,Tabla135[[#This Row],[Desplazamiento en la Matriz]]="Impacto"),E262-(E262*Tabla135[[#This Row],[Valor del control]]),AND(Tabla135[[#This Row],[No. de Control]]&gt;1,Tabla135[[#This Row],[Desplazamiento en la Matriz]]="Impacto"),AC261-(AC261*Tabla135[[#This Row],[Valor del control]]),AND(Tabla135[[#This Row],[No. de Control]]=1,Tabla135[[#This Row],[Desplazamiento en la Matriz]]="Probabilidad"),E262,AND(Tabla135[[#This Row],[No. de Control]]&gt;1,Tabla135[[#This Row],[Desplazamiento en la Matriz]]="Probabilidad"),AC261),""),"")</f>
        <v>0.8</v>
      </c>
      <c r="AD262" s="310">
        <f>IFERROR(_xlfn.MINIFS(Tabla135[Probabilidad residual],Tabla135[Id Riesgo],Tabla135[[#This Row],[Id Riesgo]]),"")</f>
        <v>0.36</v>
      </c>
      <c r="AE262" s="310">
        <f>IFERROR(_xlfn.MINIFS(Tabla135[Impacto residual],Tabla135[Id Riesgo],Tabla135[[#This Row],[Id Riesgo]]),"")</f>
        <v>0.8</v>
      </c>
      <c r="AF262" s="310" t="str" cm="1">
        <f t="array" ref="AF2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2" s="310" t="str" cm="1">
        <f t="array" ref="AG2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62" s="395"/>
      <c r="AJ262" s="804">
        <f>_xlfn.MINIFS(Tabla135[Probabilidad residual],Tabla135[Id Riesgo],Tabla135[[#This Row],[Id Riesgo]])</f>
        <v>0.36</v>
      </c>
      <c r="AK262" s="804">
        <f>_xlfn.MINIFS(Tabla135[Impacto residual],Tabla135[Id Riesgo],Tabla135[[#This Row],[Id Riesgo]])</f>
        <v>0.8</v>
      </c>
      <c r="AL262" s="804" t="str" cm="1">
        <f t="array" ref="AL262">IFERROR(_xlfn.IFS(AND(AJ262&gt;=CONFIGURACIÓN!$BF$6,AJ262&lt;=CONFIGURACIÓN!$BG$6),CONFIGURACIÓN!$BE$6,AND(AJ262&gt;=CONFIGURACIÓN!$BF$7,AJ262&lt;=CONFIGURACIÓN!$BG$7),CONFIGURACIÓN!$BE$7,AND(AJ262&gt;=CONFIGURACIÓN!$BF$8,AJ262&lt;=CONFIGURACIÓN!$BG$8),CONFIGURACIÓN!$BE$8,AND(AJ262&gt;=CONFIGURACIÓN!$BF$9,AJ262&lt;=CONFIGURACIÓN!$BG$9),CONFIGURACIÓN!$BE$9,AND(AJ262&gt;=CONFIGURACIÓN!$BF$10,AJ262&lt;=CONFIGURACIÓN!$BG$10),CONFIGURACIÓN!$BE$10),"")</f>
        <v>Baja</v>
      </c>
      <c r="AM262" s="804" t="str" cm="1">
        <f t="array" ref="AM262">IFERROR(_xlfn.IFS(AND(AK262&gt;=CONFIGURACIÓN!$BJ$6,AK262&lt;=CONFIGURACIÓN!$BK$6),CONFIGURACIÓN!$BI$6,AND(AK262&gt;=CONFIGURACIÓN!$BJ$7,AK262&lt;=CONFIGURACIÓN!$BK$7),CONFIGURACIÓN!$BI$7,AND(AK262&gt;=CONFIGURACIÓN!$BJ$8,AK262&lt;=CONFIGURACIÓN!$BK$8),CONFIGURACIÓN!$BI$8,AND(AK262&gt;=CONFIGURACIÓN!$BJ$9,AK262&lt;=CONFIGURACIÓN!$BK$9),CONFIGURACIÓN!$BI$9,AND(AK262&gt;=CONFIGURACIÓN!$BJ$10,AK262&lt;=CONFIGURACIÓN!$BK$10),CONFIGURACIÓN!$BI$10),"")</f>
        <v>Mayor</v>
      </c>
      <c r="AN262" s="213"/>
      <c r="AO262" s="213"/>
      <c r="AP262" s="213"/>
      <c r="AQ262" s="213"/>
      <c r="AR262" s="213"/>
      <c r="AS262" s="213"/>
      <c r="AT262" s="213"/>
      <c r="AU262" s="213"/>
      <c r="AV262" s="213"/>
      <c r="AW262" s="213"/>
      <c r="AX262" s="213"/>
      <c r="AY262" s="213"/>
    </row>
    <row r="263" spans="1:51" ht="198.9" hidden="1" x14ac:dyDescent="0.4">
      <c r="A263" s="789" t="str">
        <f>Tabla135[[#This Row],[Id Riesgo]]</f>
        <v>RC26</v>
      </c>
      <c r="B263"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3" s="785" t="b">
        <f>Tabla135[[#This Row],[Identificado en paso 1 y 2?]]</f>
        <v>1</v>
      </c>
      <c r="D263" s="804">
        <f>_xlfn.XLOOKUP(Tabla135[[#This Row],[Id Riesgo]],Tabla13[Id Riesgo],Tabla13[Probabilidad],"",1)</f>
        <v>0.6</v>
      </c>
      <c r="E263" s="804">
        <f>IF(C263=TRUE,_xlfn.XLOOKUP(Tabla135[[#This Row],[Id Riesgo]],Tabla13[Id Riesgo],Tabla13[Porcentaje Impacto],"",1),"")</f>
        <v>0.8</v>
      </c>
      <c r="F263" s="290" t="str">
        <f t="shared" ref="F263:F271" si="25">F262</f>
        <v>RC26</v>
      </c>
      <c r="G263" s="414" t="b">
        <f>_xlfn.XLOOKUP(F263,Tabla13[Id Riesgo],Tabla13[Registro diligenciado],FALSE,1)</f>
        <v>1</v>
      </c>
      <c r="H263" s="290" t="str">
        <f>IF(G263,_xlfn.XLOOKUP(F263,Tabla6[Id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3" s="327">
        <f>_xlfn.XLOOKUP(Tabla135[[#This Row],[Id Riesgo]],Tabla13[Id Riesgo],Tabla13[Probabilidad])</f>
        <v>0.6</v>
      </c>
      <c r="J263" s="327">
        <f>_xlfn.XLOOKUP(Tabla135[[#This Row],[Id Riesgo]],Tabla13[Id Riesgo],Tabla13[Porcentaje Impacto],"",1)</f>
        <v>0.8</v>
      </c>
      <c r="K263" s="311">
        <v>2</v>
      </c>
      <c r="L263" s="435"/>
      <c r="M263" s="435"/>
      <c r="N263" s="435"/>
      <c r="O263" s="431"/>
      <c r="P263" s="435"/>
      <c r="Q263" s="434" t="str">
        <f>_xlfn.TEXTJOIN(" ",TRUE,Tabla135[[#This Row],[Actividad - Acción ¿Qué?
Inicia con verbo]],Tabla135[[#This Row],[Complemento
(Observaciones o desviaciones)]])</f>
        <v/>
      </c>
      <c r="R263" s="431"/>
      <c r="S263" s="451" t="str">
        <f>_xlfn.XLOOKUP(Tabla135[[#This Row],[Tipo de control]],Tabla7[Tipo de control],Tabla7[Peso],"",1)</f>
        <v/>
      </c>
      <c r="T263" s="430" t="str">
        <f>_xlfn.XLOOKUP(Tabla135[[#This Row],[Tipo de control]],Tabla7[Tipo de control],Tabla7[Afectación matriz],"",1)</f>
        <v/>
      </c>
      <c r="U263" s="431"/>
      <c r="V263" s="451" t="str">
        <f>_xlfn.XLOOKUP(Tabla135[[#This Row],[Implementación]],Tabla11[Implementación],Tabla11[Peso],"",1)</f>
        <v/>
      </c>
      <c r="W263" s="431"/>
      <c r="X263" s="431"/>
      <c r="Y263" s="431"/>
      <c r="Z263" s="431"/>
      <c r="AA263" s="310" t="str">
        <f>IFERROR(Tabla135[[#This Row],[Peso del control]]+Tabla135[[#This Row],[Peso de la implementación]],"")</f>
        <v/>
      </c>
      <c r="AB263" s="310" t="str" cm="1">
        <f t="array" ref="AB263">IFERROR(IF(Tabla135[[#This Row],[Registro diligenciado]]=TRUE,_xlfn.IFS(AND(Tabla135[[#This Row],[No. de Control]]=1,Tabla135[[#This Row],[Desplazamiento en la Matriz]]="Probabilidad"),D263-(D263*Tabla135[[#This Row],[Valor del control]]),AND(Tabla135[[#This Row],[No. de Control]]&gt;1,Tabla135[[#This Row],[Desplazamiento en la Matriz]]="Probabilidad"),AB262-(AB262*Tabla135[[#This Row],[Valor del control]]),AND(Tabla135[[#This Row],[No. de Control]]=1,Tabla135[[#This Row],[Desplazamiento en la Matriz]]="Impacto"),D263,AND(Tabla135[[#This Row],[No. de Control]]&gt;1,Tabla135[[#This Row],[Desplazamiento en la Matriz]]="Impacto"),AB262),""),"")</f>
        <v/>
      </c>
      <c r="AC263" s="310" t="str" cm="1">
        <f t="array" ref="AC263">IFERROR(IF(Tabla135[[#This Row],[Registro diligenciado]]=TRUE,_xlfn.IFS(AND(Tabla135[[#This Row],[No. de Control]]=1,Tabla135[[#This Row],[Desplazamiento en la Matriz]]="Impacto"),E263-(E263*Tabla135[[#This Row],[Valor del control]]),AND(Tabla135[[#This Row],[No. de Control]]&gt;1,Tabla135[[#This Row],[Desplazamiento en la Matriz]]="Impacto"),AC262-(AC262*Tabla135[[#This Row],[Valor del control]]),AND(Tabla135[[#This Row],[No. de Control]]=1,Tabla135[[#This Row],[Desplazamiento en la Matriz]]="Probabilidad"),E263,AND(Tabla135[[#This Row],[No. de Control]]&gt;1,Tabla135[[#This Row],[Desplazamiento en la Matriz]]="Probabilidad"),AC262),""),"")</f>
        <v/>
      </c>
      <c r="AD263" s="310">
        <f>IFERROR(_xlfn.MINIFS(Tabla135[Probabilidad residual],Tabla135[Id Riesgo],Tabla135[[#This Row],[Id Riesgo]]),"")</f>
        <v>0.36</v>
      </c>
      <c r="AE263" s="310">
        <f>IFERROR(_xlfn.MINIFS(Tabla135[Impacto residual],Tabla135[Id Riesgo],Tabla135[[#This Row],[Id Riesgo]]),"")</f>
        <v>0.8</v>
      </c>
      <c r="AF263" s="310" t="str" cm="1">
        <f t="array" ref="AF2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3" s="310" t="str" cm="1">
        <f t="array" ref="AG2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3" s="395"/>
      <c r="AJ263" s="804">
        <f>_xlfn.MINIFS(Tabla135[Probabilidad residual],Tabla135[Id Riesgo],Tabla135[[#This Row],[Id Riesgo]])</f>
        <v>0.36</v>
      </c>
      <c r="AK263" s="804">
        <f>_xlfn.MINIFS(Tabla135[Impacto residual],Tabla135[Id Riesgo],Tabla135[[#This Row],[Id Riesgo]])</f>
        <v>0.8</v>
      </c>
      <c r="AL263" s="804"/>
      <c r="AM263" s="804"/>
      <c r="AN263" s="213"/>
      <c r="AO263" s="213"/>
      <c r="AP263" s="213"/>
      <c r="AQ263" s="213"/>
      <c r="AR263" s="213"/>
      <c r="AS263" s="213"/>
      <c r="AT263" s="213"/>
      <c r="AU263" s="213"/>
      <c r="AV263" s="213"/>
      <c r="AW263" s="213"/>
      <c r="AX263" s="213"/>
      <c r="AY263" s="213"/>
    </row>
    <row r="264" spans="1:51" ht="198.9" hidden="1" x14ac:dyDescent="0.4">
      <c r="A264" s="789" t="str">
        <f>Tabla135[[#This Row],[Id Riesgo]]</f>
        <v>RC26</v>
      </c>
      <c r="B264"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4" s="785" t="b">
        <f>Tabla135[[#This Row],[Identificado en paso 1 y 2?]]</f>
        <v>1</v>
      </c>
      <c r="D264" s="804">
        <f>_xlfn.XLOOKUP(Tabla135[[#This Row],[Id Riesgo]],Tabla13[Id Riesgo],Tabla13[Probabilidad],"",1)</f>
        <v>0.6</v>
      </c>
      <c r="E264" s="804">
        <f>IF(C264=TRUE,_xlfn.XLOOKUP(Tabla135[[#This Row],[Id Riesgo]],Tabla13[Id Riesgo],Tabla13[Porcentaje Impacto],"",1),"")</f>
        <v>0.8</v>
      </c>
      <c r="F264" s="290" t="str">
        <f t="shared" si="25"/>
        <v>RC26</v>
      </c>
      <c r="G264" s="414" t="b">
        <f>_xlfn.XLOOKUP(F264,Tabla13[Id Riesgo],Tabla13[Registro diligenciado],FALSE,1)</f>
        <v>1</v>
      </c>
      <c r="H264" s="290" t="str">
        <f>IF(G264,_xlfn.XLOOKUP(F264,Tabla6[Id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4" s="327">
        <f>_xlfn.XLOOKUP(Tabla135[[#This Row],[Id Riesgo]],Tabla13[Id Riesgo],Tabla13[Probabilidad])</f>
        <v>0.6</v>
      </c>
      <c r="J264" s="327">
        <f>_xlfn.XLOOKUP(Tabla135[[#This Row],[Id Riesgo]],Tabla13[Id Riesgo],Tabla13[Porcentaje Impacto],"",1)</f>
        <v>0.8</v>
      </c>
      <c r="K264" s="311">
        <v>3</v>
      </c>
      <c r="L264" s="435"/>
      <c r="M264" s="435"/>
      <c r="N264" s="435"/>
      <c r="O264" s="431"/>
      <c r="P264" s="435"/>
      <c r="Q264" s="434" t="str">
        <f>_xlfn.TEXTJOIN(" ",TRUE,Tabla135[[#This Row],[Actividad - Acción ¿Qué?
Inicia con verbo]],Tabla135[[#This Row],[Complemento
(Observaciones o desviaciones)]])</f>
        <v/>
      </c>
      <c r="R264" s="431"/>
      <c r="S264" s="451" t="str">
        <f>_xlfn.XLOOKUP(Tabla135[[#This Row],[Tipo de control]],Tabla7[Tipo de control],Tabla7[Peso],"",1)</f>
        <v/>
      </c>
      <c r="T264" s="430" t="str">
        <f>_xlfn.XLOOKUP(Tabla135[[#This Row],[Tipo de control]],Tabla7[Tipo de control],Tabla7[Afectación matriz],"",1)</f>
        <v/>
      </c>
      <c r="U264" s="431"/>
      <c r="V264" s="451" t="str">
        <f>_xlfn.XLOOKUP(Tabla135[[#This Row],[Implementación]],Tabla11[Implementación],Tabla11[Peso],"",1)</f>
        <v/>
      </c>
      <c r="W264" s="431"/>
      <c r="X264" s="431"/>
      <c r="Y264" s="431"/>
      <c r="Z264" s="431"/>
      <c r="AA264" s="310" t="str">
        <f>IFERROR(Tabla135[[#This Row],[Peso del control]]+Tabla135[[#This Row],[Peso de la implementación]],"")</f>
        <v/>
      </c>
      <c r="AB264" s="310" t="str" cm="1">
        <f t="array" ref="AB264">IFERROR(IF(Tabla135[[#This Row],[Registro diligenciado]]=TRUE,_xlfn.IFS(AND(Tabla135[[#This Row],[No. de Control]]=1,Tabla135[[#This Row],[Desplazamiento en la Matriz]]="Probabilidad"),D264-(D264*Tabla135[[#This Row],[Valor del control]]),AND(Tabla135[[#This Row],[No. de Control]]&gt;1,Tabla135[[#This Row],[Desplazamiento en la Matriz]]="Probabilidad"),AB263-(AB263*Tabla135[[#This Row],[Valor del control]]),AND(Tabla135[[#This Row],[No. de Control]]=1,Tabla135[[#This Row],[Desplazamiento en la Matriz]]="Impacto"),D264,AND(Tabla135[[#This Row],[No. de Control]]&gt;1,Tabla135[[#This Row],[Desplazamiento en la Matriz]]="Impacto"),AB263),""),"")</f>
        <v/>
      </c>
      <c r="AC264" s="310" t="str" cm="1">
        <f t="array" ref="AC264">IFERROR(IF(Tabla135[[#This Row],[Registro diligenciado]]=TRUE,_xlfn.IFS(AND(Tabla135[[#This Row],[No. de Control]]=1,Tabla135[[#This Row],[Desplazamiento en la Matriz]]="Impacto"),E264-(E264*Tabla135[[#This Row],[Valor del control]]),AND(Tabla135[[#This Row],[No. de Control]]&gt;1,Tabla135[[#This Row],[Desplazamiento en la Matriz]]="Impacto"),AC263-(AC263*Tabla135[[#This Row],[Valor del control]]),AND(Tabla135[[#This Row],[No. de Control]]=1,Tabla135[[#This Row],[Desplazamiento en la Matriz]]="Probabilidad"),E264,AND(Tabla135[[#This Row],[No. de Control]]&gt;1,Tabla135[[#This Row],[Desplazamiento en la Matriz]]="Probabilidad"),AC263),""),"")</f>
        <v/>
      </c>
      <c r="AD264" s="310">
        <f>IFERROR(_xlfn.MINIFS(Tabla135[Probabilidad residual],Tabla135[Id Riesgo],Tabla135[[#This Row],[Id Riesgo]]),"")</f>
        <v>0.36</v>
      </c>
      <c r="AE264" s="310">
        <f>IFERROR(_xlfn.MINIFS(Tabla135[Impacto residual],Tabla135[Id Riesgo],Tabla135[[#This Row],[Id Riesgo]]),"")</f>
        <v>0.8</v>
      </c>
      <c r="AF264" s="310" t="str" cm="1">
        <f t="array" ref="AF2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4" s="310" t="str" cm="1">
        <f t="array" ref="AG2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4" s="395"/>
      <c r="AJ264" s="804">
        <f>_xlfn.MINIFS(Tabla135[Probabilidad residual],Tabla135[Id Riesgo],Tabla135[[#This Row],[Id Riesgo]])</f>
        <v>0.36</v>
      </c>
      <c r="AK264" s="804">
        <f>_xlfn.MINIFS(Tabla135[Impacto residual],Tabla135[Id Riesgo],Tabla135[[#This Row],[Id Riesgo]])</f>
        <v>0.8</v>
      </c>
      <c r="AL264" s="804"/>
      <c r="AM264" s="804"/>
      <c r="AN264" s="213"/>
      <c r="AO264" s="213"/>
      <c r="AP264" s="213"/>
      <c r="AQ264" s="213"/>
      <c r="AR264" s="213"/>
      <c r="AS264" s="213"/>
      <c r="AT264" s="213"/>
      <c r="AU264" s="213"/>
      <c r="AV264" s="213"/>
      <c r="AW264" s="213"/>
      <c r="AX264" s="213"/>
      <c r="AY264" s="213"/>
    </row>
    <row r="265" spans="1:51" ht="198.9" hidden="1" x14ac:dyDescent="0.4">
      <c r="A265" s="789" t="str">
        <f>Tabla135[[#This Row],[Id Riesgo]]</f>
        <v>RC26</v>
      </c>
      <c r="B265"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5" s="785" t="b">
        <f>Tabla135[[#This Row],[Identificado en paso 1 y 2?]]</f>
        <v>1</v>
      </c>
      <c r="D265" s="804">
        <f>_xlfn.XLOOKUP(Tabla135[[#This Row],[Id Riesgo]],Tabla13[Id Riesgo],Tabla13[Probabilidad],"",1)</f>
        <v>0.6</v>
      </c>
      <c r="E265" s="804">
        <f>IF(C265=TRUE,_xlfn.XLOOKUP(Tabla135[[#This Row],[Id Riesgo]],Tabla13[Id Riesgo],Tabla13[Porcentaje Impacto],"",1),"")</f>
        <v>0.8</v>
      </c>
      <c r="F265" s="290" t="str">
        <f t="shared" si="25"/>
        <v>RC26</v>
      </c>
      <c r="G265" s="414" t="b">
        <f>_xlfn.XLOOKUP(F265,Tabla13[Id Riesgo],Tabla13[Registro diligenciado],FALSE,1)</f>
        <v>1</v>
      </c>
      <c r="H265" s="290" t="str">
        <f>IF(G265,_xlfn.XLOOKUP(F265,Tabla6[Id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5" s="327">
        <f>_xlfn.XLOOKUP(Tabla135[[#This Row],[Id Riesgo]],Tabla13[Id Riesgo],Tabla13[Probabilidad])</f>
        <v>0.6</v>
      </c>
      <c r="J265" s="327">
        <f>_xlfn.XLOOKUP(Tabla135[[#This Row],[Id Riesgo]],Tabla13[Id Riesgo],Tabla13[Porcentaje Impacto],"",1)</f>
        <v>0.8</v>
      </c>
      <c r="K265" s="311">
        <v>4</v>
      </c>
      <c r="L265" s="435"/>
      <c r="M265" s="435"/>
      <c r="N265" s="435"/>
      <c r="O265" s="431"/>
      <c r="P265" s="435"/>
      <c r="Q265" s="434" t="str">
        <f>_xlfn.TEXTJOIN(" ",TRUE,Tabla135[[#This Row],[Actividad - Acción ¿Qué?
Inicia con verbo]],Tabla135[[#This Row],[Complemento
(Observaciones o desviaciones)]])</f>
        <v/>
      </c>
      <c r="R265" s="431"/>
      <c r="S265" s="451" t="str">
        <f>_xlfn.XLOOKUP(Tabla135[[#This Row],[Tipo de control]],Tabla7[Tipo de control],Tabla7[Peso],"",1)</f>
        <v/>
      </c>
      <c r="T265" s="430" t="str">
        <f>_xlfn.XLOOKUP(Tabla135[[#This Row],[Tipo de control]],Tabla7[Tipo de control],Tabla7[Afectación matriz],"",1)</f>
        <v/>
      </c>
      <c r="U265" s="431"/>
      <c r="V265" s="451" t="str">
        <f>_xlfn.XLOOKUP(Tabla135[[#This Row],[Implementación]],Tabla11[Implementación],Tabla11[Peso],"",1)</f>
        <v/>
      </c>
      <c r="W265" s="431"/>
      <c r="X265" s="431"/>
      <c r="Y265" s="431"/>
      <c r="Z265" s="431"/>
      <c r="AA265" s="310" t="str">
        <f>IFERROR(Tabla135[[#This Row],[Peso del control]]+Tabla135[[#This Row],[Peso de la implementación]],"")</f>
        <v/>
      </c>
      <c r="AB265" s="310" t="str" cm="1">
        <f t="array" ref="AB265">IFERROR(IF(Tabla135[[#This Row],[Registro diligenciado]]=TRUE,_xlfn.IFS(AND(Tabla135[[#This Row],[No. de Control]]=1,Tabla135[[#This Row],[Desplazamiento en la Matriz]]="Probabilidad"),D265-(D265*Tabla135[[#This Row],[Valor del control]]),AND(Tabla135[[#This Row],[No. de Control]]&gt;1,Tabla135[[#This Row],[Desplazamiento en la Matriz]]="Probabilidad"),AB264-(AB264*Tabla135[[#This Row],[Valor del control]]),AND(Tabla135[[#This Row],[No. de Control]]=1,Tabla135[[#This Row],[Desplazamiento en la Matriz]]="Impacto"),D265,AND(Tabla135[[#This Row],[No. de Control]]&gt;1,Tabla135[[#This Row],[Desplazamiento en la Matriz]]="Impacto"),AB264),""),"")</f>
        <v/>
      </c>
      <c r="AC265" s="310" t="str" cm="1">
        <f t="array" ref="AC265">IFERROR(IF(Tabla135[[#This Row],[Registro diligenciado]]=TRUE,_xlfn.IFS(AND(Tabla135[[#This Row],[No. de Control]]=1,Tabla135[[#This Row],[Desplazamiento en la Matriz]]="Impacto"),E265-(E265*Tabla135[[#This Row],[Valor del control]]),AND(Tabla135[[#This Row],[No. de Control]]&gt;1,Tabla135[[#This Row],[Desplazamiento en la Matriz]]="Impacto"),AC264-(AC264*Tabla135[[#This Row],[Valor del control]]),AND(Tabla135[[#This Row],[No. de Control]]=1,Tabla135[[#This Row],[Desplazamiento en la Matriz]]="Probabilidad"),E265,AND(Tabla135[[#This Row],[No. de Control]]&gt;1,Tabla135[[#This Row],[Desplazamiento en la Matriz]]="Probabilidad"),AC264),""),"")</f>
        <v/>
      </c>
      <c r="AD265" s="310">
        <f>IFERROR(_xlfn.MINIFS(Tabla135[Probabilidad residual],Tabla135[Id Riesgo],Tabla135[[#This Row],[Id Riesgo]]),"")</f>
        <v>0.36</v>
      </c>
      <c r="AE265" s="310">
        <f>IFERROR(_xlfn.MINIFS(Tabla135[Impacto residual],Tabla135[Id Riesgo],Tabla135[[#This Row],[Id Riesgo]]),"")</f>
        <v>0.8</v>
      </c>
      <c r="AF265" s="310" t="str" cm="1">
        <f t="array" ref="AF2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5" s="310" t="str" cm="1">
        <f t="array" ref="AG2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5" s="395"/>
      <c r="AJ265" s="804">
        <f>_xlfn.MINIFS(Tabla135[Probabilidad residual],Tabla135[Id Riesgo],Tabla135[[#This Row],[Id Riesgo]])</f>
        <v>0.36</v>
      </c>
      <c r="AK265" s="804">
        <f>_xlfn.MINIFS(Tabla135[Impacto residual],Tabla135[Id Riesgo],Tabla135[[#This Row],[Id Riesgo]])</f>
        <v>0.8</v>
      </c>
      <c r="AL265" s="804"/>
      <c r="AM265" s="804"/>
      <c r="AN265" s="213"/>
      <c r="AO265" s="213"/>
      <c r="AP265" s="213"/>
      <c r="AQ265" s="213"/>
      <c r="AR265" s="213"/>
      <c r="AS265" s="213"/>
      <c r="AT265" s="213"/>
      <c r="AU265" s="213"/>
      <c r="AV265" s="213"/>
      <c r="AW265" s="213"/>
      <c r="AX265" s="213"/>
      <c r="AY265" s="213"/>
    </row>
    <row r="266" spans="1:51" ht="198.9" hidden="1" x14ac:dyDescent="0.4">
      <c r="A266" s="789" t="str">
        <f>Tabla135[[#This Row],[Id Riesgo]]</f>
        <v>RC26</v>
      </c>
      <c r="B266"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6" s="785" t="b">
        <f>Tabla135[[#This Row],[Identificado en paso 1 y 2?]]</f>
        <v>1</v>
      </c>
      <c r="D266" s="804">
        <f>_xlfn.XLOOKUP(Tabla135[[#This Row],[Id Riesgo]],Tabla13[Id Riesgo],Tabla13[Probabilidad],"",1)</f>
        <v>0.6</v>
      </c>
      <c r="E266" s="804">
        <f>IF(C266=TRUE,_xlfn.XLOOKUP(Tabla135[[#This Row],[Id Riesgo]],Tabla13[Id Riesgo],Tabla13[Porcentaje Impacto],"",1),"")</f>
        <v>0.8</v>
      </c>
      <c r="F266" s="290" t="str">
        <f t="shared" si="25"/>
        <v>RC26</v>
      </c>
      <c r="G266" s="414" t="b">
        <f>_xlfn.XLOOKUP(F266,Tabla13[Id Riesgo],Tabla13[Registro diligenciado],FALSE,1)</f>
        <v>1</v>
      </c>
      <c r="H266" s="290" t="str">
        <f>IF(G266,_xlfn.XLOOKUP(F266,Tabla6[Id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6" s="327">
        <f>_xlfn.XLOOKUP(Tabla135[[#This Row],[Id Riesgo]],Tabla13[Id Riesgo],Tabla13[Probabilidad])</f>
        <v>0.6</v>
      </c>
      <c r="J266" s="327">
        <f>_xlfn.XLOOKUP(Tabla135[[#This Row],[Id Riesgo]],Tabla13[Id Riesgo],Tabla13[Porcentaje Impacto],"",1)</f>
        <v>0.8</v>
      </c>
      <c r="K266" s="311">
        <v>5</v>
      </c>
      <c r="L266" s="435"/>
      <c r="M266" s="435"/>
      <c r="N266" s="435"/>
      <c r="O266" s="431"/>
      <c r="P266" s="435"/>
      <c r="Q266" s="434" t="str">
        <f>_xlfn.TEXTJOIN(" ",TRUE,Tabla135[[#This Row],[Actividad - Acción ¿Qué?
Inicia con verbo]],Tabla135[[#This Row],[Complemento
(Observaciones o desviaciones)]])</f>
        <v/>
      </c>
      <c r="R266" s="431"/>
      <c r="S266" s="451" t="str">
        <f>_xlfn.XLOOKUP(Tabla135[[#This Row],[Tipo de control]],Tabla7[Tipo de control],Tabla7[Peso],"",1)</f>
        <v/>
      </c>
      <c r="T266" s="430" t="str">
        <f>_xlfn.XLOOKUP(Tabla135[[#This Row],[Tipo de control]],Tabla7[Tipo de control],Tabla7[Afectación matriz],"",1)</f>
        <v/>
      </c>
      <c r="U266" s="431"/>
      <c r="V266" s="451" t="str">
        <f>_xlfn.XLOOKUP(Tabla135[[#This Row],[Implementación]],Tabla11[Implementación],Tabla11[Peso],"",1)</f>
        <v/>
      </c>
      <c r="W266" s="431"/>
      <c r="X266" s="431"/>
      <c r="Y266" s="431"/>
      <c r="Z266" s="431"/>
      <c r="AA266" s="310" t="str">
        <f>IFERROR(Tabla135[[#This Row],[Peso del control]]+Tabla135[[#This Row],[Peso de la implementación]],"")</f>
        <v/>
      </c>
      <c r="AB266" s="310" t="str" cm="1">
        <f t="array" ref="AB266">IFERROR(IF(Tabla135[[#This Row],[Registro diligenciado]]=TRUE,_xlfn.IFS(AND(Tabla135[[#This Row],[No. de Control]]=1,Tabla135[[#This Row],[Desplazamiento en la Matriz]]="Probabilidad"),D266-(D266*Tabla135[[#This Row],[Valor del control]]),AND(Tabla135[[#This Row],[No. de Control]]&gt;1,Tabla135[[#This Row],[Desplazamiento en la Matriz]]="Probabilidad"),AB265-(AB265*Tabla135[[#This Row],[Valor del control]]),AND(Tabla135[[#This Row],[No. de Control]]=1,Tabla135[[#This Row],[Desplazamiento en la Matriz]]="Impacto"),D266,AND(Tabla135[[#This Row],[No. de Control]]&gt;1,Tabla135[[#This Row],[Desplazamiento en la Matriz]]="Impacto"),AB265),""),"")</f>
        <v/>
      </c>
      <c r="AC266" s="310" t="str" cm="1">
        <f t="array" ref="AC266">IFERROR(IF(Tabla135[[#This Row],[Registro diligenciado]]=TRUE,_xlfn.IFS(AND(Tabla135[[#This Row],[No. de Control]]=1,Tabla135[[#This Row],[Desplazamiento en la Matriz]]="Impacto"),E266-(E266*Tabla135[[#This Row],[Valor del control]]),AND(Tabla135[[#This Row],[No. de Control]]&gt;1,Tabla135[[#This Row],[Desplazamiento en la Matriz]]="Impacto"),AC265-(AC265*Tabla135[[#This Row],[Valor del control]]),AND(Tabla135[[#This Row],[No. de Control]]=1,Tabla135[[#This Row],[Desplazamiento en la Matriz]]="Probabilidad"),E266,AND(Tabla135[[#This Row],[No. de Control]]&gt;1,Tabla135[[#This Row],[Desplazamiento en la Matriz]]="Probabilidad"),AC265),""),"")</f>
        <v/>
      </c>
      <c r="AD266" s="310">
        <f>IFERROR(_xlfn.MINIFS(Tabla135[Probabilidad residual],Tabla135[Id Riesgo],Tabla135[[#This Row],[Id Riesgo]]),"")</f>
        <v>0.36</v>
      </c>
      <c r="AE266" s="310">
        <f>IFERROR(_xlfn.MINIFS(Tabla135[Impacto residual],Tabla135[Id Riesgo],Tabla135[[#This Row],[Id Riesgo]]),"")</f>
        <v>0.8</v>
      </c>
      <c r="AF266" s="310" t="str" cm="1">
        <f t="array" ref="AF2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6" s="310" t="str" cm="1">
        <f t="array" ref="AG2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6" s="395"/>
      <c r="AJ266" s="804">
        <f>_xlfn.MINIFS(Tabla135[Probabilidad residual],Tabla135[Id Riesgo],Tabla135[[#This Row],[Id Riesgo]])</f>
        <v>0.36</v>
      </c>
      <c r="AK266" s="804">
        <f>_xlfn.MINIFS(Tabla135[Impacto residual],Tabla135[Id Riesgo],Tabla135[[#This Row],[Id Riesgo]])</f>
        <v>0.8</v>
      </c>
      <c r="AL266" s="804"/>
      <c r="AM266" s="804"/>
      <c r="AN266" s="213"/>
      <c r="AO266" s="213"/>
      <c r="AP266" s="213"/>
      <c r="AQ266" s="213"/>
      <c r="AR266" s="213"/>
      <c r="AS266" s="213"/>
      <c r="AT266" s="213"/>
      <c r="AU266" s="213"/>
      <c r="AV266" s="213"/>
      <c r="AW266" s="213"/>
      <c r="AX266" s="213"/>
      <c r="AY266" s="213"/>
    </row>
    <row r="267" spans="1:51" ht="198.9" hidden="1" x14ac:dyDescent="0.4">
      <c r="A267" s="789" t="str">
        <f>Tabla135[[#This Row],[Id Riesgo]]</f>
        <v>RC26</v>
      </c>
      <c r="B267"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7" s="785" t="b">
        <f>Tabla135[[#This Row],[Identificado en paso 1 y 2?]]</f>
        <v>1</v>
      </c>
      <c r="D267" s="804">
        <f>_xlfn.XLOOKUP(Tabla135[[#This Row],[Id Riesgo]],Tabla13[Id Riesgo],Tabla13[Probabilidad],"",1)</f>
        <v>0.6</v>
      </c>
      <c r="E267" s="804">
        <f>IF(C267=TRUE,_xlfn.XLOOKUP(Tabla135[[#This Row],[Id Riesgo]],Tabla13[Id Riesgo],Tabla13[Porcentaje Impacto],"",1),"")</f>
        <v>0.8</v>
      </c>
      <c r="F267" s="290" t="str">
        <f t="shared" si="25"/>
        <v>RC26</v>
      </c>
      <c r="G267" s="414" t="b">
        <f>_xlfn.XLOOKUP(F267,Tabla13[Id Riesgo],Tabla13[Registro diligenciado],FALSE,1)</f>
        <v>1</v>
      </c>
      <c r="H267" s="290" t="str">
        <f>IF(G267,_xlfn.XLOOKUP(F267,Tabla6[Id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7" s="327">
        <f>_xlfn.XLOOKUP(Tabla135[[#This Row],[Id Riesgo]],Tabla13[Id Riesgo],Tabla13[Probabilidad])</f>
        <v>0.6</v>
      </c>
      <c r="J267" s="327">
        <f>_xlfn.XLOOKUP(Tabla135[[#This Row],[Id Riesgo]],Tabla13[Id Riesgo],Tabla13[Porcentaje Impacto],"",1)</f>
        <v>0.8</v>
      </c>
      <c r="K267" s="311">
        <v>6</v>
      </c>
      <c r="L267" s="435"/>
      <c r="M267" s="435"/>
      <c r="N267" s="435"/>
      <c r="O267" s="431"/>
      <c r="P267" s="435"/>
      <c r="Q267" s="434" t="str">
        <f>_xlfn.TEXTJOIN(" ",TRUE,Tabla135[[#This Row],[Actividad - Acción ¿Qué?
Inicia con verbo]],Tabla135[[#This Row],[Complemento
(Observaciones o desviaciones)]])</f>
        <v/>
      </c>
      <c r="R267" s="431"/>
      <c r="S267" s="451" t="str">
        <f>_xlfn.XLOOKUP(Tabla135[[#This Row],[Tipo de control]],Tabla7[Tipo de control],Tabla7[Peso],"",1)</f>
        <v/>
      </c>
      <c r="T267" s="430" t="str">
        <f>_xlfn.XLOOKUP(Tabla135[[#This Row],[Tipo de control]],Tabla7[Tipo de control],Tabla7[Afectación matriz],"",1)</f>
        <v/>
      </c>
      <c r="U267" s="431"/>
      <c r="V267" s="451" t="str">
        <f>_xlfn.XLOOKUP(Tabla135[[#This Row],[Implementación]],Tabla11[Implementación],Tabla11[Peso],"",1)</f>
        <v/>
      </c>
      <c r="W267" s="431"/>
      <c r="X267" s="431"/>
      <c r="Y267" s="431"/>
      <c r="Z267" s="431"/>
      <c r="AA267" s="310" t="str">
        <f>IFERROR(Tabla135[[#This Row],[Peso del control]]+Tabla135[[#This Row],[Peso de la implementación]],"")</f>
        <v/>
      </c>
      <c r="AB267" s="310" t="str" cm="1">
        <f t="array" ref="AB267">IFERROR(IF(Tabla135[[#This Row],[Registro diligenciado]]=TRUE,_xlfn.IFS(AND(Tabla135[[#This Row],[No. de Control]]=1,Tabla135[[#This Row],[Desplazamiento en la Matriz]]="Probabilidad"),D267-(D267*Tabla135[[#This Row],[Valor del control]]),AND(Tabla135[[#This Row],[No. de Control]]&gt;1,Tabla135[[#This Row],[Desplazamiento en la Matriz]]="Probabilidad"),AB266-(AB266*Tabla135[[#This Row],[Valor del control]]),AND(Tabla135[[#This Row],[No. de Control]]=1,Tabla135[[#This Row],[Desplazamiento en la Matriz]]="Impacto"),D267,AND(Tabla135[[#This Row],[No. de Control]]&gt;1,Tabla135[[#This Row],[Desplazamiento en la Matriz]]="Impacto"),AB266),""),"")</f>
        <v/>
      </c>
      <c r="AC267" s="310" t="str" cm="1">
        <f t="array" ref="AC267">IFERROR(IF(Tabla135[[#This Row],[Registro diligenciado]]=TRUE,_xlfn.IFS(AND(Tabla135[[#This Row],[No. de Control]]=1,Tabla135[[#This Row],[Desplazamiento en la Matriz]]="Impacto"),E267-(E267*Tabla135[[#This Row],[Valor del control]]),AND(Tabla135[[#This Row],[No. de Control]]&gt;1,Tabla135[[#This Row],[Desplazamiento en la Matriz]]="Impacto"),AC266-(AC266*Tabla135[[#This Row],[Valor del control]]),AND(Tabla135[[#This Row],[No. de Control]]=1,Tabla135[[#This Row],[Desplazamiento en la Matriz]]="Probabilidad"),E267,AND(Tabla135[[#This Row],[No. de Control]]&gt;1,Tabla135[[#This Row],[Desplazamiento en la Matriz]]="Probabilidad"),AC266),""),"")</f>
        <v/>
      </c>
      <c r="AD267" s="310">
        <f>IFERROR(_xlfn.MINIFS(Tabla135[Probabilidad residual],Tabla135[Id Riesgo],Tabla135[[#This Row],[Id Riesgo]]),"")</f>
        <v>0.36</v>
      </c>
      <c r="AE267" s="310">
        <f>IFERROR(_xlfn.MINIFS(Tabla135[Impacto residual],Tabla135[Id Riesgo],Tabla135[[#This Row],[Id Riesgo]]),"")</f>
        <v>0.8</v>
      </c>
      <c r="AF267" s="310" t="str" cm="1">
        <f t="array" ref="AF2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7" s="310" t="str" cm="1">
        <f t="array" ref="AG2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7" s="395"/>
      <c r="AJ267" s="804">
        <f>_xlfn.MINIFS(Tabla135[Probabilidad residual],Tabla135[Id Riesgo],Tabla135[[#This Row],[Id Riesgo]])</f>
        <v>0.36</v>
      </c>
      <c r="AK267" s="804">
        <f>_xlfn.MINIFS(Tabla135[Impacto residual],Tabla135[Id Riesgo],Tabla135[[#This Row],[Id Riesgo]])</f>
        <v>0.8</v>
      </c>
      <c r="AL267" s="804"/>
      <c r="AM267" s="804"/>
      <c r="AN267" s="213"/>
      <c r="AO267" s="213"/>
      <c r="AP267" s="213"/>
      <c r="AQ267" s="213"/>
      <c r="AR267" s="213"/>
      <c r="AS267" s="213"/>
      <c r="AT267" s="213"/>
      <c r="AU267" s="213"/>
      <c r="AV267" s="213"/>
      <c r="AW267" s="213"/>
      <c r="AX267" s="213"/>
      <c r="AY267" s="213"/>
    </row>
    <row r="268" spans="1:51" ht="198.9" hidden="1" x14ac:dyDescent="0.4">
      <c r="A268" s="789" t="str">
        <f>Tabla135[[#This Row],[Id Riesgo]]</f>
        <v>RC26</v>
      </c>
      <c r="B268"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8" s="785" t="b">
        <f>Tabla135[[#This Row],[Identificado en paso 1 y 2?]]</f>
        <v>1</v>
      </c>
      <c r="D268" s="804">
        <f>_xlfn.XLOOKUP(Tabla135[[#This Row],[Id Riesgo]],Tabla13[Id Riesgo],Tabla13[Probabilidad],"",1)</f>
        <v>0.6</v>
      </c>
      <c r="E268" s="804">
        <f>IF(C268=TRUE,_xlfn.XLOOKUP(Tabla135[[#This Row],[Id Riesgo]],Tabla13[Id Riesgo],Tabla13[Porcentaje Impacto],"",1),"")</f>
        <v>0.8</v>
      </c>
      <c r="F268" s="290" t="str">
        <f t="shared" si="25"/>
        <v>RC26</v>
      </c>
      <c r="G268" s="414" t="b">
        <f>_xlfn.XLOOKUP(F268,Tabla13[Id Riesgo],Tabla13[Registro diligenciado],FALSE,1)</f>
        <v>1</v>
      </c>
      <c r="H268" s="290" t="str">
        <f>IF(G268,_xlfn.XLOOKUP(F268,Tabla6[Id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8" s="327">
        <f>_xlfn.XLOOKUP(Tabla135[[#This Row],[Id Riesgo]],Tabla13[Id Riesgo],Tabla13[Probabilidad])</f>
        <v>0.6</v>
      </c>
      <c r="J268" s="327">
        <f>_xlfn.XLOOKUP(Tabla135[[#This Row],[Id Riesgo]],Tabla13[Id Riesgo],Tabla13[Porcentaje Impacto],"",1)</f>
        <v>0.8</v>
      </c>
      <c r="K268" s="311">
        <v>7</v>
      </c>
      <c r="L268" s="435"/>
      <c r="M268" s="435"/>
      <c r="N268" s="435"/>
      <c r="O268" s="431"/>
      <c r="P268" s="435"/>
      <c r="Q268" s="434" t="str">
        <f>_xlfn.TEXTJOIN(" ",TRUE,Tabla135[[#This Row],[Actividad - Acción ¿Qué?
Inicia con verbo]],Tabla135[[#This Row],[Complemento
(Observaciones o desviaciones)]])</f>
        <v/>
      </c>
      <c r="R268" s="431"/>
      <c r="S268" s="451" t="str">
        <f>_xlfn.XLOOKUP(Tabla135[[#This Row],[Tipo de control]],Tabla7[Tipo de control],Tabla7[Peso],"",1)</f>
        <v/>
      </c>
      <c r="T268" s="430" t="str">
        <f>_xlfn.XLOOKUP(Tabla135[[#This Row],[Tipo de control]],Tabla7[Tipo de control],Tabla7[Afectación matriz],"",1)</f>
        <v/>
      </c>
      <c r="U268" s="431"/>
      <c r="V268" s="451" t="str">
        <f>_xlfn.XLOOKUP(Tabla135[[#This Row],[Implementación]],Tabla11[Implementación],Tabla11[Peso],"",1)</f>
        <v/>
      </c>
      <c r="W268" s="431"/>
      <c r="X268" s="431"/>
      <c r="Y268" s="431"/>
      <c r="Z268" s="431"/>
      <c r="AA268" s="310" t="str">
        <f>IFERROR(Tabla135[[#This Row],[Peso del control]]+Tabla135[[#This Row],[Peso de la implementación]],"")</f>
        <v/>
      </c>
      <c r="AB268" s="310" t="str" cm="1">
        <f t="array" ref="AB268">IFERROR(IF(Tabla135[[#This Row],[Registro diligenciado]]=TRUE,_xlfn.IFS(AND(Tabla135[[#This Row],[No. de Control]]=1,Tabla135[[#This Row],[Desplazamiento en la Matriz]]="Probabilidad"),D268-(D268*Tabla135[[#This Row],[Valor del control]]),AND(Tabla135[[#This Row],[No. de Control]]&gt;1,Tabla135[[#This Row],[Desplazamiento en la Matriz]]="Probabilidad"),AB267-(AB267*Tabla135[[#This Row],[Valor del control]]),AND(Tabla135[[#This Row],[No. de Control]]=1,Tabla135[[#This Row],[Desplazamiento en la Matriz]]="Impacto"),D268,AND(Tabla135[[#This Row],[No. de Control]]&gt;1,Tabla135[[#This Row],[Desplazamiento en la Matriz]]="Impacto"),AB267),""),"")</f>
        <v/>
      </c>
      <c r="AC268" s="310" t="str" cm="1">
        <f t="array" ref="AC268">IFERROR(IF(Tabla135[[#This Row],[Registro diligenciado]]=TRUE,_xlfn.IFS(AND(Tabla135[[#This Row],[No. de Control]]=1,Tabla135[[#This Row],[Desplazamiento en la Matriz]]="Impacto"),E268-(E268*Tabla135[[#This Row],[Valor del control]]),AND(Tabla135[[#This Row],[No. de Control]]&gt;1,Tabla135[[#This Row],[Desplazamiento en la Matriz]]="Impacto"),AC267-(AC267*Tabla135[[#This Row],[Valor del control]]),AND(Tabla135[[#This Row],[No. de Control]]=1,Tabla135[[#This Row],[Desplazamiento en la Matriz]]="Probabilidad"),E268,AND(Tabla135[[#This Row],[No. de Control]]&gt;1,Tabla135[[#This Row],[Desplazamiento en la Matriz]]="Probabilidad"),AC267),""),"")</f>
        <v/>
      </c>
      <c r="AD268" s="310">
        <f>IFERROR(_xlfn.MINIFS(Tabla135[Probabilidad residual],Tabla135[Id Riesgo],Tabla135[[#This Row],[Id Riesgo]]),"")</f>
        <v>0.36</v>
      </c>
      <c r="AE268" s="310">
        <f>IFERROR(_xlfn.MINIFS(Tabla135[Impacto residual],Tabla135[Id Riesgo],Tabla135[[#This Row],[Id Riesgo]]),"")</f>
        <v>0.8</v>
      </c>
      <c r="AF268" s="310" t="str" cm="1">
        <f t="array" ref="AF2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8" s="310" t="str" cm="1">
        <f t="array" ref="AG2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8" s="395"/>
      <c r="AJ268" s="804">
        <f>_xlfn.MINIFS(Tabla135[Probabilidad residual],Tabla135[Id Riesgo],Tabla135[[#This Row],[Id Riesgo]])</f>
        <v>0.36</v>
      </c>
      <c r="AK268" s="804">
        <f>_xlfn.MINIFS(Tabla135[Impacto residual],Tabla135[Id Riesgo],Tabla135[[#This Row],[Id Riesgo]])</f>
        <v>0.8</v>
      </c>
      <c r="AL268" s="804"/>
      <c r="AM268" s="804"/>
      <c r="AN268" s="213"/>
      <c r="AO268" s="213"/>
      <c r="AP268" s="213"/>
      <c r="AQ268" s="213"/>
      <c r="AR268" s="213"/>
      <c r="AS268" s="213"/>
      <c r="AT268" s="213"/>
      <c r="AU268" s="213"/>
      <c r="AV268" s="213"/>
      <c r="AW268" s="213"/>
      <c r="AX268" s="213"/>
      <c r="AY268" s="213"/>
    </row>
    <row r="269" spans="1:51" ht="198.9" hidden="1" x14ac:dyDescent="0.4">
      <c r="A269" s="789" t="str">
        <f>Tabla135[[#This Row],[Id Riesgo]]</f>
        <v>RC26</v>
      </c>
      <c r="B269"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69" s="785" t="b">
        <f>Tabla135[[#This Row],[Identificado en paso 1 y 2?]]</f>
        <v>1</v>
      </c>
      <c r="D269" s="804">
        <f>_xlfn.XLOOKUP(Tabla135[[#This Row],[Id Riesgo]],Tabla13[Id Riesgo],Tabla13[Probabilidad],"",1)</f>
        <v>0.6</v>
      </c>
      <c r="E269" s="804">
        <f>IF(C269=TRUE,_xlfn.XLOOKUP(Tabla135[[#This Row],[Id Riesgo]],Tabla13[Id Riesgo],Tabla13[Porcentaje Impacto],"",1),"")</f>
        <v>0.8</v>
      </c>
      <c r="F269" s="290" t="str">
        <f t="shared" si="25"/>
        <v>RC26</v>
      </c>
      <c r="G269" s="414" t="b">
        <f>_xlfn.XLOOKUP(F269,Tabla13[Id Riesgo],Tabla13[Registro diligenciado],FALSE,1)</f>
        <v>1</v>
      </c>
      <c r="H269" s="290" t="str">
        <f>IF(G269,_xlfn.XLOOKUP(F269,Tabla6[Id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69" s="327">
        <f>_xlfn.XLOOKUP(Tabla135[[#This Row],[Id Riesgo]],Tabla13[Id Riesgo],Tabla13[Probabilidad])</f>
        <v>0.6</v>
      </c>
      <c r="J269" s="327">
        <f>_xlfn.XLOOKUP(Tabla135[[#This Row],[Id Riesgo]],Tabla13[Id Riesgo],Tabla13[Porcentaje Impacto],"",1)</f>
        <v>0.8</v>
      </c>
      <c r="K269" s="311">
        <v>8</v>
      </c>
      <c r="L269" s="435"/>
      <c r="M269" s="435"/>
      <c r="N269" s="435"/>
      <c r="O269" s="431"/>
      <c r="P269" s="435"/>
      <c r="Q269" s="434" t="str">
        <f>_xlfn.TEXTJOIN(" ",TRUE,Tabla135[[#This Row],[Actividad - Acción ¿Qué?
Inicia con verbo]],Tabla135[[#This Row],[Complemento
(Observaciones o desviaciones)]])</f>
        <v/>
      </c>
      <c r="R269" s="431"/>
      <c r="S269" s="451" t="str">
        <f>_xlfn.XLOOKUP(Tabla135[[#This Row],[Tipo de control]],Tabla7[Tipo de control],Tabla7[Peso],"",1)</f>
        <v/>
      </c>
      <c r="T269" s="430" t="str">
        <f>_xlfn.XLOOKUP(Tabla135[[#This Row],[Tipo de control]],Tabla7[Tipo de control],Tabla7[Afectación matriz],"",1)</f>
        <v/>
      </c>
      <c r="U269" s="431"/>
      <c r="V269" s="451" t="str">
        <f>_xlfn.XLOOKUP(Tabla135[[#This Row],[Implementación]],Tabla11[Implementación],Tabla11[Peso],"",1)</f>
        <v/>
      </c>
      <c r="W269" s="431"/>
      <c r="X269" s="431"/>
      <c r="Y269" s="431"/>
      <c r="Z269" s="431"/>
      <c r="AA269" s="310" t="str">
        <f>IFERROR(Tabla135[[#This Row],[Peso del control]]+Tabla135[[#This Row],[Peso de la implementación]],"")</f>
        <v/>
      </c>
      <c r="AB269" s="310" t="str" cm="1">
        <f t="array" ref="AB269">IFERROR(IF(Tabla135[[#This Row],[Registro diligenciado]]=TRUE,_xlfn.IFS(AND(Tabla135[[#This Row],[No. de Control]]=1,Tabla135[[#This Row],[Desplazamiento en la Matriz]]="Probabilidad"),D269-(D269*Tabla135[[#This Row],[Valor del control]]),AND(Tabla135[[#This Row],[No. de Control]]&gt;1,Tabla135[[#This Row],[Desplazamiento en la Matriz]]="Probabilidad"),AB268-(AB268*Tabla135[[#This Row],[Valor del control]]),AND(Tabla135[[#This Row],[No. de Control]]=1,Tabla135[[#This Row],[Desplazamiento en la Matriz]]="Impacto"),D269,AND(Tabla135[[#This Row],[No. de Control]]&gt;1,Tabla135[[#This Row],[Desplazamiento en la Matriz]]="Impacto"),AB268),""),"")</f>
        <v/>
      </c>
      <c r="AC269" s="310" t="str" cm="1">
        <f t="array" ref="AC269">IFERROR(IF(Tabla135[[#This Row],[Registro diligenciado]]=TRUE,_xlfn.IFS(AND(Tabla135[[#This Row],[No. de Control]]=1,Tabla135[[#This Row],[Desplazamiento en la Matriz]]="Impacto"),E269-(E269*Tabla135[[#This Row],[Valor del control]]),AND(Tabla135[[#This Row],[No. de Control]]&gt;1,Tabla135[[#This Row],[Desplazamiento en la Matriz]]="Impacto"),AC268-(AC268*Tabla135[[#This Row],[Valor del control]]),AND(Tabla135[[#This Row],[No. de Control]]=1,Tabla135[[#This Row],[Desplazamiento en la Matriz]]="Probabilidad"),E269,AND(Tabla135[[#This Row],[No. de Control]]&gt;1,Tabla135[[#This Row],[Desplazamiento en la Matriz]]="Probabilidad"),AC268),""),"")</f>
        <v/>
      </c>
      <c r="AD269" s="310">
        <f>IFERROR(_xlfn.MINIFS(Tabla135[Probabilidad residual],Tabla135[Id Riesgo],Tabla135[[#This Row],[Id Riesgo]]),"")</f>
        <v>0.36</v>
      </c>
      <c r="AE269" s="310">
        <f>IFERROR(_xlfn.MINIFS(Tabla135[Impacto residual],Tabla135[Id Riesgo],Tabla135[[#This Row],[Id Riesgo]]),"")</f>
        <v>0.8</v>
      </c>
      <c r="AF269" s="310" t="str" cm="1">
        <f t="array" ref="AF2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69" s="310" t="str" cm="1">
        <f t="array" ref="AG2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69" s="395"/>
      <c r="AJ269" s="804">
        <f>_xlfn.MINIFS(Tabla135[Probabilidad residual],Tabla135[Id Riesgo],Tabla135[[#This Row],[Id Riesgo]])</f>
        <v>0.36</v>
      </c>
      <c r="AK269" s="804">
        <f>_xlfn.MINIFS(Tabla135[Impacto residual],Tabla135[Id Riesgo],Tabla135[[#This Row],[Id Riesgo]])</f>
        <v>0.8</v>
      </c>
      <c r="AL269" s="804"/>
      <c r="AM269" s="804"/>
      <c r="AN269" s="213"/>
      <c r="AO269" s="213"/>
      <c r="AP269" s="213"/>
      <c r="AQ269" s="213"/>
      <c r="AR269" s="213"/>
      <c r="AS269" s="213"/>
      <c r="AT269" s="213"/>
      <c r="AU269" s="213"/>
      <c r="AV269" s="213"/>
      <c r="AW269" s="213"/>
      <c r="AX269" s="213"/>
      <c r="AY269" s="213"/>
    </row>
    <row r="270" spans="1:51" ht="198.9" hidden="1" x14ac:dyDescent="0.4">
      <c r="A270" s="789" t="str">
        <f>Tabla135[[#This Row],[Id Riesgo]]</f>
        <v>RC26</v>
      </c>
      <c r="B270"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70" s="785" t="b">
        <f>Tabla135[[#This Row],[Identificado en paso 1 y 2?]]</f>
        <v>1</v>
      </c>
      <c r="D270" s="804">
        <f>_xlfn.XLOOKUP(Tabla135[[#This Row],[Id Riesgo]],Tabla13[Id Riesgo],Tabla13[Probabilidad],"",1)</f>
        <v>0.6</v>
      </c>
      <c r="E270" s="804">
        <f>IF(C270=TRUE,_xlfn.XLOOKUP(Tabla135[[#This Row],[Id Riesgo]],Tabla13[Id Riesgo],Tabla13[Porcentaje Impacto],"",1),"")</f>
        <v>0.8</v>
      </c>
      <c r="F270" s="290" t="str">
        <f t="shared" si="25"/>
        <v>RC26</v>
      </c>
      <c r="G270" s="414" t="b">
        <f>_xlfn.XLOOKUP(F270,Tabla13[Id Riesgo],Tabla13[Registro diligenciado],FALSE,1)</f>
        <v>1</v>
      </c>
      <c r="H270" s="290" t="str">
        <f>IF(G270,_xlfn.XLOOKUP(F270,Tabla6[Id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70" s="327">
        <f>_xlfn.XLOOKUP(Tabla135[[#This Row],[Id Riesgo]],Tabla13[Id Riesgo],Tabla13[Probabilidad])</f>
        <v>0.6</v>
      </c>
      <c r="J270" s="327">
        <f>_xlfn.XLOOKUP(Tabla135[[#This Row],[Id Riesgo]],Tabla13[Id Riesgo],Tabla13[Porcentaje Impacto],"",1)</f>
        <v>0.8</v>
      </c>
      <c r="K270" s="311">
        <v>9</v>
      </c>
      <c r="L270" s="435"/>
      <c r="M270" s="435"/>
      <c r="N270" s="435"/>
      <c r="O270" s="431"/>
      <c r="P270" s="435"/>
      <c r="Q270" s="434" t="str">
        <f>_xlfn.TEXTJOIN(" ",TRUE,Tabla135[[#This Row],[Actividad - Acción ¿Qué?
Inicia con verbo]],Tabla135[[#This Row],[Complemento
(Observaciones o desviaciones)]])</f>
        <v/>
      </c>
      <c r="R270" s="431"/>
      <c r="S270" s="451" t="str">
        <f>_xlfn.XLOOKUP(Tabla135[[#This Row],[Tipo de control]],Tabla7[Tipo de control],Tabla7[Peso],"",1)</f>
        <v/>
      </c>
      <c r="T270" s="430" t="str">
        <f>_xlfn.XLOOKUP(Tabla135[[#This Row],[Tipo de control]],Tabla7[Tipo de control],Tabla7[Afectación matriz],"",1)</f>
        <v/>
      </c>
      <c r="U270" s="431"/>
      <c r="V270" s="451" t="str">
        <f>_xlfn.XLOOKUP(Tabla135[[#This Row],[Implementación]],Tabla11[Implementación],Tabla11[Peso],"",1)</f>
        <v/>
      </c>
      <c r="W270" s="431"/>
      <c r="X270" s="431"/>
      <c r="Y270" s="431"/>
      <c r="Z270" s="431"/>
      <c r="AA270" s="310" t="str">
        <f>IFERROR(Tabla135[[#This Row],[Peso del control]]+Tabla135[[#This Row],[Peso de la implementación]],"")</f>
        <v/>
      </c>
      <c r="AB270" s="310" t="str" cm="1">
        <f t="array" ref="AB270">IFERROR(IF(Tabla135[[#This Row],[Registro diligenciado]]=TRUE,_xlfn.IFS(AND(Tabla135[[#This Row],[No. de Control]]=1,Tabla135[[#This Row],[Desplazamiento en la Matriz]]="Probabilidad"),D270-(D270*Tabla135[[#This Row],[Valor del control]]),AND(Tabla135[[#This Row],[No. de Control]]&gt;1,Tabla135[[#This Row],[Desplazamiento en la Matriz]]="Probabilidad"),AB269-(AB269*Tabla135[[#This Row],[Valor del control]]),AND(Tabla135[[#This Row],[No. de Control]]=1,Tabla135[[#This Row],[Desplazamiento en la Matriz]]="Impacto"),D270,AND(Tabla135[[#This Row],[No. de Control]]&gt;1,Tabla135[[#This Row],[Desplazamiento en la Matriz]]="Impacto"),AB269),""),"")</f>
        <v/>
      </c>
      <c r="AC270" s="310" t="str" cm="1">
        <f t="array" ref="AC270">IFERROR(IF(Tabla135[[#This Row],[Registro diligenciado]]=TRUE,_xlfn.IFS(AND(Tabla135[[#This Row],[No. de Control]]=1,Tabla135[[#This Row],[Desplazamiento en la Matriz]]="Impacto"),E270-(E270*Tabla135[[#This Row],[Valor del control]]),AND(Tabla135[[#This Row],[No. de Control]]&gt;1,Tabla135[[#This Row],[Desplazamiento en la Matriz]]="Impacto"),AC269-(AC269*Tabla135[[#This Row],[Valor del control]]),AND(Tabla135[[#This Row],[No. de Control]]=1,Tabla135[[#This Row],[Desplazamiento en la Matriz]]="Probabilidad"),E270,AND(Tabla135[[#This Row],[No. de Control]]&gt;1,Tabla135[[#This Row],[Desplazamiento en la Matriz]]="Probabilidad"),AC269),""),"")</f>
        <v/>
      </c>
      <c r="AD270" s="310">
        <f>IFERROR(_xlfn.MINIFS(Tabla135[Probabilidad residual],Tabla135[Id Riesgo],Tabla135[[#This Row],[Id Riesgo]]),"")</f>
        <v>0.36</v>
      </c>
      <c r="AE270" s="310">
        <f>IFERROR(_xlfn.MINIFS(Tabla135[Impacto residual],Tabla135[Id Riesgo],Tabla135[[#This Row],[Id Riesgo]]),"")</f>
        <v>0.8</v>
      </c>
      <c r="AF270" s="310" t="str" cm="1">
        <f t="array" ref="AF2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0" s="310" t="str" cm="1">
        <f t="array" ref="AG2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0" s="395"/>
      <c r="AJ270" s="804">
        <f>_xlfn.MINIFS(Tabla135[Probabilidad residual],Tabla135[Id Riesgo],Tabla135[[#This Row],[Id Riesgo]])</f>
        <v>0.36</v>
      </c>
      <c r="AK270" s="804">
        <f>_xlfn.MINIFS(Tabla135[Impacto residual],Tabla135[Id Riesgo],Tabla135[[#This Row],[Id Riesgo]])</f>
        <v>0.8</v>
      </c>
      <c r="AL270" s="804"/>
      <c r="AM270" s="804"/>
      <c r="AN270" s="213"/>
      <c r="AO270" s="213"/>
      <c r="AP270" s="213"/>
      <c r="AQ270" s="213"/>
      <c r="AR270" s="213"/>
      <c r="AS270" s="213"/>
      <c r="AT270" s="213"/>
      <c r="AU270" s="213"/>
      <c r="AV270" s="213"/>
      <c r="AW270" s="213"/>
      <c r="AX270" s="213"/>
      <c r="AY270" s="213"/>
    </row>
    <row r="271" spans="1:51" ht="198.9" hidden="1" x14ac:dyDescent="0.4">
      <c r="A271" s="789" t="str">
        <f>Tabla135[[#This Row],[Id Riesgo]]</f>
        <v>RC26</v>
      </c>
      <c r="B271" s="790" t="str">
        <f>Tabla135[[#This Row],[Riesgo]]</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C271" s="785" t="b">
        <f>Tabla135[[#This Row],[Identificado en paso 1 y 2?]]</f>
        <v>1</v>
      </c>
      <c r="D271" s="804">
        <f>_xlfn.XLOOKUP(Tabla135[[#This Row],[Id Riesgo]],Tabla13[Id Riesgo],Tabla13[Probabilidad],"",1)</f>
        <v>0.6</v>
      </c>
      <c r="E271" s="804">
        <f>IF(C271=TRUE,_xlfn.XLOOKUP(Tabla135[[#This Row],[Id Riesgo]],Tabla13[Id Riesgo],Tabla13[Porcentaje Impacto],"",1),"")</f>
        <v>0.8</v>
      </c>
      <c r="F271" s="290" t="str">
        <f t="shared" si="25"/>
        <v>RC26</v>
      </c>
      <c r="G271" s="414" t="b">
        <f>_xlfn.XLOOKUP(F271,Tabla13[Id Riesgo],Tabla13[Registro diligenciado],FALSE,1)</f>
        <v>1</v>
      </c>
      <c r="H271" s="290" t="str">
        <f>IF(G271,_xlfn.XLOOKUP(F271,Tabla6[Id Riesgo],Tabla6[DESCRIPCIÓN DEL RIESGO],FALSE,1),"")</f>
        <v>Posibilidad de afectación Reputacional, Legal, Operativa por Soborno entrante, Conflicto de Intereses, Corrupción debido a desviaciones en la gestión de los trámites misionales a cargo de las UGT, orientadas al favorecimiento indebido de terceros en la adjudicación o formalización de proceso vigentes, bienes fiscales patrimoniales y asignación de subsidios, a causa de  debilidades en la atención integral al usuario por parte de contratistas, asociadas al desconocimiento de lineamientos institucionales, así como a falencias en la trazabilidad del trámite, la segregación de funciones y la supervisión de decisiones.</v>
      </c>
      <c r="I271" s="327">
        <f>_xlfn.XLOOKUP(Tabla135[[#This Row],[Id Riesgo]],Tabla13[Id Riesgo],Tabla13[Probabilidad])</f>
        <v>0.6</v>
      </c>
      <c r="J271" s="327">
        <f>_xlfn.XLOOKUP(Tabla135[[#This Row],[Id Riesgo]],Tabla13[Id Riesgo],Tabla13[Porcentaje Impacto],"",1)</f>
        <v>0.8</v>
      </c>
      <c r="K271" s="311">
        <v>10</v>
      </c>
      <c r="L271" s="435"/>
      <c r="M271" s="435"/>
      <c r="N271" s="435"/>
      <c r="O271" s="431"/>
      <c r="P271" s="435"/>
      <c r="Q271" s="434" t="str">
        <f>_xlfn.TEXTJOIN(" ",TRUE,Tabla135[[#This Row],[Actividad - Acción ¿Qué?
Inicia con verbo]],Tabla135[[#This Row],[Complemento
(Observaciones o desviaciones)]])</f>
        <v/>
      </c>
      <c r="R271" s="431"/>
      <c r="S271" s="451" t="str">
        <f>_xlfn.XLOOKUP(Tabla135[[#This Row],[Tipo de control]],Tabla7[Tipo de control],Tabla7[Peso],"",1)</f>
        <v/>
      </c>
      <c r="T271" s="430" t="str">
        <f>_xlfn.XLOOKUP(Tabla135[[#This Row],[Tipo de control]],Tabla7[Tipo de control],Tabla7[Afectación matriz],"",1)</f>
        <v/>
      </c>
      <c r="U271" s="431"/>
      <c r="V271" s="451" t="str">
        <f>_xlfn.XLOOKUP(Tabla135[[#This Row],[Implementación]],Tabla11[Implementación],Tabla11[Peso],"",1)</f>
        <v/>
      </c>
      <c r="W271" s="431"/>
      <c r="X271" s="431"/>
      <c r="Y271" s="431"/>
      <c r="Z271" s="431"/>
      <c r="AA271" s="310" t="str">
        <f>IFERROR(Tabla135[[#This Row],[Peso del control]]+Tabla135[[#This Row],[Peso de la implementación]],"")</f>
        <v/>
      </c>
      <c r="AB271" s="310" t="str" cm="1">
        <f t="array" ref="AB271">IFERROR(IF(Tabla135[[#This Row],[Registro diligenciado]]=TRUE,_xlfn.IFS(AND(Tabla135[[#This Row],[No. de Control]]=1,Tabla135[[#This Row],[Desplazamiento en la Matriz]]="Probabilidad"),D271-(D271*Tabla135[[#This Row],[Valor del control]]),AND(Tabla135[[#This Row],[No. de Control]]&gt;1,Tabla135[[#This Row],[Desplazamiento en la Matriz]]="Probabilidad"),AB270-(AB270*Tabla135[[#This Row],[Valor del control]]),AND(Tabla135[[#This Row],[No. de Control]]=1,Tabla135[[#This Row],[Desplazamiento en la Matriz]]="Impacto"),D271,AND(Tabla135[[#This Row],[No. de Control]]&gt;1,Tabla135[[#This Row],[Desplazamiento en la Matriz]]="Impacto"),AB270),""),"")</f>
        <v/>
      </c>
      <c r="AC271" s="310" t="str" cm="1">
        <f t="array" ref="AC271">IFERROR(IF(Tabla135[[#This Row],[Registro diligenciado]]=TRUE,_xlfn.IFS(AND(Tabla135[[#This Row],[No. de Control]]=1,Tabla135[[#This Row],[Desplazamiento en la Matriz]]="Impacto"),E271-(E271*Tabla135[[#This Row],[Valor del control]]),AND(Tabla135[[#This Row],[No. de Control]]&gt;1,Tabla135[[#This Row],[Desplazamiento en la Matriz]]="Impacto"),AC270-(AC270*Tabla135[[#This Row],[Valor del control]]),AND(Tabla135[[#This Row],[No. de Control]]=1,Tabla135[[#This Row],[Desplazamiento en la Matriz]]="Probabilidad"),E271,AND(Tabla135[[#This Row],[No. de Control]]&gt;1,Tabla135[[#This Row],[Desplazamiento en la Matriz]]="Probabilidad"),AC270),""),"")</f>
        <v/>
      </c>
      <c r="AD271" s="310">
        <f>IFERROR(_xlfn.MINIFS(Tabla135[Probabilidad residual],Tabla135[Id Riesgo],Tabla135[[#This Row],[Id Riesgo]]),"")</f>
        <v>0.36</v>
      </c>
      <c r="AE271" s="310">
        <f>IFERROR(_xlfn.MINIFS(Tabla135[Impacto residual],Tabla135[Id Riesgo],Tabla135[[#This Row],[Id Riesgo]]),"")</f>
        <v>0.8</v>
      </c>
      <c r="AF271" s="310" t="str" cm="1">
        <f t="array" ref="AF2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271" s="310" t="str" cm="1">
        <f t="array" ref="AG2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2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1" s="395"/>
      <c r="AJ271" s="804">
        <f>_xlfn.MINIFS(Tabla135[Probabilidad residual],Tabla135[Id Riesgo],Tabla135[[#This Row],[Id Riesgo]])</f>
        <v>0.36</v>
      </c>
      <c r="AK271" s="804">
        <f>_xlfn.MINIFS(Tabla135[Impacto residual],Tabla135[Id Riesgo],Tabla135[[#This Row],[Id Riesgo]])</f>
        <v>0.8</v>
      </c>
      <c r="AL271" s="804"/>
      <c r="AM271" s="804"/>
      <c r="AN271" s="213"/>
      <c r="AO271" s="213"/>
      <c r="AP271" s="213"/>
      <c r="AQ271" s="213"/>
      <c r="AR271" s="213"/>
      <c r="AS271" s="213"/>
      <c r="AT271" s="213"/>
      <c r="AU271" s="213"/>
      <c r="AV271" s="213"/>
      <c r="AW271" s="213"/>
      <c r="AX271" s="213"/>
      <c r="AY271" s="213"/>
    </row>
    <row r="272" spans="1:51" ht="42" customHeight="1" x14ac:dyDescent="0.4">
      <c r="A272" s="787" t="str">
        <f>Tabla135[[#This Row],[Id Riesgo]]</f>
        <v>RC27</v>
      </c>
      <c r="B272" s="788" t="str">
        <f>Tabla135[[#This Row],[Riesgo]]</f>
        <v/>
      </c>
      <c r="C272" s="786" t="b">
        <f>Tabla135[[#This Row],[Identificado en paso 1 y 2?]]</f>
        <v>0</v>
      </c>
      <c r="D272" s="803" t="str">
        <f>_xlfn.XLOOKUP(Tabla135[[#This Row],[Id Riesgo]],Tabla13[Id Riesgo],Tabla13[Probabilidad],"",1)</f>
        <v/>
      </c>
      <c r="E272" s="803" t="str">
        <f>IF(C272=TRUE,_xlfn.XLOOKUP(Tabla135[[#This Row],[Id Riesgo]],Tabla13[Id Riesgo],Tabla13[Porcentaje Impacto],"",1),"")</f>
        <v/>
      </c>
      <c r="F272" s="439" t="s">
        <v>610</v>
      </c>
      <c r="G272" s="454" t="b">
        <f>_xlfn.XLOOKUP(F272,Tabla13[Id Riesgo],Tabla13[Registro diligenciado],FALSE,1)</f>
        <v>0</v>
      </c>
      <c r="H272" s="439" t="str">
        <f>IF(G272,_xlfn.XLOOKUP(F272,Tabla6[Id Riesgo],Tabla6[DESCRIPCIÓN DEL RIESGO],FALSE,1),"")</f>
        <v/>
      </c>
      <c r="I272" s="455" t="str">
        <f>_xlfn.XLOOKUP(Tabla135[[#This Row],[Id Riesgo]],Tabla13[Id Riesgo],Tabla13[Probabilidad])</f>
        <v/>
      </c>
      <c r="J272" s="455" t="str">
        <f>_xlfn.XLOOKUP(Tabla135[[#This Row],[Id Riesgo]],Tabla13[Id Riesgo],Tabla13[Porcentaje Impacto],"",1)</f>
        <v/>
      </c>
      <c r="K272" s="445">
        <v>1</v>
      </c>
      <c r="L272" s="448"/>
      <c r="M272" s="448"/>
      <c r="N272" s="448"/>
      <c r="O272" s="440" t="s">
        <v>961</v>
      </c>
      <c r="P272" s="448"/>
      <c r="Q272" s="456" t="str">
        <f>_xlfn.TEXTJOIN(" ",TRUE,Tabla135[[#This Row],[Actividad - Acción ¿Qué?
Inicia con verbo]],Tabla135[[#This Row],[Complemento
(Observaciones o desviaciones)]])</f>
        <v>Se elimina el control según memorando 202676000141013</v>
      </c>
      <c r="R272" s="440" t="s">
        <v>135</v>
      </c>
      <c r="S272" s="455">
        <f>_xlfn.XLOOKUP(Tabla135[[#This Row],[Tipo de control]],Tabla7[Tipo de control],Tabla7[Peso],"",1)</f>
        <v>0.15</v>
      </c>
      <c r="T272" s="439" t="str">
        <f>_xlfn.XLOOKUP(Tabla135[[#This Row],[Tipo de control]],Tabla7[Tipo de control],Tabla7[Afectación matriz],"",1)</f>
        <v>Probabilidad</v>
      </c>
      <c r="U272" s="440" t="s">
        <v>136</v>
      </c>
      <c r="V272" s="455">
        <f>_xlfn.XLOOKUP(Tabla135[[#This Row],[Implementación]],Tabla11[Implementación],Tabla11[Peso],"",1)</f>
        <v>0.15</v>
      </c>
      <c r="W272" s="440" t="s">
        <v>98</v>
      </c>
      <c r="X272" s="440" t="s">
        <v>204</v>
      </c>
      <c r="Y272" s="440" t="s">
        <v>133</v>
      </c>
      <c r="Z272" s="440" t="s">
        <v>101</v>
      </c>
      <c r="AA272" s="444">
        <f>IFERROR(Tabla135[[#This Row],[Peso del control]]+Tabla135[[#This Row],[Peso de la implementación]],"")</f>
        <v>0.3</v>
      </c>
      <c r="AB272" s="444" t="str" cm="1">
        <f t="array" ref="AB272">IFERROR(IF(Tabla135[[#This Row],[Registro diligenciado]]=TRUE,_xlfn.IFS(AND(Tabla135[[#This Row],[No. de Control]]=1,Tabla135[[#This Row],[Desplazamiento en la Matriz]]="Probabilidad"),D272-(D272*Tabla135[[#This Row],[Valor del control]]),AND(Tabla135[[#This Row],[No. de Control]]&gt;1,Tabla135[[#This Row],[Desplazamiento en la Matriz]]="Probabilidad"),AB271-(AB271*Tabla135[[#This Row],[Valor del control]]),AND(Tabla135[[#This Row],[No. de Control]]=1,Tabla135[[#This Row],[Desplazamiento en la Matriz]]="Impacto"),D272,AND(Tabla135[[#This Row],[No. de Control]]&gt;1,Tabla135[[#This Row],[Desplazamiento en la Matriz]]="Impacto"),AB271),""),"")</f>
        <v/>
      </c>
      <c r="AC272" s="444" t="str" cm="1">
        <f t="array" ref="AC272">IFERROR(IF(Tabla135[[#This Row],[Registro diligenciado]]=TRUE,_xlfn.IFS(AND(Tabla135[[#This Row],[No. de Control]]=1,Tabla135[[#This Row],[Desplazamiento en la Matriz]]="Impacto"),E272-(E272*Tabla135[[#This Row],[Valor del control]]),AND(Tabla135[[#This Row],[No. de Control]]&gt;1,Tabla135[[#This Row],[Desplazamiento en la Matriz]]="Impacto"),AC271-(AC271*Tabla135[[#This Row],[Valor del control]]),AND(Tabla135[[#This Row],[No. de Control]]=1,Tabla135[[#This Row],[Desplazamiento en la Matriz]]="Probabilidad"),E272,AND(Tabla135[[#This Row],[No. de Control]]&gt;1,Tabla135[[#This Row],[Desplazamiento en la Matriz]]="Probabilidad"),AC271),""),"")</f>
        <v/>
      </c>
      <c r="AD272" s="444">
        <f>IFERROR(_xlfn.MINIFS(Tabla135[Probabilidad residual],Tabla135[Id Riesgo],Tabla135[[#This Row],[Id Riesgo]]),"")</f>
        <v>0</v>
      </c>
      <c r="AE272" s="444">
        <f>IFERROR(_xlfn.MINIFS(Tabla135[Impacto residual],Tabla135[Id Riesgo],Tabla135[[#This Row],[Id Riesgo]]),"")</f>
        <v>0</v>
      </c>
      <c r="AF272" s="444" t="str" cm="1">
        <f t="array" ref="AF2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2" s="444" t="str" cm="1">
        <f t="array" ref="AG2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2" s="458"/>
      <c r="AJ272" s="803">
        <f>_xlfn.MINIFS(Tabla135[Probabilidad residual],Tabla135[Id Riesgo],Tabla135[[#This Row],[Id Riesgo]])</f>
        <v>0</v>
      </c>
      <c r="AK272" s="803">
        <f>_xlfn.MINIFS(Tabla135[Impacto residual],Tabla135[Id Riesgo],Tabla135[[#This Row],[Id Riesgo]])</f>
        <v>0</v>
      </c>
      <c r="AL272" s="803" t="str" cm="1">
        <f t="array" ref="AL272">IFERROR(_xlfn.IFS(AND(AJ272&gt;=CONFIGURACIÓN!$BF$6,AJ272&lt;=CONFIGURACIÓN!$BG$6),CONFIGURACIÓN!$BE$6,AND(AJ272&gt;=CONFIGURACIÓN!$BF$7,AJ272&lt;=CONFIGURACIÓN!$BG$7),CONFIGURACIÓN!$BE$7,AND(AJ272&gt;=CONFIGURACIÓN!$BF$8,AJ272&lt;=CONFIGURACIÓN!$BG$8),CONFIGURACIÓN!$BE$8,AND(AJ272&gt;=CONFIGURACIÓN!$BF$9,AJ272&lt;=CONFIGURACIÓN!$BG$9),CONFIGURACIÓN!$BE$9,AND(AJ272&gt;=CONFIGURACIÓN!$BF$10,AJ272&lt;=CONFIGURACIÓN!$BG$10),CONFIGURACIÓN!$BE$10),"")</f>
        <v/>
      </c>
      <c r="AM272" s="803" t="str" cm="1">
        <f t="array" ref="AM272">IFERROR(_xlfn.IFS(AND(AK272&gt;=CONFIGURACIÓN!$BJ$6,AK272&lt;=CONFIGURACIÓN!$BK$6),CONFIGURACIÓN!$BI$6,AND(AK272&gt;=CONFIGURACIÓN!$BJ$7,AK272&lt;=CONFIGURACIÓN!$BK$7),CONFIGURACIÓN!$BI$7,AND(AK272&gt;=CONFIGURACIÓN!$BJ$8,AK272&lt;=CONFIGURACIÓN!$BK$8),CONFIGURACIÓN!$BI$8,AND(AK272&gt;=CONFIGURACIÓN!$BJ$9,AK272&lt;=CONFIGURACIÓN!$BK$9),CONFIGURACIÓN!$BI$9,AND(AK272&gt;=CONFIGURACIÓN!$BJ$10,AK272&lt;=CONFIGURACIÓN!$BK$10),CONFIGURACIÓN!$BI$10),"")</f>
        <v/>
      </c>
      <c r="AN272" s="213"/>
      <c r="AO272" s="213"/>
      <c r="AP272" s="213"/>
      <c r="AQ272" s="213"/>
      <c r="AR272" s="213"/>
      <c r="AS272" s="213"/>
      <c r="AT272" s="213"/>
      <c r="AU272" s="213"/>
      <c r="AV272" s="213"/>
      <c r="AW272" s="213"/>
      <c r="AX272" s="213"/>
      <c r="AY272" s="213"/>
    </row>
    <row r="273" spans="1:51" ht="15" hidden="1" customHeight="1" x14ac:dyDescent="0.4">
      <c r="A273" s="787" t="str">
        <f>Tabla135[[#This Row],[Id Riesgo]]</f>
        <v>RC27</v>
      </c>
      <c r="B273" s="788" t="str">
        <f>Tabla135[[#This Row],[Riesgo]]</f>
        <v/>
      </c>
      <c r="C273" s="786" t="b">
        <f>Tabla135[[#This Row],[Identificado en paso 1 y 2?]]</f>
        <v>0</v>
      </c>
      <c r="D273" s="803" t="str">
        <f>_xlfn.XLOOKUP(Tabla135[[#This Row],[Id Riesgo]],Tabla13[Id Riesgo],Tabla13[Probabilidad],"",1)</f>
        <v/>
      </c>
      <c r="E273" s="803" t="str">
        <f>IF(C273=TRUE,_xlfn.XLOOKUP(Tabla135[[#This Row],[Id Riesgo]],Tabla13[Id Riesgo],Tabla13[Porcentaje Impacto],"",1),"")</f>
        <v/>
      </c>
      <c r="F273" s="439" t="str">
        <f t="shared" ref="F273:F281" si="26">F272</f>
        <v>RC27</v>
      </c>
      <c r="G273" s="454" t="b">
        <f>_xlfn.XLOOKUP(F273,Tabla13[Id Riesgo],Tabla13[Registro diligenciado],FALSE,1)</f>
        <v>0</v>
      </c>
      <c r="H273" s="439" t="str">
        <f>IF(G273,_xlfn.XLOOKUP(F273,Tabla6[Id Riesgo],Tabla6[DESCRIPCIÓN DEL RIESGO],FALSE,1),"")</f>
        <v/>
      </c>
      <c r="I273" s="455" t="str">
        <f>_xlfn.XLOOKUP(Tabla135[[#This Row],[Id Riesgo]],Tabla13[Id Riesgo],Tabla13[Probabilidad])</f>
        <v/>
      </c>
      <c r="J273" s="455" t="str">
        <f>_xlfn.XLOOKUP(Tabla135[[#This Row],[Id Riesgo]],Tabla13[Id Riesgo],Tabla13[Porcentaje Impacto],"",1)</f>
        <v/>
      </c>
      <c r="K273" s="445">
        <v>2</v>
      </c>
      <c r="L273" s="448"/>
      <c r="M273" s="448"/>
      <c r="N273" s="448"/>
      <c r="O273" s="440"/>
      <c r="P273" s="448"/>
      <c r="Q273" s="456" t="str">
        <f>_xlfn.TEXTJOIN(" ",TRUE,Tabla135[[#This Row],[Actividad - Acción ¿Qué?
Inicia con verbo]],Tabla135[[#This Row],[Complemento
(Observaciones o desviaciones)]])</f>
        <v/>
      </c>
      <c r="R273" s="440"/>
      <c r="S273" s="455" t="str">
        <f>_xlfn.XLOOKUP(Tabla135[[#This Row],[Tipo de control]],Tabla7[Tipo de control],Tabla7[Peso],"",1)</f>
        <v/>
      </c>
      <c r="T273" s="439" t="str">
        <f>_xlfn.XLOOKUP(Tabla135[[#This Row],[Tipo de control]],Tabla7[Tipo de control],Tabla7[Afectación matriz],"",1)</f>
        <v/>
      </c>
      <c r="U273" s="440"/>
      <c r="V273" s="455" t="str">
        <f>_xlfn.XLOOKUP(Tabla135[[#This Row],[Implementación]],Tabla11[Implementación],Tabla11[Peso],"",1)</f>
        <v/>
      </c>
      <c r="W273" s="440"/>
      <c r="X273" s="440"/>
      <c r="Y273" s="440"/>
      <c r="Z273" s="440"/>
      <c r="AA273" s="444" t="str">
        <f>IFERROR(Tabla135[[#This Row],[Peso del control]]+Tabla135[[#This Row],[Peso de la implementación]],"")</f>
        <v/>
      </c>
      <c r="AB273" s="444" t="str" cm="1">
        <f t="array" ref="AB273">IFERROR(IF(Tabla135[[#This Row],[Registro diligenciado]]=TRUE,_xlfn.IFS(AND(Tabla135[[#This Row],[No. de Control]]=1,Tabla135[[#This Row],[Desplazamiento en la Matriz]]="Probabilidad"),D273-(D273*Tabla135[[#This Row],[Valor del control]]),AND(Tabla135[[#This Row],[No. de Control]]&gt;1,Tabla135[[#This Row],[Desplazamiento en la Matriz]]="Probabilidad"),AB272-(AB272*Tabla135[[#This Row],[Valor del control]]),AND(Tabla135[[#This Row],[No. de Control]]=1,Tabla135[[#This Row],[Desplazamiento en la Matriz]]="Impacto"),D273,AND(Tabla135[[#This Row],[No. de Control]]&gt;1,Tabla135[[#This Row],[Desplazamiento en la Matriz]]="Impacto"),AB272),""),"")</f>
        <v/>
      </c>
      <c r="AC273" s="444" t="str" cm="1">
        <f t="array" ref="AC273">IFERROR(IF(Tabla135[[#This Row],[Registro diligenciado]]=TRUE,_xlfn.IFS(AND(Tabla135[[#This Row],[No. de Control]]=1,Tabla135[[#This Row],[Desplazamiento en la Matriz]]="Impacto"),E273-(E273*Tabla135[[#This Row],[Valor del control]]),AND(Tabla135[[#This Row],[No. de Control]]&gt;1,Tabla135[[#This Row],[Desplazamiento en la Matriz]]="Impacto"),AC272-(AC272*Tabla135[[#This Row],[Valor del control]]),AND(Tabla135[[#This Row],[No. de Control]]=1,Tabla135[[#This Row],[Desplazamiento en la Matriz]]="Probabilidad"),E273,AND(Tabla135[[#This Row],[No. de Control]]&gt;1,Tabla135[[#This Row],[Desplazamiento en la Matriz]]="Probabilidad"),AC272),""),"")</f>
        <v/>
      </c>
      <c r="AD273" s="444">
        <f>IFERROR(_xlfn.MINIFS(Tabla135[Probabilidad residual],Tabla135[Id Riesgo],Tabla135[[#This Row],[Id Riesgo]]),"")</f>
        <v>0</v>
      </c>
      <c r="AE273" s="444">
        <f>IFERROR(_xlfn.MINIFS(Tabla135[Impacto residual],Tabla135[Id Riesgo],Tabla135[[#This Row],[Id Riesgo]]),"")</f>
        <v>0</v>
      </c>
      <c r="AF273" s="444" t="str" cm="1">
        <f t="array" ref="AF2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3" s="444" t="str" cm="1">
        <f t="array" ref="AG2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3" s="458"/>
      <c r="AJ273" s="803">
        <f>_xlfn.MINIFS(Tabla135[Probabilidad residual],Tabla135[Id Riesgo],Tabla135[[#This Row],[Id Riesgo]])</f>
        <v>0</v>
      </c>
      <c r="AK273" s="803">
        <f>_xlfn.MINIFS(Tabla135[Impacto residual],Tabla135[Id Riesgo],Tabla135[[#This Row],[Id Riesgo]])</f>
        <v>0</v>
      </c>
      <c r="AL273" s="803"/>
      <c r="AM273" s="803"/>
      <c r="AN273" s="213"/>
      <c r="AO273" s="213"/>
      <c r="AP273" s="213"/>
      <c r="AQ273" s="213"/>
      <c r="AR273" s="213"/>
      <c r="AS273" s="213"/>
      <c r="AT273" s="213"/>
      <c r="AU273" s="213"/>
      <c r="AV273" s="213"/>
      <c r="AW273" s="213"/>
      <c r="AX273" s="213"/>
      <c r="AY273" s="213"/>
    </row>
    <row r="274" spans="1:51" ht="15" hidden="1" customHeight="1" x14ac:dyDescent="0.4">
      <c r="A274" s="787" t="str">
        <f>Tabla135[[#This Row],[Id Riesgo]]</f>
        <v>RC27</v>
      </c>
      <c r="B274" s="788" t="str">
        <f>Tabla135[[#This Row],[Riesgo]]</f>
        <v/>
      </c>
      <c r="C274" s="786" t="b">
        <f>Tabla135[[#This Row],[Identificado en paso 1 y 2?]]</f>
        <v>0</v>
      </c>
      <c r="D274" s="803" t="str">
        <f>_xlfn.XLOOKUP(Tabla135[[#This Row],[Id Riesgo]],Tabla13[Id Riesgo],Tabla13[Probabilidad],"",1)</f>
        <v/>
      </c>
      <c r="E274" s="803" t="str">
        <f>IF(C274=TRUE,_xlfn.XLOOKUP(Tabla135[[#This Row],[Id Riesgo]],Tabla13[Id Riesgo],Tabla13[Porcentaje Impacto],"",1),"")</f>
        <v/>
      </c>
      <c r="F274" s="439" t="str">
        <f t="shared" si="26"/>
        <v>RC27</v>
      </c>
      <c r="G274" s="454" t="b">
        <f>_xlfn.XLOOKUP(F274,Tabla13[Id Riesgo],Tabla13[Registro diligenciado],FALSE,1)</f>
        <v>0</v>
      </c>
      <c r="H274" s="439" t="str">
        <f>IF(G274,_xlfn.XLOOKUP(F274,Tabla6[Id Riesgo],Tabla6[DESCRIPCIÓN DEL RIESGO],FALSE,1),"")</f>
        <v/>
      </c>
      <c r="I274" s="455" t="str">
        <f>_xlfn.XLOOKUP(Tabla135[[#This Row],[Id Riesgo]],Tabla13[Id Riesgo],Tabla13[Probabilidad])</f>
        <v/>
      </c>
      <c r="J274" s="455" t="str">
        <f>_xlfn.XLOOKUP(Tabla135[[#This Row],[Id Riesgo]],Tabla13[Id Riesgo],Tabla13[Porcentaje Impacto],"",1)</f>
        <v/>
      </c>
      <c r="K274" s="445">
        <v>3</v>
      </c>
      <c r="L274" s="448"/>
      <c r="M274" s="448"/>
      <c r="N274" s="448"/>
      <c r="O274" s="440"/>
      <c r="P274" s="448"/>
      <c r="Q274" s="456" t="str">
        <f>_xlfn.TEXTJOIN(" ",TRUE,Tabla135[[#This Row],[Actividad - Acción ¿Qué?
Inicia con verbo]],Tabla135[[#This Row],[Complemento
(Observaciones o desviaciones)]])</f>
        <v/>
      </c>
      <c r="R274" s="440"/>
      <c r="S274" s="455" t="str">
        <f>_xlfn.XLOOKUP(Tabla135[[#This Row],[Tipo de control]],Tabla7[Tipo de control],Tabla7[Peso],"",1)</f>
        <v/>
      </c>
      <c r="T274" s="439" t="str">
        <f>_xlfn.XLOOKUP(Tabla135[[#This Row],[Tipo de control]],Tabla7[Tipo de control],Tabla7[Afectación matriz],"",1)</f>
        <v/>
      </c>
      <c r="U274" s="440"/>
      <c r="V274" s="455" t="str">
        <f>_xlfn.XLOOKUP(Tabla135[[#This Row],[Implementación]],Tabla11[Implementación],Tabla11[Peso],"",1)</f>
        <v/>
      </c>
      <c r="W274" s="440"/>
      <c r="X274" s="440"/>
      <c r="Y274" s="440"/>
      <c r="Z274" s="440"/>
      <c r="AA274" s="444" t="str">
        <f>IFERROR(Tabla135[[#This Row],[Peso del control]]+Tabla135[[#This Row],[Peso de la implementación]],"")</f>
        <v/>
      </c>
      <c r="AB274" s="444" t="str" cm="1">
        <f t="array" ref="AB274">IFERROR(IF(Tabla135[[#This Row],[Registro diligenciado]]=TRUE,_xlfn.IFS(AND(Tabla135[[#This Row],[No. de Control]]=1,Tabla135[[#This Row],[Desplazamiento en la Matriz]]="Probabilidad"),D274-(D274*Tabla135[[#This Row],[Valor del control]]),AND(Tabla135[[#This Row],[No. de Control]]&gt;1,Tabla135[[#This Row],[Desplazamiento en la Matriz]]="Probabilidad"),AB273-(AB273*Tabla135[[#This Row],[Valor del control]]),AND(Tabla135[[#This Row],[No. de Control]]=1,Tabla135[[#This Row],[Desplazamiento en la Matriz]]="Impacto"),D274,AND(Tabla135[[#This Row],[No. de Control]]&gt;1,Tabla135[[#This Row],[Desplazamiento en la Matriz]]="Impacto"),AB273),""),"")</f>
        <v/>
      </c>
      <c r="AC274" s="444" t="str" cm="1">
        <f t="array" ref="AC274">IFERROR(IF(Tabla135[[#This Row],[Registro diligenciado]]=TRUE,_xlfn.IFS(AND(Tabla135[[#This Row],[No. de Control]]=1,Tabla135[[#This Row],[Desplazamiento en la Matriz]]="Impacto"),E274-(E274*Tabla135[[#This Row],[Valor del control]]),AND(Tabla135[[#This Row],[No. de Control]]&gt;1,Tabla135[[#This Row],[Desplazamiento en la Matriz]]="Impacto"),AC273-(AC273*Tabla135[[#This Row],[Valor del control]]),AND(Tabla135[[#This Row],[No. de Control]]=1,Tabla135[[#This Row],[Desplazamiento en la Matriz]]="Probabilidad"),E274,AND(Tabla135[[#This Row],[No. de Control]]&gt;1,Tabla135[[#This Row],[Desplazamiento en la Matriz]]="Probabilidad"),AC273),""),"")</f>
        <v/>
      </c>
      <c r="AD274" s="444">
        <f>IFERROR(_xlfn.MINIFS(Tabla135[Probabilidad residual],Tabla135[Id Riesgo],Tabla135[[#This Row],[Id Riesgo]]),"")</f>
        <v>0</v>
      </c>
      <c r="AE274" s="444">
        <f>IFERROR(_xlfn.MINIFS(Tabla135[Impacto residual],Tabla135[Id Riesgo],Tabla135[[#This Row],[Id Riesgo]]),"")</f>
        <v>0</v>
      </c>
      <c r="AF274" s="444" t="str" cm="1">
        <f t="array" ref="AF2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4" s="444" t="str" cm="1">
        <f t="array" ref="AG2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4" s="458"/>
      <c r="AJ274" s="803">
        <f>_xlfn.MINIFS(Tabla135[Probabilidad residual],Tabla135[Id Riesgo],Tabla135[[#This Row],[Id Riesgo]])</f>
        <v>0</v>
      </c>
      <c r="AK274" s="803">
        <f>_xlfn.MINIFS(Tabla135[Impacto residual],Tabla135[Id Riesgo],Tabla135[[#This Row],[Id Riesgo]])</f>
        <v>0</v>
      </c>
      <c r="AL274" s="803"/>
      <c r="AM274" s="803"/>
      <c r="AN274" s="213"/>
      <c r="AO274" s="213"/>
      <c r="AP274" s="213"/>
      <c r="AQ274" s="213"/>
      <c r="AR274" s="213"/>
      <c r="AS274" s="213"/>
      <c r="AT274" s="213"/>
      <c r="AU274" s="213"/>
      <c r="AV274" s="213"/>
      <c r="AW274" s="213"/>
      <c r="AX274" s="213"/>
      <c r="AY274" s="213"/>
    </row>
    <row r="275" spans="1:51" ht="15" hidden="1" customHeight="1" x14ac:dyDescent="0.4">
      <c r="A275" s="787" t="str">
        <f>Tabla135[[#This Row],[Id Riesgo]]</f>
        <v>RC27</v>
      </c>
      <c r="B275" s="788" t="str">
        <f>Tabla135[[#This Row],[Riesgo]]</f>
        <v/>
      </c>
      <c r="C275" s="786" t="b">
        <f>Tabla135[[#This Row],[Identificado en paso 1 y 2?]]</f>
        <v>0</v>
      </c>
      <c r="D275" s="803" t="str">
        <f>_xlfn.XLOOKUP(Tabla135[[#This Row],[Id Riesgo]],Tabla13[Id Riesgo],Tabla13[Probabilidad],"",1)</f>
        <v/>
      </c>
      <c r="E275" s="803" t="str">
        <f>IF(C275=TRUE,_xlfn.XLOOKUP(Tabla135[[#This Row],[Id Riesgo]],Tabla13[Id Riesgo],Tabla13[Porcentaje Impacto],"",1),"")</f>
        <v/>
      </c>
      <c r="F275" s="439" t="str">
        <f t="shared" si="26"/>
        <v>RC27</v>
      </c>
      <c r="G275" s="454" t="b">
        <f>_xlfn.XLOOKUP(F275,Tabla13[Id Riesgo],Tabla13[Registro diligenciado],FALSE,1)</f>
        <v>0</v>
      </c>
      <c r="H275" s="439" t="str">
        <f>IF(G275,_xlfn.XLOOKUP(F275,Tabla6[Id Riesgo],Tabla6[DESCRIPCIÓN DEL RIESGO],FALSE,1),"")</f>
        <v/>
      </c>
      <c r="I275" s="455" t="str">
        <f>_xlfn.XLOOKUP(Tabla135[[#This Row],[Id Riesgo]],Tabla13[Id Riesgo],Tabla13[Probabilidad])</f>
        <v/>
      </c>
      <c r="J275" s="455" t="str">
        <f>_xlfn.XLOOKUP(Tabla135[[#This Row],[Id Riesgo]],Tabla13[Id Riesgo],Tabla13[Porcentaje Impacto],"",1)</f>
        <v/>
      </c>
      <c r="K275" s="445">
        <v>4</v>
      </c>
      <c r="L275" s="448"/>
      <c r="M275" s="448"/>
      <c r="N275" s="448"/>
      <c r="O275" s="440"/>
      <c r="P275" s="448"/>
      <c r="Q275" s="456" t="str">
        <f>_xlfn.TEXTJOIN(" ",TRUE,Tabla135[[#This Row],[Actividad - Acción ¿Qué?
Inicia con verbo]],Tabla135[[#This Row],[Complemento
(Observaciones o desviaciones)]])</f>
        <v/>
      </c>
      <c r="R275" s="440"/>
      <c r="S275" s="455" t="str">
        <f>_xlfn.XLOOKUP(Tabla135[[#This Row],[Tipo de control]],Tabla7[Tipo de control],Tabla7[Peso],"",1)</f>
        <v/>
      </c>
      <c r="T275" s="439" t="str">
        <f>_xlfn.XLOOKUP(Tabla135[[#This Row],[Tipo de control]],Tabla7[Tipo de control],Tabla7[Afectación matriz],"",1)</f>
        <v/>
      </c>
      <c r="U275" s="440"/>
      <c r="V275" s="455" t="str">
        <f>_xlfn.XLOOKUP(Tabla135[[#This Row],[Implementación]],Tabla11[Implementación],Tabla11[Peso],"",1)</f>
        <v/>
      </c>
      <c r="W275" s="440"/>
      <c r="X275" s="440"/>
      <c r="Y275" s="440"/>
      <c r="Z275" s="440"/>
      <c r="AA275" s="444" t="str">
        <f>IFERROR(Tabla135[[#This Row],[Peso del control]]+Tabla135[[#This Row],[Peso de la implementación]],"")</f>
        <v/>
      </c>
      <c r="AB275" s="444" t="str" cm="1">
        <f t="array" ref="AB275">IFERROR(IF(Tabla135[[#This Row],[Registro diligenciado]]=TRUE,_xlfn.IFS(AND(Tabla135[[#This Row],[No. de Control]]=1,Tabla135[[#This Row],[Desplazamiento en la Matriz]]="Probabilidad"),D275-(D275*Tabla135[[#This Row],[Valor del control]]),AND(Tabla135[[#This Row],[No. de Control]]&gt;1,Tabla135[[#This Row],[Desplazamiento en la Matriz]]="Probabilidad"),AB274-(AB274*Tabla135[[#This Row],[Valor del control]]),AND(Tabla135[[#This Row],[No. de Control]]=1,Tabla135[[#This Row],[Desplazamiento en la Matriz]]="Impacto"),D275,AND(Tabla135[[#This Row],[No. de Control]]&gt;1,Tabla135[[#This Row],[Desplazamiento en la Matriz]]="Impacto"),AB274),""),"")</f>
        <v/>
      </c>
      <c r="AC275" s="444" t="str" cm="1">
        <f t="array" ref="AC275">IFERROR(IF(Tabla135[[#This Row],[Registro diligenciado]]=TRUE,_xlfn.IFS(AND(Tabla135[[#This Row],[No. de Control]]=1,Tabla135[[#This Row],[Desplazamiento en la Matriz]]="Impacto"),E275-(E275*Tabla135[[#This Row],[Valor del control]]),AND(Tabla135[[#This Row],[No. de Control]]&gt;1,Tabla135[[#This Row],[Desplazamiento en la Matriz]]="Impacto"),AC274-(AC274*Tabla135[[#This Row],[Valor del control]]),AND(Tabla135[[#This Row],[No. de Control]]=1,Tabla135[[#This Row],[Desplazamiento en la Matriz]]="Probabilidad"),E275,AND(Tabla135[[#This Row],[No. de Control]]&gt;1,Tabla135[[#This Row],[Desplazamiento en la Matriz]]="Probabilidad"),AC274),""),"")</f>
        <v/>
      </c>
      <c r="AD275" s="444">
        <f>IFERROR(_xlfn.MINIFS(Tabla135[Probabilidad residual],Tabla135[Id Riesgo],Tabla135[[#This Row],[Id Riesgo]]),"")</f>
        <v>0</v>
      </c>
      <c r="AE275" s="444">
        <f>IFERROR(_xlfn.MINIFS(Tabla135[Impacto residual],Tabla135[Id Riesgo],Tabla135[[#This Row],[Id Riesgo]]),"")</f>
        <v>0</v>
      </c>
      <c r="AF275" s="444" t="str" cm="1">
        <f t="array" ref="AF2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5" s="444" t="str" cm="1">
        <f t="array" ref="AG2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5" s="458"/>
      <c r="AJ275" s="803">
        <f>_xlfn.MINIFS(Tabla135[Probabilidad residual],Tabla135[Id Riesgo],Tabla135[[#This Row],[Id Riesgo]])</f>
        <v>0</v>
      </c>
      <c r="AK275" s="803">
        <f>_xlfn.MINIFS(Tabla135[Impacto residual],Tabla135[Id Riesgo],Tabla135[[#This Row],[Id Riesgo]])</f>
        <v>0</v>
      </c>
      <c r="AL275" s="803"/>
      <c r="AM275" s="803"/>
      <c r="AN275" s="213"/>
      <c r="AO275" s="213"/>
      <c r="AP275" s="213"/>
      <c r="AQ275" s="213"/>
      <c r="AR275" s="213"/>
      <c r="AS275" s="213"/>
      <c r="AT275" s="213"/>
      <c r="AU275" s="213"/>
      <c r="AV275" s="213"/>
      <c r="AW275" s="213"/>
      <c r="AX275" s="213"/>
      <c r="AY275" s="213"/>
    </row>
    <row r="276" spans="1:51" ht="15" hidden="1" customHeight="1" x14ac:dyDescent="0.4">
      <c r="A276" s="787" t="str">
        <f>Tabla135[[#This Row],[Id Riesgo]]</f>
        <v>RC27</v>
      </c>
      <c r="B276" s="788" t="str">
        <f>Tabla135[[#This Row],[Riesgo]]</f>
        <v/>
      </c>
      <c r="C276" s="786" t="b">
        <f>Tabla135[[#This Row],[Identificado en paso 1 y 2?]]</f>
        <v>0</v>
      </c>
      <c r="D276" s="803" t="str">
        <f>_xlfn.XLOOKUP(Tabla135[[#This Row],[Id Riesgo]],Tabla13[Id Riesgo],Tabla13[Probabilidad],"",1)</f>
        <v/>
      </c>
      <c r="E276" s="803" t="str">
        <f>IF(C276=TRUE,_xlfn.XLOOKUP(Tabla135[[#This Row],[Id Riesgo]],Tabla13[Id Riesgo],Tabla13[Porcentaje Impacto],"",1),"")</f>
        <v/>
      </c>
      <c r="F276" s="439" t="str">
        <f t="shared" si="26"/>
        <v>RC27</v>
      </c>
      <c r="G276" s="454" t="b">
        <f>_xlfn.XLOOKUP(F276,Tabla13[Id Riesgo],Tabla13[Registro diligenciado],FALSE,1)</f>
        <v>0</v>
      </c>
      <c r="H276" s="439" t="str">
        <f>IF(G276,_xlfn.XLOOKUP(F276,Tabla6[Id Riesgo],Tabla6[DESCRIPCIÓN DEL RIESGO],FALSE,1),"")</f>
        <v/>
      </c>
      <c r="I276" s="455" t="str">
        <f>_xlfn.XLOOKUP(Tabla135[[#This Row],[Id Riesgo]],Tabla13[Id Riesgo],Tabla13[Probabilidad])</f>
        <v/>
      </c>
      <c r="J276" s="455" t="str">
        <f>_xlfn.XLOOKUP(Tabla135[[#This Row],[Id Riesgo]],Tabla13[Id Riesgo],Tabla13[Porcentaje Impacto],"",1)</f>
        <v/>
      </c>
      <c r="K276" s="445">
        <v>5</v>
      </c>
      <c r="L276" s="448"/>
      <c r="M276" s="448"/>
      <c r="N276" s="448"/>
      <c r="O276" s="440"/>
      <c r="P276" s="448"/>
      <c r="Q276" s="456" t="str">
        <f>_xlfn.TEXTJOIN(" ",TRUE,Tabla135[[#This Row],[Actividad - Acción ¿Qué?
Inicia con verbo]],Tabla135[[#This Row],[Complemento
(Observaciones o desviaciones)]])</f>
        <v/>
      </c>
      <c r="R276" s="440"/>
      <c r="S276" s="455" t="str">
        <f>_xlfn.XLOOKUP(Tabla135[[#This Row],[Tipo de control]],Tabla7[Tipo de control],Tabla7[Peso],"",1)</f>
        <v/>
      </c>
      <c r="T276" s="439" t="str">
        <f>_xlfn.XLOOKUP(Tabla135[[#This Row],[Tipo de control]],Tabla7[Tipo de control],Tabla7[Afectación matriz],"",1)</f>
        <v/>
      </c>
      <c r="U276" s="440"/>
      <c r="V276" s="455" t="str">
        <f>_xlfn.XLOOKUP(Tabla135[[#This Row],[Implementación]],Tabla11[Implementación],Tabla11[Peso],"",1)</f>
        <v/>
      </c>
      <c r="W276" s="440"/>
      <c r="X276" s="440"/>
      <c r="Y276" s="440"/>
      <c r="Z276" s="440"/>
      <c r="AA276" s="444" t="str">
        <f>IFERROR(Tabla135[[#This Row],[Peso del control]]+Tabla135[[#This Row],[Peso de la implementación]],"")</f>
        <v/>
      </c>
      <c r="AB276" s="444" t="str" cm="1">
        <f t="array" ref="AB276">IFERROR(IF(Tabla135[[#This Row],[Registro diligenciado]]=TRUE,_xlfn.IFS(AND(Tabla135[[#This Row],[No. de Control]]=1,Tabla135[[#This Row],[Desplazamiento en la Matriz]]="Probabilidad"),D276-(D276*Tabla135[[#This Row],[Valor del control]]),AND(Tabla135[[#This Row],[No. de Control]]&gt;1,Tabla135[[#This Row],[Desplazamiento en la Matriz]]="Probabilidad"),AB275-(AB275*Tabla135[[#This Row],[Valor del control]]),AND(Tabla135[[#This Row],[No. de Control]]=1,Tabla135[[#This Row],[Desplazamiento en la Matriz]]="Impacto"),D276,AND(Tabla135[[#This Row],[No. de Control]]&gt;1,Tabla135[[#This Row],[Desplazamiento en la Matriz]]="Impacto"),AB275),""),"")</f>
        <v/>
      </c>
      <c r="AC276" s="444" t="str" cm="1">
        <f t="array" ref="AC276">IFERROR(IF(Tabla135[[#This Row],[Registro diligenciado]]=TRUE,_xlfn.IFS(AND(Tabla135[[#This Row],[No. de Control]]=1,Tabla135[[#This Row],[Desplazamiento en la Matriz]]="Impacto"),E276-(E276*Tabla135[[#This Row],[Valor del control]]),AND(Tabla135[[#This Row],[No. de Control]]&gt;1,Tabla135[[#This Row],[Desplazamiento en la Matriz]]="Impacto"),AC275-(AC275*Tabla135[[#This Row],[Valor del control]]),AND(Tabla135[[#This Row],[No. de Control]]=1,Tabla135[[#This Row],[Desplazamiento en la Matriz]]="Probabilidad"),E276,AND(Tabla135[[#This Row],[No. de Control]]&gt;1,Tabla135[[#This Row],[Desplazamiento en la Matriz]]="Probabilidad"),AC275),""),"")</f>
        <v/>
      </c>
      <c r="AD276" s="444">
        <f>IFERROR(_xlfn.MINIFS(Tabla135[Probabilidad residual],Tabla135[Id Riesgo],Tabla135[[#This Row],[Id Riesgo]]),"")</f>
        <v>0</v>
      </c>
      <c r="AE276" s="444">
        <f>IFERROR(_xlfn.MINIFS(Tabla135[Impacto residual],Tabla135[Id Riesgo],Tabla135[[#This Row],[Id Riesgo]]),"")</f>
        <v>0</v>
      </c>
      <c r="AF276" s="444" t="str" cm="1">
        <f t="array" ref="AF2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6" s="444" t="str" cm="1">
        <f t="array" ref="AG2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6" s="458"/>
      <c r="AJ276" s="803">
        <f>_xlfn.MINIFS(Tabla135[Probabilidad residual],Tabla135[Id Riesgo],Tabla135[[#This Row],[Id Riesgo]])</f>
        <v>0</v>
      </c>
      <c r="AK276" s="803">
        <f>_xlfn.MINIFS(Tabla135[Impacto residual],Tabla135[Id Riesgo],Tabla135[[#This Row],[Id Riesgo]])</f>
        <v>0</v>
      </c>
      <c r="AL276" s="803"/>
      <c r="AM276" s="803"/>
      <c r="AN276" s="213"/>
      <c r="AO276" s="213"/>
      <c r="AP276" s="213"/>
      <c r="AQ276" s="213"/>
      <c r="AR276" s="213"/>
      <c r="AS276" s="213"/>
      <c r="AT276" s="213"/>
      <c r="AU276" s="213"/>
      <c r="AV276" s="213"/>
      <c r="AW276" s="213"/>
      <c r="AX276" s="213"/>
      <c r="AY276" s="213"/>
    </row>
    <row r="277" spans="1:51" ht="15" hidden="1" customHeight="1" x14ac:dyDescent="0.4">
      <c r="A277" s="787" t="str">
        <f>Tabla135[[#This Row],[Id Riesgo]]</f>
        <v>RC27</v>
      </c>
      <c r="B277" s="788" t="str">
        <f>Tabla135[[#This Row],[Riesgo]]</f>
        <v/>
      </c>
      <c r="C277" s="786" t="b">
        <f>Tabla135[[#This Row],[Identificado en paso 1 y 2?]]</f>
        <v>0</v>
      </c>
      <c r="D277" s="803" t="str">
        <f>_xlfn.XLOOKUP(Tabla135[[#This Row],[Id Riesgo]],Tabla13[Id Riesgo],Tabla13[Probabilidad],"",1)</f>
        <v/>
      </c>
      <c r="E277" s="803" t="str">
        <f>IF(C277=TRUE,_xlfn.XLOOKUP(Tabla135[[#This Row],[Id Riesgo]],Tabla13[Id Riesgo],Tabla13[Porcentaje Impacto],"",1),"")</f>
        <v/>
      </c>
      <c r="F277" s="439" t="str">
        <f t="shared" si="26"/>
        <v>RC27</v>
      </c>
      <c r="G277" s="454" t="b">
        <f>_xlfn.XLOOKUP(F277,Tabla13[Id Riesgo],Tabla13[Registro diligenciado],FALSE,1)</f>
        <v>0</v>
      </c>
      <c r="H277" s="439" t="str">
        <f>IF(G277,_xlfn.XLOOKUP(F277,Tabla6[Id Riesgo],Tabla6[DESCRIPCIÓN DEL RIESGO],FALSE,1),"")</f>
        <v/>
      </c>
      <c r="I277" s="455" t="str">
        <f>_xlfn.XLOOKUP(Tabla135[[#This Row],[Id Riesgo]],Tabla13[Id Riesgo],Tabla13[Probabilidad])</f>
        <v/>
      </c>
      <c r="J277" s="455" t="str">
        <f>_xlfn.XLOOKUP(Tabla135[[#This Row],[Id Riesgo]],Tabla13[Id Riesgo],Tabla13[Porcentaje Impacto],"",1)</f>
        <v/>
      </c>
      <c r="K277" s="445">
        <v>6</v>
      </c>
      <c r="L277" s="448"/>
      <c r="M277" s="448"/>
      <c r="N277" s="448"/>
      <c r="O277" s="440"/>
      <c r="P277" s="448"/>
      <c r="Q277" s="456" t="str">
        <f>_xlfn.TEXTJOIN(" ",TRUE,Tabla135[[#This Row],[Actividad - Acción ¿Qué?
Inicia con verbo]],Tabla135[[#This Row],[Complemento
(Observaciones o desviaciones)]])</f>
        <v/>
      </c>
      <c r="R277" s="440"/>
      <c r="S277" s="455" t="str">
        <f>_xlfn.XLOOKUP(Tabla135[[#This Row],[Tipo de control]],Tabla7[Tipo de control],Tabla7[Peso],"",1)</f>
        <v/>
      </c>
      <c r="T277" s="439" t="str">
        <f>_xlfn.XLOOKUP(Tabla135[[#This Row],[Tipo de control]],Tabla7[Tipo de control],Tabla7[Afectación matriz],"",1)</f>
        <v/>
      </c>
      <c r="U277" s="440"/>
      <c r="V277" s="455" t="str">
        <f>_xlfn.XLOOKUP(Tabla135[[#This Row],[Implementación]],Tabla11[Implementación],Tabla11[Peso],"",1)</f>
        <v/>
      </c>
      <c r="W277" s="440"/>
      <c r="X277" s="440"/>
      <c r="Y277" s="440"/>
      <c r="Z277" s="440"/>
      <c r="AA277" s="444" t="str">
        <f>IFERROR(Tabla135[[#This Row],[Peso del control]]+Tabla135[[#This Row],[Peso de la implementación]],"")</f>
        <v/>
      </c>
      <c r="AB277" s="444" t="str" cm="1">
        <f t="array" ref="AB277">IFERROR(IF(Tabla135[[#This Row],[Registro diligenciado]]=TRUE,_xlfn.IFS(AND(Tabla135[[#This Row],[No. de Control]]=1,Tabla135[[#This Row],[Desplazamiento en la Matriz]]="Probabilidad"),D277-(D277*Tabla135[[#This Row],[Valor del control]]),AND(Tabla135[[#This Row],[No. de Control]]&gt;1,Tabla135[[#This Row],[Desplazamiento en la Matriz]]="Probabilidad"),AB276-(AB276*Tabla135[[#This Row],[Valor del control]]),AND(Tabla135[[#This Row],[No. de Control]]=1,Tabla135[[#This Row],[Desplazamiento en la Matriz]]="Impacto"),D277,AND(Tabla135[[#This Row],[No. de Control]]&gt;1,Tabla135[[#This Row],[Desplazamiento en la Matriz]]="Impacto"),AB276),""),"")</f>
        <v/>
      </c>
      <c r="AC277" s="444" t="str" cm="1">
        <f t="array" ref="AC277">IFERROR(IF(Tabla135[[#This Row],[Registro diligenciado]]=TRUE,_xlfn.IFS(AND(Tabla135[[#This Row],[No. de Control]]=1,Tabla135[[#This Row],[Desplazamiento en la Matriz]]="Impacto"),E277-(E277*Tabla135[[#This Row],[Valor del control]]),AND(Tabla135[[#This Row],[No. de Control]]&gt;1,Tabla135[[#This Row],[Desplazamiento en la Matriz]]="Impacto"),AC276-(AC276*Tabla135[[#This Row],[Valor del control]]),AND(Tabla135[[#This Row],[No. de Control]]=1,Tabla135[[#This Row],[Desplazamiento en la Matriz]]="Probabilidad"),E277,AND(Tabla135[[#This Row],[No. de Control]]&gt;1,Tabla135[[#This Row],[Desplazamiento en la Matriz]]="Probabilidad"),AC276),""),"")</f>
        <v/>
      </c>
      <c r="AD277" s="444">
        <f>IFERROR(_xlfn.MINIFS(Tabla135[Probabilidad residual],Tabla135[Id Riesgo],Tabla135[[#This Row],[Id Riesgo]]),"")</f>
        <v>0</v>
      </c>
      <c r="AE277" s="444">
        <f>IFERROR(_xlfn.MINIFS(Tabla135[Impacto residual],Tabla135[Id Riesgo],Tabla135[[#This Row],[Id Riesgo]]),"")</f>
        <v>0</v>
      </c>
      <c r="AF277" s="444" t="str" cm="1">
        <f t="array" ref="AF2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7" s="444" t="str" cm="1">
        <f t="array" ref="AG2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7" s="458"/>
      <c r="AJ277" s="803">
        <f>_xlfn.MINIFS(Tabla135[Probabilidad residual],Tabla135[Id Riesgo],Tabla135[[#This Row],[Id Riesgo]])</f>
        <v>0</v>
      </c>
      <c r="AK277" s="803">
        <f>_xlfn.MINIFS(Tabla135[Impacto residual],Tabla135[Id Riesgo],Tabla135[[#This Row],[Id Riesgo]])</f>
        <v>0</v>
      </c>
      <c r="AL277" s="803"/>
      <c r="AM277" s="803"/>
      <c r="AN277" s="213"/>
      <c r="AO277" s="213"/>
      <c r="AP277" s="213"/>
      <c r="AQ277" s="213"/>
      <c r="AR277" s="213"/>
      <c r="AS277" s="213"/>
      <c r="AT277" s="213"/>
      <c r="AU277" s="213"/>
      <c r="AV277" s="213"/>
      <c r="AW277" s="213"/>
      <c r="AX277" s="213"/>
      <c r="AY277" s="213"/>
    </row>
    <row r="278" spans="1:51" ht="15" hidden="1" customHeight="1" x14ac:dyDescent="0.4">
      <c r="A278" s="787" t="str">
        <f>Tabla135[[#This Row],[Id Riesgo]]</f>
        <v>RC27</v>
      </c>
      <c r="B278" s="788" t="str">
        <f>Tabla135[[#This Row],[Riesgo]]</f>
        <v/>
      </c>
      <c r="C278" s="786" t="b">
        <f>Tabla135[[#This Row],[Identificado en paso 1 y 2?]]</f>
        <v>0</v>
      </c>
      <c r="D278" s="803" t="str">
        <f>_xlfn.XLOOKUP(Tabla135[[#This Row],[Id Riesgo]],Tabla13[Id Riesgo],Tabla13[Probabilidad],"",1)</f>
        <v/>
      </c>
      <c r="E278" s="803" t="str">
        <f>IF(C278=TRUE,_xlfn.XLOOKUP(Tabla135[[#This Row],[Id Riesgo]],Tabla13[Id Riesgo],Tabla13[Porcentaje Impacto],"",1),"")</f>
        <v/>
      </c>
      <c r="F278" s="439" t="str">
        <f t="shared" si="26"/>
        <v>RC27</v>
      </c>
      <c r="G278" s="454" t="b">
        <f>_xlfn.XLOOKUP(F278,Tabla13[Id Riesgo],Tabla13[Registro diligenciado],FALSE,1)</f>
        <v>0</v>
      </c>
      <c r="H278" s="439" t="str">
        <f>IF(G278,_xlfn.XLOOKUP(F278,Tabla6[Id Riesgo],Tabla6[DESCRIPCIÓN DEL RIESGO],FALSE,1),"")</f>
        <v/>
      </c>
      <c r="I278" s="455" t="str">
        <f>_xlfn.XLOOKUP(Tabla135[[#This Row],[Id Riesgo]],Tabla13[Id Riesgo],Tabla13[Probabilidad])</f>
        <v/>
      </c>
      <c r="J278" s="455" t="str">
        <f>_xlfn.XLOOKUP(Tabla135[[#This Row],[Id Riesgo]],Tabla13[Id Riesgo],Tabla13[Porcentaje Impacto],"",1)</f>
        <v/>
      </c>
      <c r="K278" s="445">
        <v>7</v>
      </c>
      <c r="L278" s="448"/>
      <c r="M278" s="448"/>
      <c r="N278" s="448"/>
      <c r="O278" s="440"/>
      <c r="P278" s="448"/>
      <c r="Q278" s="456" t="str">
        <f>_xlfn.TEXTJOIN(" ",TRUE,Tabla135[[#This Row],[Actividad - Acción ¿Qué?
Inicia con verbo]],Tabla135[[#This Row],[Complemento
(Observaciones o desviaciones)]])</f>
        <v/>
      </c>
      <c r="R278" s="440"/>
      <c r="S278" s="455" t="str">
        <f>_xlfn.XLOOKUP(Tabla135[[#This Row],[Tipo de control]],Tabla7[Tipo de control],Tabla7[Peso],"",1)</f>
        <v/>
      </c>
      <c r="T278" s="439" t="str">
        <f>_xlfn.XLOOKUP(Tabla135[[#This Row],[Tipo de control]],Tabla7[Tipo de control],Tabla7[Afectación matriz],"",1)</f>
        <v/>
      </c>
      <c r="U278" s="440"/>
      <c r="V278" s="455" t="str">
        <f>_xlfn.XLOOKUP(Tabla135[[#This Row],[Implementación]],Tabla11[Implementación],Tabla11[Peso],"",1)</f>
        <v/>
      </c>
      <c r="W278" s="440"/>
      <c r="X278" s="440"/>
      <c r="Y278" s="440"/>
      <c r="Z278" s="440"/>
      <c r="AA278" s="444" t="str">
        <f>IFERROR(Tabla135[[#This Row],[Peso del control]]+Tabla135[[#This Row],[Peso de la implementación]],"")</f>
        <v/>
      </c>
      <c r="AB278" s="444" t="str" cm="1">
        <f t="array" ref="AB278">IFERROR(IF(Tabla135[[#This Row],[Registro diligenciado]]=TRUE,_xlfn.IFS(AND(Tabla135[[#This Row],[No. de Control]]=1,Tabla135[[#This Row],[Desplazamiento en la Matriz]]="Probabilidad"),D278-(D278*Tabla135[[#This Row],[Valor del control]]),AND(Tabla135[[#This Row],[No. de Control]]&gt;1,Tabla135[[#This Row],[Desplazamiento en la Matriz]]="Probabilidad"),AB277-(AB277*Tabla135[[#This Row],[Valor del control]]),AND(Tabla135[[#This Row],[No. de Control]]=1,Tabla135[[#This Row],[Desplazamiento en la Matriz]]="Impacto"),D278,AND(Tabla135[[#This Row],[No. de Control]]&gt;1,Tabla135[[#This Row],[Desplazamiento en la Matriz]]="Impacto"),AB277),""),"")</f>
        <v/>
      </c>
      <c r="AC278" s="444" t="str" cm="1">
        <f t="array" ref="AC278">IFERROR(IF(Tabla135[[#This Row],[Registro diligenciado]]=TRUE,_xlfn.IFS(AND(Tabla135[[#This Row],[No. de Control]]=1,Tabla135[[#This Row],[Desplazamiento en la Matriz]]="Impacto"),E278-(E278*Tabla135[[#This Row],[Valor del control]]),AND(Tabla135[[#This Row],[No. de Control]]&gt;1,Tabla135[[#This Row],[Desplazamiento en la Matriz]]="Impacto"),AC277-(AC277*Tabla135[[#This Row],[Valor del control]]),AND(Tabla135[[#This Row],[No. de Control]]=1,Tabla135[[#This Row],[Desplazamiento en la Matriz]]="Probabilidad"),E278,AND(Tabla135[[#This Row],[No. de Control]]&gt;1,Tabla135[[#This Row],[Desplazamiento en la Matriz]]="Probabilidad"),AC277),""),"")</f>
        <v/>
      </c>
      <c r="AD278" s="444">
        <f>IFERROR(_xlfn.MINIFS(Tabla135[Probabilidad residual],Tabla135[Id Riesgo],Tabla135[[#This Row],[Id Riesgo]]),"")</f>
        <v>0</v>
      </c>
      <c r="AE278" s="444">
        <f>IFERROR(_xlfn.MINIFS(Tabla135[Impacto residual],Tabla135[Id Riesgo],Tabla135[[#This Row],[Id Riesgo]]),"")</f>
        <v>0</v>
      </c>
      <c r="AF278" s="444" t="str" cm="1">
        <f t="array" ref="AF2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8" s="444" t="str" cm="1">
        <f t="array" ref="AG2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8" s="458"/>
      <c r="AJ278" s="803">
        <f>_xlfn.MINIFS(Tabla135[Probabilidad residual],Tabla135[Id Riesgo],Tabla135[[#This Row],[Id Riesgo]])</f>
        <v>0</v>
      </c>
      <c r="AK278" s="803">
        <f>_xlfn.MINIFS(Tabla135[Impacto residual],Tabla135[Id Riesgo],Tabla135[[#This Row],[Id Riesgo]])</f>
        <v>0</v>
      </c>
      <c r="AL278" s="803"/>
      <c r="AM278" s="803"/>
      <c r="AN278" s="213"/>
      <c r="AO278" s="213"/>
      <c r="AP278" s="213"/>
      <c r="AQ278" s="213"/>
      <c r="AR278" s="213"/>
      <c r="AS278" s="213"/>
      <c r="AT278" s="213"/>
      <c r="AU278" s="213"/>
      <c r="AV278" s="213"/>
      <c r="AW278" s="213"/>
      <c r="AX278" s="213"/>
      <c r="AY278" s="213"/>
    </row>
    <row r="279" spans="1:51" ht="15" hidden="1" customHeight="1" x14ac:dyDescent="0.4">
      <c r="A279" s="787" t="str">
        <f>Tabla135[[#This Row],[Id Riesgo]]</f>
        <v>RC27</v>
      </c>
      <c r="B279" s="788" t="str">
        <f>Tabla135[[#This Row],[Riesgo]]</f>
        <v/>
      </c>
      <c r="C279" s="786" t="b">
        <f>Tabla135[[#This Row],[Identificado en paso 1 y 2?]]</f>
        <v>0</v>
      </c>
      <c r="D279" s="803" t="str">
        <f>_xlfn.XLOOKUP(Tabla135[[#This Row],[Id Riesgo]],Tabla13[Id Riesgo],Tabla13[Probabilidad],"",1)</f>
        <v/>
      </c>
      <c r="E279" s="803" t="str">
        <f>IF(C279=TRUE,_xlfn.XLOOKUP(Tabla135[[#This Row],[Id Riesgo]],Tabla13[Id Riesgo],Tabla13[Porcentaje Impacto],"",1),"")</f>
        <v/>
      </c>
      <c r="F279" s="439" t="str">
        <f t="shared" si="26"/>
        <v>RC27</v>
      </c>
      <c r="G279" s="454" t="b">
        <f>_xlfn.XLOOKUP(F279,Tabla13[Id Riesgo],Tabla13[Registro diligenciado],FALSE,1)</f>
        <v>0</v>
      </c>
      <c r="H279" s="439" t="str">
        <f>IF(G279,_xlfn.XLOOKUP(F279,Tabla6[Id Riesgo],Tabla6[DESCRIPCIÓN DEL RIESGO],FALSE,1),"")</f>
        <v/>
      </c>
      <c r="I279" s="455" t="str">
        <f>_xlfn.XLOOKUP(Tabla135[[#This Row],[Id Riesgo]],Tabla13[Id Riesgo],Tabla13[Probabilidad])</f>
        <v/>
      </c>
      <c r="J279" s="455" t="str">
        <f>_xlfn.XLOOKUP(Tabla135[[#This Row],[Id Riesgo]],Tabla13[Id Riesgo],Tabla13[Porcentaje Impacto],"",1)</f>
        <v/>
      </c>
      <c r="K279" s="445">
        <v>8</v>
      </c>
      <c r="L279" s="448"/>
      <c r="M279" s="448"/>
      <c r="N279" s="448"/>
      <c r="O279" s="440"/>
      <c r="P279" s="448"/>
      <c r="Q279" s="456" t="str">
        <f>_xlfn.TEXTJOIN(" ",TRUE,Tabla135[[#This Row],[Actividad - Acción ¿Qué?
Inicia con verbo]],Tabla135[[#This Row],[Complemento
(Observaciones o desviaciones)]])</f>
        <v/>
      </c>
      <c r="R279" s="440"/>
      <c r="S279" s="455" t="str">
        <f>_xlfn.XLOOKUP(Tabla135[[#This Row],[Tipo de control]],Tabla7[Tipo de control],Tabla7[Peso],"",1)</f>
        <v/>
      </c>
      <c r="T279" s="439" t="str">
        <f>_xlfn.XLOOKUP(Tabla135[[#This Row],[Tipo de control]],Tabla7[Tipo de control],Tabla7[Afectación matriz],"",1)</f>
        <v/>
      </c>
      <c r="U279" s="440"/>
      <c r="V279" s="455" t="str">
        <f>_xlfn.XLOOKUP(Tabla135[[#This Row],[Implementación]],Tabla11[Implementación],Tabla11[Peso],"",1)</f>
        <v/>
      </c>
      <c r="W279" s="440"/>
      <c r="X279" s="440"/>
      <c r="Y279" s="440"/>
      <c r="Z279" s="440"/>
      <c r="AA279" s="444" t="str">
        <f>IFERROR(Tabla135[[#This Row],[Peso del control]]+Tabla135[[#This Row],[Peso de la implementación]],"")</f>
        <v/>
      </c>
      <c r="AB279" s="444" t="str" cm="1">
        <f t="array" ref="AB279">IFERROR(IF(Tabla135[[#This Row],[Registro diligenciado]]=TRUE,_xlfn.IFS(AND(Tabla135[[#This Row],[No. de Control]]=1,Tabla135[[#This Row],[Desplazamiento en la Matriz]]="Probabilidad"),D279-(D279*Tabla135[[#This Row],[Valor del control]]),AND(Tabla135[[#This Row],[No. de Control]]&gt;1,Tabla135[[#This Row],[Desplazamiento en la Matriz]]="Probabilidad"),AB278-(AB278*Tabla135[[#This Row],[Valor del control]]),AND(Tabla135[[#This Row],[No. de Control]]=1,Tabla135[[#This Row],[Desplazamiento en la Matriz]]="Impacto"),D279,AND(Tabla135[[#This Row],[No. de Control]]&gt;1,Tabla135[[#This Row],[Desplazamiento en la Matriz]]="Impacto"),AB278),""),"")</f>
        <v/>
      </c>
      <c r="AC279" s="444" t="str" cm="1">
        <f t="array" ref="AC279">IFERROR(IF(Tabla135[[#This Row],[Registro diligenciado]]=TRUE,_xlfn.IFS(AND(Tabla135[[#This Row],[No. de Control]]=1,Tabla135[[#This Row],[Desplazamiento en la Matriz]]="Impacto"),E279-(E279*Tabla135[[#This Row],[Valor del control]]),AND(Tabla135[[#This Row],[No. de Control]]&gt;1,Tabla135[[#This Row],[Desplazamiento en la Matriz]]="Impacto"),AC278-(AC278*Tabla135[[#This Row],[Valor del control]]),AND(Tabla135[[#This Row],[No. de Control]]=1,Tabla135[[#This Row],[Desplazamiento en la Matriz]]="Probabilidad"),E279,AND(Tabla135[[#This Row],[No. de Control]]&gt;1,Tabla135[[#This Row],[Desplazamiento en la Matriz]]="Probabilidad"),AC278),""),"")</f>
        <v/>
      </c>
      <c r="AD279" s="444">
        <f>IFERROR(_xlfn.MINIFS(Tabla135[Probabilidad residual],Tabla135[Id Riesgo],Tabla135[[#This Row],[Id Riesgo]]),"")</f>
        <v>0</v>
      </c>
      <c r="AE279" s="444">
        <f>IFERROR(_xlfn.MINIFS(Tabla135[Impacto residual],Tabla135[Id Riesgo],Tabla135[[#This Row],[Id Riesgo]]),"")</f>
        <v>0</v>
      </c>
      <c r="AF279" s="444" t="str" cm="1">
        <f t="array" ref="AF2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79" s="444" t="str" cm="1">
        <f t="array" ref="AG2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7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79" s="458"/>
      <c r="AJ279" s="803">
        <f>_xlfn.MINIFS(Tabla135[Probabilidad residual],Tabla135[Id Riesgo],Tabla135[[#This Row],[Id Riesgo]])</f>
        <v>0</v>
      </c>
      <c r="AK279" s="803">
        <f>_xlfn.MINIFS(Tabla135[Impacto residual],Tabla135[Id Riesgo],Tabla135[[#This Row],[Id Riesgo]])</f>
        <v>0</v>
      </c>
      <c r="AL279" s="803"/>
      <c r="AM279" s="803"/>
      <c r="AN279" s="213"/>
      <c r="AO279" s="213"/>
      <c r="AP279" s="213"/>
      <c r="AQ279" s="213"/>
      <c r="AR279" s="213"/>
      <c r="AS279" s="213"/>
      <c r="AT279" s="213"/>
      <c r="AU279" s="213"/>
      <c r="AV279" s="213"/>
      <c r="AW279" s="213"/>
      <c r="AX279" s="213"/>
      <c r="AY279" s="213"/>
    </row>
    <row r="280" spans="1:51" ht="15" hidden="1" customHeight="1" x14ac:dyDescent="0.4">
      <c r="A280" s="787" t="str">
        <f>Tabla135[[#This Row],[Id Riesgo]]</f>
        <v>RC27</v>
      </c>
      <c r="B280" s="788" t="str">
        <f>Tabla135[[#This Row],[Riesgo]]</f>
        <v/>
      </c>
      <c r="C280" s="786" t="b">
        <f>Tabla135[[#This Row],[Identificado en paso 1 y 2?]]</f>
        <v>0</v>
      </c>
      <c r="D280" s="803" t="str">
        <f>_xlfn.XLOOKUP(Tabla135[[#This Row],[Id Riesgo]],Tabla13[Id Riesgo],Tabla13[Probabilidad],"",1)</f>
        <v/>
      </c>
      <c r="E280" s="803" t="str">
        <f>IF(C280=TRUE,_xlfn.XLOOKUP(Tabla135[[#This Row],[Id Riesgo]],Tabla13[Id Riesgo],Tabla13[Porcentaje Impacto],"",1),"")</f>
        <v/>
      </c>
      <c r="F280" s="439" t="str">
        <f t="shared" si="26"/>
        <v>RC27</v>
      </c>
      <c r="G280" s="454" t="b">
        <f>_xlfn.XLOOKUP(F280,Tabla13[Id Riesgo],Tabla13[Registro diligenciado],FALSE,1)</f>
        <v>0</v>
      </c>
      <c r="H280" s="439" t="str">
        <f>IF(G280,_xlfn.XLOOKUP(F280,Tabla6[Id Riesgo],Tabla6[DESCRIPCIÓN DEL RIESGO],FALSE,1),"")</f>
        <v/>
      </c>
      <c r="I280" s="455" t="str">
        <f>_xlfn.XLOOKUP(Tabla135[[#This Row],[Id Riesgo]],Tabla13[Id Riesgo],Tabla13[Probabilidad])</f>
        <v/>
      </c>
      <c r="J280" s="455" t="str">
        <f>_xlfn.XLOOKUP(Tabla135[[#This Row],[Id Riesgo]],Tabla13[Id Riesgo],Tabla13[Porcentaje Impacto],"",1)</f>
        <v/>
      </c>
      <c r="K280" s="445">
        <v>9</v>
      </c>
      <c r="L280" s="448"/>
      <c r="M280" s="448"/>
      <c r="N280" s="448"/>
      <c r="O280" s="440"/>
      <c r="P280" s="448"/>
      <c r="Q280" s="456" t="str">
        <f>_xlfn.TEXTJOIN(" ",TRUE,Tabla135[[#This Row],[Actividad - Acción ¿Qué?
Inicia con verbo]],Tabla135[[#This Row],[Complemento
(Observaciones o desviaciones)]])</f>
        <v/>
      </c>
      <c r="R280" s="440"/>
      <c r="S280" s="455" t="str">
        <f>_xlfn.XLOOKUP(Tabla135[[#This Row],[Tipo de control]],Tabla7[Tipo de control],Tabla7[Peso],"",1)</f>
        <v/>
      </c>
      <c r="T280" s="439" t="str">
        <f>_xlfn.XLOOKUP(Tabla135[[#This Row],[Tipo de control]],Tabla7[Tipo de control],Tabla7[Afectación matriz],"",1)</f>
        <v/>
      </c>
      <c r="U280" s="440"/>
      <c r="V280" s="455" t="str">
        <f>_xlfn.XLOOKUP(Tabla135[[#This Row],[Implementación]],Tabla11[Implementación],Tabla11[Peso],"",1)</f>
        <v/>
      </c>
      <c r="W280" s="440"/>
      <c r="X280" s="440"/>
      <c r="Y280" s="440"/>
      <c r="Z280" s="440"/>
      <c r="AA280" s="444" t="str">
        <f>IFERROR(Tabla135[[#This Row],[Peso del control]]+Tabla135[[#This Row],[Peso de la implementación]],"")</f>
        <v/>
      </c>
      <c r="AB280" s="444" t="str" cm="1">
        <f t="array" ref="AB280">IFERROR(IF(Tabla135[[#This Row],[Registro diligenciado]]=TRUE,_xlfn.IFS(AND(Tabla135[[#This Row],[No. de Control]]=1,Tabla135[[#This Row],[Desplazamiento en la Matriz]]="Probabilidad"),D280-(D280*Tabla135[[#This Row],[Valor del control]]),AND(Tabla135[[#This Row],[No. de Control]]&gt;1,Tabla135[[#This Row],[Desplazamiento en la Matriz]]="Probabilidad"),AB279-(AB279*Tabla135[[#This Row],[Valor del control]]),AND(Tabla135[[#This Row],[No. de Control]]=1,Tabla135[[#This Row],[Desplazamiento en la Matriz]]="Impacto"),D280,AND(Tabla135[[#This Row],[No. de Control]]&gt;1,Tabla135[[#This Row],[Desplazamiento en la Matriz]]="Impacto"),AB279),""),"")</f>
        <v/>
      </c>
      <c r="AC280" s="444" t="str" cm="1">
        <f t="array" ref="AC280">IFERROR(IF(Tabla135[[#This Row],[Registro diligenciado]]=TRUE,_xlfn.IFS(AND(Tabla135[[#This Row],[No. de Control]]=1,Tabla135[[#This Row],[Desplazamiento en la Matriz]]="Impacto"),E280-(E280*Tabla135[[#This Row],[Valor del control]]),AND(Tabla135[[#This Row],[No. de Control]]&gt;1,Tabla135[[#This Row],[Desplazamiento en la Matriz]]="Impacto"),AC279-(AC279*Tabla135[[#This Row],[Valor del control]]),AND(Tabla135[[#This Row],[No. de Control]]=1,Tabla135[[#This Row],[Desplazamiento en la Matriz]]="Probabilidad"),E280,AND(Tabla135[[#This Row],[No. de Control]]&gt;1,Tabla135[[#This Row],[Desplazamiento en la Matriz]]="Probabilidad"),AC279),""),"")</f>
        <v/>
      </c>
      <c r="AD280" s="444">
        <f>IFERROR(_xlfn.MINIFS(Tabla135[Probabilidad residual],Tabla135[Id Riesgo],Tabla135[[#This Row],[Id Riesgo]]),"")</f>
        <v>0</v>
      </c>
      <c r="AE280" s="444">
        <f>IFERROR(_xlfn.MINIFS(Tabla135[Impacto residual],Tabla135[Id Riesgo],Tabla135[[#This Row],[Id Riesgo]]),"")</f>
        <v>0</v>
      </c>
      <c r="AF280" s="444" t="str" cm="1">
        <f t="array" ref="AF2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80" s="444" t="str" cm="1">
        <f t="array" ref="AG2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8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0" s="458"/>
      <c r="AJ280" s="803">
        <f>_xlfn.MINIFS(Tabla135[Probabilidad residual],Tabla135[Id Riesgo],Tabla135[[#This Row],[Id Riesgo]])</f>
        <v>0</v>
      </c>
      <c r="AK280" s="803">
        <f>_xlfn.MINIFS(Tabla135[Impacto residual],Tabla135[Id Riesgo],Tabla135[[#This Row],[Id Riesgo]])</f>
        <v>0</v>
      </c>
      <c r="AL280" s="803"/>
      <c r="AM280" s="803"/>
      <c r="AN280" s="213"/>
      <c r="AO280" s="213"/>
      <c r="AP280" s="213"/>
      <c r="AQ280" s="213"/>
      <c r="AR280" s="213"/>
      <c r="AS280" s="213"/>
      <c r="AT280" s="213"/>
      <c r="AU280" s="213"/>
      <c r="AV280" s="213"/>
      <c r="AW280" s="213"/>
      <c r="AX280" s="213"/>
      <c r="AY280" s="213"/>
    </row>
    <row r="281" spans="1:51" ht="15" hidden="1" customHeight="1" x14ac:dyDescent="0.4">
      <c r="A281" s="787" t="str">
        <f>Tabla135[[#This Row],[Id Riesgo]]</f>
        <v>RC27</v>
      </c>
      <c r="B281" s="788" t="str">
        <f>Tabla135[[#This Row],[Riesgo]]</f>
        <v/>
      </c>
      <c r="C281" s="786" t="b">
        <f>Tabla135[[#This Row],[Identificado en paso 1 y 2?]]</f>
        <v>0</v>
      </c>
      <c r="D281" s="803" t="str">
        <f>_xlfn.XLOOKUP(Tabla135[[#This Row],[Id Riesgo]],Tabla13[Id Riesgo],Tabla13[Probabilidad],"",1)</f>
        <v/>
      </c>
      <c r="E281" s="803" t="str">
        <f>IF(C281=TRUE,_xlfn.XLOOKUP(Tabla135[[#This Row],[Id Riesgo]],Tabla13[Id Riesgo],Tabla13[Porcentaje Impacto],"",1),"")</f>
        <v/>
      </c>
      <c r="F281" s="439" t="str">
        <f t="shared" si="26"/>
        <v>RC27</v>
      </c>
      <c r="G281" s="454" t="b">
        <f>_xlfn.XLOOKUP(F281,Tabla13[Id Riesgo],Tabla13[Registro diligenciado],FALSE,1)</f>
        <v>0</v>
      </c>
      <c r="H281" s="439" t="str">
        <f>IF(G281,_xlfn.XLOOKUP(F281,Tabla6[Id Riesgo],Tabla6[DESCRIPCIÓN DEL RIESGO],FALSE,1),"")</f>
        <v/>
      </c>
      <c r="I281" s="455" t="str">
        <f>_xlfn.XLOOKUP(Tabla135[[#This Row],[Id Riesgo]],Tabla13[Id Riesgo],Tabla13[Probabilidad])</f>
        <v/>
      </c>
      <c r="J281" s="455" t="str">
        <f>_xlfn.XLOOKUP(Tabla135[[#This Row],[Id Riesgo]],Tabla13[Id Riesgo],Tabla13[Porcentaje Impacto],"",1)</f>
        <v/>
      </c>
      <c r="K281" s="445">
        <v>10</v>
      </c>
      <c r="L281" s="448"/>
      <c r="M281" s="448"/>
      <c r="N281" s="448"/>
      <c r="O281" s="440"/>
      <c r="P281" s="448"/>
      <c r="Q281" s="456" t="str">
        <f>_xlfn.TEXTJOIN(" ",TRUE,Tabla135[[#This Row],[Actividad - Acción ¿Qué?
Inicia con verbo]],Tabla135[[#This Row],[Complemento
(Observaciones o desviaciones)]])</f>
        <v/>
      </c>
      <c r="R281" s="440"/>
      <c r="S281" s="455" t="str">
        <f>_xlfn.XLOOKUP(Tabla135[[#This Row],[Tipo de control]],Tabla7[Tipo de control],Tabla7[Peso],"",1)</f>
        <v/>
      </c>
      <c r="T281" s="439" t="str">
        <f>_xlfn.XLOOKUP(Tabla135[[#This Row],[Tipo de control]],Tabla7[Tipo de control],Tabla7[Afectación matriz],"",1)</f>
        <v/>
      </c>
      <c r="U281" s="440"/>
      <c r="V281" s="455" t="str">
        <f>_xlfn.XLOOKUP(Tabla135[[#This Row],[Implementación]],Tabla11[Implementación],Tabla11[Peso],"",1)</f>
        <v/>
      </c>
      <c r="W281" s="440"/>
      <c r="X281" s="440"/>
      <c r="Y281" s="440"/>
      <c r="Z281" s="440"/>
      <c r="AA281" s="444" t="str">
        <f>IFERROR(Tabla135[[#This Row],[Peso del control]]+Tabla135[[#This Row],[Peso de la implementación]],"")</f>
        <v/>
      </c>
      <c r="AB281" s="444" t="str" cm="1">
        <f t="array" ref="AB281">IFERROR(IF(Tabla135[[#This Row],[Registro diligenciado]]=TRUE,_xlfn.IFS(AND(Tabla135[[#This Row],[No. de Control]]=1,Tabla135[[#This Row],[Desplazamiento en la Matriz]]="Probabilidad"),D281-(D281*Tabla135[[#This Row],[Valor del control]]),AND(Tabla135[[#This Row],[No. de Control]]&gt;1,Tabla135[[#This Row],[Desplazamiento en la Matriz]]="Probabilidad"),AB280-(AB280*Tabla135[[#This Row],[Valor del control]]),AND(Tabla135[[#This Row],[No. de Control]]=1,Tabla135[[#This Row],[Desplazamiento en la Matriz]]="Impacto"),D281,AND(Tabla135[[#This Row],[No. de Control]]&gt;1,Tabla135[[#This Row],[Desplazamiento en la Matriz]]="Impacto"),AB280),""),"")</f>
        <v/>
      </c>
      <c r="AC281" s="444" t="str" cm="1">
        <f t="array" ref="AC281">IFERROR(IF(Tabla135[[#This Row],[Registro diligenciado]]=TRUE,_xlfn.IFS(AND(Tabla135[[#This Row],[No. de Control]]=1,Tabla135[[#This Row],[Desplazamiento en la Matriz]]="Impacto"),E281-(E281*Tabla135[[#This Row],[Valor del control]]),AND(Tabla135[[#This Row],[No. de Control]]&gt;1,Tabla135[[#This Row],[Desplazamiento en la Matriz]]="Impacto"),AC280-(AC280*Tabla135[[#This Row],[Valor del control]]),AND(Tabla135[[#This Row],[No. de Control]]=1,Tabla135[[#This Row],[Desplazamiento en la Matriz]]="Probabilidad"),E281,AND(Tabla135[[#This Row],[No. de Control]]&gt;1,Tabla135[[#This Row],[Desplazamiento en la Matriz]]="Probabilidad"),AC280),""),"")</f>
        <v/>
      </c>
      <c r="AD281" s="444">
        <f>IFERROR(_xlfn.MINIFS(Tabla135[Probabilidad residual],Tabla135[Id Riesgo],Tabla135[[#This Row],[Id Riesgo]]),"")</f>
        <v>0</v>
      </c>
      <c r="AE281" s="444">
        <f>IFERROR(_xlfn.MINIFS(Tabla135[Impacto residual],Tabla135[Id Riesgo],Tabla135[[#This Row],[Id Riesgo]]),"")</f>
        <v>0</v>
      </c>
      <c r="AF281" s="444" t="str" cm="1">
        <f t="array" ref="AF2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281" s="444" t="str" cm="1">
        <f t="array" ref="AG2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28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1" s="458"/>
      <c r="AJ281" s="803">
        <f>_xlfn.MINIFS(Tabla135[Probabilidad residual],Tabla135[Id Riesgo],Tabla135[[#This Row],[Id Riesgo]])</f>
        <v>0</v>
      </c>
      <c r="AK281" s="803">
        <f>_xlfn.MINIFS(Tabla135[Impacto residual],Tabla135[Id Riesgo],Tabla135[[#This Row],[Id Riesgo]])</f>
        <v>0</v>
      </c>
      <c r="AL281" s="803"/>
      <c r="AM281" s="803"/>
      <c r="AN281" s="213"/>
      <c r="AO281" s="213"/>
      <c r="AP281" s="213"/>
      <c r="AQ281" s="213"/>
      <c r="AR281" s="213"/>
      <c r="AS281" s="213"/>
      <c r="AT281" s="213"/>
      <c r="AU281" s="213"/>
      <c r="AV281" s="213"/>
      <c r="AW281" s="213"/>
      <c r="AX281" s="213"/>
      <c r="AY281" s="213"/>
    </row>
    <row r="282" spans="1:51" ht="136.75" x14ac:dyDescent="0.4">
      <c r="A282" s="783" t="str">
        <f>Tabla135[[#This Row],[Id Riesgo]]</f>
        <v>RC28</v>
      </c>
      <c r="B282"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2" s="776" t="b">
        <f>Tabla135[[#This Row],[Identificado en paso 1 y 2?]]</f>
        <v>1</v>
      </c>
      <c r="D282" s="801">
        <f>_xlfn.XLOOKUP(Tabla135[[#This Row],[Id Riesgo]],Tabla13[Id Riesgo],Tabla13[Probabilidad],"",1)</f>
        <v>0.2</v>
      </c>
      <c r="E282" s="801">
        <f>IF(C282=TRUE,_xlfn.XLOOKUP(Tabla135[[#This Row],[Id Riesgo]],Tabla13[Id Riesgo],Tabla13[Porcentaje Impacto],"",1),"")</f>
        <v>1</v>
      </c>
      <c r="F282" s="290" t="s">
        <v>611</v>
      </c>
      <c r="G282" s="414" t="b">
        <f>_xlfn.XLOOKUP(F282,Tabla13[Id Riesgo],Tabla13[Registro diligenciado],FALSE,1)</f>
        <v>1</v>
      </c>
      <c r="H282" s="290" t="str">
        <f>IF(G282,_xlfn.XLOOKUP(F282,Tabla6[Id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2" s="327">
        <f>_xlfn.XLOOKUP(Tabla135[[#This Row],[Id Riesgo]],Tabla13[Id Riesgo],Tabla13[Probabilidad])</f>
        <v>0.2</v>
      </c>
      <c r="J282" s="327">
        <f>_xlfn.XLOOKUP(Tabla135[[#This Row],[Id Riesgo]],Tabla13[Id Riesgo],Tabla13[Porcentaje Impacto],"",1)</f>
        <v>1</v>
      </c>
      <c r="K282" s="311">
        <v>1</v>
      </c>
      <c r="L282" s="314" t="s">
        <v>226</v>
      </c>
      <c r="M282" s="314" t="s">
        <v>219</v>
      </c>
      <c r="N282" s="314"/>
      <c r="O282" s="295" t="s">
        <v>842</v>
      </c>
      <c r="P282" s="314" t="s">
        <v>843</v>
      </c>
      <c r="Q282" s="328" t="str">
        <f>_xlfn.TEXTJOIN(" ",TRUE,Tabla135[[#This Row],[Actividad - Acción ¿Qué?
Inicia con verbo]],Tabla135[[#This Row],[Complemento
(Observaciones o desviaciones)]])</f>
        <v xml:space="preserve">Verificacion preliminar antes de aprobar o publicar cualquier politica/estrategia o plan de trasparencia, donde se realice una revision tecnico-juridica  que examine la inclusion de controles y salvaguardas minimas, coherencia con lineamientos institucionales y normativos aplicables, y ausencia de vacios deliberados. </v>
      </c>
      <c r="R282" s="295" t="s">
        <v>135</v>
      </c>
      <c r="S282" s="327">
        <f>_xlfn.XLOOKUP(Tabla135[[#This Row],[Tipo de control]],Tabla7[Tipo de control],Tabla7[Peso],"",1)</f>
        <v>0.15</v>
      </c>
      <c r="T282" s="290" t="str">
        <f>_xlfn.XLOOKUP(Tabla135[[#This Row],[Tipo de control]],Tabla7[Tipo de control],Tabla7[Afectación matriz],"",1)</f>
        <v>Probabilidad</v>
      </c>
      <c r="U282" s="295" t="s">
        <v>136</v>
      </c>
      <c r="V282" s="327">
        <f>_xlfn.XLOOKUP(Tabla135[[#This Row],[Implementación]],Tabla11[Implementación],Tabla11[Peso],"",1)</f>
        <v>0.15</v>
      </c>
      <c r="W282" s="295" t="s">
        <v>98</v>
      </c>
      <c r="X282" s="295" t="s">
        <v>99</v>
      </c>
      <c r="Y282" s="295" t="s">
        <v>100</v>
      </c>
      <c r="Z282" s="295" t="s">
        <v>101</v>
      </c>
      <c r="AA282" s="310">
        <f>IFERROR(Tabla135[[#This Row],[Peso del control]]+Tabla135[[#This Row],[Peso de la implementación]],"")</f>
        <v>0.3</v>
      </c>
      <c r="AB282" s="310" cm="1">
        <f t="array" ref="AB282">IFERROR(IF(Tabla135[[#This Row],[Registro diligenciado]]=TRUE,_xlfn.IFS(AND(Tabla135[[#This Row],[No. de Control]]=1,Tabla135[[#This Row],[Desplazamiento en la Matriz]]="Probabilidad"),D282-(D282*Tabla135[[#This Row],[Valor del control]]),AND(Tabla135[[#This Row],[No. de Control]]&gt;1,Tabla135[[#This Row],[Desplazamiento en la Matriz]]="Probabilidad"),AB281-(AB281*Tabla135[[#This Row],[Valor del control]]),AND(Tabla135[[#This Row],[No. de Control]]=1,Tabla135[[#This Row],[Desplazamiento en la Matriz]]="Impacto"),D282,AND(Tabla135[[#This Row],[No. de Control]]&gt;1,Tabla135[[#This Row],[Desplazamiento en la Matriz]]="Impacto"),AB281),""),"")</f>
        <v>0.14000000000000001</v>
      </c>
      <c r="AC282" s="310" cm="1">
        <f t="array" ref="AC282">IFERROR(IF(Tabla135[[#This Row],[Registro diligenciado]]=TRUE,_xlfn.IFS(AND(Tabla135[[#This Row],[No. de Control]]=1,Tabla135[[#This Row],[Desplazamiento en la Matriz]]="Impacto"),E282-(E282*Tabla135[[#This Row],[Valor del control]]),AND(Tabla135[[#This Row],[No. de Control]]&gt;1,Tabla135[[#This Row],[Desplazamiento en la Matriz]]="Impacto"),AC281-(AC281*Tabla135[[#This Row],[Valor del control]]),AND(Tabla135[[#This Row],[No. de Control]]=1,Tabla135[[#This Row],[Desplazamiento en la Matriz]]="Probabilidad"),E282,AND(Tabla135[[#This Row],[No. de Control]]&gt;1,Tabla135[[#This Row],[Desplazamiento en la Matriz]]="Probabilidad"),AC281),""),"")</f>
        <v>1</v>
      </c>
      <c r="AD282" s="310">
        <f>IFERROR(_xlfn.MINIFS(Tabla135[Probabilidad residual],Tabla135[Id Riesgo],Tabla135[[#This Row],[Id Riesgo]]),"")</f>
        <v>9.8000000000000004E-2</v>
      </c>
      <c r="AE282" s="310">
        <f>IFERROR(_xlfn.MINIFS(Tabla135[Impacto residual],Tabla135[Id Riesgo],Tabla135[[#This Row],[Id Riesgo]]),"")</f>
        <v>1</v>
      </c>
      <c r="AF282" s="310" t="str" cm="1">
        <f t="array" ref="AF2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2" s="310" t="str" cm="1">
        <f t="array" ref="AG2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82" s="213"/>
      <c r="AJ282" s="801">
        <f>_xlfn.MINIFS(Tabla135[Probabilidad residual],Tabla135[Id Riesgo],Tabla135[[#This Row],[Id Riesgo]])</f>
        <v>9.8000000000000004E-2</v>
      </c>
      <c r="AK282" s="801">
        <f>_xlfn.MINIFS(Tabla135[Impacto residual],Tabla135[Id Riesgo],Tabla135[[#This Row],[Id Riesgo]])</f>
        <v>1</v>
      </c>
      <c r="AL282" s="801" t="str" cm="1">
        <f t="array" ref="AL282">IFERROR(_xlfn.IFS(AND(AJ282&gt;=CONFIGURACIÓN!$BF$6,AJ282&lt;=CONFIGURACIÓN!$BG$6),CONFIGURACIÓN!$BE$6,AND(AJ282&gt;=CONFIGURACIÓN!$BF$7,AJ282&lt;=CONFIGURACIÓN!$BG$7),CONFIGURACIÓN!$BE$7,AND(AJ282&gt;=CONFIGURACIÓN!$BF$8,AJ282&lt;=CONFIGURACIÓN!$BG$8),CONFIGURACIÓN!$BE$8,AND(AJ282&gt;=CONFIGURACIÓN!$BF$9,AJ282&lt;=CONFIGURACIÓN!$BG$9),CONFIGURACIÓN!$BE$9,AND(AJ282&gt;=CONFIGURACIÓN!$BF$10,AJ282&lt;=CONFIGURACIÓN!$BG$10),CONFIGURACIÓN!$BE$10),"")</f>
        <v>Muy baja</v>
      </c>
      <c r="AM282" s="801" t="str" cm="1">
        <f t="array" ref="AM282">IFERROR(_xlfn.IFS(AND(AK282&gt;=CONFIGURACIÓN!$BJ$6,AK282&lt;=CONFIGURACIÓN!$BK$6),CONFIGURACIÓN!$BI$6,AND(AK282&gt;=CONFIGURACIÓN!$BJ$7,AK282&lt;=CONFIGURACIÓN!$BK$7),CONFIGURACIÓN!$BI$7,AND(AK282&gt;=CONFIGURACIÓN!$BJ$8,AK282&lt;=CONFIGURACIÓN!$BK$8),CONFIGURACIÓN!$BI$8,AND(AK282&gt;=CONFIGURACIÓN!$BJ$9,AK282&lt;=CONFIGURACIÓN!$BK$9),CONFIGURACIÓN!$BI$9,AND(AK282&gt;=CONFIGURACIÓN!$BJ$10,AK282&lt;=CONFIGURACIÓN!$BK$10),CONFIGURACIÓN!$BI$10),"")</f>
        <v>Castastrófico</v>
      </c>
      <c r="AN282" s="213"/>
      <c r="AO282" s="213"/>
      <c r="AP282" s="213"/>
      <c r="AQ282" s="213"/>
      <c r="AR282" s="213"/>
      <c r="AS282" s="213"/>
      <c r="AT282" s="213"/>
      <c r="AU282" s="213"/>
      <c r="AV282" s="213"/>
      <c r="AW282" s="213"/>
      <c r="AX282" s="213"/>
      <c r="AY282" s="213"/>
    </row>
    <row r="283" spans="1:51" ht="136.75" x14ac:dyDescent="0.4">
      <c r="A283" s="783" t="str">
        <f>Tabla135[[#This Row],[Id Riesgo]]</f>
        <v>RC28</v>
      </c>
      <c r="B283"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3" s="776" t="b">
        <f>Tabla135[[#This Row],[Identificado en paso 1 y 2?]]</f>
        <v>1</v>
      </c>
      <c r="D283" s="801">
        <f>_xlfn.XLOOKUP(Tabla135[[#This Row],[Id Riesgo]],Tabla13[Id Riesgo],Tabla13[Probabilidad],"",1)</f>
        <v>0.2</v>
      </c>
      <c r="E283" s="801">
        <f>IF(C283=TRUE,_xlfn.XLOOKUP(Tabla135[[#This Row],[Id Riesgo]],Tabla13[Id Riesgo],Tabla13[Porcentaje Impacto],"",1),"")</f>
        <v>1</v>
      </c>
      <c r="F283" s="290" t="str">
        <f t="shared" ref="F283:F291" si="27">F282</f>
        <v>RC28</v>
      </c>
      <c r="G283" s="414" t="b">
        <f>_xlfn.XLOOKUP(F283,Tabla13[Id Riesgo],Tabla13[Registro diligenciado],FALSE,1)</f>
        <v>1</v>
      </c>
      <c r="H283" s="290" t="str">
        <f>IF(G283,_xlfn.XLOOKUP(F283,Tabla6[Id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3" s="327">
        <f>_xlfn.XLOOKUP(Tabla135[[#This Row],[Id Riesgo]],Tabla13[Id Riesgo],Tabla13[Probabilidad])</f>
        <v>0.2</v>
      </c>
      <c r="J283" s="327">
        <f>_xlfn.XLOOKUP(Tabla135[[#This Row],[Id Riesgo]],Tabla13[Id Riesgo],Tabla13[Porcentaje Impacto],"",1)</f>
        <v>1</v>
      </c>
      <c r="K283" s="311">
        <v>2</v>
      </c>
      <c r="L283" s="314" t="s">
        <v>226</v>
      </c>
      <c r="M283" s="314" t="s">
        <v>219</v>
      </c>
      <c r="N283" s="314"/>
      <c r="O283" s="295" t="s">
        <v>844</v>
      </c>
      <c r="P283" s="314" t="s">
        <v>845</v>
      </c>
      <c r="Q283" s="328" t="str">
        <f>_xlfn.TEXTJOIN(" ",TRUE,Tabla135[[#This Row],[Actividad - Acción ¿Qué?
Inicia con verbo]],Tabla135[[#This Row],[Complemento
(Observaciones o desviaciones)]])</f>
        <v xml:space="preserve">Seguimiento periodico, trazable y verificable a la ejecucion del programa de transparencia institucional garantizando que los compromisos de transparencia se materialicen y no se desvirtuen para favorecer intereses particulares. </v>
      </c>
      <c r="R283" s="295" t="s">
        <v>135</v>
      </c>
      <c r="S283" s="327">
        <f>_xlfn.XLOOKUP(Tabla135[[#This Row],[Tipo de control]],Tabla7[Tipo de control],Tabla7[Peso],"",1)</f>
        <v>0.15</v>
      </c>
      <c r="T283" s="290" t="str">
        <f>_xlfn.XLOOKUP(Tabla135[[#This Row],[Tipo de control]],Tabla7[Tipo de control],Tabla7[Afectación matriz],"",1)</f>
        <v>Probabilidad</v>
      </c>
      <c r="U283" s="295" t="s">
        <v>136</v>
      </c>
      <c r="V283" s="327">
        <f>_xlfn.XLOOKUP(Tabla135[[#This Row],[Implementación]],Tabla11[Implementación],Tabla11[Peso],"",1)</f>
        <v>0.15</v>
      </c>
      <c r="W283" s="295" t="s">
        <v>98</v>
      </c>
      <c r="X283" s="295" t="s">
        <v>239</v>
      </c>
      <c r="Y283" s="295" t="s">
        <v>100</v>
      </c>
      <c r="Z283" s="295" t="s">
        <v>101</v>
      </c>
      <c r="AA283" s="310">
        <f>IFERROR(Tabla135[[#This Row],[Peso del control]]+Tabla135[[#This Row],[Peso de la implementación]],"")</f>
        <v>0.3</v>
      </c>
      <c r="AB283" s="310" cm="1">
        <f t="array" ref="AB283">IFERROR(IF(Tabla135[[#This Row],[Registro diligenciado]]=TRUE,_xlfn.IFS(AND(Tabla135[[#This Row],[No. de Control]]=1,Tabla135[[#This Row],[Desplazamiento en la Matriz]]="Probabilidad"),D283-(D283*Tabla135[[#This Row],[Valor del control]]),AND(Tabla135[[#This Row],[No. de Control]]&gt;1,Tabla135[[#This Row],[Desplazamiento en la Matriz]]="Probabilidad"),AB282-(AB282*Tabla135[[#This Row],[Valor del control]]),AND(Tabla135[[#This Row],[No. de Control]]=1,Tabla135[[#This Row],[Desplazamiento en la Matriz]]="Impacto"),D283,AND(Tabla135[[#This Row],[No. de Control]]&gt;1,Tabla135[[#This Row],[Desplazamiento en la Matriz]]="Impacto"),AB282),""),"")</f>
        <v>9.8000000000000004E-2</v>
      </c>
      <c r="AC283" s="310" cm="1">
        <f t="array" ref="AC283">IFERROR(IF(Tabla135[[#This Row],[Registro diligenciado]]=TRUE,_xlfn.IFS(AND(Tabla135[[#This Row],[No. de Control]]=1,Tabla135[[#This Row],[Desplazamiento en la Matriz]]="Impacto"),E283-(E283*Tabla135[[#This Row],[Valor del control]]),AND(Tabla135[[#This Row],[No. de Control]]&gt;1,Tabla135[[#This Row],[Desplazamiento en la Matriz]]="Impacto"),AC282-(AC282*Tabla135[[#This Row],[Valor del control]]),AND(Tabla135[[#This Row],[No. de Control]]=1,Tabla135[[#This Row],[Desplazamiento en la Matriz]]="Probabilidad"),E283,AND(Tabla135[[#This Row],[No. de Control]]&gt;1,Tabla135[[#This Row],[Desplazamiento en la Matriz]]="Probabilidad"),AC282),""),"")</f>
        <v>1</v>
      </c>
      <c r="AD283" s="310">
        <f>IFERROR(_xlfn.MINIFS(Tabla135[Probabilidad residual],Tabla135[Id Riesgo],Tabla135[[#This Row],[Id Riesgo]]),"")</f>
        <v>9.8000000000000004E-2</v>
      </c>
      <c r="AE283" s="310">
        <f>IFERROR(_xlfn.MINIFS(Tabla135[Impacto residual],Tabla135[Id Riesgo],Tabla135[[#This Row],[Id Riesgo]]),"")</f>
        <v>1</v>
      </c>
      <c r="AF283" s="310" t="str" cm="1">
        <f t="array" ref="AF2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3" s="310" t="str" cm="1">
        <f t="array" ref="AG2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83" s="213"/>
      <c r="AJ283" s="801">
        <f>_xlfn.MINIFS(Tabla135[Probabilidad residual],Tabla135[Id Riesgo],Tabla135[[#This Row],[Id Riesgo]])</f>
        <v>9.8000000000000004E-2</v>
      </c>
      <c r="AK283" s="801">
        <f>_xlfn.MINIFS(Tabla135[Impacto residual],Tabla135[Id Riesgo],Tabla135[[#This Row],[Id Riesgo]])</f>
        <v>1</v>
      </c>
      <c r="AL283" s="801"/>
      <c r="AM283" s="801"/>
      <c r="AN283" s="213"/>
      <c r="AO283" s="213"/>
      <c r="AP283" s="213"/>
      <c r="AQ283" s="213"/>
      <c r="AR283" s="213"/>
      <c r="AS283" s="213"/>
      <c r="AT283" s="213"/>
      <c r="AU283" s="213"/>
      <c r="AV283" s="213"/>
      <c r="AW283" s="213"/>
      <c r="AX283" s="213"/>
      <c r="AY283" s="213"/>
    </row>
    <row r="284" spans="1:51" ht="136.75" hidden="1" x14ac:dyDescent="0.4">
      <c r="A284" s="783" t="str">
        <f>Tabla135[[#This Row],[Id Riesgo]]</f>
        <v>RC28</v>
      </c>
      <c r="B284"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4" s="776" t="b">
        <f>Tabla135[[#This Row],[Identificado en paso 1 y 2?]]</f>
        <v>1</v>
      </c>
      <c r="D284" s="801">
        <f>_xlfn.XLOOKUP(Tabla135[[#This Row],[Id Riesgo]],Tabla13[Id Riesgo],Tabla13[Probabilidad],"",1)</f>
        <v>0.2</v>
      </c>
      <c r="E284" s="801">
        <f>IF(C284=TRUE,_xlfn.XLOOKUP(Tabla135[[#This Row],[Id Riesgo]],Tabla13[Id Riesgo],Tabla13[Porcentaje Impacto],"",1),"")</f>
        <v>1</v>
      </c>
      <c r="F284" s="290" t="str">
        <f t="shared" si="27"/>
        <v>RC28</v>
      </c>
      <c r="G284" s="414" t="b">
        <f>_xlfn.XLOOKUP(F284,Tabla13[Id Riesgo],Tabla13[Registro diligenciado],FALSE,1)</f>
        <v>1</v>
      </c>
      <c r="H284" s="290" t="str">
        <f>IF(G284,_xlfn.XLOOKUP(F284,Tabla6[Id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4" s="327">
        <f>_xlfn.XLOOKUP(Tabla135[[#This Row],[Id Riesgo]],Tabla13[Id Riesgo],Tabla13[Probabilidad])</f>
        <v>0.2</v>
      </c>
      <c r="J284" s="327">
        <f>_xlfn.XLOOKUP(Tabla135[[#This Row],[Id Riesgo]],Tabla13[Id Riesgo],Tabla13[Porcentaje Impacto],"",1)</f>
        <v>1</v>
      </c>
      <c r="K284" s="311">
        <v>3</v>
      </c>
      <c r="L284" s="314"/>
      <c r="M284" s="314"/>
      <c r="N284" s="314"/>
      <c r="O284" s="295"/>
      <c r="P284" s="314"/>
      <c r="Q284" s="328" t="str">
        <f>_xlfn.TEXTJOIN(" ",TRUE,Tabla135[[#This Row],[Actividad - Acción ¿Qué?
Inicia con verbo]],Tabla135[[#This Row],[Complemento
(Observaciones o desviaciones)]])</f>
        <v/>
      </c>
      <c r="R284" s="295"/>
      <c r="S284" s="327" t="str">
        <f>_xlfn.XLOOKUP(Tabla135[[#This Row],[Tipo de control]],Tabla7[Tipo de control],Tabla7[Peso],"",1)</f>
        <v/>
      </c>
      <c r="T284" s="290" t="str">
        <f>_xlfn.XLOOKUP(Tabla135[[#This Row],[Tipo de control]],Tabla7[Tipo de control],Tabla7[Afectación matriz],"",1)</f>
        <v/>
      </c>
      <c r="U284" s="295"/>
      <c r="V284" s="327" t="str">
        <f>_xlfn.XLOOKUP(Tabla135[[#This Row],[Implementación]],Tabla11[Implementación],Tabla11[Peso],"",1)</f>
        <v/>
      </c>
      <c r="W284" s="295"/>
      <c r="X284" s="295"/>
      <c r="Y284" s="295"/>
      <c r="Z284" s="295"/>
      <c r="AA284" s="310" t="str">
        <f>IFERROR(Tabla135[[#This Row],[Peso del control]]+Tabla135[[#This Row],[Peso de la implementación]],"")</f>
        <v/>
      </c>
      <c r="AB284" s="310" t="str" cm="1">
        <f t="array" ref="AB284">IFERROR(IF(Tabla135[[#This Row],[Registro diligenciado]]=TRUE,_xlfn.IFS(AND(Tabla135[[#This Row],[No. de Control]]=1,Tabla135[[#This Row],[Desplazamiento en la Matriz]]="Probabilidad"),D284-(D284*Tabla135[[#This Row],[Valor del control]]),AND(Tabla135[[#This Row],[No. de Control]]&gt;1,Tabla135[[#This Row],[Desplazamiento en la Matriz]]="Probabilidad"),AB283-(AB283*Tabla135[[#This Row],[Valor del control]]),AND(Tabla135[[#This Row],[No. de Control]]=1,Tabla135[[#This Row],[Desplazamiento en la Matriz]]="Impacto"),D284,AND(Tabla135[[#This Row],[No. de Control]]&gt;1,Tabla135[[#This Row],[Desplazamiento en la Matriz]]="Impacto"),AB283),""),"")</f>
        <v/>
      </c>
      <c r="AC284" s="310" t="str" cm="1">
        <f t="array" ref="AC284">IFERROR(IF(Tabla135[[#This Row],[Registro diligenciado]]=TRUE,_xlfn.IFS(AND(Tabla135[[#This Row],[No. de Control]]=1,Tabla135[[#This Row],[Desplazamiento en la Matriz]]="Impacto"),E284-(E284*Tabla135[[#This Row],[Valor del control]]),AND(Tabla135[[#This Row],[No. de Control]]&gt;1,Tabla135[[#This Row],[Desplazamiento en la Matriz]]="Impacto"),AC283-(AC283*Tabla135[[#This Row],[Valor del control]]),AND(Tabla135[[#This Row],[No. de Control]]=1,Tabla135[[#This Row],[Desplazamiento en la Matriz]]="Probabilidad"),E284,AND(Tabla135[[#This Row],[No. de Control]]&gt;1,Tabla135[[#This Row],[Desplazamiento en la Matriz]]="Probabilidad"),AC283),""),"")</f>
        <v/>
      </c>
      <c r="AD284" s="310">
        <f>IFERROR(_xlfn.MINIFS(Tabla135[Probabilidad residual],Tabla135[Id Riesgo],Tabla135[[#This Row],[Id Riesgo]]),"")</f>
        <v>9.8000000000000004E-2</v>
      </c>
      <c r="AE284" s="310">
        <f>IFERROR(_xlfn.MINIFS(Tabla135[Impacto residual],Tabla135[Id Riesgo],Tabla135[[#This Row],[Id Riesgo]]),"")</f>
        <v>1</v>
      </c>
      <c r="AF284" s="310" t="str" cm="1">
        <f t="array" ref="AF2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4" s="310" t="str" cm="1">
        <f t="array" ref="AG2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4" s="213"/>
      <c r="AJ284" s="801">
        <f>_xlfn.MINIFS(Tabla135[Probabilidad residual],Tabla135[Id Riesgo],Tabla135[[#This Row],[Id Riesgo]])</f>
        <v>9.8000000000000004E-2</v>
      </c>
      <c r="AK284" s="801">
        <f>_xlfn.MINIFS(Tabla135[Impacto residual],Tabla135[Id Riesgo],Tabla135[[#This Row],[Id Riesgo]])</f>
        <v>1</v>
      </c>
      <c r="AL284" s="801"/>
      <c r="AM284" s="801"/>
      <c r="AN284" s="213"/>
      <c r="AO284" s="213"/>
      <c r="AP284" s="213"/>
      <c r="AQ284" s="213"/>
      <c r="AR284" s="213"/>
      <c r="AS284" s="213"/>
      <c r="AT284" s="213"/>
      <c r="AU284" s="213"/>
      <c r="AV284" s="213"/>
      <c r="AW284" s="213"/>
      <c r="AX284" s="213"/>
      <c r="AY284" s="213"/>
    </row>
    <row r="285" spans="1:51" ht="136.75" hidden="1" x14ac:dyDescent="0.4">
      <c r="A285" s="783" t="str">
        <f>Tabla135[[#This Row],[Id Riesgo]]</f>
        <v>RC28</v>
      </c>
      <c r="B285"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5" s="776" t="b">
        <f>Tabla135[[#This Row],[Identificado en paso 1 y 2?]]</f>
        <v>1</v>
      </c>
      <c r="D285" s="801">
        <f>_xlfn.XLOOKUP(Tabla135[[#This Row],[Id Riesgo]],Tabla13[Id Riesgo],Tabla13[Probabilidad],"",1)</f>
        <v>0.2</v>
      </c>
      <c r="E285" s="801">
        <f>IF(C285=TRUE,_xlfn.XLOOKUP(Tabla135[[#This Row],[Id Riesgo]],Tabla13[Id Riesgo],Tabla13[Porcentaje Impacto],"",1),"")</f>
        <v>1</v>
      </c>
      <c r="F285" s="290" t="str">
        <f t="shared" si="27"/>
        <v>RC28</v>
      </c>
      <c r="G285" s="414" t="b">
        <f>_xlfn.XLOOKUP(F285,Tabla13[Id Riesgo],Tabla13[Registro diligenciado],FALSE,1)</f>
        <v>1</v>
      </c>
      <c r="H285" s="290" t="str">
        <f>IF(G285,_xlfn.XLOOKUP(F285,Tabla6[Id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5" s="327">
        <f>_xlfn.XLOOKUP(Tabla135[[#This Row],[Id Riesgo]],Tabla13[Id Riesgo],Tabla13[Probabilidad])</f>
        <v>0.2</v>
      </c>
      <c r="J285" s="327">
        <f>_xlfn.XLOOKUP(Tabla135[[#This Row],[Id Riesgo]],Tabla13[Id Riesgo],Tabla13[Porcentaje Impacto],"",1)</f>
        <v>1</v>
      </c>
      <c r="K285" s="311">
        <v>4</v>
      </c>
      <c r="L285" s="314"/>
      <c r="M285" s="314"/>
      <c r="N285" s="314"/>
      <c r="O285" s="295"/>
      <c r="P285" s="314"/>
      <c r="Q285" s="328" t="str">
        <f>_xlfn.TEXTJOIN(" ",TRUE,Tabla135[[#This Row],[Actividad - Acción ¿Qué?
Inicia con verbo]],Tabla135[[#This Row],[Complemento
(Observaciones o desviaciones)]])</f>
        <v/>
      </c>
      <c r="R285" s="295"/>
      <c r="S285" s="327" t="str">
        <f>_xlfn.XLOOKUP(Tabla135[[#This Row],[Tipo de control]],Tabla7[Tipo de control],Tabla7[Peso],"",1)</f>
        <v/>
      </c>
      <c r="T285" s="290" t="str">
        <f>_xlfn.XLOOKUP(Tabla135[[#This Row],[Tipo de control]],Tabla7[Tipo de control],Tabla7[Afectación matriz],"",1)</f>
        <v/>
      </c>
      <c r="U285" s="295"/>
      <c r="V285" s="327" t="str">
        <f>_xlfn.XLOOKUP(Tabla135[[#This Row],[Implementación]],Tabla11[Implementación],Tabla11[Peso],"",1)</f>
        <v/>
      </c>
      <c r="W285" s="295"/>
      <c r="X285" s="295"/>
      <c r="Y285" s="295"/>
      <c r="Z285" s="295"/>
      <c r="AA285" s="310" t="str">
        <f>IFERROR(Tabla135[[#This Row],[Peso del control]]+Tabla135[[#This Row],[Peso de la implementación]],"")</f>
        <v/>
      </c>
      <c r="AB285" s="310" t="str" cm="1">
        <f t="array" ref="AB285">IFERROR(IF(Tabla135[[#This Row],[Registro diligenciado]]=TRUE,_xlfn.IFS(AND(Tabla135[[#This Row],[No. de Control]]=1,Tabla135[[#This Row],[Desplazamiento en la Matriz]]="Probabilidad"),D285-(D285*Tabla135[[#This Row],[Valor del control]]),AND(Tabla135[[#This Row],[No. de Control]]&gt;1,Tabla135[[#This Row],[Desplazamiento en la Matriz]]="Probabilidad"),AB284-(AB284*Tabla135[[#This Row],[Valor del control]]),AND(Tabla135[[#This Row],[No. de Control]]=1,Tabla135[[#This Row],[Desplazamiento en la Matriz]]="Impacto"),D285,AND(Tabla135[[#This Row],[No. de Control]]&gt;1,Tabla135[[#This Row],[Desplazamiento en la Matriz]]="Impacto"),AB284),""),"")</f>
        <v/>
      </c>
      <c r="AC285" s="310" t="str" cm="1">
        <f t="array" ref="AC285">IFERROR(IF(Tabla135[[#This Row],[Registro diligenciado]]=TRUE,_xlfn.IFS(AND(Tabla135[[#This Row],[No. de Control]]=1,Tabla135[[#This Row],[Desplazamiento en la Matriz]]="Impacto"),E285-(E285*Tabla135[[#This Row],[Valor del control]]),AND(Tabla135[[#This Row],[No. de Control]]&gt;1,Tabla135[[#This Row],[Desplazamiento en la Matriz]]="Impacto"),AC284-(AC284*Tabla135[[#This Row],[Valor del control]]),AND(Tabla135[[#This Row],[No. de Control]]=1,Tabla135[[#This Row],[Desplazamiento en la Matriz]]="Probabilidad"),E285,AND(Tabla135[[#This Row],[No. de Control]]&gt;1,Tabla135[[#This Row],[Desplazamiento en la Matriz]]="Probabilidad"),AC284),""),"")</f>
        <v/>
      </c>
      <c r="AD285" s="310">
        <f>IFERROR(_xlfn.MINIFS(Tabla135[Probabilidad residual],Tabla135[Id Riesgo],Tabla135[[#This Row],[Id Riesgo]]),"")</f>
        <v>9.8000000000000004E-2</v>
      </c>
      <c r="AE285" s="310">
        <f>IFERROR(_xlfn.MINIFS(Tabla135[Impacto residual],Tabla135[Id Riesgo],Tabla135[[#This Row],[Id Riesgo]]),"")</f>
        <v>1</v>
      </c>
      <c r="AF285" s="310" t="str" cm="1">
        <f t="array" ref="AF2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5" s="310" t="str" cm="1">
        <f t="array" ref="AG2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5" s="213"/>
      <c r="AJ285" s="801">
        <f>_xlfn.MINIFS(Tabla135[Probabilidad residual],Tabla135[Id Riesgo],Tabla135[[#This Row],[Id Riesgo]])</f>
        <v>9.8000000000000004E-2</v>
      </c>
      <c r="AK285" s="801">
        <f>_xlfn.MINIFS(Tabla135[Impacto residual],Tabla135[Id Riesgo],Tabla135[[#This Row],[Id Riesgo]])</f>
        <v>1</v>
      </c>
      <c r="AL285" s="801"/>
      <c r="AM285" s="801"/>
      <c r="AN285" s="213"/>
      <c r="AO285" s="213"/>
      <c r="AP285" s="213"/>
      <c r="AQ285" s="213"/>
      <c r="AR285" s="213"/>
      <c r="AS285" s="213"/>
      <c r="AT285" s="213"/>
      <c r="AU285" s="213"/>
      <c r="AV285" s="213"/>
      <c r="AW285" s="213"/>
      <c r="AX285" s="213"/>
      <c r="AY285" s="213"/>
    </row>
    <row r="286" spans="1:51" ht="136.75" hidden="1" x14ac:dyDescent="0.4">
      <c r="A286" s="783" t="str">
        <f>Tabla135[[#This Row],[Id Riesgo]]</f>
        <v>RC28</v>
      </c>
      <c r="B286"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6" s="776" t="b">
        <f>Tabla135[[#This Row],[Identificado en paso 1 y 2?]]</f>
        <v>1</v>
      </c>
      <c r="D286" s="801">
        <f>_xlfn.XLOOKUP(Tabla135[[#This Row],[Id Riesgo]],Tabla13[Id Riesgo],Tabla13[Probabilidad],"",1)</f>
        <v>0.2</v>
      </c>
      <c r="E286" s="801">
        <f>IF(C286=TRUE,_xlfn.XLOOKUP(Tabla135[[#This Row],[Id Riesgo]],Tabla13[Id Riesgo],Tabla13[Porcentaje Impacto],"",1),"")</f>
        <v>1</v>
      </c>
      <c r="F286" s="290" t="str">
        <f t="shared" si="27"/>
        <v>RC28</v>
      </c>
      <c r="G286" s="414" t="b">
        <f>_xlfn.XLOOKUP(F286,Tabla13[Id Riesgo],Tabla13[Registro diligenciado],FALSE,1)</f>
        <v>1</v>
      </c>
      <c r="H286" s="290" t="str">
        <f>IF(G286,_xlfn.XLOOKUP(F286,Tabla6[Id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6" s="327">
        <f>_xlfn.XLOOKUP(Tabla135[[#This Row],[Id Riesgo]],Tabla13[Id Riesgo],Tabla13[Probabilidad])</f>
        <v>0.2</v>
      </c>
      <c r="J286" s="327">
        <f>_xlfn.XLOOKUP(Tabla135[[#This Row],[Id Riesgo]],Tabla13[Id Riesgo],Tabla13[Porcentaje Impacto],"",1)</f>
        <v>1</v>
      </c>
      <c r="K286" s="311">
        <v>5</v>
      </c>
      <c r="L286" s="314"/>
      <c r="M286" s="314"/>
      <c r="N286" s="314"/>
      <c r="O286" s="295"/>
      <c r="P286" s="314"/>
      <c r="Q286" s="328" t="str">
        <f>_xlfn.TEXTJOIN(" ",TRUE,Tabla135[[#This Row],[Actividad - Acción ¿Qué?
Inicia con verbo]],Tabla135[[#This Row],[Complemento
(Observaciones o desviaciones)]])</f>
        <v/>
      </c>
      <c r="R286" s="295"/>
      <c r="S286" s="327" t="str">
        <f>_xlfn.XLOOKUP(Tabla135[[#This Row],[Tipo de control]],Tabla7[Tipo de control],Tabla7[Peso],"",1)</f>
        <v/>
      </c>
      <c r="T286" s="290" t="str">
        <f>_xlfn.XLOOKUP(Tabla135[[#This Row],[Tipo de control]],Tabla7[Tipo de control],Tabla7[Afectación matriz],"",1)</f>
        <v/>
      </c>
      <c r="U286" s="295"/>
      <c r="V286" s="327" t="str">
        <f>_xlfn.XLOOKUP(Tabla135[[#This Row],[Implementación]],Tabla11[Implementación],Tabla11[Peso],"",1)</f>
        <v/>
      </c>
      <c r="W286" s="295"/>
      <c r="X286" s="295"/>
      <c r="Y286" s="295"/>
      <c r="Z286" s="295"/>
      <c r="AA286" s="310" t="str">
        <f>IFERROR(Tabla135[[#This Row],[Peso del control]]+Tabla135[[#This Row],[Peso de la implementación]],"")</f>
        <v/>
      </c>
      <c r="AB286" s="310" t="str" cm="1">
        <f t="array" ref="AB286">IFERROR(IF(Tabla135[[#This Row],[Registro diligenciado]]=TRUE,_xlfn.IFS(AND(Tabla135[[#This Row],[No. de Control]]=1,Tabla135[[#This Row],[Desplazamiento en la Matriz]]="Probabilidad"),D286-(D286*Tabla135[[#This Row],[Valor del control]]),AND(Tabla135[[#This Row],[No. de Control]]&gt;1,Tabla135[[#This Row],[Desplazamiento en la Matriz]]="Probabilidad"),AB285-(AB285*Tabla135[[#This Row],[Valor del control]]),AND(Tabla135[[#This Row],[No. de Control]]=1,Tabla135[[#This Row],[Desplazamiento en la Matriz]]="Impacto"),D286,AND(Tabla135[[#This Row],[No. de Control]]&gt;1,Tabla135[[#This Row],[Desplazamiento en la Matriz]]="Impacto"),AB285),""),"")</f>
        <v/>
      </c>
      <c r="AC286" s="310" t="str" cm="1">
        <f t="array" ref="AC286">IFERROR(IF(Tabla135[[#This Row],[Registro diligenciado]]=TRUE,_xlfn.IFS(AND(Tabla135[[#This Row],[No. de Control]]=1,Tabla135[[#This Row],[Desplazamiento en la Matriz]]="Impacto"),E286-(E286*Tabla135[[#This Row],[Valor del control]]),AND(Tabla135[[#This Row],[No. de Control]]&gt;1,Tabla135[[#This Row],[Desplazamiento en la Matriz]]="Impacto"),AC285-(AC285*Tabla135[[#This Row],[Valor del control]]),AND(Tabla135[[#This Row],[No. de Control]]=1,Tabla135[[#This Row],[Desplazamiento en la Matriz]]="Probabilidad"),E286,AND(Tabla135[[#This Row],[No. de Control]]&gt;1,Tabla135[[#This Row],[Desplazamiento en la Matriz]]="Probabilidad"),AC285),""),"")</f>
        <v/>
      </c>
      <c r="AD286" s="310">
        <f>IFERROR(_xlfn.MINIFS(Tabla135[Probabilidad residual],Tabla135[Id Riesgo],Tabla135[[#This Row],[Id Riesgo]]),"")</f>
        <v>9.8000000000000004E-2</v>
      </c>
      <c r="AE286" s="310">
        <f>IFERROR(_xlfn.MINIFS(Tabla135[Impacto residual],Tabla135[Id Riesgo],Tabla135[[#This Row],[Id Riesgo]]),"")</f>
        <v>1</v>
      </c>
      <c r="AF286" s="310" t="str" cm="1">
        <f t="array" ref="AF2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6" s="310" t="str" cm="1">
        <f t="array" ref="AG2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6" s="213"/>
      <c r="AJ286" s="801">
        <f>_xlfn.MINIFS(Tabla135[Probabilidad residual],Tabla135[Id Riesgo],Tabla135[[#This Row],[Id Riesgo]])</f>
        <v>9.8000000000000004E-2</v>
      </c>
      <c r="AK286" s="801">
        <f>_xlfn.MINIFS(Tabla135[Impacto residual],Tabla135[Id Riesgo],Tabla135[[#This Row],[Id Riesgo]])</f>
        <v>1</v>
      </c>
      <c r="AL286" s="801"/>
      <c r="AM286" s="801"/>
      <c r="AN286" s="213"/>
      <c r="AO286" s="213"/>
      <c r="AP286" s="213"/>
      <c r="AQ286" s="213"/>
      <c r="AR286" s="213"/>
      <c r="AS286" s="213"/>
      <c r="AT286" s="213"/>
      <c r="AU286" s="213"/>
      <c r="AV286" s="213"/>
      <c r="AW286" s="213"/>
      <c r="AX286" s="213"/>
      <c r="AY286" s="213"/>
    </row>
    <row r="287" spans="1:51" ht="136.75" hidden="1" x14ac:dyDescent="0.4">
      <c r="A287" s="783" t="str">
        <f>Tabla135[[#This Row],[Id Riesgo]]</f>
        <v>RC28</v>
      </c>
      <c r="B287"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7" s="776" t="b">
        <f>Tabla135[[#This Row],[Identificado en paso 1 y 2?]]</f>
        <v>1</v>
      </c>
      <c r="D287" s="801">
        <f>_xlfn.XLOOKUP(Tabla135[[#This Row],[Id Riesgo]],Tabla13[Id Riesgo],Tabla13[Probabilidad],"",1)</f>
        <v>0.2</v>
      </c>
      <c r="E287" s="801">
        <f>IF(C287=TRUE,_xlfn.XLOOKUP(Tabla135[[#This Row],[Id Riesgo]],Tabla13[Id Riesgo],Tabla13[Porcentaje Impacto],"",1),"")</f>
        <v>1</v>
      </c>
      <c r="F287" s="290" t="str">
        <f t="shared" si="27"/>
        <v>RC28</v>
      </c>
      <c r="G287" s="414" t="b">
        <f>_xlfn.XLOOKUP(F287,Tabla13[Id Riesgo],Tabla13[Registro diligenciado],FALSE,1)</f>
        <v>1</v>
      </c>
      <c r="H287" s="290" t="str">
        <f>IF(G287,_xlfn.XLOOKUP(F287,Tabla6[Id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7" s="327">
        <f>_xlfn.XLOOKUP(Tabla135[[#This Row],[Id Riesgo]],Tabla13[Id Riesgo],Tabla13[Probabilidad])</f>
        <v>0.2</v>
      </c>
      <c r="J287" s="327">
        <f>_xlfn.XLOOKUP(Tabla135[[#This Row],[Id Riesgo]],Tabla13[Id Riesgo],Tabla13[Porcentaje Impacto],"",1)</f>
        <v>1</v>
      </c>
      <c r="K287" s="311">
        <v>6</v>
      </c>
      <c r="L287" s="314"/>
      <c r="M287" s="314"/>
      <c r="N287" s="314"/>
      <c r="O287" s="295"/>
      <c r="P287" s="314"/>
      <c r="Q287" s="328" t="str">
        <f>_xlfn.TEXTJOIN(" ",TRUE,Tabla135[[#This Row],[Actividad - Acción ¿Qué?
Inicia con verbo]],Tabla135[[#This Row],[Complemento
(Observaciones o desviaciones)]])</f>
        <v/>
      </c>
      <c r="R287" s="295"/>
      <c r="S287" s="327" t="str">
        <f>_xlfn.XLOOKUP(Tabla135[[#This Row],[Tipo de control]],Tabla7[Tipo de control],Tabla7[Peso],"",1)</f>
        <v/>
      </c>
      <c r="T287" s="290" t="str">
        <f>_xlfn.XLOOKUP(Tabla135[[#This Row],[Tipo de control]],Tabla7[Tipo de control],Tabla7[Afectación matriz],"",1)</f>
        <v/>
      </c>
      <c r="U287" s="295"/>
      <c r="V287" s="327" t="str">
        <f>_xlfn.XLOOKUP(Tabla135[[#This Row],[Implementación]],Tabla11[Implementación],Tabla11[Peso],"",1)</f>
        <v/>
      </c>
      <c r="W287" s="295"/>
      <c r="X287" s="295"/>
      <c r="Y287" s="295"/>
      <c r="Z287" s="295"/>
      <c r="AA287" s="310" t="str">
        <f>IFERROR(Tabla135[[#This Row],[Peso del control]]+Tabla135[[#This Row],[Peso de la implementación]],"")</f>
        <v/>
      </c>
      <c r="AB287" s="310" t="str" cm="1">
        <f t="array" ref="AB287">IFERROR(IF(Tabla135[[#This Row],[Registro diligenciado]]=TRUE,_xlfn.IFS(AND(Tabla135[[#This Row],[No. de Control]]=1,Tabla135[[#This Row],[Desplazamiento en la Matriz]]="Probabilidad"),D287-(D287*Tabla135[[#This Row],[Valor del control]]),AND(Tabla135[[#This Row],[No. de Control]]&gt;1,Tabla135[[#This Row],[Desplazamiento en la Matriz]]="Probabilidad"),AB286-(AB286*Tabla135[[#This Row],[Valor del control]]),AND(Tabla135[[#This Row],[No. de Control]]=1,Tabla135[[#This Row],[Desplazamiento en la Matriz]]="Impacto"),D287,AND(Tabla135[[#This Row],[No. de Control]]&gt;1,Tabla135[[#This Row],[Desplazamiento en la Matriz]]="Impacto"),AB286),""),"")</f>
        <v/>
      </c>
      <c r="AC287" s="310" t="str" cm="1">
        <f t="array" ref="AC287">IFERROR(IF(Tabla135[[#This Row],[Registro diligenciado]]=TRUE,_xlfn.IFS(AND(Tabla135[[#This Row],[No. de Control]]=1,Tabla135[[#This Row],[Desplazamiento en la Matriz]]="Impacto"),E287-(E287*Tabla135[[#This Row],[Valor del control]]),AND(Tabla135[[#This Row],[No. de Control]]&gt;1,Tabla135[[#This Row],[Desplazamiento en la Matriz]]="Impacto"),AC286-(AC286*Tabla135[[#This Row],[Valor del control]]),AND(Tabla135[[#This Row],[No. de Control]]=1,Tabla135[[#This Row],[Desplazamiento en la Matriz]]="Probabilidad"),E287,AND(Tabla135[[#This Row],[No. de Control]]&gt;1,Tabla135[[#This Row],[Desplazamiento en la Matriz]]="Probabilidad"),AC286),""),"")</f>
        <v/>
      </c>
      <c r="AD287" s="310">
        <f>IFERROR(_xlfn.MINIFS(Tabla135[Probabilidad residual],Tabla135[Id Riesgo],Tabla135[[#This Row],[Id Riesgo]]),"")</f>
        <v>9.8000000000000004E-2</v>
      </c>
      <c r="AE287" s="310">
        <f>IFERROR(_xlfn.MINIFS(Tabla135[Impacto residual],Tabla135[Id Riesgo],Tabla135[[#This Row],[Id Riesgo]]),"")</f>
        <v>1</v>
      </c>
      <c r="AF287" s="310" t="str" cm="1">
        <f t="array" ref="AF2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7" s="310" t="str" cm="1">
        <f t="array" ref="AG2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7" s="213"/>
      <c r="AJ287" s="801">
        <f>_xlfn.MINIFS(Tabla135[Probabilidad residual],Tabla135[Id Riesgo],Tabla135[[#This Row],[Id Riesgo]])</f>
        <v>9.8000000000000004E-2</v>
      </c>
      <c r="AK287" s="801">
        <f>_xlfn.MINIFS(Tabla135[Impacto residual],Tabla135[Id Riesgo],Tabla135[[#This Row],[Id Riesgo]])</f>
        <v>1</v>
      </c>
      <c r="AL287" s="801"/>
      <c r="AM287" s="801"/>
      <c r="AN287" s="213"/>
      <c r="AO287" s="213"/>
      <c r="AP287" s="213"/>
      <c r="AQ287" s="213"/>
      <c r="AR287" s="213"/>
      <c r="AS287" s="213"/>
      <c r="AT287" s="213"/>
      <c r="AU287" s="213"/>
      <c r="AV287" s="213"/>
      <c r="AW287" s="213"/>
      <c r="AX287" s="213"/>
      <c r="AY287" s="213"/>
    </row>
    <row r="288" spans="1:51" ht="136.75" hidden="1" x14ac:dyDescent="0.4">
      <c r="A288" s="783" t="str">
        <f>Tabla135[[#This Row],[Id Riesgo]]</f>
        <v>RC28</v>
      </c>
      <c r="B288"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8" s="776" t="b">
        <f>Tabla135[[#This Row],[Identificado en paso 1 y 2?]]</f>
        <v>1</v>
      </c>
      <c r="D288" s="801">
        <f>_xlfn.XLOOKUP(Tabla135[[#This Row],[Id Riesgo]],Tabla13[Id Riesgo],Tabla13[Probabilidad],"",1)</f>
        <v>0.2</v>
      </c>
      <c r="E288" s="801">
        <f>IF(C288=TRUE,_xlfn.XLOOKUP(Tabla135[[#This Row],[Id Riesgo]],Tabla13[Id Riesgo],Tabla13[Porcentaje Impacto],"",1),"")</f>
        <v>1</v>
      </c>
      <c r="F288" s="290" t="str">
        <f t="shared" si="27"/>
        <v>RC28</v>
      </c>
      <c r="G288" s="414" t="b">
        <f>_xlfn.XLOOKUP(F288,Tabla13[Id Riesgo],Tabla13[Registro diligenciado],FALSE,1)</f>
        <v>1</v>
      </c>
      <c r="H288" s="290" t="str">
        <f>IF(G288,_xlfn.XLOOKUP(F288,Tabla6[Id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8" s="327">
        <f>_xlfn.XLOOKUP(Tabla135[[#This Row],[Id Riesgo]],Tabla13[Id Riesgo],Tabla13[Probabilidad])</f>
        <v>0.2</v>
      </c>
      <c r="J288" s="327">
        <f>_xlfn.XLOOKUP(Tabla135[[#This Row],[Id Riesgo]],Tabla13[Id Riesgo],Tabla13[Porcentaje Impacto],"",1)</f>
        <v>1</v>
      </c>
      <c r="K288" s="311">
        <v>7</v>
      </c>
      <c r="L288" s="314"/>
      <c r="M288" s="314"/>
      <c r="N288" s="314"/>
      <c r="O288" s="295"/>
      <c r="P288" s="314"/>
      <c r="Q288" s="328" t="str">
        <f>_xlfn.TEXTJOIN(" ",TRUE,Tabla135[[#This Row],[Actividad - Acción ¿Qué?
Inicia con verbo]],Tabla135[[#This Row],[Complemento
(Observaciones o desviaciones)]])</f>
        <v/>
      </c>
      <c r="R288" s="295"/>
      <c r="S288" s="327" t="str">
        <f>_xlfn.XLOOKUP(Tabla135[[#This Row],[Tipo de control]],Tabla7[Tipo de control],Tabla7[Peso],"",1)</f>
        <v/>
      </c>
      <c r="T288" s="290" t="str">
        <f>_xlfn.XLOOKUP(Tabla135[[#This Row],[Tipo de control]],Tabla7[Tipo de control],Tabla7[Afectación matriz],"",1)</f>
        <v/>
      </c>
      <c r="U288" s="295"/>
      <c r="V288" s="327" t="str">
        <f>_xlfn.XLOOKUP(Tabla135[[#This Row],[Implementación]],Tabla11[Implementación],Tabla11[Peso],"",1)</f>
        <v/>
      </c>
      <c r="W288" s="295"/>
      <c r="X288" s="295"/>
      <c r="Y288" s="295"/>
      <c r="Z288" s="295"/>
      <c r="AA288" s="310" t="str">
        <f>IFERROR(Tabla135[[#This Row],[Peso del control]]+Tabla135[[#This Row],[Peso de la implementación]],"")</f>
        <v/>
      </c>
      <c r="AB288" s="310" t="str" cm="1">
        <f t="array" ref="AB288">IFERROR(IF(Tabla135[[#This Row],[Registro diligenciado]]=TRUE,_xlfn.IFS(AND(Tabla135[[#This Row],[No. de Control]]=1,Tabla135[[#This Row],[Desplazamiento en la Matriz]]="Probabilidad"),D288-(D288*Tabla135[[#This Row],[Valor del control]]),AND(Tabla135[[#This Row],[No. de Control]]&gt;1,Tabla135[[#This Row],[Desplazamiento en la Matriz]]="Probabilidad"),AB287-(AB287*Tabla135[[#This Row],[Valor del control]]),AND(Tabla135[[#This Row],[No. de Control]]=1,Tabla135[[#This Row],[Desplazamiento en la Matriz]]="Impacto"),D288,AND(Tabla135[[#This Row],[No. de Control]]&gt;1,Tabla135[[#This Row],[Desplazamiento en la Matriz]]="Impacto"),AB287),""),"")</f>
        <v/>
      </c>
      <c r="AC288" s="310" t="str" cm="1">
        <f t="array" ref="AC288">IFERROR(IF(Tabla135[[#This Row],[Registro diligenciado]]=TRUE,_xlfn.IFS(AND(Tabla135[[#This Row],[No. de Control]]=1,Tabla135[[#This Row],[Desplazamiento en la Matriz]]="Impacto"),E288-(E288*Tabla135[[#This Row],[Valor del control]]),AND(Tabla135[[#This Row],[No. de Control]]&gt;1,Tabla135[[#This Row],[Desplazamiento en la Matriz]]="Impacto"),AC287-(AC287*Tabla135[[#This Row],[Valor del control]]),AND(Tabla135[[#This Row],[No. de Control]]=1,Tabla135[[#This Row],[Desplazamiento en la Matriz]]="Probabilidad"),E288,AND(Tabla135[[#This Row],[No. de Control]]&gt;1,Tabla135[[#This Row],[Desplazamiento en la Matriz]]="Probabilidad"),AC287),""),"")</f>
        <v/>
      </c>
      <c r="AD288" s="310">
        <f>IFERROR(_xlfn.MINIFS(Tabla135[Probabilidad residual],Tabla135[Id Riesgo],Tabla135[[#This Row],[Id Riesgo]]),"")</f>
        <v>9.8000000000000004E-2</v>
      </c>
      <c r="AE288" s="310">
        <f>IFERROR(_xlfn.MINIFS(Tabla135[Impacto residual],Tabla135[Id Riesgo],Tabla135[[#This Row],[Id Riesgo]]),"")</f>
        <v>1</v>
      </c>
      <c r="AF288" s="310" t="str" cm="1">
        <f t="array" ref="AF2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8" s="310" t="str" cm="1">
        <f t="array" ref="AG2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8" s="213"/>
      <c r="AJ288" s="801">
        <f>_xlfn.MINIFS(Tabla135[Probabilidad residual],Tabla135[Id Riesgo],Tabla135[[#This Row],[Id Riesgo]])</f>
        <v>9.8000000000000004E-2</v>
      </c>
      <c r="AK288" s="801">
        <f>_xlfn.MINIFS(Tabla135[Impacto residual],Tabla135[Id Riesgo],Tabla135[[#This Row],[Id Riesgo]])</f>
        <v>1</v>
      </c>
      <c r="AL288" s="801"/>
      <c r="AM288" s="801"/>
      <c r="AN288" s="213"/>
      <c r="AO288" s="213"/>
      <c r="AP288" s="213"/>
      <c r="AQ288" s="213"/>
      <c r="AR288" s="213"/>
      <c r="AS288" s="213"/>
      <c r="AT288" s="213"/>
      <c r="AU288" s="213"/>
      <c r="AV288" s="213"/>
      <c r="AW288" s="213"/>
      <c r="AX288" s="213"/>
      <c r="AY288" s="213"/>
    </row>
    <row r="289" spans="1:51" ht="136.75" hidden="1" x14ac:dyDescent="0.4">
      <c r="A289" s="783" t="str">
        <f>Tabla135[[#This Row],[Id Riesgo]]</f>
        <v>RC28</v>
      </c>
      <c r="B289"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89" s="776" t="b">
        <f>Tabla135[[#This Row],[Identificado en paso 1 y 2?]]</f>
        <v>1</v>
      </c>
      <c r="D289" s="801">
        <f>_xlfn.XLOOKUP(Tabla135[[#This Row],[Id Riesgo]],Tabla13[Id Riesgo],Tabla13[Probabilidad],"",1)</f>
        <v>0.2</v>
      </c>
      <c r="E289" s="801">
        <f>IF(C289=TRUE,_xlfn.XLOOKUP(Tabla135[[#This Row],[Id Riesgo]],Tabla13[Id Riesgo],Tabla13[Porcentaje Impacto],"",1),"")</f>
        <v>1</v>
      </c>
      <c r="F289" s="290" t="str">
        <f t="shared" si="27"/>
        <v>RC28</v>
      </c>
      <c r="G289" s="414" t="b">
        <f>_xlfn.XLOOKUP(F289,Tabla13[Id Riesgo],Tabla13[Registro diligenciado],FALSE,1)</f>
        <v>1</v>
      </c>
      <c r="H289" s="290" t="str">
        <f>IF(G289,_xlfn.XLOOKUP(F289,Tabla6[Id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89" s="327">
        <f>_xlfn.XLOOKUP(Tabla135[[#This Row],[Id Riesgo]],Tabla13[Id Riesgo],Tabla13[Probabilidad])</f>
        <v>0.2</v>
      </c>
      <c r="J289" s="327">
        <f>_xlfn.XLOOKUP(Tabla135[[#This Row],[Id Riesgo]],Tabla13[Id Riesgo],Tabla13[Porcentaje Impacto],"",1)</f>
        <v>1</v>
      </c>
      <c r="K289" s="311">
        <v>8</v>
      </c>
      <c r="L289" s="314"/>
      <c r="M289" s="314"/>
      <c r="N289" s="314"/>
      <c r="O289" s="295"/>
      <c r="P289" s="314"/>
      <c r="Q289" s="328" t="str">
        <f>_xlfn.TEXTJOIN(" ",TRUE,Tabla135[[#This Row],[Actividad - Acción ¿Qué?
Inicia con verbo]],Tabla135[[#This Row],[Complemento
(Observaciones o desviaciones)]])</f>
        <v/>
      </c>
      <c r="R289" s="295"/>
      <c r="S289" s="327" t="str">
        <f>_xlfn.XLOOKUP(Tabla135[[#This Row],[Tipo de control]],Tabla7[Tipo de control],Tabla7[Peso],"",1)</f>
        <v/>
      </c>
      <c r="T289" s="290" t="str">
        <f>_xlfn.XLOOKUP(Tabla135[[#This Row],[Tipo de control]],Tabla7[Tipo de control],Tabla7[Afectación matriz],"",1)</f>
        <v/>
      </c>
      <c r="U289" s="295"/>
      <c r="V289" s="327" t="str">
        <f>_xlfn.XLOOKUP(Tabla135[[#This Row],[Implementación]],Tabla11[Implementación],Tabla11[Peso],"",1)</f>
        <v/>
      </c>
      <c r="W289" s="295"/>
      <c r="X289" s="295"/>
      <c r="Y289" s="295"/>
      <c r="Z289" s="295"/>
      <c r="AA289" s="310" t="str">
        <f>IFERROR(Tabla135[[#This Row],[Peso del control]]+Tabla135[[#This Row],[Peso de la implementación]],"")</f>
        <v/>
      </c>
      <c r="AB289" s="310" t="str" cm="1">
        <f t="array" ref="AB289">IFERROR(IF(Tabla135[[#This Row],[Registro diligenciado]]=TRUE,_xlfn.IFS(AND(Tabla135[[#This Row],[No. de Control]]=1,Tabla135[[#This Row],[Desplazamiento en la Matriz]]="Probabilidad"),D289-(D289*Tabla135[[#This Row],[Valor del control]]),AND(Tabla135[[#This Row],[No. de Control]]&gt;1,Tabla135[[#This Row],[Desplazamiento en la Matriz]]="Probabilidad"),AB288-(AB288*Tabla135[[#This Row],[Valor del control]]),AND(Tabla135[[#This Row],[No. de Control]]=1,Tabla135[[#This Row],[Desplazamiento en la Matriz]]="Impacto"),D289,AND(Tabla135[[#This Row],[No. de Control]]&gt;1,Tabla135[[#This Row],[Desplazamiento en la Matriz]]="Impacto"),AB288),""),"")</f>
        <v/>
      </c>
      <c r="AC289" s="310" t="str" cm="1">
        <f t="array" ref="AC289">IFERROR(IF(Tabla135[[#This Row],[Registro diligenciado]]=TRUE,_xlfn.IFS(AND(Tabla135[[#This Row],[No. de Control]]=1,Tabla135[[#This Row],[Desplazamiento en la Matriz]]="Impacto"),E289-(E289*Tabla135[[#This Row],[Valor del control]]),AND(Tabla135[[#This Row],[No. de Control]]&gt;1,Tabla135[[#This Row],[Desplazamiento en la Matriz]]="Impacto"),AC288-(AC288*Tabla135[[#This Row],[Valor del control]]),AND(Tabla135[[#This Row],[No. de Control]]=1,Tabla135[[#This Row],[Desplazamiento en la Matriz]]="Probabilidad"),E289,AND(Tabla135[[#This Row],[No. de Control]]&gt;1,Tabla135[[#This Row],[Desplazamiento en la Matriz]]="Probabilidad"),AC288),""),"")</f>
        <v/>
      </c>
      <c r="AD289" s="310">
        <f>IFERROR(_xlfn.MINIFS(Tabla135[Probabilidad residual],Tabla135[Id Riesgo],Tabla135[[#This Row],[Id Riesgo]]),"")</f>
        <v>9.8000000000000004E-2</v>
      </c>
      <c r="AE289" s="310">
        <f>IFERROR(_xlfn.MINIFS(Tabla135[Impacto residual],Tabla135[Id Riesgo],Tabla135[[#This Row],[Id Riesgo]]),"")</f>
        <v>1</v>
      </c>
      <c r="AF289" s="310" t="str" cm="1">
        <f t="array" ref="AF2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89" s="310" t="str" cm="1">
        <f t="array" ref="AG2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89" s="213"/>
      <c r="AJ289" s="801">
        <f>_xlfn.MINIFS(Tabla135[Probabilidad residual],Tabla135[Id Riesgo],Tabla135[[#This Row],[Id Riesgo]])</f>
        <v>9.8000000000000004E-2</v>
      </c>
      <c r="AK289" s="801">
        <f>_xlfn.MINIFS(Tabla135[Impacto residual],Tabla135[Id Riesgo],Tabla135[[#This Row],[Id Riesgo]])</f>
        <v>1</v>
      </c>
      <c r="AL289" s="801"/>
      <c r="AM289" s="801"/>
      <c r="AN289" s="213"/>
      <c r="AO289" s="213"/>
      <c r="AP289" s="213"/>
      <c r="AQ289" s="213"/>
      <c r="AR289" s="213"/>
      <c r="AS289" s="213"/>
      <c r="AT289" s="213"/>
      <c r="AU289" s="213"/>
      <c r="AV289" s="213"/>
      <c r="AW289" s="213"/>
      <c r="AX289" s="213"/>
      <c r="AY289" s="213"/>
    </row>
    <row r="290" spans="1:51" ht="136.75" hidden="1" x14ac:dyDescent="0.4">
      <c r="A290" s="783" t="str">
        <f>Tabla135[[#This Row],[Id Riesgo]]</f>
        <v>RC28</v>
      </c>
      <c r="B290"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90" s="776" t="b">
        <f>Tabla135[[#This Row],[Identificado en paso 1 y 2?]]</f>
        <v>1</v>
      </c>
      <c r="D290" s="801">
        <f>_xlfn.XLOOKUP(Tabla135[[#This Row],[Id Riesgo]],Tabla13[Id Riesgo],Tabla13[Probabilidad],"",1)</f>
        <v>0.2</v>
      </c>
      <c r="E290" s="801">
        <f>IF(C290=TRUE,_xlfn.XLOOKUP(Tabla135[[#This Row],[Id Riesgo]],Tabla13[Id Riesgo],Tabla13[Porcentaje Impacto],"",1),"")</f>
        <v>1</v>
      </c>
      <c r="F290" s="290" t="str">
        <f t="shared" si="27"/>
        <v>RC28</v>
      </c>
      <c r="G290" s="414" t="b">
        <f>_xlfn.XLOOKUP(F290,Tabla13[Id Riesgo],Tabla13[Registro diligenciado],FALSE,1)</f>
        <v>1</v>
      </c>
      <c r="H290" s="290" t="str">
        <f>IF(G290,_xlfn.XLOOKUP(F290,Tabla6[Id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90" s="327">
        <f>_xlfn.XLOOKUP(Tabla135[[#This Row],[Id Riesgo]],Tabla13[Id Riesgo],Tabla13[Probabilidad])</f>
        <v>0.2</v>
      </c>
      <c r="J290" s="327">
        <f>_xlfn.XLOOKUP(Tabla135[[#This Row],[Id Riesgo]],Tabla13[Id Riesgo],Tabla13[Porcentaje Impacto],"",1)</f>
        <v>1</v>
      </c>
      <c r="K290" s="311">
        <v>9</v>
      </c>
      <c r="L290" s="314"/>
      <c r="M290" s="314"/>
      <c r="N290" s="314"/>
      <c r="O290" s="295"/>
      <c r="P290" s="314"/>
      <c r="Q290" s="328" t="str">
        <f>_xlfn.TEXTJOIN(" ",TRUE,Tabla135[[#This Row],[Actividad - Acción ¿Qué?
Inicia con verbo]],Tabla135[[#This Row],[Complemento
(Observaciones o desviaciones)]])</f>
        <v/>
      </c>
      <c r="R290" s="295"/>
      <c r="S290" s="327" t="str">
        <f>_xlfn.XLOOKUP(Tabla135[[#This Row],[Tipo de control]],Tabla7[Tipo de control],Tabla7[Peso],"",1)</f>
        <v/>
      </c>
      <c r="T290" s="290" t="str">
        <f>_xlfn.XLOOKUP(Tabla135[[#This Row],[Tipo de control]],Tabla7[Tipo de control],Tabla7[Afectación matriz],"",1)</f>
        <v/>
      </c>
      <c r="U290" s="295"/>
      <c r="V290" s="327" t="str">
        <f>_xlfn.XLOOKUP(Tabla135[[#This Row],[Implementación]],Tabla11[Implementación],Tabla11[Peso],"",1)</f>
        <v/>
      </c>
      <c r="W290" s="295"/>
      <c r="X290" s="295"/>
      <c r="Y290" s="295"/>
      <c r="Z290" s="295"/>
      <c r="AA290" s="310" t="str">
        <f>IFERROR(Tabla135[[#This Row],[Peso del control]]+Tabla135[[#This Row],[Peso de la implementación]],"")</f>
        <v/>
      </c>
      <c r="AB290" s="310" t="str" cm="1">
        <f t="array" ref="AB290">IFERROR(IF(Tabla135[[#This Row],[Registro diligenciado]]=TRUE,_xlfn.IFS(AND(Tabla135[[#This Row],[No. de Control]]=1,Tabla135[[#This Row],[Desplazamiento en la Matriz]]="Probabilidad"),D290-(D290*Tabla135[[#This Row],[Valor del control]]),AND(Tabla135[[#This Row],[No. de Control]]&gt;1,Tabla135[[#This Row],[Desplazamiento en la Matriz]]="Probabilidad"),AB289-(AB289*Tabla135[[#This Row],[Valor del control]]),AND(Tabla135[[#This Row],[No. de Control]]=1,Tabla135[[#This Row],[Desplazamiento en la Matriz]]="Impacto"),D290,AND(Tabla135[[#This Row],[No. de Control]]&gt;1,Tabla135[[#This Row],[Desplazamiento en la Matriz]]="Impacto"),AB289),""),"")</f>
        <v/>
      </c>
      <c r="AC290" s="310" t="str" cm="1">
        <f t="array" ref="AC290">IFERROR(IF(Tabla135[[#This Row],[Registro diligenciado]]=TRUE,_xlfn.IFS(AND(Tabla135[[#This Row],[No. de Control]]=1,Tabla135[[#This Row],[Desplazamiento en la Matriz]]="Impacto"),E290-(E290*Tabla135[[#This Row],[Valor del control]]),AND(Tabla135[[#This Row],[No. de Control]]&gt;1,Tabla135[[#This Row],[Desplazamiento en la Matriz]]="Impacto"),AC289-(AC289*Tabla135[[#This Row],[Valor del control]]),AND(Tabla135[[#This Row],[No. de Control]]=1,Tabla135[[#This Row],[Desplazamiento en la Matriz]]="Probabilidad"),E290,AND(Tabla135[[#This Row],[No. de Control]]&gt;1,Tabla135[[#This Row],[Desplazamiento en la Matriz]]="Probabilidad"),AC289),""),"")</f>
        <v/>
      </c>
      <c r="AD290" s="310">
        <f>IFERROR(_xlfn.MINIFS(Tabla135[Probabilidad residual],Tabla135[Id Riesgo],Tabla135[[#This Row],[Id Riesgo]]),"")</f>
        <v>9.8000000000000004E-2</v>
      </c>
      <c r="AE290" s="310">
        <f>IFERROR(_xlfn.MINIFS(Tabla135[Impacto residual],Tabla135[Id Riesgo],Tabla135[[#This Row],[Id Riesgo]]),"")</f>
        <v>1</v>
      </c>
      <c r="AF290" s="310" t="str" cm="1">
        <f t="array" ref="AF2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0" s="310" t="str" cm="1">
        <f t="array" ref="AG2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0" s="213"/>
      <c r="AJ290" s="801">
        <f>_xlfn.MINIFS(Tabla135[Probabilidad residual],Tabla135[Id Riesgo],Tabla135[[#This Row],[Id Riesgo]])</f>
        <v>9.8000000000000004E-2</v>
      </c>
      <c r="AK290" s="801">
        <f>_xlfn.MINIFS(Tabla135[Impacto residual],Tabla135[Id Riesgo],Tabla135[[#This Row],[Id Riesgo]])</f>
        <v>1</v>
      </c>
      <c r="AL290" s="801"/>
      <c r="AM290" s="801"/>
      <c r="AN290" s="213"/>
      <c r="AO290" s="213"/>
      <c r="AP290" s="213"/>
      <c r="AQ290" s="213"/>
      <c r="AR290" s="213"/>
      <c r="AS290" s="213"/>
      <c r="AT290" s="213"/>
      <c r="AU290" s="213"/>
      <c r="AV290" s="213"/>
      <c r="AW290" s="213"/>
      <c r="AX290" s="213"/>
      <c r="AY290" s="213"/>
    </row>
    <row r="291" spans="1:51" ht="136.75" hidden="1" x14ac:dyDescent="0.4">
      <c r="A291" s="783" t="str">
        <f>Tabla135[[#This Row],[Id Riesgo]]</f>
        <v>RC28</v>
      </c>
      <c r="B291" s="784" t="str">
        <f>Tabla135[[#This Row],[Riesgo]]</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C291" s="776" t="b">
        <f>Tabla135[[#This Row],[Identificado en paso 1 y 2?]]</f>
        <v>1</v>
      </c>
      <c r="D291" s="801">
        <f>_xlfn.XLOOKUP(Tabla135[[#This Row],[Id Riesgo]],Tabla13[Id Riesgo],Tabla13[Probabilidad],"",1)</f>
        <v>0.2</v>
      </c>
      <c r="E291" s="801">
        <f>IF(C291=TRUE,_xlfn.XLOOKUP(Tabla135[[#This Row],[Id Riesgo]],Tabla13[Id Riesgo],Tabla13[Porcentaje Impacto],"",1),"")</f>
        <v>1</v>
      </c>
      <c r="F291" s="290" t="str">
        <f t="shared" si="27"/>
        <v>RC28</v>
      </c>
      <c r="G291" s="414" t="b">
        <f>_xlfn.XLOOKUP(F291,Tabla13[Id Riesgo],Tabla13[Registro diligenciado],FALSE,1)</f>
        <v>1</v>
      </c>
      <c r="H291" s="290" t="str">
        <f>IF(G291,_xlfn.XLOOKUP(F291,Tabla6[Id Riesgo],Tabla6[DESCRIPCIÓN DEL RIESGO],FALSE,1),"")</f>
        <v>Posibilidad de afectación Legal, Reputacional por Fraude interno, Conflicto de Intereses, Corrupción debido a formular o ajustar políticas, estrategias y planes de transparencia, omitiendo o debilitando deliberadamente el diseño de controles y salvaguardas requeridos, con el propósito de favorecer intereses particulares, afectando la integridad, efectividad y trazabilidad de la gestión de transparencia de la entidad.</v>
      </c>
      <c r="I291" s="327">
        <f>_xlfn.XLOOKUP(Tabla135[[#This Row],[Id Riesgo]],Tabla13[Id Riesgo],Tabla13[Probabilidad])</f>
        <v>0.2</v>
      </c>
      <c r="J291" s="327">
        <f>_xlfn.XLOOKUP(Tabla135[[#This Row],[Id Riesgo]],Tabla13[Id Riesgo],Tabla13[Porcentaje Impacto],"",1)</f>
        <v>1</v>
      </c>
      <c r="K291" s="311">
        <v>10</v>
      </c>
      <c r="L291" s="314"/>
      <c r="M291" s="314"/>
      <c r="N291" s="314"/>
      <c r="O291" s="295"/>
      <c r="P291" s="314"/>
      <c r="Q291" s="328" t="str">
        <f>_xlfn.TEXTJOIN(" ",TRUE,Tabla135[[#This Row],[Actividad - Acción ¿Qué?
Inicia con verbo]],Tabla135[[#This Row],[Complemento
(Observaciones o desviaciones)]])</f>
        <v/>
      </c>
      <c r="R291" s="295"/>
      <c r="S291" s="327" t="str">
        <f>_xlfn.XLOOKUP(Tabla135[[#This Row],[Tipo de control]],Tabla7[Tipo de control],Tabla7[Peso],"",1)</f>
        <v/>
      </c>
      <c r="T291" s="290" t="str">
        <f>_xlfn.XLOOKUP(Tabla135[[#This Row],[Tipo de control]],Tabla7[Tipo de control],Tabla7[Afectación matriz],"",1)</f>
        <v/>
      </c>
      <c r="U291" s="295"/>
      <c r="V291" s="327" t="str">
        <f>_xlfn.XLOOKUP(Tabla135[[#This Row],[Implementación]],Tabla11[Implementación],Tabla11[Peso],"",1)</f>
        <v/>
      </c>
      <c r="W291" s="295"/>
      <c r="X291" s="295"/>
      <c r="Y291" s="295"/>
      <c r="Z291" s="295"/>
      <c r="AA291" s="310" t="str">
        <f>IFERROR(Tabla135[[#This Row],[Peso del control]]+Tabla135[[#This Row],[Peso de la implementación]],"")</f>
        <v/>
      </c>
      <c r="AB291" s="310" t="str" cm="1">
        <f t="array" ref="AB291">IFERROR(IF(Tabla135[[#This Row],[Registro diligenciado]]=TRUE,_xlfn.IFS(AND(Tabla135[[#This Row],[No. de Control]]=1,Tabla135[[#This Row],[Desplazamiento en la Matriz]]="Probabilidad"),D291-(D291*Tabla135[[#This Row],[Valor del control]]),AND(Tabla135[[#This Row],[No. de Control]]&gt;1,Tabla135[[#This Row],[Desplazamiento en la Matriz]]="Probabilidad"),AB290-(AB290*Tabla135[[#This Row],[Valor del control]]),AND(Tabla135[[#This Row],[No. de Control]]=1,Tabla135[[#This Row],[Desplazamiento en la Matriz]]="Impacto"),D291,AND(Tabla135[[#This Row],[No. de Control]]&gt;1,Tabla135[[#This Row],[Desplazamiento en la Matriz]]="Impacto"),AB290),""),"")</f>
        <v/>
      </c>
      <c r="AC291" s="310" t="str" cm="1">
        <f t="array" ref="AC291">IFERROR(IF(Tabla135[[#This Row],[Registro diligenciado]]=TRUE,_xlfn.IFS(AND(Tabla135[[#This Row],[No. de Control]]=1,Tabla135[[#This Row],[Desplazamiento en la Matriz]]="Impacto"),E291-(E291*Tabla135[[#This Row],[Valor del control]]),AND(Tabla135[[#This Row],[No. de Control]]&gt;1,Tabla135[[#This Row],[Desplazamiento en la Matriz]]="Impacto"),AC290-(AC290*Tabla135[[#This Row],[Valor del control]]),AND(Tabla135[[#This Row],[No. de Control]]=1,Tabla135[[#This Row],[Desplazamiento en la Matriz]]="Probabilidad"),E291,AND(Tabla135[[#This Row],[No. de Control]]&gt;1,Tabla135[[#This Row],[Desplazamiento en la Matriz]]="Probabilidad"),AC290),""),"")</f>
        <v/>
      </c>
      <c r="AD291" s="310">
        <f>IFERROR(_xlfn.MINIFS(Tabla135[Probabilidad residual],Tabla135[Id Riesgo],Tabla135[[#This Row],[Id Riesgo]]),"")</f>
        <v>9.8000000000000004E-2</v>
      </c>
      <c r="AE291" s="310">
        <f>IFERROR(_xlfn.MINIFS(Tabla135[Impacto residual],Tabla135[Id Riesgo],Tabla135[[#This Row],[Id Riesgo]]),"")</f>
        <v>1</v>
      </c>
      <c r="AF291" s="310" t="str" cm="1">
        <f t="array" ref="AF2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1" s="310" t="str" cm="1">
        <f t="array" ref="AG2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1" s="213"/>
      <c r="AJ291" s="801">
        <f>_xlfn.MINIFS(Tabla135[Probabilidad residual],Tabla135[Id Riesgo],Tabla135[[#This Row],[Id Riesgo]])</f>
        <v>9.8000000000000004E-2</v>
      </c>
      <c r="AK291" s="801">
        <f>_xlfn.MINIFS(Tabla135[Impacto residual],Tabla135[Id Riesgo],Tabla135[[#This Row],[Id Riesgo]])</f>
        <v>1</v>
      </c>
      <c r="AL291" s="801"/>
      <c r="AM291" s="801"/>
      <c r="AN291" s="213"/>
      <c r="AO291" s="213"/>
      <c r="AP291" s="213"/>
      <c r="AQ291" s="213"/>
      <c r="AR291" s="213"/>
      <c r="AS291" s="213"/>
      <c r="AT291" s="213"/>
      <c r="AU291" s="213"/>
      <c r="AV291" s="213"/>
      <c r="AW291" s="213"/>
      <c r="AX291" s="213"/>
      <c r="AY291" s="213"/>
    </row>
    <row r="292" spans="1:51" ht="124.3" x14ac:dyDescent="0.4">
      <c r="A292" s="783" t="str">
        <f>Tabla135[[#This Row],[Id Riesgo]]</f>
        <v>RC29</v>
      </c>
      <c r="B292"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2" s="776" t="b">
        <f>Tabla135[[#This Row],[Identificado en paso 1 y 2?]]</f>
        <v>1</v>
      </c>
      <c r="D292" s="801">
        <f>_xlfn.XLOOKUP(Tabla135[[#This Row],[Id Riesgo]],Tabla13[Id Riesgo],Tabla13[Probabilidad],"",1)</f>
        <v>0.4</v>
      </c>
      <c r="E292" s="801">
        <f>IF(C292=TRUE,_xlfn.XLOOKUP(Tabla135[[#This Row],[Id Riesgo]],Tabla13[Id Riesgo],Tabla13[Porcentaje Impacto],"",1),"")</f>
        <v>1</v>
      </c>
      <c r="F292" s="290" t="s">
        <v>614</v>
      </c>
      <c r="G292" s="414" t="b">
        <f>_xlfn.XLOOKUP(F292,Tabla13[Id Riesgo],Tabla13[Registro diligenciado],FALSE,1)</f>
        <v>1</v>
      </c>
      <c r="H292" s="290" t="str">
        <f>IF(G292,_xlfn.XLOOKUP(F292,Tabla6[Id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2" s="327">
        <f>_xlfn.XLOOKUP(Tabla135[[#This Row],[Id Riesgo]],Tabla13[Id Riesgo],Tabla13[Probabilidad])</f>
        <v>0.4</v>
      </c>
      <c r="J292" s="327">
        <f>_xlfn.XLOOKUP(Tabla135[[#This Row],[Id Riesgo]],Tabla13[Id Riesgo],Tabla13[Porcentaje Impacto],"",1)</f>
        <v>1</v>
      </c>
      <c r="K292" s="311">
        <v>1</v>
      </c>
      <c r="L292" s="314" t="s">
        <v>226</v>
      </c>
      <c r="M292" s="314" t="s">
        <v>219</v>
      </c>
      <c r="N292" s="314"/>
      <c r="O292" s="295" t="s">
        <v>846</v>
      </c>
      <c r="P292" s="314" t="s">
        <v>847</v>
      </c>
      <c r="Q292" s="328" t="str">
        <f>_xlfn.TEXTJOIN(" ",TRUE,Tabla135[[#This Row],[Actividad - Acción ¿Qué?
Inicia con verbo]],Tabla135[[#This Row],[Complemento
(Observaciones o desviaciones)]])</f>
        <v xml:space="preserve">Verificar la debida socializacion y/o comunicación de las observaciones, hallazgos o resultados del seguimiento efectuado por la OIGT a las dependencias competentes, permitiendo el adelantar las acciones pertinentes para la mejora de la gestion institucional y la toma de decisiones. </v>
      </c>
      <c r="R292" s="295" t="s">
        <v>102</v>
      </c>
      <c r="S292" s="327">
        <f>_xlfn.XLOOKUP(Tabla135[[#This Row],[Tipo de control]],Tabla7[Tipo de control],Tabla7[Peso],"",1)</f>
        <v>0.25</v>
      </c>
      <c r="T292" s="290" t="str">
        <f>_xlfn.XLOOKUP(Tabla135[[#This Row],[Tipo de control]],Tabla7[Tipo de control],Tabla7[Afectación matriz],"",1)</f>
        <v>Probabilidad</v>
      </c>
      <c r="U292" s="295" t="s">
        <v>136</v>
      </c>
      <c r="V292" s="327">
        <f>_xlfn.XLOOKUP(Tabla135[[#This Row],[Implementación]],Tabla11[Implementación],Tabla11[Peso],"",1)</f>
        <v>0.15</v>
      </c>
      <c r="W292" s="295" t="s">
        <v>98</v>
      </c>
      <c r="X292" s="295" t="s">
        <v>99</v>
      </c>
      <c r="Y292" s="295" t="s">
        <v>100</v>
      </c>
      <c r="Z292" s="295" t="s">
        <v>101</v>
      </c>
      <c r="AA292" s="310">
        <f>IFERROR(Tabla135[[#This Row],[Peso del control]]+Tabla135[[#This Row],[Peso de la implementación]],"")</f>
        <v>0.4</v>
      </c>
      <c r="AB292" s="310" cm="1">
        <f t="array" ref="AB292">IFERROR(IF(Tabla135[[#This Row],[Registro diligenciado]]=TRUE,_xlfn.IFS(AND(Tabla135[[#This Row],[No. de Control]]=1,Tabla135[[#This Row],[Desplazamiento en la Matriz]]="Probabilidad"),D292-(D292*Tabla135[[#This Row],[Valor del control]]),AND(Tabla135[[#This Row],[No. de Control]]&gt;1,Tabla135[[#This Row],[Desplazamiento en la Matriz]]="Probabilidad"),AB291-(AB291*Tabla135[[#This Row],[Valor del control]]),AND(Tabla135[[#This Row],[No. de Control]]=1,Tabla135[[#This Row],[Desplazamiento en la Matriz]]="Impacto"),D292,AND(Tabla135[[#This Row],[No. de Control]]&gt;1,Tabla135[[#This Row],[Desplazamiento en la Matriz]]="Impacto"),AB291),""),"")</f>
        <v>0.24</v>
      </c>
      <c r="AC292" s="310" cm="1">
        <f t="array" ref="AC292">IFERROR(IF(Tabla135[[#This Row],[Registro diligenciado]]=TRUE,_xlfn.IFS(AND(Tabla135[[#This Row],[No. de Control]]=1,Tabla135[[#This Row],[Desplazamiento en la Matriz]]="Impacto"),E292-(E292*Tabla135[[#This Row],[Valor del control]]),AND(Tabla135[[#This Row],[No. de Control]]&gt;1,Tabla135[[#This Row],[Desplazamiento en la Matriz]]="Impacto"),AC291-(AC291*Tabla135[[#This Row],[Valor del control]]),AND(Tabla135[[#This Row],[No. de Control]]=1,Tabla135[[#This Row],[Desplazamiento en la Matriz]]="Probabilidad"),E292,AND(Tabla135[[#This Row],[No. de Control]]&gt;1,Tabla135[[#This Row],[Desplazamiento en la Matriz]]="Probabilidad"),AC291),""),"")</f>
        <v>1</v>
      </c>
      <c r="AD292" s="310">
        <f>IFERROR(_xlfn.MINIFS(Tabla135[Probabilidad residual],Tabla135[Id Riesgo],Tabla135[[#This Row],[Id Riesgo]]),"")</f>
        <v>0.16799999999999998</v>
      </c>
      <c r="AE292" s="310">
        <f>IFERROR(_xlfn.MINIFS(Tabla135[Impacto residual],Tabla135[Id Riesgo],Tabla135[[#This Row],[Id Riesgo]]),"")</f>
        <v>1</v>
      </c>
      <c r="AF292" s="310" t="str" cm="1">
        <f t="array" ref="AF2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2" s="310" t="str" cm="1">
        <f t="array" ref="AG2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92" s="213"/>
      <c r="AJ292" s="801">
        <f>_xlfn.MINIFS(Tabla135[Probabilidad residual],Tabla135[Id Riesgo],Tabla135[[#This Row],[Id Riesgo]])</f>
        <v>0.16799999999999998</v>
      </c>
      <c r="AK292" s="801">
        <f>_xlfn.MINIFS(Tabla135[Impacto residual],Tabla135[Id Riesgo],Tabla135[[#This Row],[Id Riesgo]])</f>
        <v>1</v>
      </c>
      <c r="AL292" s="801" t="str" cm="1">
        <f t="array" ref="AL292">IFERROR(_xlfn.IFS(AND(AJ292&gt;=CONFIGURACIÓN!$BF$6,AJ292&lt;=CONFIGURACIÓN!$BG$6),CONFIGURACIÓN!$BE$6,AND(AJ292&gt;=CONFIGURACIÓN!$BF$7,AJ292&lt;=CONFIGURACIÓN!$BG$7),CONFIGURACIÓN!$BE$7,AND(AJ292&gt;=CONFIGURACIÓN!$BF$8,AJ292&lt;=CONFIGURACIÓN!$BG$8),CONFIGURACIÓN!$BE$8,AND(AJ292&gt;=CONFIGURACIÓN!$BF$9,AJ292&lt;=CONFIGURACIÓN!$BG$9),CONFIGURACIÓN!$BE$9,AND(AJ292&gt;=CONFIGURACIÓN!$BF$10,AJ292&lt;=CONFIGURACIÓN!$BG$10),CONFIGURACIÓN!$BE$10),"")</f>
        <v>Muy baja</v>
      </c>
      <c r="AM292" s="801" t="str" cm="1">
        <f t="array" ref="AM292">IFERROR(_xlfn.IFS(AND(AK292&gt;=CONFIGURACIÓN!$BJ$6,AK292&lt;=CONFIGURACIÓN!$BK$6),CONFIGURACIÓN!$BI$6,AND(AK292&gt;=CONFIGURACIÓN!$BJ$7,AK292&lt;=CONFIGURACIÓN!$BK$7),CONFIGURACIÓN!$BI$7,AND(AK292&gt;=CONFIGURACIÓN!$BJ$8,AK292&lt;=CONFIGURACIÓN!$BK$8),CONFIGURACIÓN!$BI$8,AND(AK292&gt;=CONFIGURACIÓN!$BJ$9,AK292&lt;=CONFIGURACIÓN!$BK$9),CONFIGURACIÓN!$BI$9,AND(AK292&gt;=CONFIGURACIÓN!$BJ$10,AK292&lt;=CONFIGURACIÓN!$BK$10),CONFIGURACIÓN!$BI$10),"")</f>
        <v>Castastrófico</v>
      </c>
      <c r="AN292" s="213"/>
      <c r="AO292" s="213"/>
      <c r="AP292" s="213"/>
      <c r="AQ292" s="213"/>
      <c r="AR292" s="213"/>
      <c r="AS292" s="213"/>
      <c r="AT292" s="213"/>
      <c r="AU292" s="213"/>
      <c r="AV292" s="213"/>
      <c r="AW292" s="213"/>
      <c r="AX292" s="213"/>
      <c r="AY292" s="213"/>
    </row>
    <row r="293" spans="1:51" ht="124.3" x14ac:dyDescent="0.4">
      <c r="A293" s="783" t="str">
        <f>Tabla135[[#This Row],[Id Riesgo]]</f>
        <v>RC29</v>
      </c>
      <c r="B293"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3" s="776" t="b">
        <f>Tabla135[[#This Row],[Identificado en paso 1 y 2?]]</f>
        <v>1</v>
      </c>
      <c r="D293" s="801">
        <f>_xlfn.XLOOKUP(Tabla135[[#This Row],[Id Riesgo]],Tabla13[Id Riesgo],Tabla13[Probabilidad],"",1)</f>
        <v>0.4</v>
      </c>
      <c r="E293" s="801">
        <f>IF(C293=TRUE,_xlfn.XLOOKUP(Tabla135[[#This Row],[Id Riesgo]],Tabla13[Id Riesgo],Tabla13[Porcentaje Impacto],"",1),"")</f>
        <v>1</v>
      </c>
      <c r="F293" s="290" t="str">
        <f t="shared" ref="F293:F301" si="28">F292</f>
        <v>RC29</v>
      </c>
      <c r="G293" s="414" t="b">
        <f>_xlfn.XLOOKUP(F293,Tabla13[Id Riesgo],Tabla13[Registro diligenciado],FALSE,1)</f>
        <v>1</v>
      </c>
      <c r="H293" s="290" t="str">
        <f>IF(G293,_xlfn.XLOOKUP(F293,Tabla6[Id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3" s="327">
        <f>_xlfn.XLOOKUP(Tabla135[[#This Row],[Id Riesgo]],Tabla13[Id Riesgo],Tabla13[Probabilidad])</f>
        <v>0.4</v>
      </c>
      <c r="J293" s="327">
        <f>_xlfn.XLOOKUP(Tabla135[[#This Row],[Id Riesgo]],Tabla13[Id Riesgo],Tabla13[Porcentaje Impacto],"",1)</f>
        <v>1</v>
      </c>
      <c r="K293" s="311">
        <v>2</v>
      </c>
      <c r="L293" s="314" t="s">
        <v>226</v>
      </c>
      <c r="M293" s="314" t="s">
        <v>219</v>
      </c>
      <c r="N293" s="314"/>
      <c r="O293" s="295" t="s">
        <v>848</v>
      </c>
      <c r="P293" s="314" t="s">
        <v>849</v>
      </c>
      <c r="Q293" s="328" t="str">
        <f>_xlfn.TEXTJOIN(" ",TRUE,Tabla135[[#This Row],[Actividad - Acción ¿Qué?
Inicia con verbo]],Tabla135[[#This Row],[Complemento
(Observaciones o desviaciones)]])</f>
        <v>Generar y presentar un informe con indicadores que contenga el listado de monitoreos y/o inspecciones adelantados por la OIGT el cual permita verificar el estado de ejecucion de las observaciones o recomendaciones presentadas por la dependencia.</v>
      </c>
      <c r="R293" s="295" t="s">
        <v>135</v>
      </c>
      <c r="S293" s="327">
        <f>_xlfn.XLOOKUP(Tabla135[[#This Row],[Tipo de control]],Tabla7[Tipo de control],Tabla7[Peso],"",1)</f>
        <v>0.15</v>
      </c>
      <c r="T293" s="290" t="str">
        <f>_xlfn.XLOOKUP(Tabla135[[#This Row],[Tipo de control]],Tabla7[Tipo de control],Tabla7[Afectación matriz],"",1)</f>
        <v>Probabilidad</v>
      </c>
      <c r="U293" s="295" t="s">
        <v>136</v>
      </c>
      <c r="V293" s="327">
        <f>_xlfn.XLOOKUP(Tabla135[[#This Row],[Implementación]],Tabla11[Implementación],Tabla11[Peso],"",1)</f>
        <v>0.15</v>
      </c>
      <c r="W293" s="295" t="s">
        <v>161</v>
      </c>
      <c r="X293" s="295" t="s">
        <v>230</v>
      </c>
      <c r="Y293" s="295" t="s">
        <v>100</v>
      </c>
      <c r="Z293" s="295" t="s">
        <v>101</v>
      </c>
      <c r="AA293" s="310">
        <f>IFERROR(Tabla135[[#This Row],[Peso del control]]+Tabla135[[#This Row],[Peso de la implementación]],"")</f>
        <v>0.3</v>
      </c>
      <c r="AB293" s="310" cm="1">
        <f t="array" ref="AB293">IFERROR(IF(Tabla135[[#This Row],[Registro diligenciado]]=TRUE,_xlfn.IFS(AND(Tabla135[[#This Row],[No. de Control]]=1,Tabla135[[#This Row],[Desplazamiento en la Matriz]]="Probabilidad"),D293-(D293*Tabla135[[#This Row],[Valor del control]]),AND(Tabla135[[#This Row],[No. de Control]]&gt;1,Tabla135[[#This Row],[Desplazamiento en la Matriz]]="Probabilidad"),AB292-(AB292*Tabla135[[#This Row],[Valor del control]]),AND(Tabla135[[#This Row],[No. de Control]]=1,Tabla135[[#This Row],[Desplazamiento en la Matriz]]="Impacto"),D293,AND(Tabla135[[#This Row],[No. de Control]]&gt;1,Tabla135[[#This Row],[Desplazamiento en la Matriz]]="Impacto"),AB292),""),"")</f>
        <v>0.16799999999999998</v>
      </c>
      <c r="AC293" s="310" cm="1">
        <f t="array" ref="AC293">IFERROR(IF(Tabla135[[#This Row],[Registro diligenciado]]=TRUE,_xlfn.IFS(AND(Tabla135[[#This Row],[No. de Control]]=1,Tabla135[[#This Row],[Desplazamiento en la Matriz]]="Impacto"),E293-(E293*Tabla135[[#This Row],[Valor del control]]),AND(Tabla135[[#This Row],[No. de Control]]&gt;1,Tabla135[[#This Row],[Desplazamiento en la Matriz]]="Impacto"),AC292-(AC292*Tabla135[[#This Row],[Valor del control]]),AND(Tabla135[[#This Row],[No. de Control]]=1,Tabla135[[#This Row],[Desplazamiento en la Matriz]]="Probabilidad"),E293,AND(Tabla135[[#This Row],[No. de Control]]&gt;1,Tabla135[[#This Row],[Desplazamiento en la Matriz]]="Probabilidad"),AC292),""),"")</f>
        <v>1</v>
      </c>
      <c r="AD293" s="310">
        <f>IFERROR(_xlfn.MINIFS(Tabla135[Probabilidad residual],Tabla135[Id Riesgo],Tabla135[[#This Row],[Id Riesgo]]),"")</f>
        <v>0.16799999999999998</v>
      </c>
      <c r="AE293" s="310">
        <f>IFERROR(_xlfn.MINIFS(Tabla135[Impacto residual],Tabla135[Id Riesgo],Tabla135[[#This Row],[Id Riesgo]]),"")</f>
        <v>1</v>
      </c>
      <c r="AF293" s="310" t="str" cm="1">
        <f t="array" ref="AF2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3" s="310" t="str" cm="1">
        <f t="array" ref="AG2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293" s="213"/>
      <c r="AJ293" s="801">
        <f>_xlfn.MINIFS(Tabla135[Probabilidad residual],Tabla135[Id Riesgo],Tabla135[[#This Row],[Id Riesgo]])</f>
        <v>0.16799999999999998</v>
      </c>
      <c r="AK293" s="801">
        <f>_xlfn.MINIFS(Tabla135[Impacto residual],Tabla135[Id Riesgo],Tabla135[[#This Row],[Id Riesgo]])</f>
        <v>1</v>
      </c>
      <c r="AL293" s="801"/>
      <c r="AM293" s="801"/>
      <c r="AN293" s="213"/>
      <c r="AO293" s="213"/>
      <c r="AP293" s="213"/>
      <c r="AQ293" s="213"/>
      <c r="AR293" s="213"/>
      <c r="AS293" s="213"/>
      <c r="AT293" s="213"/>
      <c r="AU293" s="213"/>
      <c r="AV293" s="213"/>
      <c r="AW293" s="213"/>
      <c r="AX293" s="213"/>
      <c r="AY293" s="213"/>
    </row>
    <row r="294" spans="1:51" ht="124.3" hidden="1" x14ac:dyDescent="0.4">
      <c r="A294" s="783" t="str">
        <f>Tabla135[[#This Row],[Id Riesgo]]</f>
        <v>RC29</v>
      </c>
      <c r="B294"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4" s="776" t="b">
        <f>Tabla135[[#This Row],[Identificado en paso 1 y 2?]]</f>
        <v>1</v>
      </c>
      <c r="D294" s="801">
        <f>_xlfn.XLOOKUP(Tabla135[[#This Row],[Id Riesgo]],Tabla13[Id Riesgo],Tabla13[Probabilidad],"",1)</f>
        <v>0.4</v>
      </c>
      <c r="E294" s="801">
        <f>IF(C294=TRUE,_xlfn.XLOOKUP(Tabla135[[#This Row],[Id Riesgo]],Tabla13[Id Riesgo],Tabla13[Porcentaje Impacto],"",1),"")</f>
        <v>1</v>
      </c>
      <c r="F294" s="290" t="str">
        <f t="shared" si="28"/>
        <v>RC29</v>
      </c>
      <c r="G294" s="414" t="b">
        <f>_xlfn.XLOOKUP(F294,Tabla13[Id Riesgo],Tabla13[Registro diligenciado],FALSE,1)</f>
        <v>1</v>
      </c>
      <c r="H294" s="290" t="str">
        <f>IF(G294,_xlfn.XLOOKUP(F294,Tabla6[Id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4" s="327">
        <f>_xlfn.XLOOKUP(Tabla135[[#This Row],[Id Riesgo]],Tabla13[Id Riesgo],Tabla13[Probabilidad])</f>
        <v>0.4</v>
      </c>
      <c r="J294" s="327">
        <f>_xlfn.XLOOKUP(Tabla135[[#This Row],[Id Riesgo]],Tabla13[Id Riesgo],Tabla13[Porcentaje Impacto],"",1)</f>
        <v>1</v>
      </c>
      <c r="K294" s="311">
        <v>3</v>
      </c>
      <c r="L294" s="314"/>
      <c r="M294" s="314"/>
      <c r="N294" s="314"/>
      <c r="O294" s="295"/>
      <c r="P294" s="314"/>
      <c r="Q294" s="328" t="str">
        <f>_xlfn.TEXTJOIN(" ",TRUE,Tabla135[[#This Row],[Actividad - Acción ¿Qué?
Inicia con verbo]],Tabla135[[#This Row],[Complemento
(Observaciones o desviaciones)]])</f>
        <v/>
      </c>
      <c r="R294" s="295"/>
      <c r="S294" s="327" t="str">
        <f>_xlfn.XLOOKUP(Tabla135[[#This Row],[Tipo de control]],Tabla7[Tipo de control],Tabla7[Peso],"",1)</f>
        <v/>
      </c>
      <c r="T294" s="290" t="str">
        <f>_xlfn.XLOOKUP(Tabla135[[#This Row],[Tipo de control]],Tabla7[Tipo de control],Tabla7[Afectación matriz],"",1)</f>
        <v/>
      </c>
      <c r="U294" s="295"/>
      <c r="V294" s="327" t="str">
        <f>_xlfn.XLOOKUP(Tabla135[[#This Row],[Implementación]],Tabla11[Implementación],Tabla11[Peso],"",1)</f>
        <v/>
      </c>
      <c r="W294" s="295"/>
      <c r="X294" s="295"/>
      <c r="Y294" s="295"/>
      <c r="Z294" s="295"/>
      <c r="AA294" s="310" t="str">
        <f>IFERROR(Tabla135[[#This Row],[Peso del control]]+Tabla135[[#This Row],[Peso de la implementación]],"")</f>
        <v/>
      </c>
      <c r="AB294" s="310" t="str" cm="1">
        <f t="array" ref="AB294">IFERROR(IF(Tabla135[[#This Row],[Registro diligenciado]]=TRUE,_xlfn.IFS(AND(Tabla135[[#This Row],[No. de Control]]=1,Tabla135[[#This Row],[Desplazamiento en la Matriz]]="Probabilidad"),D294-(D294*Tabla135[[#This Row],[Valor del control]]),AND(Tabla135[[#This Row],[No. de Control]]&gt;1,Tabla135[[#This Row],[Desplazamiento en la Matriz]]="Probabilidad"),AB293-(AB293*Tabla135[[#This Row],[Valor del control]]),AND(Tabla135[[#This Row],[No. de Control]]=1,Tabla135[[#This Row],[Desplazamiento en la Matriz]]="Impacto"),D294,AND(Tabla135[[#This Row],[No. de Control]]&gt;1,Tabla135[[#This Row],[Desplazamiento en la Matriz]]="Impacto"),AB293),""),"")</f>
        <v/>
      </c>
      <c r="AC294" s="310" t="str" cm="1">
        <f t="array" ref="AC294">IFERROR(IF(Tabla135[[#This Row],[Registro diligenciado]]=TRUE,_xlfn.IFS(AND(Tabla135[[#This Row],[No. de Control]]=1,Tabla135[[#This Row],[Desplazamiento en la Matriz]]="Impacto"),E294-(E294*Tabla135[[#This Row],[Valor del control]]),AND(Tabla135[[#This Row],[No. de Control]]&gt;1,Tabla135[[#This Row],[Desplazamiento en la Matriz]]="Impacto"),AC293-(AC293*Tabla135[[#This Row],[Valor del control]]),AND(Tabla135[[#This Row],[No. de Control]]=1,Tabla135[[#This Row],[Desplazamiento en la Matriz]]="Probabilidad"),E294,AND(Tabla135[[#This Row],[No. de Control]]&gt;1,Tabla135[[#This Row],[Desplazamiento en la Matriz]]="Probabilidad"),AC293),""),"")</f>
        <v/>
      </c>
      <c r="AD294" s="310">
        <f>IFERROR(_xlfn.MINIFS(Tabla135[Probabilidad residual],Tabla135[Id Riesgo],Tabla135[[#This Row],[Id Riesgo]]),"")</f>
        <v>0.16799999999999998</v>
      </c>
      <c r="AE294" s="310">
        <f>IFERROR(_xlfn.MINIFS(Tabla135[Impacto residual],Tabla135[Id Riesgo],Tabla135[[#This Row],[Id Riesgo]]),"")</f>
        <v>1</v>
      </c>
      <c r="AF294" s="310" t="str" cm="1">
        <f t="array" ref="AF2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4" s="310" t="str" cm="1">
        <f t="array" ref="AG2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4" s="213"/>
      <c r="AJ294" s="801">
        <f>_xlfn.MINIFS(Tabla135[Probabilidad residual],Tabla135[Id Riesgo],Tabla135[[#This Row],[Id Riesgo]])</f>
        <v>0.16799999999999998</v>
      </c>
      <c r="AK294" s="801">
        <f>_xlfn.MINIFS(Tabla135[Impacto residual],Tabla135[Id Riesgo],Tabla135[[#This Row],[Id Riesgo]])</f>
        <v>1</v>
      </c>
      <c r="AL294" s="801"/>
      <c r="AM294" s="801"/>
      <c r="AN294" s="213"/>
      <c r="AO294" s="213"/>
      <c r="AP294" s="213"/>
      <c r="AQ294" s="213"/>
      <c r="AR294" s="213"/>
      <c r="AS294" s="213"/>
      <c r="AT294" s="213"/>
      <c r="AU294" s="213"/>
      <c r="AV294" s="213"/>
      <c r="AW294" s="213"/>
      <c r="AX294" s="213"/>
      <c r="AY294" s="213"/>
    </row>
    <row r="295" spans="1:51" ht="124.3" hidden="1" x14ac:dyDescent="0.4">
      <c r="A295" s="783" t="str">
        <f>Tabla135[[#This Row],[Id Riesgo]]</f>
        <v>RC29</v>
      </c>
      <c r="B295"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5" s="776" t="b">
        <f>Tabla135[[#This Row],[Identificado en paso 1 y 2?]]</f>
        <v>1</v>
      </c>
      <c r="D295" s="801">
        <f>_xlfn.XLOOKUP(Tabla135[[#This Row],[Id Riesgo]],Tabla13[Id Riesgo],Tabla13[Probabilidad],"",1)</f>
        <v>0.4</v>
      </c>
      <c r="E295" s="801">
        <f>IF(C295=TRUE,_xlfn.XLOOKUP(Tabla135[[#This Row],[Id Riesgo]],Tabla13[Id Riesgo],Tabla13[Porcentaje Impacto],"",1),"")</f>
        <v>1</v>
      </c>
      <c r="F295" s="290" t="str">
        <f t="shared" si="28"/>
        <v>RC29</v>
      </c>
      <c r="G295" s="414" t="b">
        <f>_xlfn.XLOOKUP(F295,Tabla13[Id Riesgo],Tabla13[Registro diligenciado],FALSE,1)</f>
        <v>1</v>
      </c>
      <c r="H295" s="290" t="str">
        <f>IF(G295,_xlfn.XLOOKUP(F295,Tabla6[Id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5" s="327">
        <f>_xlfn.XLOOKUP(Tabla135[[#This Row],[Id Riesgo]],Tabla13[Id Riesgo],Tabla13[Probabilidad])</f>
        <v>0.4</v>
      </c>
      <c r="J295" s="327">
        <f>_xlfn.XLOOKUP(Tabla135[[#This Row],[Id Riesgo]],Tabla13[Id Riesgo],Tabla13[Porcentaje Impacto],"",1)</f>
        <v>1</v>
      </c>
      <c r="K295" s="311">
        <v>4</v>
      </c>
      <c r="L295" s="314"/>
      <c r="M295" s="314"/>
      <c r="N295" s="314"/>
      <c r="O295" s="295"/>
      <c r="P295" s="314"/>
      <c r="Q295" s="328" t="str">
        <f>_xlfn.TEXTJOIN(" ",TRUE,Tabla135[[#This Row],[Actividad - Acción ¿Qué?
Inicia con verbo]],Tabla135[[#This Row],[Complemento
(Observaciones o desviaciones)]])</f>
        <v/>
      </c>
      <c r="R295" s="295"/>
      <c r="S295" s="327" t="str">
        <f>_xlfn.XLOOKUP(Tabla135[[#This Row],[Tipo de control]],Tabla7[Tipo de control],Tabla7[Peso],"",1)</f>
        <v/>
      </c>
      <c r="T295" s="290" t="str">
        <f>_xlfn.XLOOKUP(Tabla135[[#This Row],[Tipo de control]],Tabla7[Tipo de control],Tabla7[Afectación matriz],"",1)</f>
        <v/>
      </c>
      <c r="U295" s="295"/>
      <c r="V295" s="327" t="str">
        <f>_xlfn.XLOOKUP(Tabla135[[#This Row],[Implementación]],Tabla11[Implementación],Tabla11[Peso],"",1)</f>
        <v/>
      </c>
      <c r="W295" s="295"/>
      <c r="X295" s="295"/>
      <c r="Y295" s="295"/>
      <c r="Z295" s="295"/>
      <c r="AA295" s="310" t="str">
        <f>IFERROR(Tabla135[[#This Row],[Peso del control]]+Tabla135[[#This Row],[Peso de la implementación]],"")</f>
        <v/>
      </c>
      <c r="AB295" s="310" t="str" cm="1">
        <f t="array" ref="AB295">IFERROR(IF(Tabla135[[#This Row],[Registro diligenciado]]=TRUE,_xlfn.IFS(AND(Tabla135[[#This Row],[No. de Control]]=1,Tabla135[[#This Row],[Desplazamiento en la Matriz]]="Probabilidad"),D295-(D295*Tabla135[[#This Row],[Valor del control]]),AND(Tabla135[[#This Row],[No. de Control]]&gt;1,Tabla135[[#This Row],[Desplazamiento en la Matriz]]="Probabilidad"),AB294-(AB294*Tabla135[[#This Row],[Valor del control]]),AND(Tabla135[[#This Row],[No. de Control]]=1,Tabla135[[#This Row],[Desplazamiento en la Matriz]]="Impacto"),D295,AND(Tabla135[[#This Row],[No. de Control]]&gt;1,Tabla135[[#This Row],[Desplazamiento en la Matriz]]="Impacto"),AB294),""),"")</f>
        <v/>
      </c>
      <c r="AC295" s="310" t="str" cm="1">
        <f t="array" ref="AC295">IFERROR(IF(Tabla135[[#This Row],[Registro diligenciado]]=TRUE,_xlfn.IFS(AND(Tabla135[[#This Row],[No. de Control]]=1,Tabla135[[#This Row],[Desplazamiento en la Matriz]]="Impacto"),E295-(E295*Tabla135[[#This Row],[Valor del control]]),AND(Tabla135[[#This Row],[No. de Control]]&gt;1,Tabla135[[#This Row],[Desplazamiento en la Matriz]]="Impacto"),AC294-(AC294*Tabla135[[#This Row],[Valor del control]]),AND(Tabla135[[#This Row],[No. de Control]]=1,Tabla135[[#This Row],[Desplazamiento en la Matriz]]="Probabilidad"),E295,AND(Tabla135[[#This Row],[No. de Control]]&gt;1,Tabla135[[#This Row],[Desplazamiento en la Matriz]]="Probabilidad"),AC294),""),"")</f>
        <v/>
      </c>
      <c r="AD295" s="310">
        <f>IFERROR(_xlfn.MINIFS(Tabla135[Probabilidad residual],Tabla135[Id Riesgo],Tabla135[[#This Row],[Id Riesgo]]),"")</f>
        <v>0.16799999999999998</v>
      </c>
      <c r="AE295" s="310">
        <f>IFERROR(_xlfn.MINIFS(Tabla135[Impacto residual],Tabla135[Id Riesgo],Tabla135[[#This Row],[Id Riesgo]]),"")</f>
        <v>1</v>
      </c>
      <c r="AF295" s="310" t="str" cm="1">
        <f t="array" ref="AF2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5" s="310" t="str" cm="1">
        <f t="array" ref="AG2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5" s="213"/>
      <c r="AJ295" s="801">
        <f>_xlfn.MINIFS(Tabla135[Probabilidad residual],Tabla135[Id Riesgo],Tabla135[[#This Row],[Id Riesgo]])</f>
        <v>0.16799999999999998</v>
      </c>
      <c r="AK295" s="801">
        <f>_xlfn.MINIFS(Tabla135[Impacto residual],Tabla135[Id Riesgo],Tabla135[[#This Row],[Id Riesgo]])</f>
        <v>1</v>
      </c>
      <c r="AL295" s="801"/>
      <c r="AM295" s="801"/>
      <c r="AN295" s="213"/>
      <c r="AO295" s="213"/>
      <c r="AP295" s="213"/>
      <c r="AQ295" s="213"/>
      <c r="AR295" s="213"/>
      <c r="AS295" s="213"/>
      <c r="AT295" s="213"/>
      <c r="AU295" s="213"/>
      <c r="AV295" s="213"/>
      <c r="AW295" s="213"/>
      <c r="AX295" s="213"/>
      <c r="AY295" s="213"/>
    </row>
    <row r="296" spans="1:51" ht="124.3" hidden="1" x14ac:dyDescent="0.4">
      <c r="A296" s="783" t="str">
        <f>Tabla135[[#This Row],[Id Riesgo]]</f>
        <v>RC29</v>
      </c>
      <c r="B296"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6" s="776" t="b">
        <f>Tabla135[[#This Row],[Identificado en paso 1 y 2?]]</f>
        <v>1</v>
      </c>
      <c r="D296" s="801">
        <f>_xlfn.XLOOKUP(Tabla135[[#This Row],[Id Riesgo]],Tabla13[Id Riesgo],Tabla13[Probabilidad],"",1)</f>
        <v>0.4</v>
      </c>
      <c r="E296" s="801">
        <f>IF(C296=TRUE,_xlfn.XLOOKUP(Tabla135[[#This Row],[Id Riesgo]],Tabla13[Id Riesgo],Tabla13[Porcentaje Impacto],"",1),"")</f>
        <v>1</v>
      </c>
      <c r="F296" s="290" t="str">
        <f t="shared" si="28"/>
        <v>RC29</v>
      </c>
      <c r="G296" s="414" t="b">
        <f>_xlfn.XLOOKUP(F296,Tabla13[Id Riesgo],Tabla13[Registro diligenciado],FALSE,1)</f>
        <v>1</v>
      </c>
      <c r="H296" s="290" t="str">
        <f>IF(G296,_xlfn.XLOOKUP(F296,Tabla6[Id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6" s="327">
        <f>_xlfn.XLOOKUP(Tabla135[[#This Row],[Id Riesgo]],Tabla13[Id Riesgo],Tabla13[Probabilidad])</f>
        <v>0.4</v>
      </c>
      <c r="J296" s="327">
        <f>_xlfn.XLOOKUP(Tabla135[[#This Row],[Id Riesgo]],Tabla13[Id Riesgo],Tabla13[Porcentaje Impacto],"",1)</f>
        <v>1</v>
      </c>
      <c r="K296" s="311">
        <v>5</v>
      </c>
      <c r="L296" s="314"/>
      <c r="M296" s="314"/>
      <c r="N296" s="314"/>
      <c r="O296" s="295"/>
      <c r="P296" s="314"/>
      <c r="Q296" s="328" t="str">
        <f>_xlfn.TEXTJOIN(" ",TRUE,Tabla135[[#This Row],[Actividad - Acción ¿Qué?
Inicia con verbo]],Tabla135[[#This Row],[Complemento
(Observaciones o desviaciones)]])</f>
        <v/>
      </c>
      <c r="R296" s="295"/>
      <c r="S296" s="327" t="str">
        <f>_xlfn.XLOOKUP(Tabla135[[#This Row],[Tipo de control]],Tabla7[Tipo de control],Tabla7[Peso],"",1)</f>
        <v/>
      </c>
      <c r="T296" s="290" t="str">
        <f>_xlfn.XLOOKUP(Tabla135[[#This Row],[Tipo de control]],Tabla7[Tipo de control],Tabla7[Afectación matriz],"",1)</f>
        <v/>
      </c>
      <c r="U296" s="295"/>
      <c r="V296" s="327" t="str">
        <f>_xlfn.XLOOKUP(Tabla135[[#This Row],[Implementación]],Tabla11[Implementación],Tabla11[Peso],"",1)</f>
        <v/>
      </c>
      <c r="W296" s="295"/>
      <c r="X296" s="295"/>
      <c r="Y296" s="295"/>
      <c r="Z296" s="295"/>
      <c r="AA296" s="310" t="str">
        <f>IFERROR(Tabla135[[#This Row],[Peso del control]]+Tabla135[[#This Row],[Peso de la implementación]],"")</f>
        <v/>
      </c>
      <c r="AB296" s="310" t="str" cm="1">
        <f t="array" ref="AB296">IFERROR(IF(Tabla135[[#This Row],[Registro diligenciado]]=TRUE,_xlfn.IFS(AND(Tabla135[[#This Row],[No. de Control]]=1,Tabla135[[#This Row],[Desplazamiento en la Matriz]]="Probabilidad"),D296-(D296*Tabla135[[#This Row],[Valor del control]]),AND(Tabla135[[#This Row],[No. de Control]]&gt;1,Tabla135[[#This Row],[Desplazamiento en la Matriz]]="Probabilidad"),AB295-(AB295*Tabla135[[#This Row],[Valor del control]]),AND(Tabla135[[#This Row],[No. de Control]]=1,Tabla135[[#This Row],[Desplazamiento en la Matriz]]="Impacto"),D296,AND(Tabla135[[#This Row],[No. de Control]]&gt;1,Tabla135[[#This Row],[Desplazamiento en la Matriz]]="Impacto"),AB295),""),"")</f>
        <v/>
      </c>
      <c r="AC296" s="310" t="str" cm="1">
        <f t="array" ref="AC296">IFERROR(IF(Tabla135[[#This Row],[Registro diligenciado]]=TRUE,_xlfn.IFS(AND(Tabla135[[#This Row],[No. de Control]]=1,Tabla135[[#This Row],[Desplazamiento en la Matriz]]="Impacto"),E296-(E296*Tabla135[[#This Row],[Valor del control]]),AND(Tabla135[[#This Row],[No. de Control]]&gt;1,Tabla135[[#This Row],[Desplazamiento en la Matriz]]="Impacto"),AC295-(AC295*Tabla135[[#This Row],[Valor del control]]),AND(Tabla135[[#This Row],[No. de Control]]=1,Tabla135[[#This Row],[Desplazamiento en la Matriz]]="Probabilidad"),E296,AND(Tabla135[[#This Row],[No. de Control]]&gt;1,Tabla135[[#This Row],[Desplazamiento en la Matriz]]="Probabilidad"),AC295),""),"")</f>
        <v/>
      </c>
      <c r="AD296" s="310">
        <f>IFERROR(_xlfn.MINIFS(Tabla135[Probabilidad residual],Tabla135[Id Riesgo],Tabla135[[#This Row],[Id Riesgo]]),"")</f>
        <v>0.16799999999999998</v>
      </c>
      <c r="AE296" s="310">
        <f>IFERROR(_xlfn.MINIFS(Tabla135[Impacto residual],Tabla135[Id Riesgo],Tabla135[[#This Row],[Id Riesgo]]),"")</f>
        <v>1</v>
      </c>
      <c r="AF296" s="310" t="str" cm="1">
        <f t="array" ref="AF2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6" s="310" t="str" cm="1">
        <f t="array" ref="AG2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6" s="213"/>
      <c r="AJ296" s="801">
        <f>_xlfn.MINIFS(Tabla135[Probabilidad residual],Tabla135[Id Riesgo],Tabla135[[#This Row],[Id Riesgo]])</f>
        <v>0.16799999999999998</v>
      </c>
      <c r="AK296" s="801">
        <f>_xlfn.MINIFS(Tabla135[Impacto residual],Tabla135[Id Riesgo],Tabla135[[#This Row],[Id Riesgo]])</f>
        <v>1</v>
      </c>
      <c r="AL296" s="801"/>
      <c r="AM296" s="801"/>
      <c r="AN296" s="213"/>
      <c r="AO296" s="213"/>
      <c r="AP296" s="213"/>
      <c r="AQ296" s="213"/>
      <c r="AR296" s="213"/>
      <c r="AS296" s="213"/>
      <c r="AT296" s="213"/>
      <c r="AU296" s="213"/>
      <c r="AV296" s="213"/>
      <c r="AW296" s="213"/>
      <c r="AX296" s="213"/>
      <c r="AY296" s="213"/>
    </row>
    <row r="297" spans="1:51" ht="124.3" hidden="1" x14ac:dyDescent="0.4">
      <c r="A297" s="783" t="str">
        <f>Tabla135[[#This Row],[Id Riesgo]]</f>
        <v>RC29</v>
      </c>
      <c r="B297"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7" s="776" t="b">
        <f>Tabla135[[#This Row],[Identificado en paso 1 y 2?]]</f>
        <v>1</v>
      </c>
      <c r="D297" s="801">
        <f>_xlfn.XLOOKUP(Tabla135[[#This Row],[Id Riesgo]],Tabla13[Id Riesgo],Tabla13[Probabilidad],"",1)</f>
        <v>0.4</v>
      </c>
      <c r="E297" s="801">
        <f>IF(C297=TRUE,_xlfn.XLOOKUP(Tabla135[[#This Row],[Id Riesgo]],Tabla13[Id Riesgo],Tabla13[Porcentaje Impacto],"",1),"")</f>
        <v>1</v>
      </c>
      <c r="F297" s="290" t="str">
        <f t="shared" si="28"/>
        <v>RC29</v>
      </c>
      <c r="G297" s="414" t="b">
        <f>_xlfn.XLOOKUP(F297,Tabla13[Id Riesgo],Tabla13[Registro diligenciado],FALSE,1)</f>
        <v>1</v>
      </c>
      <c r="H297" s="290" t="str">
        <f>IF(G297,_xlfn.XLOOKUP(F297,Tabla6[Id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7" s="327">
        <f>_xlfn.XLOOKUP(Tabla135[[#This Row],[Id Riesgo]],Tabla13[Id Riesgo],Tabla13[Probabilidad])</f>
        <v>0.4</v>
      </c>
      <c r="J297" s="327">
        <f>_xlfn.XLOOKUP(Tabla135[[#This Row],[Id Riesgo]],Tabla13[Id Riesgo],Tabla13[Porcentaje Impacto],"",1)</f>
        <v>1</v>
      </c>
      <c r="K297" s="311">
        <v>6</v>
      </c>
      <c r="L297" s="314"/>
      <c r="M297" s="314"/>
      <c r="N297" s="314"/>
      <c r="O297" s="295"/>
      <c r="P297" s="314"/>
      <c r="Q297" s="328" t="str">
        <f>_xlfn.TEXTJOIN(" ",TRUE,Tabla135[[#This Row],[Actividad - Acción ¿Qué?
Inicia con verbo]],Tabla135[[#This Row],[Complemento
(Observaciones o desviaciones)]])</f>
        <v/>
      </c>
      <c r="R297" s="295"/>
      <c r="S297" s="327" t="str">
        <f>_xlfn.XLOOKUP(Tabla135[[#This Row],[Tipo de control]],Tabla7[Tipo de control],Tabla7[Peso],"",1)</f>
        <v/>
      </c>
      <c r="T297" s="290" t="str">
        <f>_xlfn.XLOOKUP(Tabla135[[#This Row],[Tipo de control]],Tabla7[Tipo de control],Tabla7[Afectación matriz],"",1)</f>
        <v/>
      </c>
      <c r="U297" s="295"/>
      <c r="V297" s="327" t="str">
        <f>_xlfn.XLOOKUP(Tabla135[[#This Row],[Implementación]],Tabla11[Implementación],Tabla11[Peso],"",1)</f>
        <v/>
      </c>
      <c r="W297" s="295"/>
      <c r="X297" s="295"/>
      <c r="Y297" s="295"/>
      <c r="Z297" s="295"/>
      <c r="AA297" s="310" t="str">
        <f>IFERROR(Tabla135[[#This Row],[Peso del control]]+Tabla135[[#This Row],[Peso de la implementación]],"")</f>
        <v/>
      </c>
      <c r="AB297" s="310" t="str" cm="1">
        <f t="array" ref="AB297">IFERROR(IF(Tabla135[[#This Row],[Registro diligenciado]]=TRUE,_xlfn.IFS(AND(Tabla135[[#This Row],[No. de Control]]=1,Tabla135[[#This Row],[Desplazamiento en la Matriz]]="Probabilidad"),D297-(D297*Tabla135[[#This Row],[Valor del control]]),AND(Tabla135[[#This Row],[No. de Control]]&gt;1,Tabla135[[#This Row],[Desplazamiento en la Matriz]]="Probabilidad"),AB296-(AB296*Tabla135[[#This Row],[Valor del control]]),AND(Tabla135[[#This Row],[No. de Control]]=1,Tabla135[[#This Row],[Desplazamiento en la Matriz]]="Impacto"),D297,AND(Tabla135[[#This Row],[No. de Control]]&gt;1,Tabla135[[#This Row],[Desplazamiento en la Matriz]]="Impacto"),AB296),""),"")</f>
        <v/>
      </c>
      <c r="AC297" s="310" t="str" cm="1">
        <f t="array" ref="AC297">IFERROR(IF(Tabla135[[#This Row],[Registro diligenciado]]=TRUE,_xlfn.IFS(AND(Tabla135[[#This Row],[No. de Control]]=1,Tabla135[[#This Row],[Desplazamiento en la Matriz]]="Impacto"),E297-(E297*Tabla135[[#This Row],[Valor del control]]),AND(Tabla135[[#This Row],[No. de Control]]&gt;1,Tabla135[[#This Row],[Desplazamiento en la Matriz]]="Impacto"),AC296-(AC296*Tabla135[[#This Row],[Valor del control]]),AND(Tabla135[[#This Row],[No. de Control]]=1,Tabla135[[#This Row],[Desplazamiento en la Matriz]]="Probabilidad"),E297,AND(Tabla135[[#This Row],[No. de Control]]&gt;1,Tabla135[[#This Row],[Desplazamiento en la Matriz]]="Probabilidad"),AC296),""),"")</f>
        <v/>
      </c>
      <c r="AD297" s="310">
        <f>IFERROR(_xlfn.MINIFS(Tabla135[Probabilidad residual],Tabla135[Id Riesgo],Tabla135[[#This Row],[Id Riesgo]]),"")</f>
        <v>0.16799999999999998</v>
      </c>
      <c r="AE297" s="310">
        <f>IFERROR(_xlfn.MINIFS(Tabla135[Impacto residual],Tabla135[Id Riesgo],Tabla135[[#This Row],[Id Riesgo]]),"")</f>
        <v>1</v>
      </c>
      <c r="AF297" s="310" t="str" cm="1">
        <f t="array" ref="AF2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7" s="310" t="str" cm="1">
        <f t="array" ref="AG2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7" s="213"/>
      <c r="AJ297" s="801">
        <f>_xlfn.MINIFS(Tabla135[Probabilidad residual],Tabla135[Id Riesgo],Tabla135[[#This Row],[Id Riesgo]])</f>
        <v>0.16799999999999998</v>
      </c>
      <c r="AK297" s="801">
        <f>_xlfn.MINIFS(Tabla135[Impacto residual],Tabla135[Id Riesgo],Tabla135[[#This Row],[Id Riesgo]])</f>
        <v>1</v>
      </c>
      <c r="AL297" s="801"/>
      <c r="AM297" s="801"/>
      <c r="AN297" s="213"/>
      <c r="AO297" s="213"/>
      <c r="AP297" s="213"/>
      <c r="AQ297" s="213"/>
      <c r="AR297" s="213"/>
      <c r="AS297" s="213"/>
      <c r="AT297" s="213"/>
      <c r="AU297" s="213"/>
      <c r="AV297" s="213"/>
      <c r="AW297" s="213"/>
      <c r="AX297" s="213"/>
      <c r="AY297" s="213"/>
    </row>
    <row r="298" spans="1:51" ht="124.3" hidden="1" x14ac:dyDescent="0.4">
      <c r="A298" s="783" t="str">
        <f>Tabla135[[#This Row],[Id Riesgo]]</f>
        <v>RC29</v>
      </c>
      <c r="B298"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8" s="776" t="b">
        <f>Tabla135[[#This Row],[Identificado en paso 1 y 2?]]</f>
        <v>1</v>
      </c>
      <c r="D298" s="801">
        <f>_xlfn.XLOOKUP(Tabla135[[#This Row],[Id Riesgo]],Tabla13[Id Riesgo],Tabla13[Probabilidad],"",1)</f>
        <v>0.4</v>
      </c>
      <c r="E298" s="801">
        <f>IF(C298=TRUE,_xlfn.XLOOKUP(Tabla135[[#This Row],[Id Riesgo]],Tabla13[Id Riesgo],Tabla13[Porcentaje Impacto],"",1),"")</f>
        <v>1</v>
      </c>
      <c r="F298" s="290" t="str">
        <f t="shared" si="28"/>
        <v>RC29</v>
      </c>
      <c r="G298" s="414" t="b">
        <f>_xlfn.XLOOKUP(F298,Tabla13[Id Riesgo],Tabla13[Registro diligenciado],FALSE,1)</f>
        <v>1</v>
      </c>
      <c r="H298" s="290" t="str">
        <f>IF(G298,_xlfn.XLOOKUP(F298,Tabla6[Id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8" s="327">
        <f>_xlfn.XLOOKUP(Tabla135[[#This Row],[Id Riesgo]],Tabla13[Id Riesgo],Tabla13[Probabilidad])</f>
        <v>0.4</v>
      </c>
      <c r="J298" s="327">
        <f>_xlfn.XLOOKUP(Tabla135[[#This Row],[Id Riesgo]],Tabla13[Id Riesgo],Tabla13[Porcentaje Impacto],"",1)</f>
        <v>1</v>
      </c>
      <c r="K298" s="311">
        <v>7</v>
      </c>
      <c r="L298" s="314"/>
      <c r="M298" s="314"/>
      <c r="N298" s="314"/>
      <c r="O298" s="295"/>
      <c r="P298" s="314"/>
      <c r="Q298" s="328" t="str">
        <f>_xlfn.TEXTJOIN(" ",TRUE,Tabla135[[#This Row],[Actividad - Acción ¿Qué?
Inicia con verbo]],Tabla135[[#This Row],[Complemento
(Observaciones o desviaciones)]])</f>
        <v/>
      </c>
      <c r="R298" s="295"/>
      <c r="S298" s="327" t="str">
        <f>_xlfn.XLOOKUP(Tabla135[[#This Row],[Tipo de control]],Tabla7[Tipo de control],Tabla7[Peso],"",1)</f>
        <v/>
      </c>
      <c r="T298" s="290" t="str">
        <f>_xlfn.XLOOKUP(Tabla135[[#This Row],[Tipo de control]],Tabla7[Tipo de control],Tabla7[Afectación matriz],"",1)</f>
        <v/>
      </c>
      <c r="U298" s="295"/>
      <c r="V298" s="327" t="str">
        <f>_xlfn.XLOOKUP(Tabla135[[#This Row],[Implementación]],Tabla11[Implementación],Tabla11[Peso],"",1)</f>
        <v/>
      </c>
      <c r="W298" s="295"/>
      <c r="X298" s="295"/>
      <c r="Y298" s="295"/>
      <c r="Z298" s="295"/>
      <c r="AA298" s="310" t="str">
        <f>IFERROR(Tabla135[[#This Row],[Peso del control]]+Tabla135[[#This Row],[Peso de la implementación]],"")</f>
        <v/>
      </c>
      <c r="AB298" s="310" t="str" cm="1">
        <f t="array" ref="AB298">IFERROR(IF(Tabla135[[#This Row],[Registro diligenciado]]=TRUE,_xlfn.IFS(AND(Tabla135[[#This Row],[No. de Control]]=1,Tabla135[[#This Row],[Desplazamiento en la Matriz]]="Probabilidad"),D298-(D298*Tabla135[[#This Row],[Valor del control]]),AND(Tabla135[[#This Row],[No. de Control]]&gt;1,Tabla135[[#This Row],[Desplazamiento en la Matriz]]="Probabilidad"),AB297-(AB297*Tabla135[[#This Row],[Valor del control]]),AND(Tabla135[[#This Row],[No. de Control]]=1,Tabla135[[#This Row],[Desplazamiento en la Matriz]]="Impacto"),D298,AND(Tabla135[[#This Row],[No. de Control]]&gt;1,Tabla135[[#This Row],[Desplazamiento en la Matriz]]="Impacto"),AB297),""),"")</f>
        <v/>
      </c>
      <c r="AC298" s="310" t="str" cm="1">
        <f t="array" ref="AC298">IFERROR(IF(Tabla135[[#This Row],[Registro diligenciado]]=TRUE,_xlfn.IFS(AND(Tabla135[[#This Row],[No. de Control]]=1,Tabla135[[#This Row],[Desplazamiento en la Matriz]]="Impacto"),E298-(E298*Tabla135[[#This Row],[Valor del control]]),AND(Tabla135[[#This Row],[No. de Control]]&gt;1,Tabla135[[#This Row],[Desplazamiento en la Matriz]]="Impacto"),AC297-(AC297*Tabla135[[#This Row],[Valor del control]]),AND(Tabla135[[#This Row],[No. de Control]]=1,Tabla135[[#This Row],[Desplazamiento en la Matriz]]="Probabilidad"),E298,AND(Tabla135[[#This Row],[No. de Control]]&gt;1,Tabla135[[#This Row],[Desplazamiento en la Matriz]]="Probabilidad"),AC297),""),"")</f>
        <v/>
      </c>
      <c r="AD298" s="310">
        <f>IFERROR(_xlfn.MINIFS(Tabla135[Probabilidad residual],Tabla135[Id Riesgo],Tabla135[[#This Row],[Id Riesgo]]),"")</f>
        <v>0.16799999999999998</v>
      </c>
      <c r="AE298" s="310">
        <f>IFERROR(_xlfn.MINIFS(Tabla135[Impacto residual],Tabla135[Id Riesgo],Tabla135[[#This Row],[Id Riesgo]]),"")</f>
        <v>1</v>
      </c>
      <c r="AF298" s="310" t="str" cm="1">
        <f t="array" ref="AF2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8" s="310" t="str" cm="1">
        <f t="array" ref="AG2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8" s="213"/>
      <c r="AJ298" s="801">
        <f>_xlfn.MINIFS(Tabla135[Probabilidad residual],Tabla135[Id Riesgo],Tabla135[[#This Row],[Id Riesgo]])</f>
        <v>0.16799999999999998</v>
      </c>
      <c r="AK298" s="801">
        <f>_xlfn.MINIFS(Tabla135[Impacto residual],Tabla135[Id Riesgo],Tabla135[[#This Row],[Id Riesgo]])</f>
        <v>1</v>
      </c>
      <c r="AL298" s="801"/>
      <c r="AM298" s="801"/>
      <c r="AN298" s="213"/>
      <c r="AO298" s="213"/>
      <c r="AP298" s="213"/>
      <c r="AQ298" s="213"/>
      <c r="AR298" s="213"/>
      <c r="AS298" s="213"/>
      <c r="AT298" s="213"/>
      <c r="AU298" s="213"/>
      <c r="AV298" s="213"/>
      <c r="AW298" s="213"/>
      <c r="AX298" s="213"/>
      <c r="AY298" s="213"/>
    </row>
    <row r="299" spans="1:51" ht="124.3" hidden="1" x14ac:dyDescent="0.4">
      <c r="A299" s="783" t="str">
        <f>Tabla135[[#This Row],[Id Riesgo]]</f>
        <v>RC29</v>
      </c>
      <c r="B299"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299" s="776" t="b">
        <f>Tabla135[[#This Row],[Identificado en paso 1 y 2?]]</f>
        <v>1</v>
      </c>
      <c r="D299" s="801">
        <f>_xlfn.XLOOKUP(Tabla135[[#This Row],[Id Riesgo]],Tabla13[Id Riesgo],Tabla13[Probabilidad],"",1)</f>
        <v>0.4</v>
      </c>
      <c r="E299" s="801">
        <f>IF(C299=TRUE,_xlfn.XLOOKUP(Tabla135[[#This Row],[Id Riesgo]],Tabla13[Id Riesgo],Tabla13[Porcentaje Impacto],"",1),"")</f>
        <v>1</v>
      </c>
      <c r="F299" s="290" t="str">
        <f t="shared" si="28"/>
        <v>RC29</v>
      </c>
      <c r="G299" s="414" t="b">
        <f>_xlfn.XLOOKUP(F299,Tabla13[Id Riesgo],Tabla13[Registro diligenciado],FALSE,1)</f>
        <v>1</v>
      </c>
      <c r="H299" s="290" t="str">
        <f>IF(G299,_xlfn.XLOOKUP(F299,Tabla6[Id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299" s="327">
        <f>_xlfn.XLOOKUP(Tabla135[[#This Row],[Id Riesgo]],Tabla13[Id Riesgo],Tabla13[Probabilidad])</f>
        <v>0.4</v>
      </c>
      <c r="J299" s="327">
        <f>_xlfn.XLOOKUP(Tabla135[[#This Row],[Id Riesgo]],Tabla13[Id Riesgo],Tabla13[Porcentaje Impacto],"",1)</f>
        <v>1</v>
      </c>
      <c r="K299" s="311">
        <v>8</v>
      </c>
      <c r="L299" s="314"/>
      <c r="M299" s="314"/>
      <c r="N299" s="314"/>
      <c r="O299" s="295"/>
      <c r="P299" s="314"/>
      <c r="Q299" s="328" t="str">
        <f>_xlfn.TEXTJOIN(" ",TRUE,Tabla135[[#This Row],[Actividad - Acción ¿Qué?
Inicia con verbo]],Tabla135[[#This Row],[Complemento
(Observaciones o desviaciones)]])</f>
        <v/>
      </c>
      <c r="R299" s="295"/>
      <c r="S299" s="327" t="str">
        <f>_xlfn.XLOOKUP(Tabla135[[#This Row],[Tipo de control]],Tabla7[Tipo de control],Tabla7[Peso],"",1)</f>
        <v/>
      </c>
      <c r="T299" s="290" t="str">
        <f>_xlfn.XLOOKUP(Tabla135[[#This Row],[Tipo de control]],Tabla7[Tipo de control],Tabla7[Afectación matriz],"",1)</f>
        <v/>
      </c>
      <c r="U299" s="295"/>
      <c r="V299" s="327" t="str">
        <f>_xlfn.XLOOKUP(Tabla135[[#This Row],[Implementación]],Tabla11[Implementación],Tabla11[Peso],"",1)</f>
        <v/>
      </c>
      <c r="W299" s="295"/>
      <c r="X299" s="295"/>
      <c r="Y299" s="295"/>
      <c r="Z299" s="295"/>
      <c r="AA299" s="310" t="str">
        <f>IFERROR(Tabla135[[#This Row],[Peso del control]]+Tabla135[[#This Row],[Peso de la implementación]],"")</f>
        <v/>
      </c>
      <c r="AB299" s="310" t="str" cm="1">
        <f t="array" ref="AB299">IFERROR(IF(Tabla135[[#This Row],[Registro diligenciado]]=TRUE,_xlfn.IFS(AND(Tabla135[[#This Row],[No. de Control]]=1,Tabla135[[#This Row],[Desplazamiento en la Matriz]]="Probabilidad"),D299-(D299*Tabla135[[#This Row],[Valor del control]]),AND(Tabla135[[#This Row],[No. de Control]]&gt;1,Tabla135[[#This Row],[Desplazamiento en la Matriz]]="Probabilidad"),AB298-(AB298*Tabla135[[#This Row],[Valor del control]]),AND(Tabla135[[#This Row],[No. de Control]]=1,Tabla135[[#This Row],[Desplazamiento en la Matriz]]="Impacto"),D299,AND(Tabla135[[#This Row],[No. de Control]]&gt;1,Tabla135[[#This Row],[Desplazamiento en la Matriz]]="Impacto"),AB298),""),"")</f>
        <v/>
      </c>
      <c r="AC299" s="310" t="str" cm="1">
        <f t="array" ref="AC299">IFERROR(IF(Tabla135[[#This Row],[Registro diligenciado]]=TRUE,_xlfn.IFS(AND(Tabla135[[#This Row],[No. de Control]]=1,Tabla135[[#This Row],[Desplazamiento en la Matriz]]="Impacto"),E299-(E299*Tabla135[[#This Row],[Valor del control]]),AND(Tabla135[[#This Row],[No. de Control]]&gt;1,Tabla135[[#This Row],[Desplazamiento en la Matriz]]="Impacto"),AC298-(AC298*Tabla135[[#This Row],[Valor del control]]),AND(Tabla135[[#This Row],[No. de Control]]=1,Tabla135[[#This Row],[Desplazamiento en la Matriz]]="Probabilidad"),E299,AND(Tabla135[[#This Row],[No. de Control]]&gt;1,Tabla135[[#This Row],[Desplazamiento en la Matriz]]="Probabilidad"),AC298),""),"")</f>
        <v/>
      </c>
      <c r="AD299" s="310">
        <f>IFERROR(_xlfn.MINIFS(Tabla135[Probabilidad residual],Tabla135[Id Riesgo],Tabla135[[#This Row],[Id Riesgo]]),"")</f>
        <v>0.16799999999999998</v>
      </c>
      <c r="AE299" s="310">
        <f>IFERROR(_xlfn.MINIFS(Tabla135[Impacto residual],Tabla135[Id Riesgo],Tabla135[[#This Row],[Id Riesgo]]),"")</f>
        <v>1</v>
      </c>
      <c r="AF299" s="310" t="str" cm="1">
        <f t="array" ref="AF2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299" s="310" t="str" cm="1">
        <f t="array" ref="AG2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2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299" s="213"/>
      <c r="AJ299" s="801">
        <f>_xlfn.MINIFS(Tabla135[Probabilidad residual],Tabla135[Id Riesgo],Tabla135[[#This Row],[Id Riesgo]])</f>
        <v>0.16799999999999998</v>
      </c>
      <c r="AK299" s="801">
        <f>_xlfn.MINIFS(Tabla135[Impacto residual],Tabla135[Id Riesgo],Tabla135[[#This Row],[Id Riesgo]])</f>
        <v>1</v>
      </c>
      <c r="AL299" s="801"/>
      <c r="AM299" s="801"/>
      <c r="AN299" s="213"/>
      <c r="AO299" s="213"/>
      <c r="AP299" s="213"/>
      <c r="AQ299" s="213"/>
      <c r="AR299" s="213"/>
      <c r="AS299" s="213"/>
      <c r="AT299" s="213"/>
      <c r="AU299" s="213"/>
      <c r="AV299" s="213"/>
      <c r="AW299" s="213"/>
      <c r="AX299" s="213"/>
      <c r="AY299" s="213"/>
    </row>
    <row r="300" spans="1:51" ht="124.3" hidden="1" x14ac:dyDescent="0.4">
      <c r="A300" s="783" t="str">
        <f>Tabla135[[#This Row],[Id Riesgo]]</f>
        <v>RC29</v>
      </c>
      <c r="B300"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300" s="776" t="b">
        <f>Tabla135[[#This Row],[Identificado en paso 1 y 2?]]</f>
        <v>1</v>
      </c>
      <c r="D300" s="801">
        <f>_xlfn.XLOOKUP(Tabla135[[#This Row],[Id Riesgo]],Tabla13[Id Riesgo],Tabla13[Probabilidad],"",1)</f>
        <v>0.4</v>
      </c>
      <c r="E300" s="801">
        <f>IF(C300=TRUE,_xlfn.XLOOKUP(Tabla135[[#This Row],[Id Riesgo]],Tabla13[Id Riesgo],Tabla13[Porcentaje Impacto],"",1),"")</f>
        <v>1</v>
      </c>
      <c r="F300" s="290" t="str">
        <f t="shared" si="28"/>
        <v>RC29</v>
      </c>
      <c r="G300" s="414" t="b">
        <f>_xlfn.XLOOKUP(F300,Tabla13[Id Riesgo],Tabla13[Registro diligenciado],FALSE,1)</f>
        <v>1</v>
      </c>
      <c r="H300" s="290" t="str">
        <f>IF(G300,_xlfn.XLOOKUP(F300,Tabla6[Id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300" s="327">
        <f>_xlfn.XLOOKUP(Tabla135[[#This Row],[Id Riesgo]],Tabla13[Id Riesgo],Tabla13[Probabilidad])</f>
        <v>0.4</v>
      </c>
      <c r="J300" s="327">
        <f>_xlfn.XLOOKUP(Tabla135[[#This Row],[Id Riesgo]],Tabla13[Id Riesgo],Tabla13[Porcentaje Impacto],"",1)</f>
        <v>1</v>
      </c>
      <c r="K300" s="311">
        <v>9</v>
      </c>
      <c r="L300" s="314"/>
      <c r="M300" s="314"/>
      <c r="N300" s="314"/>
      <c r="O300" s="295"/>
      <c r="P300" s="314"/>
      <c r="Q300" s="328" t="str">
        <f>_xlfn.TEXTJOIN(" ",TRUE,Tabla135[[#This Row],[Actividad - Acción ¿Qué?
Inicia con verbo]],Tabla135[[#This Row],[Complemento
(Observaciones o desviaciones)]])</f>
        <v/>
      </c>
      <c r="R300" s="295"/>
      <c r="S300" s="327" t="str">
        <f>_xlfn.XLOOKUP(Tabla135[[#This Row],[Tipo de control]],Tabla7[Tipo de control],Tabla7[Peso],"",1)</f>
        <v/>
      </c>
      <c r="T300" s="290" t="str">
        <f>_xlfn.XLOOKUP(Tabla135[[#This Row],[Tipo de control]],Tabla7[Tipo de control],Tabla7[Afectación matriz],"",1)</f>
        <v/>
      </c>
      <c r="U300" s="295"/>
      <c r="V300" s="327" t="str">
        <f>_xlfn.XLOOKUP(Tabla135[[#This Row],[Implementación]],Tabla11[Implementación],Tabla11[Peso],"",1)</f>
        <v/>
      </c>
      <c r="W300" s="295"/>
      <c r="X300" s="295"/>
      <c r="Y300" s="295"/>
      <c r="Z300" s="295"/>
      <c r="AA300" s="310" t="str">
        <f>IFERROR(Tabla135[[#This Row],[Peso del control]]+Tabla135[[#This Row],[Peso de la implementación]],"")</f>
        <v/>
      </c>
      <c r="AB300" s="310" t="str" cm="1">
        <f t="array" ref="AB300">IFERROR(IF(Tabla135[[#This Row],[Registro diligenciado]]=TRUE,_xlfn.IFS(AND(Tabla135[[#This Row],[No. de Control]]=1,Tabla135[[#This Row],[Desplazamiento en la Matriz]]="Probabilidad"),D300-(D300*Tabla135[[#This Row],[Valor del control]]),AND(Tabla135[[#This Row],[No. de Control]]&gt;1,Tabla135[[#This Row],[Desplazamiento en la Matriz]]="Probabilidad"),AB299-(AB299*Tabla135[[#This Row],[Valor del control]]),AND(Tabla135[[#This Row],[No. de Control]]=1,Tabla135[[#This Row],[Desplazamiento en la Matriz]]="Impacto"),D300,AND(Tabla135[[#This Row],[No. de Control]]&gt;1,Tabla135[[#This Row],[Desplazamiento en la Matriz]]="Impacto"),AB299),""),"")</f>
        <v/>
      </c>
      <c r="AC300" s="310" t="str" cm="1">
        <f t="array" ref="AC300">IFERROR(IF(Tabla135[[#This Row],[Registro diligenciado]]=TRUE,_xlfn.IFS(AND(Tabla135[[#This Row],[No. de Control]]=1,Tabla135[[#This Row],[Desplazamiento en la Matriz]]="Impacto"),E300-(E300*Tabla135[[#This Row],[Valor del control]]),AND(Tabla135[[#This Row],[No. de Control]]&gt;1,Tabla135[[#This Row],[Desplazamiento en la Matriz]]="Impacto"),AC299-(AC299*Tabla135[[#This Row],[Valor del control]]),AND(Tabla135[[#This Row],[No. de Control]]=1,Tabla135[[#This Row],[Desplazamiento en la Matriz]]="Probabilidad"),E300,AND(Tabla135[[#This Row],[No. de Control]]&gt;1,Tabla135[[#This Row],[Desplazamiento en la Matriz]]="Probabilidad"),AC299),""),"")</f>
        <v/>
      </c>
      <c r="AD300" s="310">
        <f>IFERROR(_xlfn.MINIFS(Tabla135[Probabilidad residual],Tabla135[Id Riesgo],Tabla135[[#This Row],[Id Riesgo]]),"")</f>
        <v>0.16799999999999998</v>
      </c>
      <c r="AE300" s="310">
        <f>IFERROR(_xlfn.MINIFS(Tabla135[Impacto residual],Tabla135[Id Riesgo],Tabla135[[#This Row],[Id Riesgo]]),"")</f>
        <v>1</v>
      </c>
      <c r="AF300" s="310" t="str" cm="1">
        <f t="array" ref="AF3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0" s="310" t="str" cm="1">
        <f t="array" ref="AG3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0" s="213"/>
      <c r="AJ300" s="801">
        <f>_xlfn.MINIFS(Tabla135[Probabilidad residual],Tabla135[Id Riesgo],Tabla135[[#This Row],[Id Riesgo]])</f>
        <v>0.16799999999999998</v>
      </c>
      <c r="AK300" s="801">
        <f>_xlfn.MINIFS(Tabla135[Impacto residual],Tabla135[Id Riesgo],Tabla135[[#This Row],[Id Riesgo]])</f>
        <v>1</v>
      </c>
      <c r="AL300" s="801"/>
      <c r="AM300" s="801"/>
      <c r="AN300" s="213"/>
      <c r="AO300" s="213"/>
      <c r="AP300" s="213"/>
      <c r="AQ300" s="213"/>
      <c r="AR300" s="213"/>
      <c r="AS300" s="213"/>
      <c r="AT300" s="213"/>
      <c r="AU300" s="213"/>
      <c r="AV300" s="213"/>
      <c r="AW300" s="213"/>
      <c r="AX300" s="213"/>
      <c r="AY300" s="213"/>
    </row>
    <row r="301" spans="1:51" ht="124.3" hidden="1" x14ac:dyDescent="0.4">
      <c r="A301" s="783" t="str">
        <f>Tabla135[[#This Row],[Id Riesgo]]</f>
        <v>RC29</v>
      </c>
      <c r="B301" s="784" t="str">
        <f>Tabla135[[#This Row],[Riesgo]]</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C301" s="776" t="b">
        <f>Tabla135[[#This Row],[Identificado en paso 1 y 2?]]</f>
        <v>1</v>
      </c>
      <c r="D301" s="801">
        <f>_xlfn.XLOOKUP(Tabla135[[#This Row],[Id Riesgo]],Tabla13[Id Riesgo],Tabla13[Probabilidad],"",1)</f>
        <v>0.4</v>
      </c>
      <c r="E301" s="801">
        <f>IF(C301=TRUE,_xlfn.XLOOKUP(Tabla135[[#This Row],[Id Riesgo]],Tabla13[Id Riesgo],Tabla13[Porcentaje Impacto],"",1),"")</f>
        <v>1</v>
      </c>
      <c r="F301" s="290" t="str">
        <f t="shared" si="28"/>
        <v>RC29</v>
      </c>
      <c r="G301" s="414" t="b">
        <f>_xlfn.XLOOKUP(F301,Tabla13[Id Riesgo],Tabla13[Registro diligenciado],FALSE,1)</f>
        <v>1</v>
      </c>
      <c r="H301" s="290" t="str">
        <f>IF(G301,_xlfn.XLOOKUP(F301,Tabla6[Id Riesgo],Tabla6[DESCRIPCIÓN DEL RIESGO],FALSE,1),"")</f>
        <v>Posibilidad de afectación Legal, Reputacional por Fraude interno, Conflicto de Intereses, Corrupción debido a omitir, alterar o no incorporar deliberadamente las observaciones, hallazgos o resultados derivados del seguimiento efectuado por la OIGT, con el propósito de favorecer a un tercero, afectando la integridad, trazabilidad y oportunidad de la gestión institucional y la toma de decisiones.</v>
      </c>
      <c r="I301" s="327">
        <f>_xlfn.XLOOKUP(Tabla135[[#This Row],[Id Riesgo]],Tabla13[Id Riesgo],Tabla13[Probabilidad])</f>
        <v>0.4</v>
      </c>
      <c r="J301" s="327">
        <f>_xlfn.XLOOKUP(Tabla135[[#This Row],[Id Riesgo]],Tabla13[Id Riesgo],Tabla13[Porcentaje Impacto],"",1)</f>
        <v>1</v>
      </c>
      <c r="K301" s="311">
        <v>10</v>
      </c>
      <c r="L301" s="314"/>
      <c r="M301" s="314"/>
      <c r="N301" s="314"/>
      <c r="O301" s="295"/>
      <c r="P301" s="314"/>
      <c r="Q301" s="328" t="str">
        <f>_xlfn.TEXTJOIN(" ",TRUE,Tabla135[[#This Row],[Actividad - Acción ¿Qué?
Inicia con verbo]],Tabla135[[#This Row],[Complemento
(Observaciones o desviaciones)]])</f>
        <v/>
      </c>
      <c r="R301" s="295"/>
      <c r="S301" s="327" t="str">
        <f>_xlfn.XLOOKUP(Tabla135[[#This Row],[Tipo de control]],Tabla7[Tipo de control],Tabla7[Peso],"",1)</f>
        <v/>
      </c>
      <c r="T301" s="290" t="str">
        <f>_xlfn.XLOOKUP(Tabla135[[#This Row],[Tipo de control]],Tabla7[Tipo de control],Tabla7[Afectación matriz],"",1)</f>
        <v/>
      </c>
      <c r="U301" s="295"/>
      <c r="V301" s="327" t="str">
        <f>_xlfn.XLOOKUP(Tabla135[[#This Row],[Implementación]],Tabla11[Implementación],Tabla11[Peso],"",1)</f>
        <v/>
      </c>
      <c r="W301" s="295"/>
      <c r="X301" s="295"/>
      <c r="Y301" s="295"/>
      <c r="Z301" s="295"/>
      <c r="AA301" s="310" t="str">
        <f>IFERROR(Tabla135[[#This Row],[Peso del control]]+Tabla135[[#This Row],[Peso de la implementación]],"")</f>
        <v/>
      </c>
      <c r="AB301" s="310" t="str" cm="1">
        <f t="array" ref="AB301">IFERROR(IF(Tabla135[[#This Row],[Registro diligenciado]]=TRUE,_xlfn.IFS(AND(Tabla135[[#This Row],[No. de Control]]=1,Tabla135[[#This Row],[Desplazamiento en la Matriz]]="Probabilidad"),D301-(D301*Tabla135[[#This Row],[Valor del control]]),AND(Tabla135[[#This Row],[No. de Control]]&gt;1,Tabla135[[#This Row],[Desplazamiento en la Matriz]]="Probabilidad"),AB300-(AB300*Tabla135[[#This Row],[Valor del control]]),AND(Tabla135[[#This Row],[No. de Control]]=1,Tabla135[[#This Row],[Desplazamiento en la Matriz]]="Impacto"),D301,AND(Tabla135[[#This Row],[No. de Control]]&gt;1,Tabla135[[#This Row],[Desplazamiento en la Matriz]]="Impacto"),AB300),""),"")</f>
        <v/>
      </c>
      <c r="AC301" s="310" t="str" cm="1">
        <f t="array" ref="AC301">IFERROR(IF(Tabla135[[#This Row],[Registro diligenciado]]=TRUE,_xlfn.IFS(AND(Tabla135[[#This Row],[No. de Control]]=1,Tabla135[[#This Row],[Desplazamiento en la Matriz]]="Impacto"),E301-(E301*Tabla135[[#This Row],[Valor del control]]),AND(Tabla135[[#This Row],[No. de Control]]&gt;1,Tabla135[[#This Row],[Desplazamiento en la Matriz]]="Impacto"),AC300-(AC300*Tabla135[[#This Row],[Valor del control]]),AND(Tabla135[[#This Row],[No. de Control]]=1,Tabla135[[#This Row],[Desplazamiento en la Matriz]]="Probabilidad"),E301,AND(Tabla135[[#This Row],[No. de Control]]&gt;1,Tabla135[[#This Row],[Desplazamiento en la Matriz]]="Probabilidad"),AC300),""),"")</f>
        <v/>
      </c>
      <c r="AD301" s="310">
        <f>IFERROR(_xlfn.MINIFS(Tabla135[Probabilidad residual],Tabla135[Id Riesgo],Tabla135[[#This Row],[Id Riesgo]]),"")</f>
        <v>0.16799999999999998</v>
      </c>
      <c r="AE301" s="310">
        <f>IFERROR(_xlfn.MINIFS(Tabla135[Impacto residual],Tabla135[Id Riesgo],Tabla135[[#This Row],[Id Riesgo]]),"")</f>
        <v>1</v>
      </c>
      <c r="AF301" s="310" t="str" cm="1">
        <f t="array" ref="AF3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1" s="310" t="str" cm="1">
        <f t="array" ref="AG3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1" s="213"/>
      <c r="AJ301" s="801">
        <f>_xlfn.MINIFS(Tabla135[Probabilidad residual],Tabla135[Id Riesgo],Tabla135[[#This Row],[Id Riesgo]])</f>
        <v>0.16799999999999998</v>
      </c>
      <c r="AK301" s="801">
        <f>_xlfn.MINIFS(Tabla135[Impacto residual],Tabla135[Id Riesgo],Tabla135[[#This Row],[Id Riesgo]])</f>
        <v>1</v>
      </c>
      <c r="AL301" s="801"/>
      <c r="AM301" s="801"/>
      <c r="AN301" s="213"/>
      <c r="AO301" s="213"/>
      <c r="AP301" s="213"/>
      <c r="AQ301" s="213"/>
      <c r="AR301" s="213"/>
      <c r="AS301" s="213"/>
      <c r="AT301" s="213"/>
      <c r="AU301" s="213"/>
      <c r="AV301" s="213"/>
      <c r="AW301" s="213"/>
      <c r="AX301" s="213"/>
      <c r="AY301" s="213"/>
    </row>
    <row r="302" spans="1:51" ht="161.6" x14ac:dyDescent="0.4">
      <c r="A302" s="783" t="str">
        <f>Tabla135[[#This Row],[Id Riesgo]]</f>
        <v>RC30</v>
      </c>
      <c r="B302"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2" s="776" t="b">
        <f>Tabla135[[#This Row],[Identificado en paso 1 y 2?]]</f>
        <v>1</v>
      </c>
      <c r="D302" s="801">
        <f>_xlfn.XLOOKUP(Tabla135[[#This Row],[Id Riesgo]],Tabla13[Id Riesgo],Tabla13[Probabilidad],"",1)</f>
        <v>0.4</v>
      </c>
      <c r="E302" s="801">
        <f>IF(C302=TRUE,_xlfn.XLOOKUP(Tabla135[[#This Row],[Id Riesgo]],Tabla13[Id Riesgo],Tabla13[Porcentaje Impacto],"",1),"")</f>
        <v>1</v>
      </c>
      <c r="F302" s="290" t="s">
        <v>616</v>
      </c>
      <c r="G302" s="414" t="b">
        <f>_xlfn.XLOOKUP(F302,Tabla13[Id Riesgo],Tabla13[Registro diligenciado],FALSE,1)</f>
        <v>1</v>
      </c>
      <c r="H302" s="290" t="str">
        <f>IF(G302,_xlfn.XLOOKUP(F302,Tabla6[Id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2" s="327">
        <f>_xlfn.XLOOKUP(Tabla135[[#This Row],[Id Riesgo]],Tabla13[Id Riesgo],Tabla13[Probabilidad])</f>
        <v>0.4</v>
      </c>
      <c r="J302" s="327">
        <f>_xlfn.XLOOKUP(Tabla135[[#This Row],[Id Riesgo]],Tabla13[Id Riesgo],Tabla13[Porcentaje Impacto],"",1)</f>
        <v>1</v>
      </c>
      <c r="K302" s="311">
        <v>1</v>
      </c>
      <c r="L302" s="314" t="s">
        <v>226</v>
      </c>
      <c r="M302" s="314" t="s">
        <v>219</v>
      </c>
      <c r="N302" s="314"/>
      <c r="O302" s="295" t="s">
        <v>850</v>
      </c>
      <c r="P302" s="314" t="s">
        <v>851</v>
      </c>
      <c r="Q302" s="328" t="str">
        <f>_xlfn.TEXTJOIN(" ",TRUE,Tabla135[[#This Row],[Actividad - Acción ¿Qué?
Inicia con verbo]],Tabla135[[#This Row],[Complemento
(Observaciones o desviaciones)]])</f>
        <v>Establecer y aplicar, al inicio de cada inspección o de cada informe de seguimiento, un protocolo formal y jurídicamente sustentado para la identificación de interesados y la definición de roles, niveles y condiciones de acceso, uso, custodia y divulgación de la información gestionada. En desarrollo de dicho protocolo, exigir el diligenciamiento y suscripción del formato de autorización de acceso y compromiso de confidencialidad y no divulgación/no uso indebido de la información utilizada en el monitoreo, dejando trazabilidad de los accesos otorgados y de las responsabilidades asignadas</v>
      </c>
      <c r="R302" s="295" t="s">
        <v>102</v>
      </c>
      <c r="S302" s="327">
        <f>_xlfn.XLOOKUP(Tabla135[[#This Row],[Tipo de control]],Tabla7[Tipo de control],Tabla7[Peso],"",1)</f>
        <v>0.25</v>
      </c>
      <c r="T302" s="290" t="str">
        <f>_xlfn.XLOOKUP(Tabla135[[#This Row],[Tipo de control]],Tabla7[Tipo de control],Tabla7[Afectación matriz],"",1)</f>
        <v>Probabilidad</v>
      </c>
      <c r="U302" s="295" t="s">
        <v>136</v>
      </c>
      <c r="V302" s="327">
        <f>_xlfn.XLOOKUP(Tabla135[[#This Row],[Implementación]],Tabla11[Implementación],Tabla11[Peso],"",1)</f>
        <v>0.15</v>
      </c>
      <c r="W302" s="295" t="s">
        <v>161</v>
      </c>
      <c r="X302" s="295" t="s">
        <v>99</v>
      </c>
      <c r="Y302" s="295" t="s">
        <v>100</v>
      </c>
      <c r="Z302" s="295" t="s">
        <v>101</v>
      </c>
      <c r="AA302" s="310">
        <f>IFERROR(Tabla135[[#This Row],[Peso del control]]+Tabla135[[#This Row],[Peso de la implementación]],"")</f>
        <v>0.4</v>
      </c>
      <c r="AB302" s="310" cm="1">
        <f t="array" ref="AB302">IFERROR(IF(Tabla135[[#This Row],[Registro diligenciado]]=TRUE,_xlfn.IFS(AND(Tabla135[[#This Row],[No. de Control]]=1,Tabla135[[#This Row],[Desplazamiento en la Matriz]]="Probabilidad"),D302-(D302*Tabla135[[#This Row],[Valor del control]]),AND(Tabla135[[#This Row],[No. de Control]]&gt;1,Tabla135[[#This Row],[Desplazamiento en la Matriz]]="Probabilidad"),AB301-(AB301*Tabla135[[#This Row],[Valor del control]]),AND(Tabla135[[#This Row],[No. de Control]]=1,Tabla135[[#This Row],[Desplazamiento en la Matriz]]="Impacto"),D302,AND(Tabla135[[#This Row],[No. de Control]]&gt;1,Tabla135[[#This Row],[Desplazamiento en la Matriz]]="Impacto"),AB301),""),"")</f>
        <v>0.24</v>
      </c>
      <c r="AC302" s="310" cm="1">
        <f t="array" ref="AC302">IFERROR(IF(Tabla135[[#This Row],[Registro diligenciado]]=TRUE,_xlfn.IFS(AND(Tabla135[[#This Row],[No. de Control]]=1,Tabla135[[#This Row],[Desplazamiento en la Matriz]]="Impacto"),E302-(E302*Tabla135[[#This Row],[Valor del control]]),AND(Tabla135[[#This Row],[No. de Control]]&gt;1,Tabla135[[#This Row],[Desplazamiento en la Matriz]]="Impacto"),AC301-(AC301*Tabla135[[#This Row],[Valor del control]]),AND(Tabla135[[#This Row],[No. de Control]]=1,Tabla135[[#This Row],[Desplazamiento en la Matriz]]="Probabilidad"),E302,AND(Tabla135[[#This Row],[No. de Control]]&gt;1,Tabla135[[#This Row],[Desplazamiento en la Matriz]]="Probabilidad"),AC301),""),"")</f>
        <v>1</v>
      </c>
      <c r="AD302" s="310">
        <f>IFERROR(_xlfn.MINIFS(Tabla135[Probabilidad residual],Tabla135[Id Riesgo],Tabla135[[#This Row],[Id Riesgo]]),"")</f>
        <v>0.14399999999999999</v>
      </c>
      <c r="AE302" s="310">
        <f>IFERROR(_xlfn.MINIFS(Tabla135[Impacto residual],Tabla135[Id Riesgo],Tabla135[[#This Row],[Id Riesgo]]),"")</f>
        <v>1</v>
      </c>
      <c r="AF302" s="310" t="str" cm="1">
        <f t="array" ref="AF3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2" s="310" t="str" cm="1">
        <f t="array" ref="AG3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02" s="213"/>
      <c r="AJ302" s="801">
        <f>_xlfn.MINIFS(Tabla135[Probabilidad residual],Tabla135[Id Riesgo],Tabla135[[#This Row],[Id Riesgo]])</f>
        <v>0.14399999999999999</v>
      </c>
      <c r="AK302" s="801">
        <f>_xlfn.MINIFS(Tabla135[Impacto residual],Tabla135[Id Riesgo],Tabla135[[#This Row],[Id Riesgo]])</f>
        <v>1</v>
      </c>
      <c r="AL302" s="801" t="str" cm="1">
        <f t="array" ref="AL302">IFERROR(_xlfn.IFS(AND(AJ302&gt;=CONFIGURACIÓN!$BF$6,AJ302&lt;=CONFIGURACIÓN!$BG$6),CONFIGURACIÓN!$BE$6,AND(AJ302&gt;=CONFIGURACIÓN!$BF$7,AJ302&lt;=CONFIGURACIÓN!$BG$7),CONFIGURACIÓN!$BE$7,AND(AJ302&gt;=CONFIGURACIÓN!$BF$8,AJ302&lt;=CONFIGURACIÓN!$BG$8),CONFIGURACIÓN!$BE$8,AND(AJ302&gt;=CONFIGURACIÓN!$BF$9,AJ302&lt;=CONFIGURACIÓN!$BG$9),CONFIGURACIÓN!$BE$9,AND(AJ302&gt;=CONFIGURACIÓN!$BF$10,AJ302&lt;=CONFIGURACIÓN!$BG$10),CONFIGURACIÓN!$BE$10),"")</f>
        <v>Muy baja</v>
      </c>
      <c r="AM302" s="801" t="str" cm="1">
        <f t="array" ref="AM302">IFERROR(_xlfn.IFS(AND(AK302&gt;=CONFIGURACIÓN!$BJ$6,AK302&lt;=CONFIGURACIÓN!$BK$6),CONFIGURACIÓN!$BI$6,AND(AK302&gt;=CONFIGURACIÓN!$BJ$7,AK302&lt;=CONFIGURACIÓN!$BK$7),CONFIGURACIÓN!$BI$7,AND(AK302&gt;=CONFIGURACIÓN!$BJ$8,AK302&lt;=CONFIGURACIÓN!$BK$8),CONFIGURACIÓN!$BI$8,AND(AK302&gt;=CONFIGURACIÓN!$BJ$9,AK302&lt;=CONFIGURACIÓN!$BK$9),CONFIGURACIÓN!$BI$9,AND(AK302&gt;=CONFIGURACIÓN!$BJ$10,AK302&lt;=CONFIGURACIÓN!$BK$10),CONFIGURACIÓN!$BI$10),"")</f>
        <v>Castastrófico</v>
      </c>
      <c r="AN302" s="213"/>
      <c r="AO302" s="213"/>
      <c r="AP302" s="213"/>
      <c r="AQ302" s="213"/>
      <c r="AR302" s="213"/>
      <c r="AS302" s="213"/>
      <c r="AT302" s="213"/>
      <c r="AU302" s="213"/>
      <c r="AV302" s="213"/>
      <c r="AW302" s="213"/>
      <c r="AX302" s="213"/>
      <c r="AY302" s="213"/>
    </row>
    <row r="303" spans="1:51" ht="186.45" x14ac:dyDescent="0.4">
      <c r="A303" s="783" t="str">
        <f>Tabla135[[#This Row],[Id Riesgo]]</f>
        <v>RC30</v>
      </c>
      <c r="B303"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3" s="776" t="b">
        <f>Tabla135[[#This Row],[Identificado en paso 1 y 2?]]</f>
        <v>1</v>
      </c>
      <c r="D303" s="801">
        <f>_xlfn.XLOOKUP(Tabla135[[#This Row],[Id Riesgo]],Tabla13[Id Riesgo],Tabla13[Probabilidad],"",1)</f>
        <v>0.4</v>
      </c>
      <c r="E303" s="801">
        <f>IF(C303=TRUE,_xlfn.XLOOKUP(Tabla135[[#This Row],[Id Riesgo]],Tabla13[Id Riesgo],Tabla13[Porcentaje Impacto],"",1),"")</f>
        <v>1</v>
      </c>
      <c r="F303" s="290" t="str">
        <f t="shared" ref="F303:F311" si="29">F302</f>
        <v>RC30</v>
      </c>
      <c r="G303" s="414" t="b">
        <f>_xlfn.XLOOKUP(F303,Tabla13[Id Riesgo],Tabla13[Registro diligenciado],FALSE,1)</f>
        <v>1</v>
      </c>
      <c r="H303" s="290" t="str">
        <f>IF(G303,_xlfn.XLOOKUP(F303,Tabla6[Id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3" s="327">
        <f>_xlfn.XLOOKUP(Tabla135[[#This Row],[Id Riesgo]],Tabla13[Id Riesgo],Tabla13[Probabilidad])</f>
        <v>0.4</v>
      </c>
      <c r="J303" s="327">
        <f>_xlfn.XLOOKUP(Tabla135[[#This Row],[Id Riesgo]],Tabla13[Id Riesgo],Tabla13[Porcentaje Impacto],"",1)</f>
        <v>1</v>
      </c>
      <c r="K303" s="311">
        <v>2</v>
      </c>
      <c r="L303" s="314" t="s">
        <v>226</v>
      </c>
      <c r="M303" s="314" t="s">
        <v>219</v>
      </c>
      <c r="N303" s="314" t="s">
        <v>852</v>
      </c>
      <c r="O303" s="295" t="s">
        <v>853</v>
      </c>
      <c r="P303" s="314" t="s">
        <v>854</v>
      </c>
      <c r="Q303" s="328" t="str">
        <f>_xlfn.TEXTJOIN(" ",TRUE,Tabla135[[#This Row],[Actividad - Acción ¿Qué?
Inicia con verbo]],Tabla135[[#This Row],[Complemento
(Observaciones o desviaciones)]])</f>
        <v>Establecer y mantener un repositorio institucional seguro y único para la gestión de información reservada, clasificada o de acceso restringido generada durante el proceso de inspección y/o seguimiento, garantizando su clasificación, custodia y trazabilidad. El repositorio deberá operar sobre herramientas institucionales autorizadas, con controles de acceso basados en roles (mínimo privilegio), autenticación reforzada y mecanismos de registro de auditoría, de manera que únicamente el personal expresamente habilitado pueda consultar, cargar, descargar o modificar documentos. Adicionalmente, toda comunicación y remisión de información asociada a la inspección se realizará exclusivamente a través de canales corporativos oficiales, asegurando trazabilidad, conservación de evidencias, control de destinatarios y protección frente a divulgación no autorizada.</v>
      </c>
      <c r="R303" s="295" t="s">
        <v>102</v>
      </c>
      <c r="S303" s="327">
        <f>_xlfn.XLOOKUP(Tabla135[[#This Row],[Tipo de control]],Tabla7[Tipo de control],Tabla7[Peso],"",1)</f>
        <v>0.25</v>
      </c>
      <c r="T303" s="290" t="str">
        <f>_xlfn.XLOOKUP(Tabla135[[#This Row],[Tipo de control]],Tabla7[Tipo de control],Tabla7[Afectación matriz],"",1)</f>
        <v>Probabilidad</v>
      </c>
      <c r="U303" s="295" t="s">
        <v>136</v>
      </c>
      <c r="V303" s="327">
        <f>_xlfn.XLOOKUP(Tabla135[[#This Row],[Implementación]],Tabla11[Implementación],Tabla11[Peso],"",1)</f>
        <v>0.15</v>
      </c>
      <c r="W303" s="295" t="s">
        <v>131</v>
      </c>
      <c r="X303" s="295" t="s">
        <v>99</v>
      </c>
      <c r="Y303" s="295" t="s">
        <v>100</v>
      </c>
      <c r="Z303" s="295" t="s">
        <v>101</v>
      </c>
      <c r="AA303" s="310">
        <f>IFERROR(Tabla135[[#This Row],[Peso del control]]+Tabla135[[#This Row],[Peso de la implementación]],"")</f>
        <v>0.4</v>
      </c>
      <c r="AB303" s="310" cm="1">
        <f t="array" ref="AB303">IFERROR(IF(Tabla135[[#This Row],[Registro diligenciado]]=TRUE,_xlfn.IFS(AND(Tabla135[[#This Row],[No. de Control]]=1,Tabla135[[#This Row],[Desplazamiento en la Matriz]]="Probabilidad"),D303-(D303*Tabla135[[#This Row],[Valor del control]]),AND(Tabla135[[#This Row],[No. de Control]]&gt;1,Tabla135[[#This Row],[Desplazamiento en la Matriz]]="Probabilidad"),AB302-(AB302*Tabla135[[#This Row],[Valor del control]]),AND(Tabla135[[#This Row],[No. de Control]]=1,Tabla135[[#This Row],[Desplazamiento en la Matriz]]="Impacto"),D303,AND(Tabla135[[#This Row],[No. de Control]]&gt;1,Tabla135[[#This Row],[Desplazamiento en la Matriz]]="Impacto"),AB302),""),"")</f>
        <v>0.14399999999999999</v>
      </c>
      <c r="AC303" s="310" cm="1">
        <f t="array" ref="AC303">IFERROR(IF(Tabla135[[#This Row],[Registro diligenciado]]=TRUE,_xlfn.IFS(AND(Tabla135[[#This Row],[No. de Control]]=1,Tabla135[[#This Row],[Desplazamiento en la Matriz]]="Impacto"),E303-(E303*Tabla135[[#This Row],[Valor del control]]),AND(Tabla135[[#This Row],[No. de Control]]&gt;1,Tabla135[[#This Row],[Desplazamiento en la Matriz]]="Impacto"),AC302-(AC302*Tabla135[[#This Row],[Valor del control]]),AND(Tabla135[[#This Row],[No. de Control]]=1,Tabla135[[#This Row],[Desplazamiento en la Matriz]]="Probabilidad"),E303,AND(Tabla135[[#This Row],[No. de Control]]&gt;1,Tabla135[[#This Row],[Desplazamiento en la Matriz]]="Probabilidad"),AC302),""),"")</f>
        <v>1</v>
      </c>
      <c r="AD303" s="310">
        <f>IFERROR(_xlfn.MINIFS(Tabla135[Probabilidad residual],Tabla135[Id Riesgo],Tabla135[[#This Row],[Id Riesgo]]),"")</f>
        <v>0.14399999999999999</v>
      </c>
      <c r="AE303" s="310">
        <f>IFERROR(_xlfn.MINIFS(Tabla135[Impacto residual],Tabla135[Id Riesgo],Tabla135[[#This Row],[Id Riesgo]]),"")</f>
        <v>1</v>
      </c>
      <c r="AF303" s="310" t="str" cm="1">
        <f t="array" ref="AF3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3" s="310" t="str" cm="1">
        <f t="array" ref="AG3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03" s="213"/>
      <c r="AJ303" s="801">
        <f>_xlfn.MINIFS(Tabla135[Probabilidad residual],Tabla135[Id Riesgo],Tabla135[[#This Row],[Id Riesgo]])</f>
        <v>0.14399999999999999</v>
      </c>
      <c r="AK303" s="801">
        <f>_xlfn.MINIFS(Tabla135[Impacto residual],Tabla135[Id Riesgo],Tabla135[[#This Row],[Id Riesgo]])</f>
        <v>1</v>
      </c>
      <c r="AL303" s="801"/>
      <c r="AM303" s="801"/>
      <c r="AN303" s="213"/>
      <c r="AO303" s="213"/>
      <c r="AP303" s="213"/>
      <c r="AQ303" s="213"/>
      <c r="AR303" s="213"/>
      <c r="AS303" s="213"/>
      <c r="AT303" s="213"/>
      <c r="AU303" s="213"/>
      <c r="AV303" s="213"/>
      <c r="AW303" s="213"/>
      <c r="AX303" s="213"/>
      <c r="AY303" s="213"/>
    </row>
    <row r="304" spans="1:51" ht="161.6" hidden="1" x14ac:dyDescent="0.4">
      <c r="A304" s="783" t="str">
        <f>Tabla135[[#This Row],[Id Riesgo]]</f>
        <v>RC30</v>
      </c>
      <c r="B304"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4" s="776" t="b">
        <f>Tabla135[[#This Row],[Identificado en paso 1 y 2?]]</f>
        <v>1</v>
      </c>
      <c r="D304" s="801">
        <f>_xlfn.XLOOKUP(Tabla135[[#This Row],[Id Riesgo]],Tabla13[Id Riesgo],Tabla13[Probabilidad],"",1)</f>
        <v>0.4</v>
      </c>
      <c r="E304" s="801">
        <f>IF(C304=TRUE,_xlfn.XLOOKUP(Tabla135[[#This Row],[Id Riesgo]],Tabla13[Id Riesgo],Tabla13[Porcentaje Impacto],"",1),"")</f>
        <v>1</v>
      </c>
      <c r="F304" s="290" t="str">
        <f t="shared" si="29"/>
        <v>RC30</v>
      </c>
      <c r="G304" s="414" t="b">
        <f>_xlfn.XLOOKUP(F304,Tabla13[Id Riesgo],Tabla13[Registro diligenciado],FALSE,1)</f>
        <v>1</v>
      </c>
      <c r="H304" s="290" t="str">
        <f>IF(G304,_xlfn.XLOOKUP(F304,Tabla6[Id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4" s="327">
        <f>_xlfn.XLOOKUP(Tabla135[[#This Row],[Id Riesgo]],Tabla13[Id Riesgo],Tabla13[Probabilidad])</f>
        <v>0.4</v>
      </c>
      <c r="J304" s="327">
        <f>_xlfn.XLOOKUP(Tabla135[[#This Row],[Id Riesgo]],Tabla13[Id Riesgo],Tabla13[Porcentaje Impacto],"",1)</f>
        <v>1</v>
      </c>
      <c r="K304" s="311">
        <v>3</v>
      </c>
      <c r="L304" s="314"/>
      <c r="M304" s="314"/>
      <c r="N304" s="314"/>
      <c r="O304" s="295"/>
      <c r="P304" s="314"/>
      <c r="Q304" s="328" t="str">
        <f>_xlfn.TEXTJOIN(" ",TRUE,Tabla135[[#This Row],[Actividad - Acción ¿Qué?
Inicia con verbo]],Tabla135[[#This Row],[Complemento
(Observaciones o desviaciones)]])</f>
        <v/>
      </c>
      <c r="R304" s="295"/>
      <c r="S304" s="327" t="str">
        <f>_xlfn.XLOOKUP(Tabla135[[#This Row],[Tipo de control]],Tabla7[Tipo de control],Tabla7[Peso],"",1)</f>
        <v/>
      </c>
      <c r="T304" s="290" t="str">
        <f>_xlfn.XLOOKUP(Tabla135[[#This Row],[Tipo de control]],Tabla7[Tipo de control],Tabla7[Afectación matriz],"",1)</f>
        <v/>
      </c>
      <c r="U304" s="295"/>
      <c r="V304" s="327" t="str">
        <f>_xlfn.XLOOKUP(Tabla135[[#This Row],[Implementación]],Tabla11[Implementación],Tabla11[Peso],"",1)</f>
        <v/>
      </c>
      <c r="W304" s="295"/>
      <c r="X304" s="295"/>
      <c r="Y304" s="295"/>
      <c r="Z304" s="295"/>
      <c r="AA304" s="310" t="str">
        <f>IFERROR(Tabla135[[#This Row],[Peso del control]]+Tabla135[[#This Row],[Peso de la implementación]],"")</f>
        <v/>
      </c>
      <c r="AB304" s="310" t="str" cm="1">
        <f t="array" ref="AB304">IFERROR(IF(Tabla135[[#This Row],[Registro diligenciado]]=TRUE,_xlfn.IFS(AND(Tabla135[[#This Row],[No. de Control]]=1,Tabla135[[#This Row],[Desplazamiento en la Matriz]]="Probabilidad"),D304-(D304*Tabla135[[#This Row],[Valor del control]]),AND(Tabla135[[#This Row],[No. de Control]]&gt;1,Tabla135[[#This Row],[Desplazamiento en la Matriz]]="Probabilidad"),AB303-(AB303*Tabla135[[#This Row],[Valor del control]]),AND(Tabla135[[#This Row],[No. de Control]]=1,Tabla135[[#This Row],[Desplazamiento en la Matriz]]="Impacto"),D304,AND(Tabla135[[#This Row],[No. de Control]]&gt;1,Tabla135[[#This Row],[Desplazamiento en la Matriz]]="Impacto"),AB303),""),"")</f>
        <v/>
      </c>
      <c r="AC304" s="310" t="str" cm="1">
        <f t="array" ref="AC304">IFERROR(IF(Tabla135[[#This Row],[Registro diligenciado]]=TRUE,_xlfn.IFS(AND(Tabla135[[#This Row],[No. de Control]]=1,Tabla135[[#This Row],[Desplazamiento en la Matriz]]="Impacto"),E304-(E304*Tabla135[[#This Row],[Valor del control]]),AND(Tabla135[[#This Row],[No. de Control]]&gt;1,Tabla135[[#This Row],[Desplazamiento en la Matriz]]="Impacto"),AC303-(AC303*Tabla135[[#This Row],[Valor del control]]),AND(Tabla135[[#This Row],[No. de Control]]=1,Tabla135[[#This Row],[Desplazamiento en la Matriz]]="Probabilidad"),E304,AND(Tabla135[[#This Row],[No. de Control]]&gt;1,Tabla135[[#This Row],[Desplazamiento en la Matriz]]="Probabilidad"),AC303),""),"")</f>
        <v/>
      </c>
      <c r="AD304" s="310">
        <f>IFERROR(_xlfn.MINIFS(Tabla135[Probabilidad residual],Tabla135[Id Riesgo],Tabla135[[#This Row],[Id Riesgo]]),"")</f>
        <v>0.14399999999999999</v>
      </c>
      <c r="AE304" s="310">
        <f>IFERROR(_xlfn.MINIFS(Tabla135[Impacto residual],Tabla135[Id Riesgo],Tabla135[[#This Row],[Id Riesgo]]),"")</f>
        <v>1</v>
      </c>
      <c r="AF304" s="310" t="str" cm="1">
        <f t="array" ref="AF3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4" s="310" t="str" cm="1">
        <f t="array" ref="AG3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4" s="213"/>
      <c r="AJ304" s="801">
        <f>_xlfn.MINIFS(Tabla135[Probabilidad residual],Tabla135[Id Riesgo],Tabla135[[#This Row],[Id Riesgo]])</f>
        <v>0.14399999999999999</v>
      </c>
      <c r="AK304" s="801">
        <f>_xlfn.MINIFS(Tabla135[Impacto residual],Tabla135[Id Riesgo],Tabla135[[#This Row],[Id Riesgo]])</f>
        <v>1</v>
      </c>
      <c r="AL304" s="801"/>
      <c r="AM304" s="801"/>
      <c r="AN304" s="213"/>
      <c r="AO304" s="213"/>
      <c r="AP304" s="213"/>
      <c r="AQ304" s="213"/>
      <c r="AR304" s="213"/>
      <c r="AS304" s="213"/>
      <c r="AT304" s="213"/>
      <c r="AU304" s="213"/>
      <c r="AV304" s="213"/>
      <c r="AW304" s="213"/>
      <c r="AX304" s="213"/>
      <c r="AY304" s="213"/>
    </row>
    <row r="305" spans="1:51" ht="161.6" hidden="1" x14ac:dyDescent="0.4">
      <c r="A305" s="783" t="str">
        <f>Tabla135[[#This Row],[Id Riesgo]]</f>
        <v>RC30</v>
      </c>
      <c r="B305"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5" s="776" t="b">
        <f>Tabla135[[#This Row],[Identificado en paso 1 y 2?]]</f>
        <v>1</v>
      </c>
      <c r="D305" s="801">
        <f>_xlfn.XLOOKUP(Tabla135[[#This Row],[Id Riesgo]],Tabla13[Id Riesgo],Tabla13[Probabilidad],"",1)</f>
        <v>0.4</v>
      </c>
      <c r="E305" s="801">
        <f>IF(C305=TRUE,_xlfn.XLOOKUP(Tabla135[[#This Row],[Id Riesgo]],Tabla13[Id Riesgo],Tabla13[Porcentaje Impacto],"",1),"")</f>
        <v>1</v>
      </c>
      <c r="F305" s="290" t="str">
        <f t="shared" si="29"/>
        <v>RC30</v>
      </c>
      <c r="G305" s="414" t="b">
        <f>_xlfn.XLOOKUP(F305,Tabla13[Id Riesgo],Tabla13[Registro diligenciado],FALSE,1)</f>
        <v>1</v>
      </c>
      <c r="H305" s="290" t="str">
        <f>IF(G305,_xlfn.XLOOKUP(F305,Tabla6[Id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5" s="327">
        <f>_xlfn.XLOOKUP(Tabla135[[#This Row],[Id Riesgo]],Tabla13[Id Riesgo],Tabla13[Probabilidad])</f>
        <v>0.4</v>
      </c>
      <c r="J305" s="327">
        <f>_xlfn.XLOOKUP(Tabla135[[#This Row],[Id Riesgo]],Tabla13[Id Riesgo],Tabla13[Porcentaje Impacto],"",1)</f>
        <v>1</v>
      </c>
      <c r="K305" s="311">
        <v>4</v>
      </c>
      <c r="L305" s="314"/>
      <c r="M305" s="314"/>
      <c r="N305" s="314"/>
      <c r="O305" s="295"/>
      <c r="P305" s="314"/>
      <c r="Q305" s="328" t="str">
        <f>_xlfn.TEXTJOIN(" ",TRUE,Tabla135[[#This Row],[Actividad - Acción ¿Qué?
Inicia con verbo]],Tabla135[[#This Row],[Complemento
(Observaciones o desviaciones)]])</f>
        <v/>
      </c>
      <c r="R305" s="295"/>
      <c r="S305" s="327" t="str">
        <f>_xlfn.XLOOKUP(Tabla135[[#This Row],[Tipo de control]],Tabla7[Tipo de control],Tabla7[Peso],"",1)</f>
        <v/>
      </c>
      <c r="T305" s="290" t="str">
        <f>_xlfn.XLOOKUP(Tabla135[[#This Row],[Tipo de control]],Tabla7[Tipo de control],Tabla7[Afectación matriz],"",1)</f>
        <v/>
      </c>
      <c r="U305" s="295"/>
      <c r="V305" s="327" t="str">
        <f>_xlfn.XLOOKUP(Tabla135[[#This Row],[Implementación]],Tabla11[Implementación],Tabla11[Peso],"",1)</f>
        <v/>
      </c>
      <c r="W305" s="295"/>
      <c r="X305" s="295"/>
      <c r="Y305" s="295"/>
      <c r="Z305" s="295"/>
      <c r="AA305" s="310" t="str">
        <f>IFERROR(Tabla135[[#This Row],[Peso del control]]+Tabla135[[#This Row],[Peso de la implementación]],"")</f>
        <v/>
      </c>
      <c r="AB305" s="310" t="str" cm="1">
        <f t="array" ref="AB305">IFERROR(IF(Tabla135[[#This Row],[Registro diligenciado]]=TRUE,_xlfn.IFS(AND(Tabla135[[#This Row],[No. de Control]]=1,Tabla135[[#This Row],[Desplazamiento en la Matriz]]="Probabilidad"),D305-(D305*Tabla135[[#This Row],[Valor del control]]),AND(Tabla135[[#This Row],[No. de Control]]&gt;1,Tabla135[[#This Row],[Desplazamiento en la Matriz]]="Probabilidad"),AB304-(AB304*Tabla135[[#This Row],[Valor del control]]),AND(Tabla135[[#This Row],[No. de Control]]=1,Tabla135[[#This Row],[Desplazamiento en la Matriz]]="Impacto"),D305,AND(Tabla135[[#This Row],[No. de Control]]&gt;1,Tabla135[[#This Row],[Desplazamiento en la Matriz]]="Impacto"),AB304),""),"")</f>
        <v/>
      </c>
      <c r="AC305" s="310" t="str" cm="1">
        <f t="array" ref="AC305">IFERROR(IF(Tabla135[[#This Row],[Registro diligenciado]]=TRUE,_xlfn.IFS(AND(Tabla135[[#This Row],[No. de Control]]=1,Tabla135[[#This Row],[Desplazamiento en la Matriz]]="Impacto"),E305-(E305*Tabla135[[#This Row],[Valor del control]]),AND(Tabla135[[#This Row],[No. de Control]]&gt;1,Tabla135[[#This Row],[Desplazamiento en la Matriz]]="Impacto"),AC304-(AC304*Tabla135[[#This Row],[Valor del control]]),AND(Tabla135[[#This Row],[No. de Control]]=1,Tabla135[[#This Row],[Desplazamiento en la Matriz]]="Probabilidad"),E305,AND(Tabla135[[#This Row],[No. de Control]]&gt;1,Tabla135[[#This Row],[Desplazamiento en la Matriz]]="Probabilidad"),AC304),""),"")</f>
        <v/>
      </c>
      <c r="AD305" s="310">
        <f>IFERROR(_xlfn.MINIFS(Tabla135[Probabilidad residual],Tabla135[Id Riesgo],Tabla135[[#This Row],[Id Riesgo]]),"")</f>
        <v>0.14399999999999999</v>
      </c>
      <c r="AE305" s="310">
        <f>IFERROR(_xlfn.MINIFS(Tabla135[Impacto residual],Tabla135[Id Riesgo],Tabla135[[#This Row],[Id Riesgo]]),"")</f>
        <v>1</v>
      </c>
      <c r="AF305" s="310" t="str" cm="1">
        <f t="array" ref="AF3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5" s="310" t="str" cm="1">
        <f t="array" ref="AG3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5" s="213"/>
      <c r="AJ305" s="801">
        <f>_xlfn.MINIFS(Tabla135[Probabilidad residual],Tabla135[Id Riesgo],Tabla135[[#This Row],[Id Riesgo]])</f>
        <v>0.14399999999999999</v>
      </c>
      <c r="AK305" s="801">
        <f>_xlfn.MINIFS(Tabla135[Impacto residual],Tabla135[Id Riesgo],Tabla135[[#This Row],[Id Riesgo]])</f>
        <v>1</v>
      </c>
      <c r="AL305" s="801"/>
      <c r="AM305" s="801"/>
      <c r="AN305" s="213"/>
      <c r="AO305" s="213"/>
      <c r="AP305" s="213"/>
      <c r="AQ305" s="213"/>
      <c r="AR305" s="213"/>
      <c r="AS305" s="213"/>
      <c r="AT305" s="213"/>
      <c r="AU305" s="213"/>
      <c r="AV305" s="213"/>
      <c r="AW305" s="213"/>
      <c r="AX305" s="213"/>
      <c r="AY305" s="213"/>
    </row>
    <row r="306" spans="1:51" ht="161.6" hidden="1" x14ac:dyDescent="0.4">
      <c r="A306" s="783" t="str">
        <f>Tabla135[[#This Row],[Id Riesgo]]</f>
        <v>RC30</v>
      </c>
      <c r="B306"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6" s="776" t="b">
        <f>Tabla135[[#This Row],[Identificado en paso 1 y 2?]]</f>
        <v>1</v>
      </c>
      <c r="D306" s="801">
        <f>_xlfn.XLOOKUP(Tabla135[[#This Row],[Id Riesgo]],Tabla13[Id Riesgo],Tabla13[Probabilidad],"",1)</f>
        <v>0.4</v>
      </c>
      <c r="E306" s="801">
        <f>IF(C306=TRUE,_xlfn.XLOOKUP(Tabla135[[#This Row],[Id Riesgo]],Tabla13[Id Riesgo],Tabla13[Porcentaje Impacto],"",1),"")</f>
        <v>1</v>
      </c>
      <c r="F306" s="290" t="str">
        <f t="shared" si="29"/>
        <v>RC30</v>
      </c>
      <c r="G306" s="414" t="b">
        <f>_xlfn.XLOOKUP(F306,Tabla13[Id Riesgo],Tabla13[Registro diligenciado],FALSE,1)</f>
        <v>1</v>
      </c>
      <c r="H306" s="290" t="str">
        <f>IF(G306,_xlfn.XLOOKUP(F306,Tabla6[Id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6" s="327">
        <f>_xlfn.XLOOKUP(Tabla135[[#This Row],[Id Riesgo]],Tabla13[Id Riesgo],Tabla13[Probabilidad])</f>
        <v>0.4</v>
      </c>
      <c r="J306" s="327">
        <f>_xlfn.XLOOKUP(Tabla135[[#This Row],[Id Riesgo]],Tabla13[Id Riesgo],Tabla13[Porcentaje Impacto],"",1)</f>
        <v>1</v>
      </c>
      <c r="K306" s="311">
        <v>5</v>
      </c>
      <c r="L306" s="314"/>
      <c r="M306" s="314"/>
      <c r="N306" s="314"/>
      <c r="O306" s="295"/>
      <c r="P306" s="314"/>
      <c r="Q306" s="328" t="str">
        <f>_xlfn.TEXTJOIN(" ",TRUE,Tabla135[[#This Row],[Actividad - Acción ¿Qué?
Inicia con verbo]],Tabla135[[#This Row],[Complemento
(Observaciones o desviaciones)]])</f>
        <v/>
      </c>
      <c r="R306" s="295"/>
      <c r="S306" s="327" t="str">
        <f>_xlfn.XLOOKUP(Tabla135[[#This Row],[Tipo de control]],Tabla7[Tipo de control],Tabla7[Peso],"",1)</f>
        <v/>
      </c>
      <c r="T306" s="290" t="str">
        <f>_xlfn.XLOOKUP(Tabla135[[#This Row],[Tipo de control]],Tabla7[Tipo de control],Tabla7[Afectación matriz],"",1)</f>
        <v/>
      </c>
      <c r="U306" s="295"/>
      <c r="V306" s="327" t="str">
        <f>_xlfn.XLOOKUP(Tabla135[[#This Row],[Implementación]],Tabla11[Implementación],Tabla11[Peso],"",1)</f>
        <v/>
      </c>
      <c r="W306" s="295"/>
      <c r="X306" s="295"/>
      <c r="Y306" s="295"/>
      <c r="Z306" s="295"/>
      <c r="AA306" s="310" t="str">
        <f>IFERROR(Tabla135[[#This Row],[Peso del control]]+Tabla135[[#This Row],[Peso de la implementación]],"")</f>
        <v/>
      </c>
      <c r="AB306" s="310" t="str" cm="1">
        <f t="array" ref="AB306">IFERROR(IF(Tabla135[[#This Row],[Registro diligenciado]]=TRUE,_xlfn.IFS(AND(Tabla135[[#This Row],[No. de Control]]=1,Tabla135[[#This Row],[Desplazamiento en la Matriz]]="Probabilidad"),D306-(D306*Tabla135[[#This Row],[Valor del control]]),AND(Tabla135[[#This Row],[No. de Control]]&gt;1,Tabla135[[#This Row],[Desplazamiento en la Matriz]]="Probabilidad"),AB305-(AB305*Tabla135[[#This Row],[Valor del control]]),AND(Tabla135[[#This Row],[No. de Control]]=1,Tabla135[[#This Row],[Desplazamiento en la Matriz]]="Impacto"),D306,AND(Tabla135[[#This Row],[No. de Control]]&gt;1,Tabla135[[#This Row],[Desplazamiento en la Matriz]]="Impacto"),AB305),""),"")</f>
        <v/>
      </c>
      <c r="AC306" s="310" t="str" cm="1">
        <f t="array" ref="AC306">IFERROR(IF(Tabla135[[#This Row],[Registro diligenciado]]=TRUE,_xlfn.IFS(AND(Tabla135[[#This Row],[No. de Control]]=1,Tabla135[[#This Row],[Desplazamiento en la Matriz]]="Impacto"),E306-(E306*Tabla135[[#This Row],[Valor del control]]),AND(Tabla135[[#This Row],[No. de Control]]&gt;1,Tabla135[[#This Row],[Desplazamiento en la Matriz]]="Impacto"),AC305-(AC305*Tabla135[[#This Row],[Valor del control]]),AND(Tabla135[[#This Row],[No. de Control]]=1,Tabla135[[#This Row],[Desplazamiento en la Matriz]]="Probabilidad"),E306,AND(Tabla135[[#This Row],[No. de Control]]&gt;1,Tabla135[[#This Row],[Desplazamiento en la Matriz]]="Probabilidad"),AC305),""),"")</f>
        <v/>
      </c>
      <c r="AD306" s="310">
        <f>IFERROR(_xlfn.MINIFS(Tabla135[Probabilidad residual],Tabla135[Id Riesgo],Tabla135[[#This Row],[Id Riesgo]]),"")</f>
        <v>0.14399999999999999</v>
      </c>
      <c r="AE306" s="310">
        <f>IFERROR(_xlfn.MINIFS(Tabla135[Impacto residual],Tabla135[Id Riesgo],Tabla135[[#This Row],[Id Riesgo]]),"")</f>
        <v>1</v>
      </c>
      <c r="AF306" s="310" t="str" cm="1">
        <f t="array" ref="AF3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6" s="310" t="str" cm="1">
        <f t="array" ref="AG3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6" s="213"/>
      <c r="AJ306" s="801">
        <f>_xlfn.MINIFS(Tabla135[Probabilidad residual],Tabla135[Id Riesgo],Tabla135[[#This Row],[Id Riesgo]])</f>
        <v>0.14399999999999999</v>
      </c>
      <c r="AK306" s="801">
        <f>_xlfn.MINIFS(Tabla135[Impacto residual],Tabla135[Id Riesgo],Tabla135[[#This Row],[Id Riesgo]])</f>
        <v>1</v>
      </c>
      <c r="AL306" s="801"/>
      <c r="AM306" s="801"/>
      <c r="AN306" s="213"/>
      <c r="AO306" s="213"/>
      <c r="AP306" s="213"/>
      <c r="AQ306" s="213"/>
      <c r="AR306" s="213"/>
      <c r="AS306" s="213"/>
      <c r="AT306" s="213"/>
      <c r="AU306" s="213"/>
      <c r="AV306" s="213"/>
      <c r="AW306" s="213"/>
      <c r="AX306" s="213"/>
      <c r="AY306" s="213"/>
    </row>
    <row r="307" spans="1:51" ht="161.6" hidden="1" x14ac:dyDescent="0.4">
      <c r="A307" s="783" t="str">
        <f>Tabla135[[#This Row],[Id Riesgo]]</f>
        <v>RC30</v>
      </c>
      <c r="B307"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7" s="776" t="b">
        <f>Tabla135[[#This Row],[Identificado en paso 1 y 2?]]</f>
        <v>1</v>
      </c>
      <c r="D307" s="801">
        <f>_xlfn.XLOOKUP(Tabla135[[#This Row],[Id Riesgo]],Tabla13[Id Riesgo],Tabla13[Probabilidad],"",1)</f>
        <v>0.4</v>
      </c>
      <c r="E307" s="801">
        <f>IF(C307=TRUE,_xlfn.XLOOKUP(Tabla135[[#This Row],[Id Riesgo]],Tabla13[Id Riesgo],Tabla13[Porcentaje Impacto],"",1),"")</f>
        <v>1</v>
      </c>
      <c r="F307" s="290" t="str">
        <f t="shared" si="29"/>
        <v>RC30</v>
      </c>
      <c r="G307" s="414" t="b">
        <f>_xlfn.XLOOKUP(F307,Tabla13[Id Riesgo],Tabla13[Registro diligenciado],FALSE,1)</f>
        <v>1</v>
      </c>
      <c r="H307" s="290" t="str">
        <f>IF(G307,_xlfn.XLOOKUP(F307,Tabla6[Id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7" s="327">
        <f>_xlfn.XLOOKUP(Tabla135[[#This Row],[Id Riesgo]],Tabla13[Id Riesgo],Tabla13[Probabilidad])</f>
        <v>0.4</v>
      </c>
      <c r="J307" s="327">
        <f>_xlfn.XLOOKUP(Tabla135[[#This Row],[Id Riesgo]],Tabla13[Id Riesgo],Tabla13[Porcentaje Impacto],"",1)</f>
        <v>1</v>
      </c>
      <c r="K307" s="311">
        <v>6</v>
      </c>
      <c r="L307" s="314"/>
      <c r="M307" s="314"/>
      <c r="N307" s="314"/>
      <c r="O307" s="295"/>
      <c r="P307" s="314"/>
      <c r="Q307" s="328" t="str">
        <f>_xlfn.TEXTJOIN(" ",TRUE,Tabla135[[#This Row],[Actividad - Acción ¿Qué?
Inicia con verbo]],Tabla135[[#This Row],[Complemento
(Observaciones o desviaciones)]])</f>
        <v/>
      </c>
      <c r="R307" s="295"/>
      <c r="S307" s="327" t="str">
        <f>_xlfn.XLOOKUP(Tabla135[[#This Row],[Tipo de control]],Tabla7[Tipo de control],Tabla7[Peso],"",1)</f>
        <v/>
      </c>
      <c r="T307" s="290" t="str">
        <f>_xlfn.XLOOKUP(Tabla135[[#This Row],[Tipo de control]],Tabla7[Tipo de control],Tabla7[Afectación matriz],"",1)</f>
        <v/>
      </c>
      <c r="U307" s="295"/>
      <c r="V307" s="327" t="str">
        <f>_xlfn.XLOOKUP(Tabla135[[#This Row],[Implementación]],Tabla11[Implementación],Tabla11[Peso],"",1)</f>
        <v/>
      </c>
      <c r="W307" s="295"/>
      <c r="X307" s="295"/>
      <c r="Y307" s="295"/>
      <c r="Z307" s="295"/>
      <c r="AA307" s="310" t="str">
        <f>IFERROR(Tabla135[[#This Row],[Peso del control]]+Tabla135[[#This Row],[Peso de la implementación]],"")</f>
        <v/>
      </c>
      <c r="AB307" s="310" t="str" cm="1">
        <f t="array" ref="AB307">IFERROR(IF(Tabla135[[#This Row],[Registro diligenciado]]=TRUE,_xlfn.IFS(AND(Tabla135[[#This Row],[No. de Control]]=1,Tabla135[[#This Row],[Desplazamiento en la Matriz]]="Probabilidad"),D307-(D307*Tabla135[[#This Row],[Valor del control]]),AND(Tabla135[[#This Row],[No. de Control]]&gt;1,Tabla135[[#This Row],[Desplazamiento en la Matriz]]="Probabilidad"),AB306-(AB306*Tabla135[[#This Row],[Valor del control]]),AND(Tabla135[[#This Row],[No. de Control]]=1,Tabla135[[#This Row],[Desplazamiento en la Matriz]]="Impacto"),D307,AND(Tabla135[[#This Row],[No. de Control]]&gt;1,Tabla135[[#This Row],[Desplazamiento en la Matriz]]="Impacto"),AB306),""),"")</f>
        <v/>
      </c>
      <c r="AC307" s="310" t="str" cm="1">
        <f t="array" ref="AC307">IFERROR(IF(Tabla135[[#This Row],[Registro diligenciado]]=TRUE,_xlfn.IFS(AND(Tabla135[[#This Row],[No. de Control]]=1,Tabla135[[#This Row],[Desplazamiento en la Matriz]]="Impacto"),E307-(E307*Tabla135[[#This Row],[Valor del control]]),AND(Tabla135[[#This Row],[No. de Control]]&gt;1,Tabla135[[#This Row],[Desplazamiento en la Matriz]]="Impacto"),AC306-(AC306*Tabla135[[#This Row],[Valor del control]]),AND(Tabla135[[#This Row],[No. de Control]]=1,Tabla135[[#This Row],[Desplazamiento en la Matriz]]="Probabilidad"),E307,AND(Tabla135[[#This Row],[No. de Control]]&gt;1,Tabla135[[#This Row],[Desplazamiento en la Matriz]]="Probabilidad"),AC306),""),"")</f>
        <v/>
      </c>
      <c r="AD307" s="310">
        <f>IFERROR(_xlfn.MINIFS(Tabla135[Probabilidad residual],Tabla135[Id Riesgo],Tabla135[[#This Row],[Id Riesgo]]),"")</f>
        <v>0.14399999999999999</v>
      </c>
      <c r="AE307" s="310">
        <f>IFERROR(_xlfn.MINIFS(Tabla135[Impacto residual],Tabla135[Id Riesgo],Tabla135[[#This Row],[Id Riesgo]]),"")</f>
        <v>1</v>
      </c>
      <c r="AF307" s="310" t="str" cm="1">
        <f t="array" ref="AF3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7" s="310" t="str" cm="1">
        <f t="array" ref="AG3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7" s="213"/>
      <c r="AJ307" s="801">
        <f>_xlfn.MINIFS(Tabla135[Probabilidad residual],Tabla135[Id Riesgo],Tabla135[[#This Row],[Id Riesgo]])</f>
        <v>0.14399999999999999</v>
      </c>
      <c r="AK307" s="801">
        <f>_xlfn.MINIFS(Tabla135[Impacto residual],Tabla135[Id Riesgo],Tabla135[[#This Row],[Id Riesgo]])</f>
        <v>1</v>
      </c>
      <c r="AL307" s="801"/>
      <c r="AM307" s="801"/>
      <c r="AN307" s="213"/>
      <c r="AO307" s="213"/>
      <c r="AP307" s="213"/>
      <c r="AQ307" s="213"/>
      <c r="AR307" s="213"/>
      <c r="AS307" s="213"/>
      <c r="AT307" s="213"/>
      <c r="AU307" s="213"/>
      <c r="AV307" s="213"/>
      <c r="AW307" s="213"/>
      <c r="AX307" s="213"/>
      <c r="AY307" s="213"/>
    </row>
    <row r="308" spans="1:51" ht="161.6" hidden="1" x14ac:dyDescent="0.4">
      <c r="A308" s="783" t="str">
        <f>Tabla135[[#This Row],[Id Riesgo]]</f>
        <v>RC30</v>
      </c>
      <c r="B308"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8" s="776" t="b">
        <f>Tabla135[[#This Row],[Identificado en paso 1 y 2?]]</f>
        <v>1</v>
      </c>
      <c r="D308" s="801">
        <f>_xlfn.XLOOKUP(Tabla135[[#This Row],[Id Riesgo]],Tabla13[Id Riesgo],Tabla13[Probabilidad],"",1)</f>
        <v>0.4</v>
      </c>
      <c r="E308" s="801">
        <f>IF(C308=TRUE,_xlfn.XLOOKUP(Tabla135[[#This Row],[Id Riesgo]],Tabla13[Id Riesgo],Tabla13[Porcentaje Impacto],"",1),"")</f>
        <v>1</v>
      </c>
      <c r="F308" s="290" t="str">
        <f t="shared" si="29"/>
        <v>RC30</v>
      </c>
      <c r="G308" s="414" t="b">
        <f>_xlfn.XLOOKUP(F308,Tabla13[Id Riesgo],Tabla13[Registro diligenciado],FALSE,1)</f>
        <v>1</v>
      </c>
      <c r="H308" s="290" t="str">
        <f>IF(G308,_xlfn.XLOOKUP(F308,Tabla6[Id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8" s="327">
        <f>_xlfn.XLOOKUP(Tabla135[[#This Row],[Id Riesgo]],Tabla13[Id Riesgo],Tabla13[Probabilidad])</f>
        <v>0.4</v>
      </c>
      <c r="J308" s="327">
        <f>_xlfn.XLOOKUP(Tabla135[[#This Row],[Id Riesgo]],Tabla13[Id Riesgo],Tabla13[Porcentaje Impacto],"",1)</f>
        <v>1</v>
      </c>
      <c r="K308" s="311">
        <v>7</v>
      </c>
      <c r="L308" s="314"/>
      <c r="M308" s="314"/>
      <c r="N308" s="314"/>
      <c r="O308" s="295"/>
      <c r="P308" s="314"/>
      <c r="Q308" s="328" t="str">
        <f>_xlfn.TEXTJOIN(" ",TRUE,Tabla135[[#This Row],[Actividad - Acción ¿Qué?
Inicia con verbo]],Tabla135[[#This Row],[Complemento
(Observaciones o desviaciones)]])</f>
        <v/>
      </c>
      <c r="R308" s="295"/>
      <c r="S308" s="327" t="str">
        <f>_xlfn.XLOOKUP(Tabla135[[#This Row],[Tipo de control]],Tabla7[Tipo de control],Tabla7[Peso],"",1)</f>
        <v/>
      </c>
      <c r="T308" s="290" t="str">
        <f>_xlfn.XLOOKUP(Tabla135[[#This Row],[Tipo de control]],Tabla7[Tipo de control],Tabla7[Afectación matriz],"",1)</f>
        <v/>
      </c>
      <c r="U308" s="295"/>
      <c r="V308" s="327" t="str">
        <f>_xlfn.XLOOKUP(Tabla135[[#This Row],[Implementación]],Tabla11[Implementación],Tabla11[Peso],"",1)</f>
        <v/>
      </c>
      <c r="W308" s="295"/>
      <c r="X308" s="295"/>
      <c r="Y308" s="295"/>
      <c r="Z308" s="295"/>
      <c r="AA308" s="310" t="str">
        <f>IFERROR(Tabla135[[#This Row],[Peso del control]]+Tabla135[[#This Row],[Peso de la implementación]],"")</f>
        <v/>
      </c>
      <c r="AB308" s="310" t="str" cm="1">
        <f t="array" ref="AB308">IFERROR(IF(Tabla135[[#This Row],[Registro diligenciado]]=TRUE,_xlfn.IFS(AND(Tabla135[[#This Row],[No. de Control]]=1,Tabla135[[#This Row],[Desplazamiento en la Matriz]]="Probabilidad"),D308-(D308*Tabla135[[#This Row],[Valor del control]]),AND(Tabla135[[#This Row],[No. de Control]]&gt;1,Tabla135[[#This Row],[Desplazamiento en la Matriz]]="Probabilidad"),AB307-(AB307*Tabla135[[#This Row],[Valor del control]]),AND(Tabla135[[#This Row],[No. de Control]]=1,Tabla135[[#This Row],[Desplazamiento en la Matriz]]="Impacto"),D308,AND(Tabla135[[#This Row],[No. de Control]]&gt;1,Tabla135[[#This Row],[Desplazamiento en la Matriz]]="Impacto"),AB307),""),"")</f>
        <v/>
      </c>
      <c r="AC308" s="310" t="str" cm="1">
        <f t="array" ref="AC308">IFERROR(IF(Tabla135[[#This Row],[Registro diligenciado]]=TRUE,_xlfn.IFS(AND(Tabla135[[#This Row],[No. de Control]]=1,Tabla135[[#This Row],[Desplazamiento en la Matriz]]="Impacto"),E308-(E308*Tabla135[[#This Row],[Valor del control]]),AND(Tabla135[[#This Row],[No. de Control]]&gt;1,Tabla135[[#This Row],[Desplazamiento en la Matriz]]="Impacto"),AC307-(AC307*Tabla135[[#This Row],[Valor del control]]),AND(Tabla135[[#This Row],[No. de Control]]=1,Tabla135[[#This Row],[Desplazamiento en la Matriz]]="Probabilidad"),E308,AND(Tabla135[[#This Row],[No. de Control]]&gt;1,Tabla135[[#This Row],[Desplazamiento en la Matriz]]="Probabilidad"),AC307),""),"")</f>
        <v/>
      </c>
      <c r="AD308" s="310">
        <f>IFERROR(_xlfn.MINIFS(Tabla135[Probabilidad residual],Tabla135[Id Riesgo],Tabla135[[#This Row],[Id Riesgo]]),"")</f>
        <v>0.14399999999999999</v>
      </c>
      <c r="AE308" s="310">
        <f>IFERROR(_xlfn.MINIFS(Tabla135[Impacto residual],Tabla135[Id Riesgo],Tabla135[[#This Row],[Id Riesgo]]),"")</f>
        <v>1</v>
      </c>
      <c r="AF308" s="310" t="str" cm="1">
        <f t="array" ref="AF3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8" s="310" t="str" cm="1">
        <f t="array" ref="AG3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8" s="213"/>
      <c r="AJ308" s="801">
        <f>_xlfn.MINIFS(Tabla135[Probabilidad residual],Tabla135[Id Riesgo],Tabla135[[#This Row],[Id Riesgo]])</f>
        <v>0.14399999999999999</v>
      </c>
      <c r="AK308" s="801">
        <f>_xlfn.MINIFS(Tabla135[Impacto residual],Tabla135[Id Riesgo],Tabla135[[#This Row],[Id Riesgo]])</f>
        <v>1</v>
      </c>
      <c r="AL308" s="801"/>
      <c r="AM308" s="801"/>
      <c r="AN308" s="213"/>
      <c r="AO308" s="213"/>
      <c r="AP308" s="213"/>
      <c r="AQ308" s="213"/>
      <c r="AR308" s="213"/>
      <c r="AS308" s="213"/>
      <c r="AT308" s="213"/>
      <c r="AU308" s="213"/>
      <c r="AV308" s="213"/>
      <c r="AW308" s="213"/>
      <c r="AX308" s="213"/>
      <c r="AY308" s="213"/>
    </row>
    <row r="309" spans="1:51" ht="161.6" hidden="1" x14ac:dyDescent="0.4">
      <c r="A309" s="783" t="str">
        <f>Tabla135[[#This Row],[Id Riesgo]]</f>
        <v>RC30</v>
      </c>
      <c r="B309"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09" s="776" t="b">
        <f>Tabla135[[#This Row],[Identificado en paso 1 y 2?]]</f>
        <v>1</v>
      </c>
      <c r="D309" s="801">
        <f>_xlfn.XLOOKUP(Tabla135[[#This Row],[Id Riesgo]],Tabla13[Id Riesgo],Tabla13[Probabilidad],"",1)</f>
        <v>0.4</v>
      </c>
      <c r="E309" s="801">
        <f>IF(C309=TRUE,_xlfn.XLOOKUP(Tabla135[[#This Row],[Id Riesgo]],Tabla13[Id Riesgo],Tabla13[Porcentaje Impacto],"",1),"")</f>
        <v>1</v>
      </c>
      <c r="F309" s="290" t="str">
        <f t="shared" si="29"/>
        <v>RC30</v>
      </c>
      <c r="G309" s="414" t="b">
        <f>_xlfn.XLOOKUP(F309,Tabla13[Id Riesgo],Tabla13[Registro diligenciado],FALSE,1)</f>
        <v>1</v>
      </c>
      <c r="H309" s="290" t="str">
        <f>IF(G309,_xlfn.XLOOKUP(F309,Tabla6[Id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09" s="327">
        <f>_xlfn.XLOOKUP(Tabla135[[#This Row],[Id Riesgo]],Tabla13[Id Riesgo],Tabla13[Probabilidad])</f>
        <v>0.4</v>
      </c>
      <c r="J309" s="327">
        <f>_xlfn.XLOOKUP(Tabla135[[#This Row],[Id Riesgo]],Tabla13[Id Riesgo],Tabla13[Porcentaje Impacto],"",1)</f>
        <v>1</v>
      </c>
      <c r="K309" s="311">
        <v>8</v>
      </c>
      <c r="L309" s="314"/>
      <c r="M309" s="314"/>
      <c r="N309" s="314"/>
      <c r="O309" s="295"/>
      <c r="P309" s="314"/>
      <c r="Q309" s="328" t="str">
        <f>_xlfn.TEXTJOIN(" ",TRUE,Tabla135[[#This Row],[Actividad - Acción ¿Qué?
Inicia con verbo]],Tabla135[[#This Row],[Complemento
(Observaciones o desviaciones)]])</f>
        <v/>
      </c>
      <c r="R309" s="295"/>
      <c r="S309" s="327" t="str">
        <f>_xlfn.XLOOKUP(Tabla135[[#This Row],[Tipo de control]],Tabla7[Tipo de control],Tabla7[Peso],"",1)</f>
        <v/>
      </c>
      <c r="T309" s="290" t="str">
        <f>_xlfn.XLOOKUP(Tabla135[[#This Row],[Tipo de control]],Tabla7[Tipo de control],Tabla7[Afectación matriz],"",1)</f>
        <v/>
      </c>
      <c r="U309" s="295"/>
      <c r="V309" s="327" t="str">
        <f>_xlfn.XLOOKUP(Tabla135[[#This Row],[Implementación]],Tabla11[Implementación],Tabla11[Peso],"",1)</f>
        <v/>
      </c>
      <c r="W309" s="295"/>
      <c r="X309" s="295"/>
      <c r="Y309" s="295"/>
      <c r="Z309" s="295"/>
      <c r="AA309" s="310" t="str">
        <f>IFERROR(Tabla135[[#This Row],[Peso del control]]+Tabla135[[#This Row],[Peso de la implementación]],"")</f>
        <v/>
      </c>
      <c r="AB309" s="310" t="str" cm="1">
        <f t="array" ref="AB309">IFERROR(IF(Tabla135[[#This Row],[Registro diligenciado]]=TRUE,_xlfn.IFS(AND(Tabla135[[#This Row],[No. de Control]]=1,Tabla135[[#This Row],[Desplazamiento en la Matriz]]="Probabilidad"),D309-(D309*Tabla135[[#This Row],[Valor del control]]),AND(Tabla135[[#This Row],[No. de Control]]&gt;1,Tabla135[[#This Row],[Desplazamiento en la Matriz]]="Probabilidad"),AB308-(AB308*Tabla135[[#This Row],[Valor del control]]),AND(Tabla135[[#This Row],[No. de Control]]=1,Tabla135[[#This Row],[Desplazamiento en la Matriz]]="Impacto"),D309,AND(Tabla135[[#This Row],[No. de Control]]&gt;1,Tabla135[[#This Row],[Desplazamiento en la Matriz]]="Impacto"),AB308),""),"")</f>
        <v/>
      </c>
      <c r="AC309" s="310" t="str" cm="1">
        <f t="array" ref="AC309">IFERROR(IF(Tabla135[[#This Row],[Registro diligenciado]]=TRUE,_xlfn.IFS(AND(Tabla135[[#This Row],[No. de Control]]=1,Tabla135[[#This Row],[Desplazamiento en la Matriz]]="Impacto"),E309-(E309*Tabla135[[#This Row],[Valor del control]]),AND(Tabla135[[#This Row],[No. de Control]]&gt;1,Tabla135[[#This Row],[Desplazamiento en la Matriz]]="Impacto"),AC308-(AC308*Tabla135[[#This Row],[Valor del control]]),AND(Tabla135[[#This Row],[No. de Control]]=1,Tabla135[[#This Row],[Desplazamiento en la Matriz]]="Probabilidad"),E309,AND(Tabla135[[#This Row],[No. de Control]]&gt;1,Tabla135[[#This Row],[Desplazamiento en la Matriz]]="Probabilidad"),AC308),""),"")</f>
        <v/>
      </c>
      <c r="AD309" s="310">
        <f>IFERROR(_xlfn.MINIFS(Tabla135[Probabilidad residual],Tabla135[Id Riesgo],Tabla135[[#This Row],[Id Riesgo]]),"")</f>
        <v>0.14399999999999999</v>
      </c>
      <c r="AE309" s="310">
        <f>IFERROR(_xlfn.MINIFS(Tabla135[Impacto residual],Tabla135[Id Riesgo],Tabla135[[#This Row],[Id Riesgo]]),"")</f>
        <v>1</v>
      </c>
      <c r="AF309" s="310" t="str" cm="1">
        <f t="array" ref="AF3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09" s="310" t="str" cm="1">
        <f t="array" ref="AG3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09" s="213"/>
      <c r="AJ309" s="801">
        <f>_xlfn.MINIFS(Tabla135[Probabilidad residual],Tabla135[Id Riesgo],Tabla135[[#This Row],[Id Riesgo]])</f>
        <v>0.14399999999999999</v>
      </c>
      <c r="AK309" s="801">
        <f>_xlfn.MINIFS(Tabla135[Impacto residual],Tabla135[Id Riesgo],Tabla135[[#This Row],[Id Riesgo]])</f>
        <v>1</v>
      </c>
      <c r="AL309" s="801"/>
      <c r="AM309" s="801"/>
      <c r="AN309" s="213"/>
      <c r="AO309" s="213"/>
      <c r="AP309" s="213"/>
      <c r="AQ309" s="213"/>
      <c r="AR309" s="213"/>
      <c r="AS309" s="213"/>
      <c r="AT309" s="213"/>
      <c r="AU309" s="213"/>
      <c r="AV309" s="213"/>
      <c r="AW309" s="213"/>
      <c r="AX309" s="213"/>
      <c r="AY309" s="213"/>
    </row>
    <row r="310" spans="1:51" ht="161.6" hidden="1" x14ac:dyDescent="0.4">
      <c r="A310" s="783" t="str">
        <f>Tabla135[[#This Row],[Id Riesgo]]</f>
        <v>RC30</v>
      </c>
      <c r="B310"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10" s="776" t="b">
        <f>Tabla135[[#This Row],[Identificado en paso 1 y 2?]]</f>
        <v>1</v>
      </c>
      <c r="D310" s="801">
        <f>_xlfn.XLOOKUP(Tabla135[[#This Row],[Id Riesgo]],Tabla13[Id Riesgo],Tabla13[Probabilidad],"",1)</f>
        <v>0.4</v>
      </c>
      <c r="E310" s="801">
        <f>IF(C310=TRUE,_xlfn.XLOOKUP(Tabla135[[#This Row],[Id Riesgo]],Tabla13[Id Riesgo],Tabla13[Porcentaje Impacto],"",1),"")</f>
        <v>1</v>
      </c>
      <c r="F310" s="290" t="str">
        <f t="shared" si="29"/>
        <v>RC30</v>
      </c>
      <c r="G310" s="414" t="b">
        <f>_xlfn.XLOOKUP(F310,Tabla13[Id Riesgo],Tabla13[Registro diligenciado],FALSE,1)</f>
        <v>1</v>
      </c>
      <c r="H310" s="290" t="str">
        <f>IF(G310,_xlfn.XLOOKUP(F310,Tabla6[Id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10" s="327">
        <f>_xlfn.XLOOKUP(Tabla135[[#This Row],[Id Riesgo]],Tabla13[Id Riesgo],Tabla13[Probabilidad])</f>
        <v>0.4</v>
      </c>
      <c r="J310" s="327">
        <f>_xlfn.XLOOKUP(Tabla135[[#This Row],[Id Riesgo]],Tabla13[Id Riesgo],Tabla13[Porcentaje Impacto],"",1)</f>
        <v>1</v>
      </c>
      <c r="K310" s="311">
        <v>9</v>
      </c>
      <c r="L310" s="314"/>
      <c r="M310" s="314"/>
      <c r="N310" s="314"/>
      <c r="O310" s="295"/>
      <c r="P310" s="314"/>
      <c r="Q310" s="328" t="str">
        <f>_xlfn.TEXTJOIN(" ",TRUE,Tabla135[[#This Row],[Actividad - Acción ¿Qué?
Inicia con verbo]],Tabla135[[#This Row],[Complemento
(Observaciones o desviaciones)]])</f>
        <v/>
      </c>
      <c r="R310" s="295"/>
      <c r="S310" s="327" t="str">
        <f>_xlfn.XLOOKUP(Tabla135[[#This Row],[Tipo de control]],Tabla7[Tipo de control],Tabla7[Peso],"",1)</f>
        <v/>
      </c>
      <c r="T310" s="290" t="str">
        <f>_xlfn.XLOOKUP(Tabla135[[#This Row],[Tipo de control]],Tabla7[Tipo de control],Tabla7[Afectación matriz],"",1)</f>
        <v/>
      </c>
      <c r="U310" s="295"/>
      <c r="V310" s="327" t="str">
        <f>_xlfn.XLOOKUP(Tabla135[[#This Row],[Implementación]],Tabla11[Implementación],Tabla11[Peso],"",1)</f>
        <v/>
      </c>
      <c r="W310" s="295"/>
      <c r="X310" s="295"/>
      <c r="Y310" s="295"/>
      <c r="Z310" s="295"/>
      <c r="AA310" s="310" t="str">
        <f>IFERROR(Tabla135[[#This Row],[Peso del control]]+Tabla135[[#This Row],[Peso de la implementación]],"")</f>
        <v/>
      </c>
      <c r="AB310" s="310" t="str" cm="1">
        <f t="array" ref="AB310">IFERROR(IF(Tabla135[[#This Row],[Registro diligenciado]]=TRUE,_xlfn.IFS(AND(Tabla135[[#This Row],[No. de Control]]=1,Tabla135[[#This Row],[Desplazamiento en la Matriz]]="Probabilidad"),D310-(D310*Tabla135[[#This Row],[Valor del control]]),AND(Tabla135[[#This Row],[No. de Control]]&gt;1,Tabla135[[#This Row],[Desplazamiento en la Matriz]]="Probabilidad"),AB309-(AB309*Tabla135[[#This Row],[Valor del control]]),AND(Tabla135[[#This Row],[No. de Control]]=1,Tabla135[[#This Row],[Desplazamiento en la Matriz]]="Impacto"),D310,AND(Tabla135[[#This Row],[No. de Control]]&gt;1,Tabla135[[#This Row],[Desplazamiento en la Matriz]]="Impacto"),AB309),""),"")</f>
        <v/>
      </c>
      <c r="AC310" s="310" t="str" cm="1">
        <f t="array" ref="AC310">IFERROR(IF(Tabla135[[#This Row],[Registro diligenciado]]=TRUE,_xlfn.IFS(AND(Tabla135[[#This Row],[No. de Control]]=1,Tabla135[[#This Row],[Desplazamiento en la Matriz]]="Impacto"),E310-(E310*Tabla135[[#This Row],[Valor del control]]),AND(Tabla135[[#This Row],[No. de Control]]&gt;1,Tabla135[[#This Row],[Desplazamiento en la Matriz]]="Impacto"),AC309-(AC309*Tabla135[[#This Row],[Valor del control]]),AND(Tabla135[[#This Row],[No. de Control]]=1,Tabla135[[#This Row],[Desplazamiento en la Matriz]]="Probabilidad"),E310,AND(Tabla135[[#This Row],[No. de Control]]&gt;1,Tabla135[[#This Row],[Desplazamiento en la Matriz]]="Probabilidad"),AC309),""),"")</f>
        <v/>
      </c>
      <c r="AD310" s="310">
        <f>IFERROR(_xlfn.MINIFS(Tabla135[Probabilidad residual],Tabla135[Id Riesgo],Tabla135[[#This Row],[Id Riesgo]]),"")</f>
        <v>0.14399999999999999</v>
      </c>
      <c r="AE310" s="310">
        <f>IFERROR(_xlfn.MINIFS(Tabla135[Impacto residual],Tabla135[Id Riesgo],Tabla135[[#This Row],[Id Riesgo]]),"")</f>
        <v>1</v>
      </c>
      <c r="AF310" s="310" t="str" cm="1">
        <f t="array" ref="AF3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10" s="310" t="str" cm="1">
        <f t="array" ref="AG3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0" s="213"/>
      <c r="AJ310" s="801">
        <f>_xlfn.MINIFS(Tabla135[Probabilidad residual],Tabla135[Id Riesgo],Tabla135[[#This Row],[Id Riesgo]])</f>
        <v>0.14399999999999999</v>
      </c>
      <c r="AK310" s="801">
        <f>_xlfn.MINIFS(Tabla135[Impacto residual],Tabla135[Id Riesgo],Tabla135[[#This Row],[Id Riesgo]])</f>
        <v>1</v>
      </c>
      <c r="AL310" s="801"/>
      <c r="AM310" s="801"/>
      <c r="AN310" s="213"/>
      <c r="AO310" s="213"/>
      <c r="AP310" s="213"/>
      <c r="AQ310" s="213"/>
      <c r="AR310" s="213"/>
      <c r="AS310" s="213"/>
      <c r="AT310" s="213"/>
      <c r="AU310" s="213"/>
      <c r="AV310" s="213"/>
      <c r="AW310" s="213"/>
      <c r="AX310" s="213"/>
      <c r="AY310" s="213"/>
    </row>
    <row r="311" spans="1:51" ht="161.6" hidden="1" x14ac:dyDescent="0.4">
      <c r="A311" s="783" t="str">
        <f>Tabla135[[#This Row],[Id Riesgo]]</f>
        <v>RC30</v>
      </c>
      <c r="B311" s="784" t="str">
        <f>Tabla135[[#This Row],[Riesgo]]</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C311" s="776" t="b">
        <f>Tabla135[[#This Row],[Identificado en paso 1 y 2?]]</f>
        <v>1</v>
      </c>
      <c r="D311" s="801">
        <f>_xlfn.XLOOKUP(Tabla135[[#This Row],[Id Riesgo]],Tabla13[Id Riesgo],Tabla13[Probabilidad],"",1)</f>
        <v>0.4</v>
      </c>
      <c r="E311" s="801">
        <f>IF(C311=TRUE,_xlfn.XLOOKUP(Tabla135[[#This Row],[Id Riesgo]],Tabla13[Id Riesgo],Tabla13[Porcentaje Impacto],"",1),"")</f>
        <v>1</v>
      </c>
      <c r="F311" s="290" t="str">
        <f t="shared" si="29"/>
        <v>RC30</v>
      </c>
      <c r="G311" s="414" t="b">
        <f>_xlfn.XLOOKUP(F311,Tabla13[Id Riesgo],Tabla13[Registro diligenciado],FALSE,1)</f>
        <v>1</v>
      </c>
      <c r="H311" s="290" t="str">
        <f>IF(G311,_xlfn.XLOOKUP(F311,Tabla6[Id Riesgo],Tabla6[DESCRIPCIÓN DEL RIESGO],FALSE,1),"")</f>
        <v>Posibilidad de afectación Legal, Reputacional, Operativa por Conflicto de Intereses, Corrupción, Soborno entrante debido a divulgar o filtrar deliberadamente información reservada o sensible relacionada con eventos objeto de inspección, especialmente en etapas preliminares o críticas, a personas no autorizadas, con el efecto de interferir en el desarrollo de la actuación, comprometer la cadena de custodia y afectar el debido proceso, la eficacia de la inspección y la seguridad jurídica de las decisiones.</v>
      </c>
      <c r="I311" s="327">
        <f>_xlfn.XLOOKUP(Tabla135[[#This Row],[Id Riesgo]],Tabla13[Id Riesgo],Tabla13[Probabilidad])</f>
        <v>0.4</v>
      </c>
      <c r="J311" s="327">
        <f>_xlfn.XLOOKUP(Tabla135[[#This Row],[Id Riesgo]],Tabla13[Id Riesgo],Tabla13[Porcentaje Impacto],"",1)</f>
        <v>1</v>
      </c>
      <c r="K311" s="311">
        <v>10</v>
      </c>
      <c r="L311" s="314"/>
      <c r="M311" s="314"/>
      <c r="N311" s="314"/>
      <c r="O311" s="295"/>
      <c r="P311" s="314"/>
      <c r="Q311" s="328" t="str">
        <f>_xlfn.TEXTJOIN(" ",TRUE,Tabla135[[#This Row],[Actividad - Acción ¿Qué?
Inicia con verbo]],Tabla135[[#This Row],[Complemento
(Observaciones o desviaciones)]])</f>
        <v/>
      </c>
      <c r="R311" s="295"/>
      <c r="S311" s="327" t="str">
        <f>_xlfn.XLOOKUP(Tabla135[[#This Row],[Tipo de control]],Tabla7[Tipo de control],Tabla7[Peso],"",1)</f>
        <v/>
      </c>
      <c r="T311" s="290" t="str">
        <f>_xlfn.XLOOKUP(Tabla135[[#This Row],[Tipo de control]],Tabla7[Tipo de control],Tabla7[Afectación matriz],"",1)</f>
        <v/>
      </c>
      <c r="U311" s="295"/>
      <c r="V311" s="327" t="str">
        <f>_xlfn.XLOOKUP(Tabla135[[#This Row],[Implementación]],Tabla11[Implementación],Tabla11[Peso],"",1)</f>
        <v/>
      </c>
      <c r="W311" s="295"/>
      <c r="X311" s="295"/>
      <c r="Y311" s="295"/>
      <c r="Z311" s="295"/>
      <c r="AA311" s="310" t="str">
        <f>IFERROR(Tabla135[[#This Row],[Peso del control]]+Tabla135[[#This Row],[Peso de la implementación]],"")</f>
        <v/>
      </c>
      <c r="AB311" s="310" t="str" cm="1">
        <f t="array" ref="AB311">IFERROR(IF(Tabla135[[#This Row],[Registro diligenciado]]=TRUE,_xlfn.IFS(AND(Tabla135[[#This Row],[No. de Control]]=1,Tabla135[[#This Row],[Desplazamiento en la Matriz]]="Probabilidad"),D311-(D311*Tabla135[[#This Row],[Valor del control]]),AND(Tabla135[[#This Row],[No. de Control]]&gt;1,Tabla135[[#This Row],[Desplazamiento en la Matriz]]="Probabilidad"),AB310-(AB310*Tabla135[[#This Row],[Valor del control]]),AND(Tabla135[[#This Row],[No. de Control]]=1,Tabla135[[#This Row],[Desplazamiento en la Matriz]]="Impacto"),D311,AND(Tabla135[[#This Row],[No. de Control]]&gt;1,Tabla135[[#This Row],[Desplazamiento en la Matriz]]="Impacto"),AB310),""),"")</f>
        <v/>
      </c>
      <c r="AC311" s="310" t="str" cm="1">
        <f t="array" ref="AC311">IFERROR(IF(Tabla135[[#This Row],[Registro diligenciado]]=TRUE,_xlfn.IFS(AND(Tabla135[[#This Row],[No. de Control]]=1,Tabla135[[#This Row],[Desplazamiento en la Matriz]]="Impacto"),E311-(E311*Tabla135[[#This Row],[Valor del control]]),AND(Tabla135[[#This Row],[No. de Control]]&gt;1,Tabla135[[#This Row],[Desplazamiento en la Matriz]]="Impacto"),AC310-(AC310*Tabla135[[#This Row],[Valor del control]]),AND(Tabla135[[#This Row],[No. de Control]]=1,Tabla135[[#This Row],[Desplazamiento en la Matriz]]="Probabilidad"),E311,AND(Tabla135[[#This Row],[No. de Control]]&gt;1,Tabla135[[#This Row],[Desplazamiento en la Matriz]]="Probabilidad"),AC310),""),"")</f>
        <v/>
      </c>
      <c r="AD311" s="310">
        <f>IFERROR(_xlfn.MINIFS(Tabla135[Probabilidad residual],Tabla135[Id Riesgo],Tabla135[[#This Row],[Id Riesgo]]),"")</f>
        <v>0.14399999999999999</v>
      </c>
      <c r="AE311" s="310">
        <f>IFERROR(_xlfn.MINIFS(Tabla135[Impacto residual],Tabla135[Id Riesgo],Tabla135[[#This Row],[Id Riesgo]]),"")</f>
        <v>1</v>
      </c>
      <c r="AF311" s="310" t="str" cm="1">
        <f t="array" ref="AF3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311" s="310" t="str" cm="1">
        <f t="array" ref="AG3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1" s="213"/>
      <c r="AJ311" s="801">
        <f>_xlfn.MINIFS(Tabla135[Probabilidad residual],Tabla135[Id Riesgo],Tabla135[[#This Row],[Id Riesgo]])</f>
        <v>0.14399999999999999</v>
      </c>
      <c r="AK311" s="801">
        <f>_xlfn.MINIFS(Tabla135[Impacto residual],Tabla135[Id Riesgo],Tabla135[[#This Row],[Id Riesgo]])</f>
        <v>1</v>
      </c>
      <c r="AL311" s="801"/>
      <c r="AM311" s="801"/>
      <c r="AN311" s="213"/>
      <c r="AO311" s="213"/>
      <c r="AP311" s="213"/>
      <c r="AQ311" s="213"/>
      <c r="AR311" s="213"/>
      <c r="AS311" s="213"/>
      <c r="AT311" s="213"/>
      <c r="AU311" s="213"/>
      <c r="AV311" s="213"/>
      <c r="AW311" s="213"/>
      <c r="AX311" s="213"/>
      <c r="AY311" s="213"/>
    </row>
    <row r="312" spans="1:51" ht="24.9" x14ac:dyDescent="0.4">
      <c r="A312" s="787" t="str">
        <f>Tabla135[[#This Row],[Id Riesgo]]</f>
        <v>RC31</v>
      </c>
      <c r="B312" s="788" t="str">
        <f>Tabla135[[#This Row],[Riesgo]]</f>
        <v/>
      </c>
      <c r="C312" s="782" t="b">
        <f>Tabla135[[#This Row],[Identificado en paso 1 y 2?]]</f>
        <v>0</v>
      </c>
      <c r="D312" s="803" t="str">
        <f>_xlfn.XLOOKUP(Tabla135[[#This Row],[Id Riesgo]],Tabla13[Id Riesgo],Tabla13[Probabilidad],"",1)</f>
        <v/>
      </c>
      <c r="E312" s="803" t="str">
        <f>IF(C312=TRUE,_xlfn.XLOOKUP(Tabla135[[#This Row],[Id Riesgo]],Tabla13[Id Riesgo],Tabla13[Porcentaje Impacto],"",1),"")</f>
        <v/>
      </c>
      <c r="F312" s="439" t="s">
        <v>619</v>
      </c>
      <c r="G312" s="454" t="b">
        <f>_xlfn.XLOOKUP(F312,Tabla13[Id Riesgo],Tabla13[Registro diligenciado],FALSE,1)</f>
        <v>0</v>
      </c>
      <c r="H312" s="439" t="str">
        <f>IF(G312,_xlfn.XLOOKUP(F312,Tabla6[Id Riesgo],Tabla6[DESCRIPCIÓN DEL RIESGO],FALSE,1),"")</f>
        <v/>
      </c>
      <c r="I312" s="455" t="str">
        <f>_xlfn.XLOOKUP(Tabla135[[#This Row],[Id Riesgo]],Tabla13[Id Riesgo],Tabla13[Probabilidad])</f>
        <v/>
      </c>
      <c r="J312" s="455" t="str">
        <f>_xlfn.XLOOKUP(Tabla135[[#This Row],[Id Riesgo]],Tabla13[Id Riesgo],Tabla13[Porcentaje Impacto],"",1)</f>
        <v/>
      </c>
      <c r="K312" s="445">
        <v>1</v>
      </c>
      <c r="L312" s="448"/>
      <c r="M312" s="448"/>
      <c r="N312" s="448"/>
      <c r="O312" s="440" t="s">
        <v>961</v>
      </c>
      <c r="P312" s="448"/>
      <c r="Q312" s="456" t="str">
        <f>_xlfn.TEXTJOIN(" ",TRUE,Tabla135[[#This Row],[Actividad - Acción ¿Qué?
Inicia con verbo]],Tabla135[[#This Row],[Complemento
(Observaciones o desviaciones)]])</f>
        <v>Se elimina el control según memorando 202676000141013</v>
      </c>
      <c r="R312" s="440"/>
      <c r="S312" s="455" t="str">
        <f>_xlfn.XLOOKUP(Tabla135[[#This Row],[Tipo de control]],Tabla7[Tipo de control],Tabla7[Peso],"",1)</f>
        <v/>
      </c>
      <c r="T312" s="439" t="str">
        <f>_xlfn.XLOOKUP(Tabla135[[#This Row],[Tipo de control]],Tabla7[Tipo de control],Tabla7[Afectación matriz],"",1)</f>
        <v/>
      </c>
      <c r="U312" s="440"/>
      <c r="V312" s="455" t="str">
        <f>_xlfn.XLOOKUP(Tabla135[[#This Row],[Implementación]],Tabla11[Implementación],Tabla11[Peso],"",1)</f>
        <v/>
      </c>
      <c r="W312" s="440"/>
      <c r="X312" s="440"/>
      <c r="Y312" s="440"/>
      <c r="Z312" s="440"/>
      <c r="AA312" s="444" t="str">
        <f>IFERROR(Tabla135[[#This Row],[Peso del control]]+Tabla135[[#This Row],[Peso de la implementación]],"")</f>
        <v/>
      </c>
      <c r="AB312" s="444" t="str" cm="1">
        <f t="array" ref="AB312">IFERROR(IF(Tabla135[[#This Row],[Registro diligenciado]]=TRUE,_xlfn.IFS(AND(Tabla135[[#This Row],[No. de Control]]=1,Tabla135[[#This Row],[Desplazamiento en la Matriz]]="Probabilidad"),D312-(D312*Tabla135[[#This Row],[Valor del control]]),AND(Tabla135[[#This Row],[No. de Control]]&gt;1,Tabla135[[#This Row],[Desplazamiento en la Matriz]]="Probabilidad"),AB311-(AB311*Tabla135[[#This Row],[Valor del control]]),AND(Tabla135[[#This Row],[No. de Control]]=1,Tabla135[[#This Row],[Desplazamiento en la Matriz]]="Impacto"),D312,AND(Tabla135[[#This Row],[No. de Control]]&gt;1,Tabla135[[#This Row],[Desplazamiento en la Matriz]]="Impacto"),AB311),""),"")</f>
        <v/>
      </c>
      <c r="AC312" s="444" t="str" cm="1">
        <f t="array" ref="AC312">IFERROR(IF(Tabla135[[#This Row],[Registro diligenciado]]=TRUE,_xlfn.IFS(AND(Tabla135[[#This Row],[No. de Control]]=1,Tabla135[[#This Row],[Desplazamiento en la Matriz]]="Impacto"),E312-(E312*Tabla135[[#This Row],[Valor del control]]),AND(Tabla135[[#This Row],[No. de Control]]&gt;1,Tabla135[[#This Row],[Desplazamiento en la Matriz]]="Impacto"),AC311-(AC311*Tabla135[[#This Row],[Valor del control]]),AND(Tabla135[[#This Row],[No. de Control]]=1,Tabla135[[#This Row],[Desplazamiento en la Matriz]]="Probabilidad"),E312,AND(Tabla135[[#This Row],[No. de Control]]&gt;1,Tabla135[[#This Row],[Desplazamiento en la Matriz]]="Probabilidad"),AC311),""),"")</f>
        <v/>
      </c>
      <c r="AD312" s="444">
        <f>IFERROR(_xlfn.MINIFS(Tabla135[Probabilidad residual],Tabla135[Id Riesgo],Tabla135[[#This Row],[Id Riesgo]]),"")</f>
        <v>0</v>
      </c>
      <c r="AE312" s="444">
        <f>IFERROR(_xlfn.MINIFS(Tabla135[Impacto residual],Tabla135[Id Riesgo],Tabla135[[#This Row],[Id Riesgo]]),"")</f>
        <v>0</v>
      </c>
      <c r="AF312" s="444" t="str" cm="1">
        <f t="array" ref="AF3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2" s="444" t="str" cm="1">
        <f t="array" ref="AG3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2" s="458"/>
      <c r="AJ312" s="803">
        <f>_xlfn.MINIFS(Tabla135[Probabilidad residual],Tabla135[Id Riesgo],Tabla135[[#This Row],[Id Riesgo]])</f>
        <v>0</v>
      </c>
      <c r="AK312" s="803">
        <f>_xlfn.MINIFS(Tabla135[Impacto residual],Tabla135[Id Riesgo],Tabla135[[#This Row],[Id Riesgo]])</f>
        <v>0</v>
      </c>
      <c r="AL312" s="803" t="str" cm="1">
        <f t="array" ref="AL312">IFERROR(_xlfn.IFS(AND(AJ312&gt;=CONFIGURACIÓN!$BF$6,AJ312&lt;=CONFIGURACIÓN!$BG$6),CONFIGURACIÓN!$BE$6,AND(AJ312&gt;=CONFIGURACIÓN!$BF$7,AJ312&lt;=CONFIGURACIÓN!$BG$7),CONFIGURACIÓN!$BE$7,AND(AJ312&gt;=CONFIGURACIÓN!$BF$8,AJ312&lt;=CONFIGURACIÓN!$BG$8),CONFIGURACIÓN!$BE$8,AND(AJ312&gt;=CONFIGURACIÓN!$BF$9,AJ312&lt;=CONFIGURACIÓN!$BG$9),CONFIGURACIÓN!$BE$9,AND(AJ312&gt;=CONFIGURACIÓN!$BF$10,AJ312&lt;=CONFIGURACIÓN!$BG$10),CONFIGURACIÓN!$BE$10),"")</f>
        <v/>
      </c>
      <c r="AM312" s="803" t="str" cm="1">
        <f t="array" ref="AM312">IFERROR(_xlfn.IFS(AND(AK312&gt;=CONFIGURACIÓN!$BJ$6,AK312&lt;=CONFIGURACIÓN!$BK$6),CONFIGURACIÓN!$BI$6,AND(AK312&gt;=CONFIGURACIÓN!$BJ$7,AK312&lt;=CONFIGURACIÓN!$BK$7),CONFIGURACIÓN!$BI$7,AND(AK312&gt;=CONFIGURACIÓN!$BJ$8,AK312&lt;=CONFIGURACIÓN!$BK$8),CONFIGURACIÓN!$BI$8,AND(AK312&gt;=CONFIGURACIÓN!$BJ$9,AK312&lt;=CONFIGURACIÓN!$BK$9),CONFIGURACIÓN!$BI$9,AND(AK312&gt;=CONFIGURACIÓN!$BJ$10,AK312&lt;=CONFIGURACIÓN!$BK$10),CONFIGURACIÓN!$BI$10),"")</f>
        <v/>
      </c>
      <c r="AN312" s="213"/>
      <c r="AO312" s="213"/>
      <c r="AP312" s="213"/>
      <c r="AQ312" s="213"/>
      <c r="AR312" s="213"/>
      <c r="AS312" s="213"/>
      <c r="AT312" s="213"/>
      <c r="AU312" s="213"/>
      <c r="AV312" s="213"/>
      <c r="AW312" s="213"/>
      <c r="AX312" s="213"/>
      <c r="AY312" s="213"/>
    </row>
    <row r="313" spans="1:51" ht="14.6" hidden="1" x14ac:dyDescent="0.4">
      <c r="A313" s="787" t="str">
        <f>Tabla135[[#This Row],[Id Riesgo]]</f>
        <v>RC31</v>
      </c>
      <c r="B313" s="788" t="str">
        <f>Tabla135[[#This Row],[Riesgo]]</f>
        <v/>
      </c>
      <c r="C313" s="782" t="b">
        <f>Tabla135[[#This Row],[Identificado en paso 1 y 2?]]</f>
        <v>0</v>
      </c>
      <c r="D313" s="803" t="str">
        <f>_xlfn.XLOOKUP(Tabla135[[#This Row],[Id Riesgo]],Tabla13[Id Riesgo],Tabla13[Probabilidad],"",1)</f>
        <v/>
      </c>
      <c r="E313" s="803" t="str">
        <f>IF(C313=TRUE,_xlfn.XLOOKUP(Tabla135[[#This Row],[Id Riesgo]],Tabla13[Id Riesgo],Tabla13[Porcentaje Impacto],"",1),"")</f>
        <v/>
      </c>
      <c r="F313" s="439" t="str">
        <f t="shared" ref="F313:F321" si="30">F312</f>
        <v>RC31</v>
      </c>
      <c r="G313" s="454" t="b">
        <f>_xlfn.XLOOKUP(F313,Tabla13[Id Riesgo],Tabla13[Registro diligenciado],FALSE,1)</f>
        <v>0</v>
      </c>
      <c r="H313" s="439" t="str">
        <f>IF(G313,_xlfn.XLOOKUP(F313,Tabla6[Id Riesgo],Tabla6[DESCRIPCIÓN DEL RIESGO],FALSE,1),"")</f>
        <v/>
      </c>
      <c r="I313" s="455" t="str">
        <f>_xlfn.XLOOKUP(Tabla135[[#This Row],[Id Riesgo]],Tabla13[Id Riesgo],Tabla13[Probabilidad])</f>
        <v/>
      </c>
      <c r="J313" s="455" t="str">
        <f>_xlfn.XLOOKUP(Tabla135[[#This Row],[Id Riesgo]],Tabla13[Id Riesgo],Tabla13[Porcentaje Impacto],"",1)</f>
        <v/>
      </c>
      <c r="K313" s="445">
        <v>2</v>
      </c>
      <c r="L313" s="448"/>
      <c r="M313" s="448"/>
      <c r="N313" s="448"/>
      <c r="O313" s="440"/>
      <c r="P313" s="448"/>
      <c r="Q313" s="456" t="str">
        <f>_xlfn.TEXTJOIN(" ",TRUE,Tabla135[[#This Row],[Actividad - Acción ¿Qué?
Inicia con verbo]],Tabla135[[#This Row],[Complemento
(Observaciones o desviaciones)]])</f>
        <v/>
      </c>
      <c r="R313" s="440"/>
      <c r="S313" s="455" t="str">
        <f>_xlfn.XLOOKUP(Tabla135[[#This Row],[Tipo de control]],Tabla7[Tipo de control],Tabla7[Peso],"",1)</f>
        <v/>
      </c>
      <c r="T313" s="439" t="str">
        <f>_xlfn.XLOOKUP(Tabla135[[#This Row],[Tipo de control]],Tabla7[Tipo de control],Tabla7[Afectación matriz],"",1)</f>
        <v/>
      </c>
      <c r="U313" s="440"/>
      <c r="V313" s="455" t="str">
        <f>_xlfn.XLOOKUP(Tabla135[[#This Row],[Implementación]],Tabla11[Implementación],Tabla11[Peso],"",1)</f>
        <v/>
      </c>
      <c r="W313" s="440"/>
      <c r="X313" s="440"/>
      <c r="Y313" s="440"/>
      <c r="Z313" s="440"/>
      <c r="AA313" s="444" t="str">
        <f>IFERROR(Tabla135[[#This Row],[Peso del control]]+Tabla135[[#This Row],[Peso de la implementación]],"")</f>
        <v/>
      </c>
      <c r="AB313" s="444" t="str" cm="1">
        <f t="array" ref="AB313">IFERROR(IF(Tabla135[[#This Row],[Registro diligenciado]]=TRUE,_xlfn.IFS(AND(Tabla135[[#This Row],[No. de Control]]=1,Tabla135[[#This Row],[Desplazamiento en la Matriz]]="Probabilidad"),D313-(D313*Tabla135[[#This Row],[Valor del control]]),AND(Tabla135[[#This Row],[No. de Control]]&gt;1,Tabla135[[#This Row],[Desplazamiento en la Matriz]]="Probabilidad"),AB312-(AB312*Tabla135[[#This Row],[Valor del control]]),AND(Tabla135[[#This Row],[No. de Control]]=1,Tabla135[[#This Row],[Desplazamiento en la Matriz]]="Impacto"),D313,AND(Tabla135[[#This Row],[No. de Control]]&gt;1,Tabla135[[#This Row],[Desplazamiento en la Matriz]]="Impacto"),AB312),""),"")</f>
        <v/>
      </c>
      <c r="AC313" s="444" t="str" cm="1">
        <f t="array" ref="AC313">IFERROR(IF(Tabla135[[#This Row],[Registro diligenciado]]=TRUE,_xlfn.IFS(AND(Tabla135[[#This Row],[No. de Control]]=1,Tabla135[[#This Row],[Desplazamiento en la Matriz]]="Impacto"),E313-(E313*Tabla135[[#This Row],[Valor del control]]),AND(Tabla135[[#This Row],[No. de Control]]&gt;1,Tabla135[[#This Row],[Desplazamiento en la Matriz]]="Impacto"),AC312-(AC312*Tabla135[[#This Row],[Valor del control]]),AND(Tabla135[[#This Row],[No. de Control]]=1,Tabla135[[#This Row],[Desplazamiento en la Matriz]]="Probabilidad"),E313,AND(Tabla135[[#This Row],[No. de Control]]&gt;1,Tabla135[[#This Row],[Desplazamiento en la Matriz]]="Probabilidad"),AC312),""),"")</f>
        <v/>
      </c>
      <c r="AD313" s="444">
        <f>IFERROR(_xlfn.MINIFS(Tabla135[Probabilidad residual],Tabla135[Id Riesgo],Tabla135[[#This Row],[Id Riesgo]]),"")</f>
        <v>0</v>
      </c>
      <c r="AE313" s="444">
        <f>IFERROR(_xlfn.MINIFS(Tabla135[Impacto residual],Tabla135[Id Riesgo],Tabla135[[#This Row],[Id Riesgo]]),"")</f>
        <v>0</v>
      </c>
      <c r="AF313" s="444" t="str" cm="1">
        <f t="array" ref="AF3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3" s="444" t="str" cm="1">
        <f t="array" ref="AG3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3" s="458"/>
      <c r="AJ313" s="803">
        <f>_xlfn.MINIFS(Tabla135[Probabilidad residual],Tabla135[Id Riesgo],Tabla135[[#This Row],[Id Riesgo]])</f>
        <v>0</v>
      </c>
      <c r="AK313" s="803">
        <f>_xlfn.MINIFS(Tabla135[Impacto residual],Tabla135[Id Riesgo],Tabla135[[#This Row],[Id Riesgo]])</f>
        <v>0</v>
      </c>
      <c r="AL313" s="803"/>
      <c r="AM313" s="803"/>
      <c r="AN313" s="213"/>
      <c r="AO313" s="213"/>
      <c r="AP313" s="213"/>
      <c r="AQ313" s="213"/>
      <c r="AR313" s="213"/>
      <c r="AS313" s="213"/>
      <c r="AT313" s="213"/>
      <c r="AU313" s="213"/>
      <c r="AV313" s="213"/>
      <c r="AW313" s="213"/>
      <c r="AX313" s="213"/>
      <c r="AY313" s="213"/>
    </row>
    <row r="314" spans="1:51" ht="14.6" hidden="1" x14ac:dyDescent="0.4">
      <c r="A314" s="787" t="str">
        <f>Tabla135[[#This Row],[Id Riesgo]]</f>
        <v>RC31</v>
      </c>
      <c r="B314" s="788" t="str">
        <f>Tabla135[[#This Row],[Riesgo]]</f>
        <v/>
      </c>
      <c r="C314" s="782" t="b">
        <f>Tabla135[[#This Row],[Identificado en paso 1 y 2?]]</f>
        <v>0</v>
      </c>
      <c r="D314" s="803" t="str">
        <f>_xlfn.XLOOKUP(Tabla135[[#This Row],[Id Riesgo]],Tabla13[Id Riesgo],Tabla13[Probabilidad],"",1)</f>
        <v/>
      </c>
      <c r="E314" s="803" t="str">
        <f>IF(C314=TRUE,_xlfn.XLOOKUP(Tabla135[[#This Row],[Id Riesgo]],Tabla13[Id Riesgo],Tabla13[Porcentaje Impacto],"",1),"")</f>
        <v/>
      </c>
      <c r="F314" s="439" t="str">
        <f t="shared" si="30"/>
        <v>RC31</v>
      </c>
      <c r="G314" s="454" t="b">
        <f>_xlfn.XLOOKUP(F314,Tabla13[Id Riesgo],Tabla13[Registro diligenciado],FALSE,1)</f>
        <v>0</v>
      </c>
      <c r="H314" s="439" t="str">
        <f>IF(G314,_xlfn.XLOOKUP(F314,Tabla6[Id Riesgo],Tabla6[DESCRIPCIÓN DEL RIESGO],FALSE,1),"")</f>
        <v/>
      </c>
      <c r="I314" s="455" t="str">
        <f>_xlfn.XLOOKUP(Tabla135[[#This Row],[Id Riesgo]],Tabla13[Id Riesgo],Tabla13[Probabilidad])</f>
        <v/>
      </c>
      <c r="J314" s="455" t="str">
        <f>_xlfn.XLOOKUP(Tabla135[[#This Row],[Id Riesgo]],Tabla13[Id Riesgo],Tabla13[Porcentaje Impacto],"",1)</f>
        <v/>
      </c>
      <c r="K314" s="445">
        <v>3</v>
      </c>
      <c r="L314" s="448"/>
      <c r="M314" s="448"/>
      <c r="N314" s="448"/>
      <c r="O314" s="440"/>
      <c r="P314" s="448"/>
      <c r="Q314" s="456" t="str">
        <f>_xlfn.TEXTJOIN(" ",TRUE,Tabla135[[#This Row],[Actividad - Acción ¿Qué?
Inicia con verbo]],Tabla135[[#This Row],[Complemento
(Observaciones o desviaciones)]])</f>
        <v/>
      </c>
      <c r="R314" s="440"/>
      <c r="S314" s="455" t="str">
        <f>_xlfn.XLOOKUP(Tabla135[[#This Row],[Tipo de control]],Tabla7[Tipo de control],Tabla7[Peso],"",1)</f>
        <v/>
      </c>
      <c r="T314" s="439" t="str">
        <f>_xlfn.XLOOKUP(Tabla135[[#This Row],[Tipo de control]],Tabla7[Tipo de control],Tabla7[Afectación matriz],"",1)</f>
        <v/>
      </c>
      <c r="U314" s="440"/>
      <c r="V314" s="455" t="str">
        <f>_xlfn.XLOOKUP(Tabla135[[#This Row],[Implementación]],Tabla11[Implementación],Tabla11[Peso],"",1)</f>
        <v/>
      </c>
      <c r="W314" s="440"/>
      <c r="X314" s="440"/>
      <c r="Y314" s="440"/>
      <c r="Z314" s="440"/>
      <c r="AA314" s="444" t="str">
        <f>IFERROR(Tabla135[[#This Row],[Peso del control]]+Tabla135[[#This Row],[Peso de la implementación]],"")</f>
        <v/>
      </c>
      <c r="AB314" s="444" t="str" cm="1">
        <f t="array" ref="AB314">IFERROR(IF(Tabla135[[#This Row],[Registro diligenciado]]=TRUE,_xlfn.IFS(AND(Tabla135[[#This Row],[No. de Control]]=1,Tabla135[[#This Row],[Desplazamiento en la Matriz]]="Probabilidad"),D314-(D314*Tabla135[[#This Row],[Valor del control]]),AND(Tabla135[[#This Row],[No. de Control]]&gt;1,Tabla135[[#This Row],[Desplazamiento en la Matriz]]="Probabilidad"),AB313-(AB313*Tabla135[[#This Row],[Valor del control]]),AND(Tabla135[[#This Row],[No. de Control]]=1,Tabla135[[#This Row],[Desplazamiento en la Matriz]]="Impacto"),D314,AND(Tabla135[[#This Row],[No. de Control]]&gt;1,Tabla135[[#This Row],[Desplazamiento en la Matriz]]="Impacto"),AB313),""),"")</f>
        <v/>
      </c>
      <c r="AC314" s="444" t="str" cm="1">
        <f t="array" ref="AC314">IFERROR(IF(Tabla135[[#This Row],[Registro diligenciado]]=TRUE,_xlfn.IFS(AND(Tabla135[[#This Row],[No. de Control]]=1,Tabla135[[#This Row],[Desplazamiento en la Matriz]]="Impacto"),E314-(E314*Tabla135[[#This Row],[Valor del control]]),AND(Tabla135[[#This Row],[No. de Control]]&gt;1,Tabla135[[#This Row],[Desplazamiento en la Matriz]]="Impacto"),AC313-(AC313*Tabla135[[#This Row],[Valor del control]]),AND(Tabla135[[#This Row],[No. de Control]]=1,Tabla135[[#This Row],[Desplazamiento en la Matriz]]="Probabilidad"),E314,AND(Tabla135[[#This Row],[No. de Control]]&gt;1,Tabla135[[#This Row],[Desplazamiento en la Matriz]]="Probabilidad"),AC313),""),"")</f>
        <v/>
      </c>
      <c r="AD314" s="444">
        <f>IFERROR(_xlfn.MINIFS(Tabla135[Probabilidad residual],Tabla135[Id Riesgo],Tabla135[[#This Row],[Id Riesgo]]),"")</f>
        <v>0</v>
      </c>
      <c r="AE314" s="444">
        <f>IFERROR(_xlfn.MINIFS(Tabla135[Impacto residual],Tabla135[Id Riesgo],Tabla135[[#This Row],[Id Riesgo]]),"")</f>
        <v>0</v>
      </c>
      <c r="AF314" s="444" t="str" cm="1">
        <f t="array" ref="AF3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4" s="444" t="str" cm="1">
        <f t="array" ref="AG3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4" s="458"/>
      <c r="AJ314" s="803">
        <f>_xlfn.MINIFS(Tabla135[Probabilidad residual],Tabla135[Id Riesgo],Tabla135[[#This Row],[Id Riesgo]])</f>
        <v>0</v>
      </c>
      <c r="AK314" s="803">
        <f>_xlfn.MINIFS(Tabla135[Impacto residual],Tabla135[Id Riesgo],Tabla135[[#This Row],[Id Riesgo]])</f>
        <v>0</v>
      </c>
      <c r="AL314" s="803"/>
      <c r="AM314" s="803"/>
      <c r="AN314" s="213"/>
      <c r="AO314" s="213"/>
      <c r="AP314" s="213"/>
      <c r="AQ314" s="213"/>
      <c r="AR314" s="213"/>
      <c r="AS314" s="213"/>
      <c r="AT314" s="213"/>
      <c r="AU314" s="213"/>
      <c r="AV314" s="213"/>
      <c r="AW314" s="213"/>
      <c r="AX314" s="213"/>
      <c r="AY314" s="213"/>
    </row>
    <row r="315" spans="1:51" ht="14.6" hidden="1" x14ac:dyDescent="0.4">
      <c r="A315" s="787" t="str">
        <f>Tabla135[[#This Row],[Id Riesgo]]</f>
        <v>RC31</v>
      </c>
      <c r="B315" s="788" t="str">
        <f>Tabla135[[#This Row],[Riesgo]]</f>
        <v/>
      </c>
      <c r="C315" s="782" t="b">
        <f>Tabla135[[#This Row],[Identificado en paso 1 y 2?]]</f>
        <v>0</v>
      </c>
      <c r="D315" s="803" t="str">
        <f>_xlfn.XLOOKUP(Tabla135[[#This Row],[Id Riesgo]],Tabla13[Id Riesgo],Tabla13[Probabilidad],"",1)</f>
        <v/>
      </c>
      <c r="E315" s="803" t="str">
        <f>IF(C315=TRUE,_xlfn.XLOOKUP(Tabla135[[#This Row],[Id Riesgo]],Tabla13[Id Riesgo],Tabla13[Porcentaje Impacto],"",1),"")</f>
        <v/>
      </c>
      <c r="F315" s="439" t="str">
        <f t="shared" si="30"/>
        <v>RC31</v>
      </c>
      <c r="G315" s="454" t="b">
        <f>_xlfn.XLOOKUP(F315,Tabla13[Id Riesgo],Tabla13[Registro diligenciado],FALSE,1)</f>
        <v>0</v>
      </c>
      <c r="H315" s="439" t="str">
        <f>IF(G315,_xlfn.XLOOKUP(F315,Tabla6[Id Riesgo],Tabla6[DESCRIPCIÓN DEL RIESGO],FALSE,1),"")</f>
        <v/>
      </c>
      <c r="I315" s="455" t="str">
        <f>_xlfn.XLOOKUP(Tabla135[[#This Row],[Id Riesgo]],Tabla13[Id Riesgo],Tabla13[Probabilidad])</f>
        <v/>
      </c>
      <c r="J315" s="455" t="str">
        <f>_xlfn.XLOOKUP(Tabla135[[#This Row],[Id Riesgo]],Tabla13[Id Riesgo],Tabla13[Porcentaje Impacto],"",1)</f>
        <v/>
      </c>
      <c r="K315" s="445">
        <v>4</v>
      </c>
      <c r="L315" s="448"/>
      <c r="M315" s="448"/>
      <c r="N315" s="448"/>
      <c r="O315" s="440"/>
      <c r="P315" s="448"/>
      <c r="Q315" s="456" t="str">
        <f>_xlfn.TEXTJOIN(" ",TRUE,Tabla135[[#This Row],[Actividad - Acción ¿Qué?
Inicia con verbo]],Tabla135[[#This Row],[Complemento
(Observaciones o desviaciones)]])</f>
        <v/>
      </c>
      <c r="R315" s="440"/>
      <c r="S315" s="455" t="str">
        <f>_xlfn.XLOOKUP(Tabla135[[#This Row],[Tipo de control]],Tabla7[Tipo de control],Tabla7[Peso],"",1)</f>
        <v/>
      </c>
      <c r="T315" s="439" t="str">
        <f>_xlfn.XLOOKUP(Tabla135[[#This Row],[Tipo de control]],Tabla7[Tipo de control],Tabla7[Afectación matriz],"",1)</f>
        <v/>
      </c>
      <c r="U315" s="440"/>
      <c r="V315" s="455" t="str">
        <f>_xlfn.XLOOKUP(Tabla135[[#This Row],[Implementación]],Tabla11[Implementación],Tabla11[Peso],"",1)</f>
        <v/>
      </c>
      <c r="W315" s="440"/>
      <c r="X315" s="440"/>
      <c r="Y315" s="440"/>
      <c r="Z315" s="440"/>
      <c r="AA315" s="444" t="str">
        <f>IFERROR(Tabla135[[#This Row],[Peso del control]]+Tabla135[[#This Row],[Peso de la implementación]],"")</f>
        <v/>
      </c>
      <c r="AB315" s="444" t="str" cm="1">
        <f t="array" ref="AB315">IFERROR(IF(Tabla135[[#This Row],[Registro diligenciado]]=TRUE,_xlfn.IFS(AND(Tabla135[[#This Row],[No. de Control]]=1,Tabla135[[#This Row],[Desplazamiento en la Matriz]]="Probabilidad"),D315-(D315*Tabla135[[#This Row],[Valor del control]]),AND(Tabla135[[#This Row],[No. de Control]]&gt;1,Tabla135[[#This Row],[Desplazamiento en la Matriz]]="Probabilidad"),AB314-(AB314*Tabla135[[#This Row],[Valor del control]]),AND(Tabla135[[#This Row],[No. de Control]]=1,Tabla135[[#This Row],[Desplazamiento en la Matriz]]="Impacto"),D315,AND(Tabla135[[#This Row],[No. de Control]]&gt;1,Tabla135[[#This Row],[Desplazamiento en la Matriz]]="Impacto"),AB314),""),"")</f>
        <v/>
      </c>
      <c r="AC315" s="444" t="str" cm="1">
        <f t="array" ref="AC315">IFERROR(IF(Tabla135[[#This Row],[Registro diligenciado]]=TRUE,_xlfn.IFS(AND(Tabla135[[#This Row],[No. de Control]]=1,Tabla135[[#This Row],[Desplazamiento en la Matriz]]="Impacto"),E315-(E315*Tabla135[[#This Row],[Valor del control]]),AND(Tabla135[[#This Row],[No. de Control]]&gt;1,Tabla135[[#This Row],[Desplazamiento en la Matriz]]="Impacto"),AC314-(AC314*Tabla135[[#This Row],[Valor del control]]),AND(Tabla135[[#This Row],[No. de Control]]=1,Tabla135[[#This Row],[Desplazamiento en la Matriz]]="Probabilidad"),E315,AND(Tabla135[[#This Row],[No. de Control]]&gt;1,Tabla135[[#This Row],[Desplazamiento en la Matriz]]="Probabilidad"),AC314),""),"")</f>
        <v/>
      </c>
      <c r="AD315" s="444">
        <f>IFERROR(_xlfn.MINIFS(Tabla135[Probabilidad residual],Tabla135[Id Riesgo],Tabla135[[#This Row],[Id Riesgo]]),"")</f>
        <v>0</v>
      </c>
      <c r="AE315" s="444">
        <f>IFERROR(_xlfn.MINIFS(Tabla135[Impacto residual],Tabla135[Id Riesgo],Tabla135[[#This Row],[Id Riesgo]]),"")</f>
        <v>0</v>
      </c>
      <c r="AF315" s="444" t="str" cm="1">
        <f t="array" ref="AF3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5" s="444" t="str" cm="1">
        <f t="array" ref="AG3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5" s="458"/>
      <c r="AJ315" s="803">
        <f>_xlfn.MINIFS(Tabla135[Probabilidad residual],Tabla135[Id Riesgo],Tabla135[[#This Row],[Id Riesgo]])</f>
        <v>0</v>
      </c>
      <c r="AK315" s="803">
        <f>_xlfn.MINIFS(Tabla135[Impacto residual],Tabla135[Id Riesgo],Tabla135[[#This Row],[Id Riesgo]])</f>
        <v>0</v>
      </c>
      <c r="AL315" s="803"/>
      <c r="AM315" s="803"/>
      <c r="AN315" s="213"/>
      <c r="AO315" s="213"/>
      <c r="AP315" s="213"/>
      <c r="AQ315" s="213"/>
      <c r="AR315" s="213"/>
      <c r="AS315" s="213"/>
      <c r="AT315" s="213"/>
      <c r="AU315" s="213"/>
      <c r="AV315" s="213"/>
      <c r="AW315" s="213"/>
      <c r="AX315" s="213"/>
      <c r="AY315" s="213"/>
    </row>
    <row r="316" spans="1:51" ht="14.6" hidden="1" x14ac:dyDescent="0.4">
      <c r="A316" s="787" t="str">
        <f>Tabla135[[#This Row],[Id Riesgo]]</f>
        <v>RC31</v>
      </c>
      <c r="B316" s="788" t="str">
        <f>Tabla135[[#This Row],[Riesgo]]</f>
        <v/>
      </c>
      <c r="C316" s="782" t="b">
        <f>Tabla135[[#This Row],[Identificado en paso 1 y 2?]]</f>
        <v>0</v>
      </c>
      <c r="D316" s="803" t="str">
        <f>_xlfn.XLOOKUP(Tabla135[[#This Row],[Id Riesgo]],Tabla13[Id Riesgo],Tabla13[Probabilidad],"",1)</f>
        <v/>
      </c>
      <c r="E316" s="803" t="str">
        <f>IF(C316=TRUE,_xlfn.XLOOKUP(Tabla135[[#This Row],[Id Riesgo]],Tabla13[Id Riesgo],Tabla13[Porcentaje Impacto],"",1),"")</f>
        <v/>
      </c>
      <c r="F316" s="439" t="str">
        <f t="shared" si="30"/>
        <v>RC31</v>
      </c>
      <c r="G316" s="454" t="b">
        <f>_xlfn.XLOOKUP(F316,Tabla13[Id Riesgo],Tabla13[Registro diligenciado],FALSE,1)</f>
        <v>0</v>
      </c>
      <c r="H316" s="439" t="str">
        <f>IF(G316,_xlfn.XLOOKUP(F316,Tabla6[Id Riesgo],Tabla6[DESCRIPCIÓN DEL RIESGO],FALSE,1),"")</f>
        <v/>
      </c>
      <c r="I316" s="455" t="str">
        <f>_xlfn.XLOOKUP(Tabla135[[#This Row],[Id Riesgo]],Tabla13[Id Riesgo],Tabla13[Probabilidad])</f>
        <v/>
      </c>
      <c r="J316" s="455" t="str">
        <f>_xlfn.XLOOKUP(Tabla135[[#This Row],[Id Riesgo]],Tabla13[Id Riesgo],Tabla13[Porcentaje Impacto],"",1)</f>
        <v/>
      </c>
      <c r="K316" s="445">
        <v>5</v>
      </c>
      <c r="L316" s="448"/>
      <c r="M316" s="448"/>
      <c r="N316" s="448"/>
      <c r="O316" s="440"/>
      <c r="P316" s="448"/>
      <c r="Q316" s="456" t="str">
        <f>_xlfn.TEXTJOIN(" ",TRUE,Tabla135[[#This Row],[Actividad - Acción ¿Qué?
Inicia con verbo]],Tabla135[[#This Row],[Complemento
(Observaciones o desviaciones)]])</f>
        <v/>
      </c>
      <c r="R316" s="440"/>
      <c r="S316" s="455" t="str">
        <f>_xlfn.XLOOKUP(Tabla135[[#This Row],[Tipo de control]],Tabla7[Tipo de control],Tabla7[Peso],"",1)</f>
        <v/>
      </c>
      <c r="T316" s="439" t="str">
        <f>_xlfn.XLOOKUP(Tabla135[[#This Row],[Tipo de control]],Tabla7[Tipo de control],Tabla7[Afectación matriz],"",1)</f>
        <v/>
      </c>
      <c r="U316" s="440"/>
      <c r="V316" s="455" t="str">
        <f>_xlfn.XLOOKUP(Tabla135[[#This Row],[Implementación]],Tabla11[Implementación],Tabla11[Peso],"",1)</f>
        <v/>
      </c>
      <c r="W316" s="440"/>
      <c r="X316" s="440"/>
      <c r="Y316" s="440"/>
      <c r="Z316" s="440"/>
      <c r="AA316" s="444" t="str">
        <f>IFERROR(Tabla135[[#This Row],[Peso del control]]+Tabla135[[#This Row],[Peso de la implementación]],"")</f>
        <v/>
      </c>
      <c r="AB316" s="444" t="str" cm="1">
        <f t="array" ref="AB316">IFERROR(IF(Tabla135[[#This Row],[Registro diligenciado]]=TRUE,_xlfn.IFS(AND(Tabla135[[#This Row],[No. de Control]]=1,Tabla135[[#This Row],[Desplazamiento en la Matriz]]="Probabilidad"),D316-(D316*Tabla135[[#This Row],[Valor del control]]),AND(Tabla135[[#This Row],[No. de Control]]&gt;1,Tabla135[[#This Row],[Desplazamiento en la Matriz]]="Probabilidad"),AB315-(AB315*Tabla135[[#This Row],[Valor del control]]),AND(Tabla135[[#This Row],[No. de Control]]=1,Tabla135[[#This Row],[Desplazamiento en la Matriz]]="Impacto"),D316,AND(Tabla135[[#This Row],[No. de Control]]&gt;1,Tabla135[[#This Row],[Desplazamiento en la Matriz]]="Impacto"),AB315),""),"")</f>
        <v/>
      </c>
      <c r="AC316" s="444" t="str" cm="1">
        <f t="array" ref="AC316">IFERROR(IF(Tabla135[[#This Row],[Registro diligenciado]]=TRUE,_xlfn.IFS(AND(Tabla135[[#This Row],[No. de Control]]=1,Tabla135[[#This Row],[Desplazamiento en la Matriz]]="Impacto"),E316-(E316*Tabla135[[#This Row],[Valor del control]]),AND(Tabla135[[#This Row],[No. de Control]]&gt;1,Tabla135[[#This Row],[Desplazamiento en la Matriz]]="Impacto"),AC315-(AC315*Tabla135[[#This Row],[Valor del control]]),AND(Tabla135[[#This Row],[No. de Control]]=1,Tabla135[[#This Row],[Desplazamiento en la Matriz]]="Probabilidad"),E316,AND(Tabla135[[#This Row],[No. de Control]]&gt;1,Tabla135[[#This Row],[Desplazamiento en la Matriz]]="Probabilidad"),AC315),""),"")</f>
        <v/>
      </c>
      <c r="AD316" s="444">
        <f>IFERROR(_xlfn.MINIFS(Tabla135[Probabilidad residual],Tabla135[Id Riesgo],Tabla135[[#This Row],[Id Riesgo]]),"")</f>
        <v>0</v>
      </c>
      <c r="AE316" s="444">
        <f>IFERROR(_xlfn.MINIFS(Tabla135[Impacto residual],Tabla135[Id Riesgo],Tabla135[[#This Row],[Id Riesgo]]),"")</f>
        <v>0</v>
      </c>
      <c r="AF316" s="444" t="str" cm="1">
        <f t="array" ref="AF3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6" s="444" t="str" cm="1">
        <f t="array" ref="AG3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6" s="458"/>
      <c r="AJ316" s="803">
        <f>_xlfn.MINIFS(Tabla135[Probabilidad residual],Tabla135[Id Riesgo],Tabla135[[#This Row],[Id Riesgo]])</f>
        <v>0</v>
      </c>
      <c r="AK316" s="803">
        <f>_xlfn.MINIFS(Tabla135[Impacto residual],Tabla135[Id Riesgo],Tabla135[[#This Row],[Id Riesgo]])</f>
        <v>0</v>
      </c>
      <c r="AL316" s="803"/>
      <c r="AM316" s="803"/>
      <c r="AN316" s="213"/>
      <c r="AO316" s="213"/>
      <c r="AP316" s="213"/>
      <c r="AQ316" s="213"/>
      <c r="AR316" s="213"/>
      <c r="AS316" s="213"/>
      <c r="AT316" s="213"/>
      <c r="AU316" s="213"/>
      <c r="AV316" s="213"/>
      <c r="AW316" s="213"/>
      <c r="AX316" s="213"/>
      <c r="AY316" s="213"/>
    </row>
    <row r="317" spans="1:51" ht="14.6" hidden="1" x14ac:dyDescent="0.4">
      <c r="A317" s="787" t="str">
        <f>Tabla135[[#This Row],[Id Riesgo]]</f>
        <v>RC31</v>
      </c>
      <c r="B317" s="788" t="str">
        <f>Tabla135[[#This Row],[Riesgo]]</f>
        <v/>
      </c>
      <c r="C317" s="782" t="b">
        <f>Tabla135[[#This Row],[Identificado en paso 1 y 2?]]</f>
        <v>0</v>
      </c>
      <c r="D317" s="803" t="str">
        <f>_xlfn.XLOOKUP(Tabla135[[#This Row],[Id Riesgo]],Tabla13[Id Riesgo],Tabla13[Probabilidad],"",1)</f>
        <v/>
      </c>
      <c r="E317" s="803" t="str">
        <f>IF(C317=TRUE,_xlfn.XLOOKUP(Tabla135[[#This Row],[Id Riesgo]],Tabla13[Id Riesgo],Tabla13[Porcentaje Impacto],"",1),"")</f>
        <v/>
      </c>
      <c r="F317" s="439" t="str">
        <f t="shared" si="30"/>
        <v>RC31</v>
      </c>
      <c r="G317" s="454" t="b">
        <f>_xlfn.XLOOKUP(F317,Tabla13[Id Riesgo],Tabla13[Registro diligenciado],FALSE,1)</f>
        <v>0</v>
      </c>
      <c r="H317" s="439" t="str">
        <f>IF(G317,_xlfn.XLOOKUP(F317,Tabla6[Id Riesgo],Tabla6[DESCRIPCIÓN DEL RIESGO],FALSE,1),"")</f>
        <v/>
      </c>
      <c r="I317" s="455" t="str">
        <f>_xlfn.XLOOKUP(Tabla135[[#This Row],[Id Riesgo]],Tabla13[Id Riesgo],Tabla13[Probabilidad])</f>
        <v/>
      </c>
      <c r="J317" s="455" t="str">
        <f>_xlfn.XLOOKUP(Tabla135[[#This Row],[Id Riesgo]],Tabla13[Id Riesgo],Tabla13[Porcentaje Impacto],"",1)</f>
        <v/>
      </c>
      <c r="K317" s="445">
        <v>6</v>
      </c>
      <c r="L317" s="448"/>
      <c r="M317" s="448"/>
      <c r="N317" s="448"/>
      <c r="O317" s="440"/>
      <c r="P317" s="448"/>
      <c r="Q317" s="456" t="str">
        <f>_xlfn.TEXTJOIN(" ",TRUE,Tabla135[[#This Row],[Actividad - Acción ¿Qué?
Inicia con verbo]],Tabla135[[#This Row],[Complemento
(Observaciones o desviaciones)]])</f>
        <v/>
      </c>
      <c r="R317" s="440"/>
      <c r="S317" s="455" t="str">
        <f>_xlfn.XLOOKUP(Tabla135[[#This Row],[Tipo de control]],Tabla7[Tipo de control],Tabla7[Peso],"",1)</f>
        <v/>
      </c>
      <c r="T317" s="439" t="str">
        <f>_xlfn.XLOOKUP(Tabla135[[#This Row],[Tipo de control]],Tabla7[Tipo de control],Tabla7[Afectación matriz],"",1)</f>
        <v/>
      </c>
      <c r="U317" s="440"/>
      <c r="V317" s="455" t="str">
        <f>_xlfn.XLOOKUP(Tabla135[[#This Row],[Implementación]],Tabla11[Implementación],Tabla11[Peso],"",1)</f>
        <v/>
      </c>
      <c r="W317" s="440"/>
      <c r="X317" s="440"/>
      <c r="Y317" s="440"/>
      <c r="Z317" s="440"/>
      <c r="AA317" s="444" t="str">
        <f>IFERROR(Tabla135[[#This Row],[Peso del control]]+Tabla135[[#This Row],[Peso de la implementación]],"")</f>
        <v/>
      </c>
      <c r="AB317" s="444" t="str" cm="1">
        <f t="array" ref="AB317">IFERROR(IF(Tabla135[[#This Row],[Registro diligenciado]]=TRUE,_xlfn.IFS(AND(Tabla135[[#This Row],[No. de Control]]=1,Tabla135[[#This Row],[Desplazamiento en la Matriz]]="Probabilidad"),D317-(D317*Tabla135[[#This Row],[Valor del control]]),AND(Tabla135[[#This Row],[No. de Control]]&gt;1,Tabla135[[#This Row],[Desplazamiento en la Matriz]]="Probabilidad"),AB316-(AB316*Tabla135[[#This Row],[Valor del control]]),AND(Tabla135[[#This Row],[No. de Control]]=1,Tabla135[[#This Row],[Desplazamiento en la Matriz]]="Impacto"),D317,AND(Tabla135[[#This Row],[No. de Control]]&gt;1,Tabla135[[#This Row],[Desplazamiento en la Matriz]]="Impacto"),AB316),""),"")</f>
        <v/>
      </c>
      <c r="AC317" s="444" t="str" cm="1">
        <f t="array" ref="AC317">IFERROR(IF(Tabla135[[#This Row],[Registro diligenciado]]=TRUE,_xlfn.IFS(AND(Tabla135[[#This Row],[No. de Control]]=1,Tabla135[[#This Row],[Desplazamiento en la Matriz]]="Impacto"),E317-(E317*Tabla135[[#This Row],[Valor del control]]),AND(Tabla135[[#This Row],[No. de Control]]&gt;1,Tabla135[[#This Row],[Desplazamiento en la Matriz]]="Impacto"),AC316-(AC316*Tabla135[[#This Row],[Valor del control]]),AND(Tabla135[[#This Row],[No. de Control]]=1,Tabla135[[#This Row],[Desplazamiento en la Matriz]]="Probabilidad"),E317,AND(Tabla135[[#This Row],[No. de Control]]&gt;1,Tabla135[[#This Row],[Desplazamiento en la Matriz]]="Probabilidad"),AC316),""),"")</f>
        <v/>
      </c>
      <c r="AD317" s="444">
        <f>IFERROR(_xlfn.MINIFS(Tabla135[Probabilidad residual],Tabla135[Id Riesgo],Tabla135[[#This Row],[Id Riesgo]]),"")</f>
        <v>0</v>
      </c>
      <c r="AE317" s="444">
        <f>IFERROR(_xlfn.MINIFS(Tabla135[Impacto residual],Tabla135[Id Riesgo],Tabla135[[#This Row],[Id Riesgo]]),"")</f>
        <v>0</v>
      </c>
      <c r="AF317" s="444" t="str" cm="1">
        <f t="array" ref="AF3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7" s="444" t="str" cm="1">
        <f t="array" ref="AG3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7" s="458"/>
      <c r="AJ317" s="803">
        <f>_xlfn.MINIFS(Tabla135[Probabilidad residual],Tabla135[Id Riesgo],Tabla135[[#This Row],[Id Riesgo]])</f>
        <v>0</v>
      </c>
      <c r="AK317" s="803">
        <f>_xlfn.MINIFS(Tabla135[Impacto residual],Tabla135[Id Riesgo],Tabla135[[#This Row],[Id Riesgo]])</f>
        <v>0</v>
      </c>
      <c r="AL317" s="803"/>
      <c r="AM317" s="803"/>
      <c r="AN317" s="213"/>
      <c r="AO317" s="213"/>
      <c r="AP317" s="213"/>
      <c r="AQ317" s="213"/>
      <c r="AR317" s="213"/>
      <c r="AS317" s="213"/>
      <c r="AT317" s="213"/>
      <c r="AU317" s="213"/>
      <c r="AV317" s="213"/>
      <c r="AW317" s="213"/>
      <c r="AX317" s="213"/>
      <c r="AY317" s="213"/>
    </row>
    <row r="318" spans="1:51" ht="14.6" hidden="1" x14ac:dyDescent="0.4">
      <c r="A318" s="787" t="str">
        <f>Tabla135[[#This Row],[Id Riesgo]]</f>
        <v>RC31</v>
      </c>
      <c r="B318" s="788" t="str">
        <f>Tabla135[[#This Row],[Riesgo]]</f>
        <v/>
      </c>
      <c r="C318" s="782" t="b">
        <f>Tabla135[[#This Row],[Identificado en paso 1 y 2?]]</f>
        <v>0</v>
      </c>
      <c r="D318" s="803" t="str">
        <f>_xlfn.XLOOKUP(Tabla135[[#This Row],[Id Riesgo]],Tabla13[Id Riesgo],Tabla13[Probabilidad],"",1)</f>
        <v/>
      </c>
      <c r="E318" s="803" t="str">
        <f>IF(C318=TRUE,_xlfn.XLOOKUP(Tabla135[[#This Row],[Id Riesgo]],Tabla13[Id Riesgo],Tabla13[Porcentaje Impacto],"",1),"")</f>
        <v/>
      </c>
      <c r="F318" s="439" t="str">
        <f t="shared" si="30"/>
        <v>RC31</v>
      </c>
      <c r="G318" s="454" t="b">
        <f>_xlfn.XLOOKUP(F318,Tabla13[Id Riesgo],Tabla13[Registro diligenciado],FALSE,1)</f>
        <v>0</v>
      </c>
      <c r="H318" s="439" t="str">
        <f>IF(G318,_xlfn.XLOOKUP(F318,Tabla6[Id Riesgo],Tabla6[DESCRIPCIÓN DEL RIESGO],FALSE,1),"")</f>
        <v/>
      </c>
      <c r="I318" s="455" t="str">
        <f>_xlfn.XLOOKUP(Tabla135[[#This Row],[Id Riesgo]],Tabla13[Id Riesgo],Tabla13[Probabilidad])</f>
        <v/>
      </c>
      <c r="J318" s="455" t="str">
        <f>_xlfn.XLOOKUP(Tabla135[[#This Row],[Id Riesgo]],Tabla13[Id Riesgo],Tabla13[Porcentaje Impacto],"",1)</f>
        <v/>
      </c>
      <c r="K318" s="445">
        <v>7</v>
      </c>
      <c r="L318" s="448"/>
      <c r="M318" s="448"/>
      <c r="N318" s="448"/>
      <c r="O318" s="440"/>
      <c r="P318" s="448"/>
      <c r="Q318" s="456" t="str">
        <f>_xlfn.TEXTJOIN(" ",TRUE,Tabla135[[#This Row],[Actividad - Acción ¿Qué?
Inicia con verbo]],Tabla135[[#This Row],[Complemento
(Observaciones o desviaciones)]])</f>
        <v/>
      </c>
      <c r="R318" s="440"/>
      <c r="S318" s="455" t="str">
        <f>_xlfn.XLOOKUP(Tabla135[[#This Row],[Tipo de control]],Tabla7[Tipo de control],Tabla7[Peso],"",1)</f>
        <v/>
      </c>
      <c r="T318" s="439" t="str">
        <f>_xlfn.XLOOKUP(Tabla135[[#This Row],[Tipo de control]],Tabla7[Tipo de control],Tabla7[Afectación matriz],"",1)</f>
        <v/>
      </c>
      <c r="U318" s="440"/>
      <c r="V318" s="455" t="str">
        <f>_xlfn.XLOOKUP(Tabla135[[#This Row],[Implementación]],Tabla11[Implementación],Tabla11[Peso],"",1)</f>
        <v/>
      </c>
      <c r="W318" s="440"/>
      <c r="X318" s="440"/>
      <c r="Y318" s="440"/>
      <c r="Z318" s="440"/>
      <c r="AA318" s="444" t="str">
        <f>IFERROR(Tabla135[[#This Row],[Peso del control]]+Tabla135[[#This Row],[Peso de la implementación]],"")</f>
        <v/>
      </c>
      <c r="AB318" s="444" t="str" cm="1">
        <f t="array" ref="AB318">IFERROR(IF(Tabla135[[#This Row],[Registro diligenciado]]=TRUE,_xlfn.IFS(AND(Tabla135[[#This Row],[No. de Control]]=1,Tabla135[[#This Row],[Desplazamiento en la Matriz]]="Probabilidad"),D318-(D318*Tabla135[[#This Row],[Valor del control]]),AND(Tabla135[[#This Row],[No. de Control]]&gt;1,Tabla135[[#This Row],[Desplazamiento en la Matriz]]="Probabilidad"),AB317-(AB317*Tabla135[[#This Row],[Valor del control]]),AND(Tabla135[[#This Row],[No. de Control]]=1,Tabla135[[#This Row],[Desplazamiento en la Matriz]]="Impacto"),D318,AND(Tabla135[[#This Row],[No. de Control]]&gt;1,Tabla135[[#This Row],[Desplazamiento en la Matriz]]="Impacto"),AB317),""),"")</f>
        <v/>
      </c>
      <c r="AC318" s="444" t="str" cm="1">
        <f t="array" ref="AC318">IFERROR(IF(Tabla135[[#This Row],[Registro diligenciado]]=TRUE,_xlfn.IFS(AND(Tabla135[[#This Row],[No. de Control]]=1,Tabla135[[#This Row],[Desplazamiento en la Matriz]]="Impacto"),E318-(E318*Tabla135[[#This Row],[Valor del control]]),AND(Tabla135[[#This Row],[No. de Control]]&gt;1,Tabla135[[#This Row],[Desplazamiento en la Matriz]]="Impacto"),AC317-(AC317*Tabla135[[#This Row],[Valor del control]]),AND(Tabla135[[#This Row],[No. de Control]]=1,Tabla135[[#This Row],[Desplazamiento en la Matriz]]="Probabilidad"),E318,AND(Tabla135[[#This Row],[No. de Control]]&gt;1,Tabla135[[#This Row],[Desplazamiento en la Matriz]]="Probabilidad"),AC317),""),"")</f>
        <v/>
      </c>
      <c r="AD318" s="444">
        <f>IFERROR(_xlfn.MINIFS(Tabla135[Probabilidad residual],Tabla135[Id Riesgo],Tabla135[[#This Row],[Id Riesgo]]),"")</f>
        <v>0</v>
      </c>
      <c r="AE318" s="444">
        <f>IFERROR(_xlfn.MINIFS(Tabla135[Impacto residual],Tabla135[Id Riesgo],Tabla135[[#This Row],[Id Riesgo]]),"")</f>
        <v>0</v>
      </c>
      <c r="AF318" s="444" t="str" cm="1">
        <f t="array" ref="AF3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8" s="444" t="str" cm="1">
        <f t="array" ref="AG3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8" s="458"/>
      <c r="AJ318" s="803">
        <f>_xlfn.MINIFS(Tabla135[Probabilidad residual],Tabla135[Id Riesgo],Tabla135[[#This Row],[Id Riesgo]])</f>
        <v>0</v>
      </c>
      <c r="AK318" s="803">
        <f>_xlfn.MINIFS(Tabla135[Impacto residual],Tabla135[Id Riesgo],Tabla135[[#This Row],[Id Riesgo]])</f>
        <v>0</v>
      </c>
      <c r="AL318" s="803"/>
      <c r="AM318" s="803"/>
      <c r="AN318" s="213"/>
      <c r="AO318" s="213"/>
      <c r="AP318" s="213"/>
      <c r="AQ318" s="213"/>
      <c r="AR318" s="213"/>
      <c r="AS318" s="213"/>
      <c r="AT318" s="213"/>
      <c r="AU318" s="213"/>
      <c r="AV318" s="213"/>
      <c r="AW318" s="213"/>
      <c r="AX318" s="213"/>
      <c r="AY318" s="213"/>
    </row>
    <row r="319" spans="1:51" ht="14.6" hidden="1" x14ac:dyDescent="0.4">
      <c r="A319" s="787" t="str">
        <f>Tabla135[[#This Row],[Id Riesgo]]</f>
        <v>RC31</v>
      </c>
      <c r="B319" s="788" t="str">
        <f>Tabla135[[#This Row],[Riesgo]]</f>
        <v/>
      </c>
      <c r="C319" s="782" t="b">
        <f>Tabla135[[#This Row],[Identificado en paso 1 y 2?]]</f>
        <v>0</v>
      </c>
      <c r="D319" s="803" t="str">
        <f>_xlfn.XLOOKUP(Tabla135[[#This Row],[Id Riesgo]],Tabla13[Id Riesgo],Tabla13[Probabilidad],"",1)</f>
        <v/>
      </c>
      <c r="E319" s="803" t="str">
        <f>IF(C319=TRUE,_xlfn.XLOOKUP(Tabla135[[#This Row],[Id Riesgo]],Tabla13[Id Riesgo],Tabla13[Porcentaje Impacto],"",1),"")</f>
        <v/>
      </c>
      <c r="F319" s="439" t="str">
        <f t="shared" si="30"/>
        <v>RC31</v>
      </c>
      <c r="G319" s="454" t="b">
        <f>_xlfn.XLOOKUP(F319,Tabla13[Id Riesgo],Tabla13[Registro diligenciado],FALSE,1)</f>
        <v>0</v>
      </c>
      <c r="H319" s="439" t="str">
        <f>IF(G319,_xlfn.XLOOKUP(F319,Tabla6[Id Riesgo],Tabla6[DESCRIPCIÓN DEL RIESGO],FALSE,1),"")</f>
        <v/>
      </c>
      <c r="I319" s="455" t="str">
        <f>_xlfn.XLOOKUP(Tabla135[[#This Row],[Id Riesgo]],Tabla13[Id Riesgo],Tabla13[Probabilidad])</f>
        <v/>
      </c>
      <c r="J319" s="455" t="str">
        <f>_xlfn.XLOOKUP(Tabla135[[#This Row],[Id Riesgo]],Tabla13[Id Riesgo],Tabla13[Porcentaje Impacto],"",1)</f>
        <v/>
      </c>
      <c r="K319" s="445">
        <v>8</v>
      </c>
      <c r="L319" s="448"/>
      <c r="M319" s="448"/>
      <c r="N319" s="448"/>
      <c r="O319" s="440"/>
      <c r="P319" s="448"/>
      <c r="Q319" s="456" t="str">
        <f>_xlfn.TEXTJOIN(" ",TRUE,Tabla135[[#This Row],[Actividad - Acción ¿Qué?
Inicia con verbo]],Tabla135[[#This Row],[Complemento
(Observaciones o desviaciones)]])</f>
        <v/>
      </c>
      <c r="R319" s="440"/>
      <c r="S319" s="455" t="str">
        <f>_xlfn.XLOOKUP(Tabla135[[#This Row],[Tipo de control]],Tabla7[Tipo de control],Tabla7[Peso],"",1)</f>
        <v/>
      </c>
      <c r="T319" s="439" t="str">
        <f>_xlfn.XLOOKUP(Tabla135[[#This Row],[Tipo de control]],Tabla7[Tipo de control],Tabla7[Afectación matriz],"",1)</f>
        <v/>
      </c>
      <c r="U319" s="440"/>
      <c r="V319" s="455" t="str">
        <f>_xlfn.XLOOKUP(Tabla135[[#This Row],[Implementación]],Tabla11[Implementación],Tabla11[Peso],"",1)</f>
        <v/>
      </c>
      <c r="W319" s="440"/>
      <c r="X319" s="440"/>
      <c r="Y319" s="440"/>
      <c r="Z319" s="440"/>
      <c r="AA319" s="444" t="str">
        <f>IFERROR(Tabla135[[#This Row],[Peso del control]]+Tabla135[[#This Row],[Peso de la implementación]],"")</f>
        <v/>
      </c>
      <c r="AB319" s="444" t="str" cm="1">
        <f t="array" ref="AB319">IFERROR(IF(Tabla135[[#This Row],[Registro diligenciado]]=TRUE,_xlfn.IFS(AND(Tabla135[[#This Row],[No. de Control]]=1,Tabla135[[#This Row],[Desplazamiento en la Matriz]]="Probabilidad"),D319-(D319*Tabla135[[#This Row],[Valor del control]]),AND(Tabla135[[#This Row],[No. de Control]]&gt;1,Tabla135[[#This Row],[Desplazamiento en la Matriz]]="Probabilidad"),AB318-(AB318*Tabla135[[#This Row],[Valor del control]]),AND(Tabla135[[#This Row],[No. de Control]]=1,Tabla135[[#This Row],[Desplazamiento en la Matriz]]="Impacto"),D319,AND(Tabla135[[#This Row],[No. de Control]]&gt;1,Tabla135[[#This Row],[Desplazamiento en la Matriz]]="Impacto"),AB318),""),"")</f>
        <v/>
      </c>
      <c r="AC319" s="444" t="str" cm="1">
        <f t="array" ref="AC319">IFERROR(IF(Tabla135[[#This Row],[Registro diligenciado]]=TRUE,_xlfn.IFS(AND(Tabla135[[#This Row],[No. de Control]]=1,Tabla135[[#This Row],[Desplazamiento en la Matriz]]="Impacto"),E319-(E319*Tabla135[[#This Row],[Valor del control]]),AND(Tabla135[[#This Row],[No. de Control]]&gt;1,Tabla135[[#This Row],[Desplazamiento en la Matriz]]="Impacto"),AC318-(AC318*Tabla135[[#This Row],[Valor del control]]),AND(Tabla135[[#This Row],[No. de Control]]=1,Tabla135[[#This Row],[Desplazamiento en la Matriz]]="Probabilidad"),E319,AND(Tabla135[[#This Row],[No. de Control]]&gt;1,Tabla135[[#This Row],[Desplazamiento en la Matriz]]="Probabilidad"),AC318),""),"")</f>
        <v/>
      </c>
      <c r="AD319" s="444">
        <f>IFERROR(_xlfn.MINIFS(Tabla135[Probabilidad residual],Tabla135[Id Riesgo],Tabla135[[#This Row],[Id Riesgo]]),"")</f>
        <v>0</v>
      </c>
      <c r="AE319" s="444">
        <f>IFERROR(_xlfn.MINIFS(Tabla135[Impacto residual],Tabla135[Id Riesgo],Tabla135[[#This Row],[Id Riesgo]]),"")</f>
        <v>0</v>
      </c>
      <c r="AF319" s="444" t="str" cm="1">
        <f t="array" ref="AF3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19" s="444" t="str" cm="1">
        <f t="array" ref="AG3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1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19" s="458"/>
      <c r="AJ319" s="803">
        <f>_xlfn.MINIFS(Tabla135[Probabilidad residual],Tabla135[Id Riesgo],Tabla135[[#This Row],[Id Riesgo]])</f>
        <v>0</v>
      </c>
      <c r="AK319" s="803">
        <f>_xlfn.MINIFS(Tabla135[Impacto residual],Tabla135[Id Riesgo],Tabla135[[#This Row],[Id Riesgo]])</f>
        <v>0</v>
      </c>
      <c r="AL319" s="803"/>
      <c r="AM319" s="803"/>
      <c r="AN319" s="213"/>
      <c r="AO319" s="213"/>
      <c r="AP319" s="213"/>
      <c r="AQ319" s="213"/>
      <c r="AR319" s="213"/>
      <c r="AS319" s="213"/>
      <c r="AT319" s="213"/>
      <c r="AU319" s="213"/>
      <c r="AV319" s="213"/>
      <c r="AW319" s="213"/>
      <c r="AX319" s="213"/>
      <c r="AY319" s="213"/>
    </row>
    <row r="320" spans="1:51" ht="14.6" hidden="1" x14ac:dyDescent="0.4">
      <c r="A320" s="787" t="str">
        <f>Tabla135[[#This Row],[Id Riesgo]]</f>
        <v>RC31</v>
      </c>
      <c r="B320" s="788" t="str">
        <f>Tabla135[[#This Row],[Riesgo]]</f>
        <v/>
      </c>
      <c r="C320" s="782" t="b">
        <f>Tabla135[[#This Row],[Identificado en paso 1 y 2?]]</f>
        <v>0</v>
      </c>
      <c r="D320" s="803" t="str">
        <f>_xlfn.XLOOKUP(Tabla135[[#This Row],[Id Riesgo]],Tabla13[Id Riesgo],Tabla13[Probabilidad],"",1)</f>
        <v/>
      </c>
      <c r="E320" s="803" t="str">
        <f>IF(C320=TRUE,_xlfn.XLOOKUP(Tabla135[[#This Row],[Id Riesgo]],Tabla13[Id Riesgo],Tabla13[Porcentaje Impacto],"",1),"")</f>
        <v/>
      </c>
      <c r="F320" s="439" t="str">
        <f t="shared" si="30"/>
        <v>RC31</v>
      </c>
      <c r="G320" s="454" t="b">
        <f>_xlfn.XLOOKUP(F320,Tabla13[Id Riesgo],Tabla13[Registro diligenciado],FALSE,1)</f>
        <v>0</v>
      </c>
      <c r="H320" s="439" t="str">
        <f>IF(G320,_xlfn.XLOOKUP(F320,Tabla6[Id Riesgo],Tabla6[DESCRIPCIÓN DEL RIESGO],FALSE,1),"")</f>
        <v/>
      </c>
      <c r="I320" s="455" t="str">
        <f>_xlfn.XLOOKUP(Tabla135[[#This Row],[Id Riesgo]],Tabla13[Id Riesgo],Tabla13[Probabilidad])</f>
        <v/>
      </c>
      <c r="J320" s="455" t="str">
        <f>_xlfn.XLOOKUP(Tabla135[[#This Row],[Id Riesgo]],Tabla13[Id Riesgo],Tabla13[Porcentaje Impacto],"",1)</f>
        <v/>
      </c>
      <c r="K320" s="445">
        <v>9</v>
      </c>
      <c r="L320" s="448"/>
      <c r="M320" s="448"/>
      <c r="N320" s="448"/>
      <c r="O320" s="440"/>
      <c r="P320" s="448"/>
      <c r="Q320" s="456" t="str">
        <f>_xlfn.TEXTJOIN(" ",TRUE,Tabla135[[#This Row],[Actividad - Acción ¿Qué?
Inicia con verbo]],Tabla135[[#This Row],[Complemento
(Observaciones o desviaciones)]])</f>
        <v/>
      </c>
      <c r="R320" s="440"/>
      <c r="S320" s="455" t="str">
        <f>_xlfn.XLOOKUP(Tabla135[[#This Row],[Tipo de control]],Tabla7[Tipo de control],Tabla7[Peso],"",1)</f>
        <v/>
      </c>
      <c r="T320" s="439" t="str">
        <f>_xlfn.XLOOKUP(Tabla135[[#This Row],[Tipo de control]],Tabla7[Tipo de control],Tabla7[Afectación matriz],"",1)</f>
        <v/>
      </c>
      <c r="U320" s="440"/>
      <c r="V320" s="455" t="str">
        <f>_xlfn.XLOOKUP(Tabla135[[#This Row],[Implementación]],Tabla11[Implementación],Tabla11[Peso],"",1)</f>
        <v/>
      </c>
      <c r="W320" s="440"/>
      <c r="X320" s="440"/>
      <c r="Y320" s="440"/>
      <c r="Z320" s="440"/>
      <c r="AA320" s="444" t="str">
        <f>IFERROR(Tabla135[[#This Row],[Peso del control]]+Tabla135[[#This Row],[Peso de la implementación]],"")</f>
        <v/>
      </c>
      <c r="AB320" s="444" t="str" cm="1">
        <f t="array" ref="AB320">IFERROR(IF(Tabla135[[#This Row],[Registro diligenciado]]=TRUE,_xlfn.IFS(AND(Tabla135[[#This Row],[No. de Control]]=1,Tabla135[[#This Row],[Desplazamiento en la Matriz]]="Probabilidad"),D320-(D320*Tabla135[[#This Row],[Valor del control]]),AND(Tabla135[[#This Row],[No. de Control]]&gt;1,Tabla135[[#This Row],[Desplazamiento en la Matriz]]="Probabilidad"),AB319-(AB319*Tabla135[[#This Row],[Valor del control]]),AND(Tabla135[[#This Row],[No. de Control]]=1,Tabla135[[#This Row],[Desplazamiento en la Matriz]]="Impacto"),D320,AND(Tabla135[[#This Row],[No. de Control]]&gt;1,Tabla135[[#This Row],[Desplazamiento en la Matriz]]="Impacto"),AB319),""),"")</f>
        <v/>
      </c>
      <c r="AC320" s="444" t="str" cm="1">
        <f t="array" ref="AC320">IFERROR(IF(Tabla135[[#This Row],[Registro diligenciado]]=TRUE,_xlfn.IFS(AND(Tabla135[[#This Row],[No. de Control]]=1,Tabla135[[#This Row],[Desplazamiento en la Matriz]]="Impacto"),E320-(E320*Tabla135[[#This Row],[Valor del control]]),AND(Tabla135[[#This Row],[No. de Control]]&gt;1,Tabla135[[#This Row],[Desplazamiento en la Matriz]]="Impacto"),AC319-(AC319*Tabla135[[#This Row],[Valor del control]]),AND(Tabla135[[#This Row],[No. de Control]]=1,Tabla135[[#This Row],[Desplazamiento en la Matriz]]="Probabilidad"),E320,AND(Tabla135[[#This Row],[No. de Control]]&gt;1,Tabla135[[#This Row],[Desplazamiento en la Matriz]]="Probabilidad"),AC319),""),"")</f>
        <v/>
      </c>
      <c r="AD320" s="444">
        <f>IFERROR(_xlfn.MINIFS(Tabla135[Probabilidad residual],Tabla135[Id Riesgo],Tabla135[[#This Row],[Id Riesgo]]),"")</f>
        <v>0</v>
      </c>
      <c r="AE320" s="444">
        <f>IFERROR(_xlfn.MINIFS(Tabla135[Impacto residual],Tabla135[Id Riesgo],Tabla135[[#This Row],[Id Riesgo]]),"")</f>
        <v>0</v>
      </c>
      <c r="AF320" s="444" t="str" cm="1">
        <f t="array" ref="AF3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20" s="444" t="str" cm="1">
        <f t="array" ref="AG3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2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0" s="458"/>
      <c r="AJ320" s="803">
        <f>_xlfn.MINIFS(Tabla135[Probabilidad residual],Tabla135[Id Riesgo],Tabla135[[#This Row],[Id Riesgo]])</f>
        <v>0</v>
      </c>
      <c r="AK320" s="803">
        <f>_xlfn.MINIFS(Tabla135[Impacto residual],Tabla135[Id Riesgo],Tabla135[[#This Row],[Id Riesgo]])</f>
        <v>0</v>
      </c>
      <c r="AL320" s="803"/>
      <c r="AM320" s="803"/>
      <c r="AN320" s="213"/>
      <c r="AO320" s="213"/>
      <c r="AP320" s="213"/>
      <c r="AQ320" s="213"/>
      <c r="AR320" s="213"/>
      <c r="AS320" s="213"/>
      <c r="AT320" s="213"/>
      <c r="AU320" s="213"/>
      <c r="AV320" s="213"/>
      <c r="AW320" s="213"/>
      <c r="AX320" s="213"/>
      <c r="AY320" s="213"/>
    </row>
    <row r="321" spans="1:51" ht="54.75" customHeight="1" x14ac:dyDescent="0.4">
      <c r="A321" s="787" t="str">
        <f>Tabla135[[#This Row],[Id Riesgo]]</f>
        <v>RC31</v>
      </c>
      <c r="B321" s="788" t="str">
        <f>Tabla135[[#This Row],[Riesgo]]</f>
        <v/>
      </c>
      <c r="C321" s="782" t="b">
        <f>Tabla135[[#This Row],[Identificado en paso 1 y 2?]]</f>
        <v>0</v>
      </c>
      <c r="D321" s="803" t="str">
        <f>_xlfn.XLOOKUP(Tabla135[[#This Row],[Id Riesgo]],Tabla13[Id Riesgo],Tabla13[Probabilidad],"",1)</f>
        <v/>
      </c>
      <c r="E321" s="803" t="str">
        <f>IF(C321=TRUE,_xlfn.XLOOKUP(Tabla135[[#This Row],[Id Riesgo]],Tabla13[Id Riesgo],Tabla13[Porcentaje Impacto],"",1),"")</f>
        <v/>
      </c>
      <c r="F321" s="439" t="str">
        <f t="shared" si="30"/>
        <v>RC31</v>
      </c>
      <c r="G321" s="454" t="b">
        <f>_xlfn.XLOOKUP(F321,Tabla13[Id Riesgo],Tabla13[Registro diligenciado],FALSE,1)</f>
        <v>0</v>
      </c>
      <c r="H321" s="439" t="str">
        <f>IF(G321,_xlfn.XLOOKUP(F321,Tabla6[Id Riesgo],Tabla6[DESCRIPCIÓN DEL RIESGO],FALSE,1),"")</f>
        <v/>
      </c>
      <c r="I321" s="455" t="str">
        <f>_xlfn.XLOOKUP(Tabla135[[#This Row],[Id Riesgo]],Tabla13[Id Riesgo],Tabla13[Probabilidad])</f>
        <v/>
      </c>
      <c r="J321" s="455" t="str">
        <f>_xlfn.XLOOKUP(Tabla135[[#This Row],[Id Riesgo]],Tabla13[Id Riesgo],Tabla13[Porcentaje Impacto],"",1)</f>
        <v/>
      </c>
      <c r="K321" s="445">
        <v>10</v>
      </c>
      <c r="L321" s="448"/>
      <c r="M321" s="448"/>
      <c r="N321" s="448"/>
      <c r="O321" s="440"/>
      <c r="P321" s="448"/>
      <c r="Q321" s="456" t="str">
        <f>_xlfn.TEXTJOIN(" ",TRUE,Tabla135[[#This Row],[Actividad - Acción ¿Qué?
Inicia con verbo]],Tabla135[[#This Row],[Complemento
(Observaciones o desviaciones)]])</f>
        <v/>
      </c>
      <c r="R321" s="440"/>
      <c r="S321" s="455" t="str">
        <f>_xlfn.XLOOKUP(Tabla135[[#This Row],[Tipo de control]],Tabla7[Tipo de control],Tabla7[Peso],"",1)</f>
        <v/>
      </c>
      <c r="T321" s="439" t="str">
        <f>_xlfn.XLOOKUP(Tabla135[[#This Row],[Tipo de control]],Tabla7[Tipo de control],Tabla7[Afectación matriz],"",1)</f>
        <v/>
      </c>
      <c r="U321" s="440"/>
      <c r="V321" s="455" t="str">
        <f>_xlfn.XLOOKUP(Tabla135[[#This Row],[Implementación]],Tabla11[Implementación],Tabla11[Peso],"",1)</f>
        <v/>
      </c>
      <c r="W321" s="440"/>
      <c r="X321" s="440"/>
      <c r="Y321" s="440"/>
      <c r="Z321" s="440"/>
      <c r="AA321" s="444" t="str">
        <f>IFERROR(Tabla135[[#This Row],[Peso del control]]+Tabla135[[#This Row],[Peso de la implementación]],"")</f>
        <v/>
      </c>
      <c r="AB321" s="444" t="str" cm="1">
        <f t="array" ref="AB321">IFERROR(IF(Tabla135[[#This Row],[Registro diligenciado]]=TRUE,_xlfn.IFS(AND(Tabla135[[#This Row],[No. de Control]]=1,Tabla135[[#This Row],[Desplazamiento en la Matriz]]="Probabilidad"),D321-(D321*Tabla135[[#This Row],[Valor del control]]),AND(Tabla135[[#This Row],[No. de Control]]&gt;1,Tabla135[[#This Row],[Desplazamiento en la Matriz]]="Probabilidad"),AB320-(AB320*Tabla135[[#This Row],[Valor del control]]),AND(Tabla135[[#This Row],[No. de Control]]=1,Tabla135[[#This Row],[Desplazamiento en la Matriz]]="Impacto"),D321,AND(Tabla135[[#This Row],[No. de Control]]&gt;1,Tabla135[[#This Row],[Desplazamiento en la Matriz]]="Impacto"),AB320),""),"")</f>
        <v/>
      </c>
      <c r="AC321" s="444" t="str" cm="1">
        <f t="array" ref="AC321">IFERROR(IF(Tabla135[[#This Row],[Registro diligenciado]]=TRUE,_xlfn.IFS(AND(Tabla135[[#This Row],[No. de Control]]=1,Tabla135[[#This Row],[Desplazamiento en la Matriz]]="Impacto"),E321-(E321*Tabla135[[#This Row],[Valor del control]]),AND(Tabla135[[#This Row],[No. de Control]]&gt;1,Tabla135[[#This Row],[Desplazamiento en la Matriz]]="Impacto"),AC320-(AC320*Tabla135[[#This Row],[Valor del control]]),AND(Tabla135[[#This Row],[No. de Control]]=1,Tabla135[[#This Row],[Desplazamiento en la Matriz]]="Probabilidad"),E321,AND(Tabla135[[#This Row],[No. de Control]]&gt;1,Tabla135[[#This Row],[Desplazamiento en la Matriz]]="Probabilidad"),AC320),""),"")</f>
        <v/>
      </c>
      <c r="AD321" s="444">
        <f>IFERROR(_xlfn.MINIFS(Tabla135[Probabilidad residual],Tabla135[Id Riesgo],Tabla135[[#This Row],[Id Riesgo]]),"")</f>
        <v>0</v>
      </c>
      <c r="AE321" s="444">
        <f>IFERROR(_xlfn.MINIFS(Tabla135[Impacto residual],Tabla135[Id Riesgo],Tabla135[[#This Row],[Id Riesgo]]),"")</f>
        <v>0</v>
      </c>
      <c r="AF321" s="444" t="str" cm="1">
        <f t="array" ref="AF3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21" s="444" t="str" cm="1">
        <f t="array" ref="AG3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2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1" s="458"/>
      <c r="AJ321" s="803">
        <f>_xlfn.MINIFS(Tabla135[Probabilidad residual],Tabla135[Id Riesgo],Tabla135[[#This Row],[Id Riesgo]])</f>
        <v>0</v>
      </c>
      <c r="AK321" s="803">
        <f>_xlfn.MINIFS(Tabla135[Impacto residual],Tabla135[Id Riesgo],Tabla135[[#This Row],[Id Riesgo]])</f>
        <v>0</v>
      </c>
      <c r="AL321" s="803"/>
      <c r="AM321" s="803"/>
      <c r="AN321" s="213"/>
      <c r="AO321" s="213"/>
      <c r="AP321" s="213"/>
      <c r="AQ321" s="213"/>
      <c r="AR321" s="213"/>
      <c r="AS321" s="213"/>
      <c r="AT321" s="213"/>
      <c r="AU321" s="213"/>
      <c r="AV321" s="213"/>
      <c r="AW321" s="213"/>
      <c r="AX321" s="213"/>
      <c r="AY321" s="213"/>
    </row>
    <row r="322" spans="1:51" ht="116.25" customHeight="1" x14ac:dyDescent="0.4">
      <c r="A322" s="789" t="str">
        <f>Tabla135[[#This Row],[Id Riesgo]]</f>
        <v>RC32</v>
      </c>
      <c r="B322"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2" s="785" t="b">
        <f>Tabla135[[#This Row],[Identificado en paso 1 y 2?]]</f>
        <v>1</v>
      </c>
      <c r="D322" s="804">
        <f>_xlfn.XLOOKUP(Tabla135[[#This Row],[Id Riesgo]],Tabla13[Id Riesgo],Tabla13[Probabilidad],"",1)</f>
        <v>0.8</v>
      </c>
      <c r="E322" s="804">
        <f>IF(C322=TRUE,_xlfn.XLOOKUP(Tabla135[[#This Row],[Id Riesgo]],Tabla13[Id Riesgo],Tabla13[Porcentaje Impacto],"",1),"")</f>
        <v>0.8</v>
      </c>
      <c r="F322" s="290" t="s">
        <v>620</v>
      </c>
      <c r="G322" s="414" t="b">
        <f>_xlfn.XLOOKUP(F322,Tabla13[Id Riesgo],Tabla13[Registro diligenciado],FALSE,1)</f>
        <v>1</v>
      </c>
      <c r="H322" s="290" t="str">
        <f>IF(G322,_xlfn.XLOOKUP(F322,Tabla6[Id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2" s="327">
        <f>_xlfn.XLOOKUP(Tabla135[[#This Row],[Id Riesgo]],Tabla13[Id Riesgo],Tabla13[Probabilidad])</f>
        <v>0.8</v>
      </c>
      <c r="J322" s="327">
        <f>_xlfn.XLOOKUP(Tabla135[[#This Row],[Id Riesgo]],Tabla13[Id Riesgo],Tabla13[Porcentaje Impacto],"",1)</f>
        <v>0.8</v>
      </c>
      <c r="K322" s="311">
        <v>1</v>
      </c>
      <c r="L322" s="314" t="s">
        <v>312</v>
      </c>
      <c r="M322" s="314" t="s">
        <v>128</v>
      </c>
      <c r="N322" s="314" t="s">
        <v>266</v>
      </c>
      <c r="O322" s="295" t="s">
        <v>964</v>
      </c>
      <c r="P322" s="314" t="s">
        <v>965</v>
      </c>
      <c r="Q322" s="328" t="str">
        <f>_xlfn.TEXTJOIN(" ",TRUE,Tabla135[[#This Row],[Actividad - Acción ¿Qué?
Inicia con verbo]],Tabla135[[#This Row],[Complemento
(Observaciones o desviaciones)]])</f>
        <v>Realizar seguimiento periódico a la matriz del estado de las PQRS registradas en el aplicativo ORFEO. El responsable de atención al usuario revisa semanalmente en ORFEO el estado de las PQRS radicadas, valida fechas de ingreso, asignación, vencimientos, respuestas y cierres, y consolida reporte de seguimiento; cuando advierte cierres injustificados, demoras o inconsistencias en la trazabilidad, remite alerta al jefe del proceso para la adopción de medidas correctivas</v>
      </c>
      <c r="R322" s="295" t="s">
        <v>102</v>
      </c>
      <c r="S322" s="484">
        <f>_xlfn.XLOOKUP(Tabla135[[#This Row],[Tipo de control]],Tabla7[Tipo de control],Tabla7[Peso],"",1)</f>
        <v>0.25</v>
      </c>
      <c r="T322" s="479" t="str">
        <f>_xlfn.XLOOKUP(Tabla135[[#This Row],[Tipo de control]],Tabla7[Tipo de control],Tabla7[Afectación matriz],"",1)</f>
        <v>Probabilidad</v>
      </c>
      <c r="U322" s="295" t="s">
        <v>136</v>
      </c>
      <c r="V322" s="484">
        <v>0.25</v>
      </c>
      <c r="W322" s="295" t="s">
        <v>161</v>
      </c>
      <c r="X322" s="295" t="s">
        <v>204</v>
      </c>
      <c r="Y322" s="295" t="s">
        <v>133</v>
      </c>
      <c r="Z322" s="295" t="s">
        <v>101</v>
      </c>
      <c r="AA322" s="310">
        <f>IFERROR(Tabla135[[#This Row],[Peso del control]]+Tabla135[[#This Row],[Peso de la implementación]],"")</f>
        <v>0.5</v>
      </c>
      <c r="AB322" s="310" cm="1">
        <f t="array" ref="AB322">IFERROR(IF(Tabla135[[#This Row],[Registro diligenciado]]=TRUE,_xlfn.IFS(AND(Tabla135[[#This Row],[No. de Control]]=1,Tabla135[[#This Row],[Desplazamiento en la Matriz]]="Probabilidad"),D322-(D322*Tabla135[[#This Row],[Valor del control]]),AND(Tabla135[[#This Row],[No. de Control]]&gt;1,Tabla135[[#This Row],[Desplazamiento en la Matriz]]="Probabilidad"),AB321-(AB321*Tabla135[[#This Row],[Valor del control]]),AND(Tabla135[[#This Row],[No. de Control]]=1,Tabla135[[#This Row],[Desplazamiento en la Matriz]]="Impacto"),D322,AND(Tabla135[[#This Row],[No. de Control]]&gt;1,Tabla135[[#This Row],[Desplazamiento en la Matriz]]="Impacto"),AB321),""),"")</f>
        <v>0.4</v>
      </c>
      <c r="AC322" s="310" cm="1">
        <f t="array" ref="AC322">IFERROR(IF(Tabla135[[#This Row],[Registro diligenciado]]=TRUE,_xlfn.IFS(AND(Tabla135[[#This Row],[No. de Control]]=1,Tabla135[[#This Row],[Desplazamiento en la Matriz]]="Impacto"),E322-(E322*Tabla135[[#This Row],[Valor del control]]),AND(Tabla135[[#This Row],[No. de Control]]&gt;1,Tabla135[[#This Row],[Desplazamiento en la Matriz]]="Impacto"),AC321-(AC321*Tabla135[[#This Row],[Valor del control]]),AND(Tabla135[[#This Row],[No. de Control]]=1,Tabla135[[#This Row],[Desplazamiento en la Matriz]]="Probabilidad"),E322,AND(Tabla135[[#This Row],[No. de Control]]&gt;1,Tabla135[[#This Row],[Desplazamiento en la Matriz]]="Probabilidad"),AC321),""),"")</f>
        <v>0.8</v>
      </c>
      <c r="AD322" s="310">
        <f>IFERROR(_xlfn.MINIFS(Tabla135[Probabilidad residual],Tabla135[Id Riesgo],Tabla135[[#This Row],[Id Riesgo]]),"")</f>
        <v>0.4</v>
      </c>
      <c r="AE322" s="310">
        <f>IFERROR(_xlfn.MINIFS(Tabla135[Impacto residual],Tabla135[Id Riesgo],Tabla135[[#This Row],[Id Riesgo]]),"")</f>
        <v>0.8</v>
      </c>
      <c r="AF322" s="310" t="str" cm="1">
        <f t="array" ref="AF3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2" s="310" t="str" cm="1">
        <f t="array" ref="AG3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22" s="213"/>
      <c r="AJ322" s="801">
        <f>_xlfn.MINIFS(Tabla135[Probabilidad residual],Tabla135[Id Riesgo],Tabla135[[#This Row],[Id Riesgo]])</f>
        <v>0.4</v>
      </c>
      <c r="AK322" s="801">
        <f>_xlfn.MINIFS(Tabla135[Impacto residual],Tabla135[Id Riesgo],Tabla135[[#This Row],[Id Riesgo]])</f>
        <v>0.8</v>
      </c>
      <c r="AL322" s="801" t="str" cm="1">
        <f t="array" ref="AL322">IFERROR(_xlfn.IFS(AND(AJ322&gt;=CONFIGURACIÓN!$BF$6,AJ322&lt;=CONFIGURACIÓN!$BG$6),CONFIGURACIÓN!$BE$6,AND(AJ322&gt;=CONFIGURACIÓN!$BF$7,AJ322&lt;=CONFIGURACIÓN!$BG$7),CONFIGURACIÓN!$BE$7,AND(AJ322&gt;=CONFIGURACIÓN!$BF$8,AJ322&lt;=CONFIGURACIÓN!$BG$8),CONFIGURACIÓN!$BE$8,AND(AJ322&gt;=CONFIGURACIÓN!$BF$9,AJ322&lt;=CONFIGURACIÓN!$BG$9),CONFIGURACIÓN!$BE$9,AND(AJ322&gt;=CONFIGURACIÓN!$BF$10,AJ322&lt;=CONFIGURACIÓN!$BG$10),CONFIGURACIÓN!$BE$10),"")</f>
        <v>Baja</v>
      </c>
      <c r="AM322" s="801" t="str" cm="1">
        <f t="array" ref="AM322">IFERROR(_xlfn.IFS(AND(AK322&gt;=CONFIGURACIÓN!$BJ$6,AK322&lt;=CONFIGURACIÓN!$BK$6),CONFIGURACIÓN!$BI$6,AND(AK322&gt;=CONFIGURACIÓN!$BJ$7,AK322&lt;=CONFIGURACIÓN!$BK$7),CONFIGURACIÓN!$BI$7,AND(AK322&gt;=CONFIGURACIÓN!$BJ$8,AK322&lt;=CONFIGURACIÓN!$BK$8),CONFIGURACIÓN!$BI$8,AND(AK322&gt;=CONFIGURACIÓN!$BJ$9,AK322&lt;=CONFIGURACIÓN!$BK$9),CONFIGURACIÓN!$BI$9,AND(AK322&gt;=CONFIGURACIÓN!$BJ$10,AK322&lt;=CONFIGURACIÓN!$BK$10),CONFIGURACIÓN!$BI$10),"")</f>
        <v>Mayor</v>
      </c>
      <c r="AN322" s="213"/>
      <c r="AO322" s="213"/>
      <c r="AP322" s="213"/>
      <c r="AQ322" s="213"/>
      <c r="AR322" s="213"/>
      <c r="AS322" s="213"/>
      <c r="AT322" s="213"/>
      <c r="AU322" s="213"/>
      <c r="AV322" s="213"/>
      <c r="AW322" s="213"/>
      <c r="AX322" s="213"/>
      <c r="AY322" s="213"/>
    </row>
    <row r="323" spans="1:51" ht="87" hidden="1" x14ac:dyDescent="0.4">
      <c r="A323" s="789" t="str">
        <f>Tabla135[[#This Row],[Id Riesgo]]</f>
        <v>RC32</v>
      </c>
      <c r="B323"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3" s="785" t="b">
        <f>Tabla135[[#This Row],[Identificado en paso 1 y 2?]]</f>
        <v>1</v>
      </c>
      <c r="D323" s="804">
        <f>_xlfn.XLOOKUP(Tabla135[[#This Row],[Id Riesgo]],Tabla13[Id Riesgo],Tabla13[Probabilidad],"",1)</f>
        <v>0.8</v>
      </c>
      <c r="E323" s="804">
        <f>IF(C323=TRUE,_xlfn.XLOOKUP(Tabla135[[#This Row],[Id Riesgo]],Tabla13[Id Riesgo],Tabla13[Porcentaje Impacto],"",1),"")</f>
        <v>0.8</v>
      </c>
      <c r="F323" s="290" t="str">
        <f t="shared" ref="F323:F331" si="31">F322</f>
        <v>RC32</v>
      </c>
      <c r="G323" s="414" t="b">
        <f>_xlfn.XLOOKUP(F323,Tabla13[Id Riesgo],Tabla13[Registro diligenciado],FALSE,1)</f>
        <v>1</v>
      </c>
      <c r="H323" s="290" t="str">
        <f>IF(G323,_xlfn.XLOOKUP(F323,Tabla6[Id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3" s="327">
        <f>_xlfn.XLOOKUP(Tabla135[[#This Row],[Id Riesgo]],Tabla13[Id Riesgo],Tabla13[Probabilidad])</f>
        <v>0.8</v>
      </c>
      <c r="J323" s="327">
        <f>_xlfn.XLOOKUP(Tabla135[[#This Row],[Id Riesgo]],Tabla13[Id Riesgo],Tabla13[Porcentaje Impacto],"",1)</f>
        <v>0.8</v>
      </c>
      <c r="K323" s="311">
        <v>2</v>
      </c>
      <c r="L323" s="435"/>
      <c r="M323" s="435"/>
      <c r="N323" s="435"/>
      <c r="O323" s="431"/>
      <c r="P323" s="435"/>
      <c r="Q323" s="434" t="str">
        <f>_xlfn.TEXTJOIN(" ",TRUE,Tabla135[[#This Row],[Actividad - Acción ¿Qué?
Inicia con verbo]],Tabla135[[#This Row],[Complemento
(Observaciones o desviaciones)]])</f>
        <v/>
      </c>
      <c r="R323" s="431"/>
      <c r="S323" s="451" t="str">
        <f>_xlfn.XLOOKUP(Tabla135[[#This Row],[Tipo de control]],Tabla7[Tipo de control],Tabla7[Peso],"",1)</f>
        <v/>
      </c>
      <c r="T323" s="430" t="str">
        <f>_xlfn.XLOOKUP(Tabla135[[#This Row],[Tipo de control]],Tabla7[Tipo de control],Tabla7[Afectación matriz],"",1)</f>
        <v/>
      </c>
      <c r="U323" s="431"/>
      <c r="V323" s="451" t="str">
        <f>_xlfn.XLOOKUP(Tabla135[[#This Row],[Implementación]],Tabla11[Implementación],Tabla11[Peso],"",1)</f>
        <v/>
      </c>
      <c r="W323" s="431"/>
      <c r="X323" s="431"/>
      <c r="Y323" s="431"/>
      <c r="Z323" s="431"/>
      <c r="AA323" s="432" t="str">
        <f>IFERROR(Tabla135[[#This Row],[Peso del control]]+Tabla135[[#This Row],[Peso de la implementación]],"")</f>
        <v/>
      </c>
      <c r="AB323" s="432" t="str" cm="1">
        <f t="array" ref="AB323">IFERROR(IF(Tabla135[[#This Row],[Registro diligenciado]]=TRUE,_xlfn.IFS(AND(Tabla135[[#This Row],[No. de Control]]=1,Tabla135[[#This Row],[Desplazamiento en la Matriz]]="Probabilidad"),D323-(D323*Tabla135[[#This Row],[Valor del control]]),AND(Tabla135[[#This Row],[No. de Control]]&gt;1,Tabla135[[#This Row],[Desplazamiento en la Matriz]]="Probabilidad"),AB322-(AB322*Tabla135[[#This Row],[Valor del control]]),AND(Tabla135[[#This Row],[No. de Control]]=1,Tabla135[[#This Row],[Desplazamiento en la Matriz]]="Impacto"),D323,AND(Tabla135[[#This Row],[No. de Control]]&gt;1,Tabla135[[#This Row],[Desplazamiento en la Matriz]]="Impacto"),AB322),""),"")</f>
        <v/>
      </c>
      <c r="AC323" s="432" t="str" cm="1">
        <f t="array" ref="AC323">IFERROR(IF(Tabla135[[#This Row],[Registro diligenciado]]=TRUE,_xlfn.IFS(AND(Tabla135[[#This Row],[No. de Control]]=1,Tabla135[[#This Row],[Desplazamiento en la Matriz]]="Impacto"),E323-(E323*Tabla135[[#This Row],[Valor del control]]),AND(Tabla135[[#This Row],[No. de Control]]&gt;1,Tabla135[[#This Row],[Desplazamiento en la Matriz]]="Impacto"),AC322-(AC322*Tabla135[[#This Row],[Valor del control]]),AND(Tabla135[[#This Row],[No. de Control]]=1,Tabla135[[#This Row],[Desplazamiento en la Matriz]]="Probabilidad"),E323,AND(Tabla135[[#This Row],[No. de Control]]&gt;1,Tabla135[[#This Row],[Desplazamiento en la Matriz]]="Probabilidad"),AC322),""),"")</f>
        <v/>
      </c>
      <c r="AD323" s="310">
        <f>IFERROR(_xlfn.MINIFS(Tabla135[Probabilidad residual],Tabla135[Id Riesgo],Tabla135[[#This Row],[Id Riesgo]]),"")</f>
        <v>0.4</v>
      </c>
      <c r="AE323" s="310">
        <f>IFERROR(_xlfn.MINIFS(Tabla135[Impacto residual],Tabla135[Id Riesgo],Tabla135[[#This Row],[Id Riesgo]]),"")</f>
        <v>0.8</v>
      </c>
      <c r="AF323" s="310" t="str" cm="1">
        <f t="array" ref="AF3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3" s="310" t="str" cm="1">
        <f t="array" ref="AG3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3" s="213"/>
      <c r="AJ323" s="801">
        <f>_xlfn.MINIFS(Tabla135[Probabilidad residual],Tabla135[Id Riesgo],Tabla135[[#This Row],[Id Riesgo]])</f>
        <v>0.4</v>
      </c>
      <c r="AK323" s="801">
        <f>_xlfn.MINIFS(Tabla135[Impacto residual],Tabla135[Id Riesgo],Tabla135[[#This Row],[Id Riesgo]])</f>
        <v>0.8</v>
      </c>
      <c r="AL323" s="801"/>
      <c r="AM323" s="801"/>
      <c r="AN323" s="213"/>
      <c r="AO323" s="213"/>
      <c r="AP323" s="213"/>
      <c r="AQ323" s="213"/>
      <c r="AR323" s="213"/>
      <c r="AS323" s="213"/>
      <c r="AT323" s="213"/>
      <c r="AU323" s="213"/>
      <c r="AV323" s="213"/>
      <c r="AW323" s="213"/>
      <c r="AX323" s="213"/>
      <c r="AY323" s="213"/>
    </row>
    <row r="324" spans="1:51" ht="87" hidden="1" x14ac:dyDescent="0.4">
      <c r="A324" s="789" t="str">
        <f>Tabla135[[#This Row],[Id Riesgo]]</f>
        <v>RC32</v>
      </c>
      <c r="B324"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4" s="785" t="b">
        <f>Tabla135[[#This Row],[Identificado en paso 1 y 2?]]</f>
        <v>1</v>
      </c>
      <c r="D324" s="804">
        <f>_xlfn.XLOOKUP(Tabla135[[#This Row],[Id Riesgo]],Tabla13[Id Riesgo],Tabla13[Probabilidad],"",1)</f>
        <v>0.8</v>
      </c>
      <c r="E324" s="804">
        <f>IF(C324=TRUE,_xlfn.XLOOKUP(Tabla135[[#This Row],[Id Riesgo]],Tabla13[Id Riesgo],Tabla13[Porcentaje Impacto],"",1),"")</f>
        <v>0.8</v>
      </c>
      <c r="F324" s="290" t="str">
        <f t="shared" si="31"/>
        <v>RC32</v>
      </c>
      <c r="G324" s="414" t="b">
        <f>_xlfn.XLOOKUP(F324,Tabla13[Id Riesgo],Tabla13[Registro diligenciado],FALSE,1)</f>
        <v>1</v>
      </c>
      <c r="H324" s="290" t="str">
        <f>IF(G324,_xlfn.XLOOKUP(F324,Tabla6[Id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4" s="327">
        <f>_xlfn.XLOOKUP(Tabla135[[#This Row],[Id Riesgo]],Tabla13[Id Riesgo],Tabla13[Probabilidad])</f>
        <v>0.8</v>
      </c>
      <c r="J324" s="327">
        <f>_xlfn.XLOOKUP(Tabla135[[#This Row],[Id Riesgo]],Tabla13[Id Riesgo],Tabla13[Porcentaje Impacto],"",1)</f>
        <v>0.8</v>
      </c>
      <c r="K324" s="311">
        <v>3</v>
      </c>
      <c r="L324" s="435"/>
      <c r="M324" s="435"/>
      <c r="N324" s="435"/>
      <c r="O324" s="431"/>
      <c r="P324" s="435"/>
      <c r="Q324" s="434" t="str">
        <f>_xlfn.TEXTJOIN(" ",TRUE,Tabla135[[#This Row],[Actividad - Acción ¿Qué?
Inicia con verbo]],Tabla135[[#This Row],[Complemento
(Observaciones o desviaciones)]])</f>
        <v/>
      </c>
      <c r="R324" s="431"/>
      <c r="S324" s="451" t="str">
        <f>_xlfn.XLOOKUP(Tabla135[[#This Row],[Tipo de control]],Tabla7[Tipo de control],Tabla7[Peso],"",1)</f>
        <v/>
      </c>
      <c r="T324" s="430" t="str">
        <f>_xlfn.XLOOKUP(Tabla135[[#This Row],[Tipo de control]],Tabla7[Tipo de control],Tabla7[Afectación matriz],"",1)</f>
        <v/>
      </c>
      <c r="U324" s="431"/>
      <c r="V324" s="451" t="str">
        <f>_xlfn.XLOOKUP(Tabla135[[#This Row],[Implementación]],Tabla11[Implementación],Tabla11[Peso],"",1)</f>
        <v/>
      </c>
      <c r="W324" s="431"/>
      <c r="X324" s="431"/>
      <c r="Y324" s="431"/>
      <c r="Z324" s="431"/>
      <c r="AA324" s="432" t="str">
        <f>IFERROR(Tabla135[[#This Row],[Peso del control]]+Tabla135[[#This Row],[Peso de la implementación]],"")</f>
        <v/>
      </c>
      <c r="AB324" s="432" t="str" cm="1">
        <f t="array" ref="AB324">IFERROR(IF(Tabla135[[#This Row],[Registro diligenciado]]=TRUE,_xlfn.IFS(AND(Tabla135[[#This Row],[No. de Control]]=1,Tabla135[[#This Row],[Desplazamiento en la Matriz]]="Probabilidad"),D324-(D324*Tabla135[[#This Row],[Valor del control]]),AND(Tabla135[[#This Row],[No. de Control]]&gt;1,Tabla135[[#This Row],[Desplazamiento en la Matriz]]="Probabilidad"),AB323-(AB323*Tabla135[[#This Row],[Valor del control]]),AND(Tabla135[[#This Row],[No. de Control]]=1,Tabla135[[#This Row],[Desplazamiento en la Matriz]]="Impacto"),D324,AND(Tabla135[[#This Row],[No. de Control]]&gt;1,Tabla135[[#This Row],[Desplazamiento en la Matriz]]="Impacto"),AB323),""),"")</f>
        <v/>
      </c>
      <c r="AC324" s="432" t="str" cm="1">
        <f t="array" ref="AC324">IFERROR(IF(Tabla135[[#This Row],[Registro diligenciado]]=TRUE,_xlfn.IFS(AND(Tabla135[[#This Row],[No. de Control]]=1,Tabla135[[#This Row],[Desplazamiento en la Matriz]]="Impacto"),E324-(E324*Tabla135[[#This Row],[Valor del control]]),AND(Tabla135[[#This Row],[No. de Control]]&gt;1,Tabla135[[#This Row],[Desplazamiento en la Matriz]]="Impacto"),AC323-(AC323*Tabla135[[#This Row],[Valor del control]]),AND(Tabla135[[#This Row],[No. de Control]]=1,Tabla135[[#This Row],[Desplazamiento en la Matriz]]="Probabilidad"),E324,AND(Tabla135[[#This Row],[No. de Control]]&gt;1,Tabla135[[#This Row],[Desplazamiento en la Matriz]]="Probabilidad"),AC323),""),"")</f>
        <v/>
      </c>
      <c r="AD324" s="310">
        <f>IFERROR(_xlfn.MINIFS(Tabla135[Probabilidad residual],Tabla135[Id Riesgo],Tabla135[[#This Row],[Id Riesgo]]),"")</f>
        <v>0.4</v>
      </c>
      <c r="AE324" s="310">
        <f>IFERROR(_xlfn.MINIFS(Tabla135[Impacto residual],Tabla135[Id Riesgo],Tabla135[[#This Row],[Id Riesgo]]),"")</f>
        <v>0.8</v>
      </c>
      <c r="AF324" s="310" t="str" cm="1">
        <f t="array" ref="AF3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4" s="310" t="str" cm="1">
        <f t="array" ref="AG3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4" s="213"/>
      <c r="AJ324" s="801">
        <f>_xlfn.MINIFS(Tabla135[Probabilidad residual],Tabla135[Id Riesgo],Tabla135[[#This Row],[Id Riesgo]])</f>
        <v>0.4</v>
      </c>
      <c r="AK324" s="801">
        <f>_xlfn.MINIFS(Tabla135[Impacto residual],Tabla135[Id Riesgo],Tabla135[[#This Row],[Id Riesgo]])</f>
        <v>0.8</v>
      </c>
      <c r="AL324" s="801"/>
      <c r="AM324" s="801"/>
      <c r="AN324" s="213"/>
      <c r="AO324" s="213"/>
      <c r="AP324" s="213"/>
      <c r="AQ324" s="213"/>
      <c r="AR324" s="213"/>
      <c r="AS324" s="213"/>
      <c r="AT324" s="213"/>
      <c r="AU324" s="213"/>
      <c r="AV324" s="213"/>
      <c r="AW324" s="213"/>
      <c r="AX324" s="213"/>
      <c r="AY324" s="213"/>
    </row>
    <row r="325" spans="1:51" ht="87" hidden="1" x14ac:dyDescent="0.4">
      <c r="A325" s="789" t="str">
        <f>Tabla135[[#This Row],[Id Riesgo]]</f>
        <v>RC32</v>
      </c>
      <c r="B325"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5" s="785" t="b">
        <f>Tabla135[[#This Row],[Identificado en paso 1 y 2?]]</f>
        <v>1</v>
      </c>
      <c r="D325" s="804">
        <f>_xlfn.XLOOKUP(Tabla135[[#This Row],[Id Riesgo]],Tabla13[Id Riesgo],Tabla13[Probabilidad],"",1)</f>
        <v>0.8</v>
      </c>
      <c r="E325" s="804">
        <f>IF(C325=TRUE,_xlfn.XLOOKUP(Tabla135[[#This Row],[Id Riesgo]],Tabla13[Id Riesgo],Tabla13[Porcentaje Impacto],"",1),"")</f>
        <v>0.8</v>
      </c>
      <c r="F325" s="290" t="str">
        <f t="shared" si="31"/>
        <v>RC32</v>
      </c>
      <c r="G325" s="414" t="b">
        <f>_xlfn.XLOOKUP(F325,Tabla13[Id Riesgo],Tabla13[Registro diligenciado],FALSE,1)</f>
        <v>1</v>
      </c>
      <c r="H325" s="290" t="str">
        <f>IF(G325,_xlfn.XLOOKUP(F325,Tabla6[Id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5" s="327">
        <f>_xlfn.XLOOKUP(Tabla135[[#This Row],[Id Riesgo]],Tabla13[Id Riesgo],Tabla13[Probabilidad])</f>
        <v>0.8</v>
      </c>
      <c r="J325" s="327">
        <f>_xlfn.XLOOKUP(Tabla135[[#This Row],[Id Riesgo]],Tabla13[Id Riesgo],Tabla13[Porcentaje Impacto],"",1)</f>
        <v>0.8</v>
      </c>
      <c r="K325" s="311">
        <v>4</v>
      </c>
      <c r="L325" s="435"/>
      <c r="M325" s="435"/>
      <c r="N325" s="435"/>
      <c r="O325" s="431"/>
      <c r="P325" s="435"/>
      <c r="Q325" s="434" t="str">
        <f>_xlfn.TEXTJOIN(" ",TRUE,Tabla135[[#This Row],[Actividad - Acción ¿Qué?
Inicia con verbo]],Tabla135[[#This Row],[Complemento
(Observaciones o desviaciones)]])</f>
        <v/>
      </c>
      <c r="R325" s="431"/>
      <c r="S325" s="451" t="str">
        <f>_xlfn.XLOOKUP(Tabla135[[#This Row],[Tipo de control]],Tabla7[Tipo de control],Tabla7[Peso],"",1)</f>
        <v/>
      </c>
      <c r="T325" s="430" t="str">
        <f>_xlfn.XLOOKUP(Tabla135[[#This Row],[Tipo de control]],Tabla7[Tipo de control],Tabla7[Afectación matriz],"",1)</f>
        <v/>
      </c>
      <c r="U325" s="431"/>
      <c r="V325" s="451" t="str">
        <f>_xlfn.XLOOKUP(Tabla135[[#This Row],[Implementación]],Tabla11[Implementación],Tabla11[Peso],"",1)</f>
        <v/>
      </c>
      <c r="W325" s="431"/>
      <c r="X325" s="431"/>
      <c r="Y325" s="431"/>
      <c r="Z325" s="431"/>
      <c r="AA325" s="432" t="str">
        <f>IFERROR(Tabla135[[#This Row],[Peso del control]]+Tabla135[[#This Row],[Peso de la implementación]],"")</f>
        <v/>
      </c>
      <c r="AB325" s="432" t="str" cm="1">
        <f t="array" ref="AB325">IFERROR(IF(Tabla135[[#This Row],[Registro diligenciado]]=TRUE,_xlfn.IFS(AND(Tabla135[[#This Row],[No. de Control]]=1,Tabla135[[#This Row],[Desplazamiento en la Matriz]]="Probabilidad"),D325-(D325*Tabla135[[#This Row],[Valor del control]]),AND(Tabla135[[#This Row],[No. de Control]]&gt;1,Tabla135[[#This Row],[Desplazamiento en la Matriz]]="Probabilidad"),AB324-(AB324*Tabla135[[#This Row],[Valor del control]]),AND(Tabla135[[#This Row],[No. de Control]]=1,Tabla135[[#This Row],[Desplazamiento en la Matriz]]="Impacto"),D325,AND(Tabla135[[#This Row],[No. de Control]]&gt;1,Tabla135[[#This Row],[Desplazamiento en la Matriz]]="Impacto"),AB324),""),"")</f>
        <v/>
      </c>
      <c r="AC325" s="432" t="str" cm="1">
        <f t="array" ref="AC325">IFERROR(IF(Tabla135[[#This Row],[Registro diligenciado]]=TRUE,_xlfn.IFS(AND(Tabla135[[#This Row],[No. de Control]]=1,Tabla135[[#This Row],[Desplazamiento en la Matriz]]="Impacto"),E325-(E325*Tabla135[[#This Row],[Valor del control]]),AND(Tabla135[[#This Row],[No. de Control]]&gt;1,Tabla135[[#This Row],[Desplazamiento en la Matriz]]="Impacto"),AC324-(AC324*Tabla135[[#This Row],[Valor del control]]),AND(Tabla135[[#This Row],[No. de Control]]=1,Tabla135[[#This Row],[Desplazamiento en la Matriz]]="Probabilidad"),E325,AND(Tabla135[[#This Row],[No. de Control]]&gt;1,Tabla135[[#This Row],[Desplazamiento en la Matriz]]="Probabilidad"),AC324),""),"")</f>
        <v/>
      </c>
      <c r="AD325" s="310">
        <f>IFERROR(_xlfn.MINIFS(Tabla135[Probabilidad residual],Tabla135[Id Riesgo],Tabla135[[#This Row],[Id Riesgo]]),"")</f>
        <v>0.4</v>
      </c>
      <c r="AE325" s="310">
        <f>IFERROR(_xlfn.MINIFS(Tabla135[Impacto residual],Tabla135[Id Riesgo],Tabla135[[#This Row],[Id Riesgo]]),"")</f>
        <v>0.8</v>
      </c>
      <c r="AF325" s="310" t="str" cm="1">
        <f t="array" ref="AF3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5" s="310" t="str" cm="1">
        <f t="array" ref="AG3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5" s="213"/>
      <c r="AJ325" s="801">
        <f>_xlfn.MINIFS(Tabla135[Probabilidad residual],Tabla135[Id Riesgo],Tabla135[[#This Row],[Id Riesgo]])</f>
        <v>0.4</v>
      </c>
      <c r="AK325" s="801">
        <f>_xlfn.MINIFS(Tabla135[Impacto residual],Tabla135[Id Riesgo],Tabla135[[#This Row],[Id Riesgo]])</f>
        <v>0.8</v>
      </c>
      <c r="AL325" s="801"/>
      <c r="AM325" s="801"/>
      <c r="AN325" s="213"/>
      <c r="AO325" s="213"/>
      <c r="AP325" s="213"/>
      <c r="AQ325" s="213"/>
      <c r="AR325" s="213"/>
      <c r="AS325" s="213"/>
      <c r="AT325" s="213"/>
      <c r="AU325" s="213"/>
      <c r="AV325" s="213"/>
      <c r="AW325" s="213"/>
      <c r="AX325" s="213"/>
      <c r="AY325" s="213"/>
    </row>
    <row r="326" spans="1:51" ht="87" hidden="1" x14ac:dyDescent="0.4">
      <c r="A326" s="789" t="str">
        <f>Tabla135[[#This Row],[Id Riesgo]]</f>
        <v>RC32</v>
      </c>
      <c r="B326"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6" s="785" t="b">
        <f>Tabla135[[#This Row],[Identificado en paso 1 y 2?]]</f>
        <v>1</v>
      </c>
      <c r="D326" s="804">
        <f>_xlfn.XLOOKUP(Tabla135[[#This Row],[Id Riesgo]],Tabla13[Id Riesgo],Tabla13[Probabilidad],"",1)</f>
        <v>0.8</v>
      </c>
      <c r="E326" s="804">
        <f>IF(C326=TRUE,_xlfn.XLOOKUP(Tabla135[[#This Row],[Id Riesgo]],Tabla13[Id Riesgo],Tabla13[Porcentaje Impacto],"",1),"")</f>
        <v>0.8</v>
      </c>
      <c r="F326" s="290" t="str">
        <f t="shared" si="31"/>
        <v>RC32</v>
      </c>
      <c r="G326" s="414" t="b">
        <f>_xlfn.XLOOKUP(F326,Tabla13[Id Riesgo],Tabla13[Registro diligenciado],FALSE,1)</f>
        <v>1</v>
      </c>
      <c r="H326" s="290" t="str">
        <f>IF(G326,_xlfn.XLOOKUP(F326,Tabla6[Id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6" s="327">
        <f>_xlfn.XLOOKUP(Tabla135[[#This Row],[Id Riesgo]],Tabla13[Id Riesgo],Tabla13[Probabilidad])</f>
        <v>0.8</v>
      </c>
      <c r="J326" s="327">
        <f>_xlfn.XLOOKUP(Tabla135[[#This Row],[Id Riesgo]],Tabla13[Id Riesgo],Tabla13[Porcentaje Impacto],"",1)</f>
        <v>0.8</v>
      </c>
      <c r="K326" s="311">
        <v>5</v>
      </c>
      <c r="L326" s="435"/>
      <c r="M326" s="435"/>
      <c r="N326" s="435"/>
      <c r="O326" s="431"/>
      <c r="P326" s="435"/>
      <c r="Q326" s="434" t="str">
        <f>_xlfn.TEXTJOIN(" ",TRUE,Tabla135[[#This Row],[Actividad - Acción ¿Qué?
Inicia con verbo]],Tabla135[[#This Row],[Complemento
(Observaciones o desviaciones)]])</f>
        <v/>
      </c>
      <c r="R326" s="431"/>
      <c r="S326" s="451" t="str">
        <f>_xlfn.XLOOKUP(Tabla135[[#This Row],[Tipo de control]],Tabla7[Tipo de control],Tabla7[Peso],"",1)</f>
        <v/>
      </c>
      <c r="T326" s="430" t="str">
        <f>_xlfn.XLOOKUP(Tabla135[[#This Row],[Tipo de control]],Tabla7[Tipo de control],Tabla7[Afectación matriz],"",1)</f>
        <v/>
      </c>
      <c r="U326" s="431"/>
      <c r="V326" s="451" t="str">
        <f>_xlfn.XLOOKUP(Tabla135[[#This Row],[Implementación]],Tabla11[Implementación],Tabla11[Peso],"",1)</f>
        <v/>
      </c>
      <c r="W326" s="431"/>
      <c r="X326" s="431"/>
      <c r="Y326" s="431"/>
      <c r="Z326" s="431"/>
      <c r="AA326" s="432" t="str">
        <f>IFERROR(Tabla135[[#This Row],[Peso del control]]+Tabla135[[#This Row],[Peso de la implementación]],"")</f>
        <v/>
      </c>
      <c r="AB326" s="432" t="str" cm="1">
        <f t="array" ref="AB326">IFERROR(IF(Tabla135[[#This Row],[Registro diligenciado]]=TRUE,_xlfn.IFS(AND(Tabla135[[#This Row],[No. de Control]]=1,Tabla135[[#This Row],[Desplazamiento en la Matriz]]="Probabilidad"),D326-(D326*Tabla135[[#This Row],[Valor del control]]),AND(Tabla135[[#This Row],[No. de Control]]&gt;1,Tabla135[[#This Row],[Desplazamiento en la Matriz]]="Probabilidad"),AB325-(AB325*Tabla135[[#This Row],[Valor del control]]),AND(Tabla135[[#This Row],[No. de Control]]=1,Tabla135[[#This Row],[Desplazamiento en la Matriz]]="Impacto"),D326,AND(Tabla135[[#This Row],[No. de Control]]&gt;1,Tabla135[[#This Row],[Desplazamiento en la Matriz]]="Impacto"),AB325),""),"")</f>
        <v/>
      </c>
      <c r="AC326" s="432" t="str" cm="1">
        <f t="array" ref="AC326">IFERROR(IF(Tabla135[[#This Row],[Registro diligenciado]]=TRUE,_xlfn.IFS(AND(Tabla135[[#This Row],[No. de Control]]=1,Tabla135[[#This Row],[Desplazamiento en la Matriz]]="Impacto"),E326-(E326*Tabla135[[#This Row],[Valor del control]]),AND(Tabla135[[#This Row],[No. de Control]]&gt;1,Tabla135[[#This Row],[Desplazamiento en la Matriz]]="Impacto"),AC325-(AC325*Tabla135[[#This Row],[Valor del control]]),AND(Tabla135[[#This Row],[No. de Control]]=1,Tabla135[[#This Row],[Desplazamiento en la Matriz]]="Probabilidad"),E326,AND(Tabla135[[#This Row],[No. de Control]]&gt;1,Tabla135[[#This Row],[Desplazamiento en la Matriz]]="Probabilidad"),AC325),""),"")</f>
        <v/>
      </c>
      <c r="AD326" s="310">
        <f>IFERROR(_xlfn.MINIFS(Tabla135[Probabilidad residual],Tabla135[Id Riesgo],Tabla135[[#This Row],[Id Riesgo]]),"")</f>
        <v>0.4</v>
      </c>
      <c r="AE326" s="310">
        <f>IFERROR(_xlfn.MINIFS(Tabla135[Impacto residual],Tabla135[Id Riesgo],Tabla135[[#This Row],[Id Riesgo]]),"")</f>
        <v>0.8</v>
      </c>
      <c r="AF326" s="310" t="str" cm="1">
        <f t="array" ref="AF3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6" s="310" t="str" cm="1">
        <f t="array" ref="AG3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6" s="213"/>
      <c r="AJ326" s="801">
        <f>_xlfn.MINIFS(Tabla135[Probabilidad residual],Tabla135[Id Riesgo],Tabla135[[#This Row],[Id Riesgo]])</f>
        <v>0.4</v>
      </c>
      <c r="AK326" s="801">
        <f>_xlfn.MINIFS(Tabla135[Impacto residual],Tabla135[Id Riesgo],Tabla135[[#This Row],[Id Riesgo]])</f>
        <v>0.8</v>
      </c>
      <c r="AL326" s="801"/>
      <c r="AM326" s="801"/>
      <c r="AN326" s="213"/>
      <c r="AO326" s="213"/>
      <c r="AP326" s="213"/>
      <c r="AQ326" s="213"/>
      <c r="AR326" s="213"/>
      <c r="AS326" s="213"/>
      <c r="AT326" s="213"/>
      <c r="AU326" s="213"/>
      <c r="AV326" s="213"/>
      <c r="AW326" s="213"/>
      <c r="AX326" s="213"/>
      <c r="AY326" s="213"/>
    </row>
    <row r="327" spans="1:51" ht="87" hidden="1" x14ac:dyDescent="0.4">
      <c r="A327" s="789" t="str">
        <f>Tabla135[[#This Row],[Id Riesgo]]</f>
        <v>RC32</v>
      </c>
      <c r="B327"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7" s="785" t="b">
        <f>Tabla135[[#This Row],[Identificado en paso 1 y 2?]]</f>
        <v>1</v>
      </c>
      <c r="D327" s="804">
        <f>_xlfn.XLOOKUP(Tabla135[[#This Row],[Id Riesgo]],Tabla13[Id Riesgo],Tabla13[Probabilidad],"",1)</f>
        <v>0.8</v>
      </c>
      <c r="E327" s="804">
        <f>IF(C327=TRUE,_xlfn.XLOOKUP(Tabla135[[#This Row],[Id Riesgo]],Tabla13[Id Riesgo],Tabla13[Porcentaje Impacto],"",1),"")</f>
        <v>0.8</v>
      </c>
      <c r="F327" s="290" t="str">
        <f t="shared" si="31"/>
        <v>RC32</v>
      </c>
      <c r="G327" s="414" t="b">
        <f>_xlfn.XLOOKUP(F327,Tabla13[Id Riesgo],Tabla13[Registro diligenciado],FALSE,1)</f>
        <v>1</v>
      </c>
      <c r="H327" s="290" t="str">
        <f>IF(G327,_xlfn.XLOOKUP(F327,Tabla6[Id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7" s="327">
        <f>_xlfn.XLOOKUP(Tabla135[[#This Row],[Id Riesgo]],Tabla13[Id Riesgo],Tabla13[Probabilidad])</f>
        <v>0.8</v>
      </c>
      <c r="J327" s="327">
        <f>_xlfn.XLOOKUP(Tabla135[[#This Row],[Id Riesgo]],Tabla13[Id Riesgo],Tabla13[Porcentaje Impacto],"",1)</f>
        <v>0.8</v>
      </c>
      <c r="K327" s="311">
        <v>6</v>
      </c>
      <c r="L327" s="435"/>
      <c r="M327" s="435"/>
      <c r="N327" s="435"/>
      <c r="O327" s="431"/>
      <c r="P327" s="435"/>
      <c r="Q327" s="434" t="str">
        <f>_xlfn.TEXTJOIN(" ",TRUE,Tabla135[[#This Row],[Actividad - Acción ¿Qué?
Inicia con verbo]],Tabla135[[#This Row],[Complemento
(Observaciones o desviaciones)]])</f>
        <v/>
      </c>
      <c r="R327" s="431"/>
      <c r="S327" s="451" t="str">
        <f>_xlfn.XLOOKUP(Tabla135[[#This Row],[Tipo de control]],Tabla7[Tipo de control],Tabla7[Peso],"",1)</f>
        <v/>
      </c>
      <c r="T327" s="430" t="str">
        <f>_xlfn.XLOOKUP(Tabla135[[#This Row],[Tipo de control]],Tabla7[Tipo de control],Tabla7[Afectación matriz],"",1)</f>
        <v/>
      </c>
      <c r="U327" s="431"/>
      <c r="V327" s="451" t="str">
        <f>_xlfn.XLOOKUP(Tabla135[[#This Row],[Implementación]],Tabla11[Implementación],Tabla11[Peso],"",1)</f>
        <v/>
      </c>
      <c r="W327" s="431"/>
      <c r="X327" s="431"/>
      <c r="Y327" s="431"/>
      <c r="Z327" s="431"/>
      <c r="AA327" s="432" t="str">
        <f>IFERROR(Tabla135[[#This Row],[Peso del control]]+Tabla135[[#This Row],[Peso de la implementación]],"")</f>
        <v/>
      </c>
      <c r="AB327" s="432" t="str" cm="1">
        <f t="array" ref="AB327">IFERROR(IF(Tabla135[[#This Row],[Registro diligenciado]]=TRUE,_xlfn.IFS(AND(Tabla135[[#This Row],[No. de Control]]=1,Tabla135[[#This Row],[Desplazamiento en la Matriz]]="Probabilidad"),D327-(D327*Tabla135[[#This Row],[Valor del control]]),AND(Tabla135[[#This Row],[No. de Control]]&gt;1,Tabla135[[#This Row],[Desplazamiento en la Matriz]]="Probabilidad"),AB326-(AB326*Tabla135[[#This Row],[Valor del control]]),AND(Tabla135[[#This Row],[No. de Control]]=1,Tabla135[[#This Row],[Desplazamiento en la Matriz]]="Impacto"),D327,AND(Tabla135[[#This Row],[No. de Control]]&gt;1,Tabla135[[#This Row],[Desplazamiento en la Matriz]]="Impacto"),AB326),""),"")</f>
        <v/>
      </c>
      <c r="AC327" s="432" t="str" cm="1">
        <f t="array" ref="AC327">IFERROR(IF(Tabla135[[#This Row],[Registro diligenciado]]=TRUE,_xlfn.IFS(AND(Tabla135[[#This Row],[No. de Control]]=1,Tabla135[[#This Row],[Desplazamiento en la Matriz]]="Impacto"),E327-(E327*Tabla135[[#This Row],[Valor del control]]),AND(Tabla135[[#This Row],[No. de Control]]&gt;1,Tabla135[[#This Row],[Desplazamiento en la Matriz]]="Impacto"),AC326-(AC326*Tabla135[[#This Row],[Valor del control]]),AND(Tabla135[[#This Row],[No. de Control]]=1,Tabla135[[#This Row],[Desplazamiento en la Matriz]]="Probabilidad"),E327,AND(Tabla135[[#This Row],[No. de Control]]&gt;1,Tabla135[[#This Row],[Desplazamiento en la Matriz]]="Probabilidad"),AC326),""),"")</f>
        <v/>
      </c>
      <c r="AD327" s="310">
        <f>IFERROR(_xlfn.MINIFS(Tabla135[Probabilidad residual],Tabla135[Id Riesgo],Tabla135[[#This Row],[Id Riesgo]]),"")</f>
        <v>0.4</v>
      </c>
      <c r="AE327" s="310">
        <f>IFERROR(_xlfn.MINIFS(Tabla135[Impacto residual],Tabla135[Id Riesgo],Tabla135[[#This Row],[Id Riesgo]]),"")</f>
        <v>0.8</v>
      </c>
      <c r="AF327" s="310" t="str" cm="1">
        <f t="array" ref="AF3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7" s="310" t="str" cm="1">
        <f t="array" ref="AG3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7" s="213"/>
      <c r="AJ327" s="801">
        <f>_xlfn.MINIFS(Tabla135[Probabilidad residual],Tabla135[Id Riesgo],Tabla135[[#This Row],[Id Riesgo]])</f>
        <v>0.4</v>
      </c>
      <c r="AK327" s="801">
        <f>_xlfn.MINIFS(Tabla135[Impacto residual],Tabla135[Id Riesgo],Tabla135[[#This Row],[Id Riesgo]])</f>
        <v>0.8</v>
      </c>
      <c r="AL327" s="801"/>
      <c r="AM327" s="801"/>
      <c r="AN327" s="213"/>
      <c r="AO327" s="213"/>
      <c r="AP327" s="213"/>
      <c r="AQ327" s="213"/>
      <c r="AR327" s="213"/>
      <c r="AS327" s="213"/>
      <c r="AT327" s="213"/>
      <c r="AU327" s="213"/>
      <c r="AV327" s="213"/>
      <c r="AW327" s="213"/>
      <c r="AX327" s="213"/>
      <c r="AY327" s="213"/>
    </row>
    <row r="328" spans="1:51" ht="87" hidden="1" x14ac:dyDescent="0.4">
      <c r="A328" s="789" t="str">
        <f>Tabla135[[#This Row],[Id Riesgo]]</f>
        <v>RC32</v>
      </c>
      <c r="B328"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8" s="785" t="b">
        <f>Tabla135[[#This Row],[Identificado en paso 1 y 2?]]</f>
        <v>1</v>
      </c>
      <c r="D328" s="804">
        <f>_xlfn.XLOOKUP(Tabla135[[#This Row],[Id Riesgo]],Tabla13[Id Riesgo],Tabla13[Probabilidad],"",1)</f>
        <v>0.8</v>
      </c>
      <c r="E328" s="804">
        <f>IF(C328=TRUE,_xlfn.XLOOKUP(Tabla135[[#This Row],[Id Riesgo]],Tabla13[Id Riesgo],Tabla13[Porcentaje Impacto],"",1),"")</f>
        <v>0.8</v>
      </c>
      <c r="F328" s="290" t="str">
        <f t="shared" si="31"/>
        <v>RC32</v>
      </c>
      <c r="G328" s="414" t="b">
        <f>_xlfn.XLOOKUP(F328,Tabla13[Id Riesgo],Tabla13[Registro diligenciado],FALSE,1)</f>
        <v>1</v>
      </c>
      <c r="H328" s="290" t="str">
        <f>IF(G328,_xlfn.XLOOKUP(F328,Tabla6[Id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8" s="327">
        <f>_xlfn.XLOOKUP(Tabla135[[#This Row],[Id Riesgo]],Tabla13[Id Riesgo],Tabla13[Probabilidad])</f>
        <v>0.8</v>
      </c>
      <c r="J328" s="327">
        <f>_xlfn.XLOOKUP(Tabla135[[#This Row],[Id Riesgo]],Tabla13[Id Riesgo],Tabla13[Porcentaje Impacto],"",1)</f>
        <v>0.8</v>
      </c>
      <c r="K328" s="311">
        <v>7</v>
      </c>
      <c r="L328" s="435"/>
      <c r="M328" s="435"/>
      <c r="N328" s="435"/>
      <c r="O328" s="431"/>
      <c r="P328" s="435"/>
      <c r="Q328" s="434" t="str">
        <f>_xlfn.TEXTJOIN(" ",TRUE,Tabla135[[#This Row],[Actividad - Acción ¿Qué?
Inicia con verbo]],Tabla135[[#This Row],[Complemento
(Observaciones o desviaciones)]])</f>
        <v/>
      </c>
      <c r="R328" s="431"/>
      <c r="S328" s="451" t="str">
        <f>_xlfn.XLOOKUP(Tabla135[[#This Row],[Tipo de control]],Tabla7[Tipo de control],Tabla7[Peso],"",1)</f>
        <v/>
      </c>
      <c r="T328" s="430" t="str">
        <f>_xlfn.XLOOKUP(Tabla135[[#This Row],[Tipo de control]],Tabla7[Tipo de control],Tabla7[Afectación matriz],"",1)</f>
        <v/>
      </c>
      <c r="U328" s="431"/>
      <c r="V328" s="451" t="str">
        <f>_xlfn.XLOOKUP(Tabla135[[#This Row],[Implementación]],Tabla11[Implementación],Tabla11[Peso],"",1)</f>
        <v/>
      </c>
      <c r="W328" s="431"/>
      <c r="X328" s="431"/>
      <c r="Y328" s="431"/>
      <c r="Z328" s="431"/>
      <c r="AA328" s="432" t="str">
        <f>IFERROR(Tabla135[[#This Row],[Peso del control]]+Tabla135[[#This Row],[Peso de la implementación]],"")</f>
        <v/>
      </c>
      <c r="AB328" s="432" t="str" cm="1">
        <f t="array" ref="AB328">IFERROR(IF(Tabla135[[#This Row],[Registro diligenciado]]=TRUE,_xlfn.IFS(AND(Tabla135[[#This Row],[No. de Control]]=1,Tabla135[[#This Row],[Desplazamiento en la Matriz]]="Probabilidad"),D328-(D328*Tabla135[[#This Row],[Valor del control]]),AND(Tabla135[[#This Row],[No. de Control]]&gt;1,Tabla135[[#This Row],[Desplazamiento en la Matriz]]="Probabilidad"),AB327-(AB327*Tabla135[[#This Row],[Valor del control]]),AND(Tabla135[[#This Row],[No. de Control]]=1,Tabla135[[#This Row],[Desplazamiento en la Matriz]]="Impacto"),D328,AND(Tabla135[[#This Row],[No. de Control]]&gt;1,Tabla135[[#This Row],[Desplazamiento en la Matriz]]="Impacto"),AB327),""),"")</f>
        <v/>
      </c>
      <c r="AC328" s="432" t="str" cm="1">
        <f t="array" ref="AC328">IFERROR(IF(Tabla135[[#This Row],[Registro diligenciado]]=TRUE,_xlfn.IFS(AND(Tabla135[[#This Row],[No. de Control]]=1,Tabla135[[#This Row],[Desplazamiento en la Matriz]]="Impacto"),E328-(E328*Tabla135[[#This Row],[Valor del control]]),AND(Tabla135[[#This Row],[No. de Control]]&gt;1,Tabla135[[#This Row],[Desplazamiento en la Matriz]]="Impacto"),AC327-(AC327*Tabla135[[#This Row],[Valor del control]]),AND(Tabla135[[#This Row],[No. de Control]]=1,Tabla135[[#This Row],[Desplazamiento en la Matriz]]="Probabilidad"),E328,AND(Tabla135[[#This Row],[No. de Control]]&gt;1,Tabla135[[#This Row],[Desplazamiento en la Matriz]]="Probabilidad"),AC327),""),"")</f>
        <v/>
      </c>
      <c r="AD328" s="310">
        <f>IFERROR(_xlfn.MINIFS(Tabla135[Probabilidad residual],Tabla135[Id Riesgo],Tabla135[[#This Row],[Id Riesgo]]),"")</f>
        <v>0.4</v>
      </c>
      <c r="AE328" s="310">
        <f>IFERROR(_xlfn.MINIFS(Tabla135[Impacto residual],Tabla135[Id Riesgo],Tabla135[[#This Row],[Id Riesgo]]),"")</f>
        <v>0.8</v>
      </c>
      <c r="AF328" s="310" t="str" cm="1">
        <f t="array" ref="AF3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8" s="310" t="str" cm="1">
        <f t="array" ref="AG3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8" s="213"/>
      <c r="AJ328" s="801">
        <f>_xlfn.MINIFS(Tabla135[Probabilidad residual],Tabla135[Id Riesgo],Tabla135[[#This Row],[Id Riesgo]])</f>
        <v>0.4</v>
      </c>
      <c r="AK328" s="801">
        <f>_xlfn.MINIFS(Tabla135[Impacto residual],Tabla135[Id Riesgo],Tabla135[[#This Row],[Id Riesgo]])</f>
        <v>0.8</v>
      </c>
      <c r="AL328" s="801"/>
      <c r="AM328" s="801"/>
      <c r="AN328" s="213"/>
      <c r="AO328" s="213"/>
      <c r="AP328" s="213"/>
      <c r="AQ328" s="213"/>
      <c r="AR328" s="213"/>
      <c r="AS328" s="213"/>
      <c r="AT328" s="213"/>
      <c r="AU328" s="213"/>
      <c r="AV328" s="213"/>
      <c r="AW328" s="213"/>
      <c r="AX328" s="213"/>
      <c r="AY328" s="213"/>
    </row>
    <row r="329" spans="1:51" ht="87" hidden="1" x14ac:dyDescent="0.4">
      <c r="A329" s="789" t="str">
        <f>Tabla135[[#This Row],[Id Riesgo]]</f>
        <v>RC32</v>
      </c>
      <c r="B329"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29" s="785" t="b">
        <f>Tabla135[[#This Row],[Identificado en paso 1 y 2?]]</f>
        <v>1</v>
      </c>
      <c r="D329" s="804">
        <f>_xlfn.XLOOKUP(Tabla135[[#This Row],[Id Riesgo]],Tabla13[Id Riesgo],Tabla13[Probabilidad],"",1)</f>
        <v>0.8</v>
      </c>
      <c r="E329" s="804">
        <f>IF(C329=TRUE,_xlfn.XLOOKUP(Tabla135[[#This Row],[Id Riesgo]],Tabla13[Id Riesgo],Tabla13[Porcentaje Impacto],"",1),"")</f>
        <v>0.8</v>
      </c>
      <c r="F329" s="290" t="str">
        <f t="shared" si="31"/>
        <v>RC32</v>
      </c>
      <c r="G329" s="414" t="b">
        <f>_xlfn.XLOOKUP(F329,Tabla13[Id Riesgo],Tabla13[Registro diligenciado],FALSE,1)</f>
        <v>1</v>
      </c>
      <c r="H329" s="290" t="str">
        <f>IF(G329,_xlfn.XLOOKUP(F329,Tabla6[Id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29" s="327">
        <f>_xlfn.XLOOKUP(Tabla135[[#This Row],[Id Riesgo]],Tabla13[Id Riesgo],Tabla13[Probabilidad])</f>
        <v>0.8</v>
      </c>
      <c r="J329" s="327">
        <f>_xlfn.XLOOKUP(Tabla135[[#This Row],[Id Riesgo]],Tabla13[Id Riesgo],Tabla13[Porcentaje Impacto],"",1)</f>
        <v>0.8</v>
      </c>
      <c r="K329" s="311">
        <v>8</v>
      </c>
      <c r="L329" s="435"/>
      <c r="M329" s="435"/>
      <c r="N329" s="435"/>
      <c r="O329" s="431"/>
      <c r="P329" s="435"/>
      <c r="Q329" s="434" t="str">
        <f>_xlfn.TEXTJOIN(" ",TRUE,Tabla135[[#This Row],[Actividad - Acción ¿Qué?
Inicia con verbo]],Tabla135[[#This Row],[Complemento
(Observaciones o desviaciones)]])</f>
        <v/>
      </c>
      <c r="R329" s="431"/>
      <c r="S329" s="451" t="str">
        <f>_xlfn.XLOOKUP(Tabla135[[#This Row],[Tipo de control]],Tabla7[Tipo de control],Tabla7[Peso],"",1)</f>
        <v/>
      </c>
      <c r="T329" s="430" t="str">
        <f>_xlfn.XLOOKUP(Tabla135[[#This Row],[Tipo de control]],Tabla7[Tipo de control],Tabla7[Afectación matriz],"",1)</f>
        <v/>
      </c>
      <c r="U329" s="431"/>
      <c r="V329" s="451" t="str">
        <f>_xlfn.XLOOKUP(Tabla135[[#This Row],[Implementación]],Tabla11[Implementación],Tabla11[Peso],"",1)</f>
        <v/>
      </c>
      <c r="W329" s="431"/>
      <c r="X329" s="431"/>
      <c r="Y329" s="431"/>
      <c r="Z329" s="431"/>
      <c r="AA329" s="432" t="str">
        <f>IFERROR(Tabla135[[#This Row],[Peso del control]]+Tabla135[[#This Row],[Peso de la implementación]],"")</f>
        <v/>
      </c>
      <c r="AB329" s="432" t="str" cm="1">
        <f t="array" ref="AB329">IFERROR(IF(Tabla135[[#This Row],[Registro diligenciado]]=TRUE,_xlfn.IFS(AND(Tabla135[[#This Row],[No. de Control]]=1,Tabla135[[#This Row],[Desplazamiento en la Matriz]]="Probabilidad"),D329-(D329*Tabla135[[#This Row],[Valor del control]]),AND(Tabla135[[#This Row],[No. de Control]]&gt;1,Tabla135[[#This Row],[Desplazamiento en la Matriz]]="Probabilidad"),AB328-(AB328*Tabla135[[#This Row],[Valor del control]]),AND(Tabla135[[#This Row],[No. de Control]]=1,Tabla135[[#This Row],[Desplazamiento en la Matriz]]="Impacto"),D329,AND(Tabla135[[#This Row],[No. de Control]]&gt;1,Tabla135[[#This Row],[Desplazamiento en la Matriz]]="Impacto"),AB328),""),"")</f>
        <v/>
      </c>
      <c r="AC329" s="432" t="str" cm="1">
        <f t="array" ref="AC329">IFERROR(IF(Tabla135[[#This Row],[Registro diligenciado]]=TRUE,_xlfn.IFS(AND(Tabla135[[#This Row],[No. de Control]]=1,Tabla135[[#This Row],[Desplazamiento en la Matriz]]="Impacto"),E329-(E329*Tabla135[[#This Row],[Valor del control]]),AND(Tabla135[[#This Row],[No. de Control]]&gt;1,Tabla135[[#This Row],[Desplazamiento en la Matriz]]="Impacto"),AC328-(AC328*Tabla135[[#This Row],[Valor del control]]),AND(Tabla135[[#This Row],[No. de Control]]=1,Tabla135[[#This Row],[Desplazamiento en la Matriz]]="Probabilidad"),E329,AND(Tabla135[[#This Row],[No. de Control]]&gt;1,Tabla135[[#This Row],[Desplazamiento en la Matriz]]="Probabilidad"),AC328),""),"")</f>
        <v/>
      </c>
      <c r="AD329" s="310">
        <f>IFERROR(_xlfn.MINIFS(Tabla135[Probabilidad residual],Tabla135[Id Riesgo],Tabla135[[#This Row],[Id Riesgo]]),"")</f>
        <v>0.4</v>
      </c>
      <c r="AE329" s="310">
        <f>IFERROR(_xlfn.MINIFS(Tabla135[Impacto residual],Tabla135[Id Riesgo],Tabla135[[#This Row],[Id Riesgo]]),"")</f>
        <v>0.8</v>
      </c>
      <c r="AF329" s="310" t="str" cm="1">
        <f t="array" ref="AF3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29" s="310" t="str" cm="1">
        <f t="array" ref="AG3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29" s="213"/>
      <c r="AJ329" s="801">
        <f>_xlfn.MINIFS(Tabla135[Probabilidad residual],Tabla135[Id Riesgo],Tabla135[[#This Row],[Id Riesgo]])</f>
        <v>0.4</v>
      </c>
      <c r="AK329" s="801">
        <f>_xlfn.MINIFS(Tabla135[Impacto residual],Tabla135[Id Riesgo],Tabla135[[#This Row],[Id Riesgo]])</f>
        <v>0.8</v>
      </c>
      <c r="AL329" s="801"/>
      <c r="AM329" s="801"/>
      <c r="AN329" s="213"/>
      <c r="AO329" s="213"/>
      <c r="AP329" s="213"/>
      <c r="AQ329" s="213"/>
      <c r="AR329" s="213"/>
      <c r="AS329" s="213"/>
      <c r="AT329" s="213"/>
      <c r="AU329" s="213"/>
      <c r="AV329" s="213"/>
      <c r="AW329" s="213"/>
      <c r="AX329" s="213"/>
      <c r="AY329" s="213"/>
    </row>
    <row r="330" spans="1:51" ht="87" hidden="1" x14ac:dyDescent="0.4">
      <c r="A330" s="789" t="str">
        <f>Tabla135[[#This Row],[Id Riesgo]]</f>
        <v>RC32</v>
      </c>
      <c r="B330"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30" s="785" t="b">
        <f>Tabla135[[#This Row],[Identificado en paso 1 y 2?]]</f>
        <v>1</v>
      </c>
      <c r="D330" s="804">
        <f>_xlfn.XLOOKUP(Tabla135[[#This Row],[Id Riesgo]],Tabla13[Id Riesgo],Tabla13[Probabilidad],"",1)</f>
        <v>0.8</v>
      </c>
      <c r="E330" s="804">
        <f>IF(C330=TRUE,_xlfn.XLOOKUP(Tabla135[[#This Row],[Id Riesgo]],Tabla13[Id Riesgo],Tabla13[Porcentaje Impacto],"",1),"")</f>
        <v>0.8</v>
      </c>
      <c r="F330" s="290" t="str">
        <f t="shared" si="31"/>
        <v>RC32</v>
      </c>
      <c r="G330" s="414" t="b">
        <f>_xlfn.XLOOKUP(F330,Tabla13[Id Riesgo],Tabla13[Registro diligenciado],FALSE,1)</f>
        <v>1</v>
      </c>
      <c r="H330" s="290" t="str">
        <f>IF(G330,_xlfn.XLOOKUP(F330,Tabla6[Id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30" s="327">
        <f>_xlfn.XLOOKUP(Tabla135[[#This Row],[Id Riesgo]],Tabla13[Id Riesgo],Tabla13[Probabilidad])</f>
        <v>0.8</v>
      </c>
      <c r="J330" s="327">
        <f>_xlfn.XLOOKUP(Tabla135[[#This Row],[Id Riesgo]],Tabla13[Id Riesgo],Tabla13[Porcentaje Impacto],"",1)</f>
        <v>0.8</v>
      </c>
      <c r="K330" s="311">
        <v>9</v>
      </c>
      <c r="L330" s="435"/>
      <c r="M330" s="435"/>
      <c r="N330" s="435"/>
      <c r="O330" s="431"/>
      <c r="P330" s="435"/>
      <c r="Q330" s="434" t="str">
        <f>_xlfn.TEXTJOIN(" ",TRUE,Tabla135[[#This Row],[Actividad - Acción ¿Qué?
Inicia con verbo]],Tabla135[[#This Row],[Complemento
(Observaciones o desviaciones)]])</f>
        <v/>
      </c>
      <c r="R330" s="431"/>
      <c r="S330" s="451" t="str">
        <f>_xlfn.XLOOKUP(Tabla135[[#This Row],[Tipo de control]],Tabla7[Tipo de control],Tabla7[Peso],"",1)</f>
        <v/>
      </c>
      <c r="T330" s="430" t="str">
        <f>_xlfn.XLOOKUP(Tabla135[[#This Row],[Tipo de control]],Tabla7[Tipo de control],Tabla7[Afectación matriz],"",1)</f>
        <v/>
      </c>
      <c r="U330" s="431"/>
      <c r="V330" s="451" t="str">
        <f>_xlfn.XLOOKUP(Tabla135[[#This Row],[Implementación]],Tabla11[Implementación],Tabla11[Peso],"",1)</f>
        <v/>
      </c>
      <c r="W330" s="431"/>
      <c r="X330" s="431"/>
      <c r="Y330" s="431"/>
      <c r="Z330" s="431"/>
      <c r="AA330" s="432" t="str">
        <f>IFERROR(Tabla135[[#This Row],[Peso del control]]+Tabla135[[#This Row],[Peso de la implementación]],"")</f>
        <v/>
      </c>
      <c r="AB330" s="432" t="str" cm="1">
        <f t="array" ref="AB330">IFERROR(IF(Tabla135[[#This Row],[Registro diligenciado]]=TRUE,_xlfn.IFS(AND(Tabla135[[#This Row],[No. de Control]]=1,Tabla135[[#This Row],[Desplazamiento en la Matriz]]="Probabilidad"),D330-(D330*Tabla135[[#This Row],[Valor del control]]),AND(Tabla135[[#This Row],[No. de Control]]&gt;1,Tabla135[[#This Row],[Desplazamiento en la Matriz]]="Probabilidad"),AB329-(AB329*Tabla135[[#This Row],[Valor del control]]),AND(Tabla135[[#This Row],[No. de Control]]=1,Tabla135[[#This Row],[Desplazamiento en la Matriz]]="Impacto"),D330,AND(Tabla135[[#This Row],[No. de Control]]&gt;1,Tabla135[[#This Row],[Desplazamiento en la Matriz]]="Impacto"),AB329),""),"")</f>
        <v/>
      </c>
      <c r="AC330" s="432" t="str" cm="1">
        <f t="array" ref="AC330">IFERROR(IF(Tabla135[[#This Row],[Registro diligenciado]]=TRUE,_xlfn.IFS(AND(Tabla135[[#This Row],[No. de Control]]=1,Tabla135[[#This Row],[Desplazamiento en la Matriz]]="Impacto"),E330-(E330*Tabla135[[#This Row],[Valor del control]]),AND(Tabla135[[#This Row],[No. de Control]]&gt;1,Tabla135[[#This Row],[Desplazamiento en la Matriz]]="Impacto"),AC329-(AC329*Tabla135[[#This Row],[Valor del control]]),AND(Tabla135[[#This Row],[No. de Control]]=1,Tabla135[[#This Row],[Desplazamiento en la Matriz]]="Probabilidad"),E330,AND(Tabla135[[#This Row],[No. de Control]]&gt;1,Tabla135[[#This Row],[Desplazamiento en la Matriz]]="Probabilidad"),AC329),""),"")</f>
        <v/>
      </c>
      <c r="AD330" s="310">
        <f>IFERROR(_xlfn.MINIFS(Tabla135[Probabilidad residual],Tabla135[Id Riesgo],Tabla135[[#This Row],[Id Riesgo]]),"")</f>
        <v>0.4</v>
      </c>
      <c r="AE330" s="310">
        <f>IFERROR(_xlfn.MINIFS(Tabla135[Impacto residual],Tabla135[Id Riesgo],Tabla135[[#This Row],[Id Riesgo]]),"")</f>
        <v>0.8</v>
      </c>
      <c r="AF330" s="310" t="str" cm="1">
        <f t="array" ref="AF3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30" s="310" t="str" cm="1">
        <f t="array" ref="AG3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0" s="213"/>
      <c r="AJ330" s="801">
        <f>_xlfn.MINIFS(Tabla135[Probabilidad residual],Tabla135[Id Riesgo],Tabla135[[#This Row],[Id Riesgo]])</f>
        <v>0.4</v>
      </c>
      <c r="AK330" s="801">
        <f>_xlfn.MINIFS(Tabla135[Impacto residual],Tabla135[Id Riesgo],Tabla135[[#This Row],[Id Riesgo]])</f>
        <v>0.8</v>
      </c>
      <c r="AL330" s="801"/>
      <c r="AM330" s="801"/>
      <c r="AN330" s="213"/>
      <c r="AO330" s="213"/>
      <c r="AP330" s="213"/>
      <c r="AQ330" s="213"/>
      <c r="AR330" s="213"/>
      <c r="AS330" s="213"/>
      <c r="AT330" s="213"/>
      <c r="AU330" s="213"/>
      <c r="AV330" s="213"/>
      <c r="AW330" s="213"/>
      <c r="AX330" s="213"/>
      <c r="AY330" s="213"/>
    </row>
    <row r="331" spans="1:51" ht="87" hidden="1" x14ac:dyDescent="0.4">
      <c r="A331" s="789" t="str">
        <f>Tabla135[[#This Row],[Id Riesgo]]</f>
        <v>RC32</v>
      </c>
      <c r="B331" s="790" t="str">
        <f>Tabla135[[#This Row],[Riesgo]]</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C331" s="785" t="b">
        <f>Tabla135[[#This Row],[Identificado en paso 1 y 2?]]</f>
        <v>1</v>
      </c>
      <c r="D331" s="804">
        <f>_xlfn.XLOOKUP(Tabla135[[#This Row],[Id Riesgo]],Tabla13[Id Riesgo],Tabla13[Probabilidad],"",1)</f>
        <v>0.8</v>
      </c>
      <c r="E331" s="804">
        <f>IF(C331=TRUE,_xlfn.XLOOKUP(Tabla135[[#This Row],[Id Riesgo]],Tabla13[Id Riesgo],Tabla13[Porcentaje Impacto],"",1),"")</f>
        <v>0.8</v>
      </c>
      <c r="F331" s="290" t="str">
        <f t="shared" si="31"/>
        <v>RC32</v>
      </c>
      <c r="G331" s="414" t="b">
        <f>_xlfn.XLOOKUP(F331,Tabla13[Id Riesgo],Tabla13[Registro diligenciado],FALSE,1)</f>
        <v>1</v>
      </c>
      <c r="H331" s="290" t="str">
        <f>IF(G331,_xlfn.XLOOKUP(F331,Tabla6[Id Riesgo],Tabla6[DESCRIPCIÓN DEL RIESGO],FALSE,1),"")</f>
        <v>Posibilidad de afectación Legal por Conflicto de Intereses, Corrupción, Fraude interno debido a favorecimiento indebido mediante alteración, priorización selectiva o cierre injustificado de PQRSD radicadas en ORFEO, a causa de debilidades en la trazabilidad, monitoreo y control del sistema</v>
      </c>
      <c r="I331" s="327">
        <f>_xlfn.XLOOKUP(Tabla135[[#This Row],[Id Riesgo]],Tabla13[Id Riesgo],Tabla13[Probabilidad])</f>
        <v>0.8</v>
      </c>
      <c r="J331" s="327">
        <f>_xlfn.XLOOKUP(Tabla135[[#This Row],[Id Riesgo]],Tabla13[Id Riesgo],Tabla13[Porcentaje Impacto],"",1)</f>
        <v>0.8</v>
      </c>
      <c r="K331" s="311">
        <v>10</v>
      </c>
      <c r="L331" s="435"/>
      <c r="M331" s="435"/>
      <c r="N331" s="435"/>
      <c r="O331" s="431"/>
      <c r="P331" s="435"/>
      <c r="Q331" s="434" t="str">
        <f>_xlfn.TEXTJOIN(" ",TRUE,Tabla135[[#This Row],[Actividad - Acción ¿Qué?
Inicia con verbo]],Tabla135[[#This Row],[Complemento
(Observaciones o desviaciones)]])</f>
        <v/>
      </c>
      <c r="R331" s="431"/>
      <c r="S331" s="451" t="str">
        <f>_xlfn.XLOOKUP(Tabla135[[#This Row],[Tipo de control]],Tabla7[Tipo de control],Tabla7[Peso],"",1)</f>
        <v/>
      </c>
      <c r="T331" s="430" t="str">
        <f>_xlfn.XLOOKUP(Tabla135[[#This Row],[Tipo de control]],Tabla7[Tipo de control],Tabla7[Afectación matriz],"",1)</f>
        <v/>
      </c>
      <c r="U331" s="431"/>
      <c r="V331" s="451" t="str">
        <f>_xlfn.XLOOKUP(Tabla135[[#This Row],[Implementación]],Tabla11[Implementación],Tabla11[Peso],"",1)</f>
        <v/>
      </c>
      <c r="W331" s="431"/>
      <c r="X331" s="431"/>
      <c r="Y331" s="431"/>
      <c r="Z331" s="431"/>
      <c r="AA331" s="432" t="str">
        <f>IFERROR(Tabla135[[#This Row],[Peso del control]]+Tabla135[[#This Row],[Peso de la implementación]],"")</f>
        <v/>
      </c>
      <c r="AB331" s="432" t="str" cm="1">
        <f t="array" ref="AB331">IFERROR(IF(Tabla135[[#This Row],[Registro diligenciado]]=TRUE,_xlfn.IFS(AND(Tabla135[[#This Row],[No. de Control]]=1,Tabla135[[#This Row],[Desplazamiento en la Matriz]]="Probabilidad"),D331-(D331*Tabla135[[#This Row],[Valor del control]]),AND(Tabla135[[#This Row],[No. de Control]]&gt;1,Tabla135[[#This Row],[Desplazamiento en la Matriz]]="Probabilidad"),AB330-(AB330*Tabla135[[#This Row],[Valor del control]]),AND(Tabla135[[#This Row],[No. de Control]]=1,Tabla135[[#This Row],[Desplazamiento en la Matriz]]="Impacto"),D331,AND(Tabla135[[#This Row],[No. de Control]]&gt;1,Tabla135[[#This Row],[Desplazamiento en la Matriz]]="Impacto"),AB330),""),"")</f>
        <v/>
      </c>
      <c r="AC331" s="432" t="str" cm="1">
        <f t="array" ref="AC331">IFERROR(IF(Tabla135[[#This Row],[Registro diligenciado]]=TRUE,_xlfn.IFS(AND(Tabla135[[#This Row],[No. de Control]]=1,Tabla135[[#This Row],[Desplazamiento en la Matriz]]="Impacto"),E331-(E331*Tabla135[[#This Row],[Valor del control]]),AND(Tabla135[[#This Row],[No. de Control]]&gt;1,Tabla135[[#This Row],[Desplazamiento en la Matriz]]="Impacto"),AC330-(AC330*Tabla135[[#This Row],[Valor del control]]),AND(Tabla135[[#This Row],[No. de Control]]=1,Tabla135[[#This Row],[Desplazamiento en la Matriz]]="Probabilidad"),E331,AND(Tabla135[[#This Row],[No. de Control]]&gt;1,Tabla135[[#This Row],[Desplazamiento en la Matriz]]="Probabilidad"),AC330),""),"")</f>
        <v/>
      </c>
      <c r="AD331" s="310">
        <f>IFERROR(_xlfn.MINIFS(Tabla135[Probabilidad residual],Tabla135[Id Riesgo],Tabla135[[#This Row],[Id Riesgo]]),"")</f>
        <v>0.4</v>
      </c>
      <c r="AE331" s="310">
        <f>IFERROR(_xlfn.MINIFS(Tabla135[Impacto residual],Tabla135[Id Riesgo],Tabla135[[#This Row],[Id Riesgo]]),"")</f>
        <v>0.8</v>
      </c>
      <c r="AF331" s="310" t="str" cm="1">
        <f t="array" ref="AF3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31" s="310" t="str" cm="1">
        <f t="array" ref="AG3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1" s="213"/>
      <c r="AJ331" s="801">
        <f>_xlfn.MINIFS(Tabla135[Probabilidad residual],Tabla135[Id Riesgo],Tabla135[[#This Row],[Id Riesgo]])</f>
        <v>0.4</v>
      </c>
      <c r="AK331" s="801">
        <f>_xlfn.MINIFS(Tabla135[Impacto residual],Tabla135[Id Riesgo],Tabla135[[#This Row],[Id Riesgo]])</f>
        <v>0.8</v>
      </c>
      <c r="AL331" s="801"/>
      <c r="AM331" s="801"/>
      <c r="AN331" s="213"/>
      <c r="AO331" s="213"/>
      <c r="AP331" s="213"/>
      <c r="AQ331" s="213"/>
      <c r="AR331" s="213"/>
      <c r="AS331" s="213"/>
      <c r="AT331" s="213"/>
      <c r="AU331" s="213"/>
      <c r="AV331" s="213"/>
      <c r="AW331" s="213"/>
      <c r="AX331" s="213"/>
      <c r="AY331" s="213"/>
    </row>
    <row r="332" spans="1:51" ht="117" customHeight="1" x14ac:dyDescent="0.4">
      <c r="A332" s="783" t="str">
        <f>Tabla135[[#This Row],[Id Riesgo]]</f>
        <v>RC33</v>
      </c>
      <c r="B332" s="784" t="str">
        <f>Tabla135[[#This Row],[Riesgo]]</f>
        <v>Posibilidad de afectación Legal, Reputacional por Fraude interno, Conflicto de Intereses debido a omisión en el  trámite a las PQRSD puestas en conocimiento de la OIGT para favorecer a un tercero</v>
      </c>
      <c r="C332" s="776" t="b">
        <f>Tabla135[[#This Row],[Identificado en paso 1 y 2?]]</f>
        <v>1</v>
      </c>
      <c r="D332" s="801">
        <f>_xlfn.XLOOKUP(Tabla135[[#This Row],[Id Riesgo]],Tabla13[Id Riesgo],Tabla13[Probabilidad],"",1)</f>
        <v>0.8</v>
      </c>
      <c r="E332" s="801">
        <f>IF(C332=TRUE,_xlfn.XLOOKUP(Tabla135[[#This Row],[Id Riesgo]],Tabla13[Id Riesgo],Tabla13[Porcentaje Impacto],"",1),"")</f>
        <v>1</v>
      </c>
      <c r="F332" s="290" t="s">
        <v>621</v>
      </c>
      <c r="G332" s="414" t="b">
        <f>_xlfn.XLOOKUP(F332,Tabla13[Id Riesgo],Tabla13[Registro diligenciado],FALSE,1)</f>
        <v>1</v>
      </c>
      <c r="H332" s="290" t="str">
        <f>IF(G332,_xlfn.XLOOKUP(F332,Tabla6[Id Riesgo],Tabla6[DESCRIPCIÓN DEL RIESGO],FALSE,1),"")</f>
        <v>Posibilidad de afectación Legal, Reputacional por Fraude interno, Conflicto de Intereses debido a omisión en el  trámite a las PQRSD puestas en conocimiento de la OIGT para favorecer a un tercero</v>
      </c>
      <c r="I332" s="327">
        <f>_xlfn.XLOOKUP(Tabla135[[#This Row],[Id Riesgo]],Tabla13[Id Riesgo],Tabla13[Probabilidad])</f>
        <v>0.8</v>
      </c>
      <c r="J332" s="327">
        <f>_xlfn.XLOOKUP(Tabla135[[#This Row],[Id Riesgo]],Tabla13[Id Riesgo],Tabla13[Porcentaje Impacto],"",1)</f>
        <v>1</v>
      </c>
      <c r="K332" s="311">
        <v>1</v>
      </c>
      <c r="L332" s="314" t="s">
        <v>226</v>
      </c>
      <c r="M332" s="314" t="s">
        <v>219</v>
      </c>
      <c r="N332" s="314"/>
      <c r="O332" s="295" t="s">
        <v>855</v>
      </c>
      <c r="P332" s="314" t="s">
        <v>856</v>
      </c>
      <c r="Q332" s="328" t="str">
        <f>_xlfn.TEXTJOIN(" ",TRUE,Tabla135[[#This Row],[Actividad - Acción ¿Qué?
Inicia con verbo]],Tabla135[[#This Row],[Complemento
(Observaciones o desviaciones)]])</f>
        <v xml:space="preserve">Realizar seguimiento e identificación de las PQRSD registradas en la entidad y asignadas a la OIGT que no se han tramitado, informando a los profesionales a cargo para que realicen el trámite correspondiente </v>
      </c>
      <c r="R332" s="295" t="s">
        <v>135</v>
      </c>
      <c r="S332" s="327">
        <f>_xlfn.XLOOKUP(Tabla135[[#This Row],[Tipo de control]],Tabla7[Tipo de control],Tabla7[Peso],"",1)</f>
        <v>0.15</v>
      </c>
      <c r="T332" s="290" t="str">
        <f>_xlfn.XLOOKUP(Tabla135[[#This Row],[Tipo de control]],Tabla7[Tipo de control],Tabla7[Afectación matriz],"",1)</f>
        <v>Probabilidad</v>
      </c>
      <c r="U332" s="295" t="s">
        <v>136</v>
      </c>
      <c r="V332" s="327">
        <f>_xlfn.XLOOKUP(Tabla135[[#This Row],[Implementación]],Tabla11[Implementación],Tabla11[Peso],"",1)</f>
        <v>0.15</v>
      </c>
      <c r="W332" s="295" t="s">
        <v>131</v>
      </c>
      <c r="X332" s="295" t="s">
        <v>184</v>
      </c>
      <c r="Y332" s="295" t="s">
        <v>100</v>
      </c>
      <c r="Z332" s="295" t="s">
        <v>101</v>
      </c>
      <c r="AA332" s="310">
        <f>IFERROR(Tabla135[[#This Row],[Peso del control]]+Tabla135[[#This Row],[Peso de la implementación]],"")</f>
        <v>0.3</v>
      </c>
      <c r="AB332" s="310" cm="1">
        <f t="array" ref="AB332">IFERROR(IF(Tabla135[[#This Row],[Registro diligenciado]]=TRUE,_xlfn.IFS(AND(Tabla135[[#This Row],[No. de Control]]=1,Tabla135[[#This Row],[Desplazamiento en la Matriz]]="Probabilidad"),D332-(D332*Tabla135[[#This Row],[Valor del control]]),AND(Tabla135[[#This Row],[No. de Control]]&gt;1,Tabla135[[#This Row],[Desplazamiento en la Matriz]]="Probabilidad"),AB331-(AB331*Tabla135[[#This Row],[Valor del control]]),AND(Tabla135[[#This Row],[No. de Control]]=1,Tabla135[[#This Row],[Desplazamiento en la Matriz]]="Impacto"),D332,AND(Tabla135[[#This Row],[No. de Control]]&gt;1,Tabla135[[#This Row],[Desplazamiento en la Matriz]]="Impacto"),AB331),""),"")</f>
        <v>0.56000000000000005</v>
      </c>
      <c r="AC332" s="310" cm="1">
        <f t="array" ref="AC332">IFERROR(IF(Tabla135[[#This Row],[Registro diligenciado]]=TRUE,_xlfn.IFS(AND(Tabla135[[#This Row],[No. de Control]]=1,Tabla135[[#This Row],[Desplazamiento en la Matriz]]="Impacto"),E332-(E332*Tabla135[[#This Row],[Valor del control]]),AND(Tabla135[[#This Row],[No. de Control]]&gt;1,Tabla135[[#This Row],[Desplazamiento en la Matriz]]="Impacto"),AC331-(AC331*Tabla135[[#This Row],[Valor del control]]),AND(Tabla135[[#This Row],[No. de Control]]=1,Tabla135[[#This Row],[Desplazamiento en la Matriz]]="Probabilidad"),E332,AND(Tabla135[[#This Row],[No. de Control]]&gt;1,Tabla135[[#This Row],[Desplazamiento en la Matriz]]="Probabilidad"),AC331),""),"")</f>
        <v>1</v>
      </c>
      <c r="AD332" s="310">
        <f>IFERROR(_xlfn.MINIFS(Tabla135[Probabilidad residual],Tabla135[Id Riesgo],Tabla135[[#This Row],[Id Riesgo]]),"")</f>
        <v>0.56000000000000005</v>
      </c>
      <c r="AE332" s="310">
        <f>IFERROR(_xlfn.MINIFS(Tabla135[Impacto residual],Tabla135[Id Riesgo],Tabla135[[#This Row],[Id Riesgo]]),"")</f>
        <v>1</v>
      </c>
      <c r="AF332" s="310" t="str" cm="1">
        <f t="array" ref="AF3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2" s="310" t="str" cm="1">
        <f t="array" ref="AG3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32" s="213"/>
      <c r="AJ332" s="801">
        <f>_xlfn.MINIFS(Tabla135[Probabilidad residual],Tabla135[Id Riesgo],Tabla135[[#This Row],[Id Riesgo]])</f>
        <v>0.56000000000000005</v>
      </c>
      <c r="AK332" s="801">
        <f>_xlfn.MINIFS(Tabla135[Impacto residual],Tabla135[Id Riesgo],Tabla135[[#This Row],[Id Riesgo]])</f>
        <v>1</v>
      </c>
      <c r="AL332" s="801" t="str" cm="1">
        <f t="array" ref="AL332">IFERROR(_xlfn.IFS(AND(AJ332&gt;=CONFIGURACIÓN!$BF$6,AJ332&lt;=CONFIGURACIÓN!$BG$6),CONFIGURACIÓN!$BE$6,AND(AJ332&gt;=CONFIGURACIÓN!$BF$7,AJ332&lt;=CONFIGURACIÓN!$BG$7),CONFIGURACIÓN!$BE$7,AND(AJ332&gt;=CONFIGURACIÓN!$BF$8,AJ332&lt;=CONFIGURACIÓN!$BG$8),CONFIGURACIÓN!$BE$8,AND(AJ332&gt;=CONFIGURACIÓN!$BF$9,AJ332&lt;=CONFIGURACIÓN!$BG$9),CONFIGURACIÓN!$BE$9,AND(AJ332&gt;=CONFIGURACIÓN!$BF$10,AJ332&lt;=CONFIGURACIÓN!$BG$10),CONFIGURACIÓN!$BE$10),"")</f>
        <v>Media</v>
      </c>
      <c r="AM332" s="801" t="str" cm="1">
        <f t="array" ref="AM332">IFERROR(_xlfn.IFS(AND(AK332&gt;=CONFIGURACIÓN!$BJ$6,AK332&lt;=CONFIGURACIÓN!$BK$6),CONFIGURACIÓN!$BI$6,AND(AK332&gt;=CONFIGURACIÓN!$BJ$7,AK332&lt;=CONFIGURACIÓN!$BK$7),CONFIGURACIÓN!$BI$7,AND(AK332&gt;=CONFIGURACIÓN!$BJ$8,AK332&lt;=CONFIGURACIÓN!$BK$8),CONFIGURACIÓN!$BI$8,AND(AK332&gt;=CONFIGURACIÓN!$BJ$9,AK332&lt;=CONFIGURACIÓN!$BK$9),CONFIGURACIÓN!$BI$9,AND(AK332&gt;=CONFIGURACIÓN!$BJ$10,AK332&lt;=CONFIGURACIÓN!$BK$10),CONFIGURACIÓN!$BI$10),"")</f>
        <v>Castastrófico</v>
      </c>
      <c r="AN332" s="213"/>
      <c r="AO332" s="213"/>
      <c r="AP332" s="213"/>
      <c r="AQ332" s="213"/>
      <c r="AR332" s="213"/>
      <c r="AS332" s="213"/>
      <c r="AT332" s="213"/>
      <c r="AU332" s="213"/>
      <c r="AV332" s="213"/>
      <c r="AW332" s="213"/>
      <c r="AX332" s="213"/>
      <c r="AY332" s="213"/>
    </row>
    <row r="333" spans="1:51" ht="62.15" hidden="1" x14ac:dyDescent="0.4">
      <c r="A333" s="783" t="str">
        <f>Tabla135[[#This Row],[Id Riesgo]]</f>
        <v>RC33</v>
      </c>
      <c r="B333" s="784" t="str">
        <f>Tabla135[[#This Row],[Riesgo]]</f>
        <v>Posibilidad de afectación Legal, Reputacional por Fraude interno, Conflicto de Intereses debido a omisión en el  trámite a las PQRSD puestas en conocimiento de la OIGT para favorecer a un tercero</v>
      </c>
      <c r="C333" s="776" t="b">
        <f>Tabla135[[#This Row],[Identificado en paso 1 y 2?]]</f>
        <v>1</v>
      </c>
      <c r="D333" s="801">
        <f>_xlfn.XLOOKUP(Tabla135[[#This Row],[Id Riesgo]],Tabla13[Id Riesgo],Tabla13[Probabilidad],"",1)</f>
        <v>0.8</v>
      </c>
      <c r="E333" s="801">
        <f>IF(C333=TRUE,_xlfn.XLOOKUP(Tabla135[[#This Row],[Id Riesgo]],Tabla13[Id Riesgo],Tabla13[Porcentaje Impacto],"",1),"")</f>
        <v>1</v>
      </c>
      <c r="F333" s="290" t="str">
        <f t="shared" ref="F333:F341" si="32">F332</f>
        <v>RC33</v>
      </c>
      <c r="G333" s="414" t="b">
        <f>_xlfn.XLOOKUP(F333,Tabla13[Id Riesgo],Tabla13[Registro diligenciado],FALSE,1)</f>
        <v>1</v>
      </c>
      <c r="H333" s="290" t="str">
        <f>IF(G333,_xlfn.XLOOKUP(F333,Tabla6[Id Riesgo],Tabla6[DESCRIPCIÓN DEL RIESGO],FALSE,1),"")</f>
        <v>Posibilidad de afectación Legal, Reputacional por Fraude interno, Conflicto de Intereses debido a omisión en el  trámite a las PQRSD puestas en conocimiento de la OIGT para favorecer a un tercero</v>
      </c>
      <c r="I333" s="327">
        <f>_xlfn.XLOOKUP(Tabla135[[#This Row],[Id Riesgo]],Tabla13[Id Riesgo],Tabla13[Probabilidad])</f>
        <v>0.8</v>
      </c>
      <c r="J333" s="327">
        <f>_xlfn.XLOOKUP(Tabla135[[#This Row],[Id Riesgo]],Tabla13[Id Riesgo],Tabla13[Porcentaje Impacto],"",1)</f>
        <v>1</v>
      </c>
      <c r="K333" s="311">
        <v>2</v>
      </c>
      <c r="L333" s="314"/>
      <c r="M333" s="314"/>
      <c r="N333" s="314"/>
      <c r="O333" s="295"/>
      <c r="P333" s="314"/>
      <c r="Q333" s="328" t="str">
        <f>_xlfn.TEXTJOIN(" ",TRUE,Tabla135[[#This Row],[Actividad - Acción ¿Qué?
Inicia con verbo]],Tabla135[[#This Row],[Complemento
(Observaciones o desviaciones)]])</f>
        <v/>
      </c>
      <c r="R333" s="295"/>
      <c r="S333" s="327" t="str">
        <f>_xlfn.XLOOKUP(Tabla135[[#This Row],[Tipo de control]],Tabla7[Tipo de control],Tabla7[Peso],"",1)</f>
        <v/>
      </c>
      <c r="T333" s="290" t="str">
        <f>_xlfn.XLOOKUP(Tabla135[[#This Row],[Tipo de control]],Tabla7[Tipo de control],Tabla7[Afectación matriz],"",1)</f>
        <v/>
      </c>
      <c r="U333" s="295"/>
      <c r="V333" s="327" t="str">
        <f>_xlfn.XLOOKUP(Tabla135[[#This Row],[Implementación]],Tabla11[Implementación],Tabla11[Peso],"",1)</f>
        <v/>
      </c>
      <c r="W333" s="295"/>
      <c r="X333" s="295"/>
      <c r="Y333" s="295"/>
      <c r="Z333" s="295"/>
      <c r="AA333" s="310" t="str">
        <f>IFERROR(Tabla135[[#This Row],[Peso del control]]+Tabla135[[#This Row],[Peso de la implementación]],"")</f>
        <v/>
      </c>
      <c r="AB333" s="310" t="str" cm="1">
        <f t="array" ref="AB333">IFERROR(IF(Tabla135[[#This Row],[Registro diligenciado]]=TRUE,_xlfn.IFS(AND(Tabla135[[#This Row],[No. de Control]]=1,Tabla135[[#This Row],[Desplazamiento en la Matriz]]="Probabilidad"),D333-(D333*Tabla135[[#This Row],[Valor del control]]),AND(Tabla135[[#This Row],[No. de Control]]&gt;1,Tabla135[[#This Row],[Desplazamiento en la Matriz]]="Probabilidad"),AB332-(AB332*Tabla135[[#This Row],[Valor del control]]),AND(Tabla135[[#This Row],[No. de Control]]=1,Tabla135[[#This Row],[Desplazamiento en la Matriz]]="Impacto"),D333,AND(Tabla135[[#This Row],[No. de Control]]&gt;1,Tabla135[[#This Row],[Desplazamiento en la Matriz]]="Impacto"),AB332),""),"")</f>
        <v/>
      </c>
      <c r="AC333" s="310" t="str" cm="1">
        <f t="array" ref="AC333">IFERROR(IF(Tabla135[[#This Row],[Registro diligenciado]]=TRUE,_xlfn.IFS(AND(Tabla135[[#This Row],[No. de Control]]=1,Tabla135[[#This Row],[Desplazamiento en la Matriz]]="Impacto"),E333-(E333*Tabla135[[#This Row],[Valor del control]]),AND(Tabla135[[#This Row],[No. de Control]]&gt;1,Tabla135[[#This Row],[Desplazamiento en la Matriz]]="Impacto"),AC332-(AC332*Tabla135[[#This Row],[Valor del control]]),AND(Tabla135[[#This Row],[No. de Control]]=1,Tabla135[[#This Row],[Desplazamiento en la Matriz]]="Probabilidad"),E333,AND(Tabla135[[#This Row],[No. de Control]]&gt;1,Tabla135[[#This Row],[Desplazamiento en la Matriz]]="Probabilidad"),AC332),""),"")</f>
        <v/>
      </c>
      <c r="AD333" s="310">
        <f>IFERROR(_xlfn.MINIFS(Tabla135[Probabilidad residual],Tabla135[Id Riesgo],Tabla135[[#This Row],[Id Riesgo]]),"")</f>
        <v>0.56000000000000005</v>
      </c>
      <c r="AE333" s="310">
        <f>IFERROR(_xlfn.MINIFS(Tabla135[Impacto residual],Tabla135[Id Riesgo],Tabla135[[#This Row],[Id Riesgo]]),"")</f>
        <v>1</v>
      </c>
      <c r="AF333" s="310" t="str" cm="1">
        <f t="array" ref="AF3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3" s="310" t="str" cm="1">
        <f t="array" ref="AG3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3" s="213"/>
      <c r="AJ333" s="801">
        <f>_xlfn.MINIFS(Tabla135[Probabilidad residual],Tabla135[Id Riesgo],Tabla135[[#This Row],[Id Riesgo]])</f>
        <v>0.56000000000000005</v>
      </c>
      <c r="AK333" s="801">
        <f>_xlfn.MINIFS(Tabla135[Impacto residual],Tabla135[Id Riesgo],Tabla135[[#This Row],[Id Riesgo]])</f>
        <v>1</v>
      </c>
      <c r="AL333" s="801"/>
      <c r="AM333" s="801"/>
      <c r="AN333" s="213"/>
      <c r="AO333" s="213"/>
      <c r="AP333" s="213"/>
      <c r="AQ333" s="213"/>
      <c r="AR333" s="213"/>
      <c r="AS333" s="213"/>
      <c r="AT333" s="213"/>
      <c r="AU333" s="213"/>
      <c r="AV333" s="213"/>
      <c r="AW333" s="213"/>
      <c r="AX333" s="213"/>
      <c r="AY333" s="213"/>
    </row>
    <row r="334" spans="1:51" ht="62.15" hidden="1" x14ac:dyDescent="0.4">
      <c r="A334" s="783" t="str">
        <f>Tabla135[[#This Row],[Id Riesgo]]</f>
        <v>RC33</v>
      </c>
      <c r="B334" s="784" t="str">
        <f>Tabla135[[#This Row],[Riesgo]]</f>
        <v>Posibilidad de afectación Legal, Reputacional por Fraude interno, Conflicto de Intereses debido a omisión en el  trámite a las PQRSD puestas en conocimiento de la OIGT para favorecer a un tercero</v>
      </c>
      <c r="C334" s="776" t="b">
        <f>Tabla135[[#This Row],[Identificado en paso 1 y 2?]]</f>
        <v>1</v>
      </c>
      <c r="D334" s="801">
        <f>_xlfn.XLOOKUP(Tabla135[[#This Row],[Id Riesgo]],Tabla13[Id Riesgo],Tabla13[Probabilidad],"",1)</f>
        <v>0.8</v>
      </c>
      <c r="E334" s="801">
        <f>IF(C334=TRUE,_xlfn.XLOOKUP(Tabla135[[#This Row],[Id Riesgo]],Tabla13[Id Riesgo],Tabla13[Porcentaje Impacto],"",1),"")</f>
        <v>1</v>
      </c>
      <c r="F334" s="290" t="str">
        <f t="shared" si="32"/>
        <v>RC33</v>
      </c>
      <c r="G334" s="414" t="b">
        <f>_xlfn.XLOOKUP(F334,Tabla13[Id Riesgo],Tabla13[Registro diligenciado],FALSE,1)</f>
        <v>1</v>
      </c>
      <c r="H334" s="290" t="str">
        <f>IF(G334,_xlfn.XLOOKUP(F334,Tabla6[Id Riesgo],Tabla6[DESCRIPCIÓN DEL RIESGO],FALSE,1),"")</f>
        <v>Posibilidad de afectación Legal, Reputacional por Fraude interno, Conflicto de Intereses debido a omisión en el  trámite a las PQRSD puestas en conocimiento de la OIGT para favorecer a un tercero</v>
      </c>
      <c r="I334" s="327">
        <f>_xlfn.XLOOKUP(Tabla135[[#This Row],[Id Riesgo]],Tabla13[Id Riesgo],Tabla13[Probabilidad])</f>
        <v>0.8</v>
      </c>
      <c r="J334" s="327">
        <f>_xlfn.XLOOKUP(Tabla135[[#This Row],[Id Riesgo]],Tabla13[Id Riesgo],Tabla13[Porcentaje Impacto],"",1)</f>
        <v>1</v>
      </c>
      <c r="K334" s="311">
        <v>3</v>
      </c>
      <c r="L334" s="314"/>
      <c r="M334" s="314"/>
      <c r="N334" s="314"/>
      <c r="O334" s="295"/>
      <c r="P334" s="314"/>
      <c r="Q334" s="328" t="str">
        <f>_xlfn.TEXTJOIN(" ",TRUE,Tabla135[[#This Row],[Actividad - Acción ¿Qué?
Inicia con verbo]],Tabla135[[#This Row],[Complemento
(Observaciones o desviaciones)]])</f>
        <v/>
      </c>
      <c r="R334" s="295"/>
      <c r="S334" s="327" t="str">
        <f>_xlfn.XLOOKUP(Tabla135[[#This Row],[Tipo de control]],Tabla7[Tipo de control],Tabla7[Peso],"",1)</f>
        <v/>
      </c>
      <c r="T334" s="290" t="str">
        <f>_xlfn.XLOOKUP(Tabla135[[#This Row],[Tipo de control]],Tabla7[Tipo de control],Tabla7[Afectación matriz],"",1)</f>
        <v/>
      </c>
      <c r="U334" s="295"/>
      <c r="V334" s="327" t="str">
        <f>_xlfn.XLOOKUP(Tabla135[[#This Row],[Implementación]],Tabla11[Implementación],Tabla11[Peso],"",1)</f>
        <v/>
      </c>
      <c r="W334" s="295"/>
      <c r="X334" s="295"/>
      <c r="Y334" s="295"/>
      <c r="Z334" s="295"/>
      <c r="AA334" s="310" t="str">
        <f>IFERROR(Tabla135[[#This Row],[Peso del control]]+Tabla135[[#This Row],[Peso de la implementación]],"")</f>
        <v/>
      </c>
      <c r="AB334" s="310" t="str" cm="1">
        <f t="array" ref="AB334">IFERROR(IF(Tabla135[[#This Row],[Registro diligenciado]]=TRUE,_xlfn.IFS(AND(Tabla135[[#This Row],[No. de Control]]=1,Tabla135[[#This Row],[Desplazamiento en la Matriz]]="Probabilidad"),D334-(D334*Tabla135[[#This Row],[Valor del control]]),AND(Tabla135[[#This Row],[No. de Control]]&gt;1,Tabla135[[#This Row],[Desplazamiento en la Matriz]]="Probabilidad"),AB333-(AB333*Tabla135[[#This Row],[Valor del control]]),AND(Tabla135[[#This Row],[No. de Control]]=1,Tabla135[[#This Row],[Desplazamiento en la Matriz]]="Impacto"),D334,AND(Tabla135[[#This Row],[No. de Control]]&gt;1,Tabla135[[#This Row],[Desplazamiento en la Matriz]]="Impacto"),AB333),""),"")</f>
        <v/>
      </c>
      <c r="AC334" s="310" t="str" cm="1">
        <f t="array" ref="AC334">IFERROR(IF(Tabla135[[#This Row],[Registro diligenciado]]=TRUE,_xlfn.IFS(AND(Tabla135[[#This Row],[No. de Control]]=1,Tabla135[[#This Row],[Desplazamiento en la Matriz]]="Impacto"),E334-(E334*Tabla135[[#This Row],[Valor del control]]),AND(Tabla135[[#This Row],[No. de Control]]&gt;1,Tabla135[[#This Row],[Desplazamiento en la Matriz]]="Impacto"),AC333-(AC333*Tabla135[[#This Row],[Valor del control]]),AND(Tabla135[[#This Row],[No. de Control]]=1,Tabla135[[#This Row],[Desplazamiento en la Matriz]]="Probabilidad"),E334,AND(Tabla135[[#This Row],[No. de Control]]&gt;1,Tabla135[[#This Row],[Desplazamiento en la Matriz]]="Probabilidad"),AC333),""),"")</f>
        <v/>
      </c>
      <c r="AD334" s="310">
        <f>IFERROR(_xlfn.MINIFS(Tabla135[Probabilidad residual],Tabla135[Id Riesgo],Tabla135[[#This Row],[Id Riesgo]]),"")</f>
        <v>0.56000000000000005</v>
      </c>
      <c r="AE334" s="310">
        <f>IFERROR(_xlfn.MINIFS(Tabla135[Impacto residual],Tabla135[Id Riesgo],Tabla135[[#This Row],[Id Riesgo]]),"")</f>
        <v>1</v>
      </c>
      <c r="AF334" s="310" t="str" cm="1">
        <f t="array" ref="AF3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4" s="310" t="str" cm="1">
        <f t="array" ref="AG3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4" s="213"/>
      <c r="AJ334" s="801">
        <f>_xlfn.MINIFS(Tabla135[Probabilidad residual],Tabla135[Id Riesgo],Tabla135[[#This Row],[Id Riesgo]])</f>
        <v>0.56000000000000005</v>
      </c>
      <c r="AK334" s="801">
        <f>_xlfn.MINIFS(Tabla135[Impacto residual],Tabla135[Id Riesgo],Tabla135[[#This Row],[Id Riesgo]])</f>
        <v>1</v>
      </c>
      <c r="AL334" s="801"/>
      <c r="AM334" s="801"/>
      <c r="AN334" s="213"/>
      <c r="AO334" s="213"/>
      <c r="AP334" s="213"/>
      <c r="AQ334" s="213"/>
      <c r="AR334" s="213"/>
      <c r="AS334" s="213"/>
      <c r="AT334" s="213"/>
      <c r="AU334" s="213"/>
      <c r="AV334" s="213"/>
      <c r="AW334" s="213"/>
      <c r="AX334" s="213"/>
      <c r="AY334" s="213"/>
    </row>
    <row r="335" spans="1:51" ht="62.15" hidden="1" x14ac:dyDescent="0.4">
      <c r="A335" s="783" t="str">
        <f>Tabla135[[#This Row],[Id Riesgo]]</f>
        <v>RC33</v>
      </c>
      <c r="B335" s="784" t="str">
        <f>Tabla135[[#This Row],[Riesgo]]</f>
        <v>Posibilidad de afectación Legal, Reputacional por Fraude interno, Conflicto de Intereses debido a omisión en el  trámite a las PQRSD puestas en conocimiento de la OIGT para favorecer a un tercero</v>
      </c>
      <c r="C335" s="776" t="b">
        <f>Tabla135[[#This Row],[Identificado en paso 1 y 2?]]</f>
        <v>1</v>
      </c>
      <c r="D335" s="801">
        <f>_xlfn.XLOOKUP(Tabla135[[#This Row],[Id Riesgo]],Tabla13[Id Riesgo],Tabla13[Probabilidad],"",1)</f>
        <v>0.8</v>
      </c>
      <c r="E335" s="801">
        <f>IF(C335=TRUE,_xlfn.XLOOKUP(Tabla135[[#This Row],[Id Riesgo]],Tabla13[Id Riesgo],Tabla13[Porcentaje Impacto],"",1),"")</f>
        <v>1</v>
      </c>
      <c r="F335" s="290" t="str">
        <f t="shared" si="32"/>
        <v>RC33</v>
      </c>
      <c r="G335" s="414" t="b">
        <f>_xlfn.XLOOKUP(F335,Tabla13[Id Riesgo],Tabla13[Registro diligenciado],FALSE,1)</f>
        <v>1</v>
      </c>
      <c r="H335" s="290" t="str">
        <f>IF(G335,_xlfn.XLOOKUP(F335,Tabla6[Id Riesgo],Tabla6[DESCRIPCIÓN DEL RIESGO],FALSE,1),"")</f>
        <v>Posibilidad de afectación Legal, Reputacional por Fraude interno, Conflicto de Intereses debido a omisión en el  trámite a las PQRSD puestas en conocimiento de la OIGT para favorecer a un tercero</v>
      </c>
      <c r="I335" s="327">
        <f>_xlfn.XLOOKUP(Tabla135[[#This Row],[Id Riesgo]],Tabla13[Id Riesgo],Tabla13[Probabilidad])</f>
        <v>0.8</v>
      </c>
      <c r="J335" s="327">
        <f>_xlfn.XLOOKUP(Tabla135[[#This Row],[Id Riesgo]],Tabla13[Id Riesgo],Tabla13[Porcentaje Impacto],"",1)</f>
        <v>1</v>
      </c>
      <c r="K335" s="311">
        <v>4</v>
      </c>
      <c r="L335" s="314"/>
      <c r="M335" s="314"/>
      <c r="N335" s="314"/>
      <c r="O335" s="295"/>
      <c r="P335" s="314"/>
      <c r="Q335" s="328" t="str">
        <f>_xlfn.TEXTJOIN(" ",TRUE,Tabla135[[#This Row],[Actividad - Acción ¿Qué?
Inicia con verbo]],Tabla135[[#This Row],[Complemento
(Observaciones o desviaciones)]])</f>
        <v/>
      </c>
      <c r="R335" s="295"/>
      <c r="S335" s="327" t="str">
        <f>_xlfn.XLOOKUP(Tabla135[[#This Row],[Tipo de control]],Tabla7[Tipo de control],Tabla7[Peso],"",1)</f>
        <v/>
      </c>
      <c r="T335" s="290" t="str">
        <f>_xlfn.XLOOKUP(Tabla135[[#This Row],[Tipo de control]],Tabla7[Tipo de control],Tabla7[Afectación matriz],"",1)</f>
        <v/>
      </c>
      <c r="U335" s="295"/>
      <c r="V335" s="327" t="str">
        <f>_xlfn.XLOOKUP(Tabla135[[#This Row],[Implementación]],Tabla11[Implementación],Tabla11[Peso],"",1)</f>
        <v/>
      </c>
      <c r="W335" s="295"/>
      <c r="X335" s="295"/>
      <c r="Y335" s="295"/>
      <c r="Z335" s="295"/>
      <c r="AA335" s="310" t="str">
        <f>IFERROR(Tabla135[[#This Row],[Peso del control]]+Tabla135[[#This Row],[Peso de la implementación]],"")</f>
        <v/>
      </c>
      <c r="AB335" s="310" t="str" cm="1">
        <f t="array" ref="AB335">IFERROR(IF(Tabla135[[#This Row],[Registro diligenciado]]=TRUE,_xlfn.IFS(AND(Tabla135[[#This Row],[No. de Control]]=1,Tabla135[[#This Row],[Desplazamiento en la Matriz]]="Probabilidad"),D335-(D335*Tabla135[[#This Row],[Valor del control]]),AND(Tabla135[[#This Row],[No. de Control]]&gt;1,Tabla135[[#This Row],[Desplazamiento en la Matriz]]="Probabilidad"),AB334-(AB334*Tabla135[[#This Row],[Valor del control]]),AND(Tabla135[[#This Row],[No. de Control]]=1,Tabla135[[#This Row],[Desplazamiento en la Matriz]]="Impacto"),D335,AND(Tabla135[[#This Row],[No. de Control]]&gt;1,Tabla135[[#This Row],[Desplazamiento en la Matriz]]="Impacto"),AB334),""),"")</f>
        <v/>
      </c>
      <c r="AC335" s="310" t="str" cm="1">
        <f t="array" ref="AC335">IFERROR(IF(Tabla135[[#This Row],[Registro diligenciado]]=TRUE,_xlfn.IFS(AND(Tabla135[[#This Row],[No. de Control]]=1,Tabla135[[#This Row],[Desplazamiento en la Matriz]]="Impacto"),E335-(E335*Tabla135[[#This Row],[Valor del control]]),AND(Tabla135[[#This Row],[No. de Control]]&gt;1,Tabla135[[#This Row],[Desplazamiento en la Matriz]]="Impacto"),AC334-(AC334*Tabla135[[#This Row],[Valor del control]]),AND(Tabla135[[#This Row],[No. de Control]]=1,Tabla135[[#This Row],[Desplazamiento en la Matriz]]="Probabilidad"),E335,AND(Tabla135[[#This Row],[No. de Control]]&gt;1,Tabla135[[#This Row],[Desplazamiento en la Matriz]]="Probabilidad"),AC334),""),"")</f>
        <v/>
      </c>
      <c r="AD335" s="310">
        <f>IFERROR(_xlfn.MINIFS(Tabla135[Probabilidad residual],Tabla135[Id Riesgo],Tabla135[[#This Row],[Id Riesgo]]),"")</f>
        <v>0.56000000000000005</v>
      </c>
      <c r="AE335" s="310">
        <f>IFERROR(_xlfn.MINIFS(Tabla135[Impacto residual],Tabla135[Id Riesgo],Tabla135[[#This Row],[Id Riesgo]]),"")</f>
        <v>1</v>
      </c>
      <c r="AF335" s="310" t="str" cm="1">
        <f t="array" ref="AF3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5" s="310" t="str" cm="1">
        <f t="array" ref="AG3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5" s="213"/>
      <c r="AJ335" s="801">
        <f>_xlfn.MINIFS(Tabla135[Probabilidad residual],Tabla135[Id Riesgo],Tabla135[[#This Row],[Id Riesgo]])</f>
        <v>0.56000000000000005</v>
      </c>
      <c r="AK335" s="801">
        <f>_xlfn.MINIFS(Tabla135[Impacto residual],Tabla135[Id Riesgo],Tabla135[[#This Row],[Id Riesgo]])</f>
        <v>1</v>
      </c>
      <c r="AL335" s="801"/>
      <c r="AM335" s="801"/>
      <c r="AN335" s="213"/>
      <c r="AO335" s="213"/>
      <c r="AP335" s="213"/>
      <c r="AQ335" s="213"/>
      <c r="AR335" s="213"/>
      <c r="AS335" s="213"/>
      <c r="AT335" s="213"/>
      <c r="AU335" s="213"/>
      <c r="AV335" s="213"/>
      <c r="AW335" s="213"/>
      <c r="AX335" s="213"/>
      <c r="AY335" s="213"/>
    </row>
    <row r="336" spans="1:51" ht="62.15" hidden="1" x14ac:dyDescent="0.4">
      <c r="A336" s="783" t="str">
        <f>Tabla135[[#This Row],[Id Riesgo]]</f>
        <v>RC33</v>
      </c>
      <c r="B336" s="784" t="str">
        <f>Tabla135[[#This Row],[Riesgo]]</f>
        <v>Posibilidad de afectación Legal, Reputacional por Fraude interno, Conflicto de Intereses debido a omisión en el  trámite a las PQRSD puestas en conocimiento de la OIGT para favorecer a un tercero</v>
      </c>
      <c r="C336" s="776" t="b">
        <f>Tabla135[[#This Row],[Identificado en paso 1 y 2?]]</f>
        <v>1</v>
      </c>
      <c r="D336" s="801">
        <f>_xlfn.XLOOKUP(Tabla135[[#This Row],[Id Riesgo]],Tabla13[Id Riesgo],Tabla13[Probabilidad],"",1)</f>
        <v>0.8</v>
      </c>
      <c r="E336" s="801">
        <f>IF(C336=TRUE,_xlfn.XLOOKUP(Tabla135[[#This Row],[Id Riesgo]],Tabla13[Id Riesgo],Tabla13[Porcentaje Impacto],"",1),"")</f>
        <v>1</v>
      </c>
      <c r="F336" s="290" t="str">
        <f t="shared" si="32"/>
        <v>RC33</v>
      </c>
      <c r="G336" s="414" t="b">
        <f>_xlfn.XLOOKUP(F336,Tabla13[Id Riesgo],Tabla13[Registro diligenciado],FALSE,1)</f>
        <v>1</v>
      </c>
      <c r="H336" s="290" t="str">
        <f>IF(G336,_xlfn.XLOOKUP(F336,Tabla6[Id Riesgo],Tabla6[DESCRIPCIÓN DEL RIESGO],FALSE,1),"")</f>
        <v>Posibilidad de afectación Legal, Reputacional por Fraude interno, Conflicto de Intereses debido a omisión en el  trámite a las PQRSD puestas en conocimiento de la OIGT para favorecer a un tercero</v>
      </c>
      <c r="I336" s="327">
        <f>_xlfn.XLOOKUP(Tabla135[[#This Row],[Id Riesgo]],Tabla13[Id Riesgo],Tabla13[Probabilidad])</f>
        <v>0.8</v>
      </c>
      <c r="J336" s="327">
        <f>_xlfn.XLOOKUP(Tabla135[[#This Row],[Id Riesgo]],Tabla13[Id Riesgo],Tabla13[Porcentaje Impacto],"",1)</f>
        <v>1</v>
      </c>
      <c r="K336" s="311">
        <v>5</v>
      </c>
      <c r="L336" s="314"/>
      <c r="M336" s="314"/>
      <c r="N336" s="314"/>
      <c r="O336" s="295"/>
      <c r="P336" s="314"/>
      <c r="Q336" s="328" t="str">
        <f>_xlfn.TEXTJOIN(" ",TRUE,Tabla135[[#This Row],[Actividad - Acción ¿Qué?
Inicia con verbo]],Tabla135[[#This Row],[Complemento
(Observaciones o desviaciones)]])</f>
        <v/>
      </c>
      <c r="R336" s="295"/>
      <c r="S336" s="327" t="str">
        <f>_xlfn.XLOOKUP(Tabla135[[#This Row],[Tipo de control]],Tabla7[Tipo de control],Tabla7[Peso],"",1)</f>
        <v/>
      </c>
      <c r="T336" s="290" t="str">
        <f>_xlfn.XLOOKUP(Tabla135[[#This Row],[Tipo de control]],Tabla7[Tipo de control],Tabla7[Afectación matriz],"",1)</f>
        <v/>
      </c>
      <c r="U336" s="295"/>
      <c r="V336" s="327" t="str">
        <f>_xlfn.XLOOKUP(Tabla135[[#This Row],[Implementación]],Tabla11[Implementación],Tabla11[Peso],"",1)</f>
        <v/>
      </c>
      <c r="W336" s="295"/>
      <c r="X336" s="295"/>
      <c r="Y336" s="295"/>
      <c r="Z336" s="295"/>
      <c r="AA336" s="310" t="str">
        <f>IFERROR(Tabla135[[#This Row],[Peso del control]]+Tabla135[[#This Row],[Peso de la implementación]],"")</f>
        <v/>
      </c>
      <c r="AB336" s="310" t="str" cm="1">
        <f t="array" ref="AB336">IFERROR(IF(Tabla135[[#This Row],[Registro diligenciado]]=TRUE,_xlfn.IFS(AND(Tabla135[[#This Row],[No. de Control]]=1,Tabla135[[#This Row],[Desplazamiento en la Matriz]]="Probabilidad"),D336-(D336*Tabla135[[#This Row],[Valor del control]]),AND(Tabla135[[#This Row],[No. de Control]]&gt;1,Tabla135[[#This Row],[Desplazamiento en la Matriz]]="Probabilidad"),AB335-(AB335*Tabla135[[#This Row],[Valor del control]]),AND(Tabla135[[#This Row],[No. de Control]]=1,Tabla135[[#This Row],[Desplazamiento en la Matriz]]="Impacto"),D336,AND(Tabla135[[#This Row],[No. de Control]]&gt;1,Tabla135[[#This Row],[Desplazamiento en la Matriz]]="Impacto"),AB335),""),"")</f>
        <v/>
      </c>
      <c r="AC336" s="310" t="str" cm="1">
        <f t="array" ref="AC336">IFERROR(IF(Tabla135[[#This Row],[Registro diligenciado]]=TRUE,_xlfn.IFS(AND(Tabla135[[#This Row],[No. de Control]]=1,Tabla135[[#This Row],[Desplazamiento en la Matriz]]="Impacto"),E336-(E336*Tabla135[[#This Row],[Valor del control]]),AND(Tabla135[[#This Row],[No. de Control]]&gt;1,Tabla135[[#This Row],[Desplazamiento en la Matriz]]="Impacto"),AC335-(AC335*Tabla135[[#This Row],[Valor del control]]),AND(Tabla135[[#This Row],[No. de Control]]=1,Tabla135[[#This Row],[Desplazamiento en la Matriz]]="Probabilidad"),E336,AND(Tabla135[[#This Row],[No. de Control]]&gt;1,Tabla135[[#This Row],[Desplazamiento en la Matriz]]="Probabilidad"),AC335),""),"")</f>
        <v/>
      </c>
      <c r="AD336" s="310">
        <f>IFERROR(_xlfn.MINIFS(Tabla135[Probabilidad residual],Tabla135[Id Riesgo],Tabla135[[#This Row],[Id Riesgo]]),"")</f>
        <v>0.56000000000000005</v>
      </c>
      <c r="AE336" s="310">
        <f>IFERROR(_xlfn.MINIFS(Tabla135[Impacto residual],Tabla135[Id Riesgo],Tabla135[[#This Row],[Id Riesgo]]),"")</f>
        <v>1</v>
      </c>
      <c r="AF336" s="310" t="str" cm="1">
        <f t="array" ref="AF3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6" s="310" t="str" cm="1">
        <f t="array" ref="AG3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6" s="213"/>
      <c r="AJ336" s="801">
        <f>_xlfn.MINIFS(Tabla135[Probabilidad residual],Tabla135[Id Riesgo],Tabla135[[#This Row],[Id Riesgo]])</f>
        <v>0.56000000000000005</v>
      </c>
      <c r="AK336" s="801">
        <f>_xlfn.MINIFS(Tabla135[Impacto residual],Tabla135[Id Riesgo],Tabla135[[#This Row],[Id Riesgo]])</f>
        <v>1</v>
      </c>
      <c r="AL336" s="801"/>
      <c r="AM336" s="801"/>
      <c r="AN336" s="213"/>
      <c r="AO336" s="213"/>
      <c r="AP336" s="213"/>
      <c r="AQ336" s="213"/>
      <c r="AR336" s="213"/>
      <c r="AS336" s="213"/>
      <c r="AT336" s="213"/>
      <c r="AU336" s="213"/>
      <c r="AV336" s="213"/>
      <c r="AW336" s="213"/>
      <c r="AX336" s="213"/>
      <c r="AY336" s="213"/>
    </row>
    <row r="337" spans="1:51" ht="62.15" hidden="1" x14ac:dyDescent="0.4">
      <c r="A337" s="783" t="str">
        <f>Tabla135[[#This Row],[Id Riesgo]]</f>
        <v>RC33</v>
      </c>
      <c r="B337" s="784" t="str">
        <f>Tabla135[[#This Row],[Riesgo]]</f>
        <v>Posibilidad de afectación Legal, Reputacional por Fraude interno, Conflicto de Intereses debido a omisión en el  trámite a las PQRSD puestas en conocimiento de la OIGT para favorecer a un tercero</v>
      </c>
      <c r="C337" s="776" t="b">
        <f>Tabla135[[#This Row],[Identificado en paso 1 y 2?]]</f>
        <v>1</v>
      </c>
      <c r="D337" s="801">
        <f>_xlfn.XLOOKUP(Tabla135[[#This Row],[Id Riesgo]],Tabla13[Id Riesgo],Tabla13[Probabilidad],"",1)</f>
        <v>0.8</v>
      </c>
      <c r="E337" s="801">
        <f>IF(C337=TRUE,_xlfn.XLOOKUP(Tabla135[[#This Row],[Id Riesgo]],Tabla13[Id Riesgo],Tabla13[Porcentaje Impacto],"",1),"")</f>
        <v>1</v>
      </c>
      <c r="F337" s="290" t="str">
        <f t="shared" si="32"/>
        <v>RC33</v>
      </c>
      <c r="G337" s="414" t="b">
        <f>_xlfn.XLOOKUP(F337,Tabla13[Id Riesgo],Tabla13[Registro diligenciado],FALSE,1)</f>
        <v>1</v>
      </c>
      <c r="H337" s="290" t="str">
        <f>IF(G337,_xlfn.XLOOKUP(F337,Tabla6[Id Riesgo],Tabla6[DESCRIPCIÓN DEL RIESGO],FALSE,1),"")</f>
        <v>Posibilidad de afectación Legal, Reputacional por Fraude interno, Conflicto de Intereses debido a omisión en el  trámite a las PQRSD puestas en conocimiento de la OIGT para favorecer a un tercero</v>
      </c>
      <c r="I337" s="327">
        <f>_xlfn.XLOOKUP(Tabla135[[#This Row],[Id Riesgo]],Tabla13[Id Riesgo],Tabla13[Probabilidad])</f>
        <v>0.8</v>
      </c>
      <c r="J337" s="327">
        <f>_xlfn.XLOOKUP(Tabla135[[#This Row],[Id Riesgo]],Tabla13[Id Riesgo],Tabla13[Porcentaje Impacto],"",1)</f>
        <v>1</v>
      </c>
      <c r="K337" s="311">
        <v>6</v>
      </c>
      <c r="L337" s="314"/>
      <c r="M337" s="314"/>
      <c r="N337" s="314"/>
      <c r="O337" s="295"/>
      <c r="P337" s="314"/>
      <c r="Q337" s="328" t="str">
        <f>_xlfn.TEXTJOIN(" ",TRUE,Tabla135[[#This Row],[Actividad - Acción ¿Qué?
Inicia con verbo]],Tabla135[[#This Row],[Complemento
(Observaciones o desviaciones)]])</f>
        <v/>
      </c>
      <c r="R337" s="295"/>
      <c r="S337" s="327" t="str">
        <f>_xlfn.XLOOKUP(Tabla135[[#This Row],[Tipo de control]],Tabla7[Tipo de control],Tabla7[Peso],"",1)</f>
        <v/>
      </c>
      <c r="T337" s="290" t="str">
        <f>_xlfn.XLOOKUP(Tabla135[[#This Row],[Tipo de control]],Tabla7[Tipo de control],Tabla7[Afectación matriz],"",1)</f>
        <v/>
      </c>
      <c r="U337" s="295"/>
      <c r="V337" s="327" t="str">
        <f>_xlfn.XLOOKUP(Tabla135[[#This Row],[Implementación]],Tabla11[Implementación],Tabla11[Peso],"",1)</f>
        <v/>
      </c>
      <c r="W337" s="295"/>
      <c r="X337" s="295"/>
      <c r="Y337" s="295"/>
      <c r="Z337" s="295"/>
      <c r="AA337" s="310" t="str">
        <f>IFERROR(Tabla135[[#This Row],[Peso del control]]+Tabla135[[#This Row],[Peso de la implementación]],"")</f>
        <v/>
      </c>
      <c r="AB337" s="310" t="str" cm="1">
        <f t="array" ref="AB337">IFERROR(IF(Tabla135[[#This Row],[Registro diligenciado]]=TRUE,_xlfn.IFS(AND(Tabla135[[#This Row],[No. de Control]]=1,Tabla135[[#This Row],[Desplazamiento en la Matriz]]="Probabilidad"),D337-(D337*Tabla135[[#This Row],[Valor del control]]),AND(Tabla135[[#This Row],[No. de Control]]&gt;1,Tabla135[[#This Row],[Desplazamiento en la Matriz]]="Probabilidad"),AB336-(AB336*Tabla135[[#This Row],[Valor del control]]),AND(Tabla135[[#This Row],[No. de Control]]=1,Tabla135[[#This Row],[Desplazamiento en la Matriz]]="Impacto"),D337,AND(Tabla135[[#This Row],[No. de Control]]&gt;1,Tabla135[[#This Row],[Desplazamiento en la Matriz]]="Impacto"),AB336),""),"")</f>
        <v/>
      </c>
      <c r="AC337" s="310" t="str" cm="1">
        <f t="array" ref="AC337">IFERROR(IF(Tabla135[[#This Row],[Registro diligenciado]]=TRUE,_xlfn.IFS(AND(Tabla135[[#This Row],[No. de Control]]=1,Tabla135[[#This Row],[Desplazamiento en la Matriz]]="Impacto"),E337-(E337*Tabla135[[#This Row],[Valor del control]]),AND(Tabla135[[#This Row],[No. de Control]]&gt;1,Tabla135[[#This Row],[Desplazamiento en la Matriz]]="Impacto"),AC336-(AC336*Tabla135[[#This Row],[Valor del control]]),AND(Tabla135[[#This Row],[No. de Control]]=1,Tabla135[[#This Row],[Desplazamiento en la Matriz]]="Probabilidad"),E337,AND(Tabla135[[#This Row],[No. de Control]]&gt;1,Tabla135[[#This Row],[Desplazamiento en la Matriz]]="Probabilidad"),AC336),""),"")</f>
        <v/>
      </c>
      <c r="AD337" s="310">
        <f>IFERROR(_xlfn.MINIFS(Tabla135[Probabilidad residual],Tabla135[Id Riesgo],Tabla135[[#This Row],[Id Riesgo]]),"")</f>
        <v>0.56000000000000005</v>
      </c>
      <c r="AE337" s="310">
        <f>IFERROR(_xlfn.MINIFS(Tabla135[Impacto residual],Tabla135[Id Riesgo],Tabla135[[#This Row],[Id Riesgo]]),"")</f>
        <v>1</v>
      </c>
      <c r="AF337" s="310" t="str" cm="1">
        <f t="array" ref="AF3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7" s="310" t="str" cm="1">
        <f t="array" ref="AG3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7" s="213"/>
      <c r="AJ337" s="801">
        <f>_xlfn.MINIFS(Tabla135[Probabilidad residual],Tabla135[Id Riesgo],Tabla135[[#This Row],[Id Riesgo]])</f>
        <v>0.56000000000000005</v>
      </c>
      <c r="AK337" s="801">
        <f>_xlfn.MINIFS(Tabla135[Impacto residual],Tabla135[Id Riesgo],Tabla135[[#This Row],[Id Riesgo]])</f>
        <v>1</v>
      </c>
      <c r="AL337" s="801"/>
      <c r="AM337" s="801"/>
      <c r="AN337" s="213"/>
      <c r="AO337" s="213"/>
      <c r="AP337" s="213"/>
      <c r="AQ337" s="213"/>
      <c r="AR337" s="213"/>
      <c r="AS337" s="213"/>
      <c r="AT337" s="213"/>
      <c r="AU337" s="213"/>
      <c r="AV337" s="213"/>
      <c r="AW337" s="213"/>
      <c r="AX337" s="213"/>
      <c r="AY337" s="213"/>
    </row>
    <row r="338" spans="1:51" ht="62.15" hidden="1" x14ac:dyDescent="0.4">
      <c r="A338" s="783" t="str">
        <f>Tabla135[[#This Row],[Id Riesgo]]</f>
        <v>RC33</v>
      </c>
      <c r="B338" s="784" t="str">
        <f>Tabla135[[#This Row],[Riesgo]]</f>
        <v>Posibilidad de afectación Legal, Reputacional por Fraude interno, Conflicto de Intereses debido a omisión en el  trámite a las PQRSD puestas en conocimiento de la OIGT para favorecer a un tercero</v>
      </c>
      <c r="C338" s="776" t="b">
        <f>Tabla135[[#This Row],[Identificado en paso 1 y 2?]]</f>
        <v>1</v>
      </c>
      <c r="D338" s="801">
        <f>_xlfn.XLOOKUP(Tabla135[[#This Row],[Id Riesgo]],Tabla13[Id Riesgo],Tabla13[Probabilidad],"",1)</f>
        <v>0.8</v>
      </c>
      <c r="E338" s="801">
        <f>IF(C338=TRUE,_xlfn.XLOOKUP(Tabla135[[#This Row],[Id Riesgo]],Tabla13[Id Riesgo],Tabla13[Porcentaje Impacto],"",1),"")</f>
        <v>1</v>
      </c>
      <c r="F338" s="290" t="str">
        <f t="shared" si="32"/>
        <v>RC33</v>
      </c>
      <c r="G338" s="414" t="b">
        <f>_xlfn.XLOOKUP(F338,Tabla13[Id Riesgo],Tabla13[Registro diligenciado],FALSE,1)</f>
        <v>1</v>
      </c>
      <c r="H338" s="290" t="str">
        <f>IF(G338,_xlfn.XLOOKUP(F338,Tabla6[Id Riesgo],Tabla6[DESCRIPCIÓN DEL RIESGO],FALSE,1),"")</f>
        <v>Posibilidad de afectación Legal, Reputacional por Fraude interno, Conflicto de Intereses debido a omisión en el  trámite a las PQRSD puestas en conocimiento de la OIGT para favorecer a un tercero</v>
      </c>
      <c r="I338" s="327">
        <f>_xlfn.XLOOKUP(Tabla135[[#This Row],[Id Riesgo]],Tabla13[Id Riesgo],Tabla13[Probabilidad])</f>
        <v>0.8</v>
      </c>
      <c r="J338" s="327">
        <f>_xlfn.XLOOKUP(Tabla135[[#This Row],[Id Riesgo]],Tabla13[Id Riesgo],Tabla13[Porcentaje Impacto],"",1)</f>
        <v>1</v>
      </c>
      <c r="K338" s="311">
        <v>7</v>
      </c>
      <c r="L338" s="314"/>
      <c r="M338" s="314"/>
      <c r="N338" s="314"/>
      <c r="O338" s="295"/>
      <c r="P338" s="314"/>
      <c r="Q338" s="328" t="str">
        <f>_xlfn.TEXTJOIN(" ",TRUE,Tabla135[[#This Row],[Actividad - Acción ¿Qué?
Inicia con verbo]],Tabla135[[#This Row],[Complemento
(Observaciones o desviaciones)]])</f>
        <v/>
      </c>
      <c r="R338" s="295"/>
      <c r="S338" s="327" t="str">
        <f>_xlfn.XLOOKUP(Tabla135[[#This Row],[Tipo de control]],Tabla7[Tipo de control],Tabla7[Peso],"",1)</f>
        <v/>
      </c>
      <c r="T338" s="290" t="str">
        <f>_xlfn.XLOOKUP(Tabla135[[#This Row],[Tipo de control]],Tabla7[Tipo de control],Tabla7[Afectación matriz],"",1)</f>
        <v/>
      </c>
      <c r="U338" s="295"/>
      <c r="V338" s="327" t="str">
        <f>_xlfn.XLOOKUP(Tabla135[[#This Row],[Implementación]],Tabla11[Implementación],Tabla11[Peso],"",1)</f>
        <v/>
      </c>
      <c r="W338" s="295"/>
      <c r="X338" s="295"/>
      <c r="Y338" s="295"/>
      <c r="Z338" s="295"/>
      <c r="AA338" s="310" t="str">
        <f>IFERROR(Tabla135[[#This Row],[Peso del control]]+Tabla135[[#This Row],[Peso de la implementación]],"")</f>
        <v/>
      </c>
      <c r="AB338" s="310" t="str" cm="1">
        <f t="array" ref="AB338">IFERROR(IF(Tabla135[[#This Row],[Registro diligenciado]]=TRUE,_xlfn.IFS(AND(Tabla135[[#This Row],[No. de Control]]=1,Tabla135[[#This Row],[Desplazamiento en la Matriz]]="Probabilidad"),D338-(D338*Tabla135[[#This Row],[Valor del control]]),AND(Tabla135[[#This Row],[No. de Control]]&gt;1,Tabla135[[#This Row],[Desplazamiento en la Matriz]]="Probabilidad"),AB337-(AB337*Tabla135[[#This Row],[Valor del control]]),AND(Tabla135[[#This Row],[No. de Control]]=1,Tabla135[[#This Row],[Desplazamiento en la Matriz]]="Impacto"),D338,AND(Tabla135[[#This Row],[No. de Control]]&gt;1,Tabla135[[#This Row],[Desplazamiento en la Matriz]]="Impacto"),AB337),""),"")</f>
        <v/>
      </c>
      <c r="AC338" s="310" t="str" cm="1">
        <f t="array" ref="AC338">IFERROR(IF(Tabla135[[#This Row],[Registro diligenciado]]=TRUE,_xlfn.IFS(AND(Tabla135[[#This Row],[No. de Control]]=1,Tabla135[[#This Row],[Desplazamiento en la Matriz]]="Impacto"),E338-(E338*Tabla135[[#This Row],[Valor del control]]),AND(Tabla135[[#This Row],[No. de Control]]&gt;1,Tabla135[[#This Row],[Desplazamiento en la Matriz]]="Impacto"),AC337-(AC337*Tabla135[[#This Row],[Valor del control]]),AND(Tabla135[[#This Row],[No. de Control]]=1,Tabla135[[#This Row],[Desplazamiento en la Matriz]]="Probabilidad"),E338,AND(Tabla135[[#This Row],[No. de Control]]&gt;1,Tabla135[[#This Row],[Desplazamiento en la Matriz]]="Probabilidad"),AC337),""),"")</f>
        <v/>
      </c>
      <c r="AD338" s="310">
        <f>IFERROR(_xlfn.MINIFS(Tabla135[Probabilidad residual],Tabla135[Id Riesgo],Tabla135[[#This Row],[Id Riesgo]]),"")</f>
        <v>0.56000000000000005</v>
      </c>
      <c r="AE338" s="310">
        <f>IFERROR(_xlfn.MINIFS(Tabla135[Impacto residual],Tabla135[Id Riesgo],Tabla135[[#This Row],[Id Riesgo]]),"")</f>
        <v>1</v>
      </c>
      <c r="AF338" s="310" t="str" cm="1">
        <f t="array" ref="AF3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8" s="310" t="str" cm="1">
        <f t="array" ref="AG3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8" s="213"/>
      <c r="AJ338" s="801">
        <f>_xlfn.MINIFS(Tabla135[Probabilidad residual],Tabla135[Id Riesgo],Tabla135[[#This Row],[Id Riesgo]])</f>
        <v>0.56000000000000005</v>
      </c>
      <c r="AK338" s="801">
        <f>_xlfn.MINIFS(Tabla135[Impacto residual],Tabla135[Id Riesgo],Tabla135[[#This Row],[Id Riesgo]])</f>
        <v>1</v>
      </c>
      <c r="AL338" s="801"/>
      <c r="AM338" s="801"/>
      <c r="AN338" s="213"/>
      <c r="AO338" s="213"/>
      <c r="AP338" s="213"/>
      <c r="AQ338" s="213"/>
      <c r="AR338" s="213"/>
      <c r="AS338" s="213"/>
      <c r="AT338" s="213"/>
      <c r="AU338" s="213"/>
      <c r="AV338" s="213"/>
      <c r="AW338" s="213"/>
      <c r="AX338" s="213"/>
      <c r="AY338" s="213"/>
    </row>
    <row r="339" spans="1:51" ht="62.15" hidden="1" x14ac:dyDescent="0.4">
      <c r="A339" s="783" t="str">
        <f>Tabla135[[#This Row],[Id Riesgo]]</f>
        <v>RC33</v>
      </c>
      <c r="B339" s="784" t="str">
        <f>Tabla135[[#This Row],[Riesgo]]</f>
        <v>Posibilidad de afectación Legal, Reputacional por Fraude interno, Conflicto de Intereses debido a omisión en el  trámite a las PQRSD puestas en conocimiento de la OIGT para favorecer a un tercero</v>
      </c>
      <c r="C339" s="776" t="b">
        <f>Tabla135[[#This Row],[Identificado en paso 1 y 2?]]</f>
        <v>1</v>
      </c>
      <c r="D339" s="801">
        <f>_xlfn.XLOOKUP(Tabla135[[#This Row],[Id Riesgo]],Tabla13[Id Riesgo],Tabla13[Probabilidad],"",1)</f>
        <v>0.8</v>
      </c>
      <c r="E339" s="801">
        <f>IF(C339=TRUE,_xlfn.XLOOKUP(Tabla135[[#This Row],[Id Riesgo]],Tabla13[Id Riesgo],Tabla13[Porcentaje Impacto],"",1),"")</f>
        <v>1</v>
      </c>
      <c r="F339" s="290" t="str">
        <f t="shared" si="32"/>
        <v>RC33</v>
      </c>
      <c r="G339" s="414" t="b">
        <f>_xlfn.XLOOKUP(F339,Tabla13[Id Riesgo],Tabla13[Registro diligenciado],FALSE,1)</f>
        <v>1</v>
      </c>
      <c r="H339" s="290" t="str">
        <f>IF(G339,_xlfn.XLOOKUP(F339,Tabla6[Id Riesgo],Tabla6[DESCRIPCIÓN DEL RIESGO],FALSE,1),"")</f>
        <v>Posibilidad de afectación Legal, Reputacional por Fraude interno, Conflicto de Intereses debido a omisión en el  trámite a las PQRSD puestas en conocimiento de la OIGT para favorecer a un tercero</v>
      </c>
      <c r="I339" s="327">
        <f>_xlfn.XLOOKUP(Tabla135[[#This Row],[Id Riesgo]],Tabla13[Id Riesgo],Tabla13[Probabilidad])</f>
        <v>0.8</v>
      </c>
      <c r="J339" s="327">
        <f>_xlfn.XLOOKUP(Tabla135[[#This Row],[Id Riesgo]],Tabla13[Id Riesgo],Tabla13[Porcentaje Impacto],"",1)</f>
        <v>1</v>
      </c>
      <c r="K339" s="311">
        <v>8</v>
      </c>
      <c r="L339" s="314"/>
      <c r="M339" s="314"/>
      <c r="N339" s="314"/>
      <c r="O339" s="295"/>
      <c r="P339" s="314"/>
      <c r="Q339" s="328" t="str">
        <f>_xlfn.TEXTJOIN(" ",TRUE,Tabla135[[#This Row],[Actividad - Acción ¿Qué?
Inicia con verbo]],Tabla135[[#This Row],[Complemento
(Observaciones o desviaciones)]])</f>
        <v/>
      </c>
      <c r="R339" s="295"/>
      <c r="S339" s="327" t="str">
        <f>_xlfn.XLOOKUP(Tabla135[[#This Row],[Tipo de control]],Tabla7[Tipo de control],Tabla7[Peso],"",1)</f>
        <v/>
      </c>
      <c r="T339" s="290" t="str">
        <f>_xlfn.XLOOKUP(Tabla135[[#This Row],[Tipo de control]],Tabla7[Tipo de control],Tabla7[Afectación matriz],"",1)</f>
        <v/>
      </c>
      <c r="U339" s="295"/>
      <c r="V339" s="327" t="str">
        <f>_xlfn.XLOOKUP(Tabla135[[#This Row],[Implementación]],Tabla11[Implementación],Tabla11[Peso],"",1)</f>
        <v/>
      </c>
      <c r="W339" s="295"/>
      <c r="X339" s="295"/>
      <c r="Y339" s="295"/>
      <c r="Z339" s="295"/>
      <c r="AA339" s="310" t="str">
        <f>IFERROR(Tabla135[[#This Row],[Peso del control]]+Tabla135[[#This Row],[Peso de la implementación]],"")</f>
        <v/>
      </c>
      <c r="AB339" s="310" t="str" cm="1">
        <f t="array" ref="AB339">IFERROR(IF(Tabla135[[#This Row],[Registro diligenciado]]=TRUE,_xlfn.IFS(AND(Tabla135[[#This Row],[No. de Control]]=1,Tabla135[[#This Row],[Desplazamiento en la Matriz]]="Probabilidad"),D339-(D339*Tabla135[[#This Row],[Valor del control]]),AND(Tabla135[[#This Row],[No. de Control]]&gt;1,Tabla135[[#This Row],[Desplazamiento en la Matriz]]="Probabilidad"),AB338-(AB338*Tabla135[[#This Row],[Valor del control]]),AND(Tabla135[[#This Row],[No. de Control]]=1,Tabla135[[#This Row],[Desplazamiento en la Matriz]]="Impacto"),D339,AND(Tabla135[[#This Row],[No. de Control]]&gt;1,Tabla135[[#This Row],[Desplazamiento en la Matriz]]="Impacto"),AB338),""),"")</f>
        <v/>
      </c>
      <c r="AC339" s="310" t="str" cm="1">
        <f t="array" ref="AC339">IFERROR(IF(Tabla135[[#This Row],[Registro diligenciado]]=TRUE,_xlfn.IFS(AND(Tabla135[[#This Row],[No. de Control]]=1,Tabla135[[#This Row],[Desplazamiento en la Matriz]]="Impacto"),E339-(E339*Tabla135[[#This Row],[Valor del control]]),AND(Tabla135[[#This Row],[No. de Control]]&gt;1,Tabla135[[#This Row],[Desplazamiento en la Matriz]]="Impacto"),AC338-(AC338*Tabla135[[#This Row],[Valor del control]]),AND(Tabla135[[#This Row],[No. de Control]]=1,Tabla135[[#This Row],[Desplazamiento en la Matriz]]="Probabilidad"),E339,AND(Tabla135[[#This Row],[No. de Control]]&gt;1,Tabla135[[#This Row],[Desplazamiento en la Matriz]]="Probabilidad"),AC338),""),"")</f>
        <v/>
      </c>
      <c r="AD339" s="310">
        <f>IFERROR(_xlfn.MINIFS(Tabla135[Probabilidad residual],Tabla135[Id Riesgo],Tabla135[[#This Row],[Id Riesgo]]),"")</f>
        <v>0.56000000000000005</v>
      </c>
      <c r="AE339" s="310">
        <f>IFERROR(_xlfn.MINIFS(Tabla135[Impacto residual],Tabla135[Id Riesgo],Tabla135[[#This Row],[Id Riesgo]]),"")</f>
        <v>1</v>
      </c>
      <c r="AF339" s="310" t="str" cm="1">
        <f t="array" ref="AF3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39" s="310" t="str" cm="1">
        <f t="array" ref="AG3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39" s="213"/>
      <c r="AJ339" s="801">
        <f>_xlfn.MINIFS(Tabla135[Probabilidad residual],Tabla135[Id Riesgo],Tabla135[[#This Row],[Id Riesgo]])</f>
        <v>0.56000000000000005</v>
      </c>
      <c r="AK339" s="801">
        <f>_xlfn.MINIFS(Tabla135[Impacto residual],Tabla135[Id Riesgo],Tabla135[[#This Row],[Id Riesgo]])</f>
        <v>1</v>
      </c>
      <c r="AL339" s="801"/>
      <c r="AM339" s="801"/>
      <c r="AN339" s="213"/>
      <c r="AO339" s="213"/>
      <c r="AP339" s="213"/>
      <c r="AQ339" s="213"/>
      <c r="AR339" s="213"/>
      <c r="AS339" s="213"/>
      <c r="AT339" s="213"/>
      <c r="AU339" s="213"/>
      <c r="AV339" s="213"/>
      <c r="AW339" s="213"/>
      <c r="AX339" s="213"/>
      <c r="AY339" s="213"/>
    </row>
    <row r="340" spans="1:51" ht="62.15" hidden="1" x14ac:dyDescent="0.4">
      <c r="A340" s="783" t="str">
        <f>Tabla135[[#This Row],[Id Riesgo]]</f>
        <v>RC33</v>
      </c>
      <c r="B340" s="784" t="str">
        <f>Tabla135[[#This Row],[Riesgo]]</f>
        <v>Posibilidad de afectación Legal, Reputacional por Fraude interno, Conflicto de Intereses debido a omisión en el  trámite a las PQRSD puestas en conocimiento de la OIGT para favorecer a un tercero</v>
      </c>
      <c r="C340" s="776" t="b">
        <f>Tabla135[[#This Row],[Identificado en paso 1 y 2?]]</f>
        <v>1</v>
      </c>
      <c r="D340" s="801">
        <f>_xlfn.XLOOKUP(Tabla135[[#This Row],[Id Riesgo]],Tabla13[Id Riesgo],Tabla13[Probabilidad],"",1)</f>
        <v>0.8</v>
      </c>
      <c r="E340" s="801">
        <f>IF(C340=TRUE,_xlfn.XLOOKUP(Tabla135[[#This Row],[Id Riesgo]],Tabla13[Id Riesgo],Tabla13[Porcentaje Impacto],"",1),"")</f>
        <v>1</v>
      </c>
      <c r="F340" s="290" t="str">
        <f t="shared" si="32"/>
        <v>RC33</v>
      </c>
      <c r="G340" s="414" t="b">
        <f>_xlfn.XLOOKUP(F340,Tabla13[Id Riesgo],Tabla13[Registro diligenciado],FALSE,1)</f>
        <v>1</v>
      </c>
      <c r="H340" s="290" t="str">
        <f>IF(G340,_xlfn.XLOOKUP(F340,Tabla6[Id Riesgo],Tabla6[DESCRIPCIÓN DEL RIESGO],FALSE,1),"")</f>
        <v>Posibilidad de afectación Legal, Reputacional por Fraude interno, Conflicto de Intereses debido a omisión en el  trámite a las PQRSD puestas en conocimiento de la OIGT para favorecer a un tercero</v>
      </c>
      <c r="I340" s="327">
        <f>_xlfn.XLOOKUP(Tabla135[[#This Row],[Id Riesgo]],Tabla13[Id Riesgo],Tabla13[Probabilidad])</f>
        <v>0.8</v>
      </c>
      <c r="J340" s="327">
        <f>_xlfn.XLOOKUP(Tabla135[[#This Row],[Id Riesgo]],Tabla13[Id Riesgo],Tabla13[Porcentaje Impacto],"",1)</f>
        <v>1</v>
      </c>
      <c r="K340" s="311">
        <v>9</v>
      </c>
      <c r="L340" s="314"/>
      <c r="M340" s="314"/>
      <c r="N340" s="314"/>
      <c r="O340" s="295"/>
      <c r="P340" s="314"/>
      <c r="Q340" s="328" t="str">
        <f>_xlfn.TEXTJOIN(" ",TRUE,Tabla135[[#This Row],[Actividad - Acción ¿Qué?
Inicia con verbo]],Tabla135[[#This Row],[Complemento
(Observaciones o desviaciones)]])</f>
        <v/>
      </c>
      <c r="R340" s="295"/>
      <c r="S340" s="327" t="str">
        <f>_xlfn.XLOOKUP(Tabla135[[#This Row],[Tipo de control]],Tabla7[Tipo de control],Tabla7[Peso],"",1)</f>
        <v/>
      </c>
      <c r="T340" s="290" t="str">
        <f>_xlfn.XLOOKUP(Tabla135[[#This Row],[Tipo de control]],Tabla7[Tipo de control],Tabla7[Afectación matriz],"",1)</f>
        <v/>
      </c>
      <c r="U340" s="295"/>
      <c r="V340" s="327" t="str">
        <f>_xlfn.XLOOKUP(Tabla135[[#This Row],[Implementación]],Tabla11[Implementación],Tabla11[Peso],"",1)</f>
        <v/>
      </c>
      <c r="W340" s="295"/>
      <c r="X340" s="295"/>
      <c r="Y340" s="295"/>
      <c r="Z340" s="295"/>
      <c r="AA340" s="310" t="str">
        <f>IFERROR(Tabla135[[#This Row],[Peso del control]]+Tabla135[[#This Row],[Peso de la implementación]],"")</f>
        <v/>
      </c>
      <c r="AB340" s="310" t="str" cm="1">
        <f t="array" ref="AB340">IFERROR(IF(Tabla135[[#This Row],[Registro diligenciado]]=TRUE,_xlfn.IFS(AND(Tabla135[[#This Row],[No. de Control]]=1,Tabla135[[#This Row],[Desplazamiento en la Matriz]]="Probabilidad"),D340-(D340*Tabla135[[#This Row],[Valor del control]]),AND(Tabla135[[#This Row],[No. de Control]]&gt;1,Tabla135[[#This Row],[Desplazamiento en la Matriz]]="Probabilidad"),AB339-(AB339*Tabla135[[#This Row],[Valor del control]]),AND(Tabla135[[#This Row],[No. de Control]]=1,Tabla135[[#This Row],[Desplazamiento en la Matriz]]="Impacto"),D340,AND(Tabla135[[#This Row],[No. de Control]]&gt;1,Tabla135[[#This Row],[Desplazamiento en la Matriz]]="Impacto"),AB339),""),"")</f>
        <v/>
      </c>
      <c r="AC340" s="310" t="str" cm="1">
        <f t="array" ref="AC340">IFERROR(IF(Tabla135[[#This Row],[Registro diligenciado]]=TRUE,_xlfn.IFS(AND(Tabla135[[#This Row],[No. de Control]]=1,Tabla135[[#This Row],[Desplazamiento en la Matriz]]="Impacto"),E340-(E340*Tabla135[[#This Row],[Valor del control]]),AND(Tabla135[[#This Row],[No. de Control]]&gt;1,Tabla135[[#This Row],[Desplazamiento en la Matriz]]="Impacto"),AC339-(AC339*Tabla135[[#This Row],[Valor del control]]),AND(Tabla135[[#This Row],[No. de Control]]=1,Tabla135[[#This Row],[Desplazamiento en la Matriz]]="Probabilidad"),E340,AND(Tabla135[[#This Row],[No. de Control]]&gt;1,Tabla135[[#This Row],[Desplazamiento en la Matriz]]="Probabilidad"),AC339),""),"")</f>
        <v/>
      </c>
      <c r="AD340" s="310">
        <f>IFERROR(_xlfn.MINIFS(Tabla135[Probabilidad residual],Tabla135[Id Riesgo],Tabla135[[#This Row],[Id Riesgo]]),"")</f>
        <v>0.56000000000000005</v>
      </c>
      <c r="AE340" s="310">
        <f>IFERROR(_xlfn.MINIFS(Tabla135[Impacto residual],Tabla135[Id Riesgo],Tabla135[[#This Row],[Id Riesgo]]),"")</f>
        <v>1</v>
      </c>
      <c r="AF340" s="310" t="str" cm="1">
        <f t="array" ref="AF3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0" s="310" t="str" cm="1">
        <f t="array" ref="AG3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0" s="213"/>
      <c r="AJ340" s="801">
        <f>_xlfn.MINIFS(Tabla135[Probabilidad residual],Tabla135[Id Riesgo],Tabla135[[#This Row],[Id Riesgo]])</f>
        <v>0.56000000000000005</v>
      </c>
      <c r="AK340" s="801">
        <f>_xlfn.MINIFS(Tabla135[Impacto residual],Tabla135[Id Riesgo],Tabla135[[#This Row],[Id Riesgo]])</f>
        <v>1</v>
      </c>
      <c r="AL340" s="801"/>
      <c r="AM340" s="801"/>
      <c r="AN340" s="213"/>
      <c r="AO340" s="213"/>
      <c r="AP340" s="213"/>
      <c r="AQ340" s="213"/>
      <c r="AR340" s="213"/>
      <c r="AS340" s="213"/>
      <c r="AT340" s="213"/>
      <c r="AU340" s="213"/>
      <c r="AV340" s="213"/>
      <c r="AW340" s="213"/>
      <c r="AX340" s="213"/>
      <c r="AY340" s="213"/>
    </row>
    <row r="341" spans="1:51" ht="62.15" hidden="1" x14ac:dyDescent="0.4">
      <c r="A341" s="783" t="str">
        <f>Tabla135[[#This Row],[Id Riesgo]]</f>
        <v>RC33</v>
      </c>
      <c r="B341" s="784" t="str">
        <f>Tabla135[[#This Row],[Riesgo]]</f>
        <v>Posibilidad de afectación Legal, Reputacional por Fraude interno, Conflicto de Intereses debido a omisión en el  trámite a las PQRSD puestas en conocimiento de la OIGT para favorecer a un tercero</v>
      </c>
      <c r="C341" s="776" t="b">
        <f>Tabla135[[#This Row],[Identificado en paso 1 y 2?]]</f>
        <v>1</v>
      </c>
      <c r="D341" s="801">
        <f>_xlfn.XLOOKUP(Tabla135[[#This Row],[Id Riesgo]],Tabla13[Id Riesgo],Tabla13[Probabilidad],"",1)</f>
        <v>0.8</v>
      </c>
      <c r="E341" s="801">
        <f>IF(C341=TRUE,_xlfn.XLOOKUP(Tabla135[[#This Row],[Id Riesgo]],Tabla13[Id Riesgo],Tabla13[Porcentaje Impacto],"",1),"")</f>
        <v>1</v>
      </c>
      <c r="F341" s="290" t="str">
        <f t="shared" si="32"/>
        <v>RC33</v>
      </c>
      <c r="G341" s="414" t="b">
        <f>_xlfn.XLOOKUP(F341,Tabla13[Id Riesgo],Tabla13[Registro diligenciado],FALSE,1)</f>
        <v>1</v>
      </c>
      <c r="H341" s="290" t="str">
        <f>IF(G341,_xlfn.XLOOKUP(F341,Tabla6[Id Riesgo],Tabla6[DESCRIPCIÓN DEL RIESGO],FALSE,1),"")</f>
        <v>Posibilidad de afectación Legal, Reputacional por Fraude interno, Conflicto de Intereses debido a omisión en el  trámite a las PQRSD puestas en conocimiento de la OIGT para favorecer a un tercero</v>
      </c>
      <c r="I341" s="327">
        <f>_xlfn.XLOOKUP(Tabla135[[#This Row],[Id Riesgo]],Tabla13[Id Riesgo],Tabla13[Probabilidad])</f>
        <v>0.8</v>
      </c>
      <c r="J341" s="327">
        <f>_xlfn.XLOOKUP(Tabla135[[#This Row],[Id Riesgo]],Tabla13[Id Riesgo],Tabla13[Porcentaje Impacto],"",1)</f>
        <v>1</v>
      </c>
      <c r="K341" s="311">
        <v>10</v>
      </c>
      <c r="L341" s="314"/>
      <c r="M341" s="314"/>
      <c r="N341" s="314"/>
      <c r="O341" s="295"/>
      <c r="P341" s="314"/>
      <c r="Q341" s="328" t="str">
        <f>_xlfn.TEXTJOIN(" ",TRUE,Tabla135[[#This Row],[Actividad - Acción ¿Qué?
Inicia con verbo]],Tabla135[[#This Row],[Complemento
(Observaciones o desviaciones)]])</f>
        <v/>
      </c>
      <c r="R341" s="295"/>
      <c r="S341" s="327" t="str">
        <f>_xlfn.XLOOKUP(Tabla135[[#This Row],[Tipo de control]],Tabla7[Tipo de control],Tabla7[Peso],"",1)</f>
        <v/>
      </c>
      <c r="T341" s="290" t="str">
        <f>_xlfn.XLOOKUP(Tabla135[[#This Row],[Tipo de control]],Tabla7[Tipo de control],Tabla7[Afectación matriz],"",1)</f>
        <v/>
      </c>
      <c r="U341" s="295"/>
      <c r="V341" s="327" t="str">
        <f>_xlfn.XLOOKUP(Tabla135[[#This Row],[Implementación]],Tabla11[Implementación],Tabla11[Peso],"",1)</f>
        <v/>
      </c>
      <c r="W341" s="295"/>
      <c r="X341" s="295"/>
      <c r="Y341" s="295"/>
      <c r="Z341" s="295"/>
      <c r="AA341" s="310" t="str">
        <f>IFERROR(Tabla135[[#This Row],[Peso del control]]+Tabla135[[#This Row],[Peso de la implementación]],"")</f>
        <v/>
      </c>
      <c r="AB341" s="310" t="str" cm="1">
        <f t="array" ref="AB341">IFERROR(IF(Tabla135[[#This Row],[Registro diligenciado]]=TRUE,_xlfn.IFS(AND(Tabla135[[#This Row],[No. de Control]]=1,Tabla135[[#This Row],[Desplazamiento en la Matriz]]="Probabilidad"),D341-(D341*Tabla135[[#This Row],[Valor del control]]),AND(Tabla135[[#This Row],[No. de Control]]&gt;1,Tabla135[[#This Row],[Desplazamiento en la Matriz]]="Probabilidad"),AB340-(AB340*Tabla135[[#This Row],[Valor del control]]),AND(Tabla135[[#This Row],[No. de Control]]=1,Tabla135[[#This Row],[Desplazamiento en la Matriz]]="Impacto"),D341,AND(Tabla135[[#This Row],[No. de Control]]&gt;1,Tabla135[[#This Row],[Desplazamiento en la Matriz]]="Impacto"),AB340),""),"")</f>
        <v/>
      </c>
      <c r="AC341" s="310" t="str" cm="1">
        <f t="array" ref="AC341">IFERROR(IF(Tabla135[[#This Row],[Registro diligenciado]]=TRUE,_xlfn.IFS(AND(Tabla135[[#This Row],[No. de Control]]=1,Tabla135[[#This Row],[Desplazamiento en la Matriz]]="Impacto"),E341-(E341*Tabla135[[#This Row],[Valor del control]]),AND(Tabla135[[#This Row],[No. de Control]]&gt;1,Tabla135[[#This Row],[Desplazamiento en la Matriz]]="Impacto"),AC340-(AC340*Tabla135[[#This Row],[Valor del control]]),AND(Tabla135[[#This Row],[No. de Control]]=1,Tabla135[[#This Row],[Desplazamiento en la Matriz]]="Probabilidad"),E341,AND(Tabla135[[#This Row],[No. de Control]]&gt;1,Tabla135[[#This Row],[Desplazamiento en la Matriz]]="Probabilidad"),AC340),""),"")</f>
        <v/>
      </c>
      <c r="AD341" s="310">
        <f>IFERROR(_xlfn.MINIFS(Tabla135[Probabilidad residual],Tabla135[Id Riesgo],Tabla135[[#This Row],[Id Riesgo]]),"")</f>
        <v>0.56000000000000005</v>
      </c>
      <c r="AE341" s="310">
        <f>IFERROR(_xlfn.MINIFS(Tabla135[Impacto residual],Tabla135[Id Riesgo],Tabla135[[#This Row],[Id Riesgo]]),"")</f>
        <v>1</v>
      </c>
      <c r="AF341" s="310" t="str" cm="1">
        <f t="array" ref="AF3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41" s="310" t="str" cm="1">
        <f t="array" ref="AG3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1" s="213"/>
      <c r="AJ341" s="801">
        <f>_xlfn.MINIFS(Tabla135[Probabilidad residual],Tabla135[Id Riesgo],Tabla135[[#This Row],[Id Riesgo]])</f>
        <v>0.56000000000000005</v>
      </c>
      <c r="AK341" s="801">
        <f>_xlfn.MINIFS(Tabla135[Impacto residual],Tabla135[Id Riesgo],Tabla135[[#This Row],[Id Riesgo]])</f>
        <v>1</v>
      </c>
      <c r="AL341" s="801"/>
      <c r="AM341" s="801"/>
      <c r="AN341" s="213"/>
      <c r="AO341" s="213"/>
      <c r="AP341" s="213"/>
      <c r="AQ341" s="213"/>
      <c r="AR341" s="213"/>
      <c r="AS341" s="213"/>
      <c r="AT341" s="213"/>
      <c r="AU341" s="213"/>
      <c r="AV341" s="213"/>
      <c r="AW341" s="213"/>
      <c r="AX341" s="213"/>
      <c r="AY341" s="213"/>
    </row>
    <row r="342" spans="1:51" ht="138" customHeight="1" x14ac:dyDescent="0.4">
      <c r="A342" s="783" t="str">
        <f>Tabla135[[#This Row],[Id Riesgo]]</f>
        <v>RC34</v>
      </c>
      <c r="B342" s="784" t="str">
        <f>Tabla135[[#This Row],[Riesgo]]</f>
        <v>Posibilidad de afectación Reputacional por Fraude interno debido a Posibilidad de ocurrencia de prevaricato por la vinculación de personal sin cumplimiento de requisitos minimos exigidos en el manual de funciones</v>
      </c>
      <c r="C342" s="776" t="b">
        <f>Tabla135[[#This Row],[Identificado en paso 1 y 2?]]</f>
        <v>1</v>
      </c>
      <c r="D342" s="801">
        <f>_xlfn.XLOOKUP(Tabla135[[#This Row],[Id Riesgo]],Tabla13[Id Riesgo],Tabla13[Probabilidad],"",1)</f>
        <v>0.6</v>
      </c>
      <c r="E342" s="801">
        <f>IF(C342=TRUE,_xlfn.XLOOKUP(Tabla135[[#This Row],[Id Riesgo]],Tabla13[Id Riesgo],Tabla13[Porcentaje Impacto],"",1),"")</f>
        <v>0.8</v>
      </c>
      <c r="F342" s="290" t="s">
        <v>624</v>
      </c>
      <c r="G342" s="414" t="b">
        <f>_xlfn.XLOOKUP(F342,Tabla13[Id Riesgo],Tabla13[Registro diligenciado],FALSE,1)</f>
        <v>1</v>
      </c>
      <c r="H342" s="290" t="str">
        <f>IF(G342,_xlfn.XLOOKUP(F342,Tabla6[Id Riesgo],Tabla6[DESCRIPCIÓN DEL RIESGO],FALSE,1),"")</f>
        <v>Posibilidad de afectación Reputacional por Fraude interno debido a Posibilidad de ocurrencia de prevaricato por la vinculación de personal sin cumplimiento de requisitos minimos exigidos en el manual de funciones</v>
      </c>
      <c r="I342" s="327">
        <f>_xlfn.XLOOKUP(Tabla135[[#This Row],[Id Riesgo]],Tabla13[Id Riesgo],Tabla13[Probabilidad])</f>
        <v>0.6</v>
      </c>
      <c r="J342" s="327">
        <f>_xlfn.XLOOKUP(Tabla135[[#This Row],[Id Riesgo]],Tabla13[Id Riesgo],Tabla13[Porcentaje Impacto],"",1)</f>
        <v>0.8</v>
      </c>
      <c r="K342" s="311">
        <v>1</v>
      </c>
      <c r="L342" s="314" t="s">
        <v>243</v>
      </c>
      <c r="M342" s="314" t="s">
        <v>236</v>
      </c>
      <c r="N342" s="314"/>
      <c r="O342" s="295" t="s">
        <v>857</v>
      </c>
      <c r="P342" s="314" t="s">
        <v>858</v>
      </c>
      <c r="Q342" s="328" t="str">
        <f>_xlfn.TEXTJOIN(" ",TRUE,Tabla135[[#This Row],[Actividad - Acción ¿Qué?
Inicia con verbo]],Tabla135[[#This Row],[Complemento
(Observaciones o desviaciones)]])</f>
        <v xml:space="preserve">Verificar que los soportes presentados por el aspirante evidencien el cumplimiento de los requisitos exigidos por el empleo conforme a lo establecido en el Manual Especifico de Funciones y de Competencias Laborales </v>
      </c>
      <c r="R342" s="295" t="s">
        <v>102</v>
      </c>
      <c r="S342" s="327">
        <v>0.25</v>
      </c>
      <c r="T342" s="290" t="s">
        <v>43</v>
      </c>
      <c r="U342" s="295" t="s">
        <v>136</v>
      </c>
      <c r="V342" s="327">
        <v>0.15</v>
      </c>
      <c r="W342" s="295" t="s">
        <v>98</v>
      </c>
      <c r="X342" s="295" t="s">
        <v>204</v>
      </c>
      <c r="Y342" s="295" t="s">
        <v>133</v>
      </c>
      <c r="Z342" s="295" t="s">
        <v>101</v>
      </c>
      <c r="AA342" s="310">
        <f>IFERROR(Tabla135[[#This Row],[Peso del control]]+Tabla135[[#This Row],[Peso de la implementación]],"")</f>
        <v>0.4</v>
      </c>
      <c r="AB342" s="310" cm="1">
        <f t="array" ref="AB342">IFERROR(IF(Tabla135[[#This Row],[Registro diligenciado]]=TRUE,_xlfn.IFS(AND(Tabla135[[#This Row],[No. de Control]]=1,Tabla135[[#This Row],[Desplazamiento en la Matriz]]="Probabilidad"),D342-(D342*Tabla135[[#This Row],[Valor del control]]),AND(Tabla135[[#This Row],[No. de Control]]&gt;1,Tabla135[[#This Row],[Desplazamiento en la Matriz]]="Probabilidad"),AB341-(AB341*Tabla135[[#This Row],[Valor del control]]),AND(Tabla135[[#This Row],[No. de Control]]=1,Tabla135[[#This Row],[Desplazamiento en la Matriz]]="Impacto"),D342,AND(Tabla135[[#This Row],[No. de Control]]&gt;1,Tabla135[[#This Row],[Desplazamiento en la Matriz]]="Impacto"),AB341),""),"")</f>
        <v>0.36</v>
      </c>
      <c r="AC342" s="310" cm="1">
        <f t="array" ref="AC342">IFERROR(IF(Tabla135[[#This Row],[Registro diligenciado]]=TRUE,_xlfn.IFS(AND(Tabla135[[#This Row],[No. de Control]]=1,Tabla135[[#This Row],[Desplazamiento en la Matriz]]="Impacto"),E342-(E342*Tabla135[[#This Row],[Valor del control]]),AND(Tabla135[[#This Row],[No. de Control]]&gt;1,Tabla135[[#This Row],[Desplazamiento en la Matriz]]="Impacto"),AC341-(AC341*Tabla135[[#This Row],[Valor del control]]),AND(Tabla135[[#This Row],[No. de Control]]=1,Tabla135[[#This Row],[Desplazamiento en la Matriz]]="Probabilidad"),E342,AND(Tabla135[[#This Row],[No. de Control]]&gt;1,Tabla135[[#This Row],[Desplazamiento en la Matriz]]="Probabilidad"),AC341),""),"")</f>
        <v>0.8</v>
      </c>
      <c r="AD342" s="310">
        <f>IFERROR(_xlfn.MINIFS(Tabla135[Probabilidad residual],Tabla135[Id Riesgo],Tabla135[[#This Row],[Id Riesgo]]),"")</f>
        <v>0.36</v>
      </c>
      <c r="AE342" s="310">
        <f>IFERROR(_xlfn.MINIFS(Tabla135[Impacto residual],Tabla135[Id Riesgo],Tabla135[[#This Row],[Id Riesgo]]),"")</f>
        <v>0.8</v>
      </c>
      <c r="AF342" s="310" t="str" cm="1">
        <f t="array" ref="AF3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2" s="310" t="str" cm="1">
        <f t="array" ref="AG3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42" s="213"/>
      <c r="AJ342" s="801">
        <f>_xlfn.MINIFS(Tabla135[Probabilidad residual],Tabla135[Id Riesgo],Tabla135[[#This Row],[Id Riesgo]])</f>
        <v>0.36</v>
      </c>
      <c r="AK342" s="801">
        <f>_xlfn.MINIFS(Tabla135[Impacto residual],Tabla135[Id Riesgo],Tabla135[[#This Row],[Id Riesgo]])</f>
        <v>0.8</v>
      </c>
      <c r="AL342" s="801" t="str" cm="1">
        <f t="array" ref="AL342">IFERROR(_xlfn.IFS(AND(AJ342&gt;=CONFIGURACIÓN!$BF$6,AJ342&lt;=CONFIGURACIÓN!$BG$6),CONFIGURACIÓN!$BE$6,AND(AJ342&gt;=CONFIGURACIÓN!$BF$7,AJ342&lt;=CONFIGURACIÓN!$BG$7),CONFIGURACIÓN!$BE$7,AND(AJ342&gt;=CONFIGURACIÓN!$BF$8,AJ342&lt;=CONFIGURACIÓN!$BG$8),CONFIGURACIÓN!$BE$8,AND(AJ342&gt;=CONFIGURACIÓN!$BF$9,AJ342&lt;=CONFIGURACIÓN!$BG$9),CONFIGURACIÓN!$BE$9,AND(AJ342&gt;=CONFIGURACIÓN!$BF$10,AJ342&lt;=CONFIGURACIÓN!$BG$10),CONFIGURACIÓN!$BE$10),"")</f>
        <v>Baja</v>
      </c>
      <c r="AM342" s="801" t="str" cm="1">
        <f t="array" ref="AM342">IFERROR(_xlfn.IFS(AND(AK342&gt;=CONFIGURACIÓN!$BJ$6,AK342&lt;=CONFIGURACIÓN!$BK$6),CONFIGURACIÓN!$BI$6,AND(AK342&gt;=CONFIGURACIÓN!$BJ$7,AK342&lt;=CONFIGURACIÓN!$BK$7),CONFIGURACIÓN!$BI$7,AND(AK342&gt;=CONFIGURACIÓN!$BJ$8,AK342&lt;=CONFIGURACIÓN!$BK$8),CONFIGURACIÓN!$BI$8,AND(AK342&gt;=CONFIGURACIÓN!$BJ$9,AK342&lt;=CONFIGURACIÓN!$BK$9),CONFIGURACIÓN!$BI$9,AND(AK342&gt;=CONFIGURACIÓN!$BJ$10,AK342&lt;=CONFIGURACIÓN!$BK$10),CONFIGURACIÓN!$BI$10),"")</f>
        <v>Mayor</v>
      </c>
      <c r="AN342" s="213"/>
      <c r="AO342" s="213"/>
      <c r="AP342" s="213"/>
      <c r="AQ342" s="213"/>
      <c r="AR342" s="213"/>
      <c r="AS342" s="213"/>
      <c r="AT342" s="213"/>
      <c r="AU342" s="213"/>
      <c r="AV342" s="213"/>
      <c r="AW342" s="213"/>
      <c r="AX342" s="213"/>
      <c r="AY342" s="213"/>
    </row>
    <row r="343" spans="1:51" ht="74.599999999999994" hidden="1" x14ac:dyDescent="0.4">
      <c r="A343" s="783" t="str">
        <f>Tabla135[[#This Row],[Id Riesgo]]</f>
        <v>RC34</v>
      </c>
      <c r="B343" s="784" t="str">
        <f>Tabla135[[#This Row],[Riesgo]]</f>
        <v>Posibilidad de afectación Reputacional por Fraude interno debido a Posibilidad de ocurrencia de prevaricato por la vinculación de personal sin cumplimiento de requisitos minimos exigidos en el manual de funciones</v>
      </c>
      <c r="C343" s="776" t="b">
        <f>Tabla135[[#This Row],[Identificado en paso 1 y 2?]]</f>
        <v>1</v>
      </c>
      <c r="D343" s="801">
        <f>_xlfn.XLOOKUP(Tabla135[[#This Row],[Id Riesgo]],Tabla13[Id Riesgo],Tabla13[Probabilidad],"",1)</f>
        <v>0.6</v>
      </c>
      <c r="E343" s="801">
        <f>IF(C343=TRUE,_xlfn.XLOOKUP(Tabla135[[#This Row],[Id Riesgo]],Tabla13[Id Riesgo],Tabla13[Porcentaje Impacto],"",1),"")</f>
        <v>0.8</v>
      </c>
      <c r="F343" s="290" t="str">
        <f t="shared" ref="F343:F351" si="33">F342</f>
        <v>RC34</v>
      </c>
      <c r="G343" s="414" t="b">
        <f>_xlfn.XLOOKUP(F343,Tabla13[Id Riesgo],Tabla13[Registro diligenciado],FALSE,1)</f>
        <v>1</v>
      </c>
      <c r="H343" s="290" t="str">
        <f>IF(G343,_xlfn.XLOOKUP(F343,Tabla6[Id Riesgo],Tabla6[DESCRIPCIÓN DEL RIESGO],FALSE,1),"")</f>
        <v>Posibilidad de afectación Reputacional por Fraude interno debido a Posibilidad de ocurrencia de prevaricato por la vinculación de personal sin cumplimiento de requisitos minimos exigidos en el manual de funciones</v>
      </c>
      <c r="I343" s="327">
        <f>_xlfn.XLOOKUP(Tabla135[[#This Row],[Id Riesgo]],Tabla13[Id Riesgo],Tabla13[Probabilidad])</f>
        <v>0.6</v>
      </c>
      <c r="J343" s="327">
        <f>_xlfn.XLOOKUP(Tabla135[[#This Row],[Id Riesgo]],Tabla13[Id Riesgo],Tabla13[Porcentaje Impacto],"",1)</f>
        <v>0.8</v>
      </c>
      <c r="K343" s="311">
        <v>2</v>
      </c>
      <c r="L343" s="314"/>
      <c r="M343" s="314"/>
      <c r="N343" s="314"/>
      <c r="O343" s="295"/>
      <c r="P343" s="314"/>
      <c r="Q343" s="328" t="str">
        <f>_xlfn.TEXTJOIN(" ",TRUE,Tabla135[[#This Row],[Actividad - Acción ¿Qué?
Inicia con verbo]],Tabla135[[#This Row],[Complemento
(Observaciones o desviaciones)]])</f>
        <v/>
      </c>
      <c r="R343" s="295"/>
      <c r="S343" s="327" t="str">
        <f>_xlfn.XLOOKUP(Tabla135[[#This Row],[Tipo de control]],Tabla7[Tipo de control],Tabla7[Peso],"",1)</f>
        <v/>
      </c>
      <c r="T343" s="290" t="str">
        <f>_xlfn.XLOOKUP(Tabla135[[#This Row],[Tipo de control]],Tabla7[Tipo de control],Tabla7[Afectación matriz],"",1)</f>
        <v/>
      </c>
      <c r="U343" s="295"/>
      <c r="V343" s="327" t="str">
        <f>_xlfn.XLOOKUP(Tabla135[[#This Row],[Implementación]],Tabla11[Implementación],Tabla11[Peso],"",1)</f>
        <v/>
      </c>
      <c r="W343" s="295"/>
      <c r="X343" s="295"/>
      <c r="Y343" s="295"/>
      <c r="Z343" s="295"/>
      <c r="AA343" s="310" t="str">
        <f>IFERROR(Tabla135[[#This Row],[Peso del control]]+Tabla135[[#This Row],[Peso de la implementación]],"")</f>
        <v/>
      </c>
      <c r="AB343" s="310" t="str" cm="1">
        <f t="array" ref="AB343">IFERROR(IF(Tabla135[[#This Row],[Registro diligenciado]]=TRUE,_xlfn.IFS(AND(Tabla135[[#This Row],[No. de Control]]=1,Tabla135[[#This Row],[Desplazamiento en la Matriz]]="Probabilidad"),D343-(D343*Tabla135[[#This Row],[Valor del control]]),AND(Tabla135[[#This Row],[No. de Control]]&gt;1,Tabla135[[#This Row],[Desplazamiento en la Matriz]]="Probabilidad"),AB342-(AB342*Tabla135[[#This Row],[Valor del control]]),AND(Tabla135[[#This Row],[No. de Control]]=1,Tabla135[[#This Row],[Desplazamiento en la Matriz]]="Impacto"),D343,AND(Tabla135[[#This Row],[No. de Control]]&gt;1,Tabla135[[#This Row],[Desplazamiento en la Matriz]]="Impacto"),AB342),""),"")</f>
        <v/>
      </c>
      <c r="AC343" s="310" t="str" cm="1">
        <f t="array" ref="AC343">IFERROR(IF(Tabla135[[#This Row],[Registro diligenciado]]=TRUE,_xlfn.IFS(AND(Tabla135[[#This Row],[No. de Control]]=1,Tabla135[[#This Row],[Desplazamiento en la Matriz]]="Impacto"),E343-(E343*Tabla135[[#This Row],[Valor del control]]),AND(Tabla135[[#This Row],[No. de Control]]&gt;1,Tabla135[[#This Row],[Desplazamiento en la Matriz]]="Impacto"),AC342-(AC342*Tabla135[[#This Row],[Valor del control]]),AND(Tabla135[[#This Row],[No. de Control]]=1,Tabla135[[#This Row],[Desplazamiento en la Matriz]]="Probabilidad"),E343,AND(Tabla135[[#This Row],[No. de Control]]&gt;1,Tabla135[[#This Row],[Desplazamiento en la Matriz]]="Probabilidad"),AC342),""),"")</f>
        <v/>
      </c>
      <c r="AD343" s="310">
        <f>IFERROR(_xlfn.MINIFS(Tabla135[Probabilidad residual],Tabla135[Id Riesgo],Tabla135[[#This Row],[Id Riesgo]]),"")</f>
        <v>0.36</v>
      </c>
      <c r="AE343" s="310">
        <f>IFERROR(_xlfn.MINIFS(Tabla135[Impacto residual],Tabla135[Id Riesgo],Tabla135[[#This Row],[Id Riesgo]]),"")</f>
        <v>0.8</v>
      </c>
      <c r="AF343" s="310" t="str" cm="1">
        <f t="array" ref="AF3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3" s="310" t="str" cm="1">
        <f t="array" ref="AG3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3" s="213"/>
      <c r="AJ343" s="801">
        <f>_xlfn.MINIFS(Tabla135[Probabilidad residual],Tabla135[Id Riesgo],Tabla135[[#This Row],[Id Riesgo]])</f>
        <v>0.36</v>
      </c>
      <c r="AK343" s="801">
        <f>_xlfn.MINIFS(Tabla135[Impacto residual],Tabla135[Id Riesgo],Tabla135[[#This Row],[Id Riesgo]])</f>
        <v>0.8</v>
      </c>
      <c r="AL343" s="801"/>
      <c r="AM343" s="801"/>
      <c r="AN343" s="213"/>
      <c r="AO343" s="213"/>
      <c r="AP343" s="213"/>
      <c r="AQ343" s="213"/>
      <c r="AR343" s="213"/>
      <c r="AS343" s="213"/>
      <c r="AT343" s="213"/>
      <c r="AU343" s="213"/>
      <c r="AV343" s="213"/>
      <c r="AW343" s="213"/>
      <c r="AX343" s="213"/>
      <c r="AY343" s="213"/>
    </row>
    <row r="344" spans="1:51" ht="74.599999999999994" hidden="1" x14ac:dyDescent="0.4">
      <c r="A344" s="783" t="str">
        <f>Tabla135[[#This Row],[Id Riesgo]]</f>
        <v>RC34</v>
      </c>
      <c r="B344" s="784" t="str">
        <f>Tabla135[[#This Row],[Riesgo]]</f>
        <v>Posibilidad de afectación Reputacional por Fraude interno debido a Posibilidad de ocurrencia de prevaricato por la vinculación de personal sin cumplimiento de requisitos minimos exigidos en el manual de funciones</v>
      </c>
      <c r="C344" s="776" t="b">
        <f>Tabla135[[#This Row],[Identificado en paso 1 y 2?]]</f>
        <v>1</v>
      </c>
      <c r="D344" s="801">
        <f>_xlfn.XLOOKUP(Tabla135[[#This Row],[Id Riesgo]],Tabla13[Id Riesgo],Tabla13[Probabilidad],"",1)</f>
        <v>0.6</v>
      </c>
      <c r="E344" s="801">
        <f>IF(C344=TRUE,_xlfn.XLOOKUP(Tabla135[[#This Row],[Id Riesgo]],Tabla13[Id Riesgo],Tabla13[Porcentaje Impacto],"",1),"")</f>
        <v>0.8</v>
      </c>
      <c r="F344" s="290" t="str">
        <f t="shared" si="33"/>
        <v>RC34</v>
      </c>
      <c r="G344" s="414" t="b">
        <f>_xlfn.XLOOKUP(F344,Tabla13[Id Riesgo],Tabla13[Registro diligenciado],FALSE,1)</f>
        <v>1</v>
      </c>
      <c r="H344" s="290" t="str">
        <f>IF(G344,_xlfn.XLOOKUP(F344,Tabla6[Id Riesgo],Tabla6[DESCRIPCIÓN DEL RIESGO],FALSE,1),"")</f>
        <v>Posibilidad de afectación Reputacional por Fraude interno debido a Posibilidad de ocurrencia de prevaricato por la vinculación de personal sin cumplimiento de requisitos minimos exigidos en el manual de funciones</v>
      </c>
      <c r="I344" s="327">
        <f>_xlfn.XLOOKUP(Tabla135[[#This Row],[Id Riesgo]],Tabla13[Id Riesgo],Tabla13[Probabilidad])</f>
        <v>0.6</v>
      </c>
      <c r="J344" s="327">
        <f>_xlfn.XLOOKUP(Tabla135[[#This Row],[Id Riesgo]],Tabla13[Id Riesgo],Tabla13[Porcentaje Impacto],"",1)</f>
        <v>0.8</v>
      </c>
      <c r="K344" s="311">
        <v>3</v>
      </c>
      <c r="L344" s="314"/>
      <c r="M344" s="314"/>
      <c r="N344" s="314"/>
      <c r="O344" s="295"/>
      <c r="P344" s="314"/>
      <c r="Q344" s="328" t="str">
        <f>_xlfn.TEXTJOIN(" ",TRUE,Tabla135[[#This Row],[Actividad - Acción ¿Qué?
Inicia con verbo]],Tabla135[[#This Row],[Complemento
(Observaciones o desviaciones)]])</f>
        <v/>
      </c>
      <c r="R344" s="295"/>
      <c r="S344" s="327" t="str">
        <f>_xlfn.XLOOKUP(Tabla135[[#This Row],[Tipo de control]],Tabla7[Tipo de control],Tabla7[Peso],"",1)</f>
        <v/>
      </c>
      <c r="T344" s="290" t="str">
        <f>_xlfn.XLOOKUP(Tabla135[[#This Row],[Tipo de control]],Tabla7[Tipo de control],Tabla7[Afectación matriz],"",1)</f>
        <v/>
      </c>
      <c r="U344" s="295"/>
      <c r="V344" s="327" t="str">
        <f>_xlfn.XLOOKUP(Tabla135[[#This Row],[Implementación]],Tabla11[Implementación],Tabla11[Peso],"",1)</f>
        <v/>
      </c>
      <c r="W344" s="295"/>
      <c r="X344" s="295"/>
      <c r="Y344" s="295"/>
      <c r="Z344" s="295"/>
      <c r="AA344" s="310" t="str">
        <f>IFERROR(Tabla135[[#This Row],[Peso del control]]+Tabla135[[#This Row],[Peso de la implementación]],"")</f>
        <v/>
      </c>
      <c r="AB344" s="310" t="str" cm="1">
        <f t="array" ref="AB344">IFERROR(IF(Tabla135[[#This Row],[Registro diligenciado]]=TRUE,_xlfn.IFS(AND(Tabla135[[#This Row],[No. de Control]]=1,Tabla135[[#This Row],[Desplazamiento en la Matriz]]="Probabilidad"),D344-(D344*Tabla135[[#This Row],[Valor del control]]),AND(Tabla135[[#This Row],[No. de Control]]&gt;1,Tabla135[[#This Row],[Desplazamiento en la Matriz]]="Probabilidad"),AB343-(AB343*Tabla135[[#This Row],[Valor del control]]),AND(Tabla135[[#This Row],[No. de Control]]=1,Tabla135[[#This Row],[Desplazamiento en la Matriz]]="Impacto"),D344,AND(Tabla135[[#This Row],[No. de Control]]&gt;1,Tabla135[[#This Row],[Desplazamiento en la Matriz]]="Impacto"),AB343),""),"")</f>
        <v/>
      </c>
      <c r="AC344" s="310" t="str" cm="1">
        <f t="array" ref="AC344">IFERROR(IF(Tabla135[[#This Row],[Registro diligenciado]]=TRUE,_xlfn.IFS(AND(Tabla135[[#This Row],[No. de Control]]=1,Tabla135[[#This Row],[Desplazamiento en la Matriz]]="Impacto"),E344-(E344*Tabla135[[#This Row],[Valor del control]]),AND(Tabla135[[#This Row],[No. de Control]]&gt;1,Tabla135[[#This Row],[Desplazamiento en la Matriz]]="Impacto"),AC343-(AC343*Tabla135[[#This Row],[Valor del control]]),AND(Tabla135[[#This Row],[No. de Control]]=1,Tabla135[[#This Row],[Desplazamiento en la Matriz]]="Probabilidad"),E344,AND(Tabla135[[#This Row],[No. de Control]]&gt;1,Tabla135[[#This Row],[Desplazamiento en la Matriz]]="Probabilidad"),AC343),""),"")</f>
        <v/>
      </c>
      <c r="AD344" s="310">
        <f>IFERROR(_xlfn.MINIFS(Tabla135[Probabilidad residual],Tabla135[Id Riesgo],Tabla135[[#This Row],[Id Riesgo]]),"")</f>
        <v>0.36</v>
      </c>
      <c r="AE344" s="310">
        <f>IFERROR(_xlfn.MINIFS(Tabla135[Impacto residual],Tabla135[Id Riesgo],Tabla135[[#This Row],[Id Riesgo]]),"")</f>
        <v>0.8</v>
      </c>
      <c r="AF344" s="310" t="str" cm="1">
        <f t="array" ref="AF3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4" s="310" t="str" cm="1">
        <f t="array" ref="AG3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4" s="213"/>
      <c r="AJ344" s="801">
        <f>_xlfn.MINIFS(Tabla135[Probabilidad residual],Tabla135[Id Riesgo],Tabla135[[#This Row],[Id Riesgo]])</f>
        <v>0.36</v>
      </c>
      <c r="AK344" s="801">
        <f>_xlfn.MINIFS(Tabla135[Impacto residual],Tabla135[Id Riesgo],Tabla135[[#This Row],[Id Riesgo]])</f>
        <v>0.8</v>
      </c>
      <c r="AL344" s="801"/>
      <c r="AM344" s="801"/>
      <c r="AN344" s="213"/>
      <c r="AO344" s="213"/>
      <c r="AP344" s="213"/>
      <c r="AQ344" s="213"/>
      <c r="AR344" s="213"/>
      <c r="AS344" s="213"/>
      <c r="AT344" s="213"/>
      <c r="AU344" s="213"/>
      <c r="AV344" s="213"/>
      <c r="AW344" s="213"/>
      <c r="AX344" s="213"/>
      <c r="AY344" s="213"/>
    </row>
    <row r="345" spans="1:51" ht="74.599999999999994" hidden="1" x14ac:dyDescent="0.4">
      <c r="A345" s="783" t="str">
        <f>Tabla135[[#This Row],[Id Riesgo]]</f>
        <v>RC34</v>
      </c>
      <c r="B345" s="784" t="str">
        <f>Tabla135[[#This Row],[Riesgo]]</f>
        <v>Posibilidad de afectación Reputacional por Fraude interno debido a Posibilidad de ocurrencia de prevaricato por la vinculación de personal sin cumplimiento de requisitos minimos exigidos en el manual de funciones</v>
      </c>
      <c r="C345" s="776" t="b">
        <f>Tabla135[[#This Row],[Identificado en paso 1 y 2?]]</f>
        <v>1</v>
      </c>
      <c r="D345" s="801">
        <f>_xlfn.XLOOKUP(Tabla135[[#This Row],[Id Riesgo]],Tabla13[Id Riesgo],Tabla13[Probabilidad],"",1)</f>
        <v>0.6</v>
      </c>
      <c r="E345" s="801">
        <f>IF(C345=TRUE,_xlfn.XLOOKUP(Tabla135[[#This Row],[Id Riesgo]],Tabla13[Id Riesgo],Tabla13[Porcentaje Impacto],"",1),"")</f>
        <v>0.8</v>
      </c>
      <c r="F345" s="290" t="str">
        <f t="shared" si="33"/>
        <v>RC34</v>
      </c>
      <c r="G345" s="414" t="b">
        <f>_xlfn.XLOOKUP(F345,Tabla13[Id Riesgo],Tabla13[Registro diligenciado],FALSE,1)</f>
        <v>1</v>
      </c>
      <c r="H345" s="290" t="str">
        <f>IF(G345,_xlfn.XLOOKUP(F345,Tabla6[Id Riesgo],Tabla6[DESCRIPCIÓN DEL RIESGO],FALSE,1),"")</f>
        <v>Posibilidad de afectación Reputacional por Fraude interno debido a Posibilidad de ocurrencia de prevaricato por la vinculación de personal sin cumplimiento de requisitos minimos exigidos en el manual de funciones</v>
      </c>
      <c r="I345" s="327">
        <f>_xlfn.XLOOKUP(Tabla135[[#This Row],[Id Riesgo]],Tabla13[Id Riesgo],Tabla13[Probabilidad])</f>
        <v>0.6</v>
      </c>
      <c r="J345" s="327">
        <f>_xlfn.XLOOKUP(Tabla135[[#This Row],[Id Riesgo]],Tabla13[Id Riesgo],Tabla13[Porcentaje Impacto],"",1)</f>
        <v>0.8</v>
      </c>
      <c r="K345" s="311">
        <v>4</v>
      </c>
      <c r="L345" s="314"/>
      <c r="M345" s="314"/>
      <c r="N345" s="314"/>
      <c r="O345" s="295"/>
      <c r="P345" s="314"/>
      <c r="Q345" s="328" t="str">
        <f>_xlfn.TEXTJOIN(" ",TRUE,Tabla135[[#This Row],[Actividad - Acción ¿Qué?
Inicia con verbo]],Tabla135[[#This Row],[Complemento
(Observaciones o desviaciones)]])</f>
        <v/>
      </c>
      <c r="R345" s="295"/>
      <c r="S345" s="327" t="str">
        <f>_xlfn.XLOOKUP(Tabla135[[#This Row],[Tipo de control]],Tabla7[Tipo de control],Tabla7[Peso],"",1)</f>
        <v/>
      </c>
      <c r="T345" s="290" t="str">
        <f>_xlfn.XLOOKUP(Tabla135[[#This Row],[Tipo de control]],Tabla7[Tipo de control],Tabla7[Afectación matriz],"",1)</f>
        <v/>
      </c>
      <c r="U345" s="295"/>
      <c r="V345" s="327" t="str">
        <f>_xlfn.XLOOKUP(Tabla135[[#This Row],[Implementación]],Tabla11[Implementación],Tabla11[Peso],"",1)</f>
        <v/>
      </c>
      <c r="W345" s="295"/>
      <c r="X345" s="295"/>
      <c r="Y345" s="295"/>
      <c r="Z345" s="295"/>
      <c r="AA345" s="310" t="str">
        <f>IFERROR(Tabla135[[#This Row],[Peso del control]]+Tabla135[[#This Row],[Peso de la implementación]],"")</f>
        <v/>
      </c>
      <c r="AB345" s="310" t="str" cm="1">
        <f t="array" ref="AB345">IFERROR(IF(Tabla135[[#This Row],[Registro diligenciado]]=TRUE,_xlfn.IFS(AND(Tabla135[[#This Row],[No. de Control]]=1,Tabla135[[#This Row],[Desplazamiento en la Matriz]]="Probabilidad"),D345-(D345*Tabla135[[#This Row],[Valor del control]]),AND(Tabla135[[#This Row],[No. de Control]]&gt;1,Tabla135[[#This Row],[Desplazamiento en la Matriz]]="Probabilidad"),AB344-(AB344*Tabla135[[#This Row],[Valor del control]]),AND(Tabla135[[#This Row],[No. de Control]]=1,Tabla135[[#This Row],[Desplazamiento en la Matriz]]="Impacto"),D345,AND(Tabla135[[#This Row],[No. de Control]]&gt;1,Tabla135[[#This Row],[Desplazamiento en la Matriz]]="Impacto"),AB344),""),"")</f>
        <v/>
      </c>
      <c r="AC345" s="310" t="str" cm="1">
        <f t="array" ref="AC345">IFERROR(IF(Tabla135[[#This Row],[Registro diligenciado]]=TRUE,_xlfn.IFS(AND(Tabla135[[#This Row],[No. de Control]]=1,Tabla135[[#This Row],[Desplazamiento en la Matriz]]="Impacto"),E345-(E345*Tabla135[[#This Row],[Valor del control]]),AND(Tabla135[[#This Row],[No. de Control]]&gt;1,Tabla135[[#This Row],[Desplazamiento en la Matriz]]="Impacto"),AC344-(AC344*Tabla135[[#This Row],[Valor del control]]),AND(Tabla135[[#This Row],[No. de Control]]=1,Tabla135[[#This Row],[Desplazamiento en la Matriz]]="Probabilidad"),E345,AND(Tabla135[[#This Row],[No. de Control]]&gt;1,Tabla135[[#This Row],[Desplazamiento en la Matriz]]="Probabilidad"),AC344),""),"")</f>
        <v/>
      </c>
      <c r="AD345" s="310">
        <f>IFERROR(_xlfn.MINIFS(Tabla135[Probabilidad residual],Tabla135[Id Riesgo],Tabla135[[#This Row],[Id Riesgo]]),"")</f>
        <v>0.36</v>
      </c>
      <c r="AE345" s="310">
        <f>IFERROR(_xlfn.MINIFS(Tabla135[Impacto residual],Tabla135[Id Riesgo],Tabla135[[#This Row],[Id Riesgo]]),"")</f>
        <v>0.8</v>
      </c>
      <c r="AF345" s="310" t="str" cm="1">
        <f t="array" ref="AF3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5" s="310" t="str" cm="1">
        <f t="array" ref="AG3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5" s="213"/>
      <c r="AJ345" s="801">
        <f>_xlfn.MINIFS(Tabla135[Probabilidad residual],Tabla135[Id Riesgo],Tabla135[[#This Row],[Id Riesgo]])</f>
        <v>0.36</v>
      </c>
      <c r="AK345" s="801">
        <f>_xlfn.MINIFS(Tabla135[Impacto residual],Tabla135[Id Riesgo],Tabla135[[#This Row],[Id Riesgo]])</f>
        <v>0.8</v>
      </c>
      <c r="AL345" s="801"/>
      <c r="AM345" s="801"/>
      <c r="AN345" s="213"/>
      <c r="AO345" s="213"/>
      <c r="AP345" s="213"/>
      <c r="AQ345" s="213"/>
      <c r="AR345" s="213"/>
      <c r="AS345" s="213"/>
      <c r="AT345" s="213"/>
      <c r="AU345" s="213"/>
      <c r="AV345" s="213"/>
      <c r="AW345" s="213"/>
      <c r="AX345" s="213"/>
      <c r="AY345" s="213"/>
    </row>
    <row r="346" spans="1:51" ht="74.599999999999994" hidden="1" x14ac:dyDescent="0.4">
      <c r="A346" s="783" t="str">
        <f>Tabla135[[#This Row],[Id Riesgo]]</f>
        <v>RC34</v>
      </c>
      <c r="B346" s="784" t="str">
        <f>Tabla135[[#This Row],[Riesgo]]</f>
        <v>Posibilidad de afectación Reputacional por Fraude interno debido a Posibilidad de ocurrencia de prevaricato por la vinculación de personal sin cumplimiento de requisitos minimos exigidos en el manual de funciones</v>
      </c>
      <c r="C346" s="776" t="b">
        <f>Tabla135[[#This Row],[Identificado en paso 1 y 2?]]</f>
        <v>1</v>
      </c>
      <c r="D346" s="801">
        <f>_xlfn.XLOOKUP(Tabla135[[#This Row],[Id Riesgo]],Tabla13[Id Riesgo],Tabla13[Probabilidad],"",1)</f>
        <v>0.6</v>
      </c>
      <c r="E346" s="801">
        <f>IF(C346=TRUE,_xlfn.XLOOKUP(Tabla135[[#This Row],[Id Riesgo]],Tabla13[Id Riesgo],Tabla13[Porcentaje Impacto],"",1),"")</f>
        <v>0.8</v>
      </c>
      <c r="F346" s="290" t="str">
        <f t="shared" si="33"/>
        <v>RC34</v>
      </c>
      <c r="G346" s="414" t="b">
        <f>_xlfn.XLOOKUP(F346,Tabla13[Id Riesgo],Tabla13[Registro diligenciado],FALSE,1)</f>
        <v>1</v>
      </c>
      <c r="H346" s="290" t="str">
        <f>IF(G346,_xlfn.XLOOKUP(F346,Tabla6[Id Riesgo],Tabla6[DESCRIPCIÓN DEL RIESGO],FALSE,1),"")</f>
        <v>Posibilidad de afectación Reputacional por Fraude interno debido a Posibilidad de ocurrencia de prevaricato por la vinculación de personal sin cumplimiento de requisitos minimos exigidos en el manual de funciones</v>
      </c>
      <c r="I346" s="327">
        <f>_xlfn.XLOOKUP(Tabla135[[#This Row],[Id Riesgo]],Tabla13[Id Riesgo],Tabla13[Probabilidad])</f>
        <v>0.6</v>
      </c>
      <c r="J346" s="327">
        <f>_xlfn.XLOOKUP(Tabla135[[#This Row],[Id Riesgo]],Tabla13[Id Riesgo],Tabla13[Porcentaje Impacto],"",1)</f>
        <v>0.8</v>
      </c>
      <c r="K346" s="311">
        <v>5</v>
      </c>
      <c r="L346" s="314"/>
      <c r="M346" s="314"/>
      <c r="N346" s="314"/>
      <c r="O346" s="295"/>
      <c r="P346" s="314"/>
      <c r="Q346" s="328" t="str">
        <f>_xlfn.TEXTJOIN(" ",TRUE,Tabla135[[#This Row],[Actividad - Acción ¿Qué?
Inicia con verbo]],Tabla135[[#This Row],[Complemento
(Observaciones o desviaciones)]])</f>
        <v/>
      </c>
      <c r="R346" s="295"/>
      <c r="S346" s="327" t="str">
        <f>_xlfn.XLOOKUP(Tabla135[[#This Row],[Tipo de control]],Tabla7[Tipo de control],Tabla7[Peso],"",1)</f>
        <v/>
      </c>
      <c r="T346" s="290" t="str">
        <f>_xlfn.XLOOKUP(Tabla135[[#This Row],[Tipo de control]],Tabla7[Tipo de control],Tabla7[Afectación matriz],"",1)</f>
        <v/>
      </c>
      <c r="U346" s="295"/>
      <c r="V346" s="327" t="str">
        <f>_xlfn.XLOOKUP(Tabla135[[#This Row],[Implementación]],Tabla11[Implementación],Tabla11[Peso],"",1)</f>
        <v/>
      </c>
      <c r="W346" s="295"/>
      <c r="X346" s="295"/>
      <c r="Y346" s="295"/>
      <c r="Z346" s="295"/>
      <c r="AA346" s="310" t="str">
        <f>IFERROR(Tabla135[[#This Row],[Peso del control]]+Tabla135[[#This Row],[Peso de la implementación]],"")</f>
        <v/>
      </c>
      <c r="AB346" s="310" t="str" cm="1">
        <f t="array" ref="AB346">IFERROR(IF(Tabla135[[#This Row],[Registro diligenciado]]=TRUE,_xlfn.IFS(AND(Tabla135[[#This Row],[No. de Control]]=1,Tabla135[[#This Row],[Desplazamiento en la Matriz]]="Probabilidad"),D346-(D346*Tabla135[[#This Row],[Valor del control]]),AND(Tabla135[[#This Row],[No. de Control]]&gt;1,Tabla135[[#This Row],[Desplazamiento en la Matriz]]="Probabilidad"),AB345-(AB345*Tabla135[[#This Row],[Valor del control]]),AND(Tabla135[[#This Row],[No. de Control]]=1,Tabla135[[#This Row],[Desplazamiento en la Matriz]]="Impacto"),D346,AND(Tabla135[[#This Row],[No. de Control]]&gt;1,Tabla135[[#This Row],[Desplazamiento en la Matriz]]="Impacto"),AB345),""),"")</f>
        <v/>
      </c>
      <c r="AC346" s="310" t="str" cm="1">
        <f t="array" ref="AC346">IFERROR(IF(Tabla135[[#This Row],[Registro diligenciado]]=TRUE,_xlfn.IFS(AND(Tabla135[[#This Row],[No. de Control]]=1,Tabla135[[#This Row],[Desplazamiento en la Matriz]]="Impacto"),E346-(E346*Tabla135[[#This Row],[Valor del control]]),AND(Tabla135[[#This Row],[No. de Control]]&gt;1,Tabla135[[#This Row],[Desplazamiento en la Matriz]]="Impacto"),AC345-(AC345*Tabla135[[#This Row],[Valor del control]]),AND(Tabla135[[#This Row],[No. de Control]]=1,Tabla135[[#This Row],[Desplazamiento en la Matriz]]="Probabilidad"),E346,AND(Tabla135[[#This Row],[No. de Control]]&gt;1,Tabla135[[#This Row],[Desplazamiento en la Matriz]]="Probabilidad"),AC345),""),"")</f>
        <v/>
      </c>
      <c r="AD346" s="310">
        <f>IFERROR(_xlfn.MINIFS(Tabla135[Probabilidad residual],Tabla135[Id Riesgo],Tabla135[[#This Row],[Id Riesgo]]),"")</f>
        <v>0.36</v>
      </c>
      <c r="AE346" s="310">
        <f>IFERROR(_xlfn.MINIFS(Tabla135[Impacto residual],Tabla135[Id Riesgo],Tabla135[[#This Row],[Id Riesgo]]),"")</f>
        <v>0.8</v>
      </c>
      <c r="AF346" s="310" t="str" cm="1">
        <f t="array" ref="AF3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6" s="310" t="str" cm="1">
        <f t="array" ref="AG3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6" s="213"/>
      <c r="AJ346" s="801">
        <f>_xlfn.MINIFS(Tabla135[Probabilidad residual],Tabla135[Id Riesgo],Tabla135[[#This Row],[Id Riesgo]])</f>
        <v>0.36</v>
      </c>
      <c r="AK346" s="801">
        <f>_xlfn.MINIFS(Tabla135[Impacto residual],Tabla135[Id Riesgo],Tabla135[[#This Row],[Id Riesgo]])</f>
        <v>0.8</v>
      </c>
      <c r="AL346" s="801"/>
      <c r="AM346" s="801"/>
      <c r="AN346" s="213"/>
      <c r="AO346" s="213"/>
      <c r="AP346" s="213"/>
      <c r="AQ346" s="213"/>
      <c r="AR346" s="213"/>
      <c r="AS346" s="213"/>
      <c r="AT346" s="213"/>
      <c r="AU346" s="213"/>
      <c r="AV346" s="213"/>
      <c r="AW346" s="213"/>
      <c r="AX346" s="213"/>
      <c r="AY346" s="213"/>
    </row>
    <row r="347" spans="1:51" ht="74.599999999999994" hidden="1" x14ac:dyDescent="0.4">
      <c r="A347" s="783" t="str">
        <f>Tabla135[[#This Row],[Id Riesgo]]</f>
        <v>RC34</v>
      </c>
      <c r="B347" s="784" t="str">
        <f>Tabla135[[#This Row],[Riesgo]]</f>
        <v>Posibilidad de afectación Reputacional por Fraude interno debido a Posibilidad de ocurrencia de prevaricato por la vinculación de personal sin cumplimiento de requisitos minimos exigidos en el manual de funciones</v>
      </c>
      <c r="C347" s="776" t="b">
        <f>Tabla135[[#This Row],[Identificado en paso 1 y 2?]]</f>
        <v>1</v>
      </c>
      <c r="D347" s="801">
        <f>_xlfn.XLOOKUP(Tabla135[[#This Row],[Id Riesgo]],Tabla13[Id Riesgo],Tabla13[Probabilidad],"",1)</f>
        <v>0.6</v>
      </c>
      <c r="E347" s="801">
        <f>IF(C347=TRUE,_xlfn.XLOOKUP(Tabla135[[#This Row],[Id Riesgo]],Tabla13[Id Riesgo],Tabla13[Porcentaje Impacto],"",1),"")</f>
        <v>0.8</v>
      </c>
      <c r="F347" s="290" t="str">
        <f t="shared" si="33"/>
        <v>RC34</v>
      </c>
      <c r="G347" s="414" t="b">
        <f>_xlfn.XLOOKUP(F347,Tabla13[Id Riesgo],Tabla13[Registro diligenciado],FALSE,1)</f>
        <v>1</v>
      </c>
      <c r="H347" s="290" t="str">
        <f>IF(G347,_xlfn.XLOOKUP(F347,Tabla6[Id Riesgo],Tabla6[DESCRIPCIÓN DEL RIESGO],FALSE,1),"")</f>
        <v>Posibilidad de afectación Reputacional por Fraude interno debido a Posibilidad de ocurrencia de prevaricato por la vinculación de personal sin cumplimiento de requisitos minimos exigidos en el manual de funciones</v>
      </c>
      <c r="I347" s="327">
        <f>_xlfn.XLOOKUP(Tabla135[[#This Row],[Id Riesgo]],Tabla13[Id Riesgo],Tabla13[Probabilidad])</f>
        <v>0.6</v>
      </c>
      <c r="J347" s="327">
        <f>_xlfn.XLOOKUP(Tabla135[[#This Row],[Id Riesgo]],Tabla13[Id Riesgo],Tabla13[Porcentaje Impacto],"",1)</f>
        <v>0.8</v>
      </c>
      <c r="K347" s="311">
        <v>6</v>
      </c>
      <c r="L347" s="314"/>
      <c r="M347" s="314"/>
      <c r="N347" s="314"/>
      <c r="O347" s="295"/>
      <c r="P347" s="314"/>
      <c r="Q347" s="328" t="str">
        <f>_xlfn.TEXTJOIN(" ",TRUE,Tabla135[[#This Row],[Actividad - Acción ¿Qué?
Inicia con verbo]],Tabla135[[#This Row],[Complemento
(Observaciones o desviaciones)]])</f>
        <v/>
      </c>
      <c r="R347" s="295"/>
      <c r="S347" s="327" t="str">
        <f>_xlfn.XLOOKUP(Tabla135[[#This Row],[Tipo de control]],Tabla7[Tipo de control],Tabla7[Peso],"",1)</f>
        <v/>
      </c>
      <c r="T347" s="290" t="str">
        <f>_xlfn.XLOOKUP(Tabla135[[#This Row],[Tipo de control]],Tabla7[Tipo de control],Tabla7[Afectación matriz],"",1)</f>
        <v/>
      </c>
      <c r="U347" s="295"/>
      <c r="V347" s="327" t="str">
        <f>_xlfn.XLOOKUP(Tabla135[[#This Row],[Implementación]],Tabla11[Implementación],Tabla11[Peso],"",1)</f>
        <v/>
      </c>
      <c r="W347" s="295"/>
      <c r="X347" s="295"/>
      <c r="Y347" s="295"/>
      <c r="Z347" s="295"/>
      <c r="AA347" s="310" t="str">
        <f>IFERROR(Tabla135[[#This Row],[Peso del control]]+Tabla135[[#This Row],[Peso de la implementación]],"")</f>
        <v/>
      </c>
      <c r="AB347" s="310" t="str" cm="1">
        <f t="array" ref="AB347">IFERROR(IF(Tabla135[[#This Row],[Registro diligenciado]]=TRUE,_xlfn.IFS(AND(Tabla135[[#This Row],[No. de Control]]=1,Tabla135[[#This Row],[Desplazamiento en la Matriz]]="Probabilidad"),D347-(D347*Tabla135[[#This Row],[Valor del control]]),AND(Tabla135[[#This Row],[No. de Control]]&gt;1,Tabla135[[#This Row],[Desplazamiento en la Matriz]]="Probabilidad"),AB346-(AB346*Tabla135[[#This Row],[Valor del control]]),AND(Tabla135[[#This Row],[No. de Control]]=1,Tabla135[[#This Row],[Desplazamiento en la Matriz]]="Impacto"),D347,AND(Tabla135[[#This Row],[No. de Control]]&gt;1,Tabla135[[#This Row],[Desplazamiento en la Matriz]]="Impacto"),AB346),""),"")</f>
        <v/>
      </c>
      <c r="AC347" s="310" t="str" cm="1">
        <f t="array" ref="AC347">IFERROR(IF(Tabla135[[#This Row],[Registro diligenciado]]=TRUE,_xlfn.IFS(AND(Tabla135[[#This Row],[No. de Control]]=1,Tabla135[[#This Row],[Desplazamiento en la Matriz]]="Impacto"),E347-(E347*Tabla135[[#This Row],[Valor del control]]),AND(Tabla135[[#This Row],[No. de Control]]&gt;1,Tabla135[[#This Row],[Desplazamiento en la Matriz]]="Impacto"),AC346-(AC346*Tabla135[[#This Row],[Valor del control]]),AND(Tabla135[[#This Row],[No. de Control]]=1,Tabla135[[#This Row],[Desplazamiento en la Matriz]]="Probabilidad"),E347,AND(Tabla135[[#This Row],[No. de Control]]&gt;1,Tabla135[[#This Row],[Desplazamiento en la Matriz]]="Probabilidad"),AC346),""),"")</f>
        <v/>
      </c>
      <c r="AD347" s="310">
        <f>IFERROR(_xlfn.MINIFS(Tabla135[Probabilidad residual],Tabla135[Id Riesgo],Tabla135[[#This Row],[Id Riesgo]]),"")</f>
        <v>0.36</v>
      </c>
      <c r="AE347" s="310">
        <f>IFERROR(_xlfn.MINIFS(Tabla135[Impacto residual],Tabla135[Id Riesgo],Tabla135[[#This Row],[Id Riesgo]]),"")</f>
        <v>0.8</v>
      </c>
      <c r="AF347" s="310" t="str" cm="1">
        <f t="array" ref="AF3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7" s="310" t="str" cm="1">
        <f t="array" ref="AG3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7" s="213"/>
      <c r="AJ347" s="801">
        <f>_xlfn.MINIFS(Tabla135[Probabilidad residual],Tabla135[Id Riesgo],Tabla135[[#This Row],[Id Riesgo]])</f>
        <v>0.36</v>
      </c>
      <c r="AK347" s="801">
        <f>_xlfn.MINIFS(Tabla135[Impacto residual],Tabla135[Id Riesgo],Tabla135[[#This Row],[Id Riesgo]])</f>
        <v>0.8</v>
      </c>
      <c r="AL347" s="801"/>
      <c r="AM347" s="801"/>
      <c r="AN347" s="213"/>
      <c r="AO347" s="213"/>
      <c r="AP347" s="213"/>
      <c r="AQ347" s="213"/>
      <c r="AR347" s="213"/>
      <c r="AS347" s="213"/>
      <c r="AT347" s="213"/>
      <c r="AU347" s="213"/>
      <c r="AV347" s="213"/>
      <c r="AW347" s="213"/>
      <c r="AX347" s="213"/>
      <c r="AY347" s="213"/>
    </row>
    <row r="348" spans="1:51" ht="74.599999999999994" hidden="1" x14ac:dyDescent="0.4">
      <c r="A348" s="783" t="str">
        <f>Tabla135[[#This Row],[Id Riesgo]]</f>
        <v>RC34</v>
      </c>
      <c r="B348" s="784" t="str">
        <f>Tabla135[[#This Row],[Riesgo]]</f>
        <v>Posibilidad de afectación Reputacional por Fraude interno debido a Posibilidad de ocurrencia de prevaricato por la vinculación de personal sin cumplimiento de requisitos minimos exigidos en el manual de funciones</v>
      </c>
      <c r="C348" s="776" t="b">
        <f>Tabla135[[#This Row],[Identificado en paso 1 y 2?]]</f>
        <v>1</v>
      </c>
      <c r="D348" s="801">
        <f>_xlfn.XLOOKUP(Tabla135[[#This Row],[Id Riesgo]],Tabla13[Id Riesgo],Tabla13[Probabilidad],"",1)</f>
        <v>0.6</v>
      </c>
      <c r="E348" s="801">
        <f>IF(C348=TRUE,_xlfn.XLOOKUP(Tabla135[[#This Row],[Id Riesgo]],Tabla13[Id Riesgo],Tabla13[Porcentaje Impacto],"",1),"")</f>
        <v>0.8</v>
      </c>
      <c r="F348" s="290" t="str">
        <f t="shared" si="33"/>
        <v>RC34</v>
      </c>
      <c r="G348" s="414" t="b">
        <f>_xlfn.XLOOKUP(F348,Tabla13[Id Riesgo],Tabla13[Registro diligenciado],FALSE,1)</f>
        <v>1</v>
      </c>
      <c r="H348" s="290" t="str">
        <f>IF(G348,_xlfn.XLOOKUP(F348,Tabla6[Id Riesgo],Tabla6[DESCRIPCIÓN DEL RIESGO],FALSE,1),"")</f>
        <v>Posibilidad de afectación Reputacional por Fraude interno debido a Posibilidad de ocurrencia de prevaricato por la vinculación de personal sin cumplimiento de requisitos minimos exigidos en el manual de funciones</v>
      </c>
      <c r="I348" s="327">
        <f>_xlfn.XLOOKUP(Tabla135[[#This Row],[Id Riesgo]],Tabla13[Id Riesgo],Tabla13[Probabilidad])</f>
        <v>0.6</v>
      </c>
      <c r="J348" s="327">
        <f>_xlfn.XLOOKUP(Tabla135[[#This Row],[Id Riesgo]],Tabla13[Id Riesgo],Tabla13[Porcentaje Impacto],"",1)</f>
        <v>0.8</v>
      </c>
      <c r="K348" s="311">
        <v>7</v>
      </c>
      <c r="L348" s="314"/>
      <c r="M348" s="314"/>
      <c r="N348" s="314"/>
      <c r="O348" s="295"/>
      <c r="P348" s="314"/>
      <c r="Q348" s="328" t="str">
        <f>_xlfn.TEXTJOIN(" ",TRUE,Tabla135[[#This Row],[Actividad - Acción ¿Qué?
Inicia con verbo]],Tabla135[[#This Row],[Complemento
(Observaciones o desviaciones)]])</f>
        <v/>
      </c>
      <c r="R348" s="295"/>
      <c r="S348" s="327" t="str">
        <f>_xlfn.XLOOKUP(Tabla135[[#This Row],[Tipo de control]],Tabla7[Tipo de control],Tabla7[Peso],"",1)</f>
        <v/>
      </c>
      <c r="T348" s="290" t="str">
        <f>_xlfn.XLOOKUP(Tabla135[[#This Row],[Tipo de control]],Tabla7[Tipo de control],Tabla7[Afectación matriz],"",1)</f>
        <v/>
      </c>
      <c r="U348" s="295"/>
      <c r="V348" s="327" t="str">
        <f>_xlfn.XLOOKUP(Tabla135[[#This Row],[Implementación]],Tabla11[Implementación],Tabla11[Peso],"",1)</f>
        <v/>
      </c>
      <c r="W348" s="295"/>
      <c r="X348" s="295"/>
      <c r="Y348" s="295"/>
      <c r="Z348" s="295"/>
      <c r="AA348" s="310" t="str">
        <f>IFERROR(Tabla135[[#This Row],[Peso del control]]+Tabla135[[#This Row],[Peso de la implementación]],"")</f>
        <v/>
      </c>
      <c r="AB348" s="310" t="str" cm="1">
        <f t="array" ref="AB348">IFERROR(IF(Tabla135[[#This Row],[Registro diligenciado]]=TRUE,_xlfn.IFS(AND(Tabla135[[#This Row],[No. de Control]]=1,Tabla135[[#This Row],[Desplazamiento en la Matriz]]="Probabilidad"),D348-(D348*Tabla135[[#This Row],[Valor del control]]),AND(Tabla135[[#This Row],[No. de Control]]&gt;1,Tabla135[[#This Row],[Desplazamiento en la Matriz]]="Probabilidad"),AB347-(AB347*Tabla135[[#This Row],[Valor del control]]),AND(Tabla135[[#This Row],[No. de Control]]=1,Tabla135[[#This Row],[Desplazamiento en la Matriz]]="Impacto"),D348,AND(Tabla135[[#This Row],[No. de Control]]&gt;1,Tabla135[[#This Row],[Desplazamiento en la Matriz]]="Impacto"),AB347),""),"")</f>
        <v/>
      </c>
      <c r="AC348" s="310" t="str" cm="1">
        <f t="array" ref="AC348">IFERROR(IF(Tabla135[[#This Row],[Registro diligenciado]]=TRUE,_xlfn.IFS(AND(Tabla135[[#This Row],[No. de Control]]=1,Tabla135[[#This Row],[Desplazamiento en la Matriz]]="Impacto"),E348-(E348*Tabla135[[#This Row],[Valor del control]]),AND(Tabla135[[#This Row],[No. de Control]]&gt;1,Tabla135[[#This Row],[Desplazamiento en la Matriz]]="Impacto"),AC347-(AC347*Tabla135[[#This Row],[Valor del control]]),AND(Tabla135[[#This Row],[No. de Control]]=1,Tabla135[[#This Row],[Desplazamiento en la Matriz]]="Probabilidad"),E348,AND(Tabla135[[#This Row],[No. de Control]]&gt;1,Tabla135[[#This Row],[Desplazamiento en la Matriz]]="Probabilidad"),AC347),""),"")</f>
        <v/>
      </c>
      <c r="AD348" s="310">
        <f>IFERROR(_xlfn.MINIFS(Tabla135[Probabilidad residual],Tabla135[Id Riesgo],Tabla135[[#This Row],[Id Riesgo]]),"")</f>
        <v>0.36</v>
      </c>
      <c r="AE348" s="310">
        <f>IFERROR(_xlfn.MINIFS(Tabla135[Impacto residual],Tabla135[Id Riesgo],Tabla135[[#This Row],[Id Riesgo]]),"")</f>
        <v>0.8</v>
      </c>
      <c r="AF348" s="310" t="str" cm="1">
        <f t="array" ref="AF3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8" s="310" t="str" cm="1">
        <f t="array" ref="AG3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8" s="213"/>
      <c r="AJ348" s="801">
        <f>_xlfn.MINIFS(Tabla135[Probabilidad residual],Tabla135[Id Riesgo],Tabla135[[#This Row],[Id Riesgo]])</f>
        <v>0.36</v>
      </c>
      <c r="AK348" s="801">
        <f>_xlfn.MINIFS(Tabla135[Impacto residual],Tabla135[Id Riesgo],Tabla135[[#This Row],[Id Riesgo]])</f>
        <v>0.8</v>
      </c>
      <c r="AL348" s="801"/>
      <c r="AM348" s="801"/>
      <c r="AN348" s="213"/>
      <c r="AO348" s="213"/>
      <c r="AP348" s="213"/>
      <c r="AQ348" s="213"/>
      <c r="AR348" s="213"/>
      <c r="AS348" s="213"/>
      <c r="AT348" s="213"/>
      <c r="AU348" s="213"/>
      <c r="AV348" s="213"/>
      <c r="AW348" s="213"/>
      <c r="AX348" s="213"/>
      <c r="AY348" s="213"/>
    </row>
    <row r="349" spans="1:51" ht="74.599999999999994" hidden="1" x14ac:dyDescent="0.4">
      <c r="A349" s="783" t="str">
        <f>Tabla135[[#This Row],[Id Riesgo]]</f>
        <v>RC34</v>
      </c>
      <c r="B349" s="784" t="str">
        <f>Tabla135[[#This Row],[Riesgo]]</f>
        <v>Posibilidad de afectación Reputacional por Fraude interno debido a Posibilidad de ocurrencia de prevaricato por la vinculación de personal sin cumplimiento de requisitos minimos exigidos en el manual de funciones</v>
      </c>
      <c r="C349" s="776" t="b">
        <f>Tabla135[[#This Row],[Identificado en paso 1 y 2?]]</f>
        <v>1</v>
      </c>
      <c r="D349" s="801">
        <f>_xlfn.XLOOKUP(Tabla135[[#This Row],[Id Riesgo]],Tabla13[Id Riesgo],Tabla13[Probabilidad],"",1)</f>
        <v>0.6</v>
      </c>
      <c r="E349" s="801">
        <f>IF(C349=TRUE,_xlfn.XLOOKUP(Tabla135[[#This Row],[Id Riesgo]],Tabla13[Id Riesgo],Tabla13[Porcentaje Impacto],"",1),"")</f>
        <v>0.8</v>
      </c>
      <c r="F349" s="290" t="str">
        <f t="shared" si="33"/>
        <v>RC34</v>
      </c>
      <c r="G349" s="414" t="b">
        <f>_xlfn.XLOOKUP(F349,Tabla13[Id Riesgo],Tabla13[Registro diligenciado],FALSE,1)</f>
        <v>1</v>
      </c>
      <c r="H349" s="290" t="str">
        <f>IF(G349,_xlfn.XLOOKUP(F349,Tabla6[Id Riesgo],Tabla6[DESCRIPCIÓN DEL RIESGO],FALSE,1),"")</f>
        <v>Posibilidad de afectación Reputacional por Fraude interno debido a Posibilidad de ocurrencia de prevaricato por la vinculación de personal sin cumplimiento de requisitos minimos exigidos en el manual de funciones</v>
      </c>
      <c r="I349" s="327">
        <f>_xlfn.XLOOKUP(Tabla135[[#This Row],[Id Riesgo]],Tabla13[Id Riesgo],Tabla13[Probabilidad])</f>
        <v>0.6</v>
      </c>
      <c r="J349" s="327">
        <f>_xlfn.XLOOKUP(Tabla135[[#This Row],[Id Riesgo]],Tabla13[Id Riesgo],Tabla13[Porcentaje Impacto],"",1)</f>
        <v>0.8</v>
      </c>
      <c r="K349" s="311">
        <v>8</v>
      </c>
      <c r="L349" s="314"/>
      <c r="M349" s="314"/>
      <c r="N349" s="314"/>
      <c r="O349" s="295"/>
      <c r="P349" s="314"/>
      <c r="Q349" s="328" t="str">
        <f>_xlfn.TEXTJOIN(" ",TRUE,Tabla135[[#This Row],[Actividad - Acción ¿Qué?
Inicia con verbo]],Tabla135[[#This Row],[Complemento
(Observaciones o desviaciones)]])</f>
        <v/>
      </c>
      <c r="R349" s="295"/>
      <c r="S349" s="327" t="str">
        <f>_xlfn.XLOOKUP(Tabla135[[#This Row],[Tipo de control]],Tabla7[Tipo de control],Tabla7[Peso],"",1)</f>
        <v/>
      </c>
      <c r="T349" s="290" t="str">
        <f>_xlfn.XLOOKUP(Tabla135[[#This Row],[Tipo de control]],Tabla7[Tipo de control],Tabla7[Afectación matriz],"",1)</f>
        <v/>
      </c>
      <c r="U349" s="295"/>
      <c r="V349" s="327" t="str">
        <f>_xlfn.XLOOKUP(Tabla135[[#This Row],[Implementación]],Tabla11[Implementación],Tabla11[Peso],"",1)</f>
        <v/>
      </c>
      <c r="W349" s="295"/>
      <c r="X349" s="295"/>
      <c r="Y349" s="295"/>
      <c r="Z349" s="295"/>
      <c r="AA349" s="310" t="str">
        <f>IFERROR(Tabla135[[#This Row],[Peso del control]]+Tabla135[[#This Row],[Peso de la implementación]],"")</f>
        <v/>
      </c>
      <c r="AB349" s="310" t="str" cm="1">
        <f t="array" ref="AB349">IFERROR(IF(Tabla135[[#This Row],[Registro diligenciado]]=TRUE,_xlfn.IFS(AND(Tabla135[[#This Row],[No. de Control]]=1,Tabla135[[#This Row],[Desplazamiento en la Matriz]]="Probabilidad"),D349-(D349*Tabla135[[#This Row],[Valor del control]]),AND(Tabla135[[#This Row],[No. de Control]]&gt;1,Tabla135[[#This Row],[Desplazamiento en la Matriz]]="Probabilidad"),AB348-(AB348*Tabla135[[#This Row],[Valor del control]]),AND(Tabla135[[#This Row],[No. de Control]]=1,Tabla135[[#This Row],[Desplazamiento en la Matriz]]="Impacto"),D349,AND(Tabla135[[#This Row],[No. de Control]]&gt;1,Tabla135[[#This Row],[Desplazamiento en la Matriz]]="Impacto"),AB348),""),"")</f>
        <v/>
      </c>
      <c r="AC349" s="310" t="str" cm="1">
        <f t="array" ref="AC349">IFERROR(IF(Tabla135[[#This Row],[Registro diligenciado]]=TRUE,_xlfn.IFS(AND(Tabla135[[#This Row],[No. de Control]]=1,Tabla135[[#This Row],[Desplazamiento en la Matriz]]="Impacto"),E349-(E349*Tabla135[[#This Row],[Valor del control]]),AND(Tabla135[[#This Row],[No. de Control]]&gt;1,Tabla135[[#This Row],[Desplazamiento en la Matriz]]="Impacto"),AC348-(AC348*Tabla135[[#This Row],[Valor del control]]),AND(Tabla135[[#This Row],[No. de Control]]=1,Tabla135[[#This Row],[Desplazamiento en la Matriz]]="Probabilidad"),E349,AND(Tabla135[[#This Row],[No. de Control]]&gt;1,Tabla135[[#This Row],[Desplazamiento en la Matriz]]="Probabilidad"),AC348),""),"")</f>
        <v/>
      </c>
      <c r="AD349" s="310">
        <f>IFERROR(_xlfn.MINIFS(Tabla135[Probabilidad residual],Tabla135[Id Riesgo],Tabla135[[#This Row],[Id Riesgo]]),"")</f>
        <v>0.36</v>
      </c>
      <c r="AE349" s="310">
        <f>IFERROR(_xlfn.MINIFS(Tabla135[Impacto residual],Tabla135[Id Riesgo],Tabla135[[#This Row],[Id Riesgo]]),"")</f>
        <v>0.8</v>
      </c>
      <c r="AF349" s="310" t="str" cm="1">
        <f t="array" ref="AF3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49" s="310" t="str" cm="1">
        <f t="array" ref="AG3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49" s="213"/>
      <c r="AJ349" s="801">
        <f>_xlfn.MINIFS(Tabla135[Probabilidad residual],Tabla135[Id Riesgo],Tabla135[[#This Row],[Id Riesgo]])</f>
        <v>0.36</v>
      </c>
      <c r="AK349" s="801">
        <f>_xlfn.MINIFS(Tabla135[Impacto residual],Tabla135[Id Riesgo],Tabla135[[#This Row],[Id Riesgo]])</f>
        <v>0.8</v>
      </c>
      <c r="AL349" s="801"/>
      <c r="AM349" s="801"/>
      <c r="AN349" s="213"/>
      <c r="AO349" s="213"/>
      <c r="AP349" s="213"/>
      <c r="AQ349" s="213"/>
      <c r="AR349" s="213"/>
      <c r="AS349" s="213"/>
      <c r="AT349" s="213"/>
      <c r="AU349" s="213"/>
      <c r="AV349" s="213"/>
      <c r="AW349" s="213"/>
      <c r="AX349" s="213"/>
      <c r="AY349" s="213"/>
    </row>
    <row r="350" spans="1:51" ht="74.599999999999994" hidden="1" x14ac:dyDescent="0.4">
      <c r="A350" s="783" t="str">
        <f>Tabla135[[#This Row],[Id Riesgo]]</f>
        <v>RC34</v>
      </c>
      <c r="B350" s="784" t="str">
        <f>Tabla135[[#This Row],[Riesgo]]</f>
        <v>Posibilidad de afectación Reputacional por Fraude interno debido a Posibilidad de ocurrencia de prevaricato por la vinculación de personal sin cumplimiento de requisitos minimos exigidos en el manual de funciones</v>
      </c>
      <c r="C350" s="776" t="b">
        <f>Tabla135[[#This Row],[Identificado en paso 1 y 2?]]</f>
        <v>1</v>
      </c>
      <c r="D350" s="801">
        <f>_xlfn.XLOOKUP(Tabla135[[#This Row],[Id Riesgo]],Tabla13[Id Riesgo],Tabla13[Probabilidad],"",1)</f>
        <v>0.6</v>
      </c>
      <c r="E350" s="801">
        <f>IF(C350=TRUE,_xlfn.XLOOKUP(Tabla135[[#This Row],[Id Riesgo]],Tabla13[Id Riesgo],Tabla13[Porcentaje Impacto],"",1),"")</f>
        <v>0.8</v>
      </c>
      <c r="F350" s="290" t="str">
        <f t="shared" si="33"/>
        <v>RC34</v>
      </c>
      <c r="G350" s="414" t="b">
        <f>_xlfn.XLOOKUP(F350,Tabla13[Id Riesgo],Tabla13[Registro diligenciado],FALSE,1)</f>
        <v>1</v>
      </c>
      <c r="H350" s="290" t="str">
        <f>IF(G350,_xlfn.XLOOKUP(F350,Tabla6[Id Riesgo],Tabla6[DESCRIPCIÓN DEL RIESGO],FALSE,1),"")</f>
        <v>Posibilidad de afectación Reputacional por Fraude interno debido a Posibilidad de ocurrencia de prevaricato por la vinculación de personal sin cumplimiento de requisitos minimos exigidos en el manual de funciones</v>
      </c>
      <c r="I350" s="327">
        <f>_xlfn.XLOOKUP(Tabla135[[#This Row],[Id Riesgo]],Tabla13[Id Riesgo],Tabla13[Probabilidad])</f>
        <v>0.6</v>
      </c>
      <c r="J350" s="327">
        <f>_xlfn.XLOOKUP(Tabla135[[#This Row],[Id Riesgo]],Tabla13[Id Riesgo],Tabla13[Porcentaje Impacto],"",1)</f>
        <v>0.8</v>
      </c>
      <c r="K350" s="311">
        <v>9</v>
      </c>
      <c r="L350" s="314"/>
      <c r="M350" s="314"/>
      <c r="N350" s="314"/>
      <c r="O350" s="295"/>
      <c r="P350" s="314"/>
      <c r="Q350" s="328" t="str">
        <f>_xlfn.TEXTJOIN(" ",TRUE,Tabla135[[#This Row],[Actividad - Acción ¿Qué?
Inicia con verbo]],Tabla135[[#This Row],[Complemento
(Observaciones o desviaciones)]])</f>
        <v/>
      </c>
      <c r="R350" s="295"/>
      <c r="S350" s="327" t="str">
        <f>_xlfn.XLOOKUP(Tabla135[[#This Row],[Tipo de control]],Tabla7[Tipo de control],Tabla7[Peso],"",1)</f>
        <v/>
      </c>
      <c r="T350" s="290" t="str">
        <f>_xlfn.XLOOKUP(Tabla135[[#This Row],[Tipo de control]],Tabla7[Tipo de control],Tabla7[Afectación matriz],"",1)</f>
        <v/>
      </c>
      <c r="U350" s="295"/>
      <c r="V350" s="327" t="str">
        <f>_xlfn.XLOOKUP(Tabla135[[#This Row],[Implementación]],Tabla11[Implementación],Tabla11[Peso],"",1)</f>
        <v/>
      </c>
      <c r="W350" s="295"/>
      <c r="X350" s="295"/>
      <c r="Y350" s="295"/>
      <c r="Z350" s="295"/>
      <c r="AA350" s="310" t="str">
        <f>IFERROR(Tabla135[[#This Row],[Peso del control]]+Tabla135[[#This Row],[Peso de la implementación]],"")</f>
        <v/>
      </c>
      <c r="AB350" s="310" t="str" cm="1">
        <f t="array" ref="AB350">IFERROR(IF(Tabla135[[#This Row],[Registro diligenciado]]=TRUE,_xlfn.IFS(AND(Tabla135[[#This Row],[No. de Control]]=1,Tabla135[[#This Row],[Desplazamiento en la Matriz]]="Probabilidad"),D350-(D350*Tabla135[[#This Row],[Valor del control]]),AND(Tabla135[[#This Row],[No. de Control]]&gt;1,Tabla135[[#This Row],[Desplazamiento en la Matriz]]="Probabilidad"),AB349-(AB349*Tabla135[[#This Row],[Valor del control]]),AND(Tabla135[[#This Row],[No. de Control]]=1,Tabla135[[#This Row],[Desplazamiento en la Matriz]]="Impacto"),D350,AND(Tabla135[[#This Row],[No. de Control]]&gt;1,Tabla135[[#This Row],[Desplazamiento en la Matriz]]="Impacto"),AB349),""),"")</f>
        <v/>
      </c>
      <c r="AC350" s="310" t="str" cm="1">
        <f t="array" ref="AC350">IFERROR(IF(Tabla135[[#This Row],[Registro diligenciado]]=TRUE,_xlfn.IFS(AND(Tabla135[[#This Row],[No. de Control]]=1,Tabla135[[#This Row],[Desplazamiento en la Matriz]]="Impacto"),E350-(E350*Tabla135[[#This Row],[Valor del control]]),AND(Tabla135[[#This Row],[No. de Control]]&gt;1,Tabla135[[#This Row],[Desplazamiento en la Matriz]]="Impacto"),AC349-(AC349*Tabla135[[#This Row],[Valor del control]]),AND(Tabla135[[#This Row],[No. de Control]]=1,Tabla135[[#This Row],[Desplazamiento en la Matriz]]="Probabilidad"),E350,AND(Tabla135[[#This Row],[No. de Control]]&gt;1,Tabla135[[#This Row],[Desplazamiento en la Matriz]]="Probabilidad"),AC349),""),"")</f>
        <v/>
      </c>
      <c r="AD350" s="310">
        <f>IFERROR(_xlfn.MINIFS(Tabla135[Probabilidad residual],Tabla135[Id Riesgo],Tabla135[[#This Row],[Id Riesgo]]),"")</f>
        <v>0.36</v>
      </c>
      <c r="AE350" s="310">
        <f>IFERROR(_xlfn.MINIFS(Tabla135[Impacto residual],Tabla135[Id Riesgo],Tabla135[[#This Row],[Id Riesgo]]),"")</f>
        <v>0.8</v>
      </c>
      <c r="AF350" s="310" t="str" cm="1">
        <f t="array" ref="AF3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0" s="310" t="str" cm="1">
        <f t="array" ref="AG3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0" s="213"/>
      <c r="AJ350" s="801">
        <f>_xlfn.MINIFS(Tabla135[Probabilidad residual],Tabla135[Id Riesgo],Tabla135[[#This Row],[Id Riesgo]])</f>
        <v>0.36</v>
      </c>
      <c r="AK350" s="801">
        <f>_xlfn.MINIFS(Tabla135[Impacto residual],Tabla135[Id Riesgo],Tabla135[[#This Row],[Id Riesgo]])</f>
        <v>0.8</v>
      </c>
      <c r="AL350" s="801"/>
      <c r="AM350" s="801"/>
      <c r="AN350" s="213"/>
      <c r="AO350" s="213"/>
      <c r="AP350" s="213"/>
      <c r="AQ350" s="213"/>
      <c r="AR350" s="213"/>
      <c r="AS350" s="213"/>
      <c r="AT350" s="213"/>
      <c r="AU350" s="213"/>
      <c r="AV350" s="213"/>
      <c r="AW350" s="213"/>
      <c r="AX350" s="213"/>
      <c r="AY350" s="213"/>
    </row>
    <row r="351" spans="1:51" ht="74.599999999999994" hidden="1" x14ac:dyDescent="0.4">
      <c r="A351" s="783" t="str">
        <f>Tabla135[[#This Row],[Id Riesgo]]</f>
        <v>RC34</v>
      </c>
      <c r="B351" s="784" t="str">
        <f>Tabla135[[#This Row],[Riesgo]]</f>
        <v>Posibilidad de afectación Reputacional por Fraude interno debido a Posibilidad de ocurrencia de prevaricato por la vinculación de personal sin cumplimiento de requisitos minimos exigidos en el manual de funciones</v>
      </c>
      <c r="C351" s="776" t="b">
        <f>Tabla135[[#This Row],[Identificado en paso 1 y 2?]]</f>
        <v>1</v>
      </c>
      <c r="D351" s="801">
        <f>_xlfn.XLOOKUP(Tabla135[[#This Row],[Id Riesgo]],Tabla13[Id Riesgo],Tabla13[Probabilidad],"",1)</f>
        <v>0.6</v>
      </c>
      <c r="E351" s="801">
        <f>IF(C351=TRUE,_xlfn.XLOOKUP(Tabla135[[#This Row],[Id Riesgo]],Tabla13[Id Riesgo],Tabla13[Porcentaje Impacto],"",1),"")</f>
        <v>0.8</v>
      </c>
      <c r="F351" s="290" t="str">
        <f t="shared" si="33"/>
        <v>RC34</v>
      </c>
      <c r="G351" s="414" t="b">
        <f>_xlfn.XLOOKUP(F351,Tabla13[Id Riesgo],Tabla13[Registro diligenciado],FALSE,1)</f>
        <v>1</v>
      </c>
      <c r="H351" s="290" t="str">
        <f>IF(G351,_xlfn.XLOOKUP(F351,Tabla6[Id Riesgo],Tabla6[DESCRIPCIÓN DEL RIESGO],FALSE,1),"")</f>
        <v>Posibilidad de afectación Reputacional por Fraude interno debido a Posibilidad de ocurrencia de prevaricato por la vinculación de personal sin cumplimiento de requisitos minimos exigidos en el manual de funciones</v>
      </c>
      <c r="I351" s="327">
        <f>_xlfn.XLOOKUP(Tabla135[[#This Row],[Id Riesgo]],Tabla13[Id Riesgo],Tabla13[Probabilidad])</f>
        <v>0.6</v>
      </c>
      <c r="J351" s="327">
        <f>_xlfn.XLOOKUP(Tabla135[[#This Row],[Id Riesgo]],Tabla13[Id Riesgo],Tabla13[Porcentaje Impacto],"",1)</f>
        <v>0.8</v>
      </c>
      <c r="K351" s="311">
        <v>10</v>
      </c>
      <c r="L351" s="314"/>
      <c r="M351" s="314"/>
      <c r="N351" s="314"/>
      <c r="O351" s="295"/>
      <c r="P351" s="314"/>
      <c r="Q351" s="328" t="str">
        <f>_xlfn.TEXTJOIN(" ",TRUE,Tabla135[[#This Row],[Actividad - Acción ¿Qué?
Inicia con verbo]],Tabla135[[#This Row],[Complemento
(Observaciones o desviaciones)]])</f>
        <v/>
      </c>
      <c r="R351" s="295"/>
      <c r="S351" s="327" t="str">
        <f>_xlfn.XLOOKUP(Tabla135[[#This Row],[Tipo de control]],Tabla7[Tipo de control],Tabla7[Peso],"",1)</f>
        <v/>
      </c>
      <c r="T351" s="290" t="str">
        <f>_xlfn.XLOOKUP(Tabla135[[#This Row],[Tipo de control]],Tabla7[Tipo de control],Tabla7[Afectación matriz],"",1)</f>
        <v/>
      </c>
      <c r="U351" s="295"/>
      <c r="V351" s="327" t="str">
        <f>_xlfn.XLOOKUP(Tabla135[[#This Row],[Implementación]],Tabla11[Implementación],Tabla11[Peso],"",1)</f>
        <v/>
      </c>
      <c r="W351" s="295"/>
      <c r="X351" s="295"/>
      <c r="Y351" s="295"/>
      <c r="Z351" s="295"/>
      <c r="AA351" s="310" t="str">
        <f>IFERROR(Tabla135[[#This Row],[Peso del control]]+Tabla135[[#This Row],[Peso de la implementación]],"")</f>
        <v/>
      </c>
      <c r="AB351" s="310" t="str" cm="1">
        <f t="array" ref="AB351">IFERROR(IF(Tabla135[[#This Row],[Registro diligenciado]]=TRUE,_xlfn.IFS(AND(Tabla135[[#This Row],[No. de Control]]=1,Tabla135[[#This Row],[Desplazamiento en la Matriz]]="Probabilidad"),D351-(D351*Tabla135[[#This Row],[Valor del control]]),AND(Tabla135[[#This Row],[No. de Control]]&gt;1,Tabla135[[#This Row],[Desplazamiento en la Matriz]]="Probabilidad"),AB350-(AB350*Tabla135[[#This Row],[Valor del control]]),AND(Tabla135[[#This Row],[No. de Control]]=1,Tabla135[[#This Row],[Desplazamiento en la Matriz]]="Impacto"),D351,AND(Tabla135[[#This Row],[No. de Control]]&gt;1,Tabla135[[#This Row],[Desplazamiento en la Matriz]]="Impacto"),AB350),""),"")</f>
        <v/>
      </c>
      <c r="AC351" s="310" t="str" cm="1">
        <f t="array" ref="AC351">IFERROR(IF(Tabla135[[#This Row],[Registro diligenciado]]=TRUE,_xlfn.IFS(AND(Tabla135[[#This Row],[No. de Control]]=1,Tabla135[[#This Row],[Desplazamiento en la Matriz]]="Impacto"),E351-(E351*Tabla135[[#This Row],[Valor del control]]),AND(Tabla135[[#This Row],[No. de Control]]&gt;1,Tabla135[[#This Row],[Desplazamiento en la Matriz]]="Impacto"),AC350-(AC350*Tabla135[[#This Row],[Valor del control]]),AND(Tabla135[[#This Row],[No. de Control]]=1,Tabla135[[#This Row],[Desplazamiento en la Matriz]]="Probabilidad"),E351,AND(Tabla135[[#This Row],[No. de Control]]&gt;1,Tabla135[[#This Row],[Desplazamiento en la Matriz]]="Probabilidad"),AC350),""),"")</f>
        <v/>
      </c>
      <c r="AD351" s="310">
        <f>IFERROR(_xlfn.MINIFS(Tabla135[Probabilidad residual],Tabla135[Id Riesgo],Tabla135[[#This Row],[Id Riesgo]]),"")</f>
        <v>0.36</v>
      </c>
      <c r="AE351" s="310">
        <f>IFERROR(_xlfn.MINIFS(Tabla135[Impacto residual],Tabla135[Id Riesgo],Tabla135[[#This Row],[Id Riesgo]]),"")</f>
        <v>0.8</v>
      </c>
      <c r="AF351" s="310" t="str" cm="1">
        <f t="array" ref="AF3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351" s="310" t="str" cm="1">
        <f t="array" ref="AG3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3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1" s="213"/>
      <c r="AJ351" s="801">
        <f>_xlfn.MINIFS(Tabla135[Probabilidad residual],Tabla135[Id Riesgo],Tabla135[[#This Row],[Id Riesgo]])</f>
        <v>0.36</v>
      </c>
      <c r="AK351" s="801">
        <f>_xlfn.MINIFS(Tabla135[Impacto residual],Tabla135[Id Riesgo],Tabla135[[#This Row],[Id Riesgo]])</f>
        <v>0.8</v>
      </c>
      <c r="AL351" s="801"/>
      <c r="AM351" s="801"/>
      <c r="AN351" s="213"/>
      <c r="AO351" s="213"/>
      <c r="AP351" s="213"/>
      <c r="AQ351" s="213"/>
      <c r="AR351" s="213"/>
      <c r="AS351" s="213"/>
      <c r="AT351" s="213"/>
      <c r="AU351" s="213"/>
      <c r="AV351" s="213"/>
      <c r="AW351" s="213"/>
      <c r="AX351" s="213"/>
      <c r="AY351" s="213"/>
    </row>
    <row r="352" spans="1:51" ht="49.5" customHeight="1" x14ac:dyDescent="0.4">
      <c r="A352" s="787" t="str">
        <f>Tabla135[[#This Row],[Id Riesgo]]</f>
        <v>RC35</v>
      </c>
      <c r="B352" s="788" t="str">
        <f>Tabla135[[#This Row],[Riesgo]]</f>
        <v/>
      </c>
      <c r="C352" s="782" t="b">
        <f>Tabla135[[#This Row],[Identificado en paso 1 y 2?]]</f>
        <v>0</v>
      </c>
      <c r="D352" s="803" t="str">
        <f>_xlfn.XLOOKUP(Tabla135[[#This Row],[Id Riesgo]],Tabla13[Id Riesgo],Tabla13[Probabilidad],"",1)</f>
        <v/>
      </c>
      <c r="E352" s="803" t="str">
        <f>IF(C352=TRUE,_xlfn.XLOOKUP(Tabla135[[#This Row],[Id Riesgo]],Tabla13[Id Riesgo],Tabla13[Porcentaje Impacto],"",1),"")</f>
        <v/>
      </c>
      <c r="F352" s="439" t="s">
        <v>626</v>
      </c>
      <c r="G352" s="454" t="b">
        <f>_xlfn.XLOOKUP(F352,Tabla13[Id Riesgo],Tabla13[Registro diligenciado],FALSE,1)</f>
        <v>0</v>
      </c>
      <c r="H352" s="439" t="str">
        <f>IF(G352,_xlfn.XLOOKUP(F352,Tabla6[Id Riesgo],Tabla6[DESCRIPCIÓN DEL RIESGO],FALSE,1),"")</f>
        <v/>
      </c>
      <c r="I352" s="455" t="str">
        <f>_xlfn.XLOOKUP(Tabla135[[#This Row],[Id Riesgo]],Tabla13[Id Riesgo],Tabla13[Probabilidad])</f>
        <v/>
      </c>
      <c r="J352" s="455" t="str">
        <f>_xlfn.XLOOKUP(Tabla135[[#This Row],[Id Riesgo]],Tabla13[Id Riesgo],Tabla13[Porcentaje Impacto],"",1)</f>
        <v/>
      </c>
      <c r="K352" s="445">
        <v>1</v>
      </c>
      <c r="L352" s="448"/>
      <c r="M352" s="448"/>
      <c r="N352" s="448"/>
      <c r="O352" s="440" t="s">
        <v>961</v>
      </c>
      <c r="P352" s="448"/>
      <c r="Q352" s="456" t="str">
        <f>_xlfn.TEXTJOIN(" ",TRUE,Tabla135[[#This Row],[Actividad - Acción ¿Qué?
Inicia con verbo]],Tabla135[[#This Row],[Complemento
(Observaciones o desviaciones)]])</f>
        <v>Se elimina el control según memorando 202676000141013</v>
      </c>
      <c r="R352" s="440"/>
      <c r="S352" s="455"/>
      <c r="T352" s="439"/>
      <c r="U352" s="440"/>
      <c r="V352" s="455"/>
      <c r="W352" s="440"/>
      <c r="X352" s="440"/>
      <c r="Y352" s="440"/>
      <c r="Z352" s="440"/>
      <c r="AA352" s="444">
        <f>IFERROR(Tabla135[[#This Row],[Peso del control]]+Tabla135[[#This Row],[Peso de la implementación]],"")</f>
        <v>0</v>
      </c>
      <c r="AB352" s="444" t="str" cm="1">
        <f t="array" ref="AB352">IFERROR(IF(Tabla135[[#This Row],[Registro diligenciado]]=TRUE,_xlfn.IFS(AND(Tabla135[[#This Row],[No. de Control]]=1,Tabla135[[#This Row],[Desplazamiento en la Matriz]]="Probabilidad"),D352-(D352*Tabla135[[#This Row],[Valor del control]]),AND(Tabla135[[#This Row],[No. de Control]]&gt;1,Tabla135[[#This Row],[Desplazamiento en la Matriz]]="Probabilidad"),AB351-(AB351*Tabla135[[#This Row],[Valor del control]]),AND(Tabla135[[#This Row],[No. de Control]]=1,Tabla135[[#This Row],[Desplazamiento en la Matriz]]="Impacto"),D352,AND(Tabla135[[#This Row],[No. de Control]]&gt;1,Tabla135[[#This Row],[Desplazamiento en la Matriz]]="Impacto"),AB351),""),"")</f>
        <v/>
      </c>
      <c r="AC352" s="444" t="str" cm="1">
        <f t="array" ref="AC352">IFERROR(IF(Tabla135[[#This Row],[Registro diligenciado]]=TRUE,_xlfn.IFS(AND(Tabla135[[#This Row],[No. de Control]]=1,Tabla135[[#This Row],[Desplazamiento en la Matriz]]="Impacto"),E352-(E352*Tabla135[[#This Row],[Valor del control]]),AND(Tabla135[[#This Row],[No. de Control]]&gt;1,Tabla135[[#This Row],[Desplazamiento en la Matriz]]="Impacto"),AC351-(AC351*Tabla135[[#This Row],[Valor del control]]),AND(Tabla135[[#This Row],[No. de Control]]=1,Tabla135[[#This Row],[Desplazamiento en la Matriz]]="Probabilidad"),E352,AND(Tabla135[[#This Row],[No. de Control]]&gt;1,Tabla135[[#This Row],[Desplazamiento en la Matriz]]="Probabilidad"),AC351),""),"")</f>
        <v/>
      </c>
      <c r="AD352" s="444">
        <f>IFERROR(_xlfn.MINIFS(Tabla135[Probabilidad residual],Tabla135[Id Riesgo],Tabla135[[#This Row],[Id Riesgo]]),"")</f>
        <v>0</v>
      </c>
      <c r="AE352" s="444">
        <f>IFERROR(_xlfn.MINIFS(Tabla135[Impacto residual],Tabla135[Id Riesgo],Tabla135[[#This Row],[Id Riesgo]]),"")</f>
        <v>0</v>
      </c>
      <c r="AF352" s="444" t="str" cm="1">
        <f t="array" ref="AF3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2" s="444" t="str" cm="1">
        <f t="array" ref="AG3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2" s="458"/>
      <c r="AJ352" s="803">
        <f>_xlfn.MINIFS(Tabla135[Probabilidad residual],Tabla135[Id Riesgo],Tabla135[[#This Row],[Id Riesgo]])</f>
        <v>0</v>
      </c>
      <c r="AK352" s="803">
        <f>_xlfn.MINIFS(Tabla135[Impacto residual],Tabla135[Id Riesgo],Tabla135[[#This Row],[Id Riesgo]])</f>
        <v>0</v>
      </c>
      <c r="AL352" s="803" t="str" cm="1">
        <f t="array" ref="AL352">IFERROR(_xlfn.IFS(AND(AJ352&gt;=CONFIGURACIÓN!$BF$6,AJ352&lt;=CONFIGURACIÓN!$BG$6),CONFIGURACIÓN!$BE$6,AND(AJ352&gt;=CONFIGURACIÓN!$BF$7,AJ352&lt;=CONFIGURACIÓN!$BG$7),CONFIGURACIÓN!$BE$7,AND(AJ352&gt;=CONFIGURACIÓN!$BF$8,AJ352&lt;=CONFIGURACIÓN!$BG$8),CONFIGURACIÓN!$BE$8,AND(AJ352&gt;=CONFIGURACIÓN!$BF$9,AJ352&lt;=CONFIGURACIÓN!$BG$9),CONFIGURACIÓN!$BE$9,AND(AJ352&gt;=CONFIGURACIÓN!$BF$10,AJ352&lt;=CONFIGURACIÓN!$BG$10),CONFIGURACIÓN!$BE$10),"")</f>
        <v/>
      </c>
      <c r="AM352" s="803" t="str" cm="1">
        <f t="array" ref="AM352">IFERROR(_xlfn.IFS(AND(AK352&gt;=CONFIGURACIÓN!$BJ$6,AK352&lt;=CONFIGURACIÓN!$BK$6),CONFIGURACIÓN!$BI$6,AND(AK352&gt;=CONFIGURACIÓN!$BJ$7,AK352&lt;=CONFIGURACIÓN!$BK$7),CONFIGURACIÓN!$BI$7,AND(AK352&gt;=CONFIGURACIÓN!$BJ$8,AK352&lt;=CONFIGURACIÓN!$BK$8),CONFIGURACIÓN!$BI$8,AND(AK352&gt;=CONFIGURACIÓN!$BJ$9,AK352&lt;=CONFIGURACIÓN!$BK$9),CONFIGURACIÓN!$BI$9,AND(AK352&gt;=CONFIGURACIÓN!$BJ$10,AK352&lt;=CONFIGURACIÓN!$BK$10),CONFIGURACIÓN!$BI$10),"")</f>
        <v/>
      </c>
      <c r="AN352" s="213"/>
      <c r="AO352" s="213"/>
      <c r="AP352" s="213"/>
      <c r="AQ352" s="213"/>
      <c r="AR352" s="213"/>
      <c r="AS352" s="213"/>
      <c r="AT352" s="213"/>
      <c r="AU352" s="213"/>
      <c r="AV352" s="213"/>
      <c r="AW352" s="213"/>
      <c r="AX352" s="213"/>
      <c r="AY352" s="213"/>
    </row>
    <row r="353" spans="1:51" ht="14.6" hidden="1" x14ac:dyDescent="0.4">
      <c r="A353" s="787" t="str">
        <f>Tabla135[[#This Row],[Id Riesgo]]</f>
        <v>RC35</v>
      </c>
      <c r="B353" s="788" t="str">
        <f>Tabla135[[#This Row],[Riesgo]]</f>
        <v/>
      </c>
      <c r="C353" s="782" t="b">
        <f>Tabla135[[#This Row],[Identificado en paso 1 y 2?]]</f>
        <v>0</v>
      </c>
      <c r="D353" s="803" t="str">
        <f>_xlfn.XLOOKUP(Tabla135[[#This Row],[Id Riesgo]],Tabla13[Id Riesgo],Tabla13[Probabilidad],"",1)</f>
        <v/>
      </c>
      <c r="E353" s="803" t="str">
        <f>IF(C353=TRUE,_xlfn.XLOOKUP(Tabla135[[#This Row],[Id Riesgo]],Tabla13[Id Riesgo],Tabla13[Porcentaje Impacto],"",1),"")</f>
        <v/>
      </c>
      <c r="F353" s="439" t="str">
        <f t="shared" ref="F353:F361" si="34">F352</f>
        <v>RC35</v>
      </c>
      <c r="G353" s="454" t="b">
        <f>_xlfn.XLOOKUP(F353,Tabla13[Id Riesgo],Tabla13[Registro diligenciado],FALSE,1)</f>
        <v>0</v>
      </c>
      <c r="H353" s="439" t="str">
        <f>IF(G353,_xlfn.XLOOKUP(F353,Tabla6[Id Riesgo],Tabla6[DESCRIPCIÓN DEL RIESGO],FALSE,1),"")</f>
        <v/>
      </c>
      <c r="I353" s="455" t="str">
        <f>_xlfn.XLOOKUP(Tabla135[[#This Row],[Id Riesgo]],Tabla13[Id Riesgo],Tabla13[Probabilidad])</f>
        <v/>
      </c>
      <c r="J353" s="455" t="str">
        <f>_xlfn.XLOOKUP(Tabla135[[#This Row],[Id Riesgo]],Tabla13[Id Riesgo],Tabla13[Porcentaje Impacto],"",1)</f>
        <v/>
      </c>
      <c r="K353" s="445">
        <v>2</v>
      </c>
      <c r="L353" s="448"/>
      <c r="M353" s="448"/>
      <c r="N353" s="448"/>
      <c r="O353" s="440"/>
      <c r="P353" s="448"/>
      <c r="Q353" s="456" t="str">
        <f>_xlfn.TEXTJOIN(" ",TRUE,Tabla135[[#This Row],[Actividad - Acción ¿Qué?
Inicia con verbo]],Tabla135[[#This Row],[Complemento
(Observaciones o desviaciones)]])</f>
        <v/>
      </c>
      <c r="R353" s="440"/>
      <c r="S353" s="455"/>
      <c r="T353" s="439"/>
      <c r="U353" s="440"/>
      <c r="V353" s="455"/>
      <c r="W353" s="440"/>
      <c r="X353" s="440"/>
      <c r="Y353" s="440"/>
      <c r="Z353" s="440"/>
      <c r="AA353" s="444">
        <f>IFERROR(Tabla135[[#This Row],[Peso del control]]+Tabla135[[#This Row],[Peso de la implementación]],"")</f>
        <v>0</v>
      </c>
      <c r="AB353" s="444" t="str" cm="1">
        <f t="array" ref="AB353">IFERROR(IF(Tabla135[[#This Row],[Registro diligenciado]]=TRUE,_xlfn.IFS(AND(Tabla135[[#This Row],[No. de Control]]=1,Tabla135[[#This Row],[Desplazamiento en la Matriz]]="Probabilidad"),D353-(D353*Tabla135[[#This Row],[Valor del control]]),AND(Tabla135[[#This Row],[No. de Control]]&gt;1,Tabla135[[#This Row],[Desplazamiento en la Matriz]]="Probabilidad"),AB352-(AB352*Tabla135[[#This Row],[Valor del control]]),AND(Tabla135[[#This Row],[No. de Control]]=1,Tabla135[[#This Row],[Desplazamiento en la Matriz]]="Impacto"),D353,AND(Tabla135[[#This Row],[No. de Control]]&gt;1,Tabla135[[#This Row],[Desplazamiento en la Matriz]]="Impacto"),AB352),""),"")</f>
        <v/>
      </c>
      <c r="AC353" s="444" t="str" cm="1">
        <f t="array" ref="AC353">IFERROR(IF(Tabla135[[#This Row],[Registro diligenciado]]=TRUE,_xlfn.IFS(AND(Tabla135[[#This Row],[No. de Control]]=1,Tabla135[[#This Row],[Desplazamiento en la Matriz]]="Impacto"),E353-(E353*Tabla135[[#This Row],[Valor del control]]),AND(Tabla135[[#This Row],[No. de Control]]&gt;1,Tabla135[[#This Row],[Desplazamiento en la Matriz]]="Impacto"),AC352-(AC352*Tabla135[[#This Row],[Valor del control]]),AND(Tabla135[[#This Row],[No. de Control]]=1,Tabla135[[#This Row],[Desplazamiento en la Matriz]]="Probabilidad"),E353,AND(Tabla135[[#This Row],[No. de Control]]&gt;1,Tabla135[[#This Row],[Desplazamiento en la Matriz]]="Probabilidad"),AC352),""),"")</f>
        <v/>
      </c>
      <c r="AD353" s="444">
        <f>IFERROR(_xlfn.MINIFS(Tabla135[Probabilidad residual],Tabla135[Id Riesgo],Tabla135[[#This Row],[Id Riesgo]]),"")</f>
        <v>0</v>
      </c>
      <c r="AE353" s="444">
        <f>IFERROR(_xlfn.MINIFS(Tabla135[Impacto residual],Tabla135[Id Riesgo],Tabla135[[#This Row],[Id Riesgo]]),"")</f>
        <v>0</v>
      </c>
      <c r="AF353" s="444" t="str" cm="1">
        <f t="array" ref="AF3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3" s="444" t="str" cm="1">
        <f t="array" ref="AG3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3" s="458"/>
      <c r="AJ353" s="803">
        <f>_xlfn.MINIFS(Tabla135[Probabilidad residual],Tabla135[Id Riesgo],Tabla135[[#This Row],[Id Riesgo]])</f>
        <v>0</v>
      </c>
      <c r="AK353" s="803">
        <f>_xlfn.MINIFS(Tabla135[Impacto residual],Tabla135[Id Riesgo],Tabla135[[#This Row],[Id Riesgo]])</f>
        <v>0</v>
      </c>
      <c r="AL353" s="803"/>
      <c r="AM353" s="803"/>
      <c r="AN353" s="213"/>
      <c r="AO353" s="213"/>
      <c r="AP353" s="213"/>
      <c r="AQ353" s="213"/>
      <c r="AR353" s="213"/>
      <c r="AS353" s="213"/>
      <c r="AT353" s="213"/>
      <c r="AU353" s="213"/>
      <c r="AV353" s="213"/>
      <c r="AW353" s="213"/>
      <c r="AX353" s="213"/>
      <c r="AY353" s="213"/>
    </row>
    <row r="354" spans="1:51" ht="14.6" hidden="1" x14ac:dyDescent="0.4">
      <c r="A354" s="787" t="str">
        <f>Tabla135[[#This Row],[Id Riesgo]]</f>
        <v>RC35</v>
      </c>
      <c r="B354" s="788" t="str">
        <f>Tabla135[[#This Row],[Riesgo]]</f>
        <v/>
      </c>
      <c r="C354" s="782" t="b">
        <f>Tabla135[[#This Row],[Identificado en paso 1 y 2?]]</f>
        <v>0</v>
      </c>
      <c r="D354" s="803" t="str">
        <f>_xlfn.XLOOKUP(Tabla135[[#This Row],[Id Riesgo]],Tabla13[Id Riesgo],Tabla13[Probabilidad],"",1)</f>
        <v/>
      </c>
      <c r="E354" s="803" t="str">
        <f>IF(C354=TRUE,_xlfn.XLOOKUP(Tabla135[[#This Row],[Id Riesgo]],Tabla13[Id Riesgo],Tabla13[Porcentaje Impacto],"",1),"")</f>
        <v/>
      </c>
      <c r="F354" s="439" t="str">
        <f t="shared" si="34"/>
        <v>RC35</v>
      </c>
      <c r="G354" s="454" t="b">
        <f>_xlfn.XLOOKUP(F354,Tabla13[Id Riesgo],Tabla13[Registro diligenciado],FALSE,1)</f>
        <v>0</v>
      </c>
      <c r="H354" s="439" t="str">
        <f>IF(G354,_xlfn.XLOOKUP(F354,Tabla6[Id Riesgo],Tabla6[DESCRIPCIÓN DEL RIESGO],FALSE,1),"")</f>
        <v/>
      </c>
      <c r="I354" s="455" t="str">
        <f>_xlfn.XLOOKUP(Tabla135[[#This Row],[Id Riesgo]],Tabla13[Id Riesgo],Tabla13[Probabilidad])</f>
        <v/>
      </c>
      <c r="J354" s="455" t="str">
        <f>_xlfn.XLOOKUP(Tabla135[[#This Row],[Id Riesgo]],Tabla13[Id Riesgo],Tabla13[Porcentaje Impacto],"",1)</f>
        <v/>
      </c>
      <c r="K354" s="445">
        <v>3</v>
      </c>
      <c r="L354" s="448"/>
      <c r="M354" s="448"/>
      <c r="N354" s="448"/>
      <c r="O354" s="440"/>
      <c r="P354" s="448"/>
      <c r="Q354" s="456" t="str">
        <f>_xlfn.TEXTJOIN(" ",TRUE,Tabla135[[#This Row],[Actividad - Acción ¿Qué?
Inicia con verbo]],Tabla135[[#This Row],[Complemento
(Observaciones o desviaciones)]])</f>
        <v/>
      </c>
      <c r="R354" s="440"/>
      <c r="S354" s="455"/>
      <c r="T354" s="439"/>
      <c r="U354" s="440"/>
      <c r="V354" s="455"/>
      <c r="W354" s="440"/>
      <c r="X354" s="440"/>
      <c r="Y354" s="440"/>
      <c r="Z354" s="440"/>
      <c r="AA354" s="444">
        <f>IFERROR(Tabla135[[#This Row],[Peso del control]]+Tabla135[[#This Row],[Peso de la implementación]],"")</f>
        <v>0</v>
      </c>
      <c r="AB354" s="444" t="str" cm="1">
        <f t="array" ref="AB354">IFERROR(IF(Tabla135[[#This Row],[Registro diligenciado]]=TRUE,_xlfn.IFS(AND(Tabla135[[#This Row],[No. de Control]]=1,Tabla135[[#This Row],[Desplazamiento en la Matriz]]="Probabilidad"),D354-(D354*Tabla135[[#This Row],[Valor del control]]),AND(Tabla135[[#This Row],[No. de Control]]&gt;1,Tabla135[[#This Row],[Desplazamiento en la Matriz]]="Probabilidad"),AB353-(AB353*Tabla135[[#This Row],[Valor del control]]),AND(Tabla135[[#This Row],[No. de Control]]=1,Tabla135[[#This Row],[Desplazamiento en la Matriz]]="Impacto"),D354,AND(Tabla135[[#This Row],[No. de Control]]&gt;1,Tabla135[[#This Row],[Desplazamiento en la Matriz]]="Impacto"),AB353),""),"")</f>
        <v/>
      </c>
      <c r="AC354" s="444" t="str" cm="1">
        <f t="array" ref="AC354">IFERROR(IF(Tabla135[[#This Row],[Registro diligenciado]]=TRUE,_xlfn.IFS(AND(Tabla135[[#This Row],[No. de Control]]=1,Tabla135[[#This Row],[Desplazamiento en la Matriz]]="Impacto"),E354-(E354*Tabla135[[#This Row],[Valor del control]]),AND(Tabla135[[#This Row],[No. de Control]]&gt;1,Tabla135[[#This Row],[Desplazamiento en la Matriz]]="Impacto"),AC353-(AC353*Tabla135[[#This Row],[Valor del control]]),AND(Tabla135[[#This Row],[No. de Control]]=1,Tabla135[[#This Row],[Desplazamiento en la Matriz]]="Probabilidad"),E354,AND(Tabla135[[#This Row],[No. de Control]]&gt;1,Tabla135[[#This Row],[Desplazamiento en la Matriz]]="Probabilidad"),AC353),""),"")</f>
        <v/>
      </c>
      <c r="AD354" s="444">
        <f>IFERROR(_xlfn.MINIFS(Tabla135[Probabilidad residual],Tabla135[Id Riesgo],Tabla135[[#This Row],[Id Riesgo]]),"")</f>
        <v>0</v>
      </c>
      <c r="AE354" s="444">
        <f>IFERROR(_xlfn.MINIFS(Tabla135[Impacto residual],Tabla135[Id Riesgo],Tabla135[[#This Row],[Id Riesgo]]),"")</f>
        <v>0</v>
      </c>
      <c r="AF354" s="444" t="str" cm="1">
        <f t="array" ref="AF3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4" s="444" t="str" cm="1">
        <f t="array" ref="AG3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4" s="458"/>
      <c r="AJ354" s="803">
        <f>_xlfn.MINIFS(Tabla135[Probabilidad residual],Tabla135[Id Riesgo],Tabla135[[#This Row],[Id Riesgo]])</f>
        <v>0</v>
      </c>
      <c r="AK354" s="803">
        <f>_xlfn.MINIFS(Tabla135[Impacto residual],Tabla135[Id Riesgo],Tabla135[[#This Row],[Id Riesgo]])</f>
        <v>0</v>
      </c>
      <c r="AL354" s="803"/>
      <c r="AM354" s="803"/>
      <c r="AN354" s="213"/>
      <c r="AO354" s="213"/>
      <c r="AP354" s="213"/>
      <c r="AQ354" s="213"/>
      <c r="AR354" s="213"/>
      <c r="AS354" s="213"/>
      <c r="AT354" s="213"/>
      <c r="AU354" s="213"/>
      <c r="AV354" s="213"/>
      <c r="AW354" s="213"/>
      <c r="AX354" s="213"/>
      <c r="AY354" s="213"/>
    </row>
    <row r="355" spans="1:51" ht="14.6" hidden="1" x14ac:dyDescent="0.4">
      <c r="A355" s="787" t="str">
        <f>Tabla135[[#This Row],[Id Riesgo]]</f>
        <v>RC35</v>
      </c>
      <c r="B355" s="788" t="str">
        <f>Tabla135[[#This Row],[Riesgo]]</f>
        <v/>
      </c>
      <c r="C355" s="782" t="b">
        <f>Tabla135[[#This Row],[Identificado en paso 1 y 2?]]</f>
        <v>0</v>
      </c>
      <c r="D355" s="803" t="str">
        <f>_xlfn.XLOOKUP(Tabla135[[#This Row],[Id Riesgo]],Tabla13[Id Riesgo],Tabla13[Probabilidad],"",1)</f>
        <v/>
      </c>
      <c r="E355" s="803" t="str">
        <f>IF(C355=TRUE,_xlfn.XLOOKUP(Tabla135[[#This Row],[Id Riesgo]],Tabla13[Id Riesgo],Tabla13[Porcentaje Impacto],"",1),"")</f>
        <v/>
      </c>
      <c r="F355" s="439" t="str">
        <f t="shared" si="34"/>
        <v>RC35</v>
      </c>
      <c r="G355" s="454" t="b">
        <f>_xlfn.XLOOKUP(F355,Tabla13[Id Riesgo],Tabla13[Registro diligenciado],FALSE,1)</f>
        <v>0</v>
      </c>
      <c r="H355" s="439" t="str">
        <f>IF(G355,_xlfn.XLOOKUP(F355,Tabla6[Id Riesgo],Tabla6[DESCRIPCIÓN DEL RIESGO],FALSE,1),"")</f>
        <v/>
      </c>
      <c r="I355" s="455" t="str">
        <f>_xlfn.XLOOKUP(Tabla135[[#This Row],[Id Riesgo]],Tabla13[Id Riesgo],Tabla13[Probabilidad])</f>
        <v/>
      </c>
      <c r="J355" s="455" t="str">
        <f>_xlfn.XLOOKUP(Tabla135[[#This Row],[Id Riesgo]],Tabla13[Id Riesgo],Tabla13[Porcentaje Impacto],"",1)</f>
        <v/>
      </c>
      <c r="K355" s="445">
        <v>4</v>
      </c>
      <c r="L355" s="448"/>
      <c r="M355" s="448"/>
      <c r="N355" s="448"/>
      <c r="O355" s="440"/>
      <c r="P355" s="448"/>
      <c r="Q355" s="456" t="str">
        <f>_xlfn.TEXTJOIN(" ",TRUE,Tabla135[[#This Row],[Actividad - Acción ¿Qué?
Inicia con verbo]],Tabla135[[#This Row],[Complemento
(Observaciones o desviaciones)]])</f>
        <v/>
      </c>
      <c r="R355" s="440"/>
      <c r="S355" s="455"/>
      <c r="T355" s="439"/>
      <c r="U355" s="440"/>
      <c r="V355" s="455"/>
      <c r="W355" s="440"/>
      <c r="X355" s="440"/>
      <c r="Y355" s="440"/>
      <c r="Z355" s="440"/>
      <c r="AA355" s="444">
        <f>IFERROR(Tabla135[[#This Row],[Peso del control]]+Tabla135[[#This Row],[Peso de la implementación]],"")</f>
        <v>0</v>
      </c>
      <c r="AB355" s="444" t="str" cm="1">
        <f t="array" ref="AB355">IFERROR(IF(Tabla135[[#This Row],[Registro diligenciado]]=TRUE,_xlfn.IFS(AND(Tabla135[[#This Row],[No. de Control]]=1,Tabla135[[#This Row],[Desplazamiento en la Matriz]]="Probabilidad"),D355-(D355*Tabla135[[#This Row],[Valor del control]]),AND(Tabla135[[#This Row],[No. de Control]]&gt;1,Tabla135[[#This Row],[Desplazamiento en la Matriz]]="Probabilidad"),AB354-(AB354*Tabla135[[#This Row],[Valor del control]]),AND(Tabla135[[#This Row],[No. de Control]]=1,Tabla135[[#This Row],[Desplazamiento en la Matriz]]="Impacto"),D355,AND(Tabla135[[#This Row],[No. de Control]]&gt;1,Tabla135[[#This Row],[Desplazamiento en la Matriz]]="Impacto"),AB354),""),"")</f>
        <v/>
      </c>
      <c r="AC355" s="444" t="str" cm="1">
        <f t="array" ref="AC355">IFERROR(IF(Tabla135[[#This Row],[Registro diligenciado]]=TRUE,_xlfn.IFS(AND(Tabla135[[#This Row],[No. de Control]]=1,Tabla135[[#This Row],[Desplazamiento en la Matriz]]="Impacto"),E355-(E355*Tabla135[[#This Row],[Valor del control]]),AND(Tabla135[[#This Row],[No. de Control]]&gt;1,Tabla135[[#This Row],[Desplazamiento en la Matriz]]="Impacto"),AC354-(AC354*Tabla135[[#This Row],[Valor del control]]),AND(Tabla135[[#This Row],[No. de Control]]=1,Tabla135[[#This Row],[Desplazamiento en la Matriz]]="Probabilidad"),E355,AND(Tabla135[[#This Row],[No. de Control]]&gt;1,Tabla135[[#This Row],[Desplazamiento en la Matriz]]="Probabilidad"),AC354),""),"")</f>
        <v/>
      </c>
      <c r="AD355" s="444">
        <f>IFERROR(_xlfn.MINIFS(Tabla135[Probabilidad residual],Tabla135[Id Riesgo],Tabla135[[#This Row],[Id Riesgo]]),"")</f>
        <v>0</v>
      </c>
      <c r="AE355" s="444">
        <f>IFERROR(_xlfn.MINIFS(Tabla135[Impacto residual],Tabla135[Id Riesgo],Tabla135[[#This Row],[Id Riesgo]]),"")</f>
        <v>0</v>
      </c>
      <c r="AF355" s="444" t="str" cm="1">
        <f t="array" ref="AF3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5" s="444" t="str" cm="1">
        <f t="array" ref="AG3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5" s="458"/>
      <c r="AJ355" s="803">
        <f>_xlfn.MINIFS(Tabla135[Probabilidad residual],Tabla135[Id Riesgo],Tabla135[[#This Row],[Id Riesgo]])</f>
        <v>0</v>
      </c>
      <c r="AK355" s="803">
        <f>_xlfn.MINIFS(Tabla135[Impacto residual],Tabla135[Id Riesgo],Tabla135[[#This Row],[Id Riesgo]])</f>
        <v>0</v>
      </c>
      <c r="AL355" s="803"/>
      <c r="AM355" s="803"/>
      <c r="AN355" s="213"/>
      <c r="AO355" s="213"/>
      <c r="AP355" s="213"/>
      <c r="AQ355" s="213"/>
      <c r="AR355" s="213"/>
      <c r="AS355" s="213"/>
      <c r="AT355" s="213"/>
      <c r="AU355" s="213"/>
      <c r="AV355" s="213"/>
      <c r="AW355" s="213"/>
      <c r="AX355" s="213"/>
      <c r="AY355" s="213"/>
    </row>
    <row r="356" spans="1:51" ht="14.6" hidden="1" x14ac:dyDescent="0.4">
      <c r="A356" s="787" t="str">
        <f>Tabla135[[#This Row],[Id Riesgo]]</f>
        <v>RC35</v>
      </c>
      <c r="B356" s="788" t="str">
        <f>Tabla135[[#This Row],[Riesgo]]</f>
        <v/>
      </c>
      <c r="C356" s="782" t="b">
        <f>Tabla135[[#This Row],[Identificado en paso 1 y 2?]]</f>
        <v>0</v>
      </c>
      <c r="D356" s="803" t="str">
        <f>_xlfn.XLOOKUP(Tabla135[[#This Row],[Id Riesgo]],Tabla13[Id Riesgo],Tabla13[Probabilidad],"",1)</f>
        <v/>
      </c>
      <c r="E356" s="803" t="str">
        <f>IF(C356=TRUE,_xlfn.XLOOKUP(Tabla135[[#This Row],[Id Riesgo]],Tabla13[Id Riesgo],Tabla13[Porcentaje Impacto],"",1),"")</f>
        <v/>
      </c>
      <c r="F356" s="439" t="str">
        <f t="shared" si="34"/>
        <v>RC35</v>
      </c>
      <c r="G356" s="454" t="b">
        <f>_xlfn.XLOOKUP(F356,Tabla13[Id Riesgo],Tabla13[Registro diligenciado],FALSE,1)</f>
        <v>0</v>
      </c>
      <c r="H356" s="439" t="str">
        <f>IF(G356,_xlfn.XLOOKUP(F356,Tabla6[Id Riesgo],Tabla6[DESCRIPCIÓN DEL RIESGO],FALSE,1),"")</f>
        <v/>
      </c>
      <c r="I356" s="455" t="str">
        <f>_xlfn.XLOOKUP(Tabla135[[#This Row],[Id Riesgo]],Tabla13[Id Riesgo],Tabla13[Probabilidad])</f>
        <v/>
      </c>
      <c r="J356" s="455" t="str">
        <f>_xlfn.XLOOKUP(Tabla135[[#This Row],[Id Riesgo]],Tabla13[Id Riesgo],Tabla13[Porcentaje Impacto],"",1)</f>
        <v/>
      </c>
      <c r="K356" s="445">
        <v>5</v>
      </c>
      <c r="L356" s="448"/>
      <c r="M356" s="448"/>
      <c r="N356" s="448"/>
      <c r="O356" s="440"/>
      <c r="P356" s="448"/>
      <c r="Q356" s="456" t="str">
        <f>_xlfn.TEXTJOIN(" ",TRUE,Tabla135[[#This Row],[Actividad - Acción ¿Qué?
Inicia con verbo]],Tabla135[[#This Row],[Complemento
(Observaciones o desviaciones)]])</f>
        <v/>
      </c>
      <c r="R356" s="440"/>
      <c r="S356" s="455"/>
      <c r="T356" s="439"/>
      <c r="U356" s="440"/>
      <c r="V356" s="455"/>
      <c r="W356" s="440"/>
      <c r="X356" s="440"/>
      <c r="Y356" s="440"/>
      <c r="Z356" s="440"/>
      <c r="AA356" s="444">
        <f>IFERROR(Tabla135[[#This Row],[Peso del control]]+Tabla135[[#This Row],[Peso de la implementación]],"")</f>
        <v>0</v>
      </c>
      <c r="AB356" s="444" t="str" cm="1">
        <f t="array" ref="AB356">IFERROR(IF(Tabla135[[#This Row],[Registro diligenciado]]=TRUE,_xlfn.IFS(AND(Tabla135[[#This Row],[No. de Control]]=1,Tabla135[[#This Row],[Desplazamiento en la Matriz]]="Probabilidad"),D356-(D356*Tabla135[[#This Row],[Valor del control]]),AND(Tabla135[[#This Row],[No. de Control]]&gt;1,Tabla135[[#This Row],[Desplazamiento en la Matriz]]="Probabilidad"),AB355-(AB355*Tabla135[[#This Row],[Valor del control]]),AND(Tabla135[[#This Row],[No. de Control]]=1,Tabla135[[#This Row],[Desplazamiento en la Matriz]]="Impacto"),D356,AND(Tabla135[[#This Row],[No. de Control]]&gt;1,Tabla135[[#This Row],[Desplazamiento en la Matriz]]="Impacto"),AB355),""),"")</f>
        <v/>
      </c>
      <c r="AC356" s="444" t="str" cm="1">
        <f t="array" ref="AC356">IFERROR(IF(Tabla135[[#This Row],[Registro diligenciado]]=TRUE,_xlfn.IFS(AND(Tabla135[[#This Row],[No. de Control]]=1,Tabla135[[#This Row],[Desplazamiento en la Matriz]]="Impacto"),E356-(E356*Tabla135[[#This Row],[Valor del control]]),AND(Tabla135[[#This Row],[No. de Control]]&gt;1,Tabla135[[#This Row],[Desplazamiento en la Matriz]]="Impacto"),AC355-(AC355*Tabla135[[#This Row],[Valor del control]]),AND(Tabla135[[#This Row],[No. de Control]]=1,Tabla135[[#This Row],[Desplazamiento en la Matriz]]="Probabilidad"),E356,AND(Tabla135[[#This Row],[No. de Control]]&gt;1,Tabla135[[#This Row],[Desplazamiento en la Matriz]]="Probabilidad"),AC355),""),"")</f>
        <v/>
      </c>
      <c r="AD356" s="444">
        <f>IFERROR(_xlfn.MINIFS(Tabla135[Probabilidad residual],Tabla135[Id Riesgo],Tabla135[[#This Row],[Id Riesgo]]),"")</f>
        <v>0</v>
      </c>
      <c r="AE356" s="444">
        <f>IFERROR(_xlfn.MINIFS(Tabla135[Impacto residual],Tabla135[Id Riesgo],Tabla135[[#This Row],[Id Riesgo]]),"")</f>
        <v>0</v>
      </c>
      <c r="AF356" s="444" t="str" cm="1">
        <f t="array" ref="AF3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6" s="444" t="str" cm="1">
        <f t="array" ref="AG3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6" s="458"/>
      <c r="AJ356" s="803">
        <f>_xlfn.MINIFS(Tabla135[Probabilidad residual],Tabla135[Id Riesgo],Tabla135[[#This Row],[Id Riesgo]])</f>
        <v>0</v>
      </c>
      <c r="AK356" s="803">
        <f>_xlfn.MINIFS(Tabla135[Impacto residual],Tabla135[Id Riesgo],Tabla135[[#This Row],[Id Riesgo]])</f>
        <v>0</v>
      </c>
      <c r="AL356" s="803"/>
      <c r="AM356" s="803"/>
      <c r="AN356" s="213"/>
      <c r="AO356" s="213"/>
      <c r="AP356" s="213"/>
      <c r="AQ356" s="213"/>
      <c r="AR356" s="213"/>
      <c r="AS356" s="213"/>
      <c r="AT356" s="213"/>
      <c r="AU356" s="213"/>
      <c r="AV356" s="213"/>
      <c r="AW356" s="213"/>
      <c r="AX356" s="213"/>
      <c r="AY356" s="213"/>
    </row>
    <row r="357" spans="1:51" ht="14.6" hidden="1" x14ac:dyDescent="0.4">
      <c r="A357" s="787" t="str">
        <f>Tabla135[[#This Row],[Id Riesgo]]</f>
        <v>RC35</v>
      </c>
      <c r="B357" s="788" t="str">
        <f>Tabla135[[#This Row],[Riesgo]]</f>
        <v/>
      </c>
      <c r="C357" s="782" t="b">
        <f>Tabla135[[#This Row],[Identificado en paso 1 y 2?]]</f>
        <v>0</v>
      </c>
      <c r="D357" s="803" t="str">
        <f>_xlfn.XLOOKUP(Tabla135[[#This Row],[Id Riesgo]],Tabla13[Id Riesgo],Tabla13[Probabilidad],"",1)</f>
        <v/>
      </c>
      <c r="E357" s="803" t="str">
        <f>IF(C357=TRUE,_xlfn.XLOOKUP(Tabla135[[#This Row],[Id Riesgo]],Tabla13[Id Riesgo],Tabla13[Porcentaje Impacto],"",1),"")</f>
        <v/>
      </c>
      <c r="F357" s="439" t="str">
        <f t="shared" si="34"/>
        <v>RC35</v>
      </c>
      <c r="G357" s="454" t="b">
        <f>_xlfn.XLOOKUP(F357,Tabla13[Id Riesgo],Tabla13[Registro diligenciado],FALSE,1)</f>
        <v>0</v>
      </c>
      <c r="H357" s="439" t="str">
        <f>IF(G357,_xlfn.XLOOKUP(F357,Tabla6[Id Riesgo],Tabla6[DESCRIPCIÓN DEL RIESGO],FALSE,1),"")</f>
        <v/>
      </c>
      <c r="I357" s="455" t="str">
        <f>_xlfn.XLOOKUP(Tabla135[[#This Row],[Id Riesgo]],Tabla13[Id Riesgo],Tabla13[Probabilidad])</f>
        <v/>
      </c>
      <c r="J357" s="455" t="str">
        <f>_xlfn.XLOOKUP(Tabla135[[#This Row],[Id Riesgo]],Tabla13[Id Riesgo],Tabla13[Porcentaje Impacto],"",1)</f>
        <v/>
      </c>
      <c r="K357" s="445">
        <v>6</v>
      </c>
      <c r="L357" s="448"/>
      <c r="M357" s="448"/>
      <c r="N357" s="448"/>
      <c r="O357" s="440"/>
      <c r="P357" s="448"/>
      <c r="Q357" s="456" t="str">
        <f>_xlfn.TEXTJOIN(" ",TRUE,Tabla135[[#This Row],[Actividad - Acción ¿Qué?
Inicia con verbo]],Tabla135[[#This Row],[Complemento
(Observaciones o desviaciones)]])</f>
        <v/>
      </c>
      <c r="R357" s="440"/>
      <c r="S357" s="455"/>
      <c r="T357" s="439"/>
      <c r="U357" s="440"/>
      <c r="V357" s="455"/>
      <c r="W357" s="440"/>
      <c r="X357" s="440"/>
      <c r="Y357" s="440"/>
      <c r="Z357" s="440"/>
      <c r="AA357" s="444">
        <f>IFERROR(Tabla135[[#This Row],[Peso del control]]+Tabla135[[#This Row],[Peso de la implementación]],"")</f>
        <v>0</v>
      </c>
      <c r="AB357" s="444" t="str" cm="1">
        <f t="array" ref="AB357">IFERROR(IF(Tabla135[[#This Row],[Registro diligenciado]]=TRUE,_xlfn.IFS(AND(Tabla135[[#This Row],[No. de Control]]=1,Tabla135[[#This Row],[Desplazamiento en la Matriz]]="Probabilidad"),D357-(D357*Tabla135[[#This Row],[Valor del control]]),AND(Tabla135[[#This Row],[No. de Control]]&gt;1,Tabla135[[#This Row],[Desplazamiento en la Matriz]]="Probabilidad"),AB356-(AB356*Tabla135[[#This Row],[Valor del control]]),AND(Tabla135[[#This Row],[No. de Control]]=1,Tabla135[[#This Row],[Desplazamiento en la Matriz]]="Impacto"),D357,AND(Tabla135[[#This Row],[No. de Control]]&gt;1,Tabla135[[#This Row],[Desplazamiento en la Matriz]]="Impacto"),AB356),""),"")</f>
        <v/>
      </c>
      <c r="AC357" s="444" t="str" cm="1">
        <f t="array" ref="AC357">IFERROR(IF(Tabla135[[#This Row],[Registro diligenciado]]=TRUE,_xlfn.IFS(AND(Tabla135[[#This Row],[No. de Control]]=1,Tabla135[[#This Row],[Desplazamiento en la Matriz]]="Impacto"),E357-(E357*Tabla135[[#This Row],[Valor del control]]),AND(Tabla135[[#This Row],[No. de Control]]&gt;1,Tabla135[[#This Row],[Desplazamiento en la Matriz]]="Impacto"),AC356-(AC356*Tabla135[[#This Row],[Valor del control]]),AND(Tabla135[[#This Row],[No. de Control]]=1,Tabla135[[#This Row],[Desplazamiento en la Matriz]]="Probabilidad"),E357,AND(Tabla135[[#This Row],[No. de Control]]&gt;1,Tabla135[[#This Row],[Desplazamiento en la Matriz]]="Probabilidad"),AC356),""),"")</f>
        <v/>
      </c>
      <c r="AD357" s="444">
        <f>IFERROR(_xlfn.MINIFS(Tabla135[Probabilidad residual],Tabla135[Id Riesgo],Tabla135[[#This Row],[Id Riesgo]]),"")</f>
        <v>0</v>
      </c>
      <c r="AE357" s="444">
        <f>IFERROR(_xlfn.MINIFS(Tabla135[Impacto residual],Tabla135[Id Riesgo],Tabla135[[#This Row],[Id Riesgo]]),"")</f>
        <v>0</v>
      </c>
      <c r="AF357" s="444" t="str" cm="1">
        <f t="array" ref="AF3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7" s="444" t="str" cm="1">
        <f t="array" ref="AG3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7" s="458"/>
      <c r="AJ357" s="803">
        <f>_xlfn.MINIFS(Tabla135[Probabilidad residual],Tabla135[Id Riesgo],Tabla135[[#This Row],[Id Riesgo]])</f>
        <v>0</v>
      </c>
      <c r="AK357" s="803">
        <f>_xlfn.MINIFS(Tabla135[Impacto residual],Tabla135[Id Riesgo],Tabla135[[#This Row],[Id Riesgo]])</f>
        <v>0</v>
      </c>
      <c r="AL357" s="803"/>
      <c r="AM357" s="803"/>
      <c r="AN357" s="213"/>
      <c r="AO357" s="213"/>
      <c r="AP357" s="213"/>
      <c r="AQ357" s="213"/>
      <c r="AR357" s="213"/>
      <c r="AS357" s="213"/>
      <c r="AT357" s="213"/>
      <c r="AU357" s="213"/>
      <c r="AV357" s="213"/>
      <c r="AW357" s="213"/>
      <c r="AX357" s="213"/>
      <c r="AY357" s="213"/>
    </row>
    <row r="358" spans="1:51" ht="14.6" hidden="1" x14ac:dyDescent="0.4">
      <c r="A358" s="787" t="str">
        <f>Tabla135[[#This Row],[Id Riesgo]]</f>
        <v>RC35</v>
      </c>
      <c r="B358" s="788" t="str">
        <f>Tabla135[[#This Row],[Riesgo]]</f>
        <v/>
      </c>
      <c r="C358" s="782" t="b">
        <f>Tabla135[[#This Row],[Identificado en paso 1 y 2?]]</f>
        <v>0</v>
      </c>
      <c r="D358" s="803" t="str">
        <f>_xlfn.XLOOKUP(Tabla135[[#This Row],[Id Riesgo]],Tabla13[Id Riesgo],Tabla13[Probabilidad],"",1)</f>
        <v/>
      </c>
      <c r="E358" s="803" t="str">
        <f>IF(C358=TRUE,_xlfn.XLOOKUP(Tabla135[[#This Row],[Id Riesgo]],Tabla13[Id Riesgo],Tabla13[Porcentaje Impacto],"",1),"")</f>
        <v/>
      </c>
      <c r="F358" s="439" t="str">
        <f t="shared" si="34"/>
        <v>RC35</v>
      </c>
      <c r="G358" s="454" t="b">
        <f>_xlfn.XLOOKUP(F358,Tabla13[Id Riesgo],Tabla13[Registro diligenciado],FALSE,1)</f>
        <v>0</v>
      </c>
      <c r="H358" s="439" t="str">
        <f>IF(G358,_xlfn.XLOOKUP(F358,Tabla6[Id Riesgo],Tabla6[DESCRIPCIÓN DEL RIESGO],FALSE,1),"")</f>
        <v/>
      </c>
      <c r="I358" s="455" t="str">
        <f>_xlfn.XLOOKUP(Tabla135[[#This Row],[Id Riesgo]],Tabla13[Id Riesgo],Tabla13[Probabilidad])</f>
        <v/>
      </c>
      <c r="J358" s="455" t="str">
        <f>_xlfn.XLOOKUP(Tabla135[[#This Row],[Id Riesgo]],Tabla13[Id Riesgo],Tabla13[Porcentaje Impacto],"",1)</f>
        <v/>
      </c>
      <c r="K358" s="445">
        <v>7</v>
      </c>
      <c r="L358" s="448"/>
      <c r="M358" s="448"/>
      <c r="N358" s="448"/>
      <c r="O358" s="440"/>
      <c r="P358" s="448"/>
      <c r="Q358" s="456" t="str">
        <f>_xlfn.TEXTJOIN(" ",TRUE,Tabla135[[#This Row],[Actividad - Acción ¿Qué?
Inicia con verbo]],Tabla135[[#This Row],[Complemento
(Observaciones o desviaciones)]])</f>
        <v/>
      </c>
      <c r="R358" s="440"/>
      <c r="S358" s="455"/>
      <c r="T358" s="439"/>
      <c r="U358" s="440"/>
      <c r="V358" s="455"/>
      <c r="W358" s="440"/>
      <c r="X358" s="440"/>
      <c r="Y358" s="440"/>
      <c r="Z358" s="440"/>
      <c r="AA358" s="444">
        <f>IFERROR(Tabla135[[#This Row],[Peso del control]]+Tabla135[[#This Row],[Peso de la implementación]],"")</f>
        <v>0</v>
      </c>
      <c r="AB358" s="444" t="str" cm="1">
        <f t="array" ref="AB358">IFERROR(IF(Tabla135[[#This Row],[Registro diligenciado]]=TRUE,_xlfn.IFS(AND(Tabla135[[#This Row],[No. de Control]]=1,Tabla135[[#This Row],[Desplazamiento en la Matriz]]="Probabilidad"),D358-(D358*Tabla135[[#This Row],[Valor del control]]),AND(Tabla135[[#This Row],[No. de Control]]&gt;1,Tabla135[[#This Row],[Desplazamiento en la Matriz]]="Probabilidad"),AB357-(AB357*Tabla135[[#This Row],[Valor del control]]),AND(Tabla135[[#This Row],[No. de Control]]=1,Tabla135[[#This Row],[Desplazamiento en la Matriz]]="Impacto"),D358,AND(Tabla135[[#This Row],[No. de Control]]&gt;1,Tabla135[[#This Row],[Desplazamiento en la Matriz]]="Impacto"),AB357),""),"")</f>
        <v/>
      </c>
      <c r="AC358" s="444" t="str" cm="1">
        <f t="array" ref="AC358">IFERROR(IF(Tabla135[[#This Row],[Registro diligenciado]]=TRUE,_xlfn.IFS(AND(Tabla135[[#This Row],[No. de Control]]=1,Tabla135[[#This Row],[Desplazamiento en la Matriz]]="Impacto"),E358-(E358*Tabla135[[#This Row],[Valor del control]]),AND(Tabla135[[#This Row],[No. de Control]]&gt;1,Tabla135[[#This Row],[Desplazamiento en la Matriz]]="Impacto"),AC357-(AC357*Tabla135[[#This Row],[Valor del control]]),AND(Tabla135[[#This Row],[No. de Control]]=1,Tabla135[[#This Row],[Desplazamiento en la Matriz]]="Probabilidad"),E358,AND(Tabla135[[#This Row],[No. de Control]]&gt;1,Tabla135[[#This Row],[Desplazamiento en la Matriz]]="Probabilidad"),AC357),""),"")</f>
        <v/>
      </c>
      <c r="AD358" s="444">
        <f>IFERROR(_xlfn.MINIFS(Tabla135[Probabilidad residual],Tabla135[Id Riesgo],Tabla135[[#This Row],[Id Riesgo]]),"")</f>
        <v>0</v>
      </c>
      <c r="AE358" s="444">
        <f>IFERROR(_xlfn.MINIFS(Tabla135[Impacto residual],Tabla135[Id Riesgo],Tabla135[[#This Row],[Id Riesgo]]),"")</f>
        <v>0</v>
      </c>
      <c r="AF358" s="444" t="str" cm="1">
        <f t="array" ref="AF3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8" s="444" t="str" cm="1">
        <f t="array" ref="AG3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8" s="458"/>
      <c r="AJ358" s="803">
        <f>_xlfn.MINIFS(Tabla135[Probabilidad residual],Tabla135[Id Riesgo],Tabla135[[#This Row],[Id Riesgo]])</f>
        <v>0</v>
      </c>
      <c r="AK358" s="803">
        <f>_xlfn.MINIFS(Tabla135[Impacto residual],Tabla135[Id Riesgo],Tabla135[[#This Row],[Id Riesgo]])</f>
        <v>0</v>
      </c>
      <c r="AL358" s="803"/>
      <c r="AM358" s="803"/>
      <c r="AN358" s="213"/>
      <c r="AO358" s="213"/>
      <c r="AP358" s="213"/>
      <c r="AQ358" s="213"/>
      <c r="AR358" s="213"/>
      <c r="AS358" s="213"/>
      <c r="AT358" s="213"/>
      <c r="AU358" s="213"/>
      <c r="AV358" s="213"/>
      <c r="AW358" s="213"/>
      <c r="AX358" s="213"/>
      <c r="AY358" s="213"/>
    </row>
    <row r="359" spans="1:51" ht="14.6" hidden="1" x14ac:dyDescent="0.4">
      <c r="A359" s="787" t="str">
        <f>Tabla135[[#This Row],[Id Riesgo]]</f>
        <v>RC35</v>
      </c>
      <c r="B359" s="788" t="str">
        <f>Tabla135[[#This Row],[Riesgo]]</f>
        <v/>
      </c>
      <c r="C359" s="782" t="b">
        <f>Tabla135[[#This Row],[Identificado en paso 1 y 2?]]</f>
        <v>0</v>
      </c>
      <c r="D359" s="803" t="str">
        <f>_xlfn.XLOOKUP(Tabla135[[#This Row],[Id Riesgo]],Tabla13[Id Riesgo],Tabla13[Probabilidad],"",1)</f>
        <v/>
      </c>
      <c r="E359" s="803" t="str">
        <f>IF(C359=TRUE,_xlfn.XLOOKUP(Tabla135[[#This Row],[Id Riesgo]],Tabla13[Id Riesgo],Tabla13[Porcentaje Impacto],"",1),"")</f>
        <v/>
      </c>
      <c r="F359" s="439" t="str">
        <f t="shared" si="34"/>
        <v>RC35</v>
      </c>
      <c r="G359" s="454" t="b">
        <f>_xlfn.XLOOKUP(F359,Tabla13[Id Riesgo],Tabla13[Registro diligenciado],FALSE,1)</f>
        <v>0</v>
      </c>
      <c r="H359" s="439" t="str">
        <f>IF(G359,_xlfn.XLOOKUP(F359,Tabla6[Id Riesgo],Tabla6[DESCRIPCIÓN DEL RIESGO],FALSE,1),"")</f>
        <v/>
      </c>
      <c r="I359" s="455" t="str">
        <f>_xlfn.XLOOKUP(Tabla135[[#This Row],[Id Riesgo]],Tabla13[Id Riesgo],Tabla13[Probabilidad])</f>
        <v/>
      </c>
      <c r="J359" s="455" t="str">
        <f>_xlfn.XLOOKUP(Tabla135[[#This Row],[Id Riesgo]],Tabla13[Id Riesgo],Tabla13[Porcentaje Impacto],"",1)</f>
        <v/>
      </c>
      <c r="K359" s="445">
        <v>8</v>
      </c>
      <c r="L359" s="448"/>
      <c r="M359" s="448"/>
      <c r="N359" s="448"/>
      <c r="O359" s="440"/>
      <c r="P359" s="448"/>
      <c r="Q359" s="456" t="str">
        <f>_xlfn.TEXTJOIN(" ",TRUE,Tabla135[[#This Row],[Actividad - Acción ¿Qué?
Inicia con verbo]],Tabla135[[#This Row],[Complemento
(Observaciones o desviaciones)]])</f>
        <v/>
      </c>
      <c r="R359" s="440"/>
      <c r="S359" s="455"/>
      <c r="T359" s="439"/>
      <c r="U359" s="440"/>
      <c r="V359" s="455"/>
      <c r="W359" s="440"/>
      <c r="X359" s="440"/>
      <c r="Y359" s="440"/>
      <c r="Z359" s="440"/>
      <c r="AA359" s="444">
        <f>IFERROR(Tabla135[[#This Row],[Peso del control]]+Tabla135[[#This Row],[Peso de la implementación]],"")</f>
        <v>0</v>
      </c>
      <c r="AB359" s="444" t="str" cm="1">
        <f t="array" ref="AB359">IFERROR(IF(Tabla135[[#This Row],[Registro diligenciado]]=TRUE,_xlfn.IFS(AND(Tabla135[[#This Row],[No. de Control]]=1,Tabla135[[#This Row],[Desplazamiento en la Matriz]]="Probabilidad"),D359-(D359*Tabla135[[#This Row],[Valor del control]]),AND(Tabla135[[#This Row],[No. de Control]]&gt;1,Tabla135[[#This Row],[Desplazamiento en la Matriz]]="Probabilidad"),AB358-(AB358*Tabla135[[#This Row],[Valor del control]]),AND(Tabla135[[#This Row],[No. de Control]]=1,Tabla135[[#This Row],[Desplazamiento en la Matriz]]="Impacto"),D359,AND(Tabla135[[#This Row],[No. de Control]]&gt;1,Tabla135[[#This Row],[Desplazamiento en la Matriz]]="Impacto"),AB358),""),"")</f>
        <v/>
      </c>
      <c r="AC359" s="444" t="str" cm="1">
        <f t="array" ref="AC359">IFERROR(IF(Tabla135[[#This Row],[Registro diligenciado]]=TRUE,_xlfn.IFS(AND(Tabla135[[#This Row],[No. de Control]]=1,Tabla135[[#This Row],[Desplazamiento en la Matriz]]="Impacto"),E359-(E359*Tabla135[[#This Row],[Valor del control]]),AND(Tabla135[[#This Row],[No. de Control]]&gt;1,Tabla135[[#This Row],[Desplazamiento en la Matriz]]="Impacto"),AC358-(AC358*Tabla135[[#This Row],[Valor del control]]),AND(Tabla135[[#This Row],[No. de Control]]=1,Tabla135[[#This Row],[Desplazamiento en la Matriz]]="Probabilidad"),E359,AND(Tabla135[[#This Row],[No. de Control]]&gt;1,Tabla135[[#This Row],[Desplazamiento en la Matriz]]="Probabilidad"),AC358),""),"")</f>
        <v/>
      </c>
      <c r="AD359" s="444">
        <f>IFERROR(_xlfn.MINIFS(Tabla135[Probabilidad residual],Tabla135[Id Riesgo],Tabla135[[#This Row],[Id Riesgo]]),"")</f>
        <v>0</v>
      </c>
      <c r="AE359" s="444">
        <f>IFERROR(_xlfn.MINIFS(Tabla135[Impacto residual],Tabla135[Id Riesgo],Tabla135[[#This Row],[Id Riesgo]]),"")</f>
        <v>0</v>
      </c>
      <c r="AF359" s="444" t="str" cm="1">
        <f t="array" ref="AF3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59" s="444" t="str" cm="1">
        <f t="array" ref="AG3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5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59" s="458"/>
      <c r="AJ359" s="803">
        <f>_xlfn.MINIFS(Tabla135[Probabilidad residual],Tabla135[Id Riesgo],Tabla135[[#This Row],[Id Riesgo]])</f>
        <v>0</v>
      </c>
      <c r="AK359" s="803">
        <f>_xlfn.MINIFS(Tabla135[Impacto residual],Tabla135[Id Riesgo],Tabla135[[#This Row],[Id Riesgo]])</f>
        <v>0</v>
      </c>
      <c r="AL359" s="803"/>
      <c r="AM359" s="803"/>
      <c r="AN359" s="213"/>
      <c r="AO359" s="213"/>
      <c r="AP359" s="213"/>
      <c r="AQ359" s="213"/>
      <c r="AR359" s="213"/>
      <c r="AS359" s="213"/>
      <c r="AT359" s="213"/>
      <c r="AU359" s="213"/>
      <c r="AV359" s="213"/>
      <c r="AW359" s="213"/>
      <c r="AX359" s="213"/>
      <c r="AY359" s="213"/>
    </row>
    <row r="360" spans="1:51" ht="14.6" hidden="1" x14ac:dyDescent="0.4">
      <c r="A360" s="787" t="str">
        <f>Tabla135[[#This Row],[Id Riesgo]]</f>
        <v>RC35</v>
      </c>
      <c r="B360" s="788" t="str">
        <f>Tabla135[[#This Row],[Riesgo]]</f>
        <v/>
      </c>
      <c r="C360" s="782" t="b">
        <f>Tabla135[[#This Row],[Identificado en paso 1 y 2?]]</f>
        <v>0</v>
      </c>
      <c r="D360" s="803" t="str">
        <f>_xlfn.XLOOKUP(Tabla135[[#This Row],[Id Riesgo]],Tabla13[Id Riesgo],Tabla13[Probabilidad],"",1)</f>
        <v/>
      </c>
      <c r="E360" s="803" t="str">
        <f>IF(C360=TRUE,_xlfn.XLOOKUP(Tabla135[[#This Row],[Id Riesgo]],Tabla13[Id Riesgo],Tabla13[Porcentaje Impacto],"",1),"")</f>
        <v/>
      </c>
      <c r="F360" s="439" t="str">
        <f t="shared" si="34"/>
        <v>RC35</v>
      </c>
      <c r="G360" s="454" t="b">
        <f>_xlfn.XLOOKUP(F360,Tabla13[Id Riesgo],Tabla13[Registro diligenciado],FALSE,1)</f>
        <v>0</v>
      </c>
      <c r="H360" s="439" t="str">
        <f>IF(G360,_xlfn.XLOOKUP(F360,Tabla6[Id Riesgo],Tabla6[DESCRIPCIÓN DEL RIESGO],FALSE,1),"")</f>
        <v/>
      </c>
      <c r="I360" s="455" t="str">
        <f>_xlfn.XLOOKUP(Tabla135[[#This Row],[Id Riesgo]],Tabla13[Id Riesgo],Tabla13[Probabilidad])</f>
        <v/>
      </c>
      <c r="J360" s="455" t="str">
        <f>_xlfn.XLOOKUP(Tabla135[[#This Row],[Id Riesgo]],Tabla13[Id Riesgo],Tabla13[Porcentaje Impacto],"",1)</f>
        <v/>
      </c>
      <c r="K360" s="445">
        <v>9</v>
      </c>
      <c r="L360" s="448"/>
      <c r="M360" s="448"/>
      <c r="N360" s="448"/>
      <c r="O360" s="440"/>
      <c r="P360" s="448"/>
      <c r="Q360" s="456" t="str">
        <f>_xlfn.TEXTJOIN(" ",TRUE,Tabla135[[#This Row],[Actividad - Acción ¿Qué?
Inicia con verbo]],Tabla135[[#This Row],[Complemento
(Observaciones o desviaciones)]])</f>
        <v/>
      </c>
      <c r="R360" s="440"/>
      <c r="S360" s="455"/>
      <c r="T360" s="439"/>
      <c r="U360" s="440"/>
      <c r="V360" s="455"/>
      <c r="W360" s="440"/>
      <c r="X360" s="440"/>
      <c r="Y360" s="440"/>
      <c r="Z360" s="440"/>
      <c r="AA360" s="444">
        <f>IFERROR(Tabla135[[#This Row],[Peso del control]]+Tabla135[[#This Row],[Peso de la implementación]],"")</f>
        <v>0</v>
      </c>
      <c r="AB360" s="444" t="str" cm="1">
        <f t="array" ref="AB360">IFERROR(IF(Tabla135[[#This Row],[Registro diligenciado]]=TRUE,_xlfn.IFS(AND(Tabla135[[#This Row],[No. de Control]]=1,Tabla135[[#This Row],[Desplazamiento en la Matriz]]="Probabilidad"),D360-(D360*Tabla135[[#This Row],[Valor del control]]),AND(Tabla135[[#This Row],[No. de Control]]&gt;1,Tabla135[[#This Row],[Desplazamiento en la Matriz]]="Probabilidad"),AB359-(AB359*Tabla135[[#This Row],[Valor del control]]),AND(Tabla135[[#This Row],[No. de Control]]=1,Tabla135[[#This Row],[Desplazamiento en la Matriz]]="Impacto"),D360,AND(Tabla135[[#This Row],[No. de Control]]&gt;1,Tabla135[[#This Row],[Desplazamiento en la Matriz]]="Impacto"),AB359),""),"")</f>
        <v/>
      </c>
      <c r="AC360" s="444" t="str" cm="1">
        <f t="array" ref="AC360">IFERROR(IF(Tabla135[[#This Row],[Registro diligenciado]]=TRUE,_xlfn.IFS(AND(Tabla135[[#This Row],[No. de Control]]=1,Tabla135[[#This Row],[Desplazamiento en la Matriz]]="Impacto"),E360-(E360*Tabla135[[#This Row],[Valor del control]]),AND(Tabla135[[#This Row],[No. de Control]]&gt;1,Tabla135[[#This Row],[Desplazamiento en la Matriz]]="Impacto"),AC359-(AC359*Tabla135[[#This Row],[Valor del control]]),AND(Tabla135[[#This Row],[No. de Control]]=1,Tabla135[[#This Row],[Desplazamiento en la Matriz]]="Probabilidad"),E360,AND(Tabla135[[#This Row],[No. de Control]]&gt;1,Tabla135[[#This Row],[Desplazamiento en la Matriz]]="Probabilidad"),AC359),""),"")</f>
        <v/>
      </c>
      <c r="AD360" s="444">
        <f>IFERROR(_xlfn.MINIFS(Tabla135[Probabilidad residual],Tabla135[Id Riesgo],Tabla135[[#This Row],[Id Riesgo]]),"")</f>
        <v>0</v>
      </c>
      <c r="AE360" s="444">
        <f>IFERROR(_xlfn.MINIFS(Tabla135[Impacto residual],Tabla135[Id Riesgo],Tabla135[[#This Row],[Id Riesgo]]),"")</f>
        <v>0</v>
      </c>
      <c r="AF360" s="444" t="str" cm="1">
        <f t="array" ref="AF3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0" s="444" t="str" cm="1">
        <f t="array" ref="AG3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0" s="458"/>
      <c r="AJ360" s="803">
        <f>_xlfn.MINIFS(Tabla135[Probabilidad residual],Tabla135[Id Riesgo],Tabla135[[#This Row],[Id Riesgo]])</f>
        <v>0</v>
      </c>
      <c r="AK360" s="803">
        <f>_xlfn.MINIFS(Tabla135[Impacto residual],Tabla135[Id Riesgo],Tabla135[[#This Row],[Id Riesgo]])</f>
        <v>0</v>
      </c>
      <c r="AL360" s="803"/>
      <c r="AM360" s="803"/>
      <c r="AN360" s="213"/>
      <c r="AO360" s="213"/>
      <c r="AP360" s="213"/>
      <c r="AQ360" s="213"/>
      <c r="AR360" s="213"/>
      <c r="AS360" s="213"/>
      <c r="AT360" s="213"/>
      <c r="AU360" s="213"/>
      <c r="AV360" s="213"/>
      <c r="AW360" s="213"/>
      <c r="AX360" s="213"/>
      <c r="AY360" s="213"/>
    </row>
    <row r="361" spans="1:51" ht="14.6" hidden="1" x14ac:dyDescent="0.4">
      <c r="A361" s="787" t="str">
        <f>Tabla135[[#This Row],[Id Riesgo]]</f>
        <v>RC35</v>
      </c>
      <c r="B361" s="788" t="str">
        <f>Tabla135[[#This Row],[Riesgo]]</f>
        <v/>
      </c>
      <c r="C361" s="782" t="b">
        <f>Tabla135[[#This Row],[Identificado en paso 1 y 2?]]</f>
        <v>0</v>
      </c>
      <c r="D361" s="803" t="str">
        <f>_xlfn.XLOOKUP(Tabla135[[#This Row],[Id Riesgo]],Tabla13[Id Riesgo],Tabla13[Probabilidad],"",1)</f>
        <v/>
      </c>
      <c r="E361" s="803" t="str">
        <f>IF(C361=TRUE,_xlfn.XLOOKUP(Tabla135[[#This Row],[Id Riesgo]],Tabla13[Id Riesgo],Tabla13[Porcentaje Impacto],"",1),"")</f>
        <v/>
      </c>
      <c r="F361" s="439" t="str">
        <f t="shared" si="34"/>
        <v>RC35</v>
      </c>
      <c r="G361" s="454" t="b">
        <f>_xlfn.XLOOKUP(F361,Tabla13[Id Riesgo],Tabla13[Registro diligenciado],FALSE,1)</f>
        <v>0</v>
      </c>
      <c r="H361" s="439" t="str">
        <f>IF(G361,_xlfn.XLOOKUP(F361,Tabla6[Id Riesgo],Tabla6[DESCRIPCIÓN DEL RIESGO],FALSE,1),"")</f>
        <v/>
      </c>
      <c r="I361" s="455" t="str">
        <f>_xlfn.XLOOKUP(Tabla135[[#This Row],[Id Riesgo]],Tabla13[Id Riesgo],Tabla13[Probabilidad])</f>
        <v/>
      </c>
      <c r="J361" s="455" t="str">
        <f>_xlfn.XLOOKUP(Tabla135[[#This Row],[Id Riesgo]],Tabla13[Id Riesgo],Tabla13[Porcentaje Impacto],"",1)</f>
        <v/>
      </c>
      <c r="K361" s="445">
        <v>10</v>
      </c>
      <c r="L361" s="448"/>
      <c r="M361" s="448"/>
      <c r="N361" s="448"/>
      <c r="O361" s="440"/>
      <c r="P361" s="448"/>
      <c r="Q361" s="456" t="str">
        <f>_xlfn.TEXTJOIN(" ",TRUE,Tabla135[[#This Row],[Actividad - Acción ¿Qué?
Inicia con verbo]],Tabla135[[#This Row],[Complemento
(Observaciones o desviaciones)]])</f>
        <v/>
      </c>
      <c r="R361" s="440"/>
      <c r="S361" s="455"/>
      <c r="T361" s="439"/>
      <c r="U361" s="440"/>
      <c r="V361" s="455"/>
      <c r="W361" s="440"/>
      <c r="X361" s="440"/>
      <c r="Y361" s="440"/>
      <c r="Z361" s="440"/>
      <c r="AA361" s="444">
        <f>IFERROR(Tabla135[[#This Row],[Peso del control]]+Tabla135[[#This Row],[Peso de la implementación]],"")</f>
        <v>0</v>
      </c>
      <c r="AB361" s="444" t="str" cm="1">
        <f t="array" ref="AB361">IFERROR(IF(Tabla135[[#This Row],[Registro diligenciado]]=TRUE,_xlfn.IFS(AND(Tabla135[[#This Row],[No. de Control]]=1,Tabla135[[#This Row],[Desplazamiento en la Matriz]]="Probabilidad"),D361-(D361*Tabla135[[#This Row],[Valor del control]]),AND(Tabla135[[#This Row],[No. de Control]]&gt;1,Tabla135[[#This Row],[Desplazamiento en la Matriz]]="Probabilidad"),AB360-(AB360*Tabla135[[#This Row],[Valor del control]]),AND(Tabla135[[#This Row],[No. de Control]]=1,Tabla135[[#This Row],[Desplazamiento en la Matriz]]="Impacto"),D361,AND(Tabla135[[#This Row],[No. de Control]]&gt;1,Tabla135[[#This Row],[Desplazamiento en la Matriz]]="Impacto"),AB360),""),"")</f>
        <v/>
      </c>
      <c r="AC361" s="444" t="str" cm="1">
        <f t="array" ref="AC361">IFERROR(IF(Tabla135[[#This Row],[Registro diligenciado]]=TRUE,_xlfn.IFS(AND(Tabla135[[#This Row],[No. de Control]]=1,Tabla135[[#This Row],[Desplazamiento en la Matriz]]="Impacto"),E361-(E361*Tabla135[[#This Row],[Valor del control]]),AND(Tabla135[[#This Row],[No. de Control]]&gt;1,Tabla135[[#This Row],[Desplazamiento en la Matriz]]="Impacto"),AC360-(AC360*Tabla135[[#This Row],[Valor del control]]),AND(Tabla135[[#This Row],[No. de Control]]=1,Tabla135[[#This Row],[Desplazamiento en la Matriz]]="Probabilidad"),E361,AND(Tabla135[[#This Row],[No. de Control]]&gt;1,Tabla135[[#This Row],[Desplazamiento en la Matriz]]="Probabilidad"),AC360),""),"")</f>
        <v/>
      </c>
      <c r="AD361" s="444">
        <f>IFERROR(_xlfn.MINIFS(Tabla135[Probabilidad residual],Tabla135[Id Riesgo],Tabla135[[#This Row],[Id Riesgo]]),"")</f>
        <v>0</v>
      </c>
      <c r="AE361" s="444">
        <f>IFERROR(_xlfn.MINIFS(Tabla135[Impacto residual],Tabla135[Id Riesgo],Tabla135[[#This Row],[Id Riesgo]]),"")</f>
        <v>0</v>
      </c>
      <c r="AF361" s="444" t="str" cm="1">
        <f t="array" ref="AF3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1" s="444" t="str" cm="1">
        <f t="array" ref="AG3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1" s="458"/>
      <c r="AJ361" s="803">
        <f>_xlfn.MINIFS(Tabla135[Probabilidad residual],Tabla135[Id Riesgo],Tabla135[[#This Row],[Id Riesgo]])</f>
        <v>0</v>
      </c>
      <c r="AK361" s="803">
        <f>_xlfn.MINIFS(Tabla135[Impacto residual],Tabla135[Id Riesgo],Tabla135[[#This Row],[Id Riesgo]])</f>
        <v>0</v>
      </c>
      <c r="AL361" s="803"/>
      <c r="AM361" s="803"/>
      <c r="AN361" s="213"/>
      <c r="AO361" s="213"/>
      <c r="AP361" s="213"/>
      <c r="AQ361" s="213"/>
      <c r="AR361" s="213"/>
      <c r="AS361" s="213"/>
      <c r="AT361" s="213"/>
      <c r="AU361" s="213"/>
      <c r="AV361" s="213"/>
      <c r="AW361" s="213"/>
      <c r="AX361" s="213"/>
      <c r="AY361" s="213"/>
    </row>
    <row r="362" spans="1:51" ht="47.25" customHeight="1" x14ac:dyDescent="0.4">
      <c r="A362" s="787" t="str">
        <f>Tabla135[[#This Row],[Id Riesgo]]</f>
        <v>RC36</v>
      </c>
      <c r="B362" s="788" t="str">
        <f>Tabla135[[#This Row],[Riesgo]]</f>
        <v/>
      </c>
      <c r="C362" s="782" t="b">
        <f>Tabla135[[#This Row],[Identificado en paso 1 y 2?]]</f>
        <v>0</v>
      </c>
      <c r="D362" s="803" t="str">
        <f>_xlfn.XLOOKUP(Tabla135[[#This Row],[Id Riesgo]],Tabla13[Id Riesgo],Tabla13[Probabilidad],"",1)</f>
        <v/>
      </c>
      <c r="E362" s="803" t="str">
        <f>IF(C362=TRUE,_xlfn.XLOOKUP(Tabla135[[#This Row],[Id Riesgo]],Tabla13[Id Riesgo],Tabla13[Porcentaje Impacto],"",1),"")</f>
        <v/>
      </c>
      <c r="F362" s="439" t="s">
        <v>627</v>
      </c>
      <c r="G362" s="454" t="b">
        <f>_xlfn.XLOOKUP(F362,Tabla13[Id Riesgo],Tabla13[Registro diligenciado],FALSE,1)</f>
        <v>0</v>
      </c>
      <c r="H362" s="439" t="str">
        <f>IF(G362,_xlfn.XLOOKUP(F362,Tabla6[Id Riesgo],Tabla6[DESCRIPCIÓN DEL RIESGO],FALSE,1),"")</f>
        <v/>
      </c>
      <c r="I362" s="455" t="str">
        <f>_xlfn.XLOOKUP(Tabla135[[#This Row],[Id Riesgo]],Tabla13[Id Riesgo],Tabla13[Probabilidad])</f>
        <v/>
      </c>
      <c r="J362" s="455" t="str">
        <f>_xlfn.XLOOKUP(Tabla135[[#This Row],[Id Riesgo]],Tabla13[Id Riesgo],Tabla13[Porcentaje Impacto],"",1)</f>
        <v/>
      </c>
      <c r="K362" s="445">
        <v>1</v>
      </c>
      <c r="L362" s="448"/>
      <c r="M362" s="448"/>
      <c r="N362" s="448"/>
      <c r="O362" s="440" t="s">
        <v>961</v>
      </c>
      <c r="P362" s="448"/>
      <c r="Q362" s="456" t="str">
        <f>_xlfn.TEXTJOIN(" ",TRUE,Tabla135[[#This Row],[Actividad - Acción ¿Qué?
Inicia con verbo]],Tabla135[[#This Row],[Complemento
(Observaciones o desviaciones)]])</f>
        <v>Se elimina el control según memorando 202676000141013</v>
      </c>
      <c r="R362" s="440"/>
      <c r="S362" s="455"/>
      <c r="T362" s="439"/>
      <c r="U362" s="440"/>
      <c r="V362" s="455"/>
      <c r="W362" s="440"/>
      <c r="X362" s="440"/>
      <c r="Y362" s="440"/>
      <c r="Z362" s="440"/>
      <c r="AA362" s="444">
        <f>IFERROR(Tabla135[[#This Row],[Peso del control]]+Tabla135[[#This Row],[Peso de la implementación]],"")</f>
        <v>0</v>
      </c>
      <c r="AB362" s="444" t="str" cm="1">
        <f t="array" ref="AB362">IFERROR(IF(Tabla135[[#This Row],[Registro diligenciado]]=TRUE,_xlfn.IFS(AND(Tabla135[[#This Row],[No. de Control]]=1,Tabla135[[#This Row],[Desplazamiento en la Matriz]]="Probabilidad"),D362-(D362*Tabla135[[#This Row],[Valor del control]]),AND(Tabla135[[#This Row],[No. de Control]]&gt;1,Tabla135[[#This Row],[Desplazamiento en la Matriz]]="Probabilidad"),AB361-(AB361*Tabla135[[#This Row],[Valor del control]]),AND(Tabla135[[#This Row],[No. de Control]]=1,Tabla135[[#This Row],[Desplazamiento en la Matriz]]="Impacto"),D362,AND(Tabla135[[#This Row],[No. de Control]]&gt;1,Tabla135[[#This Row],[Desplazamiento en la Matriz]]="Impacto"),AB361),""),"")</f>
        <v/>
      </c>
      <c r="AC362" s="444" t="str" cm="1">
        <f t="array" ref="AC362">IFERROR(IF(Tabla135[[#This Row],[Registro diligenciado]]=TRUE,_xlfn.IFS(AND(Tabla135[[#This Row],[No. de Control]]=1,Tabla135[[#This Row],[Desplazamiento en la Matriz]]="Impacto"),E362-(E362*Tabla135[[#This Row],[Valor del control]]),AND(Tabla135[[#This Row],[No. de Control]]&gt;1,Tabla135[[#This Row],[Desplazamiento en la Matriz]]="Impacto"),AC361-(AC361*Tabla135[[#This Row],[Valor del control]]),AND(Tabla135[[#This Row],[No. de Control]]=1,Tabla135[[#This Row],[Desplazamiento en la Matriz]]="Probabilidad"),E362,AND(Tabla135[[#This Row],[No. de Control]]&gt;1,Tabla135[[#This Row],[Desplazamiento en la Matriz]]="Probabilidad"),AC361),""),"")</f>
        <v/>
      </c>
      <c r="AD362" s="444">
        <f>IFERROR(_xlfn.MINIFS(Tabla135[Probabilidad residual],Tabla135[Id Riesgo],Tabla135[[#This Row],[Id Riesgo]]),"")</f>
        <v>0</v>
      </c>
      <c r="AE362" s="444">
        <f>IFERROR(_xlfn.MINIFS(Tabla135[Impacto residual],Tabla135[Id Riesgo],Tabla135[[#This Row],[Id Riesgo]]),"")</f>
        <v>0</v>
      </c>
      <c r="AF362" s="444" t="str" cm="1">
        <f t="array" ref="AF3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2" s="444" t="str" cm="1">
        <f t="array" ref="AG3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2" s="458"/>
      <c r="AJ362" s="803">
        <f>_xlfn.MINIFS(Tabla135[Probabilidad residual],Tabla135[Id Riesgo],Tabla135[[#This Row],[Id Riesgo]])</f>
        <v>0</v>
      </c>
      <c r="AK362" s="803">
        <f>_xlfn.MINIFS(Tabla135[Impacto residual],Tabla135[Id Riesgo],Tabla135[[#This Row],[Id Riesgo]])</f>
        <v>0</v>
      </c>
      <c r="AL362" s="803" t="str" cm="1">
        <f t="array" ref="AL362">IFERROR(_xlfn.IFS(AND(AJ362&gt;=CONFIGURACIÓN!$BF$6,AJ362&lt;=CONFIGURACIÓN!$BG$6),CONFIGURACIÓN!$BE$6,AND(AJ362&gt;=CONFIGURACIÓN!$BF$7,AJ362&lt;=CONFIGURACIÓN!$BG$7),CONFIGURACIÓN!$BE$7,AND(AJ362&gt;=CONFIGURACIÓN!$BF$8,AJ362&lt;=CONFIGURACIÓN!$BG$8),CONFIGURACIÓN!$BE$8,AND(AJ362&gt;=CONFIGURACIÓN!$BF$9,AJ362&lt;=CONFIGURACIÓN!$BG$9),CONFIGURACIÓN!$BE$9,AND(AJ362&gt;=CONFIGURACIÓN!$BF$10,AJ362&lt;=CONFIGURACIÓN!$BG$10),CONFIGURACIÓN!$BE$10),"")</f>
        <v/>
      </c>
      <c r="AM362" s="803" t="str" cm="1">
        <f t="array" ref="AM362">IFERROR(_xlfn.IFS(AND(AK362&gt;=CONFIGURACIÓN!$BJ$6,AK362&lt;=CONFIGURACIÓN!$BK$6),CONFIGURACIÓN!$BI$6,AND(AK362&gt;=CONFIGURACIÓN!$BJ$7,AK362&lt;=CONFIGURACIÓN!$BK$7),CONFIGURACIÓN!$BI$7,AND(AK362&gt;=CONFIGURACIÓN!$BJ$8,AK362&lt;=CONFIGURACIÓN!$BK$8),CONFIGURACIÓN!$BI$8,AND(AK362&gt;=CONFIGURACIÓN!$BJ$9,AK362&lt;=CONFIGURACIÓN!$BK$9),CONFIGURACIÓN!$BI$9,AND(AK362&gt;=CONFIGURACIÓN!$BJ$10,AK362&lt;=CONFIGURACIÓN!$BK$10),CONFIGURACIÓN!$BI$10),"")</f>
        <v/>
      </c>
      <c r="AN362" s="213"/>
      <c r="AO362" s="213"/>
      <c r="AP362" s="213"/>
      <c r="AQ362" s="213"/>
      <c r="AR362" s="213"/>
      <c r="AS362" s="213"/>
      <c r="AT362" s="213"/>
      <c r="AU362" s="213"/>
      <c r="AV362" s="213"/>
      <c r="AW362" s="213"/>
      <c r="AX362" s="213"/>
      <c r="AY362" s="213"/>
    </row>
    <row r="363" spans="1:51" ht="14.6" hidden="1" x14ac:dyDescent="0.4">
      <c r="A363" s="787" t="str">
        <f>Tabla135[[#This Row],[Id Riesgo]]</f>
        <v>RC36</v>
      </c>
      <c r="B363" s="788" t="str">
        <f>Tabla135[[#This Row],[Riesgo]]</f>
        <v/>
      </c>
      <c r="C363" s="782" t="b">
        <f>Tabla135[[#This Row],[Identificado en paso 1 y 2?]]</f>
        <v>0</v>
      </c>
      <c r="D363" s="803" t="str">
        <f>_xlfn.XLOOKUP(Tabla135[[#This Row],[Id Riesgo]],Tabla13[Id Riesgo],Tabla13[Probabilidad],"",1)</f>
        <v/>
      </c>
      <c r="E363" s="803" t="str">
        <f>IF(C363=TRUE,_xlfn.XLOOKUP(Tabla135[[#This Row],[Id Riesgo]],Tabla13[Id Riesgo],Tabla13[Porcentaje Impacto],"",1),"")</f>
        <v/>
      </c>
      <c r="F363" s="439" t="str">
        <f t="shared" ref="F363:F371" si="35">F362</f>
        <v>RC36</v>
      </c>
      <c r="G363" s="454" t="b">
        <f>_xlfn.XLOOKUP(F363,Tabla13[Id Riesgo],Tabla13[Registro diligenciado],FALSE,1)</f>
        <v>0</v>
      </c>
      <c r="H363" s="439" t="str">
        <f>IF(G363,_xlfn.XLOOKUP(F363,Tabla6[Id Riesgo],Tabla6[DESCRIPCIÓN DEL RIESGO],FALSE,1),"")</f>
        <v/>
      </c>
      <c r="I363" s="455" t="str">
        <f>_xlfn.XLOOKUP(Tabla135[[#This Row],[Id Riesgo]],Tabla13[Id Riesgo],Tabla13[Probabilidad])</f>
        <v/>
      </c>
      <c r="J363" s="455" t="str">
        <f>_xlfn.XLOOKUP(Tabla135[[#This Row],[Id Riesgo]],Tabla13[Id Riesgo],Tabla13[Porcentaje Impacto],"",1)</f>
        <v/>
      </c>
      <c r="K363" s="445">
        <v>2</v>
      </c>
      <c r="L363" s="448"/>
      <c r="M363" s="448"/>
      <c r="N363" s="448"/>
      <c r="O363" s="440"/>
      <c r="P363" s="448"/>
      <c r="Q363" s="456" t="str">
        <f>_xlfn.TEXTJOIN(" ",TRUE,Tabla135[[#This Row],[Actividad - Acción ¿Qué?
Inicia con verbo]],Tabla135[[#This Row],[Complemento
(Observaciones o desviaciones)]])</f>
        <v/>
      </c>
      <c r="R363" s="440"/>
      <c r="S363" s="455"/>
      <c r="T363" s="439"/>
      <c r="U363" s="440"/>
      <c r="V363" s="455"/>
      <c r="W363" s="440"/>
      <c r="X363" s="440"/>
      <c r="Y363" s="440"/>
      <c r="Z363" s="440"/>
      <c r="AA363" s="444">
        <f>IFERROR(Tabla135[[#This Row],[Peso del control]]+Tabla135[[#This Row],[Peso de la implementación]],"")</f>
        <v>0</v>
      </c>
      <c r="AB363" s="444" t="str" cm="1">
        <f t="array" ref="AB363">IFERROR(IF(Tabla135[[#This Row],[Registro diligenciado]]=TRUE,_xlfn.IFS(AND(Tabla135[[#This Row],[No. de Control]]=1,Tabla135[[#This Row],[Desplazamiento en la Matriz]]="Probabilidad"),D363-(D363*Tabla135[[#This Row],[Valor del control]]),AND(Tabla135[[#This Row],[No. de Control]]&gt;1,Tabla135[[#This Row],[Desplazamiento en la Matriz]]="Probabilidad"),AB362-(AB362*Tabla135[[#This Row],[Valor del control]]),AND(Tabla135[[#This Row],[No. de Control]]=1,Tabla135[[#This Row],[Desplazamiento en la Matriz]]="Impacto"),D363,AND(Tabla135[[#This Row],[No. de Control]]&gt;1,Tabla135[[#This Row],[Desplazamiento en la Matriz]]="Impacto"),AB362),""),"")</f>
        <v/>
      </c>
      <c r="AC363" s="444" t="str" cm="1">
        <f t="array" ref="AC363">IFERROR(IF(Tabla135[[#This Row],[Registro diligenciado]]=TRUE,_xlfn.IFS(AND(Tabla135[[#This Row],[No. de Control]]=1,Tabla135[[#This Row],[Desplazamiento en la Matriz]]="Impacto"),E363-(E363*Tabla135[[#This Row],[Valor del control]]),AND(Tabla135[[#This Row],[No. de Control]]&gt;1,Tabla135[[#This Row],[Desplazamiento en la Matriz]]="Impacto"),AC362-(AC362*Tabla135[[#This Row],[Valor del control]]),AND(Tabla135[[#This Row],[No. de Control]]=1,Tabla135[[#This Row],[Desplazamiento en la Matriz]]="Probabilidad"),E363,AND(Tabla135[[#This Row],[No. de Control]]&gt;1,Tabla135[[#This Row],[Desplazamiento en la Matriz]]="Probabilidad"),AC362),""),"")</f>
        <v/>
      </c>
      <c r="AD363" s="444">
        <f>IFERROR(_xlfn.MINIFS(Tabla135[Probabilidad residual],Tabla135[Id Riesgo],Tabla135[[#This Row],[Id Riesgo]]),"")</f>
        <v>0</v>
      </c>
      <c r="AE363" s="444">
        <f>IFERROR(_xlfn.MINIFS(Tabla135[Impacto residual],Tabla135[Id Riesgo],Tabla135[[#This Row],[Id Riesgo]]),"")</f>
        <v>0</v>
      </c>
      <c r="AF363" s="444" t="str" cm="1">
        <f t="array" ref="AF3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3" s="444" t="str" cm="1">
        <f t="array" ref="AG3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3" s="458"/>
      <c r="AJ363" s="803">
        <f>_xlfn.MINIFS(Tabla135[Probabilidad residual],Tabla135[Id Riesgo],Tabla135[[#This Row],[Id Riesgo]])</f>
        <v>0</v>
      </c>
      <c r="AK363" s="803">
        <f>_xlfn.MINIFS(Tabla135[Impacto residual],Tabla135[Id Riesgo],Tabla135[[#This Row],[Id Riesgo]])</f>
        <v>0</v>
      </c>
      <c r="AL363" s="803"/>
      <c r="AM363" s="803"/>
      <c r="AN363" s="213"/>
      <c r="AO363" s="213"/>
      <c r="AP363" s="213"/>
      <c r="AQ363" s="213"/>
      <c r="AR363" s="213"/>
      <c r="AS363" s="213"/>
      <c r="AT363" s="213"/>
      <c r="AU363" s="213"/>
      <c r="AV363" s="213"/>
      <c r="AW363" s="213"/>
      <c r="AX363" s="213"/>
      <c r="AY363" s="213"/>
    </row>
    <row r="364" spans="1:51" ht="14.6" hidden="1" x14ac:dyDescent="0.4">
      <c r="A364" s="787" t="str">
        <f>Tabla135[[#This Row],[Id Riesgo]]</f>
        <v>RC36</v>
      </c>
      <c r="B364" s="788" t="str">
        <f>Tabla135[[#This Row],[Riesgo]]</f>
        <v/>
      </c>
      <c r="C364" s="782" t="b">
        <f>Tabla135[[#This Row],[Identificado en paso 1 y 2?]]</f>
        <v>0</v>
      </c>
      <c r="D364" s="803" t="str">
        <f>_xlfn.XLOOKUP(Tabla135[[#This Row],[Id Riesgo]],Tabla13[Id Riesgo],Tabla13[Probabilidad],"",1)</f>
        <v/>
      </c>
      <c r="E364" s="803" t="str">
        <f>IF(C364=TRUE,_xlfn.XLOOKUP(Tabla135[[#This Row],[Id Riesgo]],Tabla13[Id Riesgo],Tabla13[Porcentaje Impacto],"",1),"")</f>
        <v/>
      </c>
      <c r="F364" s="439" t="str">
        <f t="shared" si="35"/>
        <v>RC36</v>
      </c>
      <c r="G364" s="454" t="b">
        <f>_xlfn.XLOOKUP(F364,Tabla13[Id Riesgo],Tabla13[Registro diligenciado],FALSE,1)</f>
        <v>0</v>
      </c>
      <c r="H364" s="439" t="str">
        <f>IF(G364,_xlfn.XLOOKUP(F364,Tabla6[Id Riesgo],Tabla6[DESCRIPCIÓN DEL RIESGO],FALSE,1),"")</f>
        <v/>
      </c>
      <c r="I364" s="455" t="str">
        <f>_xlfn.XLOOKUP(Tabla135[[#This Row],[Id Riesgo]],Tabla13[Id Riesgo],Tabla13[Probabilidad])</f>
        <v/>
      </c>
      <c r="J364" s="455" t="str">
        <f>_xlfn.XLOOKUP(Tabla135[[#This Row],[Id Riesgo]],Tabla13[Id Riesgo],Tabla13[Porcentaje Impacto],"",1)</f>
        <v/>
      </c>
      <c r="K364" s="445">
        <v>3</v>
      </c>
      <c r="L364" s="448"/>
      <c r="M364" s="448"/>
      <c r="N364" s="448"/>
      <c r="O364" s="440"/>
      <c r="P364" s="448"/>
      <c r="Q364" s="456" t="str">
        <f>_xlfn.TEXTJOIN(" ",TRUE,Tabla135[[#This Row],[Actividad - Acción ¿Qué?
Inicia con verbo]],Tabla135[[#This Row],[Complemento
(Observaciones o desviaciones)]])</f>
        <v/>
      </c>
      <c r="R364" s="440"/>
      <c r="S364" s="455"/>
      <c r="T364" s="439"/>
      <c r="U364" s="440"/>
      <c r="V364" s="455"/>
      <c r="W364" s="440"/>
      <c r="X364" s="440"/>
      <c r="Y364" s="440"/>
      <c r="Z364" s="440"/>
      <c r="AA364" s="444">
        <f>IFERROR(Tabla135[[#This Row],[Peso del control]]+Tabla135[[#This Row],[Peso de la implementación]],"")</f>
        <v>0</v>
      </c>
      <c r="AB364" s="444" t="str" cm="1">
        <f t="array" ref="AB364">IFERROR(IF(Tabla135[[#This Row],[Registro diligenciado]]=TRUE,_xlfn.IFS(AND(Tabla135[[#This Row],[No. de Control]]=1,Tabla135[[#This Row],[Desplazamiento en la Matriz]]="Probabilidad"),D364-(D364*Tabla135[[#This Row],[Valor del control]]),AND(Tabla135[[#This Row],[No. de Control]]&gt;1,Tabla135[[#This Row],[Desplazamiento en la Matriz]]="Probabilidad"),AB363-(AB363*Tabla135[[#This Row],[Valor del control]]),AND(Tabla135[[#This Row],[No. de Control]]=1,Tabla135[[#This Row],[Desplazamiento en la Matriz]]="Impacto"),D364,AND(Tabla135[[#This Row],[No. de Control]]&gt;1,Tabla135[[#This Row],[Desplazamiento en la Matriz]]="Impacto"),AB363),""),"")</f>
        <v/>
      </c>
      <c r="AC364" s="444" t="str" cm="1">
        <f t="array" ref="AC364">IFERROR(IF(Tabla135[[#This Row],[Registro diligenciado]]=TRUE,_xlfn.IFS(AND(Tabla135[[#This Row],[No. de Control]]=1,Tabla135[[#This Row],[Desplazamiento en la Matriz]]="Impacto"),E364-(E364*Tabla135[[#This Row],[Valor del control]]),AND(Tabla135[[#This Row],[No. de Control]]&gt;1,Tabla135[[#This Row],[Desplazamiento en la Matriz]]="Impacto"),AC363-(AC363*Tabla135[[#This Row],[Valor del control]]),AND(Tabla135[[#This Row],[No. de Control]]=1,Tabla135[[#This Row],[Desplazamiento en la Matriz]]="Probabilidad"),E364,AND(Tabla135[[#This Row],[No. de Control]]&gt;1,Tabla135[[#This Row],[Desplazamiento en la Matriz]]="Probabilidad"),AC363),""),"")</f>
        <v/>
      </c>
      <c r="AD364" s="444">
        <f>IFERROR(_xlfn.MINIFS(Tabla135[Probabilidad residual],Tabla135[Id Riesgo],Tabla135[[#This Row],[Id Riesgo]]),"")</f>
        <v>0</v>
      </c>
      <c r="AE364" s="444">
        <f>IFERROR(_xlfn.MINIFS(Tabla135[Impacto residual],Tabla135[Id Riesgo],Tabla135[[#This Row],[Id Riesgo]]),"")</f>
        <v>0</v>
      </c>
      <c r="AF364" s="444" t="str" cm="1">
        <f t="array" ref="AF3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4" s="444" t="str" cm="1">
        <f t="array" ref="AG3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4" s="458"/>
      <c r="AJ364" s="803">
        <f>_xlfn.MINIFS(Tabla135[Probabilidad residual],Tabla135[Id Riesgo],Tabla135[[#This Row],[Id Riesgo]])</f>
        <v>0</v>
      </c>
      <c r="AK364" s="803">
        <f>_xlfn.MINIFS(Tabla135[Impacto residual],Tabla135[Id Riesgo],Tabla135[[#This Row],[Id Riesgo]])</f>
        <v>0</v>
      </c>
      <c r="AL364" s="803"/>
      <c r="AM364" s="803"/>
      <c r="AN364" s="213"/>
      <c r="AO364" s="213"/>
      <c r="AP364" s="213"/>
      <c r="AQ364" s="213"/>
      <c r="AR364" s="213"/>
      <c r="AS364" s="213"/>
      <c r="AT364" s="213"/>
      <c r="AU364" s="213"/>
      <c r="AV364" s="213"/>
      <c r="AW364" s="213"/>
      <c r="AX364" s="213"/>
      <c r="AY364" s="213"/>
    </row>
    <row r="365" spans="1:51" ht="14.6" hidden="1" x14ac:dyDescent="0.4">
      <c r="A365" s="787" t="str">
        <f>Tabla135[[#This Row],[Id Riesgo]]</f>
        <v>RC36</v>
      </c>
      <c r="B365" s="788" t="str">
        <f>Tabla135[[#This Row],[Riesgo]]</f>
        <v/>
      </c>
      <c r="C365" s="782" t="b">
        <f>Tabla135[[#This Row],[Identificado en paso 1 y 2?]]</f>
        <v>0</v>
      </c>
      <c r="D365" s="803" t="str">
        <f>_xlfn.XLOOKUP(Tabla135[[#This Row],[Id Riesgo]],Tabla13[Id Riesgo],Tabla13[Probabilidad],"",1)</f>
        <v/>
      </c>
      <c r="E365" s="803" t="str">
        <f>IF(C365=TRUE,_xlfn.XLOOKUP(Tabla135[[#This Row],[Id Riesgo]],Tabla13[Id Riesgo],Tabla13[Porcentaje Impacto],"",1),"")</f>
        <v/>
      </c>
      <c r="F365" s="439" t="str">
        <f t="shared" si="35"/>
        <v>RC36</v>
      </c>
      <c r="G365" s="454" t="b">
        <f>_xlfn.XLOOKUP(F365,Tabla13[Id Riesgo],Tabla13[Registro diligenciado],FALSE,1)</f>
        <v>0</v>
      </c>
      <c r="H365" s="439" t="str">
        <f>IF(G365,_xlfn.XLOOKUP(F365,Tabla6[Id Riesgo],Tabla6[DESCRIPCIÓN DEL RIESGO],FALSE,1),"")</f>
        <v/>
      </c>
      <c r="I365" s="455" t="str">
        <f>_xlfn.XLOOKUP(Tabla135[[#This Row],[Id Riesgo]],Tabla13[Id Riesgo],Tabla13[Probabilidad])</f>
        <v/>
      </c>
      <c r="J365" s="455" t="str">
        <f>_xlfn.XLOOKUP(Tabla135[[#This Row],[Id Riesgo]],Tabla13[Id Riesgo],Tabla13[Porcentaje Impacto],"",1)</f>
        <v/>
      </c>
      <c r="K365" s="445">
        <v>4</v>
      </c>
      <c r="L365" s="448"/>
      <c r="M365" s="448"/>
      <c r="N365" s="448"/>
      <c r="O365" s="440"/>
      <c r="P365" s="448"/>
      <c r="Q365" s="456" t="str">
        <f>_xlfn.TEXTJOIN(" ",TRUE,Tabla135[[#This Row],[Actividad - Acción ¿Qué?
Inicia con verbo]],Tabla135[[#This Row],[Complemento
(Observaciones o desviaciones)]])</f>
        <v/>
      </c>
      <c r="R365" s="440"/>
      <c r="S365" s="455"/>
      <c r="T365" s="439"/>
      <c r="U365" s="440"/>
      <c r="V365" s="455"/>
      <c r="W365" s="440"/>
      <c r="X365" s="440"/>
      <c r="Y365" s="440"/>
      <c r="Z365" s="440"/>
      <c r="AA365" s="444">
        <f>IFERROR(Tabla135[[#This Row],[Peso del control]]+Tabla135[[#This Row],[Peso de la implementación]],"")</f>
        <v>0</v>
      </c>
      <c r="AB365" s="444" t="str" cm="1">
        <f t="array" ref="AB365">IFERROR(IF(Tabla135[[#This Row],[Registro diligenciado]]=TRUE,_xlfn.IFS(AND(Tabla135[[#This Row],[No. de Control]]=1,Tabla135[[#This Row],[Desplazamiento en la Matriz]]="Probabilidad"),D365-(D365*Tabla135[[#This Row],[Valor del control]]),AND(Tabla135[[#This Row],[No. de Control]]&gt;1,Tabla135[[#This Row],[Desplazamiento en la Matriz]]="Probabilidad"),AB364-(AB364*Tabla135[[#This Row],[Valor del control]]),AND(Tabla135[[#This Row],[No. de Control]]=1,Tabla135[[#This Row],[Desplazamiento en la Matriz]]="Impacto"),D365,AND(Tabla135[[#This Row],[No. de Control]]&gt;1,Tabla135[[#This Row],[Desplazamiento en la Matriz]]="Impacto"),AB364),""),"")</f>
        <v/>
      </c>
      <c r="AC365" s="444" t="str" cm="1">
        <f t="array" ref="AC365">IFERROR(IF(Tabla135[[#This Row],[Registro diligenciado]]=TRUE,_xlfn.IFS(AND(Tabla135[[#This Row],[No. de Control]]=1,Tabla135[[#This Row],[Desplazamiento en la Matriz]]="Impacto"),E365-(E365*Tabla135[[#This Row],[Valor del control]]),AND(Tabla135[[#This Row],[No. de Control]]&gt;1,Tabla135[[#This Row],[Desplazamiento en la Matriz]]="Impacto"),AC364-(AC364*Tabla135[[#This Row],[Valor del control]]),AND(Tabla135[[#This Row],[No. de Control]]=1,Tabla135[[#This Row],[Desplazamiento en la Matriz]]="Probabilidad"),E365,AND(Tabla135[[#This Row],[No. de Control]]&gt;1,Tabla135[[#This Row],[Desplazamiento en la Matriz]]="Probabilidad"),AC364),""),"")</f>
        <v/>
      </c>
      <c r="AD365" s="444">
        <f>IFERROR(_xlfn.MINIFS(Tabla135[Probabilidad residual],Tabla135[Id Riesgo],Tabla135[[#This Row],[Id Riesgo]]),"")</f>
        <v>0</v>
      </c>
      <c r="AE365" s="444">
        <f>IFERROR(_xlfn.MINIFS(Tabla135[Impacto residual],Tabla135[Id Riesgo],Tabla135[[#This Row],[Id Riesgo]]),"")</f>
        <v>0</v>
      </c>
      <c r="AF365" s="444" t="str" cm="1">
        <f t="array" ref="AF3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5" s="444" t="str" cm="1">
        <f t="array" ref="AG3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5" s="458"/>
      <c r="AJ365" s="803">
        <f>_xlfn.MINIFS(Tabla135[Probabilidad residual],Tabla135[Id Riesgo],Tabla135[[#This Row],[Id Riesgo]])</f>
        <v>0</v>
      </c>
      <c r="AK365" s="803">
        <f>_xlfn.MINIFS(Tabla135[Impacto residual],Tabla135[Id Riesgo],Tabla135[[#This Row],[Id Riesgo]])</f>
        <v>0</v>
      </c>
      <c r="AL365" s="803"/>
      <c r="AM365" s="803"/>
      <c r="AN365" s="213"/>
      <c r="AO365" s="213"/>
      <c r="AP365" s="213"/>
      <c r="AQ365" s="213"/>
      <c r="AR365" s="213"/>
      <c r="AS365" s="213"/>
      <c r="AT365" s="213"/>
      <c r="AU365" s="213"/>
      <c r="AV365" s="213"/>
      <c r="AW365" s="213"/>
      <c r="AX365" s="213"/>
      <c r="AY365" s="213"/>
    </row>
    <row r="366" spans="1:51" ht="14.6" hidden="1" x14ac:dyDescent="0.4">
      <c r="A366" s="787" t="str">
        <f>Tabla135[[#This Row],[Id Riesgo]]</f>
        <v>RC36</v>
      </c>
      <c r="B366" s="788" t="str">
        <f>Tabla135[[#This Row],[Riesgo]]</f>
        <v/>
      </c>
      <c r="C366" s="782" t="b">
        <f>Tabla135[[#This Row],[Identificado en paso 1 y 2?]]</f>
        <v>0</v>
      </c>
      <c r="D366" s="803" t="str">
        <f>_xlfn.XLOOKUP(Tabla135[[#This Row],[Id Riesgo]],Tabla13[Id Riesgo],Tabla13[Probabilidad],"",1)</f>
        <v/>
      </c>
      <c r="E366" s="803" t="str">
        <f>IF(C366=TRUE,_xlfn.XLOOKUP(Tabla135[[#This Row],[Id Riesgo]],Tabla13[Id Riesgo],Tabla13[Porcentaje Impacto],"",1),"")</f>
        <v/>
      </c>
      <c r="F366" s="439" t="str">
        <f t="shared" si="35"/>
        <v>RC36</v>
      </c>
      <c r="G366" s="454" t="b">
        <f>_xlfn.XLOOKUP(F366,Tabla13[Id Riesgo],Tabla13[Registro diligenciado],FALSE,1)</f>
        <v>0</v>
      </c>
      <c r="H366" s="439" t="str">
        <f>IF(G366,_xlfn.XLOOKUP(F366,Tabla6[Id Riesgo],Tabla6[DESCRIPCIÓN DEL RIESGO],FALSE,1),"")</f>
        <v/>
      </c>
      <c r="I366" s="455" t="str">
        <f>_xlfn.XLOOKUP(Tabla135[[#This Row],[Id Riesgo]],Tabla13[Id Riesgo],Tabla13[Probabilidad])</f>
        <v/>
      </c>
      <c r="J366" s="455" t="str">
        <f>_xlfn.XLOOKUP(Tabla135[[#This Row],[Id Riesgo]],Tabla13[Id Riesgo],Tabla13[Porcentaje Impacto],"",1)</f>
        <v/>
      </c>
      <c r="K366" s="445">
        <v>5</v>
      </c>
      <c r="L366" s="448"/>
      <c r="M366" s="448"/>
      <c r="N366" s="448"/>
      <c r="O366" s="440"/>
      <c r="P366" s="448"/>
      <c r="Q366" s="456" t="str">
        <f>_xlfn.TEXTJOIN(" ",TRUE,Tabla135[[#This Row],[Actividad - Acción ¿Qué?
Inicia con verbo]],Tabla135[[#This Row],[Complemento
(Observaciones o desviaciones)]])</f>
        <v/>
      </c>
      <c r="R366" s="440"/>
      <c r="S366" s="455"/>
      <c r="T366" s="439"/>
      <c r="U366" s="440"/>
      <c r="V366" s="455"/>
      <c r="W366" s="440"/>
      <c r="X366" s="440"/>
      <c r="Y366" s="440"/>
      <c r="Z366" s="440"/>
      <c r="AA366" s="444">
        <f>IFERROR(Tabla135[[#This Row],[Peso del control]]+Tabla135[[#This Row],[Peso de la implementación]],"")</f>
        <v>0</v>
      </c>
      <c r="AB366" s="444" t="str" cm="1">
        <f t="array" ref="AB366">IFERROR(IF(Tabla135[[#This Row],[Registro diligenciado]]=TRUE,_xlfn.IFS(AND(Tabla135[[#This Row],[No. de Control]]=1,Tabla135[[#This Row],[Desplazamiento en la Matriz]]="Probabilidad"),D366-(D366*Tabla135[[#This Row],[Valor del control]]),AND(Tabla135[[#This Row],[No. de Control]]&gt;1,Tabla135[[#This Row],[Desplazamiento en la Matriz]]="Probabilidad"),AB365-(AB365*Tabla135[[#This Row],[Valor del control]]),AND(Tabla135[[#This Row],[No. de Control]]=1,Tabla135[[#This Row],[Desplazamiento en la Matriz]]="Impacto"),D366,AND(Tabla135[[#This Row],[No. de Control]]&gt;1,Tabla135[[#This Row],[Desplazamiento en la Matriz]]="Impacto"),AB365),""),"")</f>
        <v/>
      </c>
      <c r="AC366" s="444" t="str" cm="1">
        <f t="array" ref="AC366">IFERROR(IF(Tabla135[[#This Row],[Registro diligenciado]]=TRUE,_xlfn.IFS(AND(Tabla135[[#This Row],[No. de Control]]=1,Tabla135[[#This Row],[Desplazamiento en la Matriz]]="Impacto"),E366-(E366*Tabla135[[#This Row],[Valor del control]]),AND(Tabla135[[#This Row],[No. de Control]]&gt;1,Tabla135[[#This Row],[Desplazamiento en la Matriz]]="Impacto"),AC365-(AC365*Tabla135[[#This Row],[Valor del control]]),AND(Tabla135[[#This Row],[No. de Control]]=1,Tabla135[[#This Row],[Desplazamiento en la Matriz]]="Probabilidad"),E366,AND(Tabla135[[#This Row],[No. de Control]]&gt;1,Tabla135[[#This Row],[Desplazamiento en la Matriz]]="Probabilidad"),AC365),""),"")</f>
        <v/>
      </c>
      <c r="AD366" s="444">
        <f>IFERROR(_xlfn.MINIFS(Tabla135[Probabilidad residual],Tabla135[Id Riesgo],Tabla135[[#This Row],[Id Riesgo]]),"")</f>
        <v>0</v>
      </c>
      <c r="AE366" s="444">
        <f>IFERROR(_xlfn.MINIFS(Tabla135[Impacto residual],Tabla135[Id Riesgo],Tabla135[[#This Row],[Id Riesgo]]),"")</f>
        <v>0</v>
      </c>
      <c r="AF366" s="444" t="str" cm="1">
        <f t="array" ref="AF3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6" s="444" t="str" cm="1">
        <f t="array" ref="AG3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6" s="458"/>
      <c r="AJ366" s="803">
        <f>_xlfn.MINIFS(Tabla135[Probabilidad residual],Tabla135[Id Riesgo],Tabla135[[#This Row],[Id Riesgo]])</f>
        <v>0</v>
      </c>
      <c r="AK366" s="803">
        <f>_xlfn.MINIFS(Tabla135[Impacto residual],Tabla135[Id Riesgo],Tabla135[[#This Row],[Id Riesgo]])</f>
        <v>0</v>
      </c>
      <c r="AL366" s="803"/>
      <c r="AM366" s="803"/>
      <c r="AN366" s="213"/>
      <c r="AO366" s="213"/>
      <c r="AP366" s="213"/>
      <c r="AQ366" s="213"/>
      <c r="AR366" s="213"/>
      <c r="AS366" s="213"/>
      <c r="AT366" s="213"/>
      <c r="AU366" s="213"/>
      <c r="AV366" s="213"/>
      <c r="AW366" s="213"/>
      <c r="AX366" s="213"/>
      <c r="AY366" s="213"/>
    </row>
    <row r="367" spans="1:51" ht="14.6" hidden="1" x14ac:dyDescent="0.4">
      <c r="A367" s="787" t="str">
        <f>Tabla135[[#This Row],[Id Riesgo]]</f>
        <v>RC36</v>
      </c>
      <c r="B367" s="788" t="str">
        <f>Tabla135[[#This Row],[Riesgo]]</f>
        <v/>
      </c>
      <c r="C367" s="782" t="b">
        <f>Tabla135[[#This Row],[Identificado en paso 1 y 2?]]</f>
        <v>0</v>
      </c>
      <c r="D367" s="803" t="str">
        <f>_xlfn.XLOOKUP(Tabla135[[#This Row],[Id Riesgo]],Tabla13[Id Riesgo],Tabla13[Probabilidad],"",1)</f>
        <v/>
      </c>
      <c r="E367" s="803" t="str">
        <f>IF(C367=TRUE,_xlfn.XLOOKUP(Tabla135[[#This Row],[Id Riesgo]],Tabla13[Id Riesgo],Tabla13[Porcentaje Impacto],"",1),"")</f>
        <v/>
      </c>
      <c r="F367" s="439" t="str">
        <f t="shared" si="35"/>
        <v>RC36</v>
      </c>
      <c r="G367" s="454" t="b">
        <f>_xlfn.XLOOKUP(F367,Tabla13[Id Riesgo],Tabla13[Registro diligenciado],FALSE,1)</f>
        <v>0</v>
      </c>
      <c r="H367" s="439" t="str">
        <f>IF(G367,_xlfn.XLOOKUP(F367,Tabla6[Id Riesgo],Tabla6[DESCRIPCIÓN DEL RIESGO],FALSE,1),"")</f>
        <v/>
      </c>
      <c r="I367" s="455" t="str">
        <f>_xlfn.XLOOKUP(Tabla135[[#This Row],[Id Riesgo]],Tabla13[Id Riesgo],Tabla13[Probabilidad])</f>
        <v/>
      </c>
      <c r="J367" s="455" t="str">
        <f>_xlfn.XLOOKUP(Tabla135[[#This Row],[Id Riesgo]],Tabla13[Id Riesgo],Tabla13[Porcentaje Impacto],"",1)</f>
        <v/>
      </c>
      <c r="K367" s="445">
        <v>6</v>
      </c>
      <c r="L367" s="448"/>
      <c r="M367" s="448"/>
      <c r="N367" s="448"/>
      <c r="O367" s="440"/>
      <c r="P367" s="448"/>
      <c r="Q367" s="456" t="str">
        <f>_xlfn.TEXTJOIN(" ",TRUE,Tabla135[[#This Row],[Actividad - Acción ¿Qué?
Inicia con verbo]],Tabla135[[#This Row],[Complemento
(Observaciones o desviaciones)]])</f>
        <v/>
      </c>
      <c r="R367" s="440"/>
      <c r="S367" s="455"/>
      <c r="T367" s="439"/>
      <c r="U367" s="440"/>
      <c r="V367" s="455"/>
      <c r="W367" s="440"/>
      <c r="X367" s="440"/>
      <c r="Y367" s="440"/>
      <c r="Z367" s="440"/>
      <c r="AA367" s="444">
        <f>IFERROR(Tabla135[[#This Row],[Peso del control]]+Tabla135[[#This Row],[Peso de la implementación]],"")</f>
        <v>0</v>
      </c>
      <c r="AB367" s="444" t="str" cm="1">
        <f t="array" ref="AB367">IFERROR(IF(Tabla135[[#This Row],[Registro diligenciado]]=TRUE,_xlfn.IFS(AND(Tabla135[[#This Row],[No. de Control]]=1,Tabla135[[#This Row],[Desplazamiento en la Matriz]]="Probabilidad"),D367-(D367*Tabla135[[#This Row],[Valor del control]]),AND(Tabla135[[#This Row],[No. de Control]]&gt;1,Tabla135[[#This Row],[Desplazamiento en la Matriz]]="Probabilidad"),AB366-(AB366*Tabla135[[#This Row],[Valor del control]]),AND(Tabla135[[#This Row],[No. de Control]]=1,Tabla135[[#This Row],[Desplazamiento en la Matriz]]="Impacto"),D367,AND(Tabla135[[#This Row],[No. de Control]]&gt;1,Tabla135[[#This Row],[Desplazamiento en la Matriz]]="Impacto"),AB366),""),"")</f>
        <v/>
      </c>
      <c r="AC367" s="444" t="str" cm="1">
        <f t="array" ref="AC367">IFERROR(IF(Tabla135[[#This Row],[Registro diligenciado]]=TRUE,_xlfn.IFS(AND(Tabla135[[#This Row],[No. de Control]]=1,Tabla135[[#This Row],[Desplazamiento en la Matriz]]="Impacto"),E367-(E367*Tabla135[[#This Row],[Valor del control]]),AND(Tabla135[[#This Row],[No. de Control]]&gt;1,Tabla135[[#This Row],[Desplazamiento en la Matriz]]="Impacto"),AC366-(AC366*Tabla135[[#This Row],[Valor del control]]),AND(Tabla135[[#This Row],[No. de Control]]=1,Tabla135[[#This Row],[Desplazamiento en la Matriz]]="Probabilidad"),E367,AND(Tabla135[[#This Row],[No. de Control]]&gt;1,Tabla135[[#This Row],[Desplazamiento en la Matriz]]="Probabilidad"),AC366),""),"")</f>
        <v/>
      </c>
      <c r="AD367" s="444">
        <f>IFERROR(_xlfn.MINIFS(Tabla135[Probabilidad residual],Tabla135[Id Riesgo],Tabla135[[#This Row],[Id Riesgo]]),"")</f>
        <v>0</v>
      </c>
      <c r="AE367" s="444">
        <f>IFERROR(_xlfn.MINIFS(Tabla135[Impacto residual],Tabla135[Id Riesgo],Tabla135[[#This Row],[Id Riesgo]]),"")</f>
        <v>0</v>
      </c>
      <c r="AF367" s="444" t="str" cm="1">
        <f t="array" ref="AF3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7" s="444" t="str" cm="1">
        <f t="array" ref="AG3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7" s="458"/>
      <c r="AJ367" s="803">
        <f>_xlfn.MINIFS(Tabla135[Probabilidad residual],Tabla135[Id Riesgo],Tabla135[[#This Row],[Id Riesgo]])</f>
        <v>0</v>
      </c>
      <c r="AK367" s="803">
        <f>_xlfn.MINIFS(Tabla135[Impacto residual],Tabla135[Id Riesgo],Tabla135[[#This Row],[Id Riesgo]])</f>
        <v>0</v>
      </c>
      <c r="AL367" s="803"/>
      <c r="AM367" s="803"/>
      <c r="AN367" s="213"/>
      <c r="AO367" s="213"/>
      <c r="AP367" s="213"/>
      <c r="AQ367" s="213"/>
      <c r="AR367" s="213"/>
      <c r="AS367" s="213"/>
      <c r="AT367" s="213"/>
      <c r="AU367" s="213"/>
      <c r="AV367" s="213"/>
      <c r="AW367" s="213"/>
      <c r="AX367" s="213"/>
      <c r="AY367" s="213"/>
    </row>
    <row r="368" spans="1:51" ht="14.6" hidden="1" x14ac:dyDescent="0.4">
      <c r="A368" s="787" t="str">
        <f>Tabla135[[#This Row],[Id Riesgo]]</f>
        <v>RC36</v>
      </c>
      <c r="B368" s="788" t="str">
        <f>Tabla135[[#This Row],[Riesgo]]</f>
        <v/>
      </c>
      <c r="C368" s="782" t="b">
        <f>Tabla135[[#This Row],[Identificado en paso 1 y 2?]]</f>
        <v>0</v>
      </c>
      <c r="D368" s="803" t="str">
        <f>_xlfn.XLOOKUP(Tabla135[[#This Row],[Id Riesgo]],Tabla13[Id Riesgo],Tabla13[Probabilidad],"",1)</f>
        <v/>
      </c>
      <c r="E368" s="803" t="str">
        <f>IF(C368=TRUE,_xlfn.XLOOKUP(Tabla135[[#This Row],[Id Riesgo]],Tabla13[Id Riesgo],Tabla13[Porcentaje Impacto],"",1),"")</f>
        <v/>
      </c>
      <c r="F368" s="439" t="str">
        <f t="shared" si="35"/>
        <v>RC36</v>
      </c>
      <c r="G368" s="454" t="b">
        <f>_xlfn.XLOOKUP(F368,Tabla13[Id Riesgo],Tabla13[Registro diligenciado],FALSE,1)</f>
        <v>0</v>
      </c>
      <c r="H368" s="439" t="str">
        <f>IF(G368,_xlfn.XLOOKUP(F368,Tabla6[Id Riesgo],Tabla6[DESCRIPCIÓN DEL RIESGO],FALSE,1),"")</f>
        <v/>
      </c>
      <c r="I368" s="455" t="str">
        <f>_xlfn.XLOOKUP(Tabla135[[#This Row],[Id Riesgo]],Tabla13[Id Riesgo],Tabla13[Probabilidad])</f>
        <v/>
      </c>
      <c r="J368" s="455" t="str">
        <f>_xlfn.XLOOKUP(Tabla135[[#This Row],[Id Riesgo]],Tabla13[Id Riesgo],Tabla13[Porcentaje Impacto],"",1)</f>
        <v/>
      </c>
      <c r="K368" s="445">
        <v>7</v>
      </c>
      <c r="L368" s="448"/>
      <c r="M368" s="448"/>
      <c r="N368" s="448"/>
      <c r="O368" s="440"/>
      <c r="P368" s="448"/>
      <c r="Q368" s="456" t="str">
        <f>_xlfn.TEXTJOIN(" ",TRUE,Tabla135[[#This Row],[Actividad - Acción ¿Qué?
Inicia con verbo]],Tabla135[[#This Row],[Complemento
(Observaciones o desviaciones)]])</f>
        <v/>
      </c>
      <c r="R368" s="440"/>
      <c r="S368" s="455"/>
      <c r="T368" s="439"/>
      <c r="U368" s="440"/>
      <c r="V368" s="455"/>
      <c r="W368" s="440"/>
      <c r="X368" s="440"/>
      <c r="Y368" s="440"/>
      <c r="Z368" s="440"/>
      <c r="AA368" s="444">
        <f>IFERROR(Tabla135[[#This Row],[Peso del control]]+Tabla135[[#This Row],[Peso de la implementación]],"")</f>
        <v>0</v>
      </c>
      <c r="AB368" s="444" t="str" cm="1">
        <f t="array" ref="AB368">IFERROR(IF(Tabla135[[#This Row],[Registro diligenciado]]=TRUE,_xlfn.IFS(AND(Tabla135[[#This Row],[No. de Control]]=1,Tabla135[[#This Row],[Desplazamiento en la Matriz]]="Probabilidad"),D368-(D368*Tabla135[[#This Row],[Valor del control]]),AND(Tabla135[[#This Row],[No. de Control]]&gt;1,Tabla135[[#This Row],[Desplazamiento en la Matriz]]="Probabilidad"),AB367-(AB367*Tabla135[[#This Row],[Valor del control]]),AND(Tabla135[[#This Row],[No. de Control]]=1,Tabla135[[#This Row],[Desplazamiento en la Matriz]]="Impacto"),D368,AND(Tabla135[[#This Row],[No. de Control]]&gt;1,Tabla135[[#This Row],[Desplazamiento en la Matriz]]="Impacto"),AB367),""),"")</f>
        <v/>
      </c>
      <c r="AC368" s="444" t="str" cm="1">
        <f t="array" ref="AC368">IFERROR(IF(Tabla135[[#This Row],[Registro diligenciado]]=TRUE,_xlfn.IFS(AND(Tabla135[[#This Row],[No. de Control]]=1,Tabla135[[#This Row],[Desplazamiento en la Matriz]]="Impacto"),E368-(E368*Tabla135[[#This Row],[Valor del control]]),AND(Tabla135[[#This Row],[No. de Control]]&gt;1,Tabla135[[#This Row],[Desplazamiento en la Matriz]]="Impacto"),AC367-(AC367*Tabla135[[#This Row],[Valor del control]]),AND(Tabla135[[#This Row],[No. de Control]]=1,Tabla135[[#This Row],[Desplazamiento en la Matriz]]="Probabilidad"),E368,AND(Tabla135[[#This Row],[No. de Control]]&gt;1,Tabla135[[#This Row],[Desplazamiento en la Matriz]]="Probabilidad"),AC367),""),"")</f>
        <v/>
      </c>
      <c r="AD368" s="444">
        <f>IFERROR(_xlfn.MINIFS(Tabla135[Probabilidad residual],Tabla135[Id Riesgo],Tabla135[[#This Row],[Id Riesgo]]),"")</f>
        <v>0</v>
      </c>
      <c r="AE368" s="444">
        <f>IFERROR(_xlfn.MINIFS(Tabla135[Impacto residual],Tabla135[Id Riesgo],Tabla135[[#This Row],[Id Riesgo]]),"")</f>
        <v>0</v>
      </c>
      <c r="AF368" s="444" t="str" cm="1">
        <f t="array" ref="AF3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8" s="444" t="str" cm="1">
        <f t="array" ref="AG3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8" s="458"/>
      <c r="AJ368" s="803">
        <f>_xlfn.MINIFS(Tabla135[Probabilidad residual],Tabla135[Id Riesgo],Tabla135[[#This Row],[Id Riesgo]])</f>
        <v>0</v>
      </c>
      <c r="AK368" s="803">
        <f>_xlfn.MINIFS(Tabla135[Impacto residual],Tabla135[Id Riesgo],Tabla135[[#This Row],[Id Riesgo]])</f>
        <v>0</v>
      </c>
      <c r="AL368" s="803"/>
      <c r="AM368" s="803"/>
      <c r="AN368" s="213"/>
      <c r="AO368" s="213"/>
      <c r="AP368" s="213"/>
      <c r="AQ368" s="213"/>
      <c r="AR368" s="213"/>
      <c r="AS368" s="213"/>
      <c r="AT368" s="213"/>
      <c r="AU368" s="213"/>
      <c r="AV368" s="213"/>
      <c r="AW368" s="213"/>
      <c r="AX368" s="213"/>
      <c r="AY368" s="213"/>
    </row>
    <row r="369" spans="1:51" ht="14.6" hidden="1" x14ac:dyDescent="0.4">
      <c r="A369" s="787" t="str">
        <f>Tabla135[[#This Row],[Id Riesgo]]</f>
        <v>RC36</v>
      </c>
      <c r="B369" s="788" t="str">
        <f>Tabla135[[#This Row],[Riesgo]]</f>
        <v/>
      </c>
      <c r="C369" s="782" t="b">
        <f>Tabla135[[#This Row],[Identificado en paso 1 y 2?]]</f>
        <v>0</v>
      </c>
      <c r="D369" s="803" t="str">
        <f>_xlfn.XLOOKUP(Tabla135[[#This Row],[Id Riesgo]],Tabla13[Id Riesgo],Tabla13[Probabilidad],"",1)</f>
        <v/>
      </c>
      <c r="E369" s="803" t="str">
        <f>IF(C369=TRUE,_xlfn.XLOOKUP(Tabla135[[#This Row],[Id Riesgo]],Tabla13[Id Riesgo],Tabla13[Porcentaje Impacto],"",1),"")</f>
        <v/>
      </c>
      <c r="F369" s="439" t="str">
        <f t="shared" si="35"/>
        <v>RC36</v>
      </c>
      <c r="G369" s="454" t="b">
        <f>_xlfn.XLOOKUP(F369,Tabla13[Id Riesgo],Tabla13[Registro diligenciado],FALSE,1)</f>
        <v>0</v>
      </c>
      <c r="H369" s="439" t="str">
        <f>IF(G369,_xlfn.XLOOKUP(F369,Tabla6[Id Riesgo],Tabla6[DESCRIPCIÓN DEL RIESGO],FALSE,1),"")</f>
        <v/>
      </c>
      <c r="I369" s="455" t="str">
        <f>_xlfn.XLOOKUP(Tabla135[[#This Row],[Id Riesgo]],Tabla13[Id Riesgo],Tabla13[Probabilidad])</f>
        <v/>
      </c>
      <c r="J369" s="455" t="str">
        <f>_xlfn.XLOOKUP(Tabla135[[#This Row],[Id Riesgo]],Tabla13[Id Riesgo],Tabla13[Porcentaje Impacto],"",1)</f>
        <v/>
      </c>
      <c r="K369" s="445">
        <v>8</v>
      </c>
      <c r="L369" s="448"/>
      <c r="M369" s="448"/>
      <c r="N369" s="448"/>
      <c r="O369" s="440"/>
      <c r="P369" s="448"/>
      <c r="Q369" s="456" t="str">
        <f>_xlfn.TEXTJOIN(" ",TRUE,Tabla135[[#This Row],[Actividad - Acción ¿Qué?
Inicia con verbo]],Tabla135[[#This Row],[Complemento
(Observaciones o desviaciones)]])</f>
        <v/>
      </c>
      <c r="R369" s="440"/>
      <c r="S369" s="455"/>
      <c r="T369" s="439"/>
      <c r="U369" s="440"/>
      <c r="V369" s="455"/>
      <c r="W369" s="440"/>
      <c r="X369" s="440"/>
      <c r="Y369" s="440"/>
      <c r="Z369" s="440"/>
      <c r="AA369" s="444">
        <f>IFERROR(Tabla135[[#This Row],[Peso del control]]+Tabla135[[#This Row],[Peso de la implementación]],"")</f>
        <v>0</v>
      </c>
      <c r="AB369" s="444" t="str" cm="1">
        <f t="array" ref="AB369">IFERROR(IF(Tabla135[[#This Row],[Registro diligenciado]]=TRUE,_xlfn.IFS(AND(Tabla135[[#This Row],[No. de Control]]=1,Tabla135[[#This Row],[Desplazamiento en la Matriz]]="Probabilidad"),D369-(D369*Tabla135[[#This Row],[Valor del control]]),AND(Tabla135[[#This Row],[No. de Control]]&gt;1,Tabla135[[#This Row],[Desplazamiento en la Matriz]]="Probabilidad"),AB368-(AB368*Tabla135[[#This Row],[Valor del control]]),AND(Tabla135[[#This Row],[No. de Control]]=1,Tabla135[[#This Row],[Desplazamiento en la Matriz]]="Impacto"),D369,AND(Tabla135[[#This Row],[No. de Control]]&gt;1,Tabla135[[#This Row],[Desplazamiento en la Matriz]]="Impacto"),AB368),""),"")</f>
        <v/>
      </c>
      <c r="AC369" s="444" t="str" cm="1">
        <f t="array" ref="AC369">IFERROR(IF(Tabla135[[#This Row],[Registro diligenciado]]=TRUE,_xlfn.IFS(AND(Tabla135[[#This Row],[No. de Control]]=1,Tabla135[[#This Row],[Desplazamiento en la Matriz]]="Impacto"),E369-(E369*Tabla135[[#This Row],[Valor del control]]),AND(Tabla135[[#This Row],[No. de Control]]&gt;1,Tabla135[[#This Row],[Desplazamiento en la Matriz]]="Impacto"),AC368-(AC368*Tabla135[[#This Row],[Valor del control]]),AND(Tabla135[[#This Row],[No. de Control]]=1,Tabla135[[#This Row],[Desplazamiento en la Matriz]]="Probabilidad"),E369,AND(Tabla135[[#This Row],[No. de Control]]&gt;1,Tabla135[[#This Row],[Desplazamiento en la Matriz]]="Probabilidad"),AC368),""),"")</f>
        <v/>
      </c>
      <c r="AD369" s="444">
        <f>IFERROR(_xlfn.MINIFS(Tabla135[Probabilidad residual],Tabla135[Id Riesgo],Tabla135[[#This Row],[Id Riesgo]]),"")</f>
        <v>0</v>
      </c>
      <c r="AE369" s="444">
        <f>IFERROR(_xlfn.MINIFS(Tabla135[Impacto residual],Tabla135[Id Riesgo],Tabla135[[#This Row],[Id Riesgo]]),"")</f>
        <v>0</v>
      </c>
      <c r="AF369" s="444" t="str" cm="1">
        <f t="array" ref="AF3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69" s="444" t="str" cm="1">
        <f t="array" ref="AG3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6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69" s="458"/>
      <c r="AJ369" s="803">
        <f>_xlfn.MINIFS(Tabla135[Probabilidad residual],Tabla135[Id Riesgo],Tabla135[[#This Row],[Id Riesgo]])</f>
        <v>0</v>
      </c>
      <c r="AK369" s="803">
        <f>_xlfn.MINIFS(Tabla135[Impacto residual],Tabla135[Id Riesgo],Tabla135[[#This Row],[Id Riesgo]])</f>
        <v>0</v>
      </c>
      <c r="AL369" s="803"/>
      <c r="AM369" s="803"/>
      <c r="AN369" s="213"/>
      <c r="AO369" s="213"/>
      <c r="AP369" s="213"/>
      <c r="AQ369" s="213"/>
      <c r="AR369" s="213"/>
      <c r="AS369" s="213"/>
      <c r="AT369" s="213"/>
      <c r="AU369" s="213"/>
      <c r="AV369" s="213"/>
      <c r="AW369" s="213"/>
      <c r="AX369" s="213"/>
      <c r="AY369" s="213"/>
    </row>
    <row r="370" spans="1:51" ht="14.6" hidden="1" x14ac:dyDescent="0.4">
      <c r="A370" s="787" t="str">
        <f>Tabla135[[#This Row],[Id Riesgo]]</f>
        <v>RC36</v>
      </c>
      <c r="B370" s="788" t="str">
        <f>Tabla135[[#This Row],[Riesgo]]</f>
        <v/>
      </c>
      <c r="C370" s="782" t="b">
        <f>Tabla135[[#This Row],[Identificado en paso 1 y 2?]]</f>
        <v>0</v>
      </c>
      <c r="D370" s="803" t="str">
        <f>_xlfn.XLOOKUP(Tabla135[[#This Row],[Id Riesgo]],Tabla13[Id Riesgo],Tabla13[Probabilidad],"",1)</f>
        <v/>
      </c>
      <c r="E370" s="803" t="str">
        <f>IF(C370=TRUE,_xlfn.XLOOKUP(Tabla135[[#This Row],[Id Riesgo]],Tabla13[Id Riesgo],Tabla13[Porcentaje Impacto],"",1),"")</f>
        <v/>
      </c>
      <c r="F370" s="439" t="str">
        <f t="shared" si="35"/>
        <v>RC36</v>
      </c>
      <c r="G370" s="454" t="b">
        <f>_xlfn.XLOOKUP(F370,Tabla13[Id Riesgo],Tabla13[Registro diligenciado],FALSE,1)</f>
        <v>0</v>
      </c>
      <c r="H370" s="439" t="str">
        <f>IF(G370,_xlfn.XLOOKUP(F370,Tabla6[Id Riesgo],Tabla6[DESCRIPCIÓN DEL RIESGO],FALSE,1),"")</f>
        <v/>
      </c>
      <c r="I370" s="455" t="str">
        <f>_xlfn.XLOOKUP(Tabla135[[#This Row],[Id Riesgo]],Tabla13[Id Riesgo],Tabla13[Probabilidad])</f>
        <v/>
      </c>
      <c r="J370" s="455" t="str">
        <f>_xlfn.XLOOKUP(Tabla135[[#This Row],[Id Riesgo]],Tabla13[Id Riesgo],Tabla13[Porcentaje Impacto],"",1)</f>
        <v/>
      </c>
      <c r="K370" s="445">
        <v>9</v>
      </c>
      <c r="L370" s="448"/>
      <c r="M370" s="448"/>
      <c r="N370" s="448"/>
      <c r="O370" s="440"/>
      <c r="P370" s="448"/>
      <c r="Q370" s="456" t="str">
        <f>_xlfn.TEXTJOIN(" ",TRUE,Tabla135[[#This Row],[Actividad - Acción ¿Qué?
Inicia con verbo]],Tabla135[[#This Row],[Complemento
(Observaciones o desviaciones)]])</f>
        <v/>
      </c>
      <c r="R370" s="440"/>
      <c r="S370" s="455"/>
      <c r="T370" s="439"/>
      <c r="U370" s="440"/>
      <c r="V370" s="455"/>
      <c r="W370" s="440"/>
      <c r="X370" s="440"/>
      <c r="Y370" s="440"/>
      <c r="Z370" s="440"/>
      <c r="AA370" s="444">
        <f>IFERROR(Tabla135[[#This Row],[Peso del control]]+Tabla135[[#This Row],[Peso de la implementación]],"")</f>
        <v>0</v>
      </c>
      <c r="AB370" s="444" t="str" cm="1">
        <f t="array" ref="AB370">IFERROR(IF(Tabla135[[#This Row],[Registro diligenciado]]=TRUE,_xlfn.IFS(AND(Tabla135[[#This Row],[No. de Control]]=1,Tabla135[[#This Row],[Desplazamiento en la Matriz]]="Probabilidad"),D370-(D370*Tabla135[[#This Row],[Valor del control]]),AND(Tabla135[[#This Row],[No. de Control]]&gt;1,Tabla135[[#This Row],[Desplazamiento en la Matriz]]="Probabilidad"),AB369-(AB369*Tabla135[[#This Row],[Valor del control]]),AND(Tabla135[[#This Row],[No. de Control]]=1,Tabla135[[#This Row],[Desplazamiento en la Matriz]]="Impacto"),D370,AND(Tabla135[[#This Row],[No. de Control]]&gt;1,Tabla135[[#This Row],[Desplazamiento en la Matriz]]="Impacto"),AB369),""),"")</f>
        <v/>
      </c>
      <c r="AC370" s="444" t="str" cm="1">
        <f t="array" ref="AC370">IFERROR(IF(Tabla135[[#This Row],[Registro diligenciado]]=TRUE,_xlfn.IFS(AND(Tabla135[[#This Row],[No. de Control]]=1,Tabla135[[#This Row],[Desplazamiento en la Matriz]]="Impacto"),E370-(E370*Tabla135[[#This Row],[Valor del control]]),AND(Tabla135[[#This Row],[No. de Control]]&gt;1,Tabla135[[#This Row],[Desplazamiento en la Matriz]]="Impacto"),AC369-(AC369*Tabla135[[#This Row],[Valor del control]]),AND(Tabla135[[#This Row],[No. de Control]]=1,Tabla135[[#This Row],[Desplazamiento en la Matriz]]="Probabilidad"),E370,AND(Tabla135[[#This Row],[No. de Control]]&gt;1,Tabla135[[#This Row],[Desplazamiento en la Matriz]]="Probabilidad"),AC369),""),"")</f>
        <v/>
      </c>
      <c r="AD370" s="444">
        <f>IFERROR(_xlfn.MINIFS(Tabla135[Probabilidad residual],Tabla135[Id Riesgo],Tabla135[[#This Row],[Id Riesgo]]),"")</f>
        <v>0</v>
      </c>
      <c r="AE370" s="444">
        <f>IFERROR(_xlfn.MINIFS(Tabla135[Impacto residual],Tabla135[Id Riesgo],Tabla135[[#This Row],[Id Riesgo]]),"")</f>
        <v>0</v>
      </c>
      <c r="AF370" s="444" t="str" cm="1">
        <f t="array" ref="AF3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0" s="444" t="str" cm="1">
        <f t="array" ref="AG3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0" s="458"/>
      <c r="AJ370" s="803">
        <f>_xlfn.MINIFS(Tabla135[Probabilidad residual],Tabla135[Id Riesgo],Tabla135[[#This Row],[Id Riesgo]])</f>
        <v>0</v>
      </c>
      <c r="AK370" s="803">
        <f>_xlfn.MINIFS(Tabla135[Impacto residual],Tabla135[Id Riesgo],Tabla135[[#This Row],[Id Riesgo]])</f>
        <v>0</v>
      </c>
      <c r="AL370" s="803"/>
      <c r="AM370" s="803"/>
      <c r="AN370" s="213"/>
      <c r="AO370" s="213"/>
      <c r="AP370" s="213"/>
      <c r="AQ370" s="213"/>
      <c r="AR370" s="213"/>
      <c r="AS370" s="213"/>
      <c r="AT370" s="213"/>
      <c r="AU370" s="213"/>
      <c r="AV370" s="213"/>
      <c r="AW370" s="213"/>
      <c r="AX370" s="213"/>
      <c r="AY370" s="213"/>
    </row>
    <row r="371" spans="1:51" ht="49.5" hidden="1" customHeight="1" x14ac:dyDescent="0.4">
      <c r="A371" s="787" t="str">
        <f>Tabla135[[#This Row],[Id Riesgo]]</f>
        <v>RC36</v>
      </c>
      <c r="B371" s="788" t="str">
        <f>Tabla135[[#This Row],[Riesgo]]</f>
        <v/>
      </c>
      <c r="C371" s="782" t="b">
        <f>Tabla135[[#This Row],[Identificado en paso 1 y 2?]]</f>
        <v>0</v>
      </c>
      <c r="D371" s="803" t="str">
        <f>_xlfn.XLOOKUP(Tabla135[[#This Row],[Id Riesgo]],Tabla13[Id Riesgo],Tabla13[Probabilidad],"",1)</f>
        <v/>
      </c>
      <c r="E371" s="803" t="str">
        <f>IF(C371=TRUE,_xlfn.XLOOKUP(Tabla135[[#This Row],[Id Riesgo]],Tabla13[Id Riesgo],Tabla13[Porcentaje Impacto],"",1),"")</f>
        <v/>
      </c>
      <c r="F371" s="439" t="str">
        <f t="shared" si="35"/>
        <v>RC36</v>
      </c>
      <c r="G371" s="454" t="b">
        <f>_xlfn.XLOOKUP(F371,Tabla13[Id Riesgo],Tabla13[Registro diligenciado],FALSE,1)</f>
        <v>0</v>
      </c>
      <c r="H371" s="439" t="str">
        <f>IF(G371,_xlfn.XLOOKUP(F371,Tabla6[Id Riesgo],Tabla6[DESCRIPCIÓN DEL RIESGO],FALSE,1),"")</f>
        <v/>
      </c>
      <c r="I371" s="455" t="str">
        <f>_xlfn.XLOOKUP(Tabla135[[#This Row],[Id Riesgo]],Tabla13[Id Riesgo],Tabla13[Probabilidad])</f>
        <v/>
      </c>
      <c r="J371" s="455" t="str">
        <f>_xlfn.XLOOKUP(Tabla135[[#This Row],[Id Riesgo]],Tabla13[Id Riesgo],Tabla13[Porcentaje Impacto],"",1)</f>
        <v/>
      </c>
      <c r="K371" s="445">
        <v>10</v>
      </c>
      <c r="L371" s="448"/>
      <c r="M371" s="448"/>
      <c r="N371" s="448"/>
      <c r="O371" s="440"/>
      <c r="P371" s="448"/>
      <c r="Q371" s="456" t="str">
        <f>_xlfn.TEXTJOIN(" ",TRUE,Tabla135[[#This Row],[Actividad - Acción ¿Qué?
Inicia con verbo]],Tabla135[[#This Row],[Complemento
(Observaciones o desviaciones)]])</f>
        <v/>
      </c>
      <c r="R371" s="440"/>
      <c r="S371" s="455"/>
      <c r="T371" s="439"/>
      <c r="U371" s="440"/>
      <c r="V371" s="455"/>
      <c r="W371" s="440"/>
      <c r="X371" s="440"/>
      <c r="Y371" s="440"/>
      <c r="Z371" s="440"/>
      <c r="AA371" s="444">
        <f>IFERROR(Tabla135[[#This Row],[Peso del control]]+Tabla135[[#This Row],[Peso de la implementación]],"")</f>
        <v>0</v>
      </c>
      <c r="AB371" s="444" t="str" cm="1">
        <f t="array" ref="AB371">IFERROR(IF(Tabla135[[#This Row],[Registro diligenciado]]=TRUE,_xlfn.IFS(AND(Tabla135[[#This Row],[No. de Control]]=1,Tabla135[[#This Row],[Desplazamiento en la Matriz]]="Probabilidad"),D371-(D371*Tabla135[[#This Row],[Valor del control]]),AND(Tabla135[[#This Row],[No. de Control]]&gt;1,Tabla135[[#This Row],[Desplazamiento en la Matriz]]="Probabilidad"),AB370-(AB370*Tabla135[[#This Row],[Valor del control]]),AND(Tabla135[[#This Row],[No. de Control]]=1,Tabla135[[#This Row],[Desplazamiento en la Matriz]]="Impacto"),D371,AND(Tabla135[[#This Row],[No. de Control]]&gt;1,Tabla135[[#This Row],[Desplazamiento en la Matriz]]="Impacto"),AB370),""),"")</f>
        <v/>
      </c>
      <c r="AC371" s="444" t="str" cm="1">
        <f t="array" ref="AC371">IFERROR(IF(Tabla135[[#This Row],[Registro diligenciado]]=TRUE,_xlfn.IFS(AND(Tabla135[[#This Row],[No. de Control]]=1,Tabla135[[#This Row],[Desplazamiento en la Matriz]]="Impacto"),E371-(E371*Tabla135[[#This Row],[Valor del control]]),AND(Tabla135[[#This Row],[No. de Control]]&gt;1,Tabla135[[#This Row],[Desplazamiento en la Matriz]]="Impacto"),AC370-(AC370*Tabla135[[#This Row],[Valor del control]]),AND(Tabla135[[#This Row],[No. de Control]]=1,Tabla135[[#This Row],[Desplazamiento en la Matriz]]="Probabilidad"),E371,AND(Tabla135[[#This Row],[No. de Control]]&gt;1,Tabla135[[#This Row],[Desplazamiento en la Matriz]]="Probabilidad"),AC370),""),"")</f>
        <v/>
      </c>
      <c r="AD371" s="444">
        <f>IFERROR(_xlfn.MINIFS(Tabla135[Probabilidad residual],Tabla135[Id Riesgo],Tabla135[[#This Row],[Id Riesgo]]),"")</f>
        <v>0</v>
      </c>
      <c r="AE371" s="444">
        <f>IFERROR(_xlfn.MINIFS(Tabla135[Impacto residual],Tabla135[Id Riesgo],Tabla135[[#This Row],[Id Riesgo]]),"")</f>
        <v>0</v>
      </c>
      <c r="AF371" s="444" t="str" cm="1">
        <f t="array" ref="AF3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1" s="444" t="str" cm="1">
        <f t="array" ref="AG3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1" s="458"/>
      <c r="AJ371" s="803">
        <f>_xlfn.MINIFS(Tabla135[Probabilidad residual],Tabla135[Id Riesgo],Tabla135[[#This Row],[Id Riesgo]])</f>
        <v>0</v>
      </c>
      <c r="AK371" s="803">
        <f>_xlfn.MINIFS(Tabla135[Impacto residual],Tabla135[Id Riesgo],Tabla135[[#This Row],[Id Riesgo]])</f>
        <v>0</v>
      </c>
      <c r="AL371" s="803"/>
      <c r="AM371" s="803"/>
      <c r="AN371" s="213"/>
      <c r="AO371" s="213"/>
      <c r="AP371" s="213"/>
      <c r="AQ371" s="213"/>
      <c r="AR371" s="213"/>
      <c r="AS371" s="213"/>
      <c r="AT371" s="213"/>
      <c r="AU371" s="213"/>
      <c r="AV371" s="213"/>
      <c r="AW371" s="213"/>
      <c r="AX371" s="213"/>
      <c r="AY371" s="213"/>
    </row>
    <row r="372" spans="1:51" ht="39.75" customHeight="1" x14ac:dyDescent="0.4">
      <c r="A372" s="787" t="str">
        <f>Tabla135[[#This Row],[Id Riesgo]]</f>
        <v>RC37</v>
      </c>
      <c r="B372" s="788" t="str">
        <f>Tabla135[[#This Row],[Riesgo]]</f>
        <v/>
      </c>
      <c r="C372" s="782" t="b">
        <f>Tabla135[[#This Row],[Identificado en paso 1 y 2?]]</f>
        <v>0</v>
      </c>
      <c r="D372" s="803" t="str">
        <f>_xlfn.XLOOKUP(Tabla135[[#This Row],[Id Riesgo]],Tabla13[Id Riesgo],Tabla13[Probabilidad],"",1)</f>
        <v/>
      </c>
      <c r="E372" s="803" t="str">
        <f>IF(C372=TRUE,_xlfn.XLOOKUP(Tabla135[[#This Row],[Id Riesgo]],Tabla13[Id Riesgo],Tabla13[Porcentaje Impacto],"",1),"")</f>
        <v/>
      </c>
      <c r="F372" s="439" t="s">
        <v>628</v>
      </c>
      <c r="G372" s="454" t="b">
        <f>_xlfn.XLOOKUP(F372,Tabla13[Id Riesgo],Tabla13[Registro diligenciado],FALSE,1)</f>
        <v>0</v>
      </c>
      <c r="H372" s="439" t="str">
        <f>IF(G372,_xlfn.XLOOKUP(F372,Tabla6[Id Riesgo],Tabla6[DESCRIPCIÓN DEL RIESGO],FALSE,1),"")</f>
        <v/>
      </c>
      <c r="I372" s="455" t="str">
        <f>_xlfn.XLOOKUP(Tabla135[[#This Row],[Id Riesgo]],Tabla13[Id Riesgo],Tabla13[Probabilidad])</f>
        <v/>
      </c>
      <c r="J372" s="455" t="str">
        <f>_xlfn.XLOOKUP(Tabla135[[#This Row],[Id Riesgo]],Tabla13[Id Riesgo],Tabla13[Porcentaje Impacto],"",1)</f>
        <v/>
      </c>
      <c r="K372" s="445">
        <v>1</v>
      </c>
      <c r="L372" s="448"/>
      <c r="M372" s="448"/>
      <c r="N372" s="448"/>
      <c r="O372" s="440" t="s">
        <v>961</v>
      </c>
      <c r="P372" s="448"/>
      <c r="Q372" s="456" t="str">
        <f>_xlfn.TEXTJOIN(" ",TRUE,Tabla135[[#This Row],[Actividad - Acción ¿Qué?
Inicia con verbo]],Tabla135[[#This Row],[Complemento
(Observaciones o desviaciones)]])</f>
        <v>Se elimina el control según memorando 202676000141013</v>
      </c>
      <c r="R372" s="440"/>
      <c r="S372" s="455"/>
      <c r="T372" s="439"/>
      <c r="U372" s="440"/>
      <c r="V372" s="455"/>
      <c r="W372" s="440"/>
      <c r="X372" s="440"/>
      <c r="Y372" s="440"/>
      <c r="Z372" s="440"/>
      <c r="AA372" s="444">
        <f>IFERROR(Tabla135[[#This Row],[Peso del control]]+Tabla135[[#This Row],[Peso de la implementación]],"")</f>
        <v>0</v>
      </c>
      <c r="AB372" s="444" t="str" cm="1">
        <f t="array" ref="AB372">IFERROR(IF(Tabla135[[#This Row],[Registro diligenciado]]=TRUE,_xlfn.IFS(AND(Tabla135[[#This Row],[No. de Control]]=1,Tabla135[[#This Row],[Desplazamiento en la Matriz]]="Probabilidad"),D372-(D372*Tabla135[[#This Row],[Valor del control]]),AND(Tabla135[[#This Row],[No. de Control]]&gt;1,Tabla135[[#This Row],[Desplazamiento en la Matriz]]="Probabilidad"),AB371-(AB371*Tabla135[[#This Row],[Valor del control]]),AND(Tabla135[[#This Row],[No. de Control]]=1,Tabla135[[#This Row],[Desplazamiento en la Matriz]]="Impacto"),D372,AND(Tabla135[[#This Row],[No. de Control]]&gt;1,Tabla135[[#This Row],[Desplazamiento en la Matriz]]="Impacto"),AB371),""),"")</f>
        <v/>
      </c>
      <c r="AC372" s="444" t="str" cm="1">
        <f t="array" ref="AC372">IFERROR(IF(Tabla135[[#This Row],[Registro diligenciado]]=TRUE,_xlfn.IFS(AND(Tabla135[[#This Row],[No. de Control]]=1,Tabla135[[#This Row],[Desplazamiento en la Matriz]]="Impacto"),E372-(E372*Tabla135[[#This Row],[Valor del control]]),AND(Tabla135[[#This Row],[No. de Control]]&gt;1,Tabla135[[#This Row],[Desplazamiento en la Matriz]]="Impacto"),AC371-(AC371*Tabla135[[#This Row],[Valor del control]]),AND(Tabla135[[#This Row],[No. de Control]]=1,Tabla135[[#This Row],[Desplazamiento en la Matriz]]="Probabilidad"),E372,AND(Tabla135[[#This Row],[No. de Control]]&gt;1,Tabla135[[#This Row],[Desplazamiento en la Matriz]]="Probabilidad"),AC371),""),"")</f>
        <v/>
      </c>
      <c r="AD372" s="444">
        <f>IFERROR(_xlfn.MINIFS(Tabla135[Probabilidad residual],Tabla135[Id Riesgo],Tabla135[[#This Row],[Id Riesgo]]),"")</f>
        <v>0</v>
      </c>
      <c r="AE372" s="444">
        <f>IFERROR(_xlfn.MINIFS(Tabla135[Impacto residual],Tabla135[Id Riesgo],Tabla135[[#This Row],[Id Riesgo]]),"")</f>
        <v>0</v>
      </c>
      <c r="AF372" s="444" t="str" cm="1">
        <f t="array" ref="AF3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2" s="444" t="str" cm="1">
        <f t="array" ref="AG3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2"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2" s="458"/>
      <c r="AJ372" s="803">
        <f>_xlfn.MINIFS(Tabla135[Probabilidad residual],Tabla135[Id Riesgo],Tabla135[[#This Row],[Id Riesgo]])</f>
        <v>0</v>
      </c>
      <c r="AK372" s="803">
        <f>_xlfn.MINIFS(Tabla135[Impacto residual],Tabla135[Id Riesgo],Tabla135[[#This Row],[Id Riesgo]])</f>
        <v>0</v>
      </c>
      <c r="AL372" s="803" t="str" cm="1">
        <f t="array" ref="AL372">IFERROR(_xlfn.IFS(AND(AJ372&gt;=CONFIGURACIÓN!$BF$6,AJ372&lt;=CONFIGURACIÓN!$BG$6),CONFIGURACIÓN!$BE$6,AND(AJ372&gt;=CONFIGURACIÓN!$BF$7,AJ372&lt;=CONFIGURACIÓN!$BG$7),CONFIGURACIÓN!$BE$7,AND(AJ372&gt;=CONFIGURACIÓN!$BF$8,AJ372&lt;=CONFIGURACIÓN!$BG$8),CONFIGURACIÓN!$BE$8,AND(AJ372&gt;=CONFIGURACIÓN!$BF$9,AJ372&lt;=CONFIGURACIÓN!$BG$9),CONFIGURACIÓN!$BE$9,AND(AJ372&gt;=CONFIGURACIÓN!$BF$10,AJ372&lt;=CONFIGURACIÓN!$BG$10),CONFIGURACIÓN!$BE$10),"")</f>
        <v/>
      </c>
      <c r="AM372" s="803" t="str" cm="1">
        <f t="array" ref="AM372">IFERROR(_xlfn.IFS(AND(AK372&gt;=CONFIGURACIÓN!$BJ$6,AK372&lt;=CONFIGURACIÓN!$BK$6),CONFIGURACIÓN!$BI$6,AND(AK372&gt;=CONFIGURACIÓN!$BJ$7,AK372&lt;=CONFIGURACIÓN!$BK$7),CONFIGURACIÓN!$BI$7,AND(AK372&gt;=CONFIGURACIÓN!$BJ$8,AK372&lt;=CONFIGURACIÓN!$BK$8),CONFIGURACIÓN!$BI$8,AND(AK372&gt;=CONFIGURACIÓN!$BJ$9,AK372&lt;=CONFIGURACIÓN!$BK$9),CONFIGURACIÓN!$BI$9,AND(AK372&gt;=CONFIGURACIÓN!$BJ$10,AK372&lt;=CONFIGURACIÓN!$BK$10),CONFIGURACIÓN!$BI$10),"")</f>
        <v/>
      </c>
      <c r="AN372" s="213"/>
      <c r="AO372" s="213"/>
      <c r="AP372" s="213"/>
      <c r="AQ372" s="213"/>
      <c r="AR372" s="213"/>
      <c r="AS372" s="213"/>
      <c r="AT372" s="213"/>
      <c r="AU372" s="213"/>
      <c r="AV372" s="213"/>
      <c r="AW372" s="213"/>
      <c r="AX372" s="213"/>
      <c r="AY372" s="213"/>
    </row>
    <row r="373" spans="1:51" ht="14.6" hidden="1" x14ac:dyDescent="0.4">
      <c r="A373" s="787" t="str">
        <f>Tabla135[[#This Row],[Id Riesgo]]</f>
        <v>RC37</v>
      </c>
      <c r="B373" s="788" t="str">
        <f>Tabla135[[#This Row],[Riesgo]]</f>
        <v/>
      </c>
      <c r="C373" s="782" t="b">
        <f>Tabla135[[#This Row],[Identificado en paso 1 y 2?]]</f>
        <v>0</v>
      </c>
      <c r="D373" s="803" t="str">
        <f>_xlfn.XLOOKUP(Tabla135[[#This Row],[Id Riesgo]],Tabla13[Id Riesgo],Tabla13[Probabilidad],"",1)</f>
        <v/>
      </c>
      <c r="E373" s="803" t="str">
        <f>IF(C373=TRUE,_xlfn.XLOOKUP(Tabla135[[#This Row],[Id Riesgo]],Tabla13[Id Riesgo],Tabla13[Porcentaje Impacto],"",1),"")</f>
        <v/>
      </c>
      <c r="F373" s="439" t="str">
        <f t="shared" ref="F373:F381" si="36">F372</f>
        <v>RC37</v>
      </c>
      <c r="G373" s="454" t="b">
        <f>_xlfn.XLOOKUP(F373,Tabla13[Id Riesgo],Tabla13[Registro diligenciado],FALSE,1)</f>
        <v>0</v>
      </c>
      <c r="H373" s="439" t="str">
        <f>IF(G373,_xlfn.XLOOKUP(F373,Tabla6[Id Riesgo],Tabla6[DESCRIPCIÓN DEL RIESGO],FALSE,1),"")</f>
        <v/>
      </c>
      <c r="I373" s="455" t="str">
        <f>_xlfn.XLOOKUP(Tabla135[[#This Row],[Id Riesgo]],Tabla13[Id Riesgo],Tabla13[Probabilidad])</f>
        <v/>
      </c>
      <c r="J373" s="455" t="str">
        <f>_xlfn.XLOOKUP(Tabla135[[#This Row],[Id Riesgo]],Tabla13[Id Riesgo],Tabla13[Porcentaje Impacto],"",1)</f>
        <v/>
      </c>
      <c r="K373" s="445">
        <v>2</v>
      </c>
      <c r="L373" s="448"/>
      <c r="M373" s="448"/>
      <c r="N373" s="448"/>
      <c r="O373" s="440"/>
      <c r="P373" s="448"/>
      <c r="Q373" s="456" t="str">
        <f>_xlfn.TEXTJOIN(" ",TRUE,Tabla135[[#This Row],[Actividad - Acción ¿Qué?
Inicia con verbo]],Tabla135[[#This Row],[Complemento
(Observaciones o desviaciones)]])</f>
        <v/>
      </c>
      <c r="R373" s="440"/>
      <c r="S373" s="455" t="str">
        <f>_xlfn.XLOOKUP(Tabla135[[#This Row],[Tipo de control]],Tabla7[Tipo de control],Tabla7[Peso],"",1)</f>
        <v/>
      </c>
      <c r="T373" s="439" t="str">
        <f>_xlfn.XLOOKUP(Tabla135[[#This Row],[Tipo de control]],Tabla7[Tipo de control],Tabla7[Afectación matriz],"",1)</f>
        <v/>
      </c>
      <c r="U373" s="440"/>
      <c r="V373" s="455" t="str">
        <f>_xlfn.XLOOKUP(Tabla135[[#This Row],[Implementación]],Tabla11[Implementación],Tabla11[Peso],"",1)</f>
        <v/>
      </c>
      <c r="W373" s="440"/>
      <c r="X373" s="440"/>
      <c r="Y373" s="440"/>
      <c r="Z373" s="440"/>
      <c r="AA373" s="444" t="str">
        <f>IFERROR(Tabla135[[#This Row],[Peso del control]]+Tabla135[[#This Row],[Peso de la implementación]],"")</f>
        <v/>
      </c>
      <c r="AB373" s="444" t="str" cm="1">
        <f t="array" ref="AB373">IFERROR(IF(Tabla135[[#This Row],[Registro diligenciado]]=TRUE,_xlfn.IFS(AND(Tabla135[[#This Row],[No. de Control]]=1,Tabla135[[#This Row],[Desplazamiento en la Matriz]]="Probabilidad"),D373-(D373*Tabla135[[#This Row],[Valor del control]]),AND(Tabla135[[#This Row],[No. de Control]]&gt;1,Tabla135[[#This Row],[Desplazamiento en la Matriz]]="Probabilidad"),AB372-(AB372*Tabla135[[#This Row],[Valor del control]]),AND(Tabla135[[#This Row],[No. de Control]]=1,Tabla135[[#This Row],[Desplazamiento en la Matriz]]="Impacto"),D373,AND(Tabla135[[#This Row],[No. de Control]]&gt;1,Tabla135[[#This Row],[Desplazamiento en la Matriz]]="Impacto"),AB372),""),"")</f>
        <v/>
      </c>
      <c r="AC373" s="444" t="str" cm="1">
        <f t="array" ref="AC373">IFERROR(IF(Tabla135[[#This Row],[Registro diligenciado]]=TRUE,_xlfn.IFS(AND(Tabla135[[#This Row],[No. de Control]]=1,Tabla135[[#This Row],[Desplazamiento en la Matriz]]="Impacto"),E373-(E373*Tabla135[[#This Row],[Valor del control]]),AND(Tabla135[[#This Row],[No. de Control]]&gt;1,Tabla135[[#This Row],[Desplazamiento en la Matriz]]="Impacto"),AC372-(AC372*Tabla135[[#This Row],[Valor del control]]),AND(Tabla135[[#This Row],[No. de Control]]=1,Tabla135[[#This Row],[Desplazamiento en la Matriz]]="Probabilidad"),E373,AND(Tabla135[[#This Row],[No. de Control]]&gt;1,Tabla135[[#This Row],[Desplazamiento en la Matriz]]="Probabilidad"),AC372),""),"")</f>
        <v/>
      </c>
      <c r="AD373" s="444">
        <f>IFERROR(_xlfn.MINIFS(Tabla135[Probabilidad residual],Tabla135[Id Riesgo],Tabla135[[#This Row],[Id Riesgo]]),"")</f>
        <v>0</v>
      </c>
      <c r="AE373" s="444">
        <f>IFERROR(_xlfn.MINIFS(Tabla135[Impacto residual],Tabla135[Id Riesgo],Tabla135[[#This Row],[Id Riesgo]]),"")</f>
        <v>0</v>
      </c>
      <c r="AF373" s="444" t="str" cm="1">
        <f t="array" ref="AF3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3" s="444" t="str" cm="1">
        <f t="array" ref="AG3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3"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3" s="458"/>
      <c r="AJ373" s="803">
        <f>_xlfn.MINIFS(Tabla135[Probabilidad residual],Tabla135[Id Riesgo],Tabla135[[#This Row],[Id Riesgo]])</f>
        <v>0</v>
      </c>
      <c r="AK373" s="803">
        <f>_xlfn.MINIFS(Tabla135[Impacto residual],Tabla135[Id Riesgo],Tabla135[[#This Row],[Id Riesgo]])</f>
        <v>0</v>
      </c>
      <c r="AL373" s="803"/>
      <c r="AM373" s="803"/>
      <c r="AN373" s="213"/>
      <c r="AO373" s="213"/>
      <c r="AP373" s="213"/>
      <c r="AQ373" s="213"/>
      <c r="AR373" s="213"/>
      <c r="AS373" s="213"/>
      <c r="AT373" s="213"/>
      <c r="AU373" s="213"/>
      <c r="AV373" s="213"/>
      <c r="AW373" s="213"/>
      <c r="AX373" s="213"/>
      <c r="AY373" s="213"/>
    </row>
    <row r="374" spans="1:51" ht="14.6" hidden="1" x14ac:dyDescent="0.4">
      <c r="A374" s="787" t="str">
        <f>Tabla135[[#This Row],[Id Riesgo]]</f>
        <v>RC37</v>
      </c>
      <c r="B374" s="788" t="str">
        <f>Tabla135[[#This Row],[Riesgo]]</f>
        <v/>
      </c>
      <c r="C374" s="782" t="b">
        <f>Tabla135[[#This Row],[Identificado en paso 1 y 2?]]</f>
        <v>0</v>
      </c>
      <c r="D374" s="803" t="str">
        <f>_xlfn.XLOOKUP(Tabla135[[#This Row],[Id Riesgo]],Tabla13[Id Riesgo],Tabla13[Probabilidad],"",1)</f>
        <v/>
      </c>
      <c r="E374" s="803" t="str">
        <f>IF(C374=TRUE,_xlfn.XLOOKUP(Tabla135[[#This Row],[Id Riesgo]],Tabla13[Id Riesgo],Tabla13[Porcentaje Impacto],"",1),"")</f>
        <v/>
      </c>
      <c r="F374" s="439" t="str">
        <f t="shared" si="36"/>
        <v>RC37</v>
      </c>
      <c r="G374" s="454" t="b">
        <f>_xlfn.XLOOKUP(F374,Tabla13[Id Riesgo],Tabla13[Registro diligenciado],FALSE,1)</f>
        <v>0</v>
      </c>
      <c r="H374" s="439" t="str">
        <f>IF(G374,_xlfn.XLOOKUP(F374,Tabla6[Id Riesgo],Tabla6[DESCRIPCIÓN DEL RIESGO],FALSE,1),"")</f>
        <v/>
      </c>
      <c r="I374" s="455" t="str">
        <f>_xlfn.XLOOKUP(Tabla135[[#This Row],[Id Riesgo]],Tabla13[Id Riesgo],Tabla13[Probabilidad])</f>
        <v/>
      </c>
      <c r="J374" s="455" t="str">
        <f>_xlfn.XLOOKUP(Tabla135[[#This Row],[Id Riesgo]],Tabla13[Id Riesgo],Tabla13[Porcentaje Impacto],"",1)</f>
        <v/>
      </c>
      <c r="K374" s="445">
        <v>3</v>
      </c>
      <c r="L374" s="448"/>
      <c r="M374" s="448"/>
      <c r="N374" s="448"/>
      <c r="O374" s="440"/>
      <c r="P374" s="448"/>
      <c r="Q374" s="456" t="str">
        <f>_xlfn.TEXTJOIN(" ",TRUE,Tabla135[[#This Row],[Actividad - Acción ¿Qué?
Inicia con verbo]],Tabla135[[#This Row],[Complemento
(Observaciones o desviaciones)]])</f>
        <v/>
      </c>
      <c r="R374" s="440"/>
      <c r="S374" s="455" t="str">
        <f>_xlfn.XLOOKUP(Tabla135[[#This Row],[Tipo de control]],Tabla7[Tipo de control],Tabla7[Peso],"",1)</f>
        <v/>
      </c>
      <c r="T374" s="439" t="str">
        <f>_xlfn.XLOOKUP(Tabla135[[#This Row],[Tipo de control]],Tabla7[Tipo de control],Tabla7[Afectación matriz],"",1)</f>
        <v/>
      </c>
      <c r="U374" s="440"/>
      <c r="V374" s="455" t="str">
        <f>_xlfn.XLOOKUP(Tabla135[[#This Row],[Implementación]],Tabla11[Implementación],Tabla11[Peso],"",1)</f>
        <v/>
      </c>
      <c r="W374" s="440"/>
      <c r="X374" s="440"/>
      <c r="Y374" s="440"/>
      <c r="Z374" s="440"/>
      <c r="AA374" s="444" t="str">
        <f>IFERROR(Tabla135[[#This Row],[Peso del control]]+Tabla135[[#This Row],[Peso de la implementación]],"")</f>
        <v/>
      </c>
      <c r="AB374" s="444" t="str" cm="1">
        <f t="array" ref="AB374">IFERROR(IF(Tabla135[[#This Row],[Registro diligenciado]]=TRUE,_xlfn.IFS(AND(Tabla135[[#This Row],[No. de Control]]=1,Tabla135[[#This Row],[Desplazamiento en la Matriz]]="Probabilidad"),D374-(D374*Tabla135[[#This Row],[Valor del control]]),AND(Tabla135[[#This Row],[No. de Control]]&gt;1,Tabla135[[#This Row],[Desplazamiento en la Matriz]]="Probabilidad"),AB373-(AB373*Tabla135[[#This Row],[Valor del control]]),AND(Tabla135[[#This Row],[No. de Control]]=1,Tabla135[[#This Row],[Desplazamiento en la Matriz]]="Impacto"),D374,AND(Tabla135[[#This Row],[No. de Control]]&gt;1,Tabla135[[#This Row],[Desplazamiento en la Matriz]]="Impacto"),AB373),""),"")</f>
        <v/>
      </c>
      <c r="AC374" s="444" t="str" cm="1">
        <f t="array" ref="AC374">IFERROR(IF(Tabla135[[#This Row],[Registro diligenciado]]=TRUE,_xlfn.IFS(AND(Tabla135[[#This Row],[No. de Control]]=1,Tabla135[[#This Row],[Desplazamiento en la Matriz]]="Impacto"),E374-(E374*Tabla135[[#This Row],[Valor del control]]),AND(Tabla135[[#This Row],[No. de Control]]&gt;1,Tabla135[[#This Row],[Desplazamiento en la Matriz]]="Impacto"),AC373-(AC373*Tabla135[[#This Row],[Valor del control]]),AND(Tabla135[[#This Row],[No. de Control]]=1,Tabla135[[#This Row],[Desplazamiento en la Matriz]]="Probabilidad"),E374,AND(Tabla135[[#This Row],[No. de Control]]&gt;1,Tabla135[[#This Row],[Desplazamiento en la Matriz]]="Probabilidad"),AC373),""),"")</f>
        <v/>
      </c>
      <c r="AD374" s="444">
        <f>IFERROR(_xlfn.MINIFS(Tabla135[Probabilidad residual],Tabla135[Id Riesgo],Tabla135[[#This Row],[Id Riesgo]]),"")</f>
        <v>0</v>
      </c>
      <c r="AE374" s="444">
        <f>IFERROR(_xlfn.MINIFS(Tabla135[Impacto residual],Tabla135[Id Riesgo],Tabla135[[#This Row],[Id Riesgo]]),"")</f>
        <v>0</v>
      </c>
      <c r="AF374" s="444" t="str" cm="1">
        <f t="array" ref="AF3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4" s="444" t="str" cm="1">
        <f t="array" ref="AG3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4"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4" s="458"/>
      <c r="AJ374" s="803">
        <f>_xlfn.MINIFS(Tabla135[Probabilidad residual],Tabla135[Id Riesgo],Tabla135[[#This Row],[Id Riesgo]])</f>
        <v>0</v>
      </c>
      <c r="AK374" s="803">
        <f>_xlfn.MINIFS(Tabla135[Impacto residual],Tabla135[Id Riesgo],Tabla135[[#This Row],[Id Riesgo]])</f>
        <v>0</v>
      </c>
      <c r="AL374" s="803"/>
      <c r="AM374" s="803"/>
      <c r="AN374" s="213"/>
      <c r="AO374" s="213"/>
      <c r="AP374" s="213"/>
      <c r="AQ374" s="213"/>
      <c r="AR374" s="213"/>
      <c r="AS374" s="213"/>
      <c r="AT374" s="213"/>
      <c r="AU374" s="213"/>
      <c r="AV374" s="213"/>
      <c r="AW374" s="213"/>
      <c r="AX374" s="213"/>
      <c r="AY374" s="213"/>
    </row>
    <row r="375" spans="1:51" ht="14.6" hidden="1" x14ac:dyDescent="0.4">
      <c r="A375" s="787" t="str">
        <f>Tabla135[[#This Row],[Id Riesgo]]</f>
        <v>RC37</v>
      </c>
      <c r="B375" s="788" t="str">
        <f>Tabla135[[#This Row],[Riesgo]]</f>
        <v/>
      </c>
      <c r="C375" s="782" t="b">
        <f>Tabla135[[#This Row],[Identificado en paso 1 y 2?]]</f>
        <v>0</v>
      </c>
      <c r="D375" s="803" t="str">
        <f>_xlfn.XLOOKUP(Tabla135[[#This Row],[Id Riesgo]],Tabla13[Id Riesgo],Tabla13[Probabilidad],"",1)</f>
        <v/>
      </c>
      <c r="E375" s="803" t="str">
        <f>IF(C375=TRUE,_xlfn.XLOOKUP(Tabla135[[#This Row],[Id Riesgo]],Tabla13[Id Riesgo],Tabla13[Porcentaje Impacto],"",1),"")</f>
        <v/>
      </c>
      <c r="F375" s="439" t="str">
        <f t="shared" si="36"/>
        <v>RC37</v>
      </c>
      <c r="G375" s="454" t="b">
        <f>_xlfn.XLOOKUP(F375,Tabla13[Id Riesgo],Tabla13[Registro diligenciado],FALSE,1)</f>
        <v>0</v>
      </c>
      <c r="H375" s="439" t="str">
        <f>IF(G375,_xlfn.XLOOKUP(F375,Tabla6[Id Riesgo],Tabla6[DESCRIPCIÓN DEL RIESGO],FALSE,1),"")</f>
        <v/>
      </c>
      <c r="I375" s="455" t="str">
        <f>_xlfn.XLOOKUP(Tabla135[[#This Row],[Id Riesgo]],Tabla13[Id Riesgo],Tabla13[Probabilidad])</f>
        <v/>
      </c>
      <c r="J375" s="455" t="str">
        <f>_xlfn.XLOOKUP(Tabla135[[#This Row],[Id Riesgo]],Tabla13[Id Riesgo],Tabla13[Porcentaje Impacto],"",1)</f>
        <v/>
      </c>
      <c r="K375" s="445">
        <v>4</v>
      </c>
      <c r="L375" s="448"/>
      <c r="M375" s="448"/>
      <c r="N375" s="448"/>
      <c r="O375" s="440"/>
      <c r="P375" s="448"/>
      <c r="Q375" s="456" t="str">
        <f>_xlfn.TEXTJOIN(" ",TRUE,Tabla135[[#This Row],[Actividad - Acción ¿Qué?
Inicia con verbo]],Tabla135[[#This Row],[Complemento
(Observaciones o desviaciones)]])</f>
        <v/>
      </c>
      <c r="R375" s="440"/>
      <c r="S375" s="455" t="str">
        <f>_xlfn.XLOOKUP(Tabla135[[#This Row],[Tipo de control]],Tabla7[Tipo de control],Tabla7[Peso],"",1)</f>
        <v/>
      </c>
      <c r="T375" s="439" t="str">
        <f>_xlfn.XLOOKUP(Tabla135[[#This Row],[Tipo de control]],Tabla7[Tipo de control],Tabla7[Afectación matriz],"",1)</f>
        <v/>
      </c>
      <c r="U375" s="440"/>
      <c r="V375" s="455" t="str">
        <f>_xlfn.XLOOKUP(Tabla135[[#This Row],[Implementación]],Tabla11[Implementación],Tabla11[Peso],"",1)</f>
        <v/>
      </c>
      <c r="W375" s="440"/>
      <c r="X375" s="440"/>
      <c r="Y375" s="440"/>
      <c r="Z375" s="440"/>
      <c r="AA375" s="444" t="str">
        <f>IFERROR(Tabla135[[#This Row],[Peso del control]]+Tabla135[[#This Row],[Peso de la implementación]],"")</f>
        <v/>
      </c>
      <c r="AB375" s="444" t="str" cm="1">
        <f t="array" ref="AB375">IFERROR(IF(Tabla135[[#This Row],[Registro diligenciado]]=TRUE,_xlfn.IFS(AND(Tabla135[[#This Row],[No. de Control]]=1,Tabla135[[#This Row],[Desplazamiento en la Matriz]]="Probabilidad"),D375-(D375*Tabla135[[#This Row],[Valor del control]]),AND(Tabla135[[#This Row],[No. de Control]]&gt;1,Tabla135[[#This Row],[Desplazamiento en la Matriz]]="Probabilidad"),AB374-(AB374*Tabla135[[#This Row],[Valor del control]]),AND(Tabla135[[#This Row],[No. de Control]]=1,Tabla135[[#This Row],[Desplazamiento en la Matriz]]="Impacto"),D375,AND(Tabla135[[#This Row],[No. de Control]]&gt;1,Tabla135[[#This Row],[Desplazamiento en la Matriz]]="Impacto"),AB374),""),"")</f>
        <v/>
      </c>
      <c r="AC375" s="444" t="str" cm="1">
        <f t="array" ref="AC375">IFERROR(IF(Tabla135[[#This Row],[Registro diligenciado]]=TRUE,_xlfn.IFS(AND(Tabla135[[#This Row],[No. de Control]]=1,Tabla135[[#This Row],[Desplazamiento en la Matriz]]="Impacto"),E375-(E375*Tabla135[[#This Row],[Valor del control]]),AND(Tabla135[[#This Row],[No. de Control]]&gt;1,Tabla135[[#This Row],[Desplazamiento en la Matriz]]="Impacto"),AC374-(AC374*Tabla135[[#This Row],[Valor del control]]),AND(Tabla135[[#This Row],[No. de Control]]=1,Tabla135[[#This Row],[Desplazamiento en la Matriz]]="Probabilidad"),E375,AND(Tabla135[[#This Row],[No. de Control]]&gt;1,Tabla135[[#This Row],[Desplazamiento en la Matriz]]="Probabilidad"),AC374),""),"")</f>
        <v/>
      </c>
      <c r="AD375" s="444">
        <f>IFERROR(_xlfn.MINIFS(Tabla135[Probabilidad residual],Tabla135[Id Riesgo],Tabla135[[#This Row],[Id Riesgo]]),"")</f>
        <v>0</v>
      </c>
      <c r="AE375" s="444">
        <f>IFERROR(_xlfn.MINIFS(Tabla135[Impacto residual],Tabla135[Id Riesgo],Tabla135[[#This Row],[Id Riesgo]]),"")</f>
        <v>0</v>
      </c>
      <c r="AF375" s="444" t="str" cm="1">
        <f t="array" ref="AF3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5" s="444" t="str" cm="1">
        <f t="array" ref="AG3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5"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5" s="458"/>
      <c r="AJ375" s="803">
        <f>_xlfn.MINIFS(Tabla135[Probabilidad residual],Tabla135[Id Riesgo],Tabla135[[#This Row],[Id Riesgo]])</f>
        <v>0</v>
      </c>
      <c r="AK375" s="803">
        <f>_xlfn.MINIFS(Tabla135[Impacto residual],Tabla135[Id Riesgo],Tabla135[[#This Row],[Id Riesgo]])</f>
        <v>0</v>
      </c>
      <c r="AL375" s="803"/>
      <c r="AM375" s="803"/>
      <c r="AN375" s="213"/>
      <c r="AO375" s="213"/>
      <c r="AP375" s="213"/>
      <c r="AQ375" s="213"/>
      <c r="AR375" s="213"/>
      <c r="AS375" s="213"/>
      <c r="AT375" s="213"/>
      <c r="AU375" s="213"/>
      <c r="AV375" s="213"/>
      <c r="AW375" s="213"/>
      <c r="AX375" s="213"/>
      <c r="AY375" s="213"/>
    </row>
    <row r="376" spans="1:51" ht="14.6" hidden="1" x14ac:dyDescent="0.4">
      <c r="A376" s="787" t="str">
        <f>Tabla135[[#This Row],[Id Riesgo]]</f>
        <v>RC37</v>
      </c>
      <c r="B376" s="788" t="str">
        <f>Tabla135[[#This Row],[Riesgo]]</f>
        <v/>
      </c>
      <c r="C376" s="782" t="b">
        <f>Tabla135[[#This Row],[Identificado en paso 1 y 2?]]</f>
        <v>0</v>
      </c>
      <c r="D376" s="803" t="str">
        <f>_xlfn.XLOOKUP(Tabla135[[#This Row],[Id Riesgo]],Tabla13[Id Riesgo],Tabla13[Probabilidad],"",1)</f>
        <v/>
      </c>
      <c r="E376" s="803" t="str">
        <f>IF(C376=TRUE,_xlfn.XLOOKUP(Tabla135[[#This Row],[Id Riesgo]],Tabla13[Id Riesgo],Tabla13[Porcentaje Impacto],"",1),"")</f>
        <v/>
      </c>
      <c r="F376" s="439" t="str">
        <f t="shared" si="36"/>
        <v>RC37</v>
      </c>
      <c r="G376" s="454" t="b">
        <f>_xlfn.XLOOKUP(F376,Tabla13[Id Riesgo],Tabla13[Registro diligenciado],FALSE,1)</f>
        <v>0</v>
      </c>
      <c r="H376" s="439" t="str">
        <f>IF(G376,_xlfn.XLOOKUP(F376,Tabla6[Id Riesgo],Tabla6[DESCRIPCIÓN DEL RIESGO],FALSE,1),"")</f>
        <v/>
      </c>
      <c r="I376" s="455" t="str">
        <f>_xlfn.XLOOKUP(Tabla135[[#This Row],[Id Riesgo]],Tabla13[Id Riesgo],Tabla13[Probabilidad])</f>
        <v/>
      </c>
      <c r="J376" s="455" t="str">
        <f>_xlfn.XLOOKUP(Tabla135[[#This Row],[Id Riesgo]],Tabla13[Id Riesgo],Tabla13[Porcentaje Impacto],"",1)</f>
        <v/>
      </c>
      <c r="K376" s="445">
        <v>5</v>
      </c>
      <c r="L376" s="448"/>
      <c r="M376" s="448"/>
      <c r="N376" s="448"/>
      <c r="O376" s="440"/>
      <c r="P376" s="448"/>
      <c r="Q376" s="456" t="str">
        <f>_xlfn.TEXTJOIN(" ",TRUE,Tabla135[[#This Row],[Actividad - Acción ¿Qué?
Inicia con verbo]],Tabla135[[#This Row],[Complemento
(Observaciones o desviaciones)]])</f>
        <v/>
      </c>
      <c r="R376" s="440"/>
      <c r="S376" s="455" t="str">
        <f>_xlfn.XLOOKUP(Tabla135[[#This Row],[Tipo de control]],Tabla7[Tipo de control],Tabla7[Peso],"",1)</f>
        <v/>
      </c>
      <c r="T376" s="439" t="str">
        <f>_xlfn.XLOOKUP(Tabla135[[#This Row],[Tipo de control]],Tabla7[Tipo de control],Tabla7[Afectación matriz],"",1)</f>
        <v/>
      </c>
      <c r="U376" s="440"/>
      <c r="V376" s="455" t="str">
        <f>_xlfn.XLOOKUP(Tabla135[[#This Row],[Implementación]],Tabla11[Implementación],Tabla11[Peso],"",1)</f>
        <v/>
      </c>
      <c r="W376" s="440"/>
      <c r="X376" s="440"/>
      <c r="Y376" s="440"/>
      <c r="Z376" s="440"/>
      <c r="AA376" s="444" t="str">
        <f>IFERROR(Tabla135[[#This Row],[Peso del control]]+Tabla135[[#This Row],[Peso de la implementación]],"")</f>
        <v/>
      </c>
      <c r="AB376" s="444" t="str" cm="1">
        <f t="array" ref="AB376">IFERROR(IF(Tabla135[[#This Row],[Registro diligenciado]]=TRUE,_xlfn.IFS(AND(Tabla135[[#This Row],[No. de Control]]=1,Tabla135[[#This Row],[Desplazamiento en la Matriz]]="Probabilidad"),D376-(D376*Tabla135[[#This Row],[Valor del control]]),AND(Tabla135[[#This Row],[No. de Control]]&gt;1,Tabla135[[#This Row],[Desplazamiento en la Matriz]]="Probabilidad"),AB375-(AB375*Tabla135[[#This Row],[Valor del control]]),AND(Tabla135[[#This Row],[No. de Control]]=1,Tabla135[[#This Row],[Desplazamiento en la Matriz]]="Impacto"),D376,AND(Tabla135[[#This Row],[No. de Control]]&gt;1,Tabla135[[#This Row],[Desplazamiento en la Matriz]]="Impacto"),AB375),""),"")</f>
        <v/>
      </c>
      <c r="AC376" s="444" t="str" cm="1">
        <f t="array" ref="AC376">IFERROR(IF(Tabla135[[#This Row],[Registro diligenciado]]=TRUE,_xlfn.IFS(AND(Tabla135[[#This Row],[No. de Control]]=1,Tabla135[[#This Row],[Desplazamiento en la Matriz]]="Impacto"),E376-(E376*Tabla135[[#This Row],[Valor del control]]),AND(Tabla135[[#This Row],[No. de Control]]&gt;1,Tabla135[[#This Row],[Desplazamiento en la Matriz]]="Impacto"),AC375-(AC375*Tabla135[[#This Row],[Valor del control]]),AND(Tabla135[[#This Row],[No. de Control]]=1,Tabla135[[#This Row],[Desplazamiento en la Matriz]]="Probabilidad"),E376,AND(Tabla135[[#This Row],[No. de Control]]&gt;1,Tabla135[[#This Row],[Desplazamiento en la Matriz]]="Probabilidad"),AC375),""),"")</f>
        <v/>
      </c>
      <c r="AD376" s="444">
        <f>IFERROR(_xlfn.MINIFS(Tabla135[Probabilidad residual],Tabla135[Id Riesgo],Tabla135[[#This Row],[Id Riesgo]]),"")</f>
        <v>0</v>
      </c>
      <c r="AE376" s="444">
        <f>IFERROR(_xlfn.MINIFS(Tabla135[Impacto residual],Tabla135[Id Riesgo],Tabla135[[#This Row],[Id Riesgo]]),"")</f>
        <v>0</v>
      </c>
      <c r="AF376" s="444" t="str" cm="1">
        <f t="array" ref="AF3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6" s="444" t="str" cm="1">
        <f t="array" ref="AG3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6"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6" s="458"/>
      <c r="AJ376" s="803">
        <f>_xlfn.MINIFS(Tabla135[Probabilidad residual],Tabla135[Id Riesgo],Tabla135[[#This Row],[Id Riesgo]])</f>
        <v>0</v>
      </c>
      <c r="AK376" s="803">
        <f>_xlfn.MINIFS(Tabla135[Impacto residual],Tabla135[Id Riesgo],Tabla135[[#This Row],[Id Riesgo]])</f>
        <v>0</v>
      </c>
      <c r="AL376" s="803"/>
      <c r="AM376" s="803"/>
      <c r="AN376" s="213"/>
      <c r="AO376" s="213"/>
      <c r="AP376" s="213"/>
      <c r="AQ376" s="213"/>
      <c r="AR376" s="213"/>
      <c r="AS376" s="213"/>
      <c r="AT376" s="213"/>
      <c r="AU376" s="213"/>
      <c r="AV376" s="213"/>
      <c r="AW376" s="213"/>
      <c r="AX376" s="213"/>
      <c r="AY376" s="213"/>
    </row>
    <row r="377" spans="1:51" ht="14.6" hidden="1" x14ac:dyDescent="0.4">
      <c r="A377" s="787" t="str">
        <f>Tabla135[[#This Row],[Id Riesgo]]</f>
        <v>RC37</v>
      </c>
      <c r="B377" s="788" t="str">
        <f>Tabla135[[#This Row],[Riesgo]]</f>
        <v/>
      </c>
      <c r="C377" s="782" t="b">
        <f>Tabla135[[#This Row],[Identificado en paso 1 y 2?]]</f>
        <v>0</v>
      </c>
      <c r="D377" s="803" t="str">
        <f>_xlfn.XLOOKUP(Tabla135[[#This Row],[Id Riesgo]],Tabla13[Id Riesgo],Tabla13[Probabilidad],"",1)</f>
        <v/>
      </c>
      <c r="E377" s="803" t="str">
        <f>IF(C377=TRUE,_xlfn.XLOOKUP(Tabla135[[#This Row],[Id Riesgo]],Tabla13[Id Riesgo],Tabla13[Porcentaje Impacto],"",1),"")</f>
        <v/>
      </c>
      <c r="F377" s="439" t="str">
        <f t="shared" si="36"/>
        <v>RC37</v>
      </c>
      <c r="G377" s="454" t="b">
        <f>_xlfn.XLOOKUP(F377,Tabla13[Id Riesgo],Tabla13[Registro diligenciado],FALSE,1)</f>
        <v>0</v>
      </c>
      <c r="H377" s="439" t="str">
        <f>IF(G377,_xlfn.XLOOKUP(F377,Tabla6[Id Riesgo],Tabla6[DESCRIPCIÓN DEL RIESGO],FALSE,1),"")</f>
        <v/>
      </c>
      <c r="I377" s="455" t="str">
        <f>_xlfn.XLOOKUP(Tabla135[[#This Row],[Id Riesgo]],Tabla13[Id Riesgo],Tabla13[Probabilidad])</f>
        <v/>
      </c>
      <c r="J377" s="455" t="str">
        <f>_xlfn.XLOOKUP(Tabla135[[#This Row],[Id Riesgo]],Tabla13[Id Riesgo],Tabla13[Porcentaje Impacto],"",1)</f>
        <v/>
      </c>
      <c r="K377" s="445">
        <v>6</v>
      </c>
      <c r="L377" s="448"/>
      <c r="M377" s="448"/>
      <c r="N377" s="448"/>
      <c r="O377" s="440"/>
      <c r="P377" s="448"/>
      <c r="Q377" s="456" t="str">
        <f>_xlfn.TEXTJOIN(" ",TRUE,Tabla135[[#This Row],[Actividad - Acción ¿Qué?
Inicia con verbo]],Tabla135[[#This Row],[Complemento
(Observaciones o desviaciones)]])</f>
        <v/>
      </c>
      <c r="R377" s="440"/>
      <c r="S377" s="455" t="str">
        <f>_xlfn.XLOOKUP(Tabla135[[#This Row],[Tipo de control]],Tabla7[Tipo de control],Tabla7[Peso],"",1)</f>
        <v/>
      </c>
      <c r="T377" s="439" t="str">
        <f>_xlfn.XLOOKUP(Tabla135[[#This Row],[Tipo de control]],Tabla7[Tipo de control],Tabla7[Afectación matriz],"",1)</f>
        <v/>
      </c>
      <c r="U377" s="440"/>
      <c r="V377" s="455" t="str">
        <f>_xlfn.XLOOKUP(Tabla135[[#This Row],[Implementación]],Tabla11[Implementación],Tabla11[Peso],"",1)</f>
        <v/>
      </c>
      <c r="W377" s="440"/>
      <c r="X377" s="440"/>
      <c r="Y377" s="440"/>
      <c r="Z377" s="440"/>
      <c r="AA377" s="444" t="str">
        <f>IFERROR(Tabla135[[#This Row],[Peso del control]]+Tabla135[[#This Row],[Peso de la implementación]],"")</f>
        <v/>
      </c>
      <c r="AB377" s="444" t="str" cm="1">
        <f t="array" ref="AB377">IFERROR(IF(Tabla135[[#This Row],[Registro diligenciado]]=TRUE,_xlfn.IFS(AND(Tabla135[[#This Row],[No. de Control]]=1,Tabla135[[#This Row],[Desplazamiento en la Matriz]]="Probabilidad"),D377-(D377*Tabla135[[#This Row],[Valor del control]]),AND(Tabla135[[#This Row],[No. de Control]]&gt;1,Tabla135[[#This Row],[Desplazamiento en la Matriz]]="Probabilidad"),AB376-(AB376*Tabla135[[#This Row],[Valor del control]]),AND(Tabla135[[#This Row],[No. de Control]]=1,Tabla135[[#This Row],[Desplazamiento en la Matriz]]="Impacto"),D377,AND(Tabla135[[#This Row],[No. de Control]]&gt;1,Tabla135[[#This Row],[Desplazamiento en la Matriz]]="Impacto"),AB376),""),"")</f>
        <v/>
      </c>
      <c r="AC377" s="444" t="str" cm="1">
        <f t="array" ref="AC377">IFERROR(IF(Tabla135[[#This Row],[Registro diligenciado]]=TRUE,_xlfn.IFS(AND(Tabla135[[#This Row],[No. de Control]]=1,Tabla135[[#This Row],[Desplazamiento en la Matriz]]="Impacto"),E377-(E377*Tabla135[[#This Row],[Valor del control]]),AND(Tabla135[[#This Row],[No. de Control]]&gt;1,Tabla135[[#This Row],[Desplazamiento en la Matriz]]="Impacto"),AC376-(AC376*Tabla135[[#This Row],[Valor del control]]),AND(Tabla135[[#This Row],[No. de Control]]=1,Tabla135[[#This Row],[Desplazamiento en la Matriz]]="Probabilidad"),E377,AND(Tabla135[[#This Row],[No. de Control]]&gt;1,Tabla135[[#This Row],[Desplazamiento en la Matriz]]="Probabilidad"),AC376),""),"")</f>
        <v/>
      </c>
      <c r="AD377" s="444">
        <f>IFERROR(_xlfn.MINIFS(Tabla135[Probabilidad residual],Tabla135[Id Riesgo],Tabla135[[#This Row],[Id Riesgo]]),"")</f>
        <v>0</v>
      </c>
      <c r="AE377" s="444">
        <f>IFERROR(_xlfn.MINIFS(Tabla135[Impacto residual],Tabla135[Id Riesgo],Tabla135[[#This Row],[Id Riesgo]]),"")</f>
        <v>0</v>
      </c>
      <c r="AF377" s="444" t="str" cm="1">
        <f t="array" ref="AF3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7" s="444" t="str" cm="1">
        <f t="array" ref="AG3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7"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7" s="458"/>
      <c r="AJ377" s="803">
        <f>_xlfn.MINIFS(Tabla135[Probabilidad residual],Tabla135[Id Riesgo],Tabla135[[#This Row],[Id Riesgo]])</f>
        <v>0</v>
      </c>
      <c r="AK377" s="803">
        <f>_xlfn.MINIFS(Tabla135[Impacto residual],Tabla135[Id Riesgo],Tabla135[[#This Row],[Id Riesgo]])</f>
        <v>0</v>
      </c>
      <c r="AL377" s="803"/>
      <c r="AM377" s="803"/>
      <c r="AN377" s="213"/>
      <c r="AO377" s="213"/>
      <c r="AP377" s="213"/>
      <c r="AQ377" s="213"/>
      <c r="AR377" s="213"/>
      <c r="AS377" s="213"/>
      <c r="AT377" s="213"/>
      <c r="AU377" s="213"/>
      <c r="AV377" s="213"/>
      <c r="AW377" s="213"/>
      <c r="AX377" s="213"/>
      <c r="AY377" s="213"/>
    </row>
    <row r="378" spans="1:51" ht="14.6" hidden="1" x14ac:dyDescent="0.4">
      <c r="A378" s="787" t="str">
        <f>Tabla135[[#This Row],[Id Riesgo]]</f>
        <v>RC37</v>
      </c>
      <c r="B378" s="788" t="str">
        <f>Tabla135[[#This Row],[Riesgo]]</f>
        <v/>
      </c>
      <c r="C378" s="782" t="b">
        <f>Tabla135[[#This Row],[Identificado en paso 1 y 2?]]</f>
        <v>0</v>
      </c>
      <c r="D378" s="803" t="str">
        <f>_xlfn.XLOOKUP(Tabla135[[#This Row],[Id Riesgo]],Tabla13[Id Riesgo],Tabla13[Probabilidad],"",1)</f>
        <v/>
      </c>
      <c r="E378" s="803" t="str">
        <f>IF(C378=TRUE,_xlfn.XLOOKUP(Tabla135[[#This Row],[Id Riesgo]],Tabla13[Id Riesgo],Tabla13[Porcentaje Impacto],"",1),"")</f>
        <v/>
      </c>
      <c r="F378" s="439" t="str">
        <f t="shared" si="36"/>
        <v>RC37</v>
      </c>
      <c r="G378" s="454" t="b">
        <f>_xlfn.XLOOKUP(F378,Tabla13[Id Riesgo],Tabla13[Registro diligenciado],FALSE,1)</f>
        <v>0</v>
      </c>
      <c r="H378" s="439" t="str">
        <f>IF(G378,_xlfn.XLOOKUP(F378,Tabla6[Id Riesgo],Tabla6[DESCRIPCIÓN DEL RIESGO],FALSE,1),"")</f>
        <v/>
      </c>
      <c r="I378" s="455" t="str">
        <f>_xlfn.XLOOKUP(Tabla135[[#This Row],[Id Riesgo]],Tabla13[Id Riesgo],Tabla13[Probabilidad])</f>
        <v/>
      </c>
      <c r="J378" s="455" t="str">
        <f>_xlfn.XLOOKUP(Tabla135[[#This Row],[Id Riesgo]],Tabla13[Id Riesgo],Tabla13[Porcentaje Impacto],"",1)</f>
        <v/>
      </c>
      <c r="K378" s="445">
        <v>7</v>
      </c>
      <c r="L378" s="448"/>
      <c r="M378" s="448"/>
      <c r="N378" s="448"/>
      <c r="O378" s="440"/>
      <c r="P378" s="448"/>
      <c r="Q378" s="456" t="str">
        <f>_xlfn.TEXTJOIN(" ",TRUE,Tabla135[[#This Row],[Actividad - Acción ¿Qué?
Inicia con verbo]],Tabla135[[#This Row],[Complemento
(Observaciones o desviaciones)]])</f>
        <v/>
      </c>
      <c r="R378" s="440"/>
      <c r="S378" s="455" t="str">
        <f>_xlfn.XLOOKUP(Tabla135[[#This Row],[Tipo de control]],Tabla7[Tipo de control],Tabla7[Peso],"",1)</f>
        <v/>
      </c>
      <c r="T378" s="439" t="str">
        <f>_xlfn.XLOOKUP(Tabla135[[#This Row],[Tipo de control]],Tabla7[Tipo de control],Tabla7[Afectación matriz],"",1)</f>
        <v/>
      </c>
      <c r="U378" s="440"/>
      <c r="V378" s="455" t="str">
        <f>_xlfn.XLOOKUP(Tabla135[[#This Row],[Implementación]],Tabla11[Implementación],Tabla11[Peso],"",1)</f>
        <v/>
      </c>
      <c r="W378" s="440"/>
      <c r="X378" s="440"/>
      <c r="Y378" s="440"/>
      <c r="Z378" s="440"/>
      <c r="AA378" s="444" t="str">
        <f>IFERROR(Tabla135[[#This Row],[Peso del control]]+Tabla135[[#This Row],[Peso de la implementación]],"")</f>
        <v/>
      </c>
      <c r="AB378" s="444" t="str" cm="1">
        <f t="array" ref="AB378">IFERROR(IF(Tabla135[[#This Row],[Registro diligenciado]]=TRUE,_xlfn.IFS(AND(Tabla135[[#This Row],[No. de Control]]=1,Tabla135[[#This Row],[Desplazamiento en la Matriz]]="Probabilidad"),D378-(D378*Tabla135[[#This Row],[Valor del control]]),AND(Tabla135[[#This Row],[No. de Control]]&gt;1,Tabla135[[#This Row],[Desplazamiento en la Matriz]]="Probabilidad"),AB377-(AB377*Tabla135[[#This Row],[Valor del control]]),AND(Tabla135[[#This Row],[No. de Control]]=1,Tabla135[[#This Row],[Desplazamiento en la Matriz]]="Impacto"),D378,AND(Tabla135[[#This Row],[No. de Control]]&gt;1,Tabla135[[#This Row],[Desplazamiento en la Matriz]]="Impacto"),AB377),""),"")</f>
        <v/>
      </c>
      <c r="AC378" s="444" t="str" cm="1">
        <f t="array" ref="AC378">IFERROR(IF(Tabla135[[#This Row],[Registro diligenciado]]=TRUE,_xlfn.IFS(AND(Tabla135[[#This Row],[No. de Control]]=1,Tabla135[[#This Row],[Desplazamiento en la Matriz]]="Impacto"),E378-(E378*Tabla135[[#This Row],[Valor del control]]),AND(Tabla135[[#This Row],[No. de Control]]&gt;1,Tabla135[[#This Row],[Desplazamiento en la Matriz]]="Impacto"),AC377-(AC377*Tabla135[[#This Row],[Valor del control]]),AND(Tabla135[[#This Row],[No. de Control]]=1,Tabla135[[#This Row],[Desplazamiento en la Matriz]]="Probabilidad"),E378,AND(Tabla135[[#This Row],[No. de Control]]&gt;1,Tabla135[[#This Row],[Desplazamiento en la Matriz]]="Probabilidad"),AC377),""),"")</f>
        <v/>
      </c>
      <c r="AD378" s="444">
        <f>IFERROR(_xlfn.MINIFS(Tabla135[Probabilidad residual],Tabla135[Id Riesgo],Tabla135[[#This Row],[Id Riesgo]]),"")</f>
        <v>0</v>
      </c>
      <c r="AE378" s="444">
        <f>IFERROR(_xlfn.MINIFS(Tabla135[Impacto residual],Tabla135[Id Riesgo],Tabla135[[#This Row],[Id Riesgo]]),"")</f>
        <v>0</v>
      </c>
      <c r="AF378" s="444" t="str" cm="1">
        <f t="array" ref="AF3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8" s="444" t="str" cm="1">
        <f t="array" ref="AG3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8"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8" s="458"/>
      <c r="AJ378" s="803">
        <f>_xlfn.MINIFS(Tabla135[Probabilidad residual],Tabla135[Id Riesgo],Tabla135[[#This Row],[Id Riesgo]])</f>
        <v>0</v>
      </c>
      <c r="AK378" s="803">
        <f>_xlfn.MINIFS(Tabla135[Impacto residual],Tabla135[Id Riesgo],Tabla135[[#This Row],[Id Riesgo]])</f>
        <v>0</v>
      </c>
      <c r="AL378" s="803"/>
      <c r="AM378" s="803"/>
      <c r="AN378" s="213"/>
      <c r="AO378" s="213"/>
      <c r="AP378" s="213"/>
      <c r="AQ378" s="213"/>
      <c r="AR378" s="213"/>
      <c r="AS378" s="213"/>
      <c r="AT378" s="213"/>
      <c r="AU378" s="213"/>
      <c r="AV378" s="213"/>
      <c r="AW378" s="213"/>
      <c r="AX378" s="213"/>
      <c r="AY378" s="213"/>
    </row>
    <row r="379" spans="1:51" ht="14.6" hidden="1" x14ac:dyDescent="0.4">
      <c r="A379" s="787" t="str">
        <f>Tabla135[[#This Row],[Id Riesgo]]</f>
        <v>RC37</v>
      </c>
      <c r="B379" s="788" t="str">
        <f>Tabla135[[#This Row],[Riesgo]]</f>
        <v/>
      </c>
      <c r="C379" s="782" t="b">
        <f>Tabla135[[#This Row],[Identificado en paso 1 y 2?]]</f>
        <v>0</v>
      </c>
      <c r="D379" s="803" t="str">
        <f>_xlfn.XLOOKUP(Tabla135[[#This Row],[Id Riesgo]],Tabla13[Id Riesgo],Tabla13[Probabilidad],"",1)</f>
        <v/>
      </c>
      <c r="E379" s="803" t="str">
        <f>IF(C379=TRUE,_xlfn.XLOOKUP(Tabla135[[#This Row],[Id Riesgo]],Tabla13[Id Riesgo],Tabla13[Porcentaje Impacto],"",1),"")</f>
        <v/>
      </c>
      <c r="F379" s="439" t="str">
        <f t="shared" si="36"/>
        <v>RC37</v>
      </c>
      <c r="G379" s="454" t="b">
        <f>_xlfn.XLOOKUP(F379,Tabla13[Id Riesgo],Tabla13[Registro diligenciado],FALSE,1)</f>
        <v>0</v>
      </c>
      <c r="H379" s="439" t="str">
        <f>IF(G379,_xlfn.XLOOKUP(F379,Tabla6[Id Riesgo],Tabla6[DESCRIPCIÓN DEL RIESGO],FALSE,1),"")</f>
        <v/>
      </c>
      <c r="I379" s="455" t="str">
        <f>_xlfn.XLOOKUP(Tabla135[[#This Row],[Id Riesgo]],Tabla13[Id Riesgo],Tabla13[Probabilidad])</f>
        <v/>
      </c>
      <c r="J379" s="455" t="str">
        <f>_xlfn.XLOOKUP(Tabla135[[#This Row],[Id Riesgo]],Tabla13[Id Riesgo],Tabla13[Porcentaje Impacto],"",1)</f>
        <v/>
      </c>
      <c r="K379" s="445">
        <v>8</v>
      </c>
      <c r="L379" s="448"/>
      <c r="M379" s="448"/>
      <c r="N379" s="448"/>
      <c r="O379" s="440"/>
      <c r="P379" s="448"/>
      <c r="Q379" s="456" t="str">
        <f>_xlfn.TEXTJOIN(" ",TRUE,Tabla135[[#This Row],[Actividad - Acción ¿Qué?
Inicia con verbo]],Tabla135[[#This Row],[Complemento
(Observaciones o desviaciones)]])</f>
        <v/>
      </c>
      <c r="R379" s="440"/>
      <c r="S379" s="455" t="str">
        <f>_xlfn.XLOOKUP(Tabla135[[#This Row],[Tipo de control]],Tabla7[Tipo de control],Tabla7[Peso],"",1)</f>
        <v/>
      </c>
      <c r="T379" s="439" t="str">
        <f>_xlfn.XLOOKUP(Tabla135[[#This Row],[Tipo de control]],Tabla7[Tipo de control],Tabla7[Afectación matriz],"",1)</f>
        <v/>
      </c>
      <c r="U379" s="440"/>
      <c r="V379" s="455" t="str">
        <f>_xlfn.XLOOKUP(Tabla135[[#This Row],[Implementación]],Tabla11[Implementación],Tabla11[Peso],"",1)</f>
        <v/>
      </c>
      <c r="W379" s="440"/>
      <c r="X379" s="440"/>
      <c r="Y379" s="440"/>
      <c r="Z379" s="440"/>
      <c r="AA379" s="444" t="str">
        <f>IFERROR(Tabla135[[#This Row],[Peso del control]]+Tabla135[[#This Row],[Peso de la implementación]],"")</f>
        <v/>
      </c>
      <c r="AB379" s="444" t="str" cm="1">
        <f t="array" ref="AB379">IFERROR(IF(Tabla135[[#This Row],[Registro diligenciado]]=TRUE,_xlfn.IFS(AND(Tabla135[[#This Row],[No. de Control]]=1,Tabla135[[#This Row],[Desplazamiento en la Matriz]]="Probabilidad"),D379-(D379*Tabla135[[#This Row],[Valor del control]]),AND(Tabla135[[#This Row],[No. de Control]]&gt;1,Tabla135[[#This Row],[Desplazamiento en la Matriz]]="Probabilidad"),AB378-(AB378*Tabla135[[#This Row],[Valor del control]]),AND(Tabla135[[#This Row],[No. de Control]]=1,Tabla135[[#This Row],[Desplazamiento en la Matriz]]="Impacto"),D379,AND(Tabla135[[#This Row],[No. de Control]]&gt;1,Tabla135[[#This Row],[Desplazamiento en la Matriz]]="Impacto"),AB378),""),"")</f>
        <v/>
      </c>
      <c r="AC379" s="444" t="str" cm="1">
        <f t="array" ref="AC379">IFERROR(IF(Tabla135[[#This Row],[Registro diligenciado]]=TRUE,_xlfn.IFS(AND(Tabla135[[#This Row],[No. de Control]]=1,Tabla135[[#This Row],[Desplazamiento en la Matriz]]="Impacto"),E379-(E379*Tabla135[[#This Row],[Valor del control]]),AND(Tabla135[[#This Row],[No. de Control]]&gt;1,Tabla135[[#This Row],[Desplazamiento en la Matriz]]="Impacto"),AC378-(AC378*Tabla135[[#This Row],[Valor del control]]),AND(Tabla135[[#This Row],[No. de Control]]=1,Tabla135[[#This Row],[Desplazamiento en la Matriz]]="Probabilidad"),E379,AND(Tabla135[[#This Row],[No. de Control]]&gt;1,Tabla135[[#This Row],[Desplazamiento en la Matriz]]="Probabilidad"),AC378),""),"")</f>
        <v/>
      </c>
      <c r="AD379" s="444">
        <f>IFERROR(_xlfn.MINIFS(Tabla135[Probabilidad residual],Tabla135[Id Riesgo],Tabla135[[#This Row],[Id Riesgo]]),"")</f>
        <v>0</v>
      </c>
      <c r="AE379" s="444">
        <f>IFERROR(_xlfn.MINIFS(Tabla135[Impacto residual],Tabla135[Id Riesgo],Tabla135[[#This Row],[Id Riesgo]]),"")</f>
        <v>0</v>
      </c>
      <c r="AF379" s="444" t="str" cm="1">
        <f t="array" ref="AF3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79" s="444" t="str" cm="1">
        <f t="array" ref="AG3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79"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79" s="458"/>
      <c r="AJ379" s="803">
        <f>_xlfn.MINIFS(Tabla135[Probabilidad residual],Tabla135[Id Riesgo],Tabla135[[#This Row],[Id Riesgo]])</f>
        <v>0</v>
      </c>
      <c r="AK379" s="803">
        <f>_xlfn.MINIFS(Tabla135[Impacto residual],Tabla135[Id Riesgo],Tabla135[[#This Row],[Id Riesgo]])</f>
        <v>0</v>
      </c>
      <c r="AL379" s="803"/>
      <c r="AM379" s="803"/>
      <c r="AN379" s="213"/>
      <c r="AO379" s="213"/>
      <c r="AP379" s="213"/>
      <c r="AQ379" s="213"/>
      <c r="AR379" s="213"/>
      <c r="AS379" s="213"/>
      <c r="AT379" s="213"/>
      <c r="AU379" s="213"/>
      <c r="AV379" s="213"/>
      <c r="AW379" s="213"/>
      <c r="AX379" s="213"/>
      <c r="AY379" s="213"/>
    </row>
    <row r="380" spans="1:51" ht="14.6" hidden="1" x14ac:dyDescent="0.4">
      <c r="A380" s="787" t="str">
        <f>Tabla135[[#This Row],[Id Riesgo]]</f>
        <v>RC37</v>
      </c>
      <c r="B380" s="788" t="str">
        <f>Tabla135[[#This Row],[Riesgo]]</f>
        <v/>
      </c>
      <c r="C380" s="782" t="b">
        <f>Tabla135[[#This Row],[Identificado en paso 1 y 2?]]</f>
        <v>0</v>
      </c>
      <c r="D380" s="803" t="str">
        <f>_xlfn.XLOOKUP(Tabla135[[#This Row],[Id Riesgo]],Tabla13[Id Riesgo],Tabla13[Probabilidad],"",1)</f>
        <v/>
      </c>
      <c r="E380" s="803" t="str">
        <f>IF(C380=TRUE,_xlfn.XLOOKUP(Tabla135[[#This Row],[Id Riesgo]],Tabla13[Id Riesgo],Tabla13[Porcentaje Impacto],"",1),"")</f>
        <v/>
      </c>
      <c r="F380" s="439" t="str">
        <f t="shared" si="36"/>
        <v>RC37</v>
      </c>
      <c r="G380" s="454" t="b">
        <f>_xlfn.XLOOKUP(F380,Tabla13[Id Riesgo],Tabla13[Registro diligenciado],FALSE,1)</f>
        <v>0</v>
      </c>
      <c r="H380" s="439" t="str">
        <f>IF(G380,_xlfn.XLOOKUP(F380,Tabla6[Id Riesgo],Tabla6[DESCRIPCIÓN DEL RIESGO],FALSE,1),"")</f>
        <v/>
      </c>
      <c r="I380" s="455" t="str">
        <f>_xlfn.XLOOKUP(Tabla135[[#This Row],[Id Riesgo]],Tabla13[Id Riesgo],Tabla13[Probabilidad])</f>
        <v/>
      </c>
      <c r="J380" s="455" t="str">
        <f>_xlfn.XLOOKUP(Tabla135[[#This Row],[Id Riesgo]],Tabla13[Id Riesgo],Tabla13[Porcentaje Impacto],"",1)</f>
        <v/>
      </c>
      <c r="K380" s="445">
        <v>9</v>
      </c>
      <c r="L380" s="448"/>
      <c r="M380" s="448"/>
      <c r="N380" s="448"/>
      <c r="O380" s="440"/>
      <c r="P380" s="448"/>
      <c r="Q380" s="456" t="str">
        <f>_xlfn.TEXTJOIN(" ",TRUE,Tabla135[[#This Row],[Actividad - Acción ¿Qué?
Inicia con verbo]],Tabla135[[#This Row],[Complemento
(Observaciones o desviaciones)]])</f>
        <v/>
      </c>
      <c r="R380" s="440"/>
      <c r="S380" s="455" t="str">
        <f>_xlfn.XLOOKUP(Tabla135[[#This Row],[Tipo de control]],Tabla7[Tipo de control],Tabla7[Peso],"",1)</f>
        <v/>
      </c>
      <c r="T380" s="439" t="str">
        <f>_xlfn.XLOOKUP(Tabla135[[#This Row],[Tipo de control]],Tabla7[Tipo de control],Tabla7[Afectación matriz],"",1)</f>
        <v/>
      </c>
      <c r="U380" s="440"/>
      <c r="V380" s="455" t="str">
        <f>_xlfn.XLOOKUP(Tabla135[[#This Row],[Implementación]],Tabla11[Implementación],Tabla11[Peso],"",1)</f>
        <v/>
      </c>
      <c r="W380" s="440"/>
      <c r="X380" s="440"/>
      <c r="Y380" s="440"/>
      <c r="Z380" s="440"/>
      <c r="AA380" s="444" t="str">
        <f>IFERROR(Tabla135[[#This Row],[Peso del control]]+Tabla135[[#This Row],[Peso de la implementación]],"")</f>
        <v/>
      </c>
      <c r="AB380" s="444" t="str" cm="1">
        <f t="array" ref="AB380">IFERROR(IF(Tabla135[[#This Row],[Registro diligenciado]]=TRUE,_xlfn.IFS(AND(Tabla135[[#This Row],[No. de Control]]=1,Tabla135[[#This Row],[Desplazamiento en la Matriz]]="Probabilidad"),D380-(D380*Tabla135[[#This Row],[Valor del control]]),AND(Tabla135[[#This Row],[No. de Control]]&gt;1,Tabla135[[#This Row],[Desplazamiento en la Matriz]]="Probabilidad"),AB379-(AB379*Tabla135[[#This Row],[Valor del control]]),AND(Tabla135[[#This Row],[No. de Control]]=1,Tabla135[[#This Row],[Desplazamiento en la Matriz]]="Impacto"),D380,AND(Tabla135[[#This Row],[No. de Control]]&gt;1,Tabla135[[#This Row],[Desplazamiento en la Matriz]]="Impacto"),AB379),""),"")</f>
        <v/>
      </c>
      <c r="AC380" s="444" t="str" cm="1">
        <f t="array" ref="AC380">IFERROR(IF(Tabla135[[#This Row],[Registro diligenciado]]=TRUE,_xlfn.IFS(AND(Tabla135[[#This Row],[No. de Control]]=1,Tabla135[[#This Row],[Desplazamiento en la Matriz]]="Impacto"),E380-(E380*Tabla135[[#This Row],[Valor del control]]),AND(Tabla135[[#This Row],[No. de Control]]&gt;1,Tabla135[[#This Row],[Desplazamiento en la Matriz]]="Impacto"),AC379-(AC379*Tabla135[[#This Row],[Valor del control]]),AND(Tabla135[[#This Row],[No. de Control]]=1,Tabla135[[#This Row],[Desplazamiento en la Matriz]]="Probabilidad"),E380,AND(Tabla135[[#This Row],[No. de Control]]&gt;1,Tabla135[[#This Row],[Desplazamiento en la Matriz]]="Probabilidad"),AC379),""),"")</f>
        <v/>
      </c>
      <c r="AD380" s="444">
        <f>IFERROR(_xlfn.MINIFS(Tabla135[Probabilidad residual],Tabla135[Id Riesgo],Tabla135[[#This Row],[Id Riesgo]]),"")</f>
        <v>0</v>
      </c>
      <c r="AE380" s="444">
        <f>IFERROR(_xlfn.MINIFS(Tabla135[Impacto residual],Tabla135[Id Riesgo],Tabla135[[#This Row],[Id Riesgo]]),"")</f>
        <v>0</v>
      </c>
      <c r="AF380" s="444" t="str" cm="1">
        <f t="array" ref="AF3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0" s="444" t="str" cm="1">
        <f t="array" ref="AG3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0"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0" s="458"/>
      <c r="AJ380" s="803">
        <f>_xlfn.MINIFS(Tabla135[Probabilidad residual],Tabla135[Id Riesgo],Tabla135[[#This Row],[Id Riesgo]])</f>
        <v>0</v>
      </c>
      <c r="AK380" s="803">
        <f>_xlfn.MINIFS(Tabla135[Impacto residual],Tabla135[Id Riesgo],Tabla135[[#This Row],[Id Riesgo]])</f>
        <v>0</v>
      </c>
      <c r="AL380" s="803"/>
      <c r="AM380" s="803"/>
      <c r="AN380" s="213"/>
      <c r="AO380" s="213"/>
      <c r="AP380" s="213"/>
      <c r="AQ380" s="213"/>
      <c r="AR380" s="213"/>
      <c r="AS380" s="213"/>
      <c r="AT380" s="213"/>
      <c r="AU380" s="213"/>
      <c r="AV380" s="213"/>
      <c r="AW380" s="213"/>
      <c r="AX380" s="213"/>
      <c r="AY380" s="213"/>
    </row>
    <row r="381" spans="1:51" ht="14.6" hidden="1" x14ac:dyDescent="0.4">
      <c r="A381" s="787" t="str">
        <f>Tabla135[[#This Row],[Id Riesgo]]</f>
        <v>RC37</v>
      </c>
      <c r="B381" s="788" t="str">
        <f>Tabla135[[#This Row],[Riesgo]]</f>
        <v/>
      </c>
      <c r="C381" s="782" t="b">
        <f>Tabla135[[#This Row],[Identificado en paso 1 y 2?]]</f>
        <v>0</v>
      </c>
      <c r="D381" s="803" t="str">
        <f>_xlfn.XLOOKUP(Tabla135[[#This Row],[Id Riesgo]],Tabla13[Id Riesgo],Tabla13[Probabilidad],"",1)</f>
        <v/>
      </c>
      <c r="E381" s="803" t="str">
        <f>IF(C381=TRUE,_xlfn.XLOOKUP(Tabla135[[#This Row],[Id Riesgo]],Tabla13[Id Riesgo],Tabla13[Porcentaje Impacto],"",1),"")</f>
        <v/>
      </c>
      <c r="F381" s="439" t="str">
        <f t="shared" si="36"/>
        <v>RC37</v>
      </c>
      <c r="G381" s="454" t="b">
        <f>_xlfn.XLOOKUP(F381,Tabla13[Id Riesgo],Tabla13[Registro diligenciado],FALSE,1)</f>
        <v>0</v>
      </c>
      <c r="H381" s="439" t="str">
        <f>IF(G381,_xlfn.XLOOKUP(F381,Tabla6[Id Riesgo],Tabla6[DESCRIPCIÓN DEL RIESGO],FALSE,1),"")</f>
        <v/>
      </c>
      <c r="I381" s="455" t="str">
        <f>_xlfn.XLOOKUP(Tabla135[[#This Row],[Id Riesgo]],Tabla13[Id Riesgo],Tabla13[Probabilidad])</f>
        <v/>
      </c>
      <c r="J381" s="455" t="str">
        <f>_xlfn.XLOOKUP(Tabla135[[#This Row],[Id Riesgo]],Tabla13[Id Riesgo],Tabla13[Porcentaje Impacto],"",1)</f>
        <v/>
      </c>
      <c r="K381" s="445">
        <v>10</v>
      </c>
      <c r="L381" s="448"/>
      <c r="M381" s="448"/>
      <c r="N381" s="448"/>
      <c r="O381" s="440"/>
      <c r="P381" s="448"/>
      <c r="Q381" s="456" t="str">
        <f>_xlfn.TEXTJOIN(" ",TRUE,Tabla135[[#This Row],[Actividad - Acción ¿Qué?
Inicia con verbo]],Tabla135[[#This Row],[Complemento
(Observaciones o desviaciones)]])</f>
        <v/>
      </c>
      <c r="R381" s="440"/>
      <c r="S381" s="455" t="str">
        <f>_xlfn.XLOOKUP(Tabla135[[#This Row],[Tipo de control]],Tabla7[Tipo de control],Tabla7[Peso],"",1)</f>
        <v/>
      </c>
      <c r="T381" s="439" t="str">
        <f>_xlfn.XLOOKUP(Tabla135[[#This Row],[Tipo de control]],Tabla7[Tipo de control],Tabla7[Afectación matriz],"",1)</f>
        <v/>
      </c>
      <c r="U381" s="440"/>
      <c r="V381" s="455" t="str">
        <f>_xlfn.XLOOKUP(Tabla135[[#This Row],[Implementación]],Tabla11[Implementación],Tabla11[Peso],"",1)</f>
        <v/>
      </c>
      <c r="W381" s="440"/>
      <c r="X381" s="440"/>
      <c r="Y381" s="440"/>
      <c r="Z381" s="440"/>
      <c r="AA381" s="444" t="str">
        <f>IFERROR(Tabla135[[#This Row],[Peso del control]]+Tabla135[[#This Row],[Peso de la implementación]],"")</f>
        <v/>
      </c>
      <c r="AB381" s="444" t="str" cm="1">
        <f t="array" ref="AB381">IFERROR(IF(Tabla135[[#This Row],[Registro diligenciado]]=TRUE,_xlfn.IFS(AND(Tabla135[[#This Row],[No. de Control]]=1,Tabla135[[#This Row],[Desplazamiento en la Matriz]]="Probabilidad"),D381-(D381*Tabla135[[#This Row],[Valor del control]]),AND(Tabla135[[#This Row],[No. de Control]]&gt;1,Tabla135[[#This Row],[Desplazamiento en la Matriz]]="Probabilidad"),AB380-(AB380*Tabla135[[#This Row],[Valor del control]]),AND(Tabla135[[#This Row],[No. de Control]]=1,Tabla135[[#This Row],[Desplazamiento en la Matriz]]="Impacto"),D381,AND(Tabla135[[#This Row],[No. de Control]]&gt;1,Tabla135[[#This Row],[Desplazamiento en la Matriz]]="Impacto"),AB380),""),"")</f>
        <v/>
      </c>
      <c r="AC381" s="444" t="str" cm="1">
        <f t="array" ref="AC381">IFERROR(IF(Tabla135[[#This Row],[Registro diligenciado]]=TRUE,_xlfn.IFS(AND(Tabla135[[#This Row],[No. de Control]]=1,Tabla135[[#This Row],[Desplazamiento en la Matriz]]="Impacto"),E381-(E381*Tabla135[[#This Row],[Valor del control]]),AND(Tabla135[[#This Row],[No. de Control]]&gt;1,Tabla135[[#This Row],[Desplazamiento en la Matriz]]="Impacto"),AC380-(AC380*Tabla135[[#This Row],[Valor del control]]),AND(Tabla135[[#This Row],[No. de Control]]=1,Tabla135[[#This Row],[Desplazamiento en la Matriz]]="Probabilidad"),E381,AND(Tabla135[[#This Row],[No. de Control]]&gt;1,Tabla135[[#This Row],[Desplazamiento en la Matriz]]="Probabilidad"),AC380),""),"")</f>
        <v/>
      </c>
      <c r="AD381" s="444">
        <f>IFERROR(_xlfn.MINIFS(Tabla135[Probabilidad residual],Tabla135[Id Riesgo],Tabla135[[#This Row],[Id Riesgo]]),"")</f>
        <v>0</v>
      </c>
      <c r="AE381" s="444">
        <f>IFERROR(_xlfn.MINIFS(Tabla135[Impacto residual],Tabla135[Id Riesgo],Tabla135[[#This Row],[Id Riesgo]]),"")</f>
        <v>0</v>
      </c>
      <c r="AF381" s="444" t="str" cm="1">
        <f t="array" ref="AF3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381" s="444" t="str" cm="1">
        <f t="array" ref="AG3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381" s="457"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1" s="458"/>
      <c r="AJ381" s="803">
        <f>_xlfn.MINIFS(Tabla135[Probabilidad residual],Tabla135[Id Riesgo],Tabla135[[#This Row],[Id Riesgo]])</f>
        <v>0</v>
      </c>
      <c r="AK381" s="803">
        <f>_xlfn.MINIFS(Tabla135[Impacto residual],Tabla135[Id Riesgo],Tabla135[[#This Row],[Id Riesgo]])</f>
        <v>0</v>
      </c>
      <c r="AL381" s="803"/>
      <c r="AM381" s="803"/>
      <c r="AN381" s="213"/>
      <c r="AO381" s="213"/>
      <c r="AP381" s="213"/>
      <c r="AQ381" s="213"/>
      <c r="AR381" s="213"/>
      <c r="AS381" s="213"/>
      <c r="AT381" s="213"/>
      <c r="AU381" s="213"/>
      <c r="AV381" s="213"/>
      <c r="AW381" s="213"/>
      <c r="AX381" s="213"/>
      <c r="AY381" s="213"/>
    </row>
    <row r="382" spans="1:51" ht="99.45" x14ac:dyDescent="0.4">
      <c r="A382" s="783" t="str">
        <f>Tabla135[[#This Row],[Id Riesgo]]</f>
        <v>RC38</v>
      </c>
      <c r="B382"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2" s="776" t="b">
        <f>Tabla135[[#This Row],[Identificado en paso 1 y 2?]]</f>
        <v>1</v>
      </c>
      <c r="D382" s="801">
        <f>_xlfn.XLOOKUP(Tabla135[[#This Row],[Id Riesgo]],Tabla13[Id Riesgo],Tabla13[Probabilidad],"",1)</f>
        <v>0.8</v>
      </c>
      <c r="E382" s="801">
        <f>IF(C382=TRUE,_xlfn.XLOOKUP(Tabla135[[#This Row],[Id Riesgo]],Tabla13[Id Riesgo],Tabla13[Porcentaje Impacto],"",1),"")</f>
        <v>1</v>
      </c>
      <c r="F382" s="290" t="s">
        <v>629</v>
      </c>
      <c r="G382" s="414" t="b">
        <f>_xlfn.XLOOKUP(F382,Tabla13[Id Riesgo],Tabla13[Registro diligenciado],FALSE,1)</f>
        <v>1</v>
      </c>
      <c r="H382" s="290" t="str">
        <f>IF(G382,_xlfn.XLOOKUP(F382,Tabla6[Id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2" s="327">
        <f>_xlfn.XLOOKUP(Tabla135[[#This Row],[Id Riesgo]],Tabla13[Id Riesgo],Tabla13[Probabilidad])</f>
        <v>0.8</v>
      </c>
      <c r="J382" s="327">
        <f>_xlfn.XLOOKUP(Tabla135[[#This Row],[Id Riesgo]],Tabla13[Id Riesgo],Tabla13[Porcentaje Impacto],"",1)</f>
        <v>1</v>
      </c>
      <c r="K382" s="311">
        <v>1</v>
      </c>
      <c r="L382" s="314" t="s">
        <v>310</v>
      </c>
      <c r="M382" s="314" t="s">
        <v>128</v>
      </c>
      <c r="N382" s="314"/>
      <c r="O382" s="295" t="s">
        <v>975</v>
      </c>
      <c r="P382" s="314" t="s">
        <v>976</v>
      </c>
      <c r="Q382" s="328" t="str">
        <f>_xlfn.TEXTJOIN(" ",TRUE,Tabla135[[#This Row],[Actividad - Acción ¿Qué?
Inicia con verbo]],Tabla135[[#This Row],[Complemento
(Observaciones o desviaciones)]])</f>
        <v>Realizar capacitaciones para la debida aplicación del protocolo de atención al ciudadano  con los contratistas y funcionarios de la UGT Noroccidente que atienden a ciudadanos en las instalaciones de la ANT y fuera de esta en las distintas jornadas misionales e informativas programadas.</v>
      </c>
      <c r="R382" s="295" t="s">
        <v>102</v>
      </c>
      <c r="S382" s="327">
        <f>_xlfn.XLOOKUP(Tabla135[[#This Row],[Tipo de control]],Tabla7[Tipo de control],Tabla7[Peso],"",1)</f>
        <v>0.25</v>
      </c>
      <c r="T382" s="290" t="str">
        <f>_xlfn.XLOOKUP(Tabla135[[#This Row],[Tipo de control]],Tabla7[Tipo de control],Tabla7[Afectación matriz],"",1)</f>
        <v>Probabilidad</v>
      </c>
      <c r="U382" s="295" t="s">
        <v>136</v>
      </c>
      <c r="V382" s="327">
        <f>_xlfn.XLOOKUP(Tabla135[[#This Row],[Implementación]],Tabla11[Implementación],Tabla11[Peso],"",1)</f>
        <v>0.15</v>
      </c>
      <c r="W382" s="295" t="s">
        <v>161</v>
      </c>
      <c r="X382" s="295" t="s">
        <v>222</v>
      </c>
      <c r="Y382" s="295" t="s">
        <v>100</v>
      </c>
      <c r="Z382" s="295" t="s">
        <v>101</v>
      </c>
      <c r="AA382" s="310">
        <f>IFERROR(Tabla135[[#This Row],[Peso del control]]+Tabla135[[#This Row],[Peso de la implementación]],"")</f>
        <v>0.4</v>
      </c>
      <c r="AB382" s="310" cm="1">
        <f t="array" ref="AB382">IFERROR(IF(Tabla135[[#This Row],[Registro diligenciado]]=TRUE,_xlfn.IFS(AND(Tabla135[[#This Row],[No. de Control]]=1,Tabla135[[#This Row],[Desplazamiento en la Matriz]]="Probabilidad"),D382-(D382*Tabla135[[#This Row],[Valor del control]]),AND(Tabla135[[#This Row],[No. de Control]]&gt;1,Tabla135[[#This Row],[Desplazamiento en la Matriz]]="Probabilidad"),AB381-(AB381*Tabla135[[#This Row],[Valor del control]]),AND(Tabla135[[#This Row],[No. de Control]]=1,Tabla135[[#This Row],[Desplazamiento en la Matriz]]="Impacto"),D382,AND(Tabla135[[#This Row],[No. de Control]]&gt;1,Tabla135[[#This Row],[Desplazamiento en la Matriz]]="Impacto"),AB381),""),"")</f>
        <v>0.48</v>
      </c>
      <c r="AC382" s="310" cm="1">
        <f t="array" ref="AC382">IFERROR(IF(Tabla135[[#This Row],[Registro diligenciado]]=TRUE,_xlfn.IFS(AND(Tabla135[[#This Row],[No. de Control]]=1,Tabla135[[#This Row],[Desplazamiento en la Matriz]]="Impacto"),E382-(E382*Tabla135[[#This Row],[Valor del control]]),AND(Tabla135[[#This Row],[No. de Control]]&gt;1,Tabla135[[#This Row],[Desplazamiento en la Matriz]]="Impacto"),AC381-(AC381*Tabla135[[#This Row],[Valor del control]]),AND(Tabla135[[#This Row],[No. de Control]]=1,Tabla135[[#This Row],[Desplazamiento en la Matriz]]="Probabilidad"),E382,AND(Tabla135[[#This Row],[No. de Control]]&gt;1,Tabla135[[#This Row],[Desplazamiento en la Matriz]]="Probabilidad"),AC381),""),"")</f>
        <v>1</v>
      </c>
      <c r="AD382" s="310">
        <f>IFERROR(_xlfn.MINIFS(Tabla135[Probabilidad residual],Tabla135[Id Riesgo],Tabla135[[#This Row],[Id Riesgo]]),"")</f>
        <v>0.48</v>
      </c>
      <c r="AE382" s="310">
        <f>IFERROR(_xlfn.MINIFS(Tabla135[Impacto residual],Tabla135[Id Riesgo],Tabla135[[#This Row],[Id Riesgo]]),"")</f>
        <v>1</v>
      </c>
      <c r="AF382" s="310" t="str" cm="1">
        <f t="array" ref="AF3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2" s="310" t="str" cm="1">
        <f t="array" ref="AG3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82" s="213"/>
      <c r="AJ382" s="801">
        <f>_xlfn.MINIFS(Tabla135[Probabilidad residual],Tabla135[Id Riesgo],Tabla135[[#This Row],[Id Riesgo]])</f>
        <v>0.48</v>
      </c>
      <c r="AK382" s="801">
        <f>_xlfn.MINIFS(Tabla135[Impacto residual],Tabla135[Id Riesgo],Tabla135[[#This Row],[Id Riesgo]])</f>
        <v>1</v>
      </c>
      <c r="AL382" s="801" t="str" cm="1">
        <f t="array" ref="AL382">IFERROR(_xlfn.IFS(AND(AJ382&gt;=CONFIGURACIÓN!$BF$6,AJ382&lt;=CONFIGURACIÓN!$BG$6),CONFIGURACIÓN!$BE$6,AND(AJ382&gt;=CONFIGURACIÓN!$BF$7,AJ382&lt;=CONFIGURACIÓN!$BG$7),CONFIGURACIÓN!$BE$7,AND(AJ382&gt;=CONFIGURACIÓN!$BF$8,AJ382&lt;=CONFIGURACIÓN!$BG$8),CONFIGURACIÓN!$BE$8,AND(AJ382&gt;=CONFIGURACIÓN!$BF$9,AJ382&lt;=CONFIGURACIÓN!$BG$9),CONFIGURACIÓN!$BE$9,AND(AJ382&gt;=CONFIGURACIÓN!$BF$10,AJ382&lt;=CONFIGURACIÓN!$BG$10),CONFIGURACIÓN!$BE$10),"")</f>
        <v>Media</v>
      </c>
      <c r="AM382" s="801" t="str" cm="1">
        <f t="array" ref="AM382">IFERROR(_xlfn.IFS(AND(AK382&gt;=CONFIGURACIÓN!$BJ$6,AK382&lt;=CONFIGURACIÓN!$BK$6),CONFIGURACIÓN!$BI$6,AND(AK382&gt;=CONFIGURACIÓN!$BJ$7,AK382&lt;=CONFIGURACIÓN!$BK$7),CONFIGURACIÓN!$BI$7,AND(AK382&gt;=CONFIGURACIÓN!$BJ$8,AK382&lt;=CONFIGURACIÓN!$BK$8),CONFIGURACIÓN!$BI$8,AND(AK382&gt;=CONFIGURACIÓN!$BJ$9,AK382&lt;=CONFIGURACIÓN!$BK$9),CONFIGURACIÓN!$BI$9,AND(AK382&gt;=CONFIGURACIÓN!$BJ$10,AK382&lt;=CONFIGURACIÓN!$BK$10),CONFIGURACIÓN!$BI$10),"")</f>
        <v>Castastrófico</v>
      </c>
      <c r="AN382" s="213"/>
      <c r="AO382" s="213"/>
      <c r="AP382" s="213"/>
      <c r="AQ382" s="213"/>
      <c r="AR382" s="213"/>
      <c r="AS382" s="213"/>
      <c r="AT382" s="213"/>
      <c r="AU382" s="213"/>
      <c r="AV382" s="213"/>
      <c r="AW382" s="213"/>
      <c r="AX382" s="213"/>
      <c r="AY382" s="213"/>
    </row>
    <row r="383" spans="1:51" ht="99.45" x14ac:dyDescent="0.4">
      <c r="A383" s="783" t="str">
        <f>Tabla135[[#This Row],[Id Riesgo]]</f>
        <v>RC38</v>
      </c>
      <c r="B383"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3" s="776" t="b">
        <f>Tabla135[[#This Row],[Identificado en paso 1 y 2?]]</f>
        <v>1</v>
      </c>
      <c r="D383" s="801">
        <f>_xlfn.XLOOKUP(Tabla135[[#This Row],[Id Riesgo]],Tabla13[Id Riesgo],Tabla13[Probabilidad],"",1)</f>
        <v>0.8</v>
      </c>
      <c r="E383" s="801">
        <f>IF(C383=TRUE,_xlfn.XLOOKUP(Tabla135[[#This Row],[Id Riesgo]],Tabla13[Id Riesgo],Tabla13[Porcentaje Impacto],"",1),"")</f>
        <v>1</v>
      </c>
      <c r="F383" s="290" t="str">
        <f t="shared" ref="F383:F391" si="37">F382</f>
        <v>RC38</v>
      </c>
      <c r="G383" s="414" t="b">
        <f>_xlfn.XLOOKUP(F383,Tabla13[Id Riesgo],Tabla13[Registro diligenciado],FALSE,1)</f>
        <v>1</v>
      </c>
      <c r="H383" s="290" t="str">
        <f>IF(G383,_xlfn.XLOOKUP(F383,Tabla6[Id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3" s="327">
        <f>_xlfn.XLOOKUP(Tabla135[[#This Row],[Id Riesgo]],Tabla13[Id Riesgo],Tabla13[Probabilidad])</f>
        <v>0.8</v>
      </c>
      <c r="J383" s="327">
        <f>_xlfn.XLOOKUP(Tabla135[[#This Row],[Id Riesgo]],Tabla13[Id Riesgo],Tabla13[Porcentaje Impacto],"",1)</f>
        <v>1</v>
      </c>
      <c r="K383" s="311">
        <v>2</v>
      </c>
      <c r="L383" s="314"/>
      <c r="M383" s="314"/>
      <c r="N383" s="314"/>
      <c r="O383" s="295"/>
      <c r="P383" s="314"/>
      <c r="Q383" s="328" t="str">
        <f>_xlfn.TEXTJOIN(" ",TRUE,Tabla135[[#This Row],[Actividad - Acción ¿Qué?
Inicia con verbo]],Tabla135[[#This Row],[Complemento
(Observaciones o desviaciones)]])</f>
        <v/>
      </c>
      <c r="R383" s="295"/>
      <c r="S383" s="327" t="str">
        <f>_xlfn.XLOOKUP(Tabla135[[#This Row],[Tipo de control]],Tabla7[Tipo de control],Tabla7[Peso],"",1)</f>
        <v/>
      </c>
      <c r="T383" s="290" t="str">
        <f>_xlfn.XLOOKUP(Tabla135[[#This Row],[Tipo de control]],Tabla7[Tipo de control],Tabla7[Afectación matriz],"",1)</f>
        <v/>
      </c>
      <c r="U383" s="295"/>
      <c r="V383" s="327" t="str">
        <f>_xlfn.XLOOKUP(Tabla135[[#This Row],[Implementación]],Tabla11[Implementación],Tabla11[Peso],"",1)</f>
        <v/>
      </c>
      <c r="W383" s="295"/>
      <c r="X383" s="295"/>
      <c r="Y383" s="295"/>
      <c r="Z383" s="295"/>
      <c r="AA383" s="310" t="str">
        <f>IFERROR(Tabla135[[#This Row],[Peso del control]]+Tabla135[[#This Row],[Peso de la implementación]],"")</f>
        <v/>
      </c>
      <c r="AB383" s="310" t="str" cm="1">
        <f t="array" ref="AB383">IFERROR(IF(Tabla135[[#This Row],[Registro diligenciado]]=TRUE,_xlfn.IFS(AND(Tabla135[[#This Row],[No. de Control]]=1,Tabla135[[#This Row],[Desplazamiento en la Matriz]]="Probabilidad"),D383-(D383*Tabla135[[#This Row],[Valor del control]]),AND(Tabla135[[#This Row],[No. de Control]]&gt;1,Tabla135[[#This Row],[Desplazamiento en la Matriz]]="Probabilidad"),AB382-(AB382*Tabla135[[#This Row],[Valor del control]]),AND(Tabla135[[#This Row],[No. de Control]]=1,Tabla135[[#This Row],[Desplazamiento en la Matriz]]="Impacto"),D383,AND(Tabla135[[#This Row],[No. de Control]]&gt;1,Tabla135[[#This Row],[Desplazamiento en la Matriz]]="Impacto"),AB382),""),"")</f>
        <v/>
      </c>
      <c r="AC383" s="310" t="str" cm="1">
        <f t="array" ref="AC383">IFERROR(IF(Tabla135[[#This Row],[Registro diligenciado]]=TRUE,_xlfn.IFS(AND(Tabla135[[#This Row],[No. de Control]]=1,Tabla135[[#This Row],[Desplazamiento en la Matriz]]="Impacto"),E383-(E383*Tabla135[[#This Row],[Valor del control]]),AND(Tabla135[[#This Row],[No. de Control]]&gt;1,Tabla135[[#This Row],[Desplazamiento en la Matriz]]="Impacto"),AC382-(AC382*Tabla135[[#This Row],[Valor del control]]),AND(Tabla135[[#This Row],[No. de Control]]=1,Tabla135[[#This Row],[Desplazamiento en la Matriz]]="Probabilidad"),E383,AND(Tabla135[[#This Row],[No. de Control]]&gt;1,Tabla135[[#This Row],[Desplazamiento en la Matriz]]="Probabilidad"),AC382),""),"")</f>
        <v/>
      </c>
      <c r="AD383" s="310">
        <f>IFERROR(_xlfn.MINIFS(Tabla135[Probabilidad residual],Tabla135[Id Riesgo],Tabla135[[#This Row],[Id Riesgo]]),"")</f>
        <v>0.48</v>
      </c>
      <c r="AE383" s="310">
        <f>IFERROR(_xlfn.MINIFS(Tabla135[Impacto residual],Tabla135[Id Riesgo],Tabla135[[#This Row],[Id Riesgo]]),"")</f>
        <v>1</v>
      </c>
      <c r="AF383" s="310" t="str" cm="1">
        <f t="array" ref="AF3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3" s="310" t="str" cm="1">
        <f t="array" ref="AG3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3" s="213"/>
      <c r="AJ383" s="801">
        <f>_xlfn.MINIFS(Tabla135[Probabilidad residual],Tabla135[Id Riesgo],Tabla135[[#This Row],[Id Riesgo]])</f>
        <v>0.48</v>
      </c>
      <c r="AK383" s="801">
        <f>_xlfn.MINIFS(Tabla135[Impacto residual],Tabla135[Id Riesgo],Tabla135[[#This Row],[Id Riesgo]])</f>
        <v>1</v>
      </c>
      <c r="AL383" s="801"/>
      <c r="AM383" s="801"/>
      <c r="AN383" s="213"/>
      <c r="AO383" s="213"/>
      <c r="AP383" s="213"/>
      <c r="AQ383" s="213"/>
      <c r="AR383" s="213"/>
      <c r="AS383" s="213"/>
      <c r="AT383" s="213"/>
      <c r="AU383" s="213"/>
      <c r="AV383" s="213"/>
      <c r="AW383" s="213"/>
      <c r="AX383" s="213"/>
      <c r="AY383" s="213"/>
    </row>
    <row r="384" spans="1:51" ht="99.45" hidden="1" x14ac:dyDescent="0.4">
      <c r="A384" s="783" t="str">
        <f>Tabla135[[#This Row],[Id Riesgo]]</f>
        <v>RC38</v>
      </c>
      <c r="B384"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4" s="776" t="b">
        <f>Tabla135[[#This Row],[Identificado en paso 1 y 2?]]</f>
        <v>1</v>
      </c>
      <c r="D384" s="801">
        <f>_xlfn.XLOOKUP(Tabla135[[#This Row],[Id Riesgo]],Tabla13[Id Riesgo],Tabla13[Probabilidad],"",1)</f>
        <v>0.8</v>
      </c>
      <c r="E384" s="801">
        <f>IF(C384=TRUE,_xlfn.XLOOKUP(Tabla135[[#This Row],[Id Riesgo]],Tabla13[Id Riesgo],Tabla13[Porcentaje Impacto],"",1),"")</f>
        <v>1</v>
      </c>
      <c r="F384" s="290" t="str">
        <f t="shared" si="37"/>
        <v>RC38</v>
      </c>
      <c r="G384" s="414" t="b">
        <f>_xlfn.XLOOKUP(F384,Tabla13[Id Riesgo],Tabla13[Registro diligenciado],FALSE,1)</f>
        <v>1</v>
      </c>
      <c r="H384" s="290" t="str">
        <f>IF(G384,_xlfn.XLOOKUP(F384,Tabla6[Id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4" s="327">
        <f>_xlfn.XLOOKUP(Tabla135[[#This Row],[Id Riesgo]],Tabla13[Id Riesgo],Tabla13[Probabilidad])</f>
        <v>0.8</v>
      </c>
      <c r="J384" s="327">
        <f>_xlfn.XLOOKUP(Tabla135[[#This Row],[Id Riesgo]],Tabla13[Id Riesgo],Tabla13[Porcentaje Impacto],"",1)</f>
        <v>1</v>
      </c>
      <c r="K384" s="311">
        <v>3</v>
      </c>
      <c r="L384" s="314"/>
      <c r="M384" s="314"/>
      <c r="N384" s="314"/>
      <c r="O384" s="295"/>
      <c r="P384" s="314"/>
      <c r="Q384" s="328" t="str">
        <f>_xlfn.TEXTJOIN(" ",TRUE,Tabla135[[#This Row],[Actividad - Acción ¿Qué?
Inicia con verbo]],Tabla135[[#This Row],[Complemento
(Observaciones o desviaciones)]])</f>
        <v/>
      </c>
      <c r="R384" s="295"/>
      <c r="S384" s="327" t="str">
        <f>_xlfn.XLOOKUP(Tabla135[[#This Row],[Tipo de control]],Tabla7[Tipo de control],Tabla7[Peso],"",1)</f>
        <v/>
      </c>
      <c r="T384" s="290" t="str">
        <f>_xlfn.XLOOKUP(Tabla135[[#This Row],[Tipo de control]],Tabla7[Tipo de control],Tabla7[Afectación matriz],"",1)</f>
        <v/>
      </c>
      <c r="U384" s="295"/>
      <c r="V384" s="327" t="str">
        <f>_xlfn.XLOOKUP(Tabla135[[#This Row],[Implementación]],Tabla11[Implementación],Tabla11[Peso],"",1)</f>
        <v/>
      </c>
      <c r="W384" s="295"/>
      <c r="X384" s="295"/>
      <c r="Y384" s="295"/>
      <c r="Z384" s="295"/>
      <c r="AA384" s="310" t="str">
        <f>IFERROR(Tabla135[[#This Row],[Peso del control]]+Tabla135[[#This Row],[Peso de la implementación]],"")</f>
        <v/>
      </c>
      <c r="AB384" s="310" t="str" cm="1">
        <f t="array" ref="AB384">IFERROR(IF(Tabla135[[#This Row],[Registro diligenciado]]=TRUE,_xlfn.IFS(AND(Tabla135[[#This Row],[No. de Control]]=1,Tabla135[[#This Row],[Desplazamiento en la Matriz]]="Probabilidad"),D384-(D384*Tabla135[[#This Row],[Valor del control]]),AND(Tabla135[[#This Row],[No. de Control]]&gt;1,Tabla135[[#This Row],[Desplazamiento en la Matriz]]="Probabilidad"),AB383-(AB383*Tabla135[[#This Row],[Valor del control]]),AND(Tabla135[[#This Row],[No. de Control]]=1,Tabla135[[#This Row],[Desplazamiento en la Matriz]]="Impacto"),D384,AND(Tabla135[[#This Row],[No. de Control]]&gt;1,Tabla135[[#This Row],[Desplazamiento en la Matriz]]="Impacto"),AB383),""),"")</f>
        <v/>
      </c>
      <c r="AC384" s="310" t="str" cm="1">
        <f t="array" ref="AC384">IFERROR(IF(Tabla135[[#This Row],[Registro diligenciado]]=TRUE,_xlfn.IFS(AND(Tabla135[[#This Row],[No. de Control]]=1,Tabla135[[#This Row],[Desplazamiento en la Matriz]]="Impacto"),E384-(E384*Tabla135[[#This Row],[Valor del control]]),AND(Tabla135[[#This Row],[No. de Control]]&gt;1,Tabla135[[#This Row],[Desplazamiento en la Matriz]]="Impacto"),AC383-(AC383*Tabla135[[#This Row],[Valor del control]]),AND(Tabla135[[#This Row],[No. de Control]]=1,Tabla135[[#This Row],[Desplazamiento en la Matriz]]="Probabilidad"),E384,AND(Tabla135[[#This Row],[No. de Control]]&gt;1,Tabla135[[#This Row],[Desplazamiento en la Matriz]]="Probabilidad"),AC383),""),"")</f>
        <v/>
      </c>
      <c r="AD384" s="310">
        <f>IFERROR(_xlfn.MINIFS(Tabla135[Probabilidad residual],Tabla135[Id Riesgo],Tabla135[[#This Row],[Id Riesgo]]),"")</f>
        <v>0.48</v>
      </c>
      <c r="AE384" s="310">
        <f>IFERROR(_xlfn.MINIFS(Tabla135[Impacto residual],Tabla135[Id Riesgo],Tabla135[[#This Row],[Id Riesgo]]),"")</f>
        <v>1</v>
      </c>
      <c r="AF384" s="310" t="str" cm="1">
        <f t="array" ref="AF3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4" s="310" t="str" cm="1">
        <f t="array" ref="AG3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4" s="213"/>
      <c r="AJ384" s="801">
        <f>_xlfn.MINIFS(Tabla135[Probabilidad residual],Tabla135[Id Riesgo],Tabla135[[#This Row],[Id Riesgo]])</f>
        <v>0.48</v>
      </c>
      <c r="AK384" s="801">
        <f>_xlfn.MINIFS(Tabla135[Impacto residual],Tabla135[Id Riesgo],Tabla135[[#This Row],[Id Riesgo]])</f>
        <v>1</v>
      </c>
      <c r="AL384" s="801"/>
      <c r="AM384" s="801"/>
      <c r="AN384" s="213"/>
      <c r="AO384" s="213"/>
      <c r="AP384" s="213"/>
      <c r="AQ384" s="213"/>
      <c r="AR384" s="213"/>
      <c r="AS384" s="213"/>
      <c r="AT384" s="213"/>
      <c r="AU384" s="213"/>
      <c r="AV384" s="213"/>
      <c r="AW384" s="213"/>
      <c r="AX384" s="213"/>
      <c r="AY384" s="213"/>
    </row>
    <row r="385" spans="1:51" ht="99.45" hidden="1" x14ac:dyDescent="0.4">
      <c r="A385" s="783" t="str">
        <f>Tabla135[[#This Row],[Id Riesgo]]</f>
        <v>RC38</v>
      </c>
      <c r="B385"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5" s="776" t="b">
        <f>Tabla135[[#This Row],[Identificado en paso 1 y 2?]]</f>
        <v>1</v>
      </c>
      <c r="D385" s="801">
        <f>_xlfn.XLOOKUP(Tabla135[[#This Row],[Id Riesgo]],Tabla13[Id Riesgo],Tabla13[Probabilidad],"",1)</f>
        <v>0.8</v>
      </c>
      <c r="E385" s="801">
        <f>IF(C385=TRUE,_xlfn.XLOOKUP(Tabla135[[#This Row],[Id Riesgo]],Tabla13[Id Riesgo],Tabla13[Porcentaje Impacto],"",1),"")</f>
        <v>1</v>
      </c>
      <c r="F385" s="290" t="str">
        <f t="shared" si="37"/>
        <v>RC38</v>
      </c>
      <c r="G385" s="414" t="b">
        <f>_xlfn.XLOOKUP(F385,Tabla13[Id Riesgo],Tabla13[Registro diligenciado],FALSE,1)</f>
        <v>1</v>
      </c>
      <c r="H385" s="290" t="str">
        <f>IF(G385,_xlfn.XLOOKUP(F385,Tabla6[Id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5" s="327">
        <f>_xlfn.XLOOKUP(Tabla135[[#This Row],[Id Riesgo]],Tabla13[Id Riesgo],Tabla13[Probabilidad])</f>
        <v>0.8</v>
      </c>
      <c r="J385" s="327">
        <f>_xlfn.XLOOKUP(Tabla135[[#This Row],[Id Riesgo]],Tabla13[Id Riesgo],Tabla13[Porcentaje Impacto],"",1)</f>
        <v>1</v>
      </c>
      <c r="K385" s="311">
        <v>4</v>
      </c>
      <c r="L385" s="314"/>
      <c r="M385" s="314"/>
      <c r="N385" s="314"/>
      <c r="O385" s="295"/>
      <c r="P385" s="314"/>
      <c r="Q385" s="328" t="str">
        <f>_xlfn.TEXTJOIN(" ",TRUE,Tabla135[[#This Row],[Actividad - Acción ¿Qué?
Inicia con verbo]],Tabla135[[#This Row],[Complemento
(Observaciones o desviaciones)]])</f>
        <v/>
      </c>
      <c r="R385" s="295"/>
      <c r="S385" s="327" t="str">
        <f>_xlfn.XLOOKUP(Tabla135[[#This Row],[Tipo de control]],Tabla7[Tipo de control],Tabla7[Peso],"",1)</f>
        <v/>
      </c>
      <c r="T385" s="290" t="str">
        <f>_xlfn.XLOOKUP(Tabla135[[#This Row],[Tipo de control]],Tabla7[Tipo de control],Tabla7[Afectación matriz],"",1)</f>
        <v/>
      </c>
      <c r="U385" s="295"/>
      <c r="V385" s="327" t="str">
        <f>_xlfn.XLOOKUP(Tabla135[[#This Row],[Implementación]],Tabla11[Implementación],Tabla11[Peso],"",1)</f>
        <v/>
      </c>
      <c r="W385" s="295"/>
      <c r="X385" s="295"/>
      <c r="Y385" s="295"/>
      <c r="Z385" s="295"/>
      <c r="AA385" s="310" t="str">
        <f>IFERROR(Tabla135[[#This Row],[Peso del control]]+Tabla135[[#This Row],[Peso de la implementación]],"")</f>
        <v/>
      </c>
      <c r="AB385" s="310" t="str" cm="1">
        <f t="array" ref="AB385">IFERROR(IF(Tabla135[[#This Row],[Registro diligenciado]]=TRUE,_xlfn.IFS(AND(Tabla135[[#This Row],[No. de Control]]=1,Tabla135[[#This Row],[Desplazamiento en la Matriz]]="Probabilidad"),D385-(D385*Tabla135[[#This Row],[Valor del control]]),AND(Tabla135[[#This Row],[No. de Control]]&gt;1,Tabla135[[#This Row],[Desplazamiento en la Matriz]]="Probabilidad"),AB384-(AB384*Tabla135[[#This Row],[Valor del control]]),AND(Tabla135[[#This Row],[No. de Control]]=1,Tabla135[[#This Row],[Desplazamiento en la Matriz]]="Impacto"),D385,AND(Tabla135[[#This Row],[No. de Control]]&gt;1,Tabla135[[#This Row],[Desplazamiento en la Matriz]]="Impacto"),AB384),""),"")</f>
        <v/>
      </c>
      <c r="AC385" s="310" t="str" cm="1">
        <f t="array" ref="AC385">IFERROR(IF(Tabla135[[#This Row],[Registro diligenciado]]=TRUE,_xlfn.IFS(AND(Tabla135[[#This Row],[No. de Control]]=1,Tabla135[[#This Row],[Desplazamiento en la Matriz]]="Impacto"),E385-(E385*Tabla135[[#This Row],[Valor del control]]),AND(Tabla135[[#This Row],[No. de Control]]&gt;1,Tabla135[[#This Row],[Desplazamiento en la Matriz]]="Impacto"),AC384-(AC384*Tabla135[[#This Row],[Valor del control]]),AND(Tabla135[[#This Row],[No. de Control]]=1,Tabla135[[#This Row],[Desplazamiento en la Matriz]]="Probabilidad"),E385,AND(Tabla135[[#This Row],[No. de Control]]&gt;1,Tabla135[[#This Row],[Desplazamiento en la Matriz]]="Probabilidad"),AC384),""),"")</f>
        <v/>
      </c>
      <c r="AD385" s="310">
        <f>IFERROR(_xlfn.MINIFS(Tabla135[Probabilidad residual],Tabla135[Id Riesgo],Tabla135[[#This Row],[Id Riesgo]]),"")</f>
        <v>0.48</v>
      </c>
      <c r="AE385" s="310">
        <f>IFERROR(_xlfn.MINIFS(Tabla135[Impacto residual],Tabla135[Id Riesgo],Tabla135[[#This Row],[Id Riesgo]]),"")</f>
        <v>1</v>
      </c>
      <c r="AF385" s="310" t="str" cm="1">
        <f t="array" ref="AF3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5" s="310" t="str" cm="1">
        <f t="array" ref="AG3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5" s="213"/>
      <c r="AJ385" s="801">
        <f>_xlfn.MINIFS(Tabla135[Probabilidad residual],Tabla135[Id Riesgo],Tabla135[[#This Row],[Id Riesgo]])</f>
        <v>0.48</v>
      </c>
      <c r="AK385" s="801">
        <f>_xlfn.MINIFS(Tabla135[Impacto residual],Tabla135[Id Riesgo],Tabla135[[#This Row],[Id Riesgo]])</f>
        <v>1</v>
      </c>
      <c r="AL385" s="801"/>
      <c r="AM385" s="801"/>
      <c r="AN385" s="213"/>
      <c r="AO385" s="213"/>
      <c r="AP385" s="213"/>
      <c r="AQ385" s="213"/>
      <c r="AR385" s="213"/>
      <c r="AS385" s="213"/>
      <c r="AT385" s="213"/>
      <c r="AU385" s="213"/>
      <c r="AV385" s="213"/>
      <c r="AW385" s="213"/>
      <c r="AX385" s="213"/>
      <c r="AY385" s="213"/>
    </row>
    <row r="386" spans="1:51" ht="99.45" hidden="1" x14ac:dyDescent="0.4">
      <c r="A386" s="783" t="str">
        <f>Tabla135[[#This Row],[Id Riesgo]]</f>
        <v>RC38</v>
      </c>
      <c r="B386"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6" s="776" t="b">
        <f>Tabla135[[#This Row],[Identificado en paso 1 y 2?]]</f>
        <v>1</v>
      </c>
      <c r="D386" s="801">
        <f>_xlfn.XLOOKUP(Tabla135[[#This Row],[Id Riesgo]],Tabla13[Id Riesgo],Tabla13[Probabilidad],"",1)</f>
        <v>0.8</v>
      </c>
      <c r="E386" s="801">
        <f>IF(C386=TRUE,_xlfn.XLOOKUP(Tabla135[[#This Row],[Id Riesgo]],Tabla13[Id Riesgo],Tabla13[Porcentaje Impacto],"",1),"")</f>
        <v>1</v>
      </c>
      <c r="F386" s="290" t="str">
        <f t="shared" si="37"/>
        <v>RC38</v>
      </c>
      <c r="G386" s="414" t="b">
        <f>_xlfn.XLOOKUP(F386,Tabla13[Id Riesgo],Tabla13[Registro diligenciado],FALSE,1)</f>
        <v>1</v>
      </c>
      <c r="H386" s="290" t="str">
        <f>IF(G386,_xlfn.XLOOKUP(F386,Tabla6[Id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6" s="327">
        <f>_xlfn.XLOOKUP(Tabla135[[#This Row],[Id Riesgo]],Tabla13[Id Riesgo],Tabla13[Probabilidad])</f>
        <v>0.8</v>
      </c>
      <c r="J386" s="327">
        <f>_xlfn.XLOOKUP(Tabla135[[#This Row],[Id Riesgo]],Tabla13[Id Riesgo],Tabla13[Porcentaje Impacto],"",1)</f>
        <v>1</v>
      </c>
      <c r="K386" s="311">
        <v>5</v>
      </c>
      <c r="L386" s="314"/>
      <c r="M386" s="314"/>
      <c r="N386" s="314"/>
      <c r="O386" s="295"/>
      <c r="P386" s="314"/>
      <c r="Q386" s="328" t="str">
        <f>_xlfn.TEXTJOIN(" ",TRUE,Tabla135[[#This Row],[Actividad - Acción ¿Qué?
Inicia con verbo]],Tabla135[[#This Row],[Complemento
(Observaciones o desviaciones)]])</f>
        <v/>
      </c>
      <c r="R386" s="295"/>
      <c r="S386" s="327" t="str">
        <f>_xlfn.XLOOKUP(Tabla135[[#This Row],[Tipo de control]],Tabla7[Tipo de control],Tabla7[Peso],"",1)</f>
        <v/>
      </c>
      <c r="T386" s="290" t="str">
        <f>_xlfn.XLOOKUP(Tabla135[[#This Row],[Tipo de control]],Tabla7[Tipo de control],Tabla7[Afectación matriz],"",1)</f>
        <v/>
      </c>
      <c r="U386" s="295"/>
      <c r="V386" s="327" t="str">
        <f>_xlfn.XLOOKUP(Tabla135[[#This Row],[Implementación]],Tabla11[Implementación],Tabla11[Peso],"",1)</f>
        <v/>
      </c>
      <c r="W386" s="295"/>
      <c r="X386" s="295"/>
      <c r="Y386" s="295"/>
      <c r="Z386" s="295"/>
      <c r="AA386" s="310" t="str">
        <f>IFERROR(Tabla135[[#This Row],[Peso del control]]+Tabla135[[#This Row],[Peso de la implementación]],"")</f>
        <v/>
      </c>
      <c r="AB386" s="310" t="str" cm="1">
        <f t="array" ref="AB386">IFERROR(IF(Tabla135[[#This Row],[Registro diligenciado]]=TRUE,_xlfn.IFS(AND(Tabla135[[#This Row],[No. de Control]]=1,Tabla135[[#This Row],[Desplazamiento en la Matriz]]="Probabilidad"),D386-(D386*Tabla135[[#This Row],[Valor del control]]),AND(Tabla135[[#This Row],[No. de Control]]&gt;1,Tabla135[[#This Row],[Desplazamiento en la Matriz]]="Probabilidad"),AB385-(AB385*Tabla135[[#This Row],[Valor del control]]),AND(Tabla135[[#This Row],[No. de Control]]=1,Tabla135[[#This Row],[Desplazamiento en la Matriz]]="Impacto"),D386,AND(Tabla135[[#This Row],[No. de Control]]&gt;1,Tabla135[[#This Row],[Desplazamiento en la Matriz]]="Impacto"),AB385),""),"")</f>
        <v/>
      </c>
      <c r="AC386" s="310" t="str" cm="1">
        <f t="array" ref="AC386">IFERROR(IF(Tabla135[[#This Row],[Registro diligenciado]]=TRUE,_xlfn.IFS(AND(Tabla135[[#This Row],[No. de Control]]=1,Tabla135[[#This Row],[Desplazamiento en la Matriz]]="Impacto"),E386-(E386*Tabla135[[#This Row],[Valor del control]]),AND(Tabla135[[#This Row],[No. de Control]]&gt;1,Tabla135[[#This Row],[Desplazamiento en la Matriz]]="Impacto"),AC385-(AC385*Tabla135[[#This Row],[Valor del control]]),AND(Tabla135[[#This Row],[No. de Control]]=1,Tabla135[[#This Row],[Desplazamiento en la Matriz]]="Probabilidad"),E386,AND(Tabla135[[#This Row],[No. de Control]]&gt;1,Tabla135[[#This Row],[Desplazamiento en la Matriz]]="Probabilidad"),AC385),""),"")</f>
        <v/>
      </c>
      <c r="AD386" s="310">
        <f>IFERROR(_xlfn.MINIFS(Tabla135[Probabilidad residual],Tabla135[Id Riesgo],Tabla135[[#This Row],[Id Riesgo]]),"")</f>
        <v>0.48</v>
      </c>
      <c r="AE386" s="310">
        <f>IFERROR(_xlfn.MINIFS(Tabla135[Impacto residual],Tabla135[Id Riesgo],Tabla135[[#This Row],[Id Riesgo]]),"")</f>
        <v>1</v>
      </c>
      <c r="AF386" s="310" t="str" cm="1">
        <f t="array" ref="AF3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6" s="310" t="str" cm="1">
        <f t="array" ref="AG3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6" s="213"/>
      <c r="AJ386" s="801">
        <f>_xlfn.MINIFS(Tabla135[Probabilidad residual],Tabla135[Id Riesgo],Tabla135[[#This Row],[Id Riesgo]])</f>
        <v>0.48</v>
      </c>
      <c r="AK386" s="801">
        <f>_xlfn.MINIFS(Tabla135[Impacto residual],Tabla135[Id Riesgo],Tabla135[[#This Row],[Id Riesgo]])</f>
        <v>1</v>
      </c>
      <c r="AL386" s="801"/>
      <c r="AM386" s="801"/>
      <c r="AN386" s="213"/>
      <c r="AO386" s="213"/>
      <c r="AP386" s="213"/>
      <c r="AQ386" s="213"/>
      <c r="AR386" s="213"/>
      <c r="AS386" s="213"/>
      <c r="AT386" s="213"/>
      <c r="AU386" s="213"/>
      <c r="AV386" s="213"/>
      <c r="AW386" s="213"/>
      <c r="AX386" s="213"/>
      <c r="AY386" s="213"/>
    </row>
    <row r="387" spans="1:51" ht="99.45" hidden="1" x14ac:dyDescent="0.4">
      <c r="A387" s="783" t="str">
        <f>Tabla135[[#This Row],[Id Riesgo]]</f>
        <v>RC38</v>
      </c>
      <c r="B387"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7" s="776" t="b">
        <f>Tabla135[[#This Row],[Identificado en paso 1 y 2?]]</f>
        <v>1</v>
      </c>
      <c r="D387" s="801">
        <f>_xlfn.XLOOKUP(Tabla135[[#This Row],[Id Riesgo]],Tabla13[Id Riesgo],Tabla13[Probabilidad],"",1)</f>
        <v>0.8</v>
      </c>
      <c r="E387" s="801">
        <f>IF(C387=TRUE,_xlfn.XLOOKUP(Tabla135[[#This Row],[Id Riesgo]],Tabla13[Id Riesgo],Tabla13[Porcentaje Impacto],"",1),"")</f>
        <v>1</v>
      </c>
      <c r="F387" s="290" t="str">
        <f t="shared" si="37"/>
        <v>RC38</v>
      </c>
      <c r="G387" s="414" t="b">
        <f>_xlfn.XLOOKUP(F387,Tabla13[Id Riesgo],Tabla13[Registro diligenciado],FALSE,1)</f>
        <v>1</v>
      </c>
      <c r="H387" s="290" t="str">
        <f>IF(G387,_xlfn.XLOOKUP(F387,Tabla6[Id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7" s="327">
        <f>_xlfn.XLOOKUP(Tabla135[[#This Row],[Id Riesgo]],Tabla13[Id Riesgo],Tabla13[Probabilidad])</f>
        <v>0.8</v>
      </c>
      <c r="J387" s="327">
        <f>_xlfn.XLOOKUP(Tabla135[[#This Row],[Id Riesgo]],Tabla13[Id Riesgo],Tabla13[Porcentaje Impacto],"",1)</f>
        <v>1</v>
      </c>
      <c r="K387" s="311">
        <v>6</v>
      </c>
      <c r="L387" s="314"/>
      <c r="M387" s="314"/>
      <c r="N387" s="314"/>
      <c r="O387" s="295"/>
      <c r="P387" s="314"/>
      <c r="Q387" s="328" t="str">
        <f>_xlfn.TEXTJOIN(" ",TRUE,Tabla135[[#This Row],[Actividad - Acción ¿Qué?
Inicia con verbo]],Tabla135[[#This Row],[Complemento
(Observaciones o desviaciones)]])</f>
        <v/>
      </c>
      <c r="R387" s="295"/>
      <c r="S387" s="327" t="str">
        <f>_xlfn.XLOOKUP(Tabla135[[#This Row],[Tipo de control]],Tabla7[Tipo de control],Tabla7[Peso],"",1)</f>
        <v/>
      </c>
      <c r="T387" s="290" t="str">
        <f>_xlfn.XLOOKUP(Tabla135[[#This Row],[Tipo de control]],Tabla7[Tipo de control],Tabla7[Afectación matriz],"",1)</f>
        <v/>
      </c>
      <c r="U387" s="295"/>
      <c r="V387" s="327" t="str">
        <f>_xlfn.XLOOKUP(Tabla135[[#This Row],[Implementación]],Tabla11[Implementación],Tabla11[Peso],"",1)</f>
        <v/>
      </c>
      <c r="W387" s="295"/>
      <c r="X387" s="295"/>
      <c r="Y387" s="295"/>
      <c r="Z387" s="295"/>
      <c r="AA387" s="310" t="str">
        <f>IFERROR(Tabla135[[#This Row],[Peso del control]]+Tabla135[[#This Row],[Peso de la implementación]],"")</f>
        <v/>
      </c>
      <c r="AB387" s="310" t="str" cm="1">
        <f t="array" ref="AB387">IFERROR(IF(Tabla135[[#This Row],[Registro diligenciado]]=TRUE,_xlfn.IFS(AND(Tabla135[[#This Row],[No. de Control]]=1,Tabla135[[#This Row],[Desplazamiento en la Matriz]]="Probabilidad"),D387-(D387*Tabla135[[#This Row],[Valor del control]]),AND(Tabla135[[#This Row],[No. de Control]]&gt;1,Tabla135[[#This Row],[Desplazamiento en la Matriz]]="Probabilidad"),AB386-(AB386*Tabla135[[#This Row],[Valor del control]]),AND(Tabla135[[#This Row],[No. de Control]]=1,Tabla135[[#This Row],[Desplazamiento en la Matriz]]="Impacto"),D387,AND(Tabla135[[#This Row],[No. de Control]]&gt;1,Tabla135[[#This Row],[Desplazamiento en la Matriz]]="Impacto"),AB386),""),"")</f>
        <v/>
      </c>
      <c r="AC387" s="310" t="str" cm="1">
        <f t="array" ref="AC387">IFERROR(IF(Tabla135[[#This Row],[Registro diligenciado]]=TRUE,_xlfn.IFS(AND(Tabla135[[#This Row],[No. de Control]]=1,Tabla135[[#This Row],[Desplazamiento en la Matriz]]="Impacto"),E387-(E387*Tabla135[[#This Row],[Valor del control]]),AND(Tabla135[[#This Row],[No. de Control]]&gt;1,Tabla135[[#This Row],[Desplazamiento en la Matriz]]="Impacto"),AC386-(AC386*Tabla135[[#This Row],[Valor del control]]),AND(Tabla135[[#This Row],[No. de Control]]=1,Tabla135[[#This Row],[Desplazamiento en la Matriz]]="Probabilidad"),E387,AND(Tabla135[[#This Row],[No. de Control]]&gt;1,Tabla135[[#This Row],[Desplazamiento en la Matriz]]="Probabilidad"),AC386),""),"")</f>
        <v/>
      </c>
      <c r="AD387" s="310">
        <f>IFERROR(_xlfn.MINIFS(Tabla135[Probabilidad residual],Tabla135[Id Riesgo],Tabla135[[#This Row],[Id Riesgo]]),"")</f>
        <v>0.48</v>
      </c>
      <c r="AE387" s="310">
        <f>IFERROR(_xlfn.MINIFS(Tabla135[Impacto residual],Tabla135[Id Riesgo],Tabla135[[#This Row],[Id Riesgo]]),"")</f>
        <v>1</v>
      </c>
      <c r="AF387" s="310" t="str" cm="1">
        <f t="array" ref="AF3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7" s="310" t="str" cm="1">
        <f t="array" ref="AG3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7" s="213"/>
      <c r="AJ387" s="801">
        <f>_xlfn.MINIFS(Tabla135[Probabilidad residual],Tabla135[Id Riesgo],Tabla135[[#This Row],[Id Riesgo]])</f>
        <v>0.48</v>
      </c>
      <c r="AK387" s="801">
        <f>_xlfn.MINIFS(Tabla135[Impacto residual],Tabla135[Id Riesgo],Tabla135[[#This Row],[Id Riesgo]])</f>
        <v>1</v>
      </c>
      <c r="AL387" s="801"/>
      <c r="AM387" s="801"/>
      <c r="AN387" s="213"/>
      <c r="AO387" s="213"/>
      <c r="AP387" s="213"/>
      <c r="AQ387" s="213"/>
      <c r="AR387" s="213"/>
      <c r="AS387" s="213"/>
      <c r="AT387" s="213"/>
      <c r="AU387" s="213"/>
      <c r="AV387" s="213"/>
      <c r="AW387" s="213"/>
      <c r="AX387" s="213"/>
      <c r="AY387" s="213"/>
    </row>
    <row r="388" spans="1:51" ht="99.45" hidden="1" x14ac:dyDescent="0.4">
      <c r="A388" s="783" t="str">
        <f>Tabla135[[#This Row],[Id Riesgo]]</f>
        <v>RC38</v>
      </c>
      <c r="B388"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8" s="776" t="b">
        <f>Tabla135[[#This Row],[Identificado en paso 1 y 2?]]</f>
        <v>1</v>
      </c>
      <c r="D388" s="801">
        <f>_xlfn.XLOOKUP(Tabla135[[#This Row],[Id Riesgo]],Tabla13[Id Riesgo],Tabla13[Probabilidad],"",1)</f>
        <v>0.8</v>
      </c>
      <c r="E388" s="801">
        <f>IF(C388=TRUE,_xlfn.XLOOKUP(Tabla135[[#This Row],[Id Riesgo]],Tabla13[Id Riesgo],Tabla13[Porcentaje Impacto],"",1),"")</f>
        <v>1</v>
      </c>
      <c r="F388" s="290" t="str">
        <f t="shared" si="37"/>
        <v>RC38</v>
      </c>
      <c r="G388" s="414" t="b">
        <f>_xlfn.XLOOKUP(F388,Tabla13[Id Riesgo],Tabla13[Registro diligenciado],FALSE,1)</f>
        <v>1</v>
      </c>
      <c r="H388" s="290" t="str">
        <f>IF(G388,_xlfn.XLOOKUP(F388,Tabla6[Id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8" s="327">
        <f>_xlfn.XLOOKUP(Tabla135[[#This Row],[Id Riesgo]],Tabla13[Id Riesgo],Tabla13[Probabilidad])</f>
        <v>0.8</v>
      </c>
      <c r="J388" s="327">
        <f>_xlfn.XLOOKUP(Tabla135[[#This Row],[Id Riesgo]],Tabla13[Id Riesgo],Tabla13[Porcentaje Impacto],"",1)</f>
        <v>1</v>
      </c>
      <c r="K388" s="311">
        <v>7</v>
      </c>
      <c r="L388" s="314"/>
      <c r="M388" s="314"/>
      <c r="N388" s="314"/>
      <c r="O388" s="295"/>
      <c r="P388" s="314"/>
      <c r="Q388" s="328" t="str">
        <f>_xlfn.TEXTJOIN(" ",TRUE,Tabla135[[#This Row],[Actividad - Acción ¿Qué?
Inicia con verbo]],Tabla135[[#This Row],[Complemento
(Observaciones o desviaciones)]])</f>
        <v/>
      </c>
      <c r="R388" s="295"/>
      <c r="S388" s="327" t="str">
        <f>_xlfn.XLOOKUP(Tabla135[[#This Row],[Tipo de control]],Tabla7[Tipo de control],Tabla7[Peso],"",1)</f>
        <v/>
      </c>
      <c r="T388" s="290" t="str">
        <f>_xlfn.XLOOKUP(Tabla135[[#This Row],[Tipo de control]],Tabla7[Tipo de control],Tabla7[Afectación matriz],"",1)</f>
        <v/>
      </c>
      <c r="U388" s="295"/>
      <c r="V388" s="327" t="str">
        <f>_xlfn.XLOOKUP(Tabla135[[#This Row],[Implementación]],Tabla11[Implementación],Tabla11[Peso],"",1)</f>
        <v/>
      </c>
      <c r="W388" s="295"/>
      <c r="X388" s="295"/>
      <c r="Y388" s="295"/>
      <c r="Z388" s="295"/>
      <c r="AA388" s="310" t="str">
        <f>IFERROR(Tabla135[[#This Row],[Peso del control]]+Tabla135[[#This Row],[Peso de la implementación]],"")</f>
        <v/>
      </c>
      <c r="AB388" s="310" t="str" cm="1">
        <f t="array" ref="AB388">IFERROR(IF(Tabla135[[#This Row],[Registro diligenciado]]=TRUE,_xlfn.IFS(AND(Tabla135[[#This Row],[No. de Control]]=1,Tabla135[[#This Row],[Desplazamiento en la Matriz]]="Probabilidad"),D388-(D388*Tabla135[[#This Row],[Valor del control]]),AND(Tabla135[[#This Row],[No. de Control]]&gt;1,Tabla135[[#This Row],[Desplazamiento en la Matriz]]="Probabilidad"),AB387-(AB387*Tabla135[[#This Row],[Valor del control]]),AND(Tabla135[[#This Row],[No. de Control]]=1,Tabla135[[#This Row],[Desplazamiento en la Matriz]]="Impacto"),D388,AND(Tabla135[[#This Row],[No. de Control]]&gt;1,Tabla135[[#This Row],[Desplazamiento en la Matriz]]="Impacto"),AB387),""),"")</f>
        <v/>
      </c>
      <c r="AC388" s="310" t="str" cm="1">
        <f t="array" ref="AC388">IFERROR(IF(Tabla135[[#This Row],[Registro diligenciado]]=TRUE,_xlfn.IFS(AND(Tabla135[[#This Row],[No. de Control]]=1,Tabla135[[#This Row],[Desplazamiento en la Matriz]]="Impacto"),E388-(E388*Tabla135[[#This Row],[Valor del control]]),AND(Tabla135[[#This Row],[No. de Control]]&gt;1,Tabla135[[#This Row],[Desplazamiento en la Matriz]]="Impacto"),AC387-(AC387*Tabla135[[#This Row],[Valor del control]]),AND(Tabla135[[#This Row],[No. de Control]]=1,Tabla135[[#This Row],[Desplazamiento en la Matriz]]="Probabilidad"),E388,AND(Tabla135[[#This Row],[No. de Control]]&gt;1,Tabla135[[#This Row],[Desplazamiento en la Matriz]]="Probabilidad"),AC387),""),"")</f>
        <v/>
      </c>
      <c r="AD388" s="310">
        <f>IFERROR(_xlfn.MINIFS(Tabla135[Probabilidad residual],Tabla135[Id Riesgo],Tabla135[[#This Row],[Id Riesgo]]),"")</f>
        <v>0.48</v>
      </c>
      <c r="AE388" s="310">
        <f>IFERROR(_xlfn.MINIFS(Tabla135[Impacto residual],Tabla135[Id Riesgo],Tabla135[[#This Row],[Id Riesgo]]),"")</f>
        <v>1</v>
      </c>
      <c r="AF388" s="310" t="str" cm="1">
        <f t="array" ref="AF3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8" s="310" t="str" cm="1">
        <f t="array" ref="AG3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8" s="213"/>
      <c r="AJ388" s="801">
        <f>_xlfn.MINIFS(Tabla135[Probabilidad residual],Tabla135[Id Riesgo],Tabla135[[#This Row],[Id Riesgo]])</f>
        <v>0.48</v>
      </c>
      <c r="AK388" s="801">
        <f>_xlfn.MINIFS(Tabla135[Impacto residual],Tabla135[Id Riesgo],Tabla135[[#This Row],[Id Riesgo]])</f>
        <v>1</v>
      </c>
      <c r="AL388" s="801"/>
      <c r="AM388" s="801"/>
      <c r="AN388" s="213"/>
      <c r="AO388" s="213"/>
      <c r="AP388" s="213"/>
      <c r="AQ388" s="213"/>
      <c r="AR388" s="213"/>
      <c r="AS388" s="213"/>
      <c r="AT388" s="213"/>
      <c r="AU388" s="213"/>
      <c r="AV388" s="213"/>
      <c r="AW388" s="213"/>
      <c r="AX388" s="213"/>
      <c r="AY388" s="213"/>
    </row>
    <row r="389" spans="1:51" ht="99.45" hidden="1" x14ac:dyDescent="0.4">
      <c r="A389" s="783" t="str">
        <f>Tabla135[[#This Row],[Id Riesgo]]</f>
        <v>RC38</v>
      </c>
      <c r="B389"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89" s="776" t="b">
        <f>Tabla135[[#This Row],[Identificado en paso 1 y 2?]]</f>
        <v>1</v>
      </c>
      <c r="D389" s="801">
        <f>_xlfn.XLOOKUP(Tabla135[[#This Row],[Id Riesgo]],Tabla13[Id Riesgo],Tabla13[Probabilidad],"",1)</f>
        <v>0.8</v>
      </c>
      <c r="E389" s="801">
        <f>IF(C389=TRUE,_xlfn.XLOOKUP(Tabla135[[#This Row],[Id Riesgo]],Tabla13[Id Riesgo],Tabla13[Porcentaje Impacto],"",1),"")</f>
        <v>1</v>
      </c>
      <c r="F389" s="290" t="str">
        <f t="shared" si="37"/>
        <v>RC38</v>
      </c>
      <c r="G389" s="414" t="b">
        <f>_xlfn.XLOOKUP(F389,Tabla13[Id Riesgo],Tabla13[Registro diligenciado],FALSE,1)</f>
        <v>1</v>
      </c>
      <c r="H389" s="290" t="str">
        <f>IF(G389,_xlfn.XLOOKUP(F389,Tabla6[Id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89" s="327">
        <f>_xlfn.XLOOKUP(Tabla135[[#This Row],[Id Riesgo]],Tabla13[Id Riesgo],Tabla13[Probabilidad])</f>
        <v>0.8</v>
      </c>
      <c r="J389" s="327">
        <f>_xlfn.XLOOKUP(Tabla135[[#This Row],[Id Riesgo]],Tabla13[Id Riesgo],Tabla13[Porcentaje Impacto],"",1)</f>
        <v>1</v>
      </c>
      <c r="K389" s="311">
        <v>8</v>
      </c>
      <c r="L389" s="314"/>
      <c r="M389" s="314"/>
      <c r="N389" s="314"/>
      <c r="O389" s="295"/>
      <c r="P389" s="314"/>
      <c r="Q389" s="328" t="str">
        <f>_xlfn.TEXTJOIN(" ",TRUE,Tabla135[[#This Row],[Actividad - Acción ¿Qué?
Inicia con verbo]],Tabla135[[#This Row],[Complemento
(Observaciones o desviaciones)]])</f>
        <v/>
      </c>
      <c r="R389" s="295"/>
      <c r="S389" s="327" t="str">
        <f>_xlfn.XLOOKUP(Tabla135[[#This Row],[Tipo de control]],Tabla7[Tipo de control],Tabla7[Peso],"",1)</f>
        <v/>
      </c>
      <c r="T389" s="290" t="str">
        <f>_xlfn.XLOOKUP(Tabla135[[#This Row],[Tipo de control]],Tabla7[Tipo de control],Tabla7[Afectación matriz],"",1)</f>
        <v/>
      </c>
      <c r="U389" s="295"/>
      <c r="V389" s="327" t="str">
        <f>_xlfn.XLOOKUP(Tabla135[[#This Row],[Implementación]],Tabla11[Implementación],Tabla11[Peso],"",1)</f>
        <v/>
      </c>
      <c r="W389" s="295"/>
      <c r="X389" s="295"/>
      <c r="Y389" s="295"/>
      <c r="Z389" s="295"/>
      <c r="AA389" s="310" t="str">
        <f>IFERROR(Tabla135[[#This Row],[Peso del control]]+Tabla135[[#This Row],[Peso de la implementación]],"")</f>
        <v/>
      </c>
      <c r="AB389" s="310" t="str" cm="1">
        <f t="array" ref="AB389">IFERROR(IF(Tabla135[[#This Row],[Registro diligenciado]]=TRUE,_xlfn.IFS(AND(Tabla135[[#This Row],[No. de Control]]=1,Tabla135[[#This Row],[Desplazamiento en la Matriz]]="Probabilidad"),D389-(D389*Tabla135[[#This Row],[Valor del control]]),AND(Tabla135[[#This Row],[No. de Control]]&gt;1,Tabla135[[#This Row],[Desplazamiento en la Matriz]]="Probabilidad"),AB388-(AB388*Tabla135[[#This Row],[Valor del control]]),AND(Tabla135[[#This Row],[No. de Control]]=1,Tabla135[[#This Row],[Desplazamiento en la Matriz]]="Impacto"),D389,AND(Tabla135[[#This Row],[No. de Control]]&gt;1,Tabla135[[#This Row],[Desplazamiento en la Matriz]]="Impacto"),AB388),""),"")</f>
        <v/>
      </c>
      <c r="AC389" s="310" t="str" cm="1">
        <f t="array" ref="AC389">IFERROR(IF(Tabla135[[#This Row],[Registro diligenciado]]=TRUE,_xlfn.IFS(AND(Tabla135[[#This Row],[No. de Control]]=1,Tabla135[[#This Row],[Desplazamiento en la Matriz]]="Impacto"),E389-(E389*Tabla135[[#This Row],[Valor del control]]),AND(Tabla135[[#This Row],[No. de Control]]&gt;1,Tabla135[[#This Row],[Desplazamiento en la Matriz]]="Impacto"),AC388-(AC388*Tabla135[[#This Row],[Valor del control]]),AND(Tabla135[[#This Row],[No. de Control]]=1,Tabla135[[#This Row],[Desplazamiento en la Matriz]]="Probabilidad"),E389,AND(Tabla135[[#This Row],[No. de Control]]&gt;1,Tabla135[[#This Row],[Desplazamiento en la Matriz]]="Probabilidad"),AC388),""),"")</f>
        <v/>
      </c>
      <c r="AD389" s="310">
        <f>IFERROR(_xlfn.MINIFS(Tabla135[Probabilidad residual],Tabla135[Id Riesgo],Tabla135[[#This Row],[Id Riesgo]]),"")</f>
        <v>0.48</v>
      </c>
      <c r="AE389" s="310">
        <f>IFERROR(_xlfn.MINIFS(Tabla135[Impacto residual],Tabla135[Id Riesgo],Tabla135[[#This Row],[Id Riesgo]]),"")</f>
        <v>1</v>
      </c>
      <c r="AF389" s="310" t="str" cm="1">
        <f t="array" ref="AF3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89" s="310" t="str" cm="1">
        <f t="array" ref="AG3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89" s="213"/>
      <c r="AJ389" s="801">
        <f>_xlfn.MINIFS(Tabla135[Probabilidad residual],Tabla135[Id Riesgo],Tabla135[[#This Row],[Id Riesgo]])</f>
        <v>0.48</v>
      </c>
      <c r="AK389" s="801">
        <f>_xlfn.MINIFS(Tabla135[Impacto residual],Tabla135[Id Riesgo],Tabla135[[#This Row],[Id Riesgo]])</f>
        <v>1</v>
      </c>
      <c r="AL389" s="801"/>
      <c r="AM389" s="801"/>
      <c r="AN389" s="213"/>
      <c r="AO389" s="213"/>
      <c r="AP389" s="213"/>
      <c r="AQ389" s="213"/>
      <c r="AR389" s="213"/>
      <c r="AS389" s="213"/>
      <c r="AT389" s="213"/>
      <c r="AU389" s="213"/>
      <c r="AV389" s="213"/>
      <c r="AW389" s="213"/>
      <c r="AX389" s="213"/>
      <c r="AY389" s="213"/>
    </row>
    <row r="390" spans="1:51" ht="99.45" hidden="1" x14ac:dyDescent="0.4">
      <c r="A390" s="783" t="str">
        <f>Tabla135[[#This Row],[Id Riesgo]]</f>
        <v>RC38</v>
      </c>
      <c r="B390"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90" s="776" t="b">
        <f>Tabla135[[#This Row],[Identificado en paso 1 y 2?]]</f>
        <v>1</v>
      </c>
      <c r="D390" s="801">
        <f>_xlfn.XLOOKUP(Tabla135[[#This Row],[Id Riesgo]],Tabla13[Id Riesgo],Tabla13[Probabilidad],"",1)</f>
        <v>0.8</v>
      </c>
      <c r="E390" s="801">
        <f>IF(C390=TRUE,_xlfn.XLOOKUP(Tabla135[[#This Row],[Id Riesgo]],Tabla13[Id Riesgo],Tabla13[Porcentaje Impacto],"",1),"")</f>
        <v>1</v>
      </c>
      <c r="F390" s="290" t="str">
        <f t="shared" si="37"/>
        <v>RC38</v>
      </c>
      <c r="G390" s="414" t="b">
        <f>_xlfn.XLOOKUP(F390,Tabla13[Id Riesgo],Tabla13[Registro diligenciado],FALSE,1)</f>
        <v>1</v>
      </c>
      <c r="H390" s="290" t="str">
        <f>IF(G390,_xlfn.XLOOKUP(F390,Tabla6[Id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90" s="327">
        <f>_xlfn.XLOOKUP(Tabla135[[#This Row],[Id Riesgo]],Tabla13[Id Riesgo],Tabla13[Probabilidad])</f>
        <v>0.8</v>
      </c>
      <c r="J390" s="327">
        <f>_xlfn.XLOOKUP(Tabla135[[#This Row],[Id Riesgo]],Tabla13[Id Riesgo],Tabla13[Porcentaje Impacto],"",1)</f>
        <v>1</v>
      </c>
      <c r="K390" s="311">
        <v>9</v>
      </c>
      <c r="L390" s="314"/>
      <c r="M390" s="314"/>
      <c r="N390" s="314"/>
      <c r="O390" s="295"/>
      <c r="P390" s="314"/>
      <c r="Q390" s="328" t="str">
        <f>_xlfn.TEXTJOIN(" ",TRUE,Tabla135[[#This Row],[Actividad - Acción ¿Qué?
Inicia con verbo]],Tabla135[[#This Row],[Complemento
(Observaciones o desviaciones)]])</f>
        <v/>
      </c>
      <c r="R390" s="295"/>
      <c r="S390" s="327" t="str">
        <f>_xlfn.XLOOKUP(Tabla135[[#This Row],[Tipo de control]],Tabla7[Tipo de control],Tabla7[Peso],"",1)</f>
        <v/>
      </c>
      <c r="T390" s="290" t="str">
        <f>_xlfn.XLOOKUP(Tabla135[[#This Row],[Tipo de control]],Tabla7[Tipo de control],Tabla7[Afectación matriz],"",1)</f>
        <v/>
      </c>
      <c r="U390" s="295"/>
      <c r="V390" s="327" t="str">
        <f>_xlfn.XLOOKUP(Tabla135[[#This Row],[Implementación]],Tabla11[Implementación],Tabla11[Peso],"",1)</f>
        <v/>
      </c>
      <c r="W390" s="295"/>
      <c r="X390" s="295"/>
      <c r="Y390" s="295"/>
      <c r="Z390" s="295"/>
      <c r="AA390" s="310" t="str">
        <f>IFERROR(Tabla135[[#This Row],[Peso del control]]+Tabla135[[#This Row],[Peso de la implementación]],"")</f>
        <v/>
      </c>
      <c r="AB390" s="310" t="str" cm="1">
        <f t="array" ref="AB390">IFERROR(IF(Tabla135[[#This Row],[Registro diligenciado]]=TRUE,_xlfn.IFS(AND(Tabla135[[#This Row],[No. de Control]]=1,Tabla135[[#This Row],[Desplazamiento en la Matriz]]="Probabilidad"),D390-(D390*Tabla135[[#This Row],[Valor del control]]),AND(Tabla135[[#This Row],[No. de Control]]&gt;1,Tabla135[[#This Row],[Desplazamiento en la Matriz]]="Probabilidad"),AB389-(AB389*Tabla135[[#This Row],[Valor del control]]),AND(Tabla135[[#This Row],[No. de Control]]=1,Tabla135[[#This Row],[Desplazamiento en la Matriz]]="Impacto"),D390,AND(Tabla135[[#This Row],[No. de Control]]&gt;1,Tabla135[[#This Row],[Desplazamiento en la Matriz]]="Impacto"),AB389),""),"")</f>
        <v/>
      </c>
      <c r="AC390" s="310" t="str" cm="1">
        <f t="array" ref="AC390">IFERROR(IF(Tabla135[[#This Row],[Registro diligenciado]]=TRUE,_xlfn.IFS(AND(Tabla135[[#This Row],[No. de Control]]=1,Tabla135[[#This Row],[Desplazamiento en la Matriz]]="Impacto"),E390-(E390*Tabla135[[#This Row],[Valor del control]]),AND(Tabla135[[#This Row],[No. de Control]]&gt;1,Tabla135[[#This Row],[Desplazamiento en la Matriz]]="Impacto"),AC389-(AC389*Tabla135[[#This Row],[Valor del control]]),AND(Tabla135[[#This Row],[No. de Control]]=1,Tabla135[[#This Row],[Desplazamiento en la Matriz]]="Probabilidad"),E390,AND(Tabla135[[#This Row],[No. de Control]]&gt;1,Tabla135[[#This Row],[Desplazamiento en la Matriz]]="Probabilidad"),AC389),""),"")</f>
        <v/>
      </c>
      <c r="AD390" s="310">
        <f>IFERROR(_xlfn.MINIFS(Tabla135[Probabilidad residual],Tabla135[Id Riesgo],Tabla135[[#This Row],[Id Riesgo]]),"")</f>
        <v>0.48</v>
      </c>
      <c r="AE390" s="310">
        <f>IFERROR(_xlfn.MINIFS(Tabla135[Impacto residual],Tabla135[Id Riesgo],Tabla135[[#This Row],[Id Riesgo]]),"")</f>
        <v>1</v>
      </c>
      <c r="AF390" s="310" t="str" cm="1">
        <f t="array" ref="AF3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0" s="310" t="str" cm="1">
        <f t="array" ref="AG3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0" s="213"/>
      <c r="AJ390" s="801">
        <f>_xlfn.MINIFS(Tabla135[Probabilidad residual],Tabla135[Id Riesgo],Tabla135[[#This Row],[Id Riesgo]])</f>
        <v>0.48</v>
      </c>
      <c r="AK390" s="801">
        <f>_xlfn.MINIFS(Tabla135[Impacto residual],Tabla135[Id Riesgo],Tabla135[[#This Row],[Id Riesgo]])</f>
        <v>1</v>
      </c>
      <c r="AL390" s="801"/>
      <c r="AM390" s="801"/>
      <c r="AN390" s="213"/>
      <c r="AO390" s="213"/>
      <c r="AP390" s="213"/>
      <c r="AQ390" s="213"/>
      <c r="AR390" s="213"/>
      <c r="AS390" s="213"/>
      <c r="AT390" s="213"/>
      <c r="AU390" s="213"/>
      <c r="AV390" s="213"/>
      <c r="AW390" s="213"/>
      <c r="AX390" s="213"/>
      <c r="AY390" s="213"/>
    </row>
    <row r="391" spans="1:51" ht="99.45" hidden="1" x14ac:dyDescent="0.4">
      <c r="A391" s="783" t="str">
        <f>Tabla135[[#This Row],[Id Riesgo]]</f>
        <v>RC38</v>
      </c>
      <c r="B391" s="784" t="str">
        <f>Tabla135[[#This Row],[Riesgo]]</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C391" s="776" t="b">
        <f>Tabla135[[#This Row],[Identificado en paso 1 y 2?]]</f>
        <v>1</v>
      </c>
      <c r="D391" s="801">
        <f>_xlfn.XLOOKUP(Tabla135[[#This Row],[Id Riesgo]],Tabla13[Id Riesgo],Tabla13[Probabilidad],"",1)</f>
        <v>0.8</v>
      </c>
      <c r="E391" s="801">
        <f>IF(C391=TRUE,_xlfn.XLOOKUP(Tabla135[[#This Row],[Id Riesgo]],Tabla13[Id Riesgo],Tabla13[Porcentaje Impacto],"",1),"")</f>
        <v>1</v>
      </c>
      <c r="F391" s="290" t="str">
        <f t="shared" si="37"/>
        <v>RC38</v>
      </c>
      <c r="G391" s="414" t="b">
        <f>_xlfn.XLOOKUP(F391,Tabla13[Id Riesgo],Tabla13[Registro diligenciado],FALSE,1)</f>
        <v>1</v>
      </c>
      <c r="H391" s="290" t="str">
        <f>IF(G391,_xlfn.XLOOKUP(F391,Tabla6[Id Riesgo],Tabla6[DESCRIPCIÓN DEL RIESGO],FALSE,1),"")</f>
        <v>Posibilidad de afectación Legal, Reputacional, Económica, Operativa por Corrupción, Conflicto de Intereses, Soborno entrante debido a Inadecuada orientación en la respuesta a los requerimientos de los ciudadanos por desconocimiento de los procesos de la Entidad y normas aplicables.</v>
      </c>
      <c r="I391" s="327">
        <f>_xlfn.XLOOKUP(Tabla135[[#This Row],[Id Riesgo]],Tabla13[Id Riesgo],Tabla13[Probabilidad])</f>
        <v>0.8</v>
      </c>
      <c r="J391" s="327">
        <f>_xlfn.XLOOKUP(Tabla135[[#This Row],[Id Riesgo]],Tabla13[Id Riesgo],Tabla13[Porcentaje Impacto],"",1)</f>
        <v>1</v>
      </c>
      <c r="K391" s="311">
        <v>10</v>
      </c>
      <c r="L391" s="314"/>
      <c r="M391" s="314"/>
      <c r="N391" s="314"/>
      <c r="O391" s="295"/>
      <c r="P391" s="314"/>
      <c r="Q391" s="328" t="str">
        <f>_xlfn.TEXTJOIN(" ",TRUE,Tabla135[[#This Row],[Actividad - Acción ¿Qué?
Inicia con verbo]],Tabla135[[#This Row],[Complemento
(Observaciones o desviaciones)]])</f>
        <v/>
      </c>
      <c r="R391" s="295"/>
      <c r="S391" s="327" t="str">
        <f>_xlfn.XLOOKUP(Tabla135[[#This Row],[Tipo de control]],Tabla7[Tipo de control],Tabla7[Peso],"",1)</f>
        <v/>
      </c>
      <c r="T391" s="290" t="str">
        <f>_xlfn.XLOOKUP(Tabla135[[#This Row],[Tipo de control]],Tabla7[Tipo de control],Tabla7[Afectación matriz],"",1)</f>
        <v/>
      </c>
      <c r="U391" s="295"/>
      <c r="V391" s="327" t="str">
        <f>_xlfn.XLOOKUP(Tabla135[[#This Row],[Implementación]],Tabla11[Implementación],Tabla11[Peso],"",1)</f>
        <v/>
      </c>
      <c r="W391" s="295"/>
      <c r="X391" s="295"/>
      <c r="Y391" s="295"/>
      <c r="Z391" s="295"/>
      <c r="AA391" s="310" t="str">
        <f>IFERROR(Tabla135[[#This Row],[Peso del control]]+Tabla135[[#This Row],[Peso de la implementación]],"")</f>
        <v/>
      </c>
      <c r="AB391" s="310" t="str" cm="1">
        <f t="array" ref="AB391">IFERROR(IF(Tabla135[[#This Row],[Registro diligenciado]]=TRUE,_xlfn.IFS(AND(Tabla135[[#This Row],[No. de Control]]=1,Tabla135[[#This Row],[Desplazamiento en la Matriz]]="Probabilidad"),D391-(D391*Tabla135[[#This Row],[Valor del control]]),AND(Tabla135[[#This Row],[No. de Control]]&gt;1,Tabla135[[#This Row],[Desplazamiento en la Matriz]]="Probabilidad"),AB390-(AB390*Tabla135[[#This Row],[Valor del control]]),AND(Tabla135[[#This Row],[No. de Control]]=1,Tabla135[[#This Row],[Desplazamiento en la Matriz]]="Impacto"),D391,AND(Tabla135[[#This Row],[No. de Control]]&gt;1,Tabla135[[#This Row],[Desplazamiento en la Matriz]]="Impacto"),AB390),""),"")</f>
        <v/>
      </c>
      <c r="AC391" s="310" t="str" cm="1">
        <f t="array" ref="AC391">IFERROR(IF(Tabla135[[#This Row],[Registro diligenciado]]=TRUE,_xlfn.IFS(AND(Tabla135[[#This Row],[No. de Control]]=1,Tabla135[[#This Row],[Desplazamiento en la Matriz]]="Impacto"),E391-(E391*Tabla135[[#This Row],[Valor del control]]),AND(Tabla135[[#This Row],[No. de Control]]&gt;1,Tabla135[[#This Row],[Desplazamiento en la Matriz]]="Impacto"),AC390-(AC390*Tabla135[[#This Row],[Valor del control]]),AND(Tabla135[[#This Row],[No. de Control]]=1,Tabla135[[#This Row],[Desplazamiento en la Matriz]]="Probabilidad"),E391,AND(Tabla135[[#This Row],[No. de Control]]&gt;1,Tabla135[[#This Row],[Desplazamiento en la Matriz]]="Probabilidad"),AC390),""),"")</f>
        <v/>
      </c>
      <c r="AD391" s="310">
        <f>IFERROR(_xlfn.MINIFS(Tabla135[Probabilidad residual],Tabla135[Id Riesgo],Tabla135[[#This Row],[Id Riesgo]]),"")</f>
        <v>0.48</v>
      </c>
      <c r="AE391" s="310">
        <f>IFERROR(_xlfn.MINIFS(Tabla135[Impacto residual],Tabla135[Id Riesgo],Tabla135[[#This Row],[Id Riesgo]]),"")</f>
        <v>1</v>
      </c>
      <c r="AF391" s="310" t="str" cm="1">
        <f t="array" ref="AF3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1" s="310" t="str" cm="1">
        <f t="array" ref="AG3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1" s="213"/>
      <c r="AJ391" s="801">
        <f>_xlfn.MINIFS(Tabla135[Probabilidad residual],Tabla135[Id Riesgo],Tabla135[[#This Row],[Id Riesgo]])</f>
        <v>0.48</v>
      </c>
      <c r="AK391" s="801">
        <f>_xlfn.MINIFS(Tabla135[Impacto residual],Tabla135[Id Riesgo],Tabla135[[#This Row],[Id Riesgo]])</f>
        <v>1</v>
      </c>
      <c r="AL391" s="801"/>
      <c r="AM391" s="801"/>
      <c r="AN391" s="213"/>
      <c r="AO391" s="213"/>
      <c r="AP391" s="213"/>
      <c r="AQ391" s="213"/>
      <c r="AR391" s="213"/>
      <c r="AS391" s="213"/>
      <c r="AT391" s="213"/>
      <c r="AU391" s="213"/>
      <c r="AV391" s="213"/>
      <c r="AW391" s="213"/>
      <c r="AX391" s="213"/>
      <c r="AY391" s="213"/>
    </row>
    <row r="392" spans="1:51" ht="111.9" x14ac:dyDescent="0.4">
      <c r="A392" s="783" t="str">
        <f>Tabla135[[#This Row],[Id Riesgo]]</f>
        <v>RC39</v>
      </c>
      <c r="B392"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2" s="776" t="b">
        <f>Tabla135[[#This Row],[Identificado en paso 1 y 2?]]</f>
        <v>1</v>
      </c>
      <c r="D392" s="801">
        <f>_xlfn.XLOOKUP(Tabla135[[#This Row],[Id Riesgo]],Tabla13[Id Riesgo],Tabla13[Probabilidad],"",1)</f>
        <v>0.8</v>
      </c>
      <c r="E392" s="801">
        <f>IF(C392=TRUE,_xlfn.XLOOKUP(Tabla135[[#This Row],[Id Riesgo]],Tabla13[Id Riesgo],Tabla13[Porcentaje Impacto],"",1),"")</f>
        <v>1</v>
      </c>
      <c r="F392" s="290" t="s">
        <v>630</v>
      </c>
      <c r="G392" s="414" t="b">
        <f>_xlfn.XLOOKUP(F392,Tabla13[Id Riesgo],Tabla13[Registro diligenciado],FALSE,1)</f>
        <v>1</v>
      </c>
      <c r="H392" s="290" t="str">
        <f>IF(G392,_xlfn.XLOOKUP(F392,Tabla6[Id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2" s="327">
        <f>_xlfn.XLOOKUP(Tabla135[[#This Row],[Id Riesgo]],Tabla13[Id Riesgo],Tabla13[Probabilidad])</f>
        <v>0.8</v>
      </c>
      <c r="J392" s="327">
        <f>_xlfn.XLOOKUP(Tabla135[[#This Row],[Id Riesgo]],Tabla13[Id Riesgo],Tabla13[Porcentaje Impacto],"",1)</f>
        <v>1</v>
      </c>
      <c r="K392" s="311">
        <v>1</v>
      </c>
      <c r="L392" s="314" t="s">
        <v>310</v>
      </c>
      <c r="M392" s="314" t="s">
        <v>128</v>
      </c>
      <c r="N392" s="314"/>
      <c r="O392" s="295" t="s">
        <v>977</v>
      </c>
      <c r="P392" s="314" t="s">
        <v>978</v>
      </c>
      <c r="Q392" s="328" t="str">
        <f>_xlfn.TEXTJOIN(" ",TRUE,Tabla135[[#This Row],[Actividad - Acción ¿Qué?
Inicia con verbo]],Tabla135[[#This Row],[Complemento
(Observaciones o desviaciones)]])</f>
        <v>Realizar seguimiento a las PQRSDF asignadas a la UGT Noroccidente para garantizar oportunidad y calidad en las respuestas a los ciudadanos con los profesionales responsables de la gestión.</v>
      </c>
      <c r="R392" s="295" t="s">
        <v>102</v>
      </c>
      <c r="S392" s="327">
        <f>_xlfn.XLOOKUP(Tabla135[[#This Row],[Tipo de control]],Tabla7[Tipo de control],Tabla7[Peso],"",1)</f>
        <v>0.25</v>
      </c>
      <c r="T392" s="290" t="str">
        <f>_xlfn.XLOOKUP(Tabla135[[#This Row],[Tipo de control]],Tabla7[Tipo de control],Tabla7[Afectación matriz],"",1)</f>
        <v>Probabilidad</v>
      </c>
      <c r="U392" s="295" t="s">
        <v>136</v>
      </c>
      <c r="V392" s="327">
        <f>_xlfn.XLOOKUP(Tabla135[[#This Row],[Implementación]],Tabla11[Implementación],Tabla11[Peso],"",1)</f>
        <v>0.15</v>
      </c>
      <c r="W392" s="295" t="s">
        <v>161</v>
      </c>
      <c r="X392" s="295" t="s">
        <v>222</v>
      </c>
      <c r="Y392" s="295" t="s">
        <v>100</v>
      </c>
      <c r="Z392" s="295" t="s">
        <v>101</v>
      </c>
      <c r="AA392" s="310">
        <f>IFERROR(Tabla135[[#This Row],[Peso del control]]+Tabla135[[#This Row],[Peso de la implementación]],"")</f>
        <v>0.4</v>
      </c>
      <c r="AB392" s="310" cm="1">
        <f t="array" ref="AB392">IFERROR(IF(Tabla135[[#This Row],[Registro diligenciado]]=TRUE,_xlfn.IFS(AND(Tabla135[[#This Row],[No. de Control]]=1,Tabla135[[#This Row],[Desplazamiento en la Matriz]]="Probabilidad"),D392-(D392*Tabla135[[#This Row],[Valor del control]]),AND(Tabla135[[#This Row],[No. de Control]]&gt;1,Tabla135[[#This Row],[Desplazamiento en la Matriz]]="Probabilidad"),AB391-(AB391*Tabla135[[#This Row],[Valor del control]]),AND(Tabla135[[#This Row],[No. de Control]]=1,Tabla135[[#This Row],[Desplazamiento en la Matriz]]="Impacto"),D392,AND(Tabla135[[#This Row],[No. de Control]]&gt;1,Tabla135[[#This Row],[Desplazamiento en la Matriz]]="Impacto"),AB391),""),"")</f>
        <v>0.48</v>
      </c>
      <c r="AC392" s="310" cm="1">
        <f t="array" ref="AC392">IFERROR(IF(Tabla135[[#This Row],[Registro diligenciado]]=TRUE,_xlfn.IFS(AND(Tabla135[[#This Row],[No. de Control]]=1,Tabla135[[#This Row],[Desplazamiento en la Matriz]]="Impacto"),E392-(E392*Tabla135[[#This Row],[Valor del control]]),AND(Tabla135[[#This Row],[No. de Control]]&gt;1,Tabla135[[#This Row],[Desplazamiento en la Matriz]]="Impacto"),AC391-(AC391*Tabla135[[#This Row],[Valor del control]]),AND(Tabla135[[#This Row],[No. de Control]]=1,Tabla135[[#This Row],[Desplazamiento en la Matriz]]="Probabilidad"),E392,AND(Tabla135[[#This Row],[No. de Control]]&gt;1,Tabla135[[#This Row],[Desplazamiento en la Matriz]]="Probabilidad"),AC391),""),"")</f>
        <v>1</v>
      </c>
      <c r="AD392" s="310">
        <f>IFERROR(_xlfn.MINIFS(Tabla135[Probabilidad residual],Tabla135[Id Riesgo],Tabla135[[#This Row],[Id Riesgo]]),"")</f>
        <v>0.48</v>
      </c>
      <c r="AE392" s="310">
        <f>IFERROR(_xlfn.MINIFS(Tabla135[Impacto residual],Tabla135[Id Riesgo],Tabla135[[#This Row],[Id Riesgo]]),"")</f>
        <v>1</v>
      </c>
      <c r="AF392" s="310" t="str" cm="1">
        <f t="array" ref="AF3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2" s="310" t="str" cm="1">
        <f t="array" ref="AG3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392" s="213"/>
      <c r="AJ392" s="801">
        <f>_xlfn.MINIFS(Tabla135[Probabilidad residual],Tabla135[Id Riesgo],Tabla135[[#This Row],[Id Riesgo]])</f>
        <v>0.48</v>
      </c>
      <c r="AK392" s="801">
        <f>_xlfn.MINIFS(Tabla135[Impacto residual],Tabla135[Id Riesgo],Tabla135[[#This Row],[Id Riesgo]])</f>
        <v>1</v>
      </c>
      <c r="AL392" s="801" t="str" cm="1">
        <f t="array" ref="AL392">IFERROR(_xlfn.IFS(AND(AJ392&gt;=CONFIGURACIÓN!$BF$6,AJ392&lt;=CONFIGURACIÓN!$BG$6),CONFIGURACIÓN!$BE$6,AND(AJ392&gt;=CONFIGURACIÓN!$BF$7,AJ392&lt;=CONFIGURACIÓN!$BG$7),CONFIGURACIÓN!$BE$7,AND(AJ392&gt;=CONFIGURACIÓN!$BF$8,AJ392&lt;=CONFIGURACIÓN!$BG$8),CONFIGURACIÓN!$BE$8,AND(AJ392&gt;=CONFIGURACIÓN!$BF$9,AJ392&lt;=CONFIGURACIÓN!$BG$9),CONFIGURACIÓN!$BE$9,AND(AJ392&gt;=CONFIGURACIÓN!$BF$10,AJ392&lt;=CONFIGURACIÓN!$BG$10),CONFIGURACIÓN!$BE$10),"")</f>
        <v>Media</v>
      </c>
      <c r="AM392" s="801" t="str" cm="1">
        <f t="array" ref="AM392">IFERROR(_xlfn.IFS(AND(AK392&gt;=CONFIGURACIÓN!$BJ$6,AK392&lt;=CONFIGURACIÓN!$BK$6),CONFIGURACIÓN!$BI$6,AND(AK392&gt;=CONFIGURACIÓN!$BJ$7,AK392&lt;=CONFIGURACIÓN!$BK$7),CONFIGURACIÓN!$BI$7,AND(AK392&gt;=CONFIGURACIÓN!$BJ$8,AK392&lt;=CONFIGURACIÓN!$BK$8),CONFIGURACIÓN!$BI$8,AND(AK392&gt;=CONFIGURACIÓN!$BJ$9,AK392&lt;=CONFIGURACIÓN!$BK$9),CONFIGURACIÓN!$BI$9,AND(AK392&gt;=CONFIGURACIÓN!$BJ$10,AK392&lt;=CONFIGURACIÓN!$BK$10),CONFIGURACIÓN!$BI$10),"")</f>
        <v>Castastrófico</v>
      </c>
      <c r="AN392" s="213"/>
      <c r="AO392" s="213"/>
      <c r="AP392" s="213"/>
      <c r="AQ392" s="213"/>
      <c r="AR392" s="213"/>
      <c r="AS392" s="213"/>
      <c r="AT392" s="213"/>
      <c r="AU392" s="213"/>
      <c r="AV392" s="213"/>
      <c r="AW392" s="213"/>
      <c r="AX392" s="213"/>
      <c r="AY392" s="213"/>
    </row>
    <row r="393" spans="1:51" ht="111.9" x14ac:dyDescent="0.4">
      <c r="A393" s="783" t="str">
        <f>Tabla135[[#This Row],[Id Riesgo]]</f>
        <v>RC39</v>
      </c>
      <c r="B393"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3" s="776" t="b">
        <f>Tabla135[[#This Row],[Identificado en paso 1 y 2?]]</f>
        <v>1</v>
      </c>
      <c r="D393" s="801">
        <f>_xlfn.XLOOKUP(Tabla135[[#This Row],[Id Riesgo]],Tabla13[Id Riesgo],Tabla13[Probabilidad],"",1)</f>
        <v>0.8</v>
      </c>
      <c r="E393" s="801">
        <f>IF(C393=TRUE,_xlfn.XLOOKUP(Tabla135[[#This Row],[Id Riesgo]],Tabla13[Id Riesgo],Tabla13[Porcentaje Impacto],"",1),"")</f>
        <v>1</v>
      </c>
      <c r="F393" s="290" t="str">
        <f t="shared" ref="F393:F401" si="38">F392</f>
        <v>RC39</v>
      </c>
      <c r="G393" s="414" t="b">
        <f>_xlfn.XLOOKUP(F393,Tabla13[Id Riesgo],Tabla13[Registro diligenciado],FALSE,1)</f>
        <v>1</v>
      </c>
      <c r="H393" s="290" t="str">
        <f>IF(G393,_xlfn.XLOOKUP(F393,Tabla6[Id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3" s="327">
        <f>_xlfn.XLOOKUP(Tabla135[[#This Row],[Id Riesgo]],Tabla13[Id Riesgo],Tabla13[Probabilidad])</f>
        <v>0.8</v>
      </c>
      <c r="J393" s="327">
        <f>_xlfn.XLOOKUP(Tabla135[[#This Row],[Id Riesgo]],Tabla13[Id Riesgo],Tabla13[Porcentaje Impacto],"",1)</f>
        <v>1</v>
      </c>
      <c r="K393" s="311">
        <v>2</v>
      </c>
      <c r="L393" s="314"/>
      <c r="M393" s="314"/>
      <c r="N393" s="314"/>
      <c r="O393" s="295"/>
      <c r="P393" s="314"/>
      <c r="Q393" s="328" t="str">
        <f>_xlfn.TEXTJOIN(" ",TRUE,Tabla135[[#This Row],[Actividad - Acción ¿Qué?
Inicia con verbo]],Tabla135[[#This Row],[Complemento
(Observaciones o desviaciones)]])</f>
        <v/>
      </c>
      <c r="R393" s="295"/>
      <c r="S393" s="327" t="str">
        <f>_xlfn.XLOOKUP(Tabla135[[#This Row],[Tipo de control]],Tabla7[Tipo de control],Tabla7[Peso],"",1)</f>
        <v/>
      </c>
      <c r="T393" s="290" t="str">
        <f>_xlfn.XLOOKUP(Tabla135[[#This Row],[Tipo de control]],Tabla7[Tipo de control],Tabla7[Afectación matriz],"",1)</f>
        <v/>
      </c>
      <c r="U393" s="295"/>
      <c r="V393" s="327" t="str">
        <f>_xlfn.XLOOKUP(Tabla135[[#This Row],[Implementación]],Tabla11[Implementación],Tabla11[Peso],"",1)</f>
        <v/>
      </c>
      <c r="W393" s="295"/>
      <c r="X393" s="295"/>
      <c r="Y393" s="295"/>
      <c r="Z393" s="295"/>
      <c r="AA393" s="310" t="str">
        <f>IFERROR(Tabla135[[#This Row],[Peso del control]]+Tabla135[[#This Row],[Peso de la implementación]],"")</f>
        <v/>
      </c>
      <c r="AB393" s="310" t="str" cm="1">
        <f t="array" ref="AB393">IFERROR(IF(Tabla135[[#This Row],[Registro diligenciado]]=TRUE,_xlfn.IFS(AND(Tabla135[[#This Row],[No. de Control]]=1,Tabla135[[#This Row],[Desplazamiento en la Matriz]]="Probabilidad"),D393-(D393*Tabla135[[#This Row],[Valor del control]]),AND(Tabla135[[#This Row],[No. de Control]]&gt;1,Tabla135[[#This Row],[Desplazamiento en la Matriz]]="Probabilidad"),AB392-(AB392*Tabla135[[#This Row],[Valor del control]]),AND(Tabla135[[#This Row],[No. de Control]]=1,Tabla135[[#This Row],[Desplazamiento en la Matriz]]="Impacto"),D393,AND(Tabla135[[#This Row],[No. de Control]]&gt;1,Tabla135[[#This Row],[Desplazamiento en la Matriz]]="Impacto"),AB392),""),"")</f>
        <v/>
      </c>
      <c r="AC393" s="310" t="str" cm="1">
        <f t="array" ref="AC393">IFERROR(IF(Tabla135[[#This Row],[Registro diligenciado]]=TRUE,_xlfn.IFS(AND(Tabla135[[#This Row],[No. de Control]]=1,Tabla135[[#This Row],[Desplazamiento en la Matriz]]="Impacto"),E393-(E393*Tabla135[[#This Row],[Valor del control]]),AND(Tabla135[[#This Row],[No. de Control]]&gt;1,Tabla135[[#This Row],[Desplazamiento en la Matriz]]="Impacto"),AC392-(AC392*Tabla135[[#This Row],[Valor del control]]),AND(Tabla135[[#This Row],[No. de Control]]=1,Tabla135[[#This Row],[Desplazamiento en la Matriz]]="Probabilidad"),E393,AND(Tabla135[[#This Row],[No. de Control]]&gt;1,Tabla135[[#This Row],[Desplazamiento en la Matriz]]="Probabilidad"),AC392),""),"")</f>
        <v/>
      </c>
      <c r="AD393" s="310">
        <f>IFERROR(_xlfn.MINIFS(Tabla135[Probabilidad residual],Tabla135[Id Riesgo],Tabla135[[#This Row],[Id Riesgo]]),"")</f>
        <v>0.48</v>
      </c>
      <c r="AE393" s="310">
        <f>IFERROR(_xlfn.MINIFS(Tabla135[Impacto residual],Tabla135[Id Riesgo],Tabla135[[#This Row],[Id Riesgo]]),"")</f>
        <v>1</v>
      </c>
      <c r="AF393" s="310" t="str" cm="1">
        <f t="array" ref="AF3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3" s="310" t="str" cm="1">
        <f t="array" ref="AG3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3" s="213"/>
      <c r="AJ393" s="801">
        <f>_xlfn.MINIFS(Tabla135[Probabilidad residual],Tabla135[Id Riesgo],Tabla135[[#This Row],[Id Riesgo]])</f>
        <v>0.48</v>
      </c>
      <c r="AK393" s="801">
        <f>_xlfn.MINIFS(Tabla135[Impacto residual],Tabla135[Id Riesgo],Tabla135[[#This Row],[Id Riesgo]])</f>
        <v>1</v>
      </c>
      <c r="AL393" s="801"/>
      <c r="AM393" s="801"/>
      <c r="AN393" s="213"/>
      <c r="AO393" s="213"/>
      <c r="AP393" s="213"/>
      <c r="AQ393" s="213"/>
      <c r="AR393" s="213"/>
      <c r="AS393" s="213"/>
      <c r="AT393" s="213"/>
      <c r="AU393" s="213"/>
      <c r="AV393" s="213"/>
      <c r="AW393" s="213"/>
      <c r="AX393" s="213"/>
      <c r="AY393" s="213"/>
    </row>
    <row r="394" spans="1:51" ht="111.9" hidden="1" x14ac:dyDescent="0.4">
      <c r="A394" s="783" t="str">
        <f>Tabla135[[#This Row],[Id Riesgo]]</f>
        <v>RC39</v>
      </c>
      <c r="B394"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4" s="776" t="b">
        <f>Tabla135[[#This Row],[Identificado en paso 1 y 2?]]</f>
        <v>1</v>
      </c>
      <c r="D394" s="801">
        <f>_xlfn.XLOOKUP(Tabla135[[#This Row],[Id Riesgo]],Tabla13[Id Riesgo],Tabla13[Probabilidad],"",1)</f>
        <v>0.8</v>
      </c>
      <c r="E394" s="801">
        <f>IF(C394=TRUE,_xlfn.XLOOKUP(Tabla135[[#This Row],[Id Riesgo]],Tabla13[Id Riesgo],Tabla13[Porcentaje Impacto],"",1),"")</f>
        <v>1</v>
      </c>
      <c r="F394" s="290" t="str">
        <f t="shared" si="38"/>
        <v>RC39</v>
      </c>
      <c r="G394" s="414" t="b">
        <f>_xlfn.XLOOKUP(F394,Tabla13[Id Riesgo],Tabla13[Registro diligenciado],FALSE,1)</f>
        <v>1</v>
      </c>
      <c r="H394" s="290" t="str">
        <f>IF(G394,_xlfn.XLOOKUP(F394,Tabla6[Id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4" s="327">
        <f>_xlfn.XLOOKUP(Tabla135[[#This Row],[Id Riesgo]],Tabla13[Id Riesgo],Tabla13[Probabilidad])</f>
        <v>0.8</v>
      </c>
      <c r="J394" s="327">
        <f>_xlfn.XLOOKUP(Tabla135[[#This Row],[Id Riesgo]],Tabla13[Id Riesgo],Tabla13[Porcentaje Impacto],"",1)</f>
        <v>1</v>
      </c>
      <c r="K394" s="311">
        <v>3</v>
      </c>
      <c r="L394" s="314"/>
      <c r="M394" s="314"/>
      <c r="N394" s="314"/>
      <c r="O394" s="295"/>
      <c r="P394" s="314"/>
      <c r="Q394" s="328" t="str">
        <f>_xlfn.TEXTJOIN(" ",TRUE,Tabla135[[#This Row],[Actividad - Acción ¿Qué?
Inicia con verbo]],Tabla135[[#This Row],[Complemento
(Observaciones o desviaciones)]])</f>
        <v/>
      </c>
      <c r="R394" s="295"/>
      <c r="S394" s="327" t="str">
        <f>_xlfn.XLOOKUP(Tabla135[[#This Row],[Tipo de control]],Tabla7[Tipo de control],Tabla7[Peso],"",1)</f>
        <v/>
      </c>
      <c r="T394" s="290" t="str">
        <f>_xlfn.XLOOKUP(Tabla135[[#This Row],[Tipo de control]],Tabla7[Tipo de control],Tabla7[Afectación matriz],"",1)</f>
        <v/>
      </c>
      <c r="U394" s="295"/>
      <c r="V394" s="327" t="str">
        <f>_xlfn.XLOOKUP(Tabla135[[#This Row],[Implementación]],Tabla11[Implementación],Tabla11[Peso],"",1)</f>
        <v/>
      </c>
      <c r="W394" s="295"/>
      <c r="X394" s="295"/>
      <c r="Y394" s="295"/>
      <c r="Z394" s="295"/>
      <c r="AA394" s="310" t="str">
        <f>IFERROR(Tabla135[[#This Row],[Peso del control]]+Tabla135[[#This Row],[Peso de la implementación]],"")</f>
        <v/>
      </c>
      <c r="AB394" s="310" t="str" cm="1">
        <f t="array" ref="AB394">IFERROR(IF(Tabla135[[#This Row],[Registro diligenciado]]=TRUE,_xlfn.IFS(AND(Tabla135[[#This Row],[No. de Control]]=1,Tabla135[[#This Row],[Desplazamiento en la Matriz]]="Probabilidad"),D394-(D394*Tabla135[[#This Row],[Valor del control]]),AND(Tabla135[[#This Row],[No. de Control]]&gt;1,Tabla135[[#This Row],[Desplazamiento en la Matriz]]="Probabilidad"),AB393-(AB393*Tabla135[[#This Row],[Valor del control]]),AND(Tabla135[[#This Row],[No. de Control]]=1,Tabla135[[#This Row],[Desplazamiento en la Matriz]]="Impacto"),D394,AND(Tabla135[[#This Row],[No. de Control]]&gt;1,Tabla135[[#This Row],[Desplazamiento en la Matriz]]="Impacto"),AB393),""),"")</f>
        <v/>
      </c>
      <c r="AC394" s="310" t="str" cm="1">
        <f t="array" ref="AC394">IFERROR(IF(Tabla135[[#This Row],[Registro diligenciado]]=TRUE,_xlfn.IFS(AND(Tabla135[[#This Row],[No. de Control]]=1,Tabla135[[#This Row],[Desplazamiento en la Matriz]]="Impacto"),E394-(E394*Tabla135[[#This Row],[Valor del control]]),AND(Tabla135[[#This Row],[No. de Control]]&gt;1,Tabla135[[#This Row],[Desplazamiento en la Matriz]]="Impacto"),AC393-(AC393*Tabla135[[#This Row],[Valor del control]]),AND(Tabla135[[#This Row],[No. de Control]]=1,Tabla135[[#This Row],[Desplazamiento en la Matriz]]="Probabilidad"),E394,AND(Tabla135[[#This Row],[No. de Control]]&gt;1,Tabla135[[#This Row],[Desplazamiento en la Matriz]]="Probabilidad"),AC393),""),"")</f>
        <v/>
      </c>
      <c r="AD394" s="310">
        <f>IFERROR(_xlfn.MINIFS(Tabla135[Probabilidad residual],Tabla135[Id Riesgo],Tabla135[[#This Row],[Id Riesgo]]),"")</f>
        <v>0.48</v>
      </c>
      <c r="AE394" s="310">
        <f>IFERROR(_xlfn.MINIFS(Tabla135[Impacto residual],Tabla135[Id Riesgo],Tabla135[[#This Row],[Id Riesgo]]),"")</f>
        <v>1</v>
      </c>
      <c r="AF394" s="310" t="str" cm="1">
        <f t="array" ref="AF3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4" s="310" t="str" cm="1">
        <f t="array" ref="AG3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4" s="213"/>
      <c r="AJ394" s="801">
        <f>_xlfn.MINIFS(Tabla135[Probabilidad residual],Tabla135[Id Riesgo],Tabla135[[#This Row],[Id Riesgo]])</f>
        <v>0.48</v>
      </c>
      <c r="AK394" s="801">
        <f>_xlfn.MINIFS(Tabla135[Impacto residual],Tabla135[Id Riesgo],Tabla135[[#This Row],[Id Riesgo]])</f>
        <v>1</v>
      </c>
      <c r="AL394" s="801"/>
      <c r="AM394" s="801"/>
      <c r="AN394" s="213"/>
      <c r="AO394" s="213"/>
      <c r="AP394" s="213"/>
      <c r="AQ394" s="213"/>
      <c r="AR394" s="213"/>
      <c r="AS394" s="213"/>
      <c r="AT394" s="213"/>
      <c r="AU394" s="213"/>
      <c r="AV394" s="213"/>
      <c r="AW394" s="213"/>
      <c r="AX394" s="213"/>
      <c r="AY394" s="213"/>
    </row>
    <row r="395" spans="1:51" ht="111.9" hidden="1" x14ac:dyDescent="0.4">
      <c r="A395" s="783" t="str">
        <f>Tabla135[[#This Row],[Id Riesgo]]</f>
        <v>RC39</v>
      </c>
      <c r="B395"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5" s="776" t="b">
        <f>Tabla135[[#This Row],[Identificado en paso 1 y 2?]]</f>
        <v>1</v>
      </c>
      <c r="D395" s="801">
        <f>_xlfn.XLOOKUP(Tabla135[[#This Row],[Id Riesgo]],Tabla13[Id Riesgo],Tabla13[Probabilidad],"",1)</f>
        <v>0.8</v>
      </c>
      <c r="E395" s="801">
        <f>IF(C395=TRUE,_xlfn.XLOOKUP(Tabla135[[#This Row],[Id Riesgo]],Tabla13[Id Riesgo],Tabla13[Porcentaje Impacto],"",1),"")</f>
        <v>1</v>
      </c>
      <c r="F395" s="290" t="str">
        <f t="shared" si="38"/>
        <v>RC39</v>
      </c>
      <c r="G395" s="414" t="b">
        <f>_xlfn.XLOOKUP(F395,Tabla13[Id Riesgo],Tabla13[Registro diligenciado],FALSE,1)</f>
        <v>1</v>
      </c>
      <c r="H395" s="290" t="str">
        <f>IF(G395,_xlfn.XLOOKUP(F395,Tabla6[Id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5" s="327">
        <f>_xlfn.XLOOKUP(Tabla135[[#This Row],[Id Riesgo]],Tabla13[Id Riesgo],Tabla13[Probabilidad])</f>
        <v>0.8</v>
      </c>
      <c r="J395" s="327">
        <f>_xlfn.XLOOKUP(Tabla135[[#This Row],[Id Riesgo]],Tabla13[Id Riesgo],Tabla13[Porcentaje Impacto],"",1)</f>
        <v>1</v>
      </c>
      <c r="K395" s="311">
        <v>4</v>
      </c>
      <c r="L395" s="314"/>
      <c r="M395" s="314"/>
      <c r="N395" s="314"/>
      <c r="O395" s="295"/>
      <c r="P395" s="314"/>
      <c r="Q395" s="328" t="str">
        <f>_xlfn.TEXTJOIN(" ",TRUE,Tabla135[[#This Row],[Actividad - Acción ¿Qué?
Inicia con verbo]],Tabla135[[#This Row],[Complemento
(Observaciones o desviaciones)]])</f>
        <v/>
      </c>
      <c r="R395" s="295"/>
      <c r="S395" s="327" t="str">
        <f>_xlfn.XLOOKUP(Tabla135[[#This Row],[Tipo de control]],Tabla7[Tipo de control],Tabla7[Peso],"",1)</f>
        <v/>
      </c>
      <c r="T395" s="290" t="str">
        <f>_xlfn.XLOOKUP(Tabla135[[#This Row],[Tipo de control]],Tabla7[Tipo de control],Tabla7[Afectación matriz],"",1)</f>
        <v/>
      </c>
      <c r="U395" s="295"/>
      <c r="V395" s="327" t="str">
        <f>_xlfn.XLOOKUP(Tabla135[[#This Row],[Implementación]],Tabla11[Implementación],Tabla11[Peso],"",1)</f>
        <v/>
      </c>
      <c r="W395" s="295"/>
      <c r="X395" s="295"/>
      <c r="Y395" s="295"/>
      <c r="Z395" s="295"/>
      <c r="AA395" s="310" t="str">
        <f>IFERROR(Tabla135[[#This Row],[Peso del control]]+Tabla135[[#This Row],[Peso de la implementación]],"")</f>
        <v/>
      </c>
      <c r="AB395" s="310" t="str" cm="1">
        <f t="array" ref="AB395">IFERROR(IF(Tabla135[[#This Row],[Registro diligenciado]]=TRUE,_xlfn.IFS(AND(Tabla135[[#This Row],[No. de Control]]=1,Tabla135[[#This Row],[Desplazamiento en la Matriz]]="Probabilidad"),D395-(D395*Tabla135[[#This Row],[Valor del control]]),AND(Tabla135[[#This Row],[No. de Control]]&gt;1,Tabla135[[#This Row],[Desplazamiento en la Matriz]]="Probabilidad"),AB394-(AB394*Tabla135[[#This Row],[Valor del control]]),AND(Tabla135[[#This Row],[No. de Control]]=1,Tabla135[[#This Row],[Desplazamiento en la Matriz]]="Impacto"),D395,AND(Tabla135[[#This Row],[No. de Control]]&gt;1,Tabla135[[#This Row],[Desplazamiento en la Matriz]]="Impacto"),AB394),""),"")</f>
        <v/>
      </c>
      <c r="AC395" s="310" t="str" cm="1">
        <f t="array" ref="AC395">IFERROR(IF(Tabla135[[#This Row],[Registro diligenciado]]=TRUE,_xlfn.IFS(AND(Tabla135[[#This Row],[No. de Control]]=1,Tabla135[[#This Row],[Desplazamiento en la Matriz]]="Impacto"),E395-(E395*Tabla135[[#This Row],[Valor del control]]),AND(Tabla135[[#This Row],[No. de Control]]&gt;1,Tabla135[[#This Row],[Desplazamiento en la Matriz]]="Impacto"),AC394-(AC394*Tabla135[[#This Row],[Valor del control]]),AND(Tabla135[[#This Row],[No. de Control]]=1,Tabla135[[#This Row],[Desplazamiento en la Matriz]]="Probabilidad"),E395,AND(Tabla135[[#This Row],[No. de Control]]&gt;1,Tabla135[[#This Row],[Desplazamiento en la Matriz]]="Probabilidad"),AC394),""),"")</f>
        <v/>
      </c>
      <c r="AD395" s="310">
        <f>IFERROR(_xlfn.MINIFS(Tabla135[Probabilidad residual],Tabla135[Id Riesgo],Tabla135[[#This Row],[Id Riesgo]]),"")</f>
        <v>0.48</v>
      </c>
      <c r="AE395" s="310">
        <f>IFERROR(_xlfn.MINIFS(Tabla135[Impacto residual],Tabla135[Id Riesgo],Tabla135[[#This Row],[Id Riesgo]]),"")</f>
        <v>1</v>
      </c>
      <c r="AF395" s="310" t="str" cm="1">
        <f t="array" ref="AF3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5" s="310" t="str" cm="1">
        <f t="array" ref="AG3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5" s="213"/>
      <c r="AJ395" s="801">
        <f>_xlfn.MINIFS(Tabla135[Probabilidad residual],Tabla135[Id Riesgo],Tabla135[[#This Row],[Id Riesgo]])</f>
        <v>0.48</v>
      </c>
      <c r="AK395" s="801">
        <f>_xlfn.MINIFS(Tabla135[Impacto residual],Tabla135[Id Riesgo],Tabla135[[#This Row],[Id Riesgo]])</f>
        <v>1</v>
      </c>
      <c r="AL395" s="801"/>
      <c r="AM395" s="801"/>
      <c r="AN395" s="213"/>
      <c r="AO395" s="213"/>
      <c r="AP395" s="213"/>
      <c r="AQ395" s="213"/>
      <c r="AR395" s="213"/>
      <c r="AS395" s="213"/>
      <c r="AT395" s="213"/>
      <c r="AU395" s="213"/>
      <c r="AV395" s="213"/>
      <c r="AW395" s="213"/>
      <c r="AX395" s="213"/>
      <c r="AY395" s="213"/>
    </row>
    <row r="396" spans="1:51" ht="111.9" hidden="1" x14ac:dyDescent="0.4">
      <c r="A396" s="783" t="str">
        <f>Tabla135[[#This Row],[Id Riesgo]]</f>
        <v>RC39</v>
      </c>
      <c r="B396"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6" s="776" t="b">
        <f>Tabla135[[#This Row],[Identificado en paso 1 y 2?]]</f>
        <v>1</v>
      </c>
      <c r="D396" s="801">
        <f>_xlfn.XLOOKUP(Tabla135[[#This Row],[Id Riesgo]],Tabla13[Id Riesgo],Tabla13[Probabilidad],"",1)</f>
        <v>0.8</v>
      </c>
      <c r="E396" s="801">
        <f>IF(C396=TRUE,_xlfn.XLOOKUP(Tabla135[[#This Row],[Id Riesgo]],Tabla13[Id Riesgo],Tabla13[Porcentaje Impacto],"",1),"")</f>
        <v>1</v>
      </c>
      <c r="F396" s="290" t="str">
        <f t="shared" si="38"/>
        <v>RC39</v>
      </c>
      <c r="G396" s="414" t="b">
        <f>_xlfn.XLOOKUP(F396,Tabla13[Id Riesgo],Tabla13[Registro diligenciado],FALSE,1)</f>
        <v>1</v>
      </c>
      <c r="H396" s="290" t="str">
        <f>IF(G396,_xlfn.XLOOKUP(F396,Tabla6[Id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6" s="327">
        <f>_xlfn.XLOOKUP(Tabla135[[#This Row],[Id Riesgo]],Tabla13[Id Riesgo],Tabla13[Probabilidad])</f>
        <v>0.8</v>
      </c>
      <c r="J396" s="327">
        <f>_xlfn.XLOOKUP(Tabla135[[#This Row],[Id Riesgo]],Tabla13[Id Riesgo],Tabla13[Porcentaje Impacto],"",1)</f>
        <v>1</v>
      </c>
      <c r="K396" s="311">
        <v>5</v>
      </c>
      <c r="L396" s="314"/>
      <c r="M396" s="314"/>
      <c r="N396" s="314"/>
      <c r="O396" s="295"/>
      <c r="P396" s="314"/>
      <c r="Q396" s="328" t="str">
        <f>_xlfn.TEXTJOIN(" ",TRUE,Tabla135[[#This Row],[Actividad - Acción ¿Qué?
Inicia con verbo]],Tabla135[[#This Row],[Complemento
(Observaciones o desviaciones)]])</f>
        <v/>
      </c>
      <c r="R396" s="295"/>
      <c r="S396" s="327" t="str">
        <f>_xlfn.XLOOKUP(Tabla135[[#This Row],[Tipo de control]],Tabla7[Tipo de control],Tabla7[Peso],"",1)</f>
        <v/>
      </c>
      <c r="T396" s="290" t="str">
        <f>_xlfn.XLOOKUP(Tabla135[[#This Row],[Tipo de control]],Tabla7[Tipo de control],Tabla7[Afectación matriz],"",1)</f>
        <v/>
      </c>
      <c r="U396" s="295"/>
      <c r="V396" s="327" t="str">
        <f>_xlfn.XLOOKUP(Tabla135[[#This Row],[Implementación]],Tabla11[Implementación],Tabla11[Peso],"",1)</f>
        <v/>
      </c>
      <c r="W396" s="295"/>
      <c r="X396" s="295"/>
      <c r="Y396" s="295"/>
      <c r="Z396" s="295"/>
      <c r="AA396" s="310" t="str">
        <f>IFERROR(Tabla135[[#This Row],[Peso del control]]+Tabla135[[#This Row],[Peso de la implementación]],"")</f>
        <v/>
      </c>
      <c r="AB396" s="310" t="str" cm="1">
        <f t="array" ref="AB396">IFERROR(IF(Tabla135[[#This Row],[Registro diligenciado]]=TRUE,_xlfn.IFS(AND(Tabla135[[#This Row],[No. de Control]]=1,Tabla135[[#This Row],[Desplazamiento en la Matriz]]="Probabilidad"),D396-(D396*Tabla135[[#This Row],[Valor del control]]),AND(Tabla135[[#This Row],[No. de Control]]&gt;1,Tabla135[[#This Row],[Desplazamiento en la Matriz]]="Probabilidad"),AB395-(AB395*Tabla135[[#This Row],[Valor del control]]),AND(Tabla135[[#This Row],[No. de Control]]=1,Tabla135[[#This Row],[Desplazamiento en la Matriz]]="Impacto"),D396,AND(Tabla135[[#This Row],[No. de Control]]&gt;1,Tabla135[[#This Row],[Desplazamiento en la Matriz]]="Impacto"),AB395),""),"")</f>
        <v/>
      </c>
      <c r="AC396" s="310" t="str" cm="1">
        <f t="array" ref="AC396">IFERROR(IF(Tabla135[[#This Row],[Registro diligenciado]]=TRUE,_xlfn.IFS(AND(Tabla135[[#This Row],[No. de Control]]=1,Tabla135[[#This Row],[Desplazamiento en la Matriz]]="Impacto"),E396-(E396*Tabla135[[#This Row],[Valor del control]]),AND(Tabla135[[#This Row],[No. de Control]]&gt;1,Tabla135[[#This Row],[Desplazamiento en la Matriz]]="Impacto"),AC395-(AC395*Tabla135[[#This Row],[Valor del control]]),AND(Tabla135[[#This Row],[No. de Control]]=1,Tabla135[[#This Row],[Desplazamiento en la Matriz]]="Probabilidad"),E396,AND(Tabla135[[#This Row],[No. de Control]]&gt;1,Tabla135[[#This Row],[Desplazamiento en la Matriz]]="Probabilidad"),AC395),""),"")</f>
        <v/>
      </c>
      <c r="AD396" s="310">
        <f>IFERROR(_xlfn.MINIFS(Tabla135[Probabilidad residual],Tabla135[Id Riesgo],Tabla135[[#This Row],[Id Riesgo]]),"")</f>
        <v>0.48</v>
      </c>
      <c r="AE396" s="310">
        <f>IFERROR(_xlfn.MINIFS(Tabla135[Impacto residual],Tabla135[Id Riesgo],Tabla135[[#This Row],[Id Riesgo]]),"")</f>
        <v>1</v>
      </c>
      <c r="AF396" s="310" t="str" cm="1">
        <f t="array" ref="AF3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6" s="310" t="str" cm="1">
        <f t="array" ref="AG3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6" s="213"/>
      <c r="AJ396" s="801">
        <f>_xlfn.MINIFS(Tabla135[Probabilidad residual],Tabla135[Id Riesgo],Tabla135[[#This Row],[Id Riesgo]])</f>
        <v>0.48</v>
      </c>
      <c r="AK396" s="801">
        <f>_xlfn.MINIFS(Tabla135[Impacto residual],Tabla135[Id Riesgo],Tabla135[[#This Row],[Id Riesgo]])</f>
        <v>1</v>
      </c>
      <c r="AL396" s="801"/>
      <c r="AM396" s="801"/>
      <c r="AN396" s="213"/>
      <c r="AO396" s="213"/>
      <c r="AP396" s="213"/>
      <c r="AQ396" s="213"/>
      <c r="AR396" s="213"/>
      <c r="AS396" s="213"/>
      <c r="AT396" s="213"/>
      <c r="AU396" s="213"/>
      <c r="AV396" s="213"/>
      <c r="AW396" s="213"/>
      <c r="AX396" s="213"/>
      <c r="AY396" s="213"/>
    </row>
    <row r="397" spans="1:51" ht="111.9" hidden="1" x14ac:dyDescent="0.4">
      <c r="A397" s="783" t="str">
        <f>Tabla135[[#This Row],[Id Riesgo]]</f>
        <v>RC39</v>
      </c>
      <c r="B397"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7" s="776" t="b">
        <f>Tabla135[[#This Row],[Identificado en paso 1 y 2?]]</f>
        <v>1</v>
      </c>
      <c r="D397" s="801">
        <f>_xlfn.XLOOKUP(Tabla135[[#This Row],[Id Riesgo]],Tabla13[Id Riesgo],Tabla13[Probabilidad],"",1)</f>
        <v>0.8</v>
      </c>
      <c r="E397" s="801">
        <f>IF(C397=TRUE,_xlfn.XLOOKUP(Tabla135[[#This Row],[Id Riesgo]],Tabla13[Id Riesgo],Tabla13[Porcentaje Impacto],"",1),"")</f>
        <v>1</v>
      </c>
      <c r="F397" s="290" t="str">
        <f t="shared" si="38"/>
        <v>RC39</v>
      </c>
      <c r="G397" s="414" t="b">
        <f>_xlfn.XLOOKUP(F397,Tabla13[Id Riesgo],Tabla13[Registro diligenciado],FALSE,1)</f>
        <v>1</v>
      </c>
      <c r="H397" s="290" t="str">
        <f>IF(G397,_xlfn.XLOOKUP(F397,Tabla6[Id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7" s="327">
        <f>_xlfn.XLOOKUP(Tabla135[[#This Row],[Id Riesgo]],Tabla13[Id Riesgo],Tabla13[Probabilidad])</f>
        <v>0.8</v>
      </c>
      <c r="J397" s="327">
        <f>_xlfn.XLOOKUP(Tabla135[[#This Row],[Id Riesgo]],Tabla13[Id Riesgo],Tabla13[Porcentaje Impacto],"",1)</f>
        <v>1</v>
      </c>
      <c r="K397" s="311">
        <v>6</v>
      </c>
      <c r="L397" s="314"/>
      <c r="M397" s="314"/>
      <c r="N397" s="314"/>
      <c r="O397" s="295"/>
      <c r="P397" s="314"/>
      <c r="Q397" s="328" t="str">
        <f>_xlfn.TEXTJOIN(" ",TRUE,Tabla135[[#This Row],[Actividad - Acción ¿Qué?
Inicia con verbo]],Tabla135[[#This Row],[Complemento
(Observaciones o desviaciones)]])</f>
        <v/>
      </c>
      <c r="R397" s="295"/>
      <c r="S397" s="327" t="str">
        <f>_xlfn.XLOOKUP(Tabla135[[#This Row],[Tipo de control]],Tabla7[Tipo de control],Tabla7[Peso],"",1)</f>
        <v/>
      </c>
      <c r="T397" s="290" t="str">
        <f>_xlfn.XLOOKUP(Tabla135[[#This Row],[Tipo de control]],Tabla7[Tipo de control],Tabla7[Afectación matriz],"",1)</f>
        <v/>
      </c>
      <c r="U397" s="295"/>
      <c r="V397" s="327" t="str">
        <f>_xlfn.XLOOKUP(Tabla135[[#This Row],[Implementación]],Tabla11[Implementación],Tabla11[Peso],"",1)</f>
        <v/>
      </c>
      <c r="W397" s="295"/>
      <c r="X397" s="295"/>
      <c r="Y397" s="295"/>
      <c r="Z397" s="295"/>
      <c r="AA397" s="310" t="str">
        <f>IFERROR(Tabla135[[#This Row],[Peso del control]]+Tabla135[[#This Row],[Peso de la implementación]],"")</f>
        <v/>
      </c>
      <c r="AB397" s="310" t="str" cm="1">
        <f t="array" ref="AB397">IFERROR(IF(Tabla135[[#This Row],[Registro diligenciado]]=TRUE,_xlfn.IFS(AND(Tabla135[[#This Row],[No. de Control]]=1,Tabla135[[#This Row],[Desplazamiento en la Matriz]]="Probabilidad"),D397-(D397*Tabla135[[#This Row],[Valor del control]]),AND(Tabla135[[#This Row],[No. de Control]]&gt;1,Tabla135[[#This Row],[Desplazamiento en la Matriz]]="Probabilidad"),AB396-(AB396*Tabla135[[#This Row],[Valor del control]]),AND(Tabla135[[#This Row],[No. de Control]]=1,Tabla135[[#This Row],[Desplazamiento en la Matriz]]="Impacto"),D397,AND(Tabla135[[#This Row],[No. de Control]]&gt;1,Tabla135[[#This Row],[Desplazamiento en la Matriz]]="Impacto"),AB396),""),"")</f>
        <v/>
      </c>
      <c r="AC397" s="310" t="str" cm="1">
        <f t="array" ref="AC397">IFERROR(IF(Tabla135[[#This Row],[Registro diligenciado]]=TRUE,_xlfn.IFS(AND(Tabla135[[#This Row],[No. de Control]]=1,Tabla135[[#This Row],[Desplazamiento en la Matriz]]="Impacto"),E397-(E397*Tabla135[[#This Row],[Valor del control]]),AND(Tabla135[[#This Row],[No. de Control]]&gt;1,Tabla135[[#This Row],[Desplazamiento en la Matriz]]="Impacto"),AC396-(AC396*Tabla135[[#This Row],[Valor del control]]),AND(Tabla135[[#This Row],[No. de Control]]=1,Tabla135[[#This Row],[Desplazamiento en la Matriz]]="Probabilidad"),E397,AND(Tabla135[[#This Row],[No. de Control]]&gt;1,Tabla135[[#This Row],[Desplazamiento en la Matriz]]="Probabilidad"),AC396),""),"")</f>
        <v/>
      </c>
      <c r="AD397" s="310">
        <f>IFERROR(_xlfn.MINIFS(Tabla135[Probabilidad residual],Tabla135[Id Riesgo],Tabla135[[#This Row],[Id Riesgo]]),"")</f>
        <v>0.48</v>
      </c>
      <c r="AE397" s="310">
        <f>IFERROR(_xlfn.MINIFS(Tabla135[Impacto residual],Tabla135[Id Riesgo],Tabla135[[#This Row],[Id Riesgo]]),"")</f>
        <v>1</v>
      </c>
      <c r="AF397" s="310" t="str" cm="1">
        <f t="array" ref="AF3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7" s="310" t="str" cm="1">
        <f t="array" ref="AG3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7" s="213"/>
      <c r="AJ397" s="801">
        <f>_xlfn.MINIFS(Tabla135[Probabilidad residual],Tabla135[Id Riesgo],Tabla135[[#This Row],[Id Riesgo]])</f>
        <v>0.48</v>
      </c>
      <c r="AK397" s="801">
        <f>_xlfn.MINIFS(Tabla135[Impacto residual],Tabla135[Id Riesgo],Tabla135[[#This Row],[Id Riesgo]])</f>
        <v>1</v>
      </c>
      <c r="AL397" s="801"/>
      <c r="AM397" s="801"/>
      <c r="AN397" s="213"/>
      <c r="AO397" s="213"/>
      <c r="AP397" s="213"/>
      <c r="AQ397" s="213"/>
      <c r="AR397" s="213"/>
      <c r="AS397" s="213"/>
      <c r="AT397" s="213"/>
      <c r="AU397" s="213"/>
      <c r="AV397" s="213"/>
      <c r="AW397" s="213"/>
      <c r="AX397" s="213"/>
      <c r="AY397" s="213"/>
    </row>
    <row r="398" spans="1:51" ht="111.9" hidden="1" x14ac:dyDescent="0.4">
      <c r="A398" s="783" t="str">
        <f>Tabla135[[#This Row],[Id Riesgo]]</f>
        <v>RC39</v>
      </c>
      <c r="B398"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8" s="776" t="b">
        <f>Tabla135[[#This Row],[Identificado en paso 1 y 2?]]</f>
        <v>1</v>
      </c>
      <c r="D398" s="801">
        <f>_xlfn.XLOOKUP(Tabla135[[#This Row],[Id Riesgo]],Tabla13[Id Riesgo],Tabla13[Probabilidad],"",1)</f>
        <v>0.8</v>
      </c>
      <c r="E398" s="801">
        <f>IF(C398=TRUE,_xlfn.XLOOKUP(Tabla135[[#This Row],[Id Riesgo]],Tabla13[Id Riesgo],Tabla13[Porcentaje Impacto],"",1),"")</f>
        <v>1</v>
      </c>
      <c r="F398" s="290" t="str">
        <f t="shared" si="38"/>
        <v>RC39</v>
      </c>
      <c r="G398" s="414" t="b">
        <f>_xlfn.XLOOKUP(F398,Tabla13[Id Riesgo],Tabla13[Registro diligenciado],FALSE,1)</f>
        <v>1</v>
      </c>
      <c r="H398" s="290" t="str">
        <f>IF(G398,_xlfn.XLOOKUP(F398,Tabla6[Id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8" s="327">
        <f>_xlfn.XLOOKUP(Tabla135[[#This Row],[Id Riesgo]],Tabla13[Id Riesgo],Tabla13[Probabilidad])</f>
        <v>0.8</v>
      </c>
      <c r="J398" s="327">
        <f>_xlfn.XLOOKUP(Tabla135[[#This Row],[Id Riesgo]],Tabla13[Id Riesgo],Tabla13[Porcentaje Impacto],"",1)</f>
        <v>1</v>
      </c>
      <c r="K398" s="311">
        <v>7</v>
      </c>
      <c r="L398" s="314"/>
      <c r="M398" s="314"/>
      <c r="N398" s="314"/>
      <c r="O398" s="295"/>
      <c r="P398" s="314"/>
      <c r="Q398" s="328" t="str">
        <f>_xlfn.TEXTJOIN(" ",TRUE,Tabla135[[#This Row],[Actividad - Acción ¿Qué?
Inicia con verbo]],Tabla135[[#This Row],[Complemento
(Observaciones o desviaciones)]])</f>
        <v/>
      </c>
      <c r="R398" s="295"/>
      <c r="S398" s="327" t="str">
        <f>_xlfn.XLOOKUP(Tabla135[[#This Row],[Tipo de control]],Tabla7[Tipo de control],Tabla7[Peso],"",1)</f>
        <v/>
      </c>
      <c r="T398" s="290" t="str">
        <f>_xlfn.XLOOKUP(Tabla135[[#This Row],[Tipo de control]],Tabla7[Tipo de control],Tabla7[Afectación matriz],"",1)</f>
        <v/>
      </c>
      <c r="U398" s="295"/>
      <c r="V398" s="327" t="str">
        <f>_xlfn.XLOOKUP(Tabla135[[#This Row],[Implementación]],Tabla11[Implementación],Tabla11[Peso],"",1)</f>
        <v/>
      </c>
      <c r="W398" s="295"/>
      <c r="X398" s="295"/>
      <c r="Y398" s="295"/>
      <c r="Z398" s="295"/>
      <c r="AA398" s="310" t="str">
        <f>IFERROR(Tabla135[[#This Row],[Peso del control]]+Tabla135[[#This Row],[Peso de la implementación]],"")</f>
        <v/>
      </c>
      <c r="AB398" s="310" t="str" cm="1">
        <f t="array" ref="AB398">IFERROR(IF(Tabla135[[#This Row],[Registro diligenciado]]=TRUE,_xlfn.IFS(AND(Tabla135[[#This Row],[No. de Control]]=1,Tabla135[[#This Row],[Desplazamiento en la Matriz]]="Probabilidad"),D398-(D398*Tabla135[[#This Row],[Valor del control]]),AND(Tabla135[[#This Row],[No. de Control]]&gt;1,Tabla135[[#This Row],[Desplazamiento en la Matriz]]="Probabilidad"),AB397-(AB397*Tabla135[[#This Row],[Valor del control]]),AND(Tabla135[[#This Row],[No. de Control]]=1,Tabla135[[#This Row],[Desplazamiento en la Matriz]]="Impacto"),D398,AND(Tabla135[[#This Row],[No. de Control]]&gt;1,Tabla135[[#This Row],[Desplazamiento en la Matriz]]="Impacto"),AB397),""),"")</f>
        <v/>
      </c>
      <c r="AC398" s="310" t="str" cm="1">
        <f t="array" ref="AC398">IFERROR(IF(Tabla135[[#This Row],[Registro diligenciado]]=TRUE,_xlfn.IFS(AND(Tabla135[[#This Row],[No. de Control]]=1,Tabla135[[#This Row],[Desplazamiento en la Matriz]]="Impacto"),E398-(E398*Tabla135[[#This Row],[Valor del control]]),AND(Tabla135[[#This Row],[No. de Control]]&gt;1,Tabla135[[#This Row],[Desplazamiento en la Matriz]]="Impacto"),AC397-(AC397*Tabla135[[#This Row],[Valor del control]]),AND(Tabla135[[#This Row],[No. de Control]]=1,Tabla135[[#This Row],[Desplazamiento en la Matriz]]="Probabilidad"),E398,AND(Tabla135[[#This Row],[No. de Control]]&gt;1,Tabla135[[#This Row],[Desplazamiento en la Matriz]]="Probabilidad"),AC397),""),"")</f>
        <v/>
      </c>
      <c r="AD398" s="310">
        <f>IFERROR(_xlfn.MINIFS(Tabla135[Probabilidad residual],Tabla135[Id Riesgo],Tabla135[[#This Row],[Id Riesgo]]),"")</f>
        <v>0.48</v>
      </c>
      <c r="AE398" s="310">
        <f>IFERROR(_xlfn.MINIFS(Tabla135[Impacto residual],Tabla135[Id Riesgo],Tabla135[[#This Row],[Id Riesgo]]),"")</f>
        <v>1</v>
      </c>
      <c r="AF398" s="310" t="str" cm="1">
        <f t="array" ref="AF3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8" s="310" t="str" cm="1">
        <f t="array" ref="AG3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8" s="213"/>
      <c r="AJ398" s="801">
        <f>_xlfn.MINIFS(Tabla135[Probabilidad residual],Tabla135[Id Riesgo],Tabla135[[#This Row],[Id Riesgo]])</f>
        <v>0.48</v>
      </c>
      <c r="AK398" s="801">
        <f>_xlfn.MINIFS(Tabla135[Impacto residual],Tabla135[Id Riesgo],Tabla135[[#This Row],[Id Riesgo]])</f>
        <v>1</v>
      </c>
      <c r="AL398" s="801"/>
      <c r="AM398" s="801"/>
      <c r="AN398" s="213"/>
      <c r="AO398" s="213"/>
      <c r="AP398" s="213"/>
      <c r="AQ398" s="213"/>
      <c r="AR398" s="213"/>
      <c r="AS398" s="213"/>
      <c r="AT398" s="213"/>
      <c r="AU398" s="213"/>
      <c r="AV398" s="213"/>
      <c r="AW398" s="213"/>
      <c r="AX398" s="213"/>
      <c r="AY398" s="213"/>
    </row>
    <row r="399" spans="1:51" ht="111.9" hidden="1" x14ac:dyDescent="0.4">
      <c r="A399" s="783" t="str">
        <f>Tabla135[[#This Row],[Id Riesgo]]</f>
        <v>RC39</v>
      </c>
      <c r="B399"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399" s="776" t="b">
        <f>Tabla135[[#This Row],[Identificado en paso 1 y 2?]]</f>
        <v>1</v>
      </c>
      <c r="D399" s="801">
        <f>_xlfn.XLOOKUP(Tabla135[[#This Row],[Id Riesgo]],Tabla13[Id Riesgo],Tabla13[Probabilidad],"",1)</f>
        <v>0.8</v>
      </c>
      <c r="E399" s="801">
        <f>IF(C399=TRUE,_xlfn.XLOOKUP(Tabla135[[#This Row],[Id Riesgo]],Tabla13[Id Riesgo],Tabla13[Porcentaje Impacto],"",1),"")</f>
        <v>1</v>
      </c>
      <c r="F399" s="290" t="str">
        <f t="shared" si="38"/>
        <v>RC39</v>
      </c>
      <c r="G399" s="414" t="b">
        <f>_xlfn.XLOOKUP(F399,Tabla13[Id Riesgo],Tabla13[Registro diligenciado],FALSE,1)</f>
        <v>1</v>
      </c>
      <c r="H399" s="290" t="str">
        <f>IF(G399,_xlfn.XLOOKUP(F399,Tabla6[Id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399" s="327">
        <f>_xlfn.XLOOKUP(Tabla135[[#This Row],[Id Riesgo]],Tabla13[Id Riesgo],Tabla13[Probabilidad])</f>
        <v>0.8</v>
      </c>
      <c r="J399" s="327">
        <f>_xlfn.XLOOKUP(Tabla135[[#This Row],[Id Riesgo]],Tabla13[Id Riesgo],Tabla13[Porcentaje Impacto],"",1)</f>
        <v>1</v>
      </c>
      <c r="K399" s="311">
        <v>8</v>
      </c>
      <c r="L399" s="314"/>
      <c r="M399" s="314"/>
      <c r="N399" s="314"/>
      <c r="O399" s="295"/>
      <c r="P399" s="314"/>
      <c r="Q399" s="328" t="str">
        <f>_xlfn.TEXTJOIN(" ",TRUE,Tabla135[[#This Row],[Actividad - Acción ¿Qué?
Inicia con verbo]],Tabla135[[#This Row],[Complemento
(Observaciones o desviaciones)]])</f>
        <v/>
      </c>
      <c r="R399" s="295"/>
      <c r="S399" s="327" t="str">
        <f>_xlfn.XLOOKUP(Tabla135[[#This Row],[Tipo de control]],Tabla7[Tipo de control],Tabla7[Peso],"",1)</f>
        <v/>
      </c>
      <c r="T399" s="290" t="str">
        <f>_xlfn.XLOOKUP(Tabla135[[#This Row],[Tipo de control]],Tabla7[Tipo de control],Tabla7[Afectación matriz],"",1)</f>
        <v/>
      </c>
      <c r="U399" s="295"/>
      <c r="V399" s="327" t="str">
        <f>_xlfn.XLOOKUP(Tabla135[[#This Row],[Implementación]],Tabla11[Implementación],Tabla11[Peso],"",1)</f>
        <v/>
      </c>
      <c r="W399" s="295"/>
      <c r="X399" s="295"/>
      <c r="Y399" s="295"/>
      <c r="Z399" s="295"/>
      <c r="AA399" s="310" t="str">
        <f>IFERROR(Tabla135[[#This Row],[Peso del control]]+Tabla135[[#This Row],[Peso de la implementación]],"")</f>
        <v/>
      </c>
      <c r="AB399" s="310" t="str" cm="1">
        <f t="array" ref="AB399">IFERROR(IF(Tabla135[[#This Row],[Registro diligenciado]]=TRUE,_xlfn.IFS(AND(Tabla135[[#This Row],[No. de Control]]=1,Tabla135[[#This Row],[Desplazamiento en la Matriz]]="Probabilidad"),D399-(D399*Tabla135[[#This Row],[Valor del control]]),AND(Tabla135[[#This Row],[No. de Control]]&gt;1,Tabla135[[#This Row],[Desplazamiento en la Matriz]]="Probabilidad"),AB398-(AB398*Tabla135[[#This Row],[Valor del control]]),AND(Tabla135[[#This Row],[No. de Control]]=1,Tabla135[[#This Row],[Desplazamiento en la Matriz]]="Impacto"),D399,AND(Tabla135[[#This Row],[No. de Control]]&gt;1,Tabla135[[#This Row],[Desplazamiento en la Matriz]]="Impacto"),AB398),""),"")</f>
        <v/>
      </c>
      <c r="AC399" s="310" t="str" cm="1">
        <f t="array" ref="AC399">IFERROR(IF(Tabla135[[#This Row],[Registro diligenciado]]=TRUE,_xlfn.IFS(AND(Tabla135[[#This Row],[No. de Control]]=1,Tabla135[[#This Row],[Desplazamiento en la Matriz]]="Impacto"),E399-(E399*Tabla135[[#This Row],[Valor del control]]),AND(Tabla135[[#This Row],[No. de Control]]&gt;1,Tabla135[[#This Row],[Desplazamiento en la Matriz]]="Impacto"),AC398-(AC398*Tabla135[[#This Row],[Valor del control]]),AND(Tabla135[[#This Row],[No. de Control]]=1,Tabla135[[#This Row],[Desplazamiento en la Matriz]]="Probabilidad"),E399,AND(Tabla135[[#This Row],[No. de Control]]&gt;1,Tabla135[[#This Row],[Desplazamiento en la Matriz]]="Probabilidad"),AC398),""),"")</f>
        <v/>
      </c>
      <c r="AD399" s="310">
        <f>IFERROR(_xlfn.MINIFS(Tabla135[Probabilidad residual],Tabla135[Id Riesgo],Tabla135[[#This Row],[Id Riesgo]]),"")</f>
        <v>0.48</v>
      </c>
      <c r="AE399" s="310">
        <f>IFERROR(_xlfn.MINIFS(Tabla135[Impacto residual],Tabla135[Id Riesgo],Tabla135[[#This Row],[Id Riesgo]]),"")</f>
        <v>1</v>
      </c>
      <c r="AF399" s="310" t="str" cm="1">
        <f t="array" ref="AF3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399" s="310" t="str" cm="1">
        <f t="array" ref="AG3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3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399" s="213"/>
      <c r="AJ399" s="801">
        <f>_xlfn.MINIFS(Tabla135[Probabilidad residual],Tabla135[Id Riesgo],Tabla135[[#This Row],[Id Riesgo]])</f>
        <v>0.48</v>
      </c>
      <c r="AK399" s="801">
        <f>_xlfn.MINIFS(Tabla135[Impacto residual],Tabla135[Id Riesgo],Tabla135[[#This Row],[Id Riesgo]])</f>
        <v>1</v>
      </c>
      <c r="AL399" s="801"/>
      <c r="AM399" s="801"/>
      <c r="AN399" s="213"/>
      <c r="AO399" s="213"/>
      <c r="AP399" s="213"/>
      <c r="AQ399" s="213"/>
      <c r="AR399" s="213"/>
      <c r="AS399" s="213"/>
      <c r="AT399" s="213"/>
      <c r="AU399" s="213"/>
      <c r="AV399" s="213"/>
      <c r="AW399" s="213"/>
      <c r="AX399" s="213"/>
      <c r="AY399" s="213"/>
    </row>
    <row r="400" spans="1:51" ht="111.9" hidden="1" x14ac:dyDescent="0.4">
      <c r="A400" s="783" t="str">
        <f>Tabla135[[#This Row],[Id Riesgo]]</f>
        <v>RC39</v>
      </c>
      <c r="B400"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400" s="776" t="b">
        <f>Tabla135[[#This Row],[Identificado en paso 1 y 2?]]</f>
        <v>1</v>
      </c>
      <c r="D400" s="801">
        <f>_xlfn.XLOOKUP(Tabla135[[#This Row],[Id Riesgo]],Tabla13[Id Riesgo],Tabla13[Probabilidad],"",1)</f>
        <v>0.8</v>
      </c>
      <c r="E400" s="801">
        <f>IF(C400=TRUE,_xlfn.XLOOKUP(Tabla135[[#This Row],[Id Riesgo]],Tabla13[Id Riesgo],Tabla13[Porcentaje Impacto],"",1),"")</f>
        <v>1</v>
      </c>
      <c r="F400" s="290" t="str">
        <f t="shared" si="38"/>
        <v>RC39</v>
      </c>
      <c r="G400" s="414" t="b">
        <f>_xlfn.XLOOKUP(F400,Tabla13[Id Riesgo],Tabla13[Registro diligenciado],FALSE,1)</f>
        <v>1</v>
      </c>
      <c r="H400" s="290" t="str">
        <f>IF(G400,_xlfn.XLOOKUP(F400,Tabla6[Id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400" s="327">
        <f>_xlfn.XLOOKUP(Tabla135[[#This Row],[Id Riesgo]],Tabla13[Id Riesgo],Tabla13[Probabilidad])</f>
        <v>0.8</v>
      </c>
      <c r="J400" s="327">
        <f>_xlfn.XLOOKUP(Tabla135[[#This Row],[Id Riesgo]],Tabla13[Id Riesgo],Tabla13[Porcentaje Impacto],"",1)</f>
        <v>1</v>
      </c>
      <c r="K400" s="311">
        <v>9</v>
      </c>
      <c r="L400" s="314"/>
      <c r="M400" s="314"/>
      <c r="N400" s="314"/>
      <c r="O400" s="295"/>
      <c r="P400" s="314"/>
      <c r="Q400" s="328" t="str">
        <f>_xlfn.TEXTJOIN(" ",TRUE,Tabla135[[#This Row],[Actividad - Acción ¿Qué?
Inicia con verbo]],Tabla135[[#This Row],[Complemento
(Observaciones o desviaciones)]])</f>
        <v/>
      </c>
      <c r="R400" s="295"/>
      <c r="S400" s="327" t="str">
        <f>_xlfn.XLOOKUP(Tabla135[[#This Row],[Tipo de control]],Tabla7[Tipo de control],Tabla7[Peso],"",1)</f>
        <v/>
      </c>
      <c r="T400" s="290" t="str">
        <f>_xlfn.XLOOKUP(Tabla135[[#This Row],[Tipo de control]],Tabla7[Tipo de control],Tabla7[Afectación matriz],"",1)</f>
        <v/>
      </c>
      <c r="U400" s="295"/>
      <c r="V400" s="327" t="str">
        <f>_xlfn.XLOOKUP(Tabla135[[#This Row],[Implementación]],Tabla11[Implementación],Tabla11[Peso],"",1)</f>
        <v/>
      </c>
      <c r="W400" s="295"/>
      <c r="X400" s="295"/>
      <c r="Y400" s="295"/>
      <c r="Z400" s="295"/>
      <c r="AA400" s="310" t="str">
        <f>IFERROR(Tabla135[[#This Row],[Peso del control]]+Tabla135[[#This Row],[Peso de la implementación]],"")</f>
        <v/>
      </c>
      <c r="AB400" s="310" t="str" cm="1">
        <f t="array" ref="AB400">IFERROR(IF(Tabla135[[#This Row],[Registro diligenciado]]=TRUE,_xlfn.IFS(AND(Tabla135[[#This Row],[No. de Control]]=1,Tabla135[[#This Row],[Desplazamiento en la Matriz]]="Probabilidad"),D400-(D400*Tabla135[[#This Row],[Valor del control]]),AND(Tabla135[[#This Row],[No. de Control]]&gt;1,Tabla135[[#This Row],[Desplazamiento en la Matriz]]="Probabilidad"),AB399-(AB399*Tabla135[[#This Row],[Valor del control]]),AND(Tabla135[[#This Row],[No. de Control]]=1,Tabla135[[#This Row],[Desplazamiento en la Matriz]]="Impacto"),D400,AND(Tabla135[[#This Row],[No. de Control]]&gt;1,Tabla135[[#This Row],[Desplazamiento en la Matriz]]="Impacto"),AB399),""),"")</f>
        <v/>
      </c>
      <c r="AC400" s="310" t="str" cm="1">
        <f t="array" ref="AC400">IFERROR(IF(Tabla135[[#This Row],[Registro diligenciado]]=TRUE,_xlfn.IFS(AND(Tabla135[[#This Row],[No. de Control]]=1,Tabla135[[#This Row],[Desplazamiento en la Matriz]]="Impacto"),E400-(E400*Tabla135[[#This Row],[Valor del control]]),AND(Tabla135[[#This Row],[No. de Control]]&gt;1,Tabla135[[#This Row],[Desplazamiento en la Matriz]]="Impacto"),AC399-(AC399*Tabla135[[#This Row],[Valor del control]]),AND(Tabla135[[#This Row],[No. de Control]]=1,Tabla135[[#This Row],[Desplazamiento en la Matriz]]="Probabilidad"),E400,AND(Tabla135[[#This Row],[No. de Control]]&gt;1,Tabla135[[#This Row],[Desplazamiento en la Matriz]]="Probabilidad"),AC399),""),"")</f>
        <v/>
      </c>
      <c r="AD400" s="310">
        <f>IFERROR(_xlfn.MINIFS(Tabla135[Probabilidad residual],Tabla135[Id Riesgo],Tabla135[[#This Row],[Id Riesgo]]),"")</f>
        <v>0.48</v>
      </c>
      <c r="AE400" s="310">
        <f>IFERROR(_xlfn.MINIFS(Tabla135[Impacto residual],Tabla135[Id Riesgo],Tabla135[[#This Row],[Id Riesgo]]),"")</f>
        <v>1</v>
      </c>
      <c r="AF400" s="310" t="str" cm="1">
        <f t="array" ref="AF4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00" s="310" t="str" cm="1">
        <f t="array" ref="AG4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0" s="213"/>
      <c r="AJ400" s="801">
        <f>_xlfn.MINIFS(Tabla135[Probabilidad residual],Tabla135[Id Riesgo],Tabla135[[#This Row],[Id Riesgo]])</f>
        <v>0.48</v>
      </c>
      <c r="AK400" s="801">
        <f>_xlfn.MINIFS(Tabla135[Impacto residual],Tabla135[Id Riesgo],Tabla135[[#This Row],[Id Riesgo]])</f>
        <v>1</v>
      </c>
      <c r="AL400" s="801"/>
      <c r="AM400" s="801"/>
      <c r="AN400" s="213"/>
      <c r="AO400" s="213"/>
      <c r="AP400" s="213"/>
      <c r="AQ400" s="213"/>
      <c r="AR400" s="213"/>
      <c r="AS400" s="213"/>
      <c r="AT400" s="213"/>
      <c r="AU400" s="213"/>
      <c r="AV400" s="213"/>
      <c r="AW400" s="213"/>
      <c r="AX400" s="213"/>
      <c r="AY400" s="213"/>
    </row>
    <row r="401" spans="1:51" ht="111.9" hidden="1" x14ac:dyDescent="0.4">
      <c r="A401" s="783" t="str">
        <f>Tabla135[[#This Row],[Id Riesgo]]</f>
        <v>RC39</v>
      </c>
      <c r="B401" s="784" t="str">
        <f>Tabla135[[#This Row],[Riesgo]]</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C401" s="776" t="b">
        <f>Tabla135[[#This Row],[Identificado en paso 1 y 2?]]</f>
        <v>1</v>
      </c>
      <c r="D401" s="801">
        <f>_xlfn.XLOOKUP(Tabla135[[#This Row],[Id Riesgo]],Tabla13[Id Riesgo],Tabla13[Probabilidad],"",1)</f>
        <v>0.8</v>
      </c>
      <c r="E401" s="801">
        <f>IF(C401=TRUE,_xlfn.XLOOKUP(Tabla135[[#This Row],[Id Riesgo]],Tabla13[Id Riesgo],Tabla13[Porcentaje Impacto],"",1),"")</f>
        <v>1</v>
      </c>
      <c r="F401" s="290" t="str">
        <f t="shared" si="38"/>
        <v>RC39</v>
      </c>
      <c r="G401" s="414" t="b">
        <f>_xlfn.XLOOKUP(F401,Tabla13[Id Riesgo],Tabla13[Registro diligenciado],FALSE,1)</f>
        <v>1</v>
      </c>
      <c r="H401" s="290" t="str">
        <f>IF(G401,_xlfn.XLOOKUP(F401,Tabla6[Id Riesgo],Tabla6[DESCRIPCIÓN DEL RIESGO],FALSE,1),"")</f>
        <v>Posibilidad de afectación Legal, Reputacional, Económica, Operativa por Corrupción, Conflicto de Intereses, Soborno entrante debido a Incumplimiento en los tiempos de respuesta y en los estándares de calidad en la atención al ciudadano, evidenciado en la emisión de respuestas inapropiadas, inoportunas o deficientes frente a las PQRSDF.</v>
      </c>
      <c r="I401" s="327">
        <f>_xlfn.XLOOKUP(Tabla135[[#This Row],[Id Riesgo]],Tabla13[Id Riesgo],Tabla13[Probabilidad])</f>
        <v>0.8</v>
      </c>
      <c r="J401" s="327">
        <f>_xlfn.XLOOKUP(Tabla135[[#This Row],[Id Riesgo]],Tabla13[Id Riesgo],Tabla13[Porcentaje Impacto],"",1)</f>
        <v>1</v>
      </c>
      <c r="K401" s="311">
        <v>10</v>
      </c>
      <c r="L401" s="314"/>
      <c r="M401" s="314"/>
      <c r="N401" s="314"/>
      <c r="O401" s="295"/>
      <c r="P401" s="314"/>
      <c r="Q401" s="328" t="str">
        <f>_xlfn.TEXTJOIN(" ",TRUE,Tabla135[[#This Row],[Actividad - Acción ¿Qué?
Inicia con verbo]],Tabla135[[#This Row],[Complemento
(Observaciones o desviaciones)]])</f>
        <v/>
      </c>
      <c r="R401" s="295"/>
      <c r="S401" s="327" t="str">
        <f>_xlfn.XLOOKUP(Tabla135[[#This Row],[Tipo de control]],Tabla7[Tipo de control],Tabla7[Peso],"",1)</f>
        <v/>
      </c>
      <c r="T401" s="290" t="str">
        <f>_xlfn.XLOOKUP(Tabla135[[#This Row],[Tipo de control]],Tabla7[Tipo de control],Tabla7[Afectación matriz],"",1)</f>
        <v/>
      </c>
      <c r="U401" s="295"/>
      <c r="V401" s="327" t="str">
        <f>_xlfn.XLOOKUP(Tabla135[[#This Row],[Implementación]],Tabla11[Implementación],Tabla11[Peso],"",1)</f>
        <v/>
      </c>
      <c r="W401" s="295"/>
      <c r="X401" s="295"/>
      <c r="Y401" s="295"/>
      <c r="Z401" s="295"/>
      <c r="AA401" s="310" t="str">
        <f>IFERROR(Tabla135[[#This Row],[Peso del control]]+Tabla135[[#This Row],[Peso de la implementación]],"")</f>
        <v/>
      </c>
      <c r="AB401" s="310" t="str" cm="1">
        <f t="array" ref="AB401">IFERROR(IF(Tabla135[[#This Row],[Registro diligenciado]]=TRUE,_xlfn.IFS(AND(Tabla135[[#This Row],[No. de Control]]=1,Tabla135[[#This Row],[Desplazamiento en la Matriz]]="Probabilidad"),D401-(D401*Tabla135[[#This Row],[Valor del control]]),AND(Tabla135[[#This Row],[No. de Control]]&gt;1,Tabla135[[#This Row],[Desplazamiento en la Matriz]]="Probabilidad"),AB400-(AB400*Tabla135[[#This Row],[Valor del control]]),AND(Tabla135[[#This Row],[No. de Control]]=1,Tabla135[[#This Row],[Desplazamiento en la Matriz]]="Impacto"),D401,AND(Tabla135[[#This Row],[No. de Control]]&gt;1,Tabla135[[#This Row],[Desplazamiento en la Matriz]]="Impacto"),AB400),""),"")</f>
        <v/>
      </c>
      <c r="AC401" s="310" t="str" cm="1">
        <f t="array" ref="AC401">IFERROR(IF(Tabla135[[#This Row],[Registro diligenciado]]=TRUE,_xlfn.IFS(AND(Tabla135[[#This Row],[No. de Control]]=1,Tabla135[[#This Row],[Desplazamiento en la Matriz]]="Impacto"),E401-(E401*Tabla135[[#This Row],[Valor del control]]),AND(Tabla135[[#This Row],[No. de Control]]&gt;1,Tabla135[[#This Row],[Desplazamiento en la Matriz]]="Impacto"),AC400-(AC400*Tabla135[[#This Row],[Valor del control]]),AND(Tabla135[[#This Row],[No. de Control]]=1,Tabla135[[#This Row],[Desplazamiento en la Matriz]]="Probabilidad"),E401,AND(Tabla135[[#This Row],[No. de Control]]&gt;1,Tabla135[[#This Row],[Desplazamiento en la Matriz]]="Probabilidad"),AC400),""),"")</f>
        <v/>
      </c>
      <c r="AD401" s="310">
        <f>IFERROR(_xlfn.MINIFS(Tabla135[Probabilidad residual],Tabla135[Id Riesgo],Tabla135[[#This Row],[Id Riesgo]]),"")</f>
        <v>0.48</v>
      </c>
      <c r="AE401" s="310">
        <f>IFERROR(_xlfn.MINIFS(Tabla135[Impacto residual],Tabla135[Id Riesgo],Tabla135[[#This Row],[Id Riesgo]]),"")</f>
        <v>1</v>
      </c>
      <c r="AF401" s="310" t="str" cm="1">
        <f t="array" ref="AF4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01" s="310" t="str" cm="1">
        <f t="array" ref="AG4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1" s="213"/>
      <c r="AJ401" s="801">
        <f>_xlfn.MINIFS(Tabla135[Probabilidad residual],Tabla135[Id Riesgo],Tabla135[[#This Row],[Id Riesgo]])</f>
        <v>0.48</v>
      </c>
      <c r="AK401" s="801">
        <f>_xlfn.MINIFS(Tabla135[Impacto residual],Tabla135[Id Riesgo],Tabla135[[#This Row],[Id Riesgo]])</f>
        <v>1</v>
      </c>
      <c r="AL401" s="801"/>
      <c r="AM401" s="801"/>
      <c r="AN401" s="213"/>
      <c r="AO401" s="213"/>
      <c r="AP401" s="213"/>
      <c r="AQ401" s="213"/>
      <c r="AR401" s="213"/>
      <c r="AS401" s="213"/>
      <c r="AT401" s="213"/>
      <c r="AU401" s="213"/>
      <c r="AV401" s="213"/>
      <c r="AW401" s="213"/>
      <c r="AX401" s="213"/>
      <c r="AY401" s="213"/>
    </row>
    <row r="402" spans="1:51" ht="87" x14ac:dyDescent="0.4">
      <c r="A402" s="783" t="str">
        <f>Tabla135[[#This Row],[Id Riesgo]]</f>
        <v>RC40</v>
      </c>
      <c r="B402"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2" s="776" t="b">
        <f>Tabla135[[#This Row],[Identificado en paso 1 y 2?]]</f>
        <v>1</v>
      </c>
      <c r="D402" s="801">
        <f>_xlfn.XLOOKUP(Tabla135[[#This Row],[Id Riesgo]],Tabla13[Id Riesgo],Tabla13[Probabilidad],"",1)</f>
        <v>0.4</v>
      </c>
      <c r="E402" s="801">
        <f>IF(C402=TRUE,_xlfn.XLOOKUP(Tabla135[[#This Row],[Id Riesgo]],Tabla13[Id Riesgo],Tabla13[Porcentaje Impacto],"",1),"")</f>
        <v>0.6</v>
      </c>
      <c r="F402" s="290" t="s">
        <v>631</v>
      </c>
      <c r="G402" s="414" t="b">
        <f>_xlfn.XLOOKUP(F402,Tabla13[Id Riesgo],Tabla13[Registro diligenciado],FALSE,1)</f>
        <v>1</v>
      </c>
      <c r="H402" s="290" t="str">
        <f>IF(G402,_xlfn.XLOOKUP(F402,Tabla6[Id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2" s="327">
        <f>_xlfn.XLOOKUP(Tabla135[[#This Row],[Id Riesgo]],Tabla13[Id Riesgo],Tabla13[Probabilidad])</f>
        <v>0.4</v>
      </c>
      <c r="J402" s="327">
        <f>_xlfn.XLOOKUP(Tabla135[[#This Row],[Id Riesgo]],Tabla13[Id Riesgo],Tabla13[Porcentaje Impacto],"",1)</f>
        <v>0.6</v>
      </c>
      <c r="K402" s="311">
        <v>1</v>
      </c>
      <c r="L402" s="314" t="s">
        <v>311</v>
      </c>
      <c r="M402" s="314" t="s">
        <v>128</v>
      </c>
      <c r="N402" s="314" t="s">
        <v>298</v>
      </c>
      <c r="O402" s="295" t="s">
        <v>986</v>
      </c>
      <c r="P402" s="314" t="s">
        <v>987</v>
      </c>
      <c r="Q402" s="328" t="str">
        <f>_xlfn.TEXTJOIN(" ",TRUE,Tabla135[[#This Row],[Actividad - Acción ¿Qué?
Inicia con verbo]],Tabla135[[#This Row],[Complemento
(Observaciones o desviaciones)]])</f>
        <v>Orientar de manera presencial a los usuarios en una frecuencia de dos veces al mes, sobre la gratuidad de los trámites que ofrece la ANT Los contratistas responsables de esta actividad, divulgarán la información a través de charlas informativas y material didáctico, donde el usuario encontrará, las líneas de atención, para denunciar posibles casos de corrupción.</v>
      </c>
      <c r="R402" s="295" t="s">
        <v>102</v>
      </c>
      <c r="S402" s="327">
        <f>_xlfn.XLOOKUP(Tabla135[[#This Row],[Tipo de control]],Tabla7[Tipo de control],Tabla7[Peso],"",1)</f>
        <v>0.25</v>
      </c>
      <c r="T402" s="290" t="str">
        <f>_xlfn.XLOOKUP(Tabla135[[#This Row],[Tipo de control]],Tabla7[Tipo de control],Tabla7[Afectación matriz],"",1)</f>
        <v>Probabilidad</v>
      </c>
      <c r="U402" s="295" t="s">
        <v>136</v>
      </c>
      <c r="V402" s="327">
        <f>_xlfn.XLOOKUP(Tabla135[[#This Row],[Implementación]],Tabla11[Implementación],Tabla11[Peso],"",1)</f>
        <v>0.15</v>
      </c>
      <c r="W402" s="295" t="s">
        <v>98</v>
      </c>
      <c r="X402" s="295" t="s">
        <v>204</v>
      </c>
      <c r="Y402" s="295" t="s">
        <v>100</v>
      </c>
      <c r="Z402" s="295" t="s">
        <v>101</v>
      </c>
      <c r="AA402" s="310">
        <f>IFERROR(Tabla135[[#This Row],[Peso del control]]+Tabla135[[#This Row],[Peso de la implementación]],"")</f>
        <v>0.4</v>
      </c>
      <c r="AB402" s="310" cm="1">
        <f t="array" ref="AB402">IFERROR(IF(Tabla135[[#This Row],[Registro diligenciado]]=TRUE,_xlfn.IFS(AND(Tabla135[[#This Row],[No. de Control]]=1,Tabla135[[#This Row],[Desplazamiento en la Matriz]]="Probabilidad"),D402-(D402*Tabla135[[#This Row],[Valor del control]]),AND(Tabla135[[#This Row],[No. de Control]]&gt;1,Tabla135[[#This Row],[Desplazamiento en la Matriz]]="Probabilidad"),AB401-(AB401*Tabla135[[#This Row],[Valor del control]]),AND(Tabla135[[#This Row],[No. de Control]]=1,Tabla135[[#This Row],[Desplazamiento en la Matriz]]="Impacto"),D402,AND(Tabla135[[#This Row],[No. de Control]]&gt;1,Tabla135[[#This Row],[Desplazamiento en la Matriz]]="Impacto"),AB401),""),"")</f>
        <v>0.24</v>
      </c>
      <c r="AC402" s="310" cm="1">
        <f t="array" ref="AC402">IFERROR(IF(Tabla135[[#This Row],[Registro diligenciado]]=TRUE,_xlfn.IFS(AND(Tabla135[[#This Row],[No. de Control]]=1,Tabla135[[#This Row],[Desplazamiento en la Matriz]]="Impacto"),E402-(E402*Tabla135[[#This Row],[Valor del control]]),AND(Tabla135[[#This Row],[No. de Control]]&gt;1,Tabla135[[#This Row],[Desplazamiento en la Matriz]]="Impacto"),AC401-(AC401*Tabla135[[#This Row],[Valor del control]]),AND(Tabla135[[#This Row],[No. de Control]]=1,Tabla135[[#This Row],[Desplazamiento en la Matriz]]="Probabilidad"),E402,AND(Tabla135[[#This Row],[No. de Control]]&gt;1,Tabla135[[#This Row],[Desplazamiento en la Matriz]]="Probabilidad"),AC401),""),"")</f>
        <v>0.6</v>
      </c>
      <c r="AD402" s="310">
        <f>IFERROR(_xlfn.MINIFS(Tabla135[Probabilidad residual],Tabla135[Id Riesgo],Tabla135[[#This Row],[Id Riesgo]]),"")</f>
        <v>8.6399999999999991E-2</v>
      </c>
      <c r="AE402" s="310">
        <f>IFERROR(_xlfn.MINIFS(Tabla135[Impacto residual],Tabla135[Id Riesgo],Tabla135[[#This Row],[Id Riesgo]]),"")</f>
        <v>0.6</v>
      </c>
      <c r="AF402" s="310" t="str" cm="1">
        <f t="array" ref="AF4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2" s="310" t="str" cm="1">
        <f t="array" ref="AG4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02" s="213"/>
      <c r="AJ402" s="801">
        <f>_xlfn.MINIFS(Tabla135[Probabilidad residual],Tabla135[Id Riesgo],Tabla135[[#This Row],[Id Riesgo]])</f>
        <v>8.6399999999999991E-2</v>
      </c>
      <c r="AK402" s="801">
        <f>_xlfn.MINIFS(Tabla135[Impacto residual],Tabla135[Id Riesgo],Tabla135[[#This Row],[Id Riesgo]])</f>
        <v>0.6</v>
      </c>
      <c r="AL402" s="801" t="str" cm="1">
        <f t="array" ref="AL402">IFERROR(_xlfn.IFS(AND(AJ402&gt;=CONFIGURACIÓN!$BF$6,AJ402&lt;=CONFIGURACIÓN!$BG$6),CONFIGURACIÓN!$BE$6,AND(AJ402&gt;=CONFIGURACIÓN!$BF$7,AJ402&lt;=CONFIGURACIÓN!$BG$7),CONFIGURACIÓN!$BE$7,AND(AJ402&gt;=CONFIGURACIÓN!$BF$8,AJ402&lt;=CONFIGURACIÓN!$BG$8),CONFIGURACIÓN!$BE$8,AND(AJ402&gt;=CONFIGURACIÓN!$BF$9,AJ402&lt;=CONFIGURACIÓN!$BG$9),CONFIGURACIÓN!$BE$9,AND(AJ402&gt;=CONFIGURACIÓN!$BF$10,AJ402&lt;=CONFIGURACIÓN!$BG$10),CONFIGURACIÓN!$BE$10),"")</f>
        <v>Muy baja</v>
      </c>
      <c r="AM402" s="801" t="str" cm="1">
        <f t="array" ref="AM402">IFERROR(_xlfn.IFS(AND(AK402&gt;=CONFIGURACIÓN!$BJ$6,AK402&lt;=CONFIGURACIÓN!$BK$6),CONFIGURACIÓN!$BI$6,AND(AK402&gt;=CONFIGURACIÓN!$BJ$7,AK402&lt;=CONFIGURACIÓN!$BK$7),CONFIGURACIÓN!$BI$7,AND(AK402&gt;=CONFIGURACIÓN!$BJ$8,AK402&lt;=CONFIGURACIÓN!$BK$8),CONFIGURACIÓN!$BI$8,AND(AK402&gt;=CONFIGURACIÓN!$BJ$9,AK402&lt;=CONFIGURACIÓN!$BK$9),CONFIGURACIÓN!$BI$9,AND(AK402&gt;=CONFIGURACIÓN!$BJ$10,AK402&lt;=CONFIGURACIÓN!$BK$10),CONFIGURACIÓN!$BI$10),"")</f>
        <v>Moderado</v>
      </c>
      <c r="AN402" s="213"/>
      <c r="AO402" s="213"/>
      <c r="AP402" s="213"/>
      <c r="AQ402" s="213"/>
      <c r="AR402" s="213"/>
      <c r="AS402" s="213"/>
      <c r="AT402" s="213"/>
      <c r="AU402" s="213"/>
      <c r="AV402" s="213"/>
      <c r="AW402" s="213"/>
      <c r="AX402" s="213"/>
      <c r="AY402" s="213"/>
    </row>
    <row r="403" spans="1:51" ht="136.75" x14ac:dyDescent="0.4">
      <c r="A403" s="783" t="str">
        <f>Tabla135[[#This Row],[Id Riesgo]]</f>
        <v>RC40</v>
      </c>
      <c r="B403"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3" s="776" t="b">
        <f>Tabla135[[#This Row],[Identificado en paso 1 y 2?]]</f>
        <v>1</v>
      </c>
      <c r="D403" s="801">
        <f>_xlfn.XLOOKUP(Tabla135[[#This Row],[Id Riesgo]],Tabla13[Id Riesgo],Tabla13[Probabilidad],"",1)</f>
        <v>0.4</v>
      </c>
      <c r="E403" s="801">
        <f>IF(C403=TRUE,_xlfn.XLOOKUP(Tabla135[[#This Row],[Id Riesgo]],Tabla13[Id Riesgo],Tabla13[Porcentaje Impacto],"",1),"")</f>
        <v>0.6</v>
      </c>
      <c r="F403" s="290" t="str">
        <f t="shared" ref="F403:F411" si="39">F402</f>
        <v>RC40</v>
      </c>
      <c r="G403" s="414" t="b">
        <f>_xlfn.XLOOKUP(F403,Tabla13[Id Riesgo],Tabla13[Registro diligenciado],FALSE,1)</f>
        <v>1</v>
      </c>
      <c r="H403" s="290" t="str">
        <f>IF(G403,_xlfn.XLOOKUP(F403,Tabla6[Id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3" s="327">
        <f>_xlfn.XLOOKUP(Tabla135[[#This Row],[Id Riesgo]],Tabla13[Id Riesgo],Tabla13[Probabilidad])</f>
        <v>0.4</v>
      </c>
      <c r="J403" s="327">
        <f>_xlfn.XLOOKUP(Tabla135[[#This Row],[Id Riesgo]],Tabla13[Id Riesgo],Tabla13[Porcentaje Impacto],"",1)</f>
        <v>0.6</v>
      </c>
      <c r="K403" s="311">
        <v>2</v>
      </c>
      <c r="L403" s="314" t="s">
        <v>311</v>
      </c>
      <c r="M403" s="314" t="s">
        <v>128</v>
      </c>
      <c r="N403" s="314" t="s">
        <v>298</v>
      </c>
      <c r="O403" s="295" t="s">
        <v>988</v>
      </c>
      <c r="P403" s="314" t="s">
        <v>989</v>
      </c>
      <c r="Q403" s="328" t="str">
        <f>_xlfn.TEXTJOIN(" ",TRUE,Tabla135[[#This Row],[Actividad - Acción ¿Qué?
Inicia con verbo]],Tabla135[[#This Row],[Complemento
(Observaciones o desviaciones)]])</f>
        <v xml:space="preserve">Implementar jornadas de capacitación presenciales y/o virtuales dirigidas a funcionarios y contratistas de la UGT Suroccidente, orientadas a la divulgación de los valores y principios institucionalesde la Agencia Nacional de Tierras, con enfasis en la prevención de conductas asociadas a soborno y corrupción en la atención al ciudadano.  Los contratistas responsables, realizarán la divulgación de los valores y principios institucionales de la Agencia Nacional de Tierras mediante capacitaciones presenciales y/o virtuales, orientadas a fortalecer la integridad en la atención al ciudadano. La frecuencia de esta actividad sera de 1 vez al mes. </v>
      </c>
      <c r="R403" s="295" t="s">
        <v>102</v>
      </c>
      <c r="S403" s="327">
        <f>_xlfn.XLOOKUP(Tabla135[[#This Row],[Tipo de control]],Tabla7[Tipo de control],Tabla7[Peso],"",1)</f>
        <v>0.25</v>
      </c>
      <c r="T403" s="290" t="str">
        <f>_xlfn.XLOOKUP(Tabla135[[#This Row],[Tipo de control]],Tabla7[Tipo de control],Tabla7[Afectación matriz],"",1)</f>
        <v>Probabilidad</v>
      </c>
      <c r="U403" s="295" t="s">
        <v>136</v>
      </c>
      <c r="V403" s="327">
        <f>_xlfn.XLOOKUP(Tabla135[[#This Row],[Implementación]],Tabla11[Implementación],Tabla11[Peso],"",1)</f>
        <v>0.15</v>
      </c>
      <c r="W403" s="295" t="s">
        <v>161</v>
      </c>
      <c r="X403" s="295" t="s">
        <v>184</v>
      </c>
      <c r="Y403" s="295" t="s">
        <v>100</v>
      </c>
      <c r="Z403" s="295" t="s">
        <v>101</v>
      </c>
      <c r="AA403" s="310">
        <f>IFERROR(Tabla135[[#This Row],[Peso del control]]+Tabla135[[#This Row],[Peso de la implementación]],"")</f>
        <v>0.4</v>
      </c>
      <c r="AB403" s="310" cm="1">
        <f t="array" ref="AB403">IFERROR(IF(Tabla135[[#This Row],[Registro diligenciado]]=TRUE,_xlfn.IFS(AND(Tabla135[[#This Row],[No. de Control]]=1,Tabla135[[#This Row],[Desplazamiento en la Matriz]]="Probabilidad"),D403-(D403*Tabla135[[#This Row],[Valor del control]]),AND(Tabla135[[#This Row],[No. de Control]]&gt;1,Tabla135[[#This Row],[Desplazamiento en la Matriz]]="Probabilidad"),AB402-(AB402*Tabla135[[#This Row],[Valor del control]]),AND(Tabla135[[#This Row],[No. de Control]]=1,Tabla135[[#This Row],[Desplazamiento en la Matriz]]="Impacto"),D403,AND(Tabla135[[#This Row],[No. de Control]]&gt;1,Tabla135[[#This Row],[Desplazamiento en la Matriz]]="Impacto"),AB402),""),"")</f>
        <v>0.14399999999999999</v>
      </c>
      <c r="AC403" s="310" cm="1">
        <f t="array" ref="AC403">IFERROR(IF(Tabla135[[#This Row],[Registro diligenciado]]=TRUE,_xlfn.IFS(AND(Tabla135[[#This Row],[No. de Control]]=1,Tabla135[[#This Row],[Desplazamiento en la Matriz]]="Impacto"),E403-(E403*Tabla135[[#This Row],[Valor del control]]),AND(Tabla135[[#This Row],[No. de Control]]&gt;1,Tabla135[[#This Row],[Desplazamiento en la Matriz]]="Impacto"),AC402-(AC402*Tabla135[[#This Row],[Valor del control]]),AND(Tabla135[[#This Row],[No. de Control]]=1,Tabla135[[#This Row],[Desplazamiento en la Matriz]]="Probabilidad"),E403,AND(Tabla135[[#This Row],[No. de Control]]&gt;1,Tabla135[[#This Row],[Desplazamiento en la Matriz]]="Probabilidad"),AC402),""),"")</f>
        <v>0.6</v>
      </c>
      <c r="AD403" s="310">
        <f>IFERROR(_xlfn.MINIFS(Tabla135[Probabilidad residual],Tabla135[Id Riesgo],Tabla135[[#This Row],[Id Riesgo]]),"")</f>
        <v>8.6399999999999991E-2</v>
      </c>
      <c r="AE403" s="310">
        <f>IFERROR(_xlfn.MINIFS(Tabla135[Impacto residual],Tabla135[Id Riesgo],Tabla135[[#This Row],[Id Riesgo]]),"")</f>
        <v>0.6</v>
      </c>
      <c r="AF403" s="310" t="str" cm="1">
        <f t="array" ref="AF4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3" s="310" t="str" cm="1">
        <f t="array" ref="AG4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03" s="213"/>
      <c r="AJ403" s="801">
        <f>_xlfn.MINIFS(Tabla135[Probabilidad residual],Tabla135[Id Riesgo],Tabla135[[#This Row],[Id Riesgo]])</f>
        <v>8.6399999999999991E-2</v>
      </c>
      <c r="AK403" s="801">
        <f>_xlfn.MINIFS(Tabla135[Impacto residual],Tabla135[Id Riesgo],Tabla135[[#This Row],[Id Riesgo]])</f>
        <v>0.6</v>
      </c>
      <c r="AL403" s="801"/>
      <c r="AM403" s="801"/>
      <c r="AN403" s="213"/>
      <c r="AO403" s="213"/>
      <c r="AP403" s="213"/>
      <c r="AQ403" s="213"/>
      <c r="AR403" s="213"/>
      <c r="AS403" s="213"/>
      <c r="AT403" s="213"/>
      <c r="AU403" s="213"/>
      <c r="AV403" s="213"/>
      <c r="AW403" s="213"/>
      <c r="AX403" s="213"/>
      <c r="AY403" s="213"/>
    </row>
    <row r="404" spans="1:51" ht="87" x14ac:dyDescent="0.4">
      <c r="A404" s="783" t="str">
        <f>Tabla135[[#This Row],[Id Riesgo]]</f>
        <v>RC40</v>
      </c>
      <c r="B404"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4" s="776" t="b">
        <f>Tabla135[[#This Row],[Identificado en paso 1 y 2?]]</f>
        <v>1</v>
      </c>
      <c r="D404" s="801">
        <f>_xlfn.XLOOKUP(Tabla135[[#This Row],[Id Riesgo]],Tabla13[Id Riesgo],Tabla13[Probabilidad],"",1)</f>
        <v>0.4</v>
      </c>
      <c r="E404" s="801">
        <f>IF(C404=TRUE,_xlfn.XLOOKUP(Tabla135[[#This Row],[Id Riesgo]],Tabla13[Id Riesgo],Tabla13[Porcentaje Impacto],"",1),"")</f>
        <v>0.6</v>
      </c>
      <c r="F404" s="290" t="str">
        <f t="shared" si="39"/>
        <v>RC40</v>
      </c>
      <c r="G404" s="414" t="b">
        <f>_xlfn.XLOOKUP(F404,Tabla13[Id Riesgo],Tabla13[Registro diligenciado],FALSE,1)</f>
        <v>1</v>
      </c>
      <c r="H404" s="290" t="str">
        <f>IF(G404,_xlfn.XLOOKUP(F404,Tabla6[Id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4" s="327">
        <f>_xlfn.XLOOKUP(Tabla135[[#This Row],[Id Riesgo]],Tabla13[Id Riesgo],Tabla13[Probabilidad])</f>
        <v>0.4</v>
      </c>
      <c r="J404" s="327">
        <f>_xlfn.XLOOKUP(Tabla135[[#This Row],[Id Riesgo]],Tabla13[Id Riesgo],Tabla13[Porcentaje Impacto],"",1)</f>
        <v>0.6</v>
      </c>
      <c r="K404" s="311">
        <v>3</v>
      </c>
      <c r="L404" s="314" t="s">
        <v>311</v>
      </c>
      <c r="M404" s="314" t="s">
        <v>128</v>
      </c>
      <c r="N404" s="314" t="s">
        <v>298</v>
      </c>
      <c r="O404" s="295" t="s">
        <v>990</v>
      </c>
      <c r="P404" s="314" t="s">
        <v>991</v>
      </c>
      <c r="Q404" s="328" t="str">
        <f>_xlfn.TEXTJOIN(" ",TRUE,Tabla135[[#This Row],[Actividad - Acción ¿Qué?
Inicia con verbo]],Tabla135[[#This Row],[Complemento
(Observaciones o desviaciones)]])</f>
        <v>Establecer controles de revisión de los procesos administrativos. Se pueden realizar auditorias mensuales de forma aleatoria a los tramites y contactando a los usuarios para validar la transparencia del proceso y detectar posibles irregularidades o presiones indebidas de parte de los funcionarios o contratistas de la UGT suroccidente.</v>
      </c>
      <c r="R404" s="295" t="s">
        <v>102</v>
      </c>
      <c r="S404" s="327">
        <f>_xlfn.XLOOKUP(Tabla135[[#This Row],[Tipo de control]],Tabla7[Tipo de control],Tabla7[Peso],"",1)</f>
        <v>0.25</v>
      </c>
      <c r="T404" s="290" t="str">
        <f>_xlfn.XLOOKUP(Tabla135[[#This Row],[Tipo de control]],Tabla7[Tipo de control],Tabla7[Afectación matriz],"",1)</f>
        <v>Probabilidad</v>
      </c>
      <c r="U404" s="295" t="s">
        <v>136</v>
      </c>
      <c r="V404" s="327">
        <f>_xlfn.XLOOKUP(Tabla135[[#This Row],[Implementación]],Tabla11[Implementación],Tabla11[Peso],"",1)</f>
        <v>0.15</v>
      </c>
      <c r="W404" s="295" t="s">
        <v>161</v>
      </c>
      <c r="X404" s="295" t="s">
        <v>204</v>
      </c>
      <c r="Y404" s="295" t="s">
        <v>100</v>
      </c>
      <c r="Z404" s="295" t="s">
        <v>101</v>
      </c>
      <c r="AA404" s="310">
        <f>IFERROR(Tabla135[[#This Row],[Peso del control]]+Tabla135[[#This Row],[Peso de la implementación]],"")</f>
        <v>0.4</v>
      </c>
      <c r="AB404" s="310" cm="1">
        <f t="array" ref="AB404">IFERROR(IF(Tabla135[[#This Row],[Registro diligenciado]]=TRUE,_xlfn.IFS(AND(Tabla135[[#This Row],[No. de Control]]=1,Tabla135[[#This Row],[Desplazamiento en la Matriz]]="Probabilidad"),D404-(D404*Tabla135[[#This Row],[Valor del control]]),AND(Tabla135[[#This Row],[No. de Control]]&gt;1,Tabla135[[#This Row],[Desplazamiento en la Matriz]]="Probabilidad"),AB403-(AB403*Tabla135[[#This Row],[Valor del control]]),AND(Tabla135[[#This Row],[No. de Control]]=1,Tabla135[[#This Row],[Desplazamiento en la Matriz]]="Impacto"),D404,AND(Tabla135[[#This Row],[No. de Control]]&gt;1,Tabla135[[#This Row],[Desplazamiento en la Matriz]]="Impacto"),AB403),""),"")</f>
        <v>8.6399999999999991E-2</v>
      </c>
      <c r="AC404" s="310" cm="1">
        <f t="array" ref="AC404">IFERROR(IF(Tabla135[[#This Row],[Registro diligenciado]]=TRUE,_xlfn.IFS(AND(Tabla135[[#This Row],[No. de Control]]=1,Tabla135[[#This Row],[Desplazamiento en la Matriz]]="Impacto"),E404-(E404*Tabla135[[#This Row],[Valor del control]]),AND(Tabla135[[#This Row],[No. de Control]]&gt;1,Tabla135[[#This Row],[Desplazamiento en la Matriz]]="Impacto"),AC403-(AC403*Tabla135[[#This Row],[Valor del control]]),AND(Tabla135[[#This Row],[No. de Control]]=1,Tabla135[[#This Row],[Desplazamiento en la Matriz]]="Probabilidad"),E404,AND(Tabla135[[#This Row],[No. de Control]]&gt;1,Tabla135[[#This Row],[Desplazamiento en la Matriz]]="Probabilidad"),AC403),""),"")</f>
        <v>0.6</v>
      </c>
      <c r="AD404" s="310">
        <f>IFERROR(_xlfn.MINIFS(Tabla135[Probabilidad residual],Tabla135[Id Riesgo],Tabla135[[#This Row],[Id Riesgo]]),"")</f>
        <v>8.6399999999999991E-2</v>
      </c>
      <c r="AE404" s="310">
        <f>IFERROR(_xlfn.MINIFS(Tabla135[Impacto residual],Tabla135[Id Riesgo],Tabla135[[#This Row],[Id Riesgo]]),"")</f>
        <v>0.6</v>
      </c>
      <c r="AF404" s="310" t="str" cm="1">
        <f t="array" ref="AF4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4" s="310" t="str" cm="1">
        <f t="array" ref="AG4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04" s="213"/>
      <c r="AJ404" s="801">
        <f>_xlfn.MINIFS(Tabla135[Probabilidad residual],Tabla135[Id Riesgo],Tabla135[[#This Row],[Id Riesgo]])</f>
        <v>8.6399999999999991E-2</v>
      </c>
      <c r="AK404" s="801">
        <f>_xlfn.MINIFS(Tabla135[Impacto residual],Tabla135[Id Riesgo],Tabla135[[#This Row],[Id Riesgo]])</f>
        <v>0.6</v>
      </c>
      <c r="AL404" s="801"/>
      <c r="AM404" s="801"/>
      <c r="AN404" s="213"/>
      <c r="AO404" s="213"/>
      <c r="AP404" s="213"/>
      <c r="AQ404" s="213"/>
      <c r="AR404" s="213"/>
      <c r="AS404" s="213"/>
      <c r="AT404" s="213"/>
      <c r="AU404" s="213"/>
      <c r="AV404" s="213"/>
      <c r="AW404" s="213"/>
      <c r="AX404" s="213"/>
      <c r="AY404" s="213"/>
    </row>
    <row r="405" spans="1:51" ht="87" hidden="1" x14ac:dyDescent="0.4">
      <c r="A405" s="783" t="str">
        <f>Tabla135[[#This Row],[Id Riesgo]]</f>
        <v>RC40</v>
      </c>
      <c r="B405"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5" s="776" t="b">
        <f>Tabla135[[#This Row],[Identificado en paso 1 y 2?]]</f>
        <v>1</v>
      </c>
      <c r="D405" s="801">
        <f>_xlfn.XLOOKUP(Tabla135[[#This Row],[Id Riesgo]],Tabla13[Id Riesgo],Tabla13[Probabilidad],"",1)</f>
        <v>0.4</v>
      </c>
      <c r="E405" s="801">
        <f>IF(C405=TRUE,_xlfn.XLOOKUP(Tabla135[[#This Row],[Id Riesgo]],Tabla13[Id Riesgo],Tabla13[Porcentaje Impacto],"",1),"")</f>
        <v>0.6</v>
      </c>
      <c r="F405" s="290" t="str">
        <f t="shared" si="39"/>
        <v>RC40</v>
      </c>
      <c r="G405" s="414" t="b">
        <f>_xlfn.XLOOKUP(F405,Tabla13[Id Riesgo],Tabla13[Registro diligenciado],FALSE,1)</f>
        <v>1</v>
      </c>
      <c r="H405" s="290" t="str">
        <f>IF(G405,_xlfn.XLOOKUP(F405,Tabla6[Id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5" s="327">
        <f>_xlfn.XLOOKUP(Tabla135[[#This Row],[Id Riesgo]],Tabla13[Id Riesgo],Tabla13[Probabilidad])</f>
        <v>0.4</v>
      </c>
      <c r="J405" s="327">
        <f>_xlfn.XLOOKUP(Tabla135[[#This Row],[Id Riesgo]],Tabla13[Id Riesgo],Tabla13[Porcentaje Impacto],"",1)</f>
        <v>0.6</v>
      </c>
      <c r="K405" s="311">
        <v>4</v>
      </c>
      <c r="L405" s="314"/>
      <c r="M405" s="314"/>
      <c r="N405" s="314"/>
      <c r="O405" s="295"/>
      <c r="P405" s="314"/>
      <c r="Q405" s="328" t="str">
        <f>_xlfn.TEXTJOIN(" ",TRUE,Tabla135[[#This Row],[Actividad - Acción ¿Qué?
Inicia con verbo]],Tabla135[[#This Row],[Complemento
(Observaciones o desviaciones)]])</f>
        <v/>
      </c>
      <c r="R405" s="295"/>
      <c r="S405" s="327" t="str">
        <f>_xlfn.XLOOKUP(Tabla135[[#This Row],[Tipo de control]],Tabla7[Tipo de control],Tabla7[Peso],"",1)</f>
        <v/>
      </c>
      <c r="T405" s="290" t="str">
        <f>_xlfn.XLOOKUP(Tabla135[[#This Row],[Tipo de control]],Tabla7[Tipo de control],Tabla7[Afectación matriz],"",1)</f>
        <v/>
      </c>
      <c r="U405" s="295"/>
      <c r="V405" s="327" t="str">
        <f>_xlfn.XLOOKUP(Tabla135[[#This Row],[Implementación]],Tabla11[Implementación],Tabla11[Peso],"",1)</f>
        <v/>
      </c>
      <c r="W405" s="295"/>
      <c r="X405" s="295"/>
      <c r="Y405" s="295"/>
      <c r="Z405" s="295"/>
      <c r="AA405" s="310" t="str">
        <f>IFERROR(Tabla135[[#This Row],[Peso del control]]+Tabla135[[#This Row],[Peso de la implementación]],"")</f>
        <v/>
      </c>
      <c r="AB405" s="310" t="str" cm="1">
        <f t="array" ref="AB405">IFERROR(IF(Tabla135[[#This Row],[Registro diligenciado]]=TRUE,_xlfn.IFS(AND(Tabla135[[#This Row],[No. de Control]]=1,Tabla135[[#This Row],[Desplazamiento en la Matriz]]="Probabilidad"),D405-(D405*Tabla135[[#This Row],[Valor del control]]),AND(Tabla135[[#This Row],[No. de Control]]&gt;1,Tabla135[[#This Row],[Desplazamiento en la Matriz]]="Probabilidad"),AB404-(AB404*Tabla135[[#This Row],[Valor del control]]),AND(Tabla135[[#This Row],[No. de Control]]=1,Tabla135[[#This Row],[Desplazamiento en la Matriz]]="Impacto"),D405,AND(Tabla135[[#This Row],[No. de Control]]&gt;1,Tabla135[[#This Row],[Desplazamiento en la Matriz]]="Impacto"),AB404),""),"")</f>
        <v/>
      </c>
      <c r="AC405" s="310" t="str" cm="1">
        <f t="array" ref="AC405">IFERROR(IF(Tabla135[[#This Row],[Registro diligenciado]]=TRUE,_xlfn.IFS(AND(Tabla135[[#This Row],[No. de Control]]=1,Tabla135[[#This Row],[Desplazamiento en la Matriz]]="Impacto"),E405-(E405*Tabla135[[#This Row],[Valor del control]]),AND(Tabla135[[#This Row],[No. de Control]]&gt;1,Tabla135[[#This Row],[Desplazamiento en la Matriz]]="Impacto"),AC404-(AC404*Tabla135[[#This Row],[Valor del control]]),AND(Tabla135[[#This Row],[No. de Control]]=1,Tabla135[[#This Row],[Desplazamiento en la Matriz]]="Probabilidad"),E405,AND(Tabla135[[#This Row],[No. de Control]]&gt;1,Tabla135[[#This Row],[Desplazamiento en la Matriz]]="Probabilidad"),AC404),""),"")</f>
        <v/>
      </c>
      <c r="AD405" s="310">
        <f>IFERROR(_xlfn.MINIFS(Tabla135[Probabilidad residual],Tabla135[Id Riesgo],Tabla135[[#This Row],[Id Riesgo]]),"")</f>
        <v>8.6399999999999991E-2</v>
      </c>
      <c r="AE405" s="310">
        <f>IFERROR(_xlfn.MINIFS(Tabla135[Impacto residual],Tabla135[Id Riesgo],Tabla135[[#This Row],[Id Riesgo]]),"")</f>
        <v>0.6</v>
      </c>
      <c r="AF405" s="310" t="str" cm="1">
        <f t="array" ref="AF4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5" s="310" t="str" cm="1">
        <f t="array" ref="AG4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5" s="213"/>
      <c r="AJ405" s="801">
        <f>_xlfn.MINIFS(Tabla135[Probabilidad residual],Tabla135[Id Riesgo],Tabla135[[#This Row],[Id Riesgo]])</f>
        <v>8.6399999999999991E-2</v>
      </c>
      <c r="AK405" s="801">
        <f>_xlfn.MINIFS(Tabla135[Impacto residual],Tabla135[Id Riesgo],Tabla135[[#This Row],[Id Riesgo]])</f>
        <v>0.6</v>
      </c>
      <c r="AL405" s="801"/>
      <c r="AM405" s="801"/>
      <c r="AN405" s="213"/>
      <c r="AO405" s="213"/>
      <c r="AP405" s="213"/>
      <c r="AQ405" s="213"/>
      <c r="AR405" s="213"/>
      <c r="AS405" s="213"/>
      <c r="AT405" s="213"/>
      <c r="AU405" s="213"/>
      <c r="AV405" s="213"/>
      <c r="AW405" s="213"/>
      <c r="AX405" s="213"/>
      <c r="AY405" s="213"/>
    </row>
    <row r="406" spans="1:51" ht="87" hidden="1" x14ac:dyDescent="0.4">
      <c r="A406" s="783" t="str">
        <f>Tabla135[[#This Row],[Id Riesgo]]</f>
        <v>RC40</v>
      </c>
      <c r="B406"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6" s="776" t="b">
        <f>Tabla135[[#This Row],[Identificado en paso 1 y 2?]]</f>
        <v>1</v>
      </c>
      <c r="D406" s="801">
        <f>_xlfn.XLOOKUP(Tabla135[[#This Row],[Id Riesgo]],Tabla13[Id Riesgo],Tabla13[Probabilidad],"",1)</f>
        <v>0.4</v>
      </c>
      <c r="E406" s="801">
        <f>IF(C406=TRUE,_xlfn.XLOOKUP(Tabla135[[#This Row],[Id Riesgo]],Tabla13[Id Riesgo],Tabla13[Porcentaje Impacto],"",1),"")</f>
        <v>0.6</v>
      </c>
      <c r="F406" s="290" t="str">
        <f t="shared" si="39"/>
        <v>RC40</v>
      </c>
      <c r="G406" s="414" t="b">
        <f>_xlfn.XLOOKUP(F406,Tabla13[Id Riesgo],Tabla13[Registro diligenciado],FALSE,1)</f>
        <v>1</v>
      </c>
      <c r="H406" s="290" t="str">
        <f>IF(G406,_xlfn.XLOOKUP(F406,Tabla6[Id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6" s="327">
        <f>_xlfn.XLOOKUP(Tabla135[[#This Row],[Id Riesgo]],Tabla13[Id Riesgo],Tabla13[Probabilidad])</f>
        <v>0.4</v>
      </c>
      <c r="J406" s="327">
        <f>_xlfn.XLOOKUP(Tabla135[[#This Row],[Id Riesgo]],Tabla13[Id Riesgo],Tabla13[Porcentaje Impacto],"",1)</f>
        <v>0.6</v>
      </c>
      <c r="K406" s="311">
        <v>5</v>
      </c>
      <c r="L406" s="314"/>
      <c r="M406" s="314"/>
      <c r="N406" s="314"/>
      <c r="O406" s="295"/>
      <c r="P406" s="314"/>
      <c r="Q406" s="328" t="str">
        <f>_xlfn.TEXTJOIN(" ",TRUE,Tabla135[[#This Row],[Actividad - Acción ¿Qué?
Inicia con verbo]],Tabla135[[#This Row],[Complemento
(Observaciones o desviaciones)]])</f>
        <v/>
      </c>
      <c r="R406" s="295"/>
      <c r="S406" s="327" t="str">
        <f>_xlfn.XLOOKUP(Tabla135[[#This Row],[Tipo de control]],Tabla7[Tipo de control],Tabla7[Peso],"",1)</f>
        <v/>
      </c>
      <c r="T406" s="290" t="str">
        <f>_xlfn.XLOOKUP(Tabla135[[#This Row],[Tipo de control]],Tabla7[Tipo de control],Tabla7[Afectación matriz],"",1)</f>
        <v/>
      </c>
      <c r="U406" s="295"/>
      <c r="V406" s="327" t="str">
        <f>_xlfn.XLOOKUP(Tabla135[[#This Row],[Implementación]],Tabla11[Implementación],Tabla11[Peso],"",1)</f>
        <v/>
      </c>
      <c r="W406" s="295"/>
      <c r="X406" s="295"/>
      <c r="Y406" s="295"/>
      <c r="Z406" s="295"/>
      <c r="AA406" s="310" t="str">
        <f>IFERROR(Tabla135[[#This Row],[Peso del control]]+Tabla135[[#This Row],[Peso de la implementación]],"")</f>
        <v/>
      </c>
      <c r="AB406" s="310" t="str" cm="1">
        <f t="array" ref="AB406">IFERROR(IF(Tabla135[[#This Row],[Registro diligenciado]]=TRUE,_xlfn.IFS(AND(Tabla135[[#This Row],[No. de Control]]=1,Tabla135[[#This Row],[Desplazamiento en la Matriz]]="Probabilidad"),D406-(D406*Tabla135[[#This Row],[Valor del control]]),AND(Tabla135[[#This Row],[No. de Control]]&gt;1,Tabla135[[#This Row],[Desplazamiento en la Matriz]]="Probabilidad"),AB405-(AB405*Tabla135[[#This Row],[Valor del control]]),AND(Tabla135[[#This Row],[No. de Control]]=1,Tabla135[[#This Row],[Desplazamiento en la Matriz]]="Impacto"),D406,AND(Tabla135[[#This Row],[No. de Control]]&gt;1,Tabla135[[#This Row],[Desplazamiento en la Matriz]]="Impacto"),AB405),""),"")</f>
        <v/>
      </c>
      <c r="AC406" s="310" t="str" cm="1">
        <f t="array" ref="AC406">IFERROR(IF(Tabla135[[#This Row],[Registro diligenciado]]=TRUE,_xlfn.IFS(AND(Tabla135[[#This Row],[No. de Control]]=1,Tabla135[[#This Row],[Desplazamiento en la Matriz]]="Impacto"),E406-(E406*Tabla135[[#This Row],[Valor del control]]),AND(Tabla135[[#This Row],[No. de Control]]&gt;1,Tabla135[[#This Row],[Desplazamiento en la Matriz]]="Impacto"),AC405-(AC405*Tabla135[[#This Row],[Valor del control]]),AND(Tabla135[[#This Row],[No. de Control]]=1,Tabla135[[#This Row],[Desplazamiento en la Matriz]]="Probabilidad"),E406,AND(Tabla135[[#This Row],[No. de Control]]&gt;1,Tabla135[[#This Row],[Desplazamiento en la Matriz]]="Probabilidad"),AC405),""),"")</f>
        <v/>
      </c>
      <c r="AD406" s="310">
        <f>IFERROR(_xlfn.MINIFS(Tabla135[Probabilidad residual],Tabla135[Id Riesgo],Tabla135[[#This Row],[Id Riesgo]]),"")</f>
        <v>8.6399999999999991E-2</v>
      </c>
      <c r="AE406" s="310">
        <f>IFERROR(_xlfn.MINIFS(Tabla135[Impacto residual],Tabla135[Id Riesgo],Tabla135[[#This Row],[Id Riesgo]]),"")</f>
        <v>0.6</v>
      </c>
      <c r="AF406" s="310" t="str" cm="1">
        <f t="array" ref="AF4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6" s="310" t="str" cm="1">
        <f t="array" ref="AG4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6" s="213"/>
      <c r="AJ406" s="801">
        <f>_xlfn.MINIFS(Tabla135[Probabilidad residual],Tabla135[Id Riesgo],Tabla135[[#This Row],[Id Riesgo]])</f>
        <v>8.6399999999999991E-2</v>
      </c>
      <c r="AK406" s="801">
        <f>_xlfn.MINIFS(Tabla135[Impacto residual],Tabla135[Id Riesgo],Tabla135[[#This Row],[Id Riesgo]])</f>
        <v>0.6</v>
      </c>
      <c r="AL406" s="801"/>
      <c r="AM406" s="801"/>
      <c r="AN406" s="213"/>
      <c r="AO406" s="213"/>
      <c r="AP406" s="213"/>
      <c r="AQ406" s="213"/>
      <c r="AR406" s="213"/>
      <c r="AS406" s="213"/>
      <c r="AT406" s="213"/>
      <c r="AU406" s="213"/>
      <c r="AV406" s="213"/>
      <c r="AW406" s="213"/>
      <c r="AX406" s="213"/>
      <c r="AY406" s="213"/>
    </row>
    <row r="407" spans="1:51" ht="87" hidden="1" x14ac:dyDescent="0.4">
      <c r="A407" s="783" t="str">
        <f>Tabla135[[#This Row],[Id Riesgo]]</f>
        <v>RC40</v>
      </c>
      <c r="B407"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7" s="776" t="b">
        <f>Tabla135[[#This Row],[Identificado en paso 1 y 2?]]</f>
        <v>1</v>
      </c>
      <c r="D407" s="801">
        <f>_xlfn.XLOOKUP(Tabla135[[#This Row],[Id Riesgo]],Tabla13[Id Riesgo],Tabla13[Probabilidad],"",1)</f>
        <v>0.4</v>
      </c>
      <c r="E407" s="801">
        <f>IF(C407=TRUE,_xlfn.XLOOKUP(Tabla135[[#This Row],[Id Riesgo]],Tabla13[Id Riesgo],Tabla13[Porcentaje Impacto],"",1),"")</f>
        <v>0.6</v>
      </c>
      <c r="F407" s="290" t="str">
        <f t="shared" si="39"/>
        <v>RC40</v>
      </c>
      <c r="G407" s="414" t="b">
        <f>_xlfn.XLOOKUP(F407,Tabla13[Id Riesgo],Tabla13[Registro diligenciado],FALSE,1)</f>
        <v>1</v>
      </c>
      <c r="H407" s="290" t="str">
        <f>IF(G407,_xlfn.XLOOKUP(F407,Tabla6[Id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7" s="327">
        <f>_xlfn.XLOOKUP(Tabla135[[#This Row],[Id Riesgo]],Tabla13[Id Riesgo],Tabla13[Probabilidad])</f>
        <v>0.4</v>
      </c>
      <c r="J407" s="327">
        <f>_xlfn.XLOOKUP(Tabla135[[#This Row],[Id Riesgo]],Tabla13[Id Riesgo],Tabla13[Porcentaje Impacto],"",1)</f>
        <v>0.6</v>
      </c>
      <c r="K407" s="311">
        <v>6</v>
      </c>
      <c r="L407" s="314"/>
      <c r="M407" s="314"/>
      <c r="N407" s="314"/>
      <c r="O407" s="295"/>
      <c r="P407" s="314"/>
      <c r="Q407" s="328" t="str">
        <f>_xlfn.TEXTJOIN(" ",TRUE,Tabla135[[#This Row],[Actividad - Acción ¿Qué?
Inicia con verbo]],Tabla135[[#This Row],[Complemento
(Observaciones o desviaciones)]])</f>
        <v/>
      </c>
      <c r="R407" s="295"/>
      <c r="S407" s="327" t="str">
        <f>_xlfn.XLOOKUP(Tabla135[[#This Row],[Tipo de control]],Tabla7[Tipo de control],Tabla7[Peso],"",1)</f>
        <v/>
      </c>
      <c r="T407" s="290" t="str">
        <f>_xlfn.XLOOKUP(Tabla135[[#This Row],[Tipo de control]],Tabla7[Tipo de control],Tabla7[Afectación matriz],"",1)</f>
        <v/>
      </c>
      <c r="U407" s="295"/>
      <c r="V407" s="327" t="str">
        <f>_xlfn.XLOOKUP(Tabla135[[#This Row],[Implementación]],Tabla11[Implementación],Tabla11[Peso],"",1)</f>
        <v/>
      </c>
      <c r="W407" s="295"/>
      <c r="X407" s="295"/>
      <c r="Y407" s="295"/>
      <c r="Z407" s="295"/>
      <c r="AA407" s="310" t="str">
        <f>IFERROR(Tabla135[[#This Row],[Peso del control]]+Tabla135[[#This Row],[Peso de la implementación]],"")</f>
        <v/>
      </c>
      <c r="AB407" s="310" t="str" cm="1">
        <f t="array" ref="AB407">IFERROR(IF(Tabla135[[#This Row],[Registro diligenciado]]=TRUE,_xlfn.IFS(AND(Tabla135[[#This Row],[No. de Control]]=1,Tabla135[[#This Row],[Desplazamiento en la Matriz]]="Probabilidad"),D407-(D407*Tabla135[[#This Row],[Valor del control]]),AND(Tabla135[[#This Row],[No. de Control]]&gt;1,Tabla135[[#This Row],[Desplazamiento en la Matriz]]="Probabilidad"),AB406-(AB406*Tabla135[[#This Row],[Valor del control]]),AND(Tabla135[[#This Row],[No. de Control]]=1,Tabla135[[#This Row],[Desplazamiento en la Matriz]]="Impacto"),D407,AND(Tabla135[[#This Row],[No. de Control]]&gt;1,Tabla135[[#This Row],[Desplazamiento en la Matriz]]="Impacto"),AB406),""),"")</f>
        <v/>
      </c>
      <c r="AC407" s="310" t="str" cm="1">
        <f t="array" ref="AC407">IFERROR(IF(Tabla135[[#This Row],[Registro diligenciado]]=TRUE,_xlfn.IFS(AND(Tabla135[[#This Row],[No. de Control]]=1,Tabla135[[#This Row],[Desplazamiento en la Matriz]]="Impacto"),E407-(E407*Tabla135[[#This Row],[Valor del control]]),AND(Tabla135[[#This Row],[No. de Control]]&gt;1,Tabla135[[#This Row],[Desplazamiento en la Matriz]]="Impacto"),AC406-(AC406*Tabla135[[#This Row],[Valor del control]]),AND(Tabla135[[#This Row],[No. de Control]]=1,Tabla135[[#This Row],[Desplazamiento en la Matriz]]="Probabilidad"),E407,AND(Tabla135[[#This Row],[No. de Control]]&gt;1,Tabla135[[#This Row],[Desplazamiento en la Matriz]]="Probabilidad"),AC406),""),"")</f>
        <v/>
      </c>
      <c r="AD407" s="310">
        <f>IFERROR(_xlfn.MINIFS(Tabla135[Probabilidad residual],Tabla135[Id Riesgo],Tabla135[[#This Row],[Id Riesgo]]),"")</f>
        <v>8.6399999999999991E-2</v>
      </c>
      <c r="AE407" s="310">
        <f>IFERROR(_xlfn.MINIFS(Tabla135[Impacto residual],Tabla135[Id Riesgo],Tabla135[[#This Row],[Id Riesgo]]),"")</f>
        <v>0.6</v>
      </c>
      <c r="AF407" s="310" t="str" cm="1">
        <f t="array" ref="AF4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7" s="310" t="str" cm="1">
        <f t="array" ref="AG4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7" s="213"/>
      <c r="AJ407" s="801">
        <f>_xlfn.MINIFS(Tabla135[Probabilidad residual],Tabla135[Id Riesgo],Tabla135[[#This Row],[Id Riesgo]])</f>
        <v>8.6399999999999991E-2</v>
      </c>
      <c r="AK407" s="801">
        <f>_xlfn.MINIFS(Tabla135[Impacto residual],Tabla135[Id Riesgo],Tabla135[[#This Row],[Id Riesgo]])</f>
        <v>0.6</v>
      </c>
      <c r="AL407" s="801"/>
      <c r="AM407" s="801"/>
      <c r="AN407" s="213"/>
      <c r="AO407" s="213"/>
      <c r="AP407" s="213"/>
      <c r="AQ407" s="213"/>
      <c r="AR407" s="213"/>
      <c r="AS407" s="213"/>
      <c r="AT407" s="213"/>
      <c r="AU407" s="213"/>
      <c r="AV407" s="213"/>
      <c r="AW407" s="213"/>
      <c r="AX407" s="213"/>
      <c r="AY407" s="213"/>
    </row>
    <row r="408" spans="1:51" ht="87" hidden="1" x14ac:dyDescent="0.4">
      <c r="A408" s="783" t="str">
        <f>Tabla135[[#This Row],[Id Riesgo]]</f>
        <v>RC40</v>
      </c>
      <c r="B408"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8" s="776" t="b">
        <f>Tabla135[[#This Row],[Identificado en paso 1 y 2?]]</f>
        <v>1</v>
      </c>
      <c r="D408" s="801">
        <f>_xlfn.XLOOKUP(Tabla135[[#This Row],[Id Riesgo]],Tabla13[Id Riesgo],Tabla13[Probabilidad],"",1)</f>
        <v>0.4</v>
      </c>
      <c r="E408" s="801">
        <f>IF(C408=TRUE,_xlfn.XLOOKUP(Tabla135[[#This Row],[Id Riesgo]],Tabla13[Id Riesgo],Tabla13[Porcentaje Impacto],"",1),"")</f>
        <v>0.6</v>
      </c>
      <c r="F408" s="290" t="str">
        <f t="shared" si="39"/>
        <v>RC40</v>
      </c>
      <c r="G408" s="414" t="b">
        <f>_xlfn.XLOOKUP(F408,Tabla13[Id Riesgo],Tabla13[Registro diligenciado],FALSE,1)</f>
        <v>1</v>
      </c>
      <c r="H408" s="290" t="str">
        <f>IF(G408,_xlfn.XLOOKUP(F408,Tabla6[Id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8" s="327">
        <f>_xlfn.XLOOKUP(Tabla135[[#This Row],[Id Riesgo]],Tabla13[Id Riesgo],Tabla13[Probabilidad])</f>
        <v>0.4</v>
      </c>
      <c r="J408" s="327">
        <f>_xlfn.XLOOKUP(Tabla135[[#This Row],[Id Riesgo]],Tabla13[Id Riesgo],Tabla13[Porcentaje Impacto],"",1)</f>
        <v>0.6</v>
      </c>
      <c r="K408" s="311">
        <v>7</v>
      </c>
      <c r="L408" s="314"/>
      <c r="M408" s="314"/>
      <c r="N408" s="314"/>
      <c r="O408" s="295"/>
      <c r="P408" s="314"/>
      <c r="Q408" s="328" t="str">
        <f>_xlfn.TEXTJOIN(" ",TRUE,Tabla135[[#This Row],[Actividad - Acción ¿Qué?
Inicia con verbo]],Tabla135[[#This Row],[Complemento
(Observaciones o desviaciones)]])</f>
        <v/>
      </c>
      <c r="R408" s="295"/>
      <c r="S408" s="327" t="str">
        <f>_xlfn.XLOOKUP(Tabla135[[#This Row],[Tipo de control]],Tabla7[Tipo de control],Tabla7[Peso],"",1)</f>
        <v/>
      </c>
      <c r="T408" s="290" t="str">
        <f>_xlfn.XLOOKUP(Tabla135[[#This Row],[Tipo de control]],Tabla7[Tipo de control],Tabla7[Afectación matriz],"",1)</f>
        <v/>
      </c>
      <c r="U408" s="295"/>
      <c r="V408" s="327" t="str">
        <f>_xlfn.XLOOKUP(Tabla135[[#This Row],[Implementación]],Tabla11[Implementación],Tabla11[Peso],"",1)</f>
        <v/>
      </c>
      <c r="W408" s="295"/>
      <c r="X408" s="295"/>
      <c r="Y408" s="295"/>
      <c r="Z408" s="295"/>
      <c r="AA408" s="310" t="str">
        <f>IFERROR(Tabla135[[#This Row],[Peso del control]]+Tabla135[[#This Row],[Peso de la implementación]],"")</f>
        <v/>
      </c>
      <c r="AB408" s="310" t="str" cm="1">
        <f t="array" ref="AB408">IFERROR(IF(Tabla135[[#This Row],[Registro diligenciado]]=TRUE,_xlfn.IFS(AND(Tabla135[[#This Row],[No. de Control]]=1,Tabla135[[#This Row],[Desplazamiento en la Matriz]]="Probabilidad"),D408-(D408*Tabla135[[#This Row],[Valor del control]]),AND(Tabla135[[#This Row],[No. de Control]]&gt;1,Tabla135[[#This Row],[Desplazamiento en la Matriz]]="Probabilidad"),AB407-(AB407*Tabla135[[#This Row],[Valor del control]]),AND(Tabla135[[#This Row],[No. de Control]]=1,Tabla135[[#This Row],[Desplazamiento en la Matriz]]="Impacto"),D408,AND(Tabla135[[#This Row],[No. de Control]]&gt;1,Tabla135[[#This Row],[Desplazamiento en la Matriz]]="Impacto"),AB407),""),"")</f>
        <v/>
      </c>
      <c r="AC408" s="310" t="str" cm="1">
        <f t="array" ref="AC408">IFERROR(IF(Tabla135[[#This Row],[Registro diligenciado]]=TRUE,_xlfn.IFS(AND(Tabla135[[#This Row],[No. de Control]]=1,Tabla135[[#This Row],[Desplazamiento en la Matriz]]="Impacto"),E408-(E408*Tabla135[[#This Row],[Valor del control]]),AND(Tabla135[[#This Row],[No. de Control]]&gt;1,Tabla135[[#This Row],[Desplazamiento en la Matriz]]="Impacto"),AC407-(AC407*Tabla135[[#This Row],[Valor del control]]),AND(Tabla135[[#This Row],[No. de Control]]=1,Tabla135[[#This Row],[Desplazamiento en la Matriz]]="Probabilidad"),E408,AND(Tabla135[[#This Row],[No. de Control]]&gt;1,Tabla135[[#This Row],[Desplazamiento en la Matriz]]="Probabilidad"),AC407),""),"")</f>
        <v/>
      </c>
      <c r="AD408" s="310">
        <f>IFERROR(_xlfn.MINIFS(Tabla135[Probabilidad residual],Tabla135[Id Riesgo],Tabla135[[#This Row],[Id Riesgo]]),"")</f>
        <v>8.6399999999999991E-2</v>
      </c>
      <c r="AE408" s="310">
        <f>IFERROR(_xlfn.MINIFS(Tabla135[Impacto residual],Tabla135[Id Riesgo],Tabla135[[#This Row],[Id Riesgo]]),"")</f>
        <v>0.6</v>
      </c>
      <c r="AF408" s="310" t="str" cm="1">
        <f t="array" ref="AF4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8" s="310" t="str" cm="1">
        <f t="array" ref="AG4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8" s="213"/>
      <c r="AJ408" s="801">
        <f>_xlfn.MINIFS(Tabla135[Probabilidad residual],Tabla135[Id Riesgo],Tabla135[[#This Row],[Id Riesgo]])</f>
        <v>8.6399999999999991E-2</v>
      </c>
      <c r="AK408" s="801">
        <f>_xlfn.MINIFS(Tabla135[Impacto residual],Tabla135[Id Riesgo],Tabla135[[#This Row],[Id Riesgo]])</f>
        <v>0.6</v>
      </c>
      <c r="AL408" s="801"/>
      <c r="AM408" s="801"/>
      <c r="AN408" s="213"/>
      <c r="AO408" s="213"/>
      <c r="AP408" s="213"/>
      <c r="AQ408" s="213"/>
      <c r="AR408" s="213"/>
      <c r="AS408" s="213"/>
      <c r="AT408" s="213"/>
      <c r="AU408" s="213"/>
      <c r="AV408" s="213"/>
      <c r="AW408" s="213"/>
      <c r="AX408" s="213"/>
      <c r="AY408" s="213"/>
    </row>
    <row r="409" spans="1:51" ht="87" hidden="1" x14ac:dyDescent="0.4">
      <c r="A409" s="783" t="str">
        <f>Tabla135[[#This Row],[Id Riesgo]]</f>
        <v>RC40</v>
      </c>
      <c r="B409"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09" s="776" t="b">
        <f>Tabla135[[#This Row],[Identificado en paso 1 y 2?]]</f>
        <v>1</v>
      </c>
      <c r="D409" s="801">
        <f>_xlfn.XLOOKUP(Tabla135[[#This Row],[Id Riesgo]],Tabla13[Id Riesgo],Tabla13[Probabilidad],"",1)</f>
        <v>0.4</v>
      </c>
      <c r="E409" s="801">
        <f>IF(C409=TRUE,_xlfn.XLOOKUP(Tabla135[[#This Row],[Id Riesgo]],Tabla13[Id Riesgo],Tabla13[Porcentaje Impacto],"",1),"")</f>
        <v>0.6</v>
      </c>
      <c r="F409" s="290" t="str">
        <f t="shared" si="39"/>
        <v>RC40</v>
      </c>
      <c r="G409" s="414" t="b">
        <f>_xlfn.XLOOKUP(F409,Tabla13[Id Riesgo],Tabla13[Registro diligenciado],FALSE,1)</f>
        <v>1</v>
      </c>
      <c r="H409" s="290" t="str">
        <f>IF(G409,_xlfn.XLOOKUP(F409,Tabla6[Id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09" s="327">
        <f>_xlfn.XLOOKUP(Tabla135[[#This Row],[Id Riesgo]],Tabla13[Id Riesgo],Tabla13[Probabilidad])</f>
        <v>0.4</v>
      </c>
      <c r="J409" s="327">
        <f>_xlfn.XLOOKUP(Tabla135[[#This Row],[Id Riesgo]],Tabla13[Id Riesgo],Tabla13[Porcentaje Impacto],"",1)</f>
        <v>0.6</v>
      </c>
      <c r="K409" s="311">
        <v>8</v>
      </c>
      <c r="L409" s="314"/>
      <c r="M409" s="314"/>
      <c r="N409" s="314"/>
      <c r="O409" s="295"/>
      <c r="P409" s="314"/>
      <c r="Q409" s="328" t="str">
        <f>_xlfn.TEXTJOIN(" ",TRUE,Tabla135[[#This Row],[Actividad - Acción ¿Qué?
Inicia con verbo]],Tabla135[[#This Row],[Complemento
(Observaciones o desviaciones)]])</f>
        <v/>
      </c>
      <c r="R409" s="295"/>
      <c r="S409" s="327" t="str">
        <f>_xlfn.XLOOKUP(Tabla135[[#This Row],[Tipo de control]],Tabla7[Tipo de control],Tabla7[Peso],"",1)</f>
        <v/>
      </c>
      <c r="T409" s="290" t="str">
        <f>_xlfn.XLOOKUP(Tabla135[[#This Row],[Tipo de control]],Tabla7[Tipo de control],Tabla7[Afectación matriz],"",1)</f>
        <v/>
      </c>
      <c r="U409" s="295"/>
      <c r="V409" s="327" t="str">
        <f>_xlfn.XLOOKUP(Tabla135[[#This Row],[Implementación]],Tabla11[Implementación],Tabla11[Peso],"",1)</f>
        <v/>
      </c>
      <c r="W409" s="295"/>
      <c r="X409" s="295"/>
      <c r="Y409" s="295"/>
      <c r="Z409" s="295"/>
      <c r="AA409" s="310" t="str">
        <f>IFERROR(Tabla135[[#This Row],[Peso del control]]+Tabla135[[#This Row],[Peso de la implementación]],"")</f>
        <v/>
      </c>
      <c r="AB409" s="310" t="str" cm="1">
        <f t="array" ref="AB409">IFERROR(IF(Tabla135[[#This Row],[Registro diligenciado]]=TRUE,_xlfn.IFS(AND(Tabla135[[#This Row],[No. de Control]]=1,Tabla135[[#This Row],[Desplazamiento en la Matriz]]="Probabilidad"),D409-(D409*Tabla135[[#This Row],[Valor del control]]),AND(Tabla135[[#This Row],[No. de Control]]&gt;1,Tabla135[[#This Row],[Desplazamiento en la Matriz]]="Probabilidad"),AB408-(AB408*Tabla135[[#This Row],[Valor del control]]),AND(Tabla135[[#This Row],[No. de Control]]=1,Tabla135[[#This Row],[Desplazamiento en la Matriz]]="Impacto"),D409,AND(Tabla135[[#This Row],[No. de Control]]&gt;1,Tabla135[[#This Row],[Desplazamiento en la Matriz]]="Impacto"),AB408),""),"")</f>
        <v/>
      </c>
      <c r="AC409" s="310" t="str" cm="1">
        <f t="array" ref="AC409">IFERROR(IF(Tabla135[[#This Row],[Registro diligenciado]]=TRUE,_xlfn.IFS(AND(Tabla135[[#This Row],[No. de Control]]=1,Tabla135[[#This Row],[Desplazamiento en la Matriz]]="Impacto"),E409-(E409*Tabla135[[#This Row],[Valor del control]]),AND(Tabla135[[#This Row],[No. de Control]]&gt;1,Tabla135[[#This Row],[Desplazamiento en la Matriz]]="Impacto"),AC408-(AC408*Tabla135[[#This Row],[Valor del control]]),AND(Tabla135[[#This Row],[No. de Control]]=1,Tabla135[[#This Row],[Desplazamiento en la Matriz]]="Probabilidad"),E409,AND(Tabla135[[#This Row],[No. de Control]]&gt;1,Tabla135[[#This Row],[Desplazamiento en la Matriz]]="Probabilidad"),AC408),""),"")</f>
        <v/>
      </c>
      <c r="AD409" s="310">
        <f>IFERROR(_xlfn.MINIFS(Tabla135[Probabilidad residual],Tabla135[Id Riesgo],Tabla135[[#This Row],[Id Riesgo]]),"")</f>
        <v>8.6399999999999991E-2</v>
      </c>
      <c r="AE409" s="310">
        <f>IFERROR(_xlfn.MINIFS(Tabla135[Impacto residual],Tabla135[Id Riesgo],Tabla135[[#This Row],[Id Riesgo]]),"")</f>
        <v>0.6</v>
      </c>
      <c r="AF409" s="310" t="str" cm="1">
        <f t="array" ref="AF4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09" s="310" t="str" cm="1">
        <f t="array" ref="AG4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09" s="213"/>
      <c r="AJ409" s="801">
        <f>_xlfn.MINIFS(Tabla135[Probabilidad residual],Tabla135[Id Riesgo],Tabla135[[#This Row],[Id Riesgo]])</f>
        <v>8.6399999999999991E-2</v>
      </c>
      <c r="AK409" s="801">
        <f>_xlfn.MINIFS(Tabla135[Impacto residual],Tabla135[Id Riesgo],Tabla135[[#This Row],[Id Riesgo]])</f>
        <v>0.6</v>
      </c>
      <c r="AL409" s="801"/>
      <c r="AM409" s="801"/>
      <c r="AN409" s="213"/>
      <c r="AO409" s="213"/>
      <c r="AP409" s="213"/>
      <c r="AQ409" s="213"/>
      <c r="AR409" s="213"/>
      <c r="AS409" s="213"/>
      <c r="AT409" s="213"/>
      <c r="AU409" s="213"/>
      <c r="AV409" s="213"/>
      <c r="AW409" s="213"/>
      <c r="AX409" s="213"/>
      <c r="AY409" s="213"/>
    </row>
    <row r="410" spans="1:51" ht="87" hidden="1" x14ac:dyDescent="0.4">
      <c r="A410" s="783" t="str">
        <f>Tabla135[[#This Row],[Id Riesgo]]</f>
        <v>RC40</v>
      </c>
      <c r="B410"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10" s="776" t="b">
        <f>Tabla135[[#This Row],[Identificado en paso 1 y 2?]]</f>
        <v>1</v>
      </c>
      <c r="D410" s="801">
        <f>_xlfn.XLOOKUP(Tabla135[[#This Row],[Id Riesgo]],Tabla13[Id Riesgo],Tabla13[Probabilidad],"",1)</f>
        <v>0.4</v>
      </c>
      <c r="E410" s="801">
        <f>IF(C410=TRUE,_xlfn.XLOOKUP(Tabla135[[#This Row],[Id Riesgo]],Tabla13[Id Riesgo],Tabla13[Porcentaje Impacto],"",1),"")</f>
        <v>0.6</v>
      </c>
      <c r="F410" s="290" t="str">
        <f t="shared" si="39"/>
        <v>RC40</v>
      </c>
      <c r="G410" s="414" t="b">
        <f>_xlfn.XLOOKUP(F410,Tabla13[Id Riesgo],Tabla13[Registro diligenciado],FALSE,1)</f>
        <v>1</v>
      </c>
      <c r="H410" s="290" t="str">
        <f>IF(G410,_xlfn.XLOOKUP(F410,Tabla6[Id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10" s="327">
        <f>_xlfn.XLOOKUP(Tabla135[[#This Row],[Id Riesgo]],Tabla13[Id Riesgo],Tabla13[Probabilidad])</f>
        <v>0.4</v>
      </c>
      <c r="J410" s="327">
        <f>_xlfn.XLOOKUP(Tabla135[[#This Row],[Id Riesgo]],Tabla13[Id Riesgo],Tabla13[Porcentaje Impacto],"",1)</f>
        <v>0.6</v>
      </c>
      <c r="K410" s="311">
        <v>9</v>
      </c>
      <c r="L410" s="314"/>
      <c r="M410" s="314"/>
      <c r="N410" s="314"/>
      <c r="O410" s="295"/>
      <c r="P410" s="314"/>
      <c r="Q410" s="328" t="str">
        <f>_xlfn.TEXTJOIN(" ",TRUE,Tabla135[[#This Row],[Actividad - Acción ¿Qué?
Inicia con verbo]],Tabla135[[#This Row],[Complemento
(Observaciones o desviaciones)]])</f>
        <v/>
      </c>
      <c r="R410" s="295"/>
      <c r="S410" s="327" t="str">
        <f>_xlfn.XLOOKUP(Tabla135[[#This Row],[Tipo de control]],Tabla7[Tipo de control],Tabla7[Peso],"",1)</f>
        <v/>
      </c>
      <c r="T410" s="290" t="str">
        <f>_xlfn.XLOOKUP(Tabla135[[#This Row],[Tipo de control]],Tabla7[Tipo de control],Tabla7[Afectación matriz],"",1)</f>
        <v/>
      </c>
      <c r="U410" s="295"/>
      <c r="V410" s="327" t="str">
        <f>_xlfn.XLOOKUP(Tabla135[[#This Row],[Implementación]],Tabla11[Implementación],Tabla11[Peso],"",1)</f>
        <v/>
      </c>
      <c r="W410" s="295"/>
      <c r="X410" s="295"/>
      <c r="Y410" s="295"/>
      <c r="Z410" s="295"/>
      <c r="AA410" s="310" t="str">
        <f>IFERROR(Tabla135[[#This Row],[Peso del control]]+Tabla135[[#This Row],[Peso de la implementación]],"")</f>
        <v/>
      </c>
      <c r="AB410" s="310" t="str" cm="1">
        <f t="array" ref="AB410">IFERROR(IF(Tabla135[[#This Row],[Registro diligenciado]]=TRUE,_xlfn.IFS(AND(Tabla135[[#This Row],[No. de Control]]=1,Tabla135[[#This Row],[Desplazamiento en la Matriz]]="Probabilidad"),D410-(D410*Tabla135[[#This Row],[Valor del control]]),AND(Tabla135[[#This Row],[No. de Control]]&gt;1,Tabla135[[#This Row],[Desplazamiento en la Matriz]]="Probabilidad"),AB409-(AB409*Tabla135[[#This Row],[Valor del control]]),AND(Tabla135[[#This Row],[No. de Control]]=1,Tabla135[[#This Row],[Desplazamiento en la Matriz]]="Impacto"),D410,AND(Tabla135[[#This Row],[No. de Control]]&gt;1,Tabla135[[#This Row],[Desplazamiento en la Matriz]]="Impacto"),AB409),""),"")</f>
        <v/>
      </c>
      <c r="AC410" s="310" t="str" cm="1">
        <f t="array" ref="AC410">IFERROR(IF(Tabla135[[#This Row],[Registro diligenciado]]=TRUE,_xlfn.IFS(AND(Tabla135[[#This Row],[No. de Control]]=1,Tabla135[[#This Row],[Desplazamiento en la Matriz]]="Impacto"),E410-(E410*Tabla135[[#This Row],[Valor del control]]),AND(Tabla135[[#This Row],[No. de Control]]&gt;1,Tabla135[[#This Row],[Desplazamiento en la Matriz]]="Impacto"),AC409-(AC409*Tabla135[[#This Row],[Valor del control]]),AND(Tabla135[[#This Row],[No. de Control]]=1,Tabla135[[#This Row],[Desplazamiento en la Matriz]]="Probabilidad"),E410,AND(Tabla135[[#This Row],[No. de Control]]&gt;1,Tabla135[[#This Row],[Desplazamiento en la Matriz]]="Probabilidad"),AC409),""),"")</f>
        <v/>
      </c>
      <c r="AD410" s="310">
        <f>IFERROR(_xlfn.MINIFS(Tabla135[Probabilidad residual],Tabla135[Id Riesgo],Tabla135[[#This Row],[Id Riesgo]]),"")</f>
        <v>8.6399999999999991E-2</v>
      </c>
      <c r="AE410" s="310">
        <f>IFERROR(_xlfn.MINIFS(Tabla135[Impacto residual],Tabla135[Id Riesgo],Tabla135[[#This Row],[Id Riesgo]]),"")</f>
        <v>0.6</v>
      </c>
      <c r="AF410" s="310" t="str" cm="1">
        <f t="array" ref="AF4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0" s="310" t="str" cm="1">
        <f t="array" ref="AG4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0" s="213"/>
      <c r="AJ410" s="801">
        <f>_xlfn.MINIFS(Tabla135[Probabilidad residual],Tabla135[Id Riesgo],Tabla135[[#This Row],[Id Riesgo]])</f>
        <v>8.6399999999999991E-2</v>
      </c>
      <c r="AK410" s="801">
        <f>_xlfn.MINIFS(Tabla135[Impacto residual],Tabla135[Id Riesgo],Tabla135[[#This Row],[Id Riesgo]])</f>
        <v>0.6</v>
      </c>
      <c r="AL410" s="801"/>
      <c r="AM410" s="801"/>
      <c r="AN410" s="213"/>
      <c r="AO410" s="213"/>
      <c r="AP410" s="213"/>
      <c r="AQ410" s="213"/>
      <c r="AR410" s="213"/>
      <c r="AS410" s="213"/>
      <c r="AT410" s="213"/>
      <c r="AU410" s="213"/>
      <c r="AV410" s="213"/>
      <c r="AW410" s="213"/>
      <c r="AX410" s="213"/>
      <c r="AY410" s="213"/>
    </row>
    <row r="411" spans="1:51" ht="87" hidden="1" x14ac:dyDescent="0.4">
      <c r="A411" s="783" t="str">
        <f>Tabla135[[#This Row],[Id Riesgo]]</f>
        <v>RC40</v>
      </c>
      <c r="B411" s="784" t="str">
        <f>Tabla135[[#This Row],[Riesgo]]</f>
        <v>Posibilidad de afectación Reputacional, Legal, Operativa por Soborno entrante debido a Funcionarios públicos o colaboradores de la ANT puedan recibir dádivas por agilizar, omitir o dilatar trámites o actuaciones administrativas, en orientación al ciudadano.</v>
      </c>
      <c r="C411" s="776" t="b">
        <f>Tabla135[[#This Row],[Identificado en paso 1 y 2?]]</f>
        <v>1</v>
      </c>
      <c r="D411" s="801">
        <f>_xlfn.XLOOKUP(Tabla135[[#This Row],[Id Riesgo]],Tabla13[Id Riesgo],Tabla13[Probabilidad],"",1)</f>
        <v>0.4</v>
      </c>
      <c r="E411" s="801">
        <f>IF(C411=TRUE,_xlfn.XLOOKUP(Tabla135[[#This Row],[Id Riesgo]],Tabla13[Id Riesgo],Tabla13[Porcentaje Impacto],"",1),"")</f>
        <v>0.6</v>
      </c>
      <c r="F411" s="290" t="str">
        <f t="shared" si="39"/>
        <v>RC40</v>
      </c>
      <c r="G411" s="414" t="b">
        <f>_xlfn.XLOOKUP(F411,Tabla13[Id Riesgo],Tabla13[Registro diligenciado],FALSE,1)</f>
        <v>1</v>
      </c>
      <c r="H411" s="290" t="str">
        <f>IF(G411,_xlfn.XLOOKUP(F411,Tabla6[Id Riesgo],Tabla6[DESCRIPCIÓN DEL RIESGO],FALSE,1),"")</f>
        <v>Posibilidad de afectación Reputacional, Legal, Operativa por Soborno entrante debido a Funcionarios públicos o colaboradores de la ANT puedan recibir dádivas por agilizar, omitir o dilatar trámites o actuaciones administrativas, en orientación al ciudadano.</v>
      </c>
      <c r="I411" s="327">
        <f>_xlfn.XLOOKUP(Tabla135[[#This Row],[Id Riesgo]],Tabla13[Id Riesgo],Tabla13[Probabilidad])</f>
        <v>0.4</v>
      </c>
      <c r="J411" s="327">
        <f>_xlfn.XLOOKUP(Tabla135[[#This Row],[Id Riesgo]],Tabla13[Id Riesgo],Tabla13[Porcentaje Impacto],"",1)</f>
        <v>0.6</v>
      </c>
      <c r="K411" s="311">
        <v>10</v>
      </c>
      <c r="L411" s="314"/>
      <c r="M411" s="314"/>
      <c r="N411" s="314"/>
      <c r="O411" s="295"/>
      <c r="P411" s="314"/>
      <c r="Q411" s="328" t="str">
        <f>_xlfn.TEXTJOIN(" ",TRUE,Tabla135[[#This Row],[Actividad - Acción ¿Qué?
Inicia con verbo]],Tabla135[[#This Row],[Complemento
(Observaciones o desviaciones)]])</f>
        <v/>
      </c>
      <c r="R411" s="295"/>
      <c r="S411" s="327" t="str">
        <f>_xlfn.XLOOKUP(Tabla135[[#This Row],[Tipo de control]],Tabla7[Tipo de control],Tabla7[Peso],"",1)</f>
        <v/>
      </c>
      <c r="T411" s="290" t="str">
        <f>_xlfn.XLOOKUP(Tabla135[[#This Row],[Tipo de control]],Tabla7[Tipo de control],Tabla7[Afectación matriz],"",1)</f>
        <v/>
      </c>
      <c r="U411" s="295"/>
      <c r="V411" s="327" t="str">
        <f>_xlfn.XLOOKUP(Tabla135[[#This Row],[Implementación]],Tabla11[Implementación],Tabla11[Peso],"",1)</f>
        <v/>
      </c>
      <c r="W411" s="295"/>
      <c r="X411" s="295"/>
      <c r="Y411" s="295"/>
      <c r="Z411" s="295"/>
      <c r="AA411" s="310" t="str">
        <f>IFERROR(Tabla135[[#This Row],[Peso del control]]+Tabla135[[#This Row],[Peso de la implementación]],"")</f>
        <v/>
      </c>
      <c r="AB411" s="310" t="str" cm="1">
        <f t="array" ref="AB411">IFERROR(IF(Tabla135[[#This Row],[Registro diligenciado]]=TRUE,_xlfn.IFS(AND(Tabla135[[#This Row],[No. de Control]]=1,Tabla135[[#This Row],[Desplazamiento en la Matriz]]="Probabilidad"),D411-(D411*Tabla135[[#This Row],[Valor del control]]),AND(Tabla135[[#This Row],[No. de Control]]&gt;1,Tabla135[[#This Row],[Desplazamiento en la Matriz]]="Probabilidad"),AB410-(AB410*Tabla135[[#This Row],[Valor del control]]),AND(Tabla135[[#This Row],[No. de Control]]=1,Tabla135[[#This Row],[Desplazamiento en la Matriz]]="Impacto"),D411,AND(Tabla135[[#This Row],[No. de Control]]&gt;1,Tabla135[[#This Row],[Desplazamiento en la Matriz]]="Impacto"),AB410),""),"")</f>
        <v/>
      </c>
      <c r="AC411" s="310" t="str" cm="1">
        <f t="array" ref="AC411">IFERROR(IF(Tabla135[[#This Row],[Registro diligenciado]]=TRUE,_xlfn.IFS(AND(Tabla135[[#This Row],[No. de Control]]=1,Tabla135[[#This Row],[Desplazamiento en la Matriz]]="Impacto"),E411-(E411*Tabla135[[#This Row],[Valor del control]]),AND(Tabla135[[#This Row],[No. de Control]]&gt;1,Tabla135[[#This Row],[Desplazamiento en la Matriz]]="Impacto"),AC410-(AC410*Tabla135[[#This Row],[Valor del control]]),AND(Tabla135[[#This Row],[No. de Control]]=1,Tabla135[[#This Row],[Desplazamiento en la Matriz]]="Probabilidad"),E411,AND(Tabla135[[#This Row],[No. de Control]]&gt;1,Tabla135[[#This Row],[Desplazamiento en la Matriz]]="Probabilidad"),AC410),""),"")</f>
        <v/>
      </c>
      <c r="AD411" s="310">
        <f>IFERROR(_xlfn.MINIFS(Tabla135[Probabilidad residual],Tabla135[Id Riesgo],Tabla135[[#This Row],[Id Riesgo]]),"")</f>
        <v>8.6399999999999991E-2</v>
      </c>
      <c r="AE411" s="310">
        <f>IFERROR(_xlfn.MINIFS(Tabla135[Impacto residual],Tabla135[Id Riesgo],Tabla135[[#This Row],[Id Riesgo]]),"")</f>
        <v>0.6</v>
      </c>
      <c r="AF411" s="310" t="str" cm="1">
        <f t="array" ref="AF4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1" s="310" t="str" cm="1">
        <f t="array" ref="AG4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4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1" s="213"/>
      <c r="AJ411" s="801">
        <f>_xlfn.MINIFS(Tabla135[Probabilidad residual],Tabla135[Id Riesgo],Tabla135[[#This Row],[Id Riesgo]])</f>
        <v>8.6399999999999991E-2</v>
      </c>
      <c r="AK411" s="801">
        <f>_xlfn.MINIFS(Tabla135[Impacto residual],Tabla135[Id Riesgo],Tabla135[[#This Row],[Id Riesgo]])</f>
        <v>0.6</v>
      </c>
      <c r="AL411" s="801"/>
      <c r="AM411" s="801"/>
      <c r="AN411" s="213"/>
      <c r="AO411" s="213"/>
      <c r="AP411" s="213"/>
      <c r="AQ411" s="213"/>
      <c r="AR411" s="213"/>
      <c r="AS411" s="213"/>
      <c r="AT411" s="213"/>
      <c r="AU411" s="213"/>
      <c r="AV411" s="213"/>
      <c r="AW411" s="213"/>
      <c r="AX411" s="213"/>
      <c r="AY411" s="213"/>
    </row>
    <row r="412" spans="1:51" ht="99.45" x14ac:dyDescent="0.4">
      <c r="A412" s="783" t="str">
        <f>Tabla135[[#This Row],[Id Riesgo]]</f>
        <v>RC41</v>
      </c>
      <c r="B412"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2" s="776" t="b">
        <f>Tabla135[[#This Row],[Identificado en paso 1 y 2?]]</f>
        <v>1</v>
      </c>
      <c r="D412" s="801">
        <f>_xlfn.XLOOKUP(Tabla135[[#This Row],[Id Riesgo]],Tabla13[Id Riesgo],Tabla13[Probabilidad],"",1)</f>
        <v>0.4</v>
      </c>
      <c r="E412" s="801">
        <f>IF(C412=TRUE,_xlfn.XLOOKUP(Tabla135[[#This Row],[Id Riesgo]],Tabla13[Id Riesgo],Tabla13[Porcentaje Impacto],"",1),"")</f>
        <v>1</v>
      </c>
      <c r="F412" s="290" t="s">
        <v>632</v>
      </c>
      <c r="G412" s="414" t="b">
        <f>_xlfn.XLOOKUP(F412,Tabla13[Id Riesgo],Tabla13[Registro diligenciado],FALSE,1)</f>
        <v>1</v>
      </c>
      <c r="H412" s="290" t="str">
        <f>IF(G412,_xlfn.XLOOKUP(F412,Tabla6[Id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2" s="327">
        <f>_xlfn.XLOOKUP(Tabla135[[#This Row],[Id Riesgo]],Tabla13[Id Riesgo],Tabla13[Probabilidad])</f>
        <v>0.4</v>
      </c>
      <c r="J412" s="327">
        <f>_xlfn.XLOOKUP(Tabla135[[#This Row],[Id Riesgo]],Tabla13[Id Riesgo],Tabla13[Porcentaje Impacto],"",1)</f>
        <v>1</v>
      </c>
      <c r="K412" s="311">
        <v>1</v>
      </c>
      <c r="L412" s="314" t="s">
        <v>311</v>
      </c>
      <c r="M412" s="314" t="s">
        <v>128</v>
      </c>
      <c r="N412" s="314" t="s">
        <v>220</v>
      </c>
      <c r="O412" s="295" t="s">
        <v>992</v>
      </c>
      <c r="P412" s="314" t="s">
        <v>993</v>
      </c>
      <c r="Q412" s="328" t="str">
        <f>_xlfn.TEXTJOIN(" ",TRUE,Tabla135[[#This Row],[Actividad - Acción ¿Qué?
Inicia con verbo]],Tabla135[[#This Row],[Complemento
(Observaciones o desviaciones)]])</f>
        <v xml:space="preserve">Realizar un muestreo aleatorio como control preventivo en la veficación de ITJ, ejecutados por los profesionales del componente jurídico y técnico. Implementar controles, que permitan la supervisión aleatoria y establecer protocolos de estandarización para la validación de expedientes creados en el SIGE, SIT, ORFEO u otra plataforma. </v>
      </c>
      <c r="R412" s="295" t="s">
        <v>102</v>
      </c>
      <c r="S412" s="327">
        <f>_xlfn.XLOOKUP(Tabla135[[#This Row],[Tipo de control]],Tabla7[Tipo de control],Tabla7[Peso],"",1)</f>
        <v>0.25</v>
      </c>
      <c r="T412" s="290" t="str">
        <f>_xlfn.XLOOKUP(Tabla135[[#This Row],[Tipo de control]],Tabla7[Tipo de control],Tabla7[Afectación matriz],"",1)</f>
        <v>Probabilidad</v>
      </c>
      <c r="U412" s="295" t="s">
        <v>136</v>
      </c>
      <c r="V412" s="327">
        <f>_xlfn.XLOOKUP(Tabla135[[#This Row],[Implementación]],Tabla11[Implementación],Tabla11[Peso],"",1)</f>
        <v>0.15</v>
      </c>
      <c r="W412" s="295" t="s">
        <v>98</v>
      </c>
      <c r="X412" s="295" t="s">
        <v>204</v>
      </c>
      <c r="Y412" s="295" t="s">
        <v>100</v>
      </c>
      <c r="Z412" s="295" t="s">
        <v>101</v>
      </c>
      <c r="AA412" s="310">
        <f>IFERROR(Tabla135[[#This Row],[Peso del control]]+Tabla135[[#This Row],[Peso de la implementación]],"")</f>
        <v>0.4</v>
      </c>
      <c r="AB412" s="310" cm="1">
        <f t="array" ref="AB412">IFERROR(IF(Tabla135[[#This Row],[Registro diligenciado]]=TRUE,_xlfn.IFS(AND(Tabla135[[#This Row],[No. de Control]]=1,Tabla135[[#This Row],[Desplazamiento en la Matriz]]="Probabilidad"),D412-(D412*Tabla135[[#This Row],[Valor del control]]),AND(Tabla135[[#This Row],[No. de Control]]&gt;1,Tabla135[[#This Row],[Desplazamiento en la Matriz]]="Probabilidad"),AB411-(AB411*Tabla135[[#This Row],[Valor del control]]),AND(Tabla135[[#This Row],[No. de Control]]=1,Tabla135[[#This Row],[Desplazamiento en la Matriz]]="Impacto"),D412,AND(Tabla135[[#This Row],[No. de Control]]&gt;1,Tabla135[[#This Row],[Desplazamiento en la Matriz]]="Impacto"),AB411),""),"")</f>
        <v>0.24</v>
      </c>
      <c r="AC412" s="310" cm="1">
        <f t="array" ref="AC412">IFERROR(IF(Tabla135[[#This Row],[Registro diligenciado]]=TRUE,_xlfn.IFS(AND(Tabla135[[#This Row],[No. de Control]]=1,Tabla135[[#This Row],[Desplazamiento en la Matriz]]="Impacto"),E412-(E412*Tabla135[[#This Row],[Valor del control]]),AND(Tabla135[[#This Row],[No. de Control]]&gt;1,Tabla135[[#This Row],[Desplazamiento en la Matriz]]="Impacto"),AC411-(AC411*Tabla135[[#This Row],[Valor del control]]),AND(Tabla135[[#This Row],[No. de Control]]=1,Tabla135[[#This Row],[Desplazamiento en la Matriz]]="Probabilidad"),E412,AND(Tabla135[[#This Row],[No. de Control]]&gt;1,Tabla135[[#This Row],[Desplazamiento en la Matriz]]="Probabilidad"),AC411),""),"")</f>
        <v>1</v>
      </c>
      <c r="AD412" s="310">
        <f>IFERROR(_xlfn.MINIFS(Tabla135[Probabilidad residual],Tabla135[Id Riesgo],Tabla135[[#This Row],[Id Riesgo]]),"")</f>
        <v>0.16799999999999998</v>
      </c>
      <c r="AE412" s="310">
        <f>IFERROR(_xlfn.MINIFS(Tabla135[Impacto residual],Tabla135[Id Riesgo],Tabla135[[#This Row],[Id Riesgo]]),"")</f>
        <v>1</v>
      </c>
      <c r="AF412" s="310" t="str" cm="1">
        <f t="array" ref="AF4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2" s="310" t="str" cm="1">
        <f t="array" ref="AG4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12" s="213"/>
      <c r="AJ412" s="801">
        <f>_xlfn.MINIFS(Tabla135[Probabilidad residual],Tabla135[Id Riesgo],Tabla135[[#This Row],[Id Riesgo]])</f>
        <v>0.16799999999999998</v>
      </c>
      <c r="AK412" s="801">
        <f>_xlfn.MINIFS(Tabla135[Impacto residual],Tabla135[Id Riesgo],Tabla135[[#This Row],[Id Riesgo]])</f>
        <v>1</v>
      </c>
      <c r="AL412" s="801" t="str" cm="1">
        <f t="array" ref="AL412">IFERROR(_xlfn.IFS(AND(AJ412&gt;=CONFIGURACIÓN!$BF$6,AJ412&lt;=CONFIGURACIÓN!$BG$6),CONFIGURACIÓN!$BE$6,AND(AJ412&gt;=CONFIGURACIÓN!$BF$7,AJ412&lt;=CONFIGURACIÓN!$BG$7),CONFIGURACIÓN!$BE$7,AND(AJ412&gt;=CONFIGURACIÓN!$BF$8,AJ412&lt;=CONFIGURACIÓN!$BG$8),CONFIGURACIÓN!$BE$8,AND(AJ412&gt;=CONFIGURACIÓN!$BF$9,AJ412&lt;=CONFIGURACIÓN!$BG$9),CONFIGURACIÓN!$BE$9,AND(AJ412&gt;=CONFIGURACIÓN!$BF$10,AJ412&lt;=CONFIGURACIÓN!$BG$10),CONFIGURACIÓN!$BE$10),"")</f>
        <v>Muy baja</v>
      </c>
      <c r="AM412" s="801" t="str" cm="1">
        <f t="array" ref="AM412">IFERROR(_xlfn.IFS(AND(AK412&gt;=CONFIGURACIÓN!$BJ$6,AK412&lt;=CONFIGURACIÓN!$BK$6),CONFIGURACIÓN!$BI$6,AND(AK412&gt;=CONFIGURACIÓN!$BJ$7,AK412&lt;=CONFIGURACIÓN!$BK$7),CONFIGURACIÓN!$BI$7,AND(AK412&gt;=CONFIGURACIÓN!$BJ$8,AK412&lt;=CONFIGURACIÓN!$BK$8),CONFIGURACIÓN!$BI$8,AND(AK412&gt;=CONFIGURACIÓN!$BJ$9,AK412&lt;=CONFIGURACIÓN!$BK$9),CONFIGURACIÓN!$BI$9,AND(AK412&gt;=CONFIGURACIÓN!$BJ$10,AK412&lt;=CONFIGURACIÓN!$BK$10),CONFIGURACIÓN!$BI$10),"")</f>
        <v>Castastrófico</v>
      </c>
      <c r="AN412" s="213"/>
      <c r="AO412" s="213"/>
      <c r="AP412" s="213"/>
      <c r="AQ412" s="213"/>
      <c r="AR412" s="213"/>
      <c r="AS412" s="213"/>
      <c r="AT412" s="213"/>
      <c r="AU412" s="213"/>
      <c r="AV412" s="213"/>
      <c r="AW412" s="213"/>
      <c r="AX412" s="213"/>
      <c r="AY412" s="213"/>
    </row>
    <row r="413" spans="1:51" ht="99.45" x14ac:dyDescent="0.4">
      <c r="A413" s="783" t="str">
        <f>Tabla135[[#This Row],[Id Riesgo]]</f>
        <v>RC41</v>
      </c>
      <c r="B413"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3" s="776" t="b">
        <f>Tabla135[[#This Row],[Identificado en paso 1 y 2?]]</f>
        <v>1</v>
      </c>
      <c r="D413" s="801">
        <f>_xlfn.XLOOKUP(Tabla135[[#This Row],[Id Riesgo]],Tabla13[Id Riesgo],Tabla13[Probabilidad],"",1)</f>
        <v>0.4</v>
      </c>
      <c r="E413" s="801">
        <f>IF(C413=TRUE,_xlfn.XLOOKUP(Tabla135[[#This Row],[Id Riesgo]],Tabla13[Id Riesgo],Tabla13[Porcentaje Impacto],"",1),"")</f>
        <v>1</v>
      </c>
      <c r="F413" s="290" t="str">
        <f t="shared" ref="F413:F421" si="40">F412</f>
        <v>RC41</v>
      </c>
      <c r="G413" s="414" t="b">
        <f>_xlfn.XLOOKUP(F413,Tabla13[Id Riesgo],Tabla13[Registro diligenciado],FALSE,1)</f>
        <v>1</v>
      </c>
      <c r="H413" s="290" t="str">
        <f>IF(G413,_xlfn.XLOOKUP(F413,Tabla6[Id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3" s="327">
        <f>_xlfn.XLOOKUP(Tabla135[[#This Row],[Id Riesgo]],Tabla13[Id Riesgo],Tabla13[Probabilidad])</f>
        <v>0.4</v>
      </c>
      <c r="J413" s="327">
        <f>_xlfn.XLOOKUP(Tabla135[[#This Row],[Id Riesgo]],Tabla13[Id Riesgo],Tabla13[Porcentaje Impacto],"",1)</f>
        <v>1</v>
      </c>
      <c r="K413" s="311">
        <v>2</v>
      </c>
      <c r="L413" s="314" t="s">
        <v>311</v>
      </c>
      <c r="M413" s="314" t="s">
        <v>128</v>
      </c>
      <c r="N413" s="314" t="s">
        <v>220</v>
      </c>
      <c r="O413" s="295" t="s">
        <v>994</v>
      </c>
      <c r="P413" s="314" t="s">
        <v>995</v>
      </c>
      <c r="Q413" s="328" t="str">
        <f>_xlfn.TEXTJOIN(" ",TRUE,Tabla135[[#This Row],[Actividad - Acción ¿Qué?
Inicia con verbo]],Tabla135[[#This Row],[Complemento
(Observaciones o desviaciones)]])</f>
        <v>Realizar auditorías aleatorias en campo de las visitas técnicas programadas en un período determinado contramuestreo aleatorio de las visitas técnicas ejecutadas, con el propósito de validar en campo, la veracidad, consistencia y calidad de la información registrada en los informes técnicos iniciales.</v>
      </c>
      <c r="R413" s="295" t="s">
        <v>135</v>
      </c>
      <c r="S413" s="327">
        <f>_xlfn.XLOOKUP(Tabla135[[#This Row],[Tipo de control]],Tabla7[Tipo de control],Tabla7[Peso],"",1)</f>
        <v>0.15</v>
      </c>
      <c r="T413" s="290" t="str">
        <f>_xlfn.XLOOKUP(Tabla135[[#This Row],[Tipo de control]],Tabla7[Tipo de control],Tabla7[Afectación matriz],"",1)</f>
        <v>Probabilidad</v>
      </c>
      <c r="U413" s="295" t="s">
        <v>136</v>
      </c>
      <c r="V413" s="327">
        <f>_xlfn.XLOOKUP(Tabla135[[#This Row],[Implementación]],Tabla11[Implementación],Tabla11[Peso],"",1)</f>
        <v>0.15</v>
      </c>
      <c r="W413" s="295" t="s">
        <v>161</v>
      </c>
      <c r="X413" s="295" t="s">
        <v>204</v>
      </c>
      <c r="Y413" s="295" t="s">
        <v>100</v>
      </c>
      <c r="Z413" s="295" t="s">
        <v>101</v>
      </c>
      <c r="AA413" s="310">
        <f>IFERROR(Tabla135[[#This Row],[Peso del control]]+Tabla135[[#This Row],[Peso de la implementación]],"")</f>
        <v>0.3</v>
      </c>
      <c r="AB413" s="310" cm="1">
        <f t="array" ref="AB413">IFERROR(IF(Tabla135[[#This Row],[Registro diligenciado]]=TRUE,_xlfn.IFS(AND(Tabla135[[#This Row],[No. de Control]]=1,Tabla135[[#This Row],[Desplazamiento en la Matriz]]="Probabilidad"),D413-(D413*Tabla135[[#This Row],[Valor del control]]),AND(Tabla135[[#This Row],[No. de Control]]&gt;1,Tabla135[[#This Row],[Desplazamiento en la Matriz]]="Probabilidad"),AB412-(AB412*Tabla135[[#This Row],[Valor del control]]),AND(Tabla135[[#This Row],[No. de Control]]=1,Tabla135[[#This Row],[Desplazamiento en la Matriz]]="Impacto"),D413,AND(Tabla135[[#This Row],[No. de Control]]&gt;1,Tabla135[[#This Row],[Desplazamiento en la Matriz]]="Impacto"),AB412),""),"")</f>
        <v>0.16799999999999998</v>
      </c>
      <c r="AC413" s="310" cm="1">
        <f t="array" ref="AC413">IFERROR(IF(Tabla135[[#This Row],[Registro diligenciado]]=TRUE,_xlfn.IFS(AND(Tabla135[[#This Row],[No. de Control]]=1,Tabla135[[#This Row],[Desplazamiento en la Matriz]]="Impacto"),E413-(E413*Tabla135[[#This Row],[Valor del control]]),AND(Tabla135[[#This Row],[No. de Control]]&gt;1,Tabla135[[#This Row],[Desplazamiento en la Matriz]]="Impacto"),AC412-(AC412*Tabla135[[#This Row],[Valor del control]]),AND(Tabla135[[#This Row],[No. de Control]]=1,Tabla135[[#This Row],[Desplazamiento en la Matriz]]="Probabilidad"),E413,AND(Tabla135[[#This Row],[No. de Control]]&gt;1,Tabla135[[#This Row],[Desplazamiento en la Matriz]]="Probabilidad"),AC412),""),"")</f>
        <v>1</v>
      </c>
      <c r="AD413" s="310">
        <f>IFERROR(_xlfn.MINIFS(Tabla135[Probabilidad residual],Tabla135[Id Riesgo],Tabla135[[#This Row],[Id Riesgo]]),"")</f>
        <v>0.16799999999999998</v>
      </c>
      <c r="AE413" s="310">
        <f>IFERROR(_xlfn.MINIFS(Tabla135[Impacto residual],Tabla135[Id Riesgo],Tabla135[[#This Row],[Id Riesgo]]),"")</f>
        <v>1</v>
      </c>
      <c r="AF413" s="310" t="str" cm="1">
        <f t="array" ref="AF4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3" s="310" t="str" cm="1">
        <f t="array" ref="AG4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13" s="213"/>
      <c r="AJ413" s="801">
        <f>_xlfn.MINIFS(Tabla135[Probabilidad residual],Tabla135[Id Riesgo],Tabla135[[#This Row],[Id Riesgo]])</f>
        <v>0.16799999999999998</v>
      </c>
      <c r="AK413" s="801">
        <f>_xlfn.MINIFS(Tabla135[Impacto residual],Tabla135[Id Riesgo],Tabla135[[#This Row],[Id Riesgo]])</f>
        <v>1</v>
      </c>
      <c r="AL413" s="801"/>
      <c r="AM413" s="801"/>
      <c r="AN413" s="213"/>
      <c r="AO413" s="213"/>
      <c r="AP413" s="213"/>
      <c r="AQ413" s="213"/>
      <c r="AR413" s="213"/>
      <c r="AS413" s="213"/>
      <c r="AT413" s="213"/>
      <c r="AU413" s="213"/>
      <c r="AV413" s="213"/>
      <c r="AW413" s="213"/>
      <c r="AX413" s="213"/>
      <c r="AY413" s="213"/>
    </row>
    <row r="414" spans="1:51" ht="99.45" hidden="1" x14ac:dyDescent="0.4">
      <c r="A414" s="783" t="str">
        <f>Tabla135[[#This Row],[Id Riesgo]]</f>
        <v>RC41</v>
      </c>
      <c r="B414"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4" s="776" t="b">
        <f>Tabla135[[#This Row],[Identificado en paso 1 y 2?]]</f>
        <v>1</v>
      </c>
      <c r="D414" s="801">
        <f>_xlfn.XLOOKUP(Tabla135[[#This Row],[Id Riesgo]],Tabla13[Id Riesgo],Tabla13[Probabilidad],"",1)</f>
        <v>0.4</v>
      </c>
      <c r="E414" s="801">
        <f>IF(C414=TRUE,_xlfn.XLOOKUP(Tabla135[[#This Row],[Id Riesgo]],Tabla13[Id Riesgo],Tabla13[Porcentaje Impacto],"",1),"")</f>
        <v>1</v>
      </c>
      <c r="F414" s="290" t="str">
        <f t="shared" si="40"/>
        <v>RC41</v>
      </c>
      <c r="G414" s="414" t="b">
        <f>_xlfn.XLOOKUP(F414,Tabla13[Id Riesgo],Tabla13[Registro diligenciado],FALSE,1)</f>
        <v>1</v>
      </c>
      <c r="H414" s="290" t="str">
        <f>IF(G414,_xlfn.XLOOKUP(F414,Tabla6[Id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4" s="327">
        <f>_xlfn.XLOOKUP(Tabla135[[#This Row],[Id Riesgo]],Tabla13[Id Riesgo],Tabla13[Probabilidad])</f>
        <v>0.4</v>
      </c>
      <c r="J414" s="327">
        <f>_xlfn.XLOOKUP(Tabla135[[#This Row],[Id Riesgo]],Tabla13[Id Riesgo],Tabla13[Porcentaje Impacto],"",1)</f>
        <v>1</v>
      </c>
      <c r="K414" s="311">
        <v>3</v>
      </c>
      <c r="L414" s="314"/>
      <c r="M414" s="314"/>
      <c r="N414" s="314"/>
      <c r="O414" s="295"/>
      <c r="P414" s="314"/>
      <c r="Q414" s="328" t="str">
        <f>_xlfn.TEXTJOIN(" ",TRUE,Tabla135[[#This Row],[Actividad - Acción ¿Qué?
Inicia con verbo]],Tabla135[[#This Row],[Complemento
(Observaciones o desviaciones)]])</f>
        <v/>
      </c>
      <c r="R414" s="295"/>
      <c r="S414" s="327" t="str">
        <f>_xlfn.XLOOKUP(Tabla135[[#This Row],[Tipo de control]],Tabla7[Tipo de control],Tabla7[Peso],"",1)</f>
        <v/>
      </c>
      <c r="T414" s="290" t="str">
        <f>_xlfn.XLOOKUP(Tabla135[[#This Row],[Tipo de control]],Tabla7[Tipo de control],Tabla7[Afectación matriz],"",1)</f>
        <v/>
      </c>
      <c r="U414" s="295"/>
      <c r="V414" s="327" t="str">
        <f>_xlfn.XLOOKUP(Tabla135[[#This Row],[Implementación]],Tabla11[Implementación],Tabla11[Peso],"",1)</f>
        <v/>
      </c>
      <c r="W414" s="295"/>
      <c r="X414" s="295"/>
      <c r="Y414" s="295"/>
      <c r="Z414" s="295"/>
      <c r="AA414" s="310" t="str">
        <f>IFERROR(Tabla135[[#This Row],[Peso del control]]+Tabla135[[#This Row],[Peso de la implementación]],"")</f>
        <v/>
      </c>
      <c r="AB414" s="310" t="str" cm="1">
        <f t="array" ref="AB414">IFERROR(IF(Tabla135[[#This Row],[Registro diligenciado]]=TRUE,_xlfn.IFS(AND(Tabla135[[#This Row],[No. de Control]]=1,Tabla135[[#This Row],[Desplazamiento en la Matriz]]="Probabilidad"),D414-(D414*Tabla135[[#This Row],[Valor del control]]),AND(Tabla135[[#This Row],[No. de Control]]&gt;1,Tabla135[[#This Row],[Desplazamiento en la Matriz]]="Probabilidad"),AB413-(AB413*Tabla135[[#This Row],[Valor del control]]),AND(Tabla135[[#This Row],[No. de Control]]=1,Tabla135[[#This Row],[Desplazamiento en la Matriz]]="Impacto"),D414,AND(Tabla135[[#This Row],[No. de Control]]&gt;1,Tabla135[[#This Row],[Desplazamiento en la Matriz]]="Impacto"),AB413),""),"")</f>
        <v/>
      </c>
      <c r="AC414" s="310" t="str" cm="1">
        <f t="array" ref="AC414">IFERROR(IF(Tabla135[[#This Row],[Registro diligenciado]]=TRUE,_xlfn.IFS(AND(Tabla135[[#This Row],[No. de Control]]=1,Tabla135[[#This Row],[Desplazamiento en la Matriz]]="Impacto"),E414-(E414*Tabla135[[#This Row],[Valor del control]]),AND(Tabla135[[#This Row],[No. de Control]]&gt;1,Tabla135[[#This Row],[Desplazamiento en la Matriz]]="Impacto"),AC413-(AC413*Tabla135[[#This Row],[Valor del control]]),AND(Tabla135[[#This Row],[No. de Control]]=1,Tabla135[[#This Row],[Desplazamiento en la Matriz]]="Probabilidad"),E414,AND(Tabla135[[#This Row],[No. de Control]]&gt;1,Tabla135[[#This Row],[Desplazamiento en la Matriz]]="Probabilidad"),AC413),""),"")</f>
        <v/>
      </c>
      <c r="AD414" s="310">
        <f>IFERROR(_xlfn.MINIFS(Tabla135[Probabilidad residual],Tabla135[Id Riesgo],Tabla135[[#This Row],[Id Riesgo]]),"")</f>
        <v>0.16799999999999998</v>
      </c>
      <c r="AE414" s="310">
        <f>IFERROR(_xlfn.MINIFS(Tabla135[Impacto residual],Tabla135[Id Riesgo],Tabla135[[#This Row],[Id Riesgo]]),"")</f>
        <v>1</v>
      </c>
      <c r="AF414" s="310" t="str" cm="1">
        <f t="array" ref="AF4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4" s="310" t="str" cm="1">
        <f t="array" ref="AG4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4" s="213"/>
      <c r="AJ414" s="801">
        <f>_xlfn.MINIFS(Tabla135[Probabilidad residual],Tabla135[Id Riesgo],Tabla135[[#This Row],[Id Riesgo]])</f>
        <v>0.16799999999999998</v>
      </c>
      <c r="AK414" s="801">
        <f>_xlfn.MINIFS(Tabla135[Impacto residual],Tabla135[Id Riesgo],Tabla135[[#This Row],[Id Riesgo]])</f>
        <v>1</v>
      </c>
      <c r="AL414" s="801"/>
      <c r="AM414" s="801"/>
      <c r="AN414" s="213"/>
      <c r="AO414" s="213"/>
      <c r="AP414" s="213"/>
      <c r="AQ414" s="213"/>
      <c r="AR414" s="213"/>
      <c r="AS414" s="213"/>
      <c r="AT414" s="213"/>
      <c r="AU414" s="213"/>
      <c r="AV414" s="213"/>
      <c r="AW414" s="213"/>
      <c r="AX414" s="213"/>
      <c r="AY414" s="213"/>
    </row>
    <row r="415" spans="1:51" ht="99.45" hidden="1" x14ac:dyDescent="0.4">
      <c r="A415" s="783" t="str">
        <f>Tabla135[[#This Row],[Id Riesgo]]</f>
        <v>RC41</v>
      </c>
      <c r="B415"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5" s="776" t="b">
        <f>Tabla135[[#This Row],[Identificado en paso 1 y 2?]]</f>
        <v>1</v>
      </c>
      <c r="D415" s="801">
        <f>_xlfn.XLOOKUP(Tabla135[[#This Row],[Id Riesgo]],Tabla13[Id Riesgo],Tabla13[Probabilidad],"",1)</f>
        <v>0.4</v>
      </c>
      <c r="E415" s="801">
        <f>IF(C415=TRUE,_xlfn.XLOOKUP(Tabla135[[#This Row],[Id Riesgo]],Tabla13[Id Riesgo],Tabla13[Porcentaje Impacto],"",1),"")</f>
        <v>1</v>
      </c>
      <c r="F415" s="290" t="str">
        <f t="shared" si="40"/>
        <v>RC41</v>
      </c>
      <c r="G415" s="414" t="b">
        <f>_xlfn.XLOOKUP(F415,Tabla13[Id Riesgo],Tabla13[Registro diligenciado],FALSE,1)</f>
        <v>1</v>
      </c>
      <c r="H415" s="290" t="str">
        <f>IF(G415,_xlfn.XLOOKUP(F415,Tabla6[Id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5" s="327">
        <f>_xlfn.XLOOKUP(Tabla135[[#This Row],[Id Riesgo]],Tabla13[Id Riesgo],Tabla13[Probabilidad])</f>
        <v>0.4</v>
      </c>
      <c r="J415" s="327">
        <f>_xlfn.XLOOKUP(Tabla135[[#This Row],[Id Riesgo]],Tabla13[Id Riesgo],Tabla13[Porcentaje Impacto],"",1)</f>
        <v>1</v>
      </c>
      <c r="K415" s="311">
        <v>4</v>
      </c>
      <c r="L415" s="314"/>
      <c r="M415" s="314"/>
      <c r="N415" s="314"/>
      <c r="O415" s="295"/>
      <c r="P415" s="314"/>
      <c r="Q415" s="328" t="str">
        <f>_xlfn.TEXTJOIN(" ",TRUE,Tabla135[[#This Row],[Actividad - Acción ¿Qué?
Inicia con verbo]],Tabla135[[#This Row],[Complemento
(Observaciones o desviaciones)]])</f>
        <v/>
      </c>
      <c r="R415" s="295"/>
      <c r="S415" s="327" t="str">
        <f>_xlfn.XLOOKUP(Tabla135[[#This Row],[Tipo de control]],Tabla7[Tipo de control],Tabla7[Peso],"",1)</f>
        <v/>
      </c>
      <c r="T415" s="290" t="str">
        <f>_xlfn.XLOOKUP(Tabla135[[#This Row],[Tipo de control]],Tabla7[Tipo de control],Tabla7[Afectación matriz],"",1)</f>
        <v/>
      </c>
      <c r="U415" s="295"/>
      <c r="V415" s="327" t="str">
        <f>_xlfn.XLOOKUP(Tabla135[[#This Row],[Implementación]],Tabla11[Implementación],Tabla11[Peso],"",1)</f>
        <v/>
      </c>
      <c r="W415" s="295"/>
      <c r="X415" s="295"/>
      <c r="Y415" s="295"/>
      <c r="Z415" s="295"/>
      <c r="AA415" s="310" t="str">
        <f>IFERROR(Tabla135[[#This Row],[Peso del control]]+Tabla135[[#This Row],[Peso de la implementación]],"")</f>
        <v/>
      </c>
      <c r="AB415" s="310" t="str" cm="1">
        <f t="array" ref="AB415">IFERROR(IF(Tabla135[[#This Row],[Registro diligenciado]]=TRUE,_xlfn.IFS(AND(Tabla135[[#This Row],[No. de Control]]=1,Tabla135[[#This Row],[Desplazamiento en la Matriz]]="Probabilidad"),D415-(D415*Tabla135[[#This Row],[Valor del control]]),AND(Tabla135[[#This Row],[No. de Control]]&gt;1,Tabla135[[#This Row],[Desplazamiento en la Matriz]]="Probabilidad"),AB414-(AB414*Tabla135[[#This Row],[Valor del control]]),AND(Tabla135[[#This Row],[No. de Control]]=1,Tabla135[[#This Row],[Desplazamiento en la Matriz]]="Impacto"),D415,AND(Tabla135[[#This Row],[No. de Control]]&gt;1,Tabla135[[#This Row],[Desplazamiento en la Matriz]]="Impacto"),AB414),""),"")</f>
        <v/>
      </c>
      <c r="AC415" s="310" t="str" cm="1">
        <f t="array" ref="AC415">IFERROR(IF(Tabla135[[#This Row],[Registro diligenciado]]=TRUE,_xlfn.IFS(AND(Tabla135[[#This Row],[No. de Control]]=1,Tabla135[[#This Row],[Desplazamiento en la Matriz]]="Impacto"),E415-(E415*Tabla135[[#This Row],[Valor del control]]),AND(Tabla135[[#This Row],[No. de Control]]&gt;1,Tabla135[[#This Row],[Desplazamiento en la Matriz]]="Impacto"),AC414-(AC414*Tabla135[[#This Row],[Valor del control]]),AND(Tabla135[[#This Row],[No. de Control]]=1,Tabla135[[#This Row],[Desplazamiento en la Matriz]]="Probabilidad"),E415,AND(Tabla135[[#This Row],[No. de Control]]&gt;1,Tabla135[[#This Row],[Desplazamiento en la Matriz]]="Probabilidad"),AC414),""),"")</f>
        <v/>
      </c>
      <c r="AD415" s="310">
        <f>IFERROR(_xlfn.MINIFS(Tabla135[Probabilidad residual],Tabla135[Id Riesgo],Tabla135[[#This Row],[Id Riesgo]]),"")</f>
        <v>0.16799999999999998</v>
      </c>
      <c r="AE415" s="310">
        <f>IFERROR(_xlfn.MINIFS(Tabla135[Impacto residual],Tabla135[Id Riesgo],Tabla135[[#This Row],[Id Riesgo]]),"")</f>
        <v>1</v>
      </c>
      <c r="AF415" s="310" t="str" cm="1">
        <f t="array" ref="AF4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5" s="310" t="str" cm="1">
        <f t="array" ref="AG4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5" s="213"/>
      <c r="AJ415" s="801">
        <f>_xlfn.MINIFS(Tabla135[Probabilidad residual],Tabla135[Id Riesgo],Tabla135[[#This Row],[Id Riesgo]])</f>
        <v>0.16799999999999998</v>
      </c>
      <c r="AK415" s="801">
        <f>_xlfn.MINIFS(Tabla135[Impacto residual],Tabla135[Id Riesgo],Tabla135[[#This Row],[Id Riesgo]])</f>
        <v>1</v>
      </c>
      <c r="AL415" s="801"/>
      <c r="AM415" s="801"/>
      <c r="AN415" s="213"/>
      <c r="AO415" s="213"/>
      <c r="AP415" s="213"/>
      <c r="AQ415" s="213"/>
      <c r="AR415" s="213"/>
      <c r="AS415" s="213"/>
      <c r="AT415" s="213"/>
      <c r="AU415" s="213"/>
      <c r="AV415" s="213"/>
      <c r="AW415" s="213"/>
      <c r="AX415" s="213"/>
      <c r="AY415" s="213"/>
    </row>
    <row r="416" spans="1:51" ht="99.45" hidden="1" x14ac:dyDescent="0.4">
      <c r="A416" s="783" t="str">
        <f>Tabla135[[#This Row],[Id Riesgo]]</f>
        <v>RC41</v>
      </c>
      <c r="B416"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6" s="776" t="b">
        <f>Tabla135[[#This Row],[Identificado en paso 1 y 2?]]</f>
        <v>1</v>
      </c>
      <c r="D416" s="801">
        <f>_xlfn.XLOOKUP(Tabla135[[#This Row],[Id Riesgo]],Tabla13[Id Riesgo],Tabla13[Probabilidad],"",1)</f>
        <v>0.4</v>
      </c>
      <c r="E416" s="801">
        <f>IF(C416=TRUE,_xlfn.XLOOKUP(Tabla135[[#This Row],[Id Riesgo]],Tabla13[Id Riesgo],Tabla13[Porcentaje Impacto],"",1),"")</f>
        <v>1</v>
      </c>
      <c r="F416" s="290" t="str">
        <f t="shared" si="40"/>
        <v>RC41</v>
      </c>
      <c r="G416" s="414" t="b">
        <f>_xlfn.XLOOKUP(F416,Tabla13[Id Riesgo],Tabla13[Registro diligenciado],FALSE,1)</f>
        <v>1</v>
      </c>
      <c r="H416" s="290" t="str">
        <f>IF(G416,_xlfn.XLOOKUP(F416,Tabla6[Id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6" s="327">
        <f>_xlfn.XLOOKUP(Tabla135[[#This Row],[Id Riesgo]],Tabla13[Id Riesgo],Tabla13[Probabilidad])</f>
        <v>0.4</v>
      </c>
      <c r="J416" s="327">
        <f>_xlfn.XLOOKUP(Tabla135[[#This Row],[Id Riesgo]],Tabla13[Id Riesgo],Tabla13[Porcentaje Impacto],"",1)</f>
        <v>1</v>
      </c>
      <c r="K416" s="311">
        <v>5</v>
      </c>
      <c r="L416" s="314"/>
      <c r="M416" s="314"/>
      <c r="N416" s="314"/>
      <c r="O416" s="295"/>
      <c r="P416" s="314"/>
      <c r="Q416" s="328" t="str">
        <f>_xlfn.TEXTJOIN(" ",TRUE,Tabla135[[#This Row],[Actividad - Acción ¿Qué?
Inicia con verbo]],Tabla135[[#This Row],[Complemento
(Observaciones o desviaciones)]])</f>
        <v/>
      </c>
      <c r="R416" s="295"/>
      <c r="S416" s="327" t="str">
        <f>_xlfn.XLOOKUP(Tabla135[[#This Row],[Tipo de control]],Tabla7[Tipo de control],Tabla7[Peso],"",1)</f>
        <v/>
      </c>
      <c r="T416" s="290" t="str">
        <f>_xlfn.XLOOKUP(Tabla135[[#This Row],[Tipo de control]],Tabla7[Tipo de control],Tabla7[Afectación matriz],"",1)</f>
        <v/>
      </c>
      <c r="U416" s="295"/>
      <c r="V416" s="327" t="str">
        <f>_xlfn.XLOOKUP(Tabla135[[#This Row],[Implementación]],Tabla11[Implementación],Tabla11[Peso],"",1)</f>
        <v/>
      </c>
      <c r="W416" s="295"/>
      <c r="X416" s="295"/>
      <c r="Y416" s="295"/>
      <c r="Z416" s="295"/>
      <c r="AA416" s="310" t="str">
        <f>IFERROR(Tabla135[[#This Row],[Peso del control]]+Tabla135[[#This Row],[Peso de la implementación]],"")</f>
        <v/>
      </c>
      <c r="AB416" s="310" t="str" cm="1">
        <f t="array" ref="AB416">IFERROR(IF(Tabla135[[#This Row],[Registro diligenciado]]=TRUE,_xlfn.IFS(AND(Tabla135[[#This Row],[No. de Control]]=1,Tabla135[[#This Row],[Desplazamiento en la Matriz]]="Probabilidad"),D416-(D416*Tabla135[[#This Row],[Valor del control]]),AND(Tabla135[[#This Row],[No. de Control]]&gt;1,Tabla135[[#This Row],[Desplazamiento en la Matriz]]="Probabilidad"),AB415-(AB415*Tabla135[[#This Row],[Valor del control]]),AND(Tabla135[[#This Row],[No. de Control]]=1,Tabla135[[#This Row],[Desplazamiento en la Matriz]]="Impacto"),D416,AND(Tabla135[[#This Row],[No. de Control]]&gt;1,Tabla135[[#This Row],[Desplazamiento en la Matriz]]="Impacto"),AB415),""),"")</f>
        <v/>
      </c>
      <c r="AC416" s="310" t="str" cm="1">
        <f t="array" ref="AC416">IFERROR(IF(Tabla135[[#This Row],[Registro diligenciado]]=TRUE,_xlfn.IFS(AND(Tabla135[[#This Row],[No. de Control]]=1,Tabla135[[#This Row],[Desplazamiento en la Matriz]]="Impacto"),E416-(E416*Tabla135[[#This Row],[Valor del control]]),AND(Tabla135[[#This Row],[No. de Control]]&gt;1,Tabla135[[#This Row],[Desplazamiento en la Matriz]]="Impacto"),AC415-(AC415*Tabla135[[#This Row],[Valor del control]]),AND(Tabla135[[#This Row],[No. de Control]]=1,Tabla135[[#This Row],[Desplazamiento en la Matriz]]="Probabilidad"),E416,AND(Tabla135[[#This Row],[No. de Control]]&gt;1,Tabla135[[#This Row],[Desplazamiento en la Matriz]]="Probabilidad"),AC415),""),"")</f>
        <v/>
      </c>
      <c r="AD416" s="310">
        <f>IFERROR(_xlfn.MINIFS(Tabla135[Probabilidad residual],Tabla135[Id Riesgo],Tabla135[[#This Row],[Id Riesgo]]),"")</f>
        <v>0.16799999999999998</v>
      </c>
      <c r="AE416" s="310">
        <f>IFERROR(_xlfn.MINIFS(Tabla135[Impacto residual],Tabla135[Id Riesgo],Tabla135[[#This Row],[Id Riesgo]]),"")</f>
        <v>1</v>
      </c>
      <c r="AF416" s="310" t="str" cm="1">
        <f t="array" ref="AF4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6" s="310" t="str" cm="1">
        <f t="array" ref="AG4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6" s="213"/>
      <c r="AJ416" s="801">
        <f>_xlfn.MINIFS(Tabla135[Probabilidad residual],Tabla135[Id Riesgo],Tabla135[[#This Row],[Id Riesgo]])</f>
        <v>0.16799999999999998</v>
      </c>
      <c r="AK416" s="801">
        <f>_xlfn.MINIFS(Tabla135[Impacto residual],Tabla135[Id Riesgo],Tabla135[[#This Row],[Id Riesgo]])</f>
        <v>1</v>
      </c>
      <c r="AL416" s="801"/>
      <c r="AM416" s="801"/>
      <c r="AN416" s="213"/>
      <c r="AO416" s="213"/>
      <c r="AP416" s="213"/>
      <c r="AQ416" s="213"/>
      <c r="AR416" s="213"/>
      <c r="AS416" s="213"/>
      <c r="AT416" s="213"/>
      <c r="AU416" s="213"/>
      <c r="AV416" s="213"/>
      <c r="AW416" s="213"/>
      <c r="AX416" s="213"/>
      <c r="AY416" s="213"/>
    </row>
    <row r="417" spans="1:51" ht="99.45" hidden="1" x14ac:dyDescent="0.4">
      <c r="A417" s="783" t="str">
        <f>Tabla135[[#This Row],[Id Riesgo]]</f>
        <v>RC41</v>
      </c>
      <c r="B417"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7" s="776" t="b">
        <f>Tabla135[[#This Row],[Identificado en paso 1 y 2?]]</f>
        <v>1</v>
      </c>
      <c r="D417" s="801">
        <f>_xlfn.XLOOKUP(Tabla135[[#This Row],[Id Riesgo]],Tabla13[Id Riesgo],Tabla13[Probabilidad],"",1)</f>
        <v>0.4</v>
      </c>
      <c r="E417" s="801">
        <f>IF(C417=TRUE,_xlfn.XLOOKUP(Tabla135[[#This Row],[Id Riesgo]],Tabla13[Id Riesgo],Tabla13[Porcentaje Impacto],"",1),"")</f>
        <v>1</v>
      </c>
      <c r="F417" s="290" t="str">
        <f t="shared" si="40"/>
        <v>RC41</v>
      </c>
      <c r="G417" s="414" t="b">
        <f>_xlfn.XLOOKUP(F417,Tabla13[Id Riesgo],Tabla13[Registro diligenciado],FALSE,1)</f>
        <v>1</v>
      </c>
      <c r="H417" s="290" t="str">
        <f>IF(G417,_xlfn.XLOOKUP(F417,Tabla6[Id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7" s="327">
        <f>_xlfn.XLOOKUP(Tabla135[[#This Row],[Id Riesgo]],Tabla13[Id Riesgo],Tabla13[Probabilidad])</f>
        <v>0.4</v>
      </c>
      <c r="J417" s="327">
        <f>_xlfn.XLOOKUP(Tabla135[[#This Row],[Id Riesgo]],Tabla13[Id Riesgo],Tabla13[Porcentaje Impacto],"",1)</f>
        <v>1</v>
      </c>
      <c r="K417" s="311">
        <v>6</v>
      </c>
      <c r="L417" s="314"/>
      <c r="M417" s="314"/>
      <c r="N417" s="314"/>
      <c r="O417" s="295"/>
      <c r="P417" s="314"/>
      <c r="Q417" s="328" t="str">
        <f>_xlfn.TEXTJOIN(" ",TRUE,Tabla135[[#This Row],[Actividad - Acción ¿Qué?
Inicia con verbo]],Tabla135[[#This Row],[Complemento
(Observaciones o desviaciones)]])</f>
        <v/>
      </c>
      <c r="R417" s="295"/>
      <c r="S417" s="327" t="str">
        <f>_xlfn.XLOOKUP(Tabla135[[#This Row],[Tipo de control]],Tabla7[Tipo de control],Tabla7[Peso],"",1)</f>
        <v/>
      </c>
      <c r="T417" s="290" t="str">
        <f>_xlfn.XLOOKUP(Tabla135[[#This Row],[Tipo de control]],Tabla7[Tipo de control],Tabla7[Afectación matriz],"",1)</f>
        <v/>
      </c>
      <c r="U417" s="295"/>
      <c r="V417" s="327" t="str">
        <f>_xlfn.XLOOKUP(Tabla135[[#This Row],[Implementación]],Tabla11[Implementación],Tabla11[Peso],"",1)</f>
        <v/>
      </c>
      <c r="W417" s="295"/>
      <c r="X417" s="295"/>
      <c r="Y417" s="295"/>
      <c r="Z417" s="295"/>
      <c r="AA417" s="310" t="str">
        <f>IFERROR(Tabla135[[#This Row],[Peso del control]]+Tabla135[[#This Row],[Peso de la implementación]],"")</f>
        <v/>
      </c>
      <c r="AB417" s="310" t="str" cm="1">
        <f t="array" ref="AB417">IFERROR(IF(Tabla135[[#This Row],[Registro diligenciado]]=TRUE,_xlfn.IFS(AND(Tabla135[[#This Row],[No. de Control]]=1,Tabla135[[#This Row],[Desplazamiento en la Matriz]]="Probabilidad"),D417-(D417*Tabla135[[#This Row],[Valor del control]]),AND(Tabla135[[#This Row],[No. de Control]]&gt;1,Tabla135[[#This Row],[Desplazamiento en la Matriz]]="Probabilidad"),AB416-(AB416*Tabla135[[#This Row],[Valor del control]]),AND(Tabla135[[#This Row],[No. de Control]]=1,Tabla135[[#This Row],[Desplazamiento en la Matriz]]="Impacto"),D417,AND(Tabla135[[#This Row],[No. de Control]]&gt;1,Tabla135[[#This Row],[Desplazamiento en la Matriz]]="Impacto"),AB416),""),"")</f>
        <v/>
      </c>
      <c r="AC417" s="310" t="str" cm="1">
        <f t="array" ref="AC417">IFERROR(IF(Tabla135[[#This Row],[Registro diligenciado]]=TRUE,_xlfn.IFS(AND(Tabla135[[#This Row],[No. de Control]]=1,Tabla135[[#This Row],[Desplazamiento en la Matriz]]="Impacto"),E417-(E417*Tabla135[[#This Row],[Valor del control]]),AND(Tabla135[[#This Row],[No. de Control]]&gt;1,Tabla135[[#This Row],[Desplazamiento en la Matriz]]="Impacto"),AC416-(AC416*Tabla135[[#This Row],[Valor del control]]),AND(Tabla135[[#This Row],[No. de Control]]=1,Tabla135[[#This Row],[Desplazamiento en la Matriz]]="Probabilidad"),E417,AND(Tabla135[[#This Row],[No. de Control]]&gt;1,Tabla135[[#This Row],[Desplazamiento en la Matriz]]="Probabilidad"),AC416),""),"")</f>
        <v/>
      </c>
      <c r="AD417" s="310">
        <f>IFERROR(_xlfn.MINIFS(Tabla135[Probabilidad residual],Tabla135[Id Riesgo],Tabla135[[#This Row],[Id Riesgo]]),"")</f>
        <v>0.16799999999999998</v>
      </c>
      <c r="AE417" s="310">
        <f>IFERROR(_xlfn.MINIFS(Tabla135[Impacto residual],Tabla135[Id Riesgo],Tabla135[[#This Row],[Id Riesgo]]),"")</f>
        <v>1</v>
      </c>
      <c r="AF417" s="310" t="str" cm="1">
        <f t="array" ref="AF4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7" s="310" t="str" cm="1">
        <f t="array" ref="AG4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7" s="213"/>
      <c r="AJ417" s="801">
        <f>_xlfn.MINIFS(Tabla135[Probabilidad residual],Tabla135[Id Riesgo],Tabla135[[#This Row],[Id Riesgo]])</f>
        <v>0.16799999999999998</v>
      </c>
      <c r="AK417" s="801">
        <f>_xlfn.MINIFS(Tabla135[Impacto residual],Tabla135[Id Riesgo],Tabla135[[#This Row],[Id Riesgo]])</f>
        <v>1</v>
      </c>
      <c r="AL417" s="801"/>
      <c r="AM417" s="801"/>
      <c r="AN417" s="213"/>
      <c r="AO417" s="213"/>
      <c r="AP417" s="213"/>
      <c r="AQ417" s="213"/>
      <c r="AR417" s="213"/>
      <c r="AS417" s="213"/>
      <c r="AT417" s="213"/>
      <c r="AU417" s="213"/>
      <c r="AV417" s="213"/>
      <c r="AW417" s="213"/>
      <c r="AX417" s="213"/>
      <c r="AY417" s="213"/>
    </row>
    <row r="418" spans="1:51" ht="99.45" hidden="1" x14ac:dyDescent="0.4">
      <c r="A418" s="783" t="str">
        <f>Tabla135[[#This Row],[Id Riesgo]]</f>
        <v>RC41</v>
      </c>
      <c r="B418"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8" s="776" t="b">
        <f>Tabla135[[#This Row],[Identificado en paso 1 y 2?]]</f>
        <v>1</v>
      </c>
      <c r="D418" s="801">
        <f>_xlfn.XLOOKUP(Tabla135[[#This Row],[Id Riesgo]],Tabla13[Id Riesgo],Tabla13[Probabilidad],"",1)</f>
        <v>0.4</v>
      </c>
      <c r="E418" s="801">
        <f>IF(C418=TRUE,_xlfn.XLOOKUP(Tabla135[[#This Row],[Id Riesgo]],Tabla13[Id Riesgo],Tabla13[Porcentaje Impacto],"",1),"")</f>
        <v>1</v>
      </c>
      <c r="F418" s="290" t="str">
        <f t="shared" si="40"/>
        <v>RC41</v>
      </c>
      <c r="G418" s="414" t="b">
        <f>_xlfn.XLOOKUP(F418,Tabla13[Id Riesgo],Tabla13[Registro diligenciado],FALSE,1)</f>
        <v>1</v>
      </c>
      <c r="H418" s="290" t="str">
        <f>IF(G418,_xlfn.XLOOKUP(F418,Tabla6[Id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8" s="327">
        <f>_xlfn.XLOOKUP(Tabla135[[#This Row],[Id Riesgo]],Tabla13[Id Riesgo],Tabla13[Probabilidad])</f>
        <v>0.4</v>
      </c>
      <c r="J418" s="327">
        <f>_xlfn.XLOOKUP(Tabla135[[#This Row],[Id Riesgo]],Tabla13[Id Riesgo],Tabla13[Porcentaje Impacto],"",1)</f>
        <v>1</v>
      </c>
      <c r="K418" s="311">
        <v>7</v>
      </c>
      <c r="L418" s="314"/>
      <c r="M418" s="314"/>
      <c r="N418" s="314"/>
      <c r="O418" s="295"/>
      <c r="P418" s="314"/>
      <c r="Q418" s="328" t="str">
        <f>_xlfn.TEXTJOIN(" ",TRUE,Tabla135[[#This Row],[Actividad - Acción ¿Qué?
Inicia con verbo]],Tabla135[[#This Row],[Complemento
(Observaciones o desviaciones)]])</f>
        <v/>
      </c>
      <c r="R418" s="295"/>
      <c r="S418" s="327" t="str">
        <f>_xlfn.XLOOKUP(Tabla135[[#This Row],[Tipo de control]],Tabla7[Tipo de control],Tabla7[Peso],"",1)</f>
        <v/>
      </c>
      <c r="T418" s="290" t="str">
        <f>_xlfn.XLOOKUP(Tabla135[[#This Row],[Tipo de control]],Tabla7[Tipo de control],Tabla7[Afectación matriz],"",1)</f>
        <v/>
      </c>
      <c r="U418" s="295"/>
      <c r="V418" s="327" t="str">
        <f>_xlfn.XLOOKUP(Tabla135[[#This Row],[Implementación]],Tabla11[Implementación],Tabla11[Peso],"",1)</f>
        <v/>
      </c>
      <c r="W418" s="295"/>
      <c r="X418" s="295"/>
      <c r="Y418" s="295"/>
      <c r="Z418" s="295"/>
      <c r="AA418" s="310" t="str">
        <f>IFERROR(Tabla135[[#This Row],[Peso del control]]+Tabla135[[#This Row],[Peso de la implementación]],"")</f>
        <v/>
      </c>
      <c r="AB418" s="310" t="str" cm="1">
        <f t="array" ref="AB418">IFERROR(IF(Tabla135[[#This Row],[Registro diligenciado]]=TRUE,_xlfn.IFS(AND(Tabla135[[#This Row],[No. de Control]]=1,Tabla135[[#This Row],[Desplazamiento en la Matriz]]="Probabilidad"),D418-(D418*Tabla135[[#This Row],[Valor del control]]),AND(Tabla135[[#This Row],[No. de Control]]&gt;1,Tabla135[[#This Row],[Desplazamiento en la Matriz]]="Probabilidad"),AB417-(AB417*Tabla135[[#This Row],[Valor del control]]),AND(Tabla135[[#This Row],[No. de Control]]=1,Tabla135[[#This Row],[Desplazamiento en la Matriz]]="Impacto"),D418,AND(Tabla135[[#This Row],[No. de Control]]&gt;1,Tabla135[[#This Row],[Desplazamiento en la Matriz]]="Impacto"),AB417),""),"")</f>
        <v/>
      </c>
      <c r="AC418" s="310" t="str" cm="1">
        <f t="array" ref="AC418">IFERROR(IF(Tabla135[[#This Row],[Registro diligenciado]]=TRUE,_xlfn.IFS(AND(Tabla135[[#This Row],[No. de Control]]=1,Tabla135[[#This Row],[Desplazamiento en la Matriz]]="Impacto"),E418-(E418*Tabla135[[#This Row],[Valor del control]]),AND(Tabla135[[#This Row],[No. de Control]]&gt;1,Tabla135[[#This Row],[Desplazamiento en la Matriz]]="Impacto"),AC417-(AC417*Tabla135[[#This Row],[Valor del control]]),AND(Tabla135[[#This Row],[No. de Control]]=1,Tabla135[[#This Row],[Desplazamiento en la Matriz]]="Probabilidad"),E418,AND(Tabla135[[#This Row],[No. de Control]]&gt;1,Tabla135[[#This Row],[Desplazamiento en la Matriz]]="Probabilidad"),AC417),""),"")</f>
        <v/>
      </c>
      <c r="AD418" s="310">
        <f>IFERROR(_xlfn.MINIFS(Tabla135[Probabilidad residual],Tabla135[Id Riesgo],Tabla135[[#This Row],[Id Riesgo]]),"")</f>
        <v>0.16799999999999998</v>
      </c>
      <c r="AE418" s="310">
        <f>IFERROR(_xlfn.MINIFS(Tabla135[Impacto residual],Tabla135[Id Riesgo],Tabla135[[#This Row],[Id Riesgo]]),"")</f>
        <v>1</v>
      </c>
      <c r="AF418" s="310" t="str" cm="1">
        <f t="array" ref="AF4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8" s="310" t="str" cm="1">
        <f t="array" ref="AG4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8" s="213"/>
      <c r="AJ418" s="801">
        <f>_xlfn.MINIFS(Tabla135[Probabilidad residual],Tabla135[Id Riesgo],Tabla135[[#This Row],[Id Riesgo]])</f>
        <v>0.16799999999999998</v>
      </c>
      <c r="AK418" s="801">
        <f>_xlfn.MINIFS(Tabla135[Impacto residual],Tabla135[Id Riesgo],Tabla135[[#This Row],[Id Riesgo]])</f>
        <v>1</v>
      </c>
      <c r="AL418" s="801"/>
      <c r="AM418" s="801"/>
      <c r="AN418" s="213"/>
      <c r="AO418" s="213"/>
      <c r="AP418" s="213"/>
      <c r="AQ418" s="213"/>
      <c r="AR418" s="213"/>
      <c r="AS418" s="213"/>
      <c r="AT418" s="213"/>
      <c r="AU418" s="213"/>
      <c r="AV418" s="213"/>
      <c r="AW418" s="213"/>
      <c r="AX418" s="213"/>
      <c r="AY418" s="213"/>
    </row>
    <row r="419" spans="1:51" ht="99.45" hidden="1" x14ac:dyDescent="0.4">
      <c r="A419" s="783" t="str">
        <f>Tabla135[[#This Row],[Id Riesgo]]</f>
        <v>RC41</v>
      </c>
      <c r="B419"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19" s="776" t="b">
        <f>Tabla135[[#This Row],[Identificado en paso 1 y 2?]]</f>
        <v>1</v>
      </c>
      <c r="D419" s="801">
        <f>_xlfn.XLOOKUP(Tabla135[[#This Row],[Id Riesgo]],Tabla13[Id Riesgo],Tabla13[Probabilidad],"",1)</f>
        <v>0.4</v>
      </c>
      <c r="E419" s="801">
        <f>IF(C419=TRUE,_xlfn.XLOOKUP(Tabla135[[#This Row],[Id Riesgo]],Tabla13[Id Riesgo],Tabla13[Porcentaje Impacto],"",1),"")</f>
        <v>1</v>
      </c>
      <c r="F419" s="290" t="str">
        <f t="shared" si="40"/>
        <v>RC41</v>
      </c>
      <c r="G419" s="414" t="b">
        <f>_xlfn.XLOOKUP(F419,Tabla13[Id Riesgo],Tabla13[Registro diligenciado],FALSE,1)</f>
        <v>1</v>
      </c>
      <c r="H419" s="290" t="str">
        <f>IF(G419,_xlfn.XLOOKUP(F419,Tabla6[Id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19" s="327">
        <f>_xlfn.XLOOKUP(Tabla135[[#This Row],[Id Riesgo]],Tabla13[Id Riesgo],Tabla13[Probabilidad])</f>
        <v>0.4</v>
      </c>
      <c r="J419" s="327">
        <f>_xlfn.XLOOKUP(Tabla135[[#This Row],[Id Riesgo]],Tabla13[Id Riesgo],Tabla13[Porcentaje Impacto],"",1)</f>
        <v>1</v>
      </c>
      <c r="K419" s="311">
        <v>8</v>
      </c>
      <c r="L419" s="314"/>
      <c r="M419" s="314"/>
      <c r="N419" s="314"/>
      <c r="O419" s="295"/>
      <c r="P419" s="314"/>
      <c r="Q419" s="328" t="str">
        <f>_xlfn.TEXTJOIN(" ",TRUE,Tabla135[[#This Row],[Actividad - Acción ¿Qué?
Inicia con verbo]],Tabla135[[#This Row],[Complemento
(Observaciones o desviaciones)]])</f>
        <v/>
      </c>
      <c r="R419" s="295"/>
      <c r="S419" s="327" t="str">
        <f>_xlfn.XLOOKUP(Tabla135[[#This Row],[Tipo de control]],Tabla7[Tipo de control],Tabla7[Peso],"",1)</f>
        <v/>
      </c>
      <c r="T419" s="290" t="str">
        <f>_xlfn.XLOOKUP(Tabla135[[#This Row],[Tipo de control]],Tabla7[Tipo de control],Tabla7[Afectación matriz],"",1)</f>
        <v/>
      </c>
      <c r="U419" s="295"/>
      <c r="V419" s="327" t="str">
        <f>_xlfn.XLOOKUP(Tabla135[[#This Row],[Implementación]],Tabla11[Implementación],Tabla11[Peso],"",1)</f>
        <v/>
      </c>
      <c r="W419" s="295"/>
      <c r="X419" s="295"/>
      <c r="Y419" s="295"/>
      <c r="Z419" s="295"/>
      <c r="AA419" s="310" t="str">
        <f>IFERROR(Tabla135[[#This Row],[Peso del control]]+Tabla135[[#This Row],[Peso de la implementación]],"")</f>
        <v/>
      </c>
      <c r="AB419" s="310" t="str" cm="1">
        <f t="array" ref="AB419">IFERROR(IF(Tabla135[[#This Row],[Registro diligenciado]]=TRUE,_xlfn.IFS(AND(Tabla135[[#This Row],[No. de Control]]=1,Tabla135[[#This Row],[Desplazamiento en la Matriz]]="Probabilidad"),D419-(D419*Tabla135[[#This Row],[Valor del control]]),AND(Tabla135[[#This Row],[No. de Control]]&gt;1,Tabla135[[#This Row],[Desplazamiento en la Matriz]]="Probabilidad"),AB418-(AB418*Tabla135[[#This Row],[Valor del control]]),AND(Tabla135[[#This Row],[No. de Control]]=1,Tabla135[[#This Row],[Desplazamiento en la Matriz]]="Impacto"),D419,AND(Tabla135[[#This Row],[No. de Control]]&gt;1,Tabla135[[#This Row],[Desplazamiento en la Matriz]]="Impacto"),AB418),""),"")</f>
        <v/>
      </c>
      <c r="AC419" s="310" t="str" cm="1">
        <f t="array" ref="AC419">IFERROR(IF(Tabla135[[#This Row],[Registro diligenciado]]=TRUE,_xlfn.IFS(AND(Tabla135[[#This Row],[No. de Control]]=1,Tabla135[[#This Row],[Desplazamiento en la Matriz]]="Impacto"),E419-(E419*Tabla135[[#This Row],[Valor del control]]),AND(Tabla135[[#This Row],[No. de Control]]&gt;1,Tabla135[[#This Row],[Desplazamiento en la Matriz]]="Impacto"),AC418-(AC418*Tabla135[[#This Row],[Valor del control]]),AND(Tabla135[[#This Row],[No. de Control]]=1,Tabla135[[#This Row],[Desplazamiento en la Matriz]]="Probabilidad"),E419,AND(Tabla135[[#This Row],[No. de Control]]&gt;1,Tabla135[[#This Row],[Desplazamiento en la Matriz]]="Probabilidad"),AC418),""),"")</f>
        <v/>
      </c>
      <c r="AD419" s="310">
        <f>IFERROR(_xlfn.MINIFS(Tabla135[Probabilidad residual],Tabla135[Id Riesgo],Tabla135[[#This Row],[Id Riesgo]]),"")</f>
        <v>0.16799999999999998</v>
      </c>
      <c r="AE419" s="310">
        <f>IFERROR(_xlfn.MINIFS(Tabla135[Impacto residual],Tabla135[Id Riesgo],Tabla135[[#This Row],[Id Riesgo]]),"")</f>
        <v>1</v>
      </c>
      <c r="AF419" s="310" t="str" cm="1">
        <f t="array" ref="AF4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19" s="310" t="str" cm="1">
        <f t="array" ref="AG4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19" s="213"/>
      <c r="AJ419" s="801">
        <f>_xlfn.MINIFS(Tabla135[Probabilidad residual],Tabla135[Id Riesgo],Tabla135[[#This Row],[Id Riesgo]])</f>
        <v>0.16799999999999998</v>
      </c>
      <c r="AK419" s="801">
        <f>_xlfn.MINIFS(Tabla135[Impacto residual],Tabla135[Id Riesgo],Tabla135[[#This Row],[Id Riesgo]])</f>
        <v>1</v>
      </c>
      <c r="AL419" s="801"/>
      <c r="AM419" s="801"/>
      <c r="AN419" s="213"/>
      <c r="AO419" s="213"/>
      <c r="AP419" s="213"/>
      <c r="AQ419" s="213"/>
      <c r="AR419" s="213"/>
      <c r="AS419" s="213"/>
      <c r="AT419" s="213"/>
      <c r="AU419" s="213"/>
      <c r="AV419" s="213"/>
      <c r="AW419" s="213"/>
      <c r="AX419" s="213"/>
      <c r="AY419" s="213"/>
    </row>
    <row r="420" spans="1:51" ht="99.45" hidden="1" x14ac:dyDescent="0.4">
      <c r="A420" s="783" t="str">
        <f>Tabla135[[#This Row],[Id Riesgo]]</f>
        <v>RC41</v>
      </c>
      <c r="B420"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20" s="776" t="b">
        <f>Tabla135[[#This Row],[Identificado en paso 1 y 2?]]</f>
        <v>1</v>
      </c>
      <c r="D420" s="801">
        <f>_xlfn.XLOOKUP(Tabla135[[#This Row],[Id Riesgo]],Tabla13[Id Riesgo],Tabla13[Probabilidad],"",1)</f>
        <v>0.4</v>
      </c>
      <c r="E420" s="801">
        <f>IF(C420=TRUE,_xlfn.XLOOKUP(Tabla135[[#This Row],[Id Riesgo]],Tabla13[Id Riesgo],Tabla13[Porcentaje Impacto],"",1),"")</f>
        <v>1</v>
      </c>
      <c r="F420" s="290" t="str">
        <f t="shared" si="40"/>
        <v>RC41</v>
      </c>
      <c r="G420" s="414" t="b">
        <f>_xlfn.XLOOKUP(F420,Tabla13[Id Riesgo],Tabla13[Registro diligenciado],FALSE,1)</f>
        <v>1</v>
      </c>
      <c r="H420" s="290" t="str">
        <f>IF(G420,_xlfn.XLOOKUP(F420,Tabla6[Id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20" s="327">
        <f>_xlfn.XLOOKUP(Tabla135[[#This Row],[Id Riesgo]],Tabla13[Id Riesgo],Tabla13[Probabilidad])</f>
        <v>0.4</v>
      </c>
      <c r="J420" s="327">
        <f>_xlfn.XLOOKUP(Tabla135[[#This Row],[Id Riesgo]],Tabla13[Id Riesgo],Tabla13[Porcentaje Impacto],"",1)</f>
        <v>1</v>
      </c>
      <c r="K420" s="311">
        <v>9</v>
      </c>
      <c r="L420" s="314"/>
      <c r="M420" s="314"/>
      <c r="N420" s="314"/>
      <c r="O420" s="295"/>
      <c r="P420" s="314"/>
      <c r="Q420" s="328" t="str">
        <f>_xlfn.TEXTJOIN(" ",TRUE,Tabla135[[#This Row],[Actividad - Acción ¿Qué?
Inicia con verbo]],Tabla135[[#This Row],[Complemento
(Observaciones o desviaciones)]])</f>
        <v/>
      </c>
      <c r="R420" s="295"/>
      <c r="S420" s="327" t="str">
        <f>_xlfn.XLOOKUP(Tabla135[[#This Row],[Tipo de control]],Tabla7[Tipo de control],Tabla7[Peso],"",1)</f>
        <v/>
      </c>
      <c r="T420" s="290" t="str">
        <f>_xlfn.XLOOKUP(Tabla135[[#This Row],[Tipo de control]],Tabla7[Tipo de control],Tabla7[Afectación matriz],"",1)</f>
        <v/>
      </c>
      <c r="U420" s="295"/>
      <c r="V420" s="327" t="str">
        <f>_xlfn.XLOOKUP(Tabla135[[#This Row],[Implementación]],Tabla11[Implementación],Tabla11[Peso],"",1)</f>
        <v/>
      </c>
      <c r="W420" s="295"/>
      <c r="X420" s="295"/>
      <c r="Y420" s="295"/>
      <c r="Z420" s="295"/>
      <c r="AA420" s="310" t="str">
        <f>IFERROR(Tabla135[[#This Row],[Peso del control]]+Tabla135[[#This Row],[Peso de la implementación]],"")</f>
        <v/>
      </c>
      <c r="AB420" s="310" t="str" cm="1">
        <f t="array" ref="AB420">IFERROR(IF(Tabla135[[#This Row],[Registro diligenciado]]=TRUE,_xlfn.IFS(AND(Tabla135[[#This Row],[No. de Control]]=1,Tabla135[[#This Row],[Desplazamiento en la Matriz]]="Probabilidad"),D420-(D420*Tabla135[[#This Row],[Valor del control]]),AND(Tabla135[[#This Row],[No. de Control]]&gt;1,Tabla135[[#This Row],[Desplazamiento en la Matriz]]="Probabilidad"),AB419-(AB419*Tabla135[[#This Row],[Valor del control]]),AND(Tabla135[[#This Row],[No. de Control]]=1,Tabla135[[#This Row],[Desplazamiento en la Matriz]]="Impacto"),D420,AND(Tabla135[[#This Row],[No. de Control]]&gt;1,Tabla135[[#This Row],[Desplazamiento en la Matriz]]="Impacto"),AB419),""),"")</f>
        <v/>
      </c>
      <c r="AC420" s="310" t="str" cm="1">
        <f t="array" ref="AC420">IFERROR(IF(Tabla135[[#This Row],[Registro diligenciado]]=TRUE,_xlfn.IFS(AND(Tabla135[[#This Row],[No. de Control]]=1,Tabla135[[#This Row],[Desplazamiento en la Matriz]]="Impacto"),E420-(E420*Tabla135[[#This Row],[Valor del control]]),AND(Tabla135[[#This Row],[No. de Control]]&gt;1,Tabla135[[#This Row],[Desplazamiento en la Matriz]]="Impacto"),AC419-(AC419*Tabla135[[#This Row],[Valor del control]]),AND(Tabla135[[#This Row],[No. de Control]]=1,Tabla135[[#This Row],[Desplazamiento en la Matriz]]="Probabilidad"),E420,AND(Tabla135[[#This Row],[No. de Control]]&gt;1,Tabla135[[#This Row],[Desplazamiento en la Matriz]]="Probabilidad"),AC419),""),"")</f>
        <v/>
      </c>
      <c r="AD420" s="310">
        <f>IFERROR(_xlfn.MINIFS(Tabla135[Probabilidad residual],Tabla135[Id Riesgo],Tabla135[[#This Row],[Id Riesgo]]),"")</f>
        <v>0.16799999999999998</v>
      </c>
      <c r="AE420" s="310">
        <f>IFERROR(_xlfn.MINIFS(Tabla135[Impacto residual],Tabla135[Id Riesgo],Tabla135[[#This Row],[Id Riesgo]]),"")</f>
        <v>1</v>
      </c>
      <c r="AF420" s="310" t="str" cm="1">
        <f t="array" ref="AF4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20" s="310" t="str" cm="1">
        <f t="array" ref="AG4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0" s="213"/>
      <c r="AJ420" s="801">
        <f>_xlfn.MINIFS(Tabla135[Probabilidad residual],Tabla135[Id Riesgo],Tabla135[[#This Row],[Id Riesgo]])</f>
        <v>0.16799999999999998</v>
      </c>
      <c r="AK420" s="801">
        <f>_xlfn.MINIFS(Tabla135[Impacto residual],Tabla135[Id Riesgo],Tabla135[[#This Row],[Id Riesgo]])</f>
        <v>1</v>
      </c>
      <c r="AL420" s="801"/>
      <c r="AM420" s="801"/>
      <c r="AN420" s="213"/>
      <c r="AO420" s="213"/>
      <c r="AP420" s="213"/>
      <c r="AQ420" s="213"/>
      <c r="AR420" s="213"/>
      <c r="AS420" s="213"/>
      <c r="AT420" s="213"/>
      <c r="AU420" s="213"/>
      <c r="AV420" s="213"/>
      <c r="AW420" s="213"/>
      <c r="AX420" s="213"/>
      <c r="AY420" s="213"/>
    </row>
    <row r="421" spans="1:51" ht="99.45" hidden="1" x14ac:dyDescent="0.4">
      <c r="A421" s="783" t="str">
        <f>Tabla135[[#This Row],[Id Riesgo]]</f>
        <v>RC41</v>
      </c>
      <c r="B421" s="784" t="str">
        <f>Tabla135[[#This Row],[Riesgo]]</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C421" s="776" t="b">
        <f>Tabla135[[#This Row],[Identificado en paso 1 y 2?]]</f>
        <v>1</v>
      </c>
      <c r="D421" s="801">
        <f>_xlfn.XLOOKUP(Tabla135[[#This Row],[Id Riesgo]],Tabla13[Id Riesgo],Tabla13[Probabilidad],"",1)</f>
        <v>0.4</v>
      </c>
      <c r="E421" s="801">
        <f>IF(C421=TRUE,_xlfn.XLOOKUP(Tabla135[[#This Row],[Id Riesgo]],Tabla13[Id Riesgo],Tabla13[Porcentaje Impacto],"",1),"")</f>
        <v>1</v>
      </c>
      <c r="F421" s="290" t="str">
        <f t="shared" si="40"/>
        <v>RC41</v>
      </c>
      <c r="G421" s="414" t="b">
        <f>_xlfn.XLOOKUP(F421,Tabla13[Id Riesgo],Tabla13[Registro diligenciado],FALSE,1)</f>
        <v>1</v>
      </c>
      <c r="H421" s="290" t="str">
        <f>IF(G421,_xlfn.XLOOKUP(F421,Tabla6[Id Riesgo],Tabla6[DESCRIPCIÓN DEL RIESGO],FALSE,1),"")</f>
        <v>Posibilidad de afectación Reputacional, Legal, Operativa por Soborno entrante debido a Funcionarios públicos o colaboradores, puedan realizar acciones de manipulación de la información en la visita técnica, levantamientos topográficos amañados, estudios técnicos sesgados para beneficio de particulares.</v>
      </c>
      <c r="I421" s="327">
        <f>_xlfn.XLOOKUP(Tabla135[[#This Row],[Id Riesgo]],Tabla13[Id Riesgo],Tabla13[Probabilidad])</f>
        <v>0.4</v>
      </c>
      <c r="J421" s="327">
        <f>_xlfn.XLOOKUP(Tabla135[[#This Row],[Id Riesgo]],Tabla13[Id Riesgo],Tabla13[Porcentaje Impacto],"",1)</f>
        <v>1</v>
      </c>
      <c r="K421" s="311">
        <v>10</v>
      </c>
      <c r="L421" s="314"/>
      <c r="M421" s="314"/>
      <c r="N421" s="314"/>
      <c r="O421" s="295"/>
      <c r="P421" s="314"/>
      <c r="Q421" s="328" t="str">
        <f>_xlfn.TEXTJOIN(" ",TRUE,Tabla135[[#This Row],[Actividad - Acción ¿Qué?
Inicia con verbo]],Tabla135[[#This Row],[Complemento
(Observaciones o desviaciones)]])</f>
        <v/>
      </c>
      <c r="R421" s="295"/>
      <c r="S421" s="327" t="str">
        <f>_xlfn.XLOOKUP(Tabla135[[#This Row],[Tipo de control]],Tabla7[Tipo de control],Tabla7[Peso],"",1)</f>
        <v/>
      </c>
      <c r="T421" s="290" t="str">
        <f>_xlfn.XLOOKUP(Tabla135[[#This Row],[Tipo de control]],Tabla7[Tipo de control],Tabla7[Afectación matriz],"",1)</f>
        <v/>
      </c>
      <c r="U421" s="295"/>
      <c r="V421" s="327" t="str">
        <f>_xlfn.XLOOKUP(Tabla135[[#This Row],[Implementación]],Tabla11[Implementación],Tabla11[Peso],"",1)</f>
        <v/>
      </c>
      <c r="W421" s="295"/>
      <c r="X421" s="295"/>
      <c r="Y421" s="295"/>
      <c r="Z421" s="295"/>
      <c r="AA421" s="310" t="str">
        <f>IFERROR(Tabla135[[#This Row],[Peso del control]]+Tabla135[[#This Row],[Peso de la implementación]],"")</f>
        <v/>
      </c>
      <c r="AB421" s="310" t="str" cm="1">
        <f t="array" ref="AB421">IFERROR(IF(Tabla135[[#This Row],[Registro diligenciado]]=TRUE,_xlfn.IFS(AND(Tabla135[[#This Row],[No. de Control]]=1,Tabla135[[#This Row],[Desplazamiento en la Matriz]]="Probabilidad"),D421-(D421*Tabla135[[#This Row],[Valor del control]]),AND(Tabla135[[#This Row],[No. de Control]]&gt;1,Tabla135[[#This Row],[Desplazamiento en la Matriz]]="Probabilidad"),AB420-(AB420*Tabla135[[#This Row],[Valor del control]]),AND(Tabla135[[#This Row],[No. de Control]]=1,Tabla135[[#This Row],[Desplazamiento en la Matriz]]="Impacto"),D421,AND(Tabla135[[#This Row],[No. de Control]]&gt;1,Tabla135[[#This Row],[Desplazamiento en la Matriz]]="Impacto"),AB420),""),"")</f>
        <v/>
      </c>
      <c r="AC421" s="310" t="str" cm="1">
        <f t="array" ref="AC421">IFERROR(IF(Tabla135[[#This Row],[Registro diligenciado]]=TRUE,_xlfn.IFS(AND(Tabla135[[#This Row],[No. de Control]]=1,Tabla135[[#This Row],[Desplazamiento en la Matriz]]="Impacto"),E421-(E421*Tabla135[[#This Row],[Valor del control]]),AND(Tabla135[[#This Row],[No. de Control]]&gt;1,Tabla135[[#This Row],[Desplazamiento en la Matriz]]="Impacto"),AC420-(AC420*Tabla135[[#This Row],[Valor del control]]),AND(Tabla135[[#This Row],[No. de Control]]=1,Tabla135[[#This Row],[Desplazamiento en la Matriz]]="Probabilidad"),E421,AND(Tabla135[[#This Row],[No. de Control]]&gt;1,Tabla135[[#This Row],[Desplazamiento en la Matriz]]="Probabilidad"),AC420),""),"")</f>
        <v/>
      </c>
      <c r="AD421" s="310">
        <f>IFERROR(_xlfn.MINIFS(Tabla135[Probabilidad residual],Tabla135[Id Riesgo],Tabla135[[#This Row],[Id Riesgo]]),"")</f>
        <v>0.16799999999999998</v>
      </c>
      <c r="AE421" s="310">
        <f>IFERROR(_xlfn.MINIFS(Tabla135[Impacto residual],Tabla135[Id Riesgo],Tabla135[[#This Row],[Id Riesgo]]),"")</f>
        <v>1</v>
      </c>
      <c r="AF421" s="310" t="str" cm="1">
        <f t="array" ref="AF4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421" s="310" t="str" cm="1">
        <f t="array" ref="AG4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1" s="213"/>
      <c r="AJ421" s="801">
        <f>_xlfn.MINIFS(Tabla135[Probabilidad residual],Tabla135[Id Riesgo],Tabla135[[#This Row],[Id Riesgo]])</f>
        <v>0.16799999999999998</v>
      </c>
      <c r="AK421" s="801">
        <f>_xlfn.MINIFS(Tabla135[Impacto residual],Tabla135[Id Riesgo],Tabla135[[#This Row],[Id Riesgo]])</f>
        <v>1</v>
      </c>
      <c r="AL421" s="801"/>
      <c r="AM421" s="801"/>
      <c r="AN421" s="213"/>
      <c r="AO421" s="213"/>
      <c r="AP421" s="213"/>
      <c r="AQ421" s="213"/>
      <c r="AR421" s="213"/>
      <c r="AS421" s="213"/>
      <c r="AT421" s="213"/>
      <c r="AU421" s="213"/>
      <c r="AV421" s="213"/>
      <c r="AW421" s="213"/>
      <c r="AX421" s="213"/>
      <c r="AY421" s="213"/>
    </row>
    <row r="422" spans="1:51" ht="87" x14ac:dyDescent="0.4">
      <c r="A422" s="783" t="str">
        <f>Tabla135[[#This Row],[Id Riesgo]]</f>
        <v>RC42</v>
      </c>
      <c r="B422"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2" s="776" t="b">
        <f>Tabla135[[#This Row],[Identificado en paso 1 y 2?]]</f>
        <v>1</v>
      </c>
      <c r="D422" s="801">
        <f>_xlfn.XLOOKUP(Tabla135[[#This Row],[Id Riesgo]],Tabla13[Id Riesgo],Tabla13[Probabilidad],"",1)</f>
        <v>0.6</v>
      </c>
      <c r="E422" s="801">
        <f>IF(C422=TRUE,_xlfn.XLOOKUP(Tabla135[[#This Row],[Id Riesgo]],Tabla13[Id Riesgo],Tabla13[Porcentaje Impacto],"",1),"")</f>
        <v>1</v>
      </c>
      <c r="F422" s="290" t="s">
        <v>633</v>
      </c>
      <c r="G422" s="414" t="b">
        <f>_xlfn.XLOOKUP(F422,Tabla13[Id Riesgo],Tabla13[Registro diligenciado],FALSE,1)</f>
        <v>1</v>
      </c>
      <c r="H422" s="290" t="str">
        <f>IF(G422,_xlfn.XLOOKUP(F422,Tabla6[Id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2" s="327">
        <f>_xlfn.XLOOKUP(Tabla135[[#This Row],[Id Riesgo]],Tabla13[Id Riesgo],Tabla13[Probabilidad])</f>
        <v>0.6</v>
      </c>
      <c r="J422" s="327">
        <f>_xlfn.XLOOKUP(Tabla135[[#This Row],[Id Riesgo]],Tabla13[Id Riesgo],Tabla13[Porcentaje Impacto],"",1)</f>
        <v>1</v>
      </c>
      <c r="K422" s="311">
        <v>1</v>
      </c>
      <c r="L422" s="314" t="s">
        <v>311</v>
      </c>
      <c r="M422" s="314" t="s">
        <v>128</v>
      </c>
      <c r="N422" s="314" t="s">
        <v>266</v>
      </c>
      <c r="O422" s="295" t="s">
        <v>996</v>
      </c>
      <c r="P422" s="314" t="s">
        <v>997</v>
      </c>
      <c r="Q422" s="328" t="str">
        <f>_xlfn.TEXTJOIN(" ",TRUE,Tabla135[[#This Row],[Actividad - Acción ¿Qué?
Inicia con verbo]],Tabla135[[#This Row],[Complemento
(Observaciones o desviaciones)]])</f>
        <v>Realizar seguimiento permanente, mediante la implementación de alertas y semáforos, mediante correo o notificaciones, que indiquen que la petición, solicitud de información o documentos, están por vencer, con el término de tres días calendario. Desde la UGT Suroccidente, realizar un seguimiento permanente, mediante el reporte semanal, utilizando el aplicativo ORFEO - Estadisticas por usuarios activos.</v>
      </c>
      <c r="R422" s="295" t="s">
        <v>102</v>
      </c>
      <c r="S422" s="327">
        <f>_xlfn.XLOOKUP(Tabla135[[#This Row],[Tipo de control]],Tabla7[Tipo de control],Tabla7[Peso],"",1)</f>
        <v>0.25</v>
      </c>
      <c r="T422" s="290" t="str">
        <f>_xlfn.XLOOKUP(Tabla135[[#This Row],[Tipo de control]],Tabla7[Tipo de control],Tabla7[Afectación matriz],"",1)</f>
        <v>Probabilidad</v>
      </c>
      <c r="U422" s="295" t="s">
        <v>136</v>
      </c>
      <c r="V422" s="327">
        <f>_xlfn.XLOOKUP(Tabla135[[#This Row],[Implementación]],Tabla11[Implementación],Tabla11[Peso],"",1)</f>
        <v>0.15</v>
      </c>
      <c r="W422" s="295" t="s">
        <v>131</v>
      </c>
      <c r="X422" s="295" t="s">
        <v>162</v>
      </c>
      <c r="Y422" s="295" t="s">
        <v>100</v>
      </c>
      <c r="Z422" s="295" t="s">
        <v>101</v>
      </c>
      <c r="AA422" s="310">
        <f>IFERROR(Tabla135[[#This Row],[Peso del control]]+Tabla135[[#This Row],[Peso de la implementación]],"")</f>
        <v>0.4</v>
      </c>
      <c r="AB422" s="310" cm="1">
        <f t="array" ref="AB422">IFERROR(IF(Tabla135[[#This Row],[Registro diligenciado]]=TRUE,_xlfn.IFS(AND(Tabla135[[#This Row],[No. de Control]]=1,Tabla135[[#This Row],[Desplazamiento en la Matriz]]="Probabilidad"),D422-(D422*Tabla135[[#This Row],[Valor del control]]),AND(Tabla135[[#This Row],[No. de Control]]&gt;1,Tabla135[[#This Row],[Desplazamiento en la Matriz]]="Probabilidad"),AB421-(AB421*Tabla135[[#This Row],[Valor del control]]),AND(Tabla135[[#This Row],[No. de Control]]=1,Tabla135[[#This Row],[Desplazamiento en la Matriz]]="Impacto"),D422,AND(Tabla135[[#This Row],[No. de Control]]&gt;1,Tabla135[[#This Row],[Desplazamiento en la Matriz]]="Impacto"),AB421),""),"")</f>
        <v>0.36</v>
      </c>
      <c r="AC422" s="310" cm="1">
        <f t="array" ref="AC422">IFERROR(IF(Tabla135[[#This Row],[Registro diligenciado]]=TRUE,_xlfn.IFS(AND(Tabla135[[#This Row],[No. de Control]]=1,Tabla135[[#This Row],[Desplazamiento en la Matriz]]="Impacto"),E422-(E422*Tabla135[[#This Row],[Valor del control]]),AND(Tabla135[[#This Row],[No. de Control]]&gt;1,Tabla135[[#This Row],[Desplazamiento en la Matriz]]="Impacto"),AC421-(AC421*Tabla135[[#This Row],[Valor del control]]),AND(Tabla135[[#This Row],[No. de Control]]=1,Tabla135[[#This Row],[Desplazamiento en la Matriz]]="Probabilidad"),E422,AND(Tabla135[[#This Row],[No. de Control]]&gt;1,Tabla135[[#This Row],[Desplazamiento en la Matriz]]="Probabilidad"),AC421),""),"")</f>
        <v>1</v>
      </c>
      <c r="AD422" s="310">
        <f>IFERROR(_xlfn.MINIFS(Tabla135[Probabilidad residual],Tabla135[Id Riesgo],Tabla135[[#This Row],[Id Riesgo]]),"")</f>
        <v>0.216</v>
      </c>
      <c r="AE422" s="310">
        <f>IFERROR(_xlfn.MINIFS(Tabla135[Impacto residual],Tabla135[Id Riesgo],Tabla135[[#This Row],[Id Riesgo]]),"")</f>
        <v>1</v>
      </c>
      <c r="AF422" s="310" t="str" cm="1">
        <f t="array" ref="AF4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2" s="310" t="str" cm="1">
        <f t="array" ref="AG4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22" s="213"/>
      <c r="AJ422" s="801">
        <f>_xlfn.MINIFS(Tabla135[Probabilidad residual],Tabla135[Id Riesgo],Tabla135[[#This Row],[Id Riesgo]])</f>
        <v>0.216</v>
      </c>
      <c r="AK422" s="801">
        <f>_xlfn.MINIFS(Tabla135[Impacto residual],Tabla135[Id Riesgo],Tabla135[[#This Row],[Id Riesgo]])</f>
        <v>1</v>
      </c>
      <c r="AL422" s="801" t="str" cm="1">
        <f t="array" ref="AL422">IFERROR(_xlfn.IFS(AND(AJ422&gt;=CONFIGURACIÓN!$BF$6,AJ422&lt;=CONFIGURACIÓN!$BG$6),CONFIGURACIÓN!$BE$6,AND(AJ422&gt;=CONFIGURACIÓN!$BF$7,AJ422&lt;=CONFIGURACIÓN!$BG$7),CONFIGURACIÓN!$BE$7,AND(AJ422&gt;=CONFIGURACIÓN!$BF$8,AJ422&lt;=CONFIGURACIÓN!$BG$8),CONFIGURACIÓN!$BE$8,AND(AJ422&gt;=CONFIGURACIÓN!$BF$9,AJ422&lt;=CONFIGURACIÓN!$BG$9),CONFIGURACIÓN!$BE$9,AND(AJ422&gt;=CONFIGURACIÓN!$BF$10,AJ422&lt;=CONFIGURACIÓN!$BG$10),CONFIGURACIÓN!$BE$10),"")</f>
        <v>Baja</v>
      </c>
      <c r="AM422" s="801" t="str" cm="1">
        <f t="array" ref="AM422">IFERROR(_xlfn.IFS(AND(AK422&gt;=CONFIGURACIÓN!$BJ$6,AK422&lt;=CONFIGURACIÓN!$BK$6),CONFIGURACIÓN!$BI$6,AND(AK422&gt;=CONFIGURACIÓN!$BJ$7,AK422&lt;=CONFIGURACIÓN!$BK$7),CONFIGURACIÓN!$BI$7,AND(AK422&gt;=CONFIGURACIÓN!$BJ$8,AK422&lt;=CONFIGURACIÓN!$BK$8),CONFIGURACIÓN!$BI$8,AND(AK422&gt;=CONFIGURACIÓN!$BJ$9,AK422&lt;=CONFIGURACIÓN!$BK$9),CONFIGURACIÓN!$BI$9,AND(AK422&gt;=CONFIGURACIÓN!$BJ$10,AK422&lt;=CONFIGURACIÓN!$BK$10),CONFIGURACIÓN!$BI$10),"")</f>
        <v>Castastrófico</v>
      </c>
      <c r="AN422" s="213"/>
      <c r="AO422" s="213"/>
      <c r="AP422" s="213"/>
      <c r="AQ422" s="213"/>
      <c r="AR422" s="213"/>
      <c r="AS422" s="213"/>
      <c r="AT422" s="213"/>
      <c r="AU422" s="213"/>
      <c r="AV422" s="213"/>
      <c r="AW422" s="213"/>
      <c r="AX422" s="213"/>
      <c r="AY422" s="213"/>
    </row>
    <row r="423" spans="1:51" ht="87" x14ac:dyDescent="0.4">
      <c r="A423" s="783" t="str">
        <f>Tabla135[[#This Row],[Id Riesgo]]</f>
        <v>RC42</v>
      </c>
      <c r="B423"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3" s="776" t="b">
        <f>Tabla135[[#This Row],[Identificado en paso 1 y 2?]]</f>
        <v>1</v>
      </c>
      <c r="D423" s="801">
        <f>_xlfn.XLOOKUP(Tabla135[[#This Row],[Id Riesgo]],Tabla13[Id Riesgo],Tabla13[Probabilidad],"",1)</f>
        <v>0.6</v>
      </c>
      <c r="E423" s="801">
        <f>IF(C423=TRUE,_xlfn.XLOOKUP(Tabla135[[#This Row],[Id Riesgo]],Tabla13[Id Riesgo],Tabla13[Porcentaje Impacto],"",1),"")</f>
        <v>1</v>
      </c>
      <c r="F423" s="290" t="str">
        <f t="shared" ref="F423:F431" si="41">F422</f>
        <v>RC42</v>
      </c>
      <c r="G423" s="414" t="b">
        <f>_xlfn.XLOOKUP(F423,Tabla13[Id Riesgo],Tabla13[Registro diligenciado],FALSE,1)</f>
        <v>1</v>
      </c>
      <c r="H423" s="290" t="str">
        <f>IF(G423,_xlfn.XLOOKUP(F423,Tabla6[Id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3" s="327">
        <f>_xlfn.XLOOKUP(Tabla135[[#This Row],[Id Riesgo]],Tabla13[Id Riesgo],Tabla13[Probabilidad])</f>
        <v>0.6</v>
      </c>
      <c r="J423" s="327">
        <f>_xlfn.XLOOKUP(Tabla135[[#This Row],[Id Riesgo]],Tabla13[Id Riesgo],Tabla13[Porcentaje Impacto],"",1)</f>
        <v>1</v>
      </c>
      <c r="K423" s="311">
        <v>2</v>
      </c>
      <c r="L423" s="314" t="s">
        <v>311</v>
      </c>
      <c r="M423" s="314" t="s">
        <v>128</v>
      </c>
      <c r="N423" s="314" t="s">
        <v>266</v>
      </c>
      <c r="O423" s="295" t="s">
        <v>998</v>
      </c>
      <c r="P423" s="314" t="s">
        <v>999</v>
      </c>
      <c r="Q423" s="328" t="str">
        <f>_xlfn.TEXTJOIN(" ",TRUE,Tabla135[[#This Row],[Actividad - Acción ¿Qué?
Inicia con verbo]],Tabla135[[#This Row],[Complemento
(Observaciones o desviaciones)]])</f>
        <v>Diseñar un tablero de control, que permita a los coordinadores de area, visualizar cada semana cuántos derechos de petición, solicitudes de información, solicitudes de documentos tienen pendientes, vencidos o por vencer. Desde la UGT Suroccidente, implementar este mecanismo de control preventivo.</v>
      </c>
      <c r="R423" s="295" t="s">
        <v>102</v>
      </c>
      <c r="S423" s="327">
        <f>_xlfn.XLOOKUP(Tabla135[[#This Row],[Tipo de control]],Tabla7[Tipo de control],Tabla7[Peso],"",1)</f>
        <v>0.25</v>
      </c>
      <c r="T423" s="290" t="str">
        <f>_xlfn.XLOOKUP(Tabla135[[#This Row],[Tipo de control]],Tabla7[Tipo de control],Tabla7[Afectación matriz],"",1)</f>
        <v>Probabilidad</v>
      </c>
      <c r="U423" s="295" t="s">
        <v>136</v>
      </c>
      <c r="V423" s="327">
        <f>_xlfn.XLOOKUP(Tabla135[[#This Row],[Implementación]],Tabla11[Implementación],Tabla11[Peso],"",1)</f>
        <v>0.15</v>
      </c>
      <c r="W423" s="295" t="s">
        <v>131</v>
      </c>
      <c r="X423" s="295" t="s">
        <v>162</v>
      </c>
      <c r="Y423" s="295" t="s">
        <v>100</v>
      </c>
      <c r="Z423" s="295" t="s">
        <v>101</v>
      </c>
      <c r="AA423" s="310">
        <f>IFERROR(Tabla135[[#This Row],[Peso del control]]+Tabla135[[#This Row],[Peso de la implementación]],"")</f>
        <v>0.4</v>
      </c>
      <c r="AB423" s="310" cm="1">
        <f t="array" ref="AB423">IFERROR(IF(Tabla135[[#This Row],[Registro diligenciado]]=TRUE,_xlfn.IFS(AND(Tabla135[[#This Row],[No. de Control]]=1,Tabla135[[#This Row],[Desplazamiento en la Matriz]]="Probabilidad"),D423-(D423*Tabla135[[#This Row],[Valor del control]]),AND(Tabla135[[#This Row],[No. de Control]]&gt;1,Tabla135[[#This Row],[Desplazamiento en la Matriz]]="Probabilidad"),AB422-(AB422*Tabla135[[#This Row],[Valor del control]]),AND(Tabla135[[#This Row],[No. de Control]]=1,Tabla135[[#This Row],[Desplazamiento en la Matriz]]="Impacto"),D423,AND(Tabla135[[#This Row],[No. de Control]]&gt;1,Tabla135[[#This Row],[Desplazamiento en la Matriz]]="Impacto"),AB422),""),"")</f>
        <v>0.216</v>
      </c>
      <c r="AC423" s="310" cm="1">
        <f t="array" ref="AC423">IFERROR(IF(Tabla135[[#This Row],[Registro diligenciado]]=TRUE,_xlfn.IFS(AND(Tabla135[[#This Row],[No. de Control]]=1,Tabla135[[#This Row],[Desplazamiento en la Matriz]]="Impacto"),E423-(E423*Tabla135[[#This Row],[Valor del control]]),AND(Tabla135[[#This Row],[No. de Control]]&gt;1,Tabla135[[#This Row],[Desplazamiento en la Matriz]]="Impacto"),AC422-(AC422*Tabla135[[#This Row],[Valor del control]]),AND(Tabla135[[#This Row],[No. de Control]]=1,Tabla135[[#This Row],[Desplazamiento en la Matriz]]="Probabilidad"),E423,AND(Tabla135[[#This Row],[No. de Control]]&gt;1,Tabla135[[#This Row],[Desplazamiento en la Matriz]]="Probabilidad"),AC422),""),"")</f>
        <v>1</v>
      </c>
      <c r="AD423" s="310">
        <f>IFERROR(_xlfn.MINIFS(Tabla135[Probabilidad residual],Tabla135[Id Riesgo],Tabla135[[#This Row],[Id Riesgo]]),"")</f>
        <v>0.216</v>
      </c>
      <c r="AE423" s="310">
        <f>IFERROR(_xlfn.MINIFS(Tabla135[Impacto residual],Tabla135[Id Riesgo],Tabla135[[#This Row],[Id Riesgo]]),"")</f>
        <v>1</v>
      </c>
      <c r="AF423" s="310" t="str" cm="1">
        <f t="array" ref="AF4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3" s="310" t="str" cm="1">
        <f t="array" ref="AG4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23" s="213"/>
      <c r="AJ423" s="801">
        <f>_xlfn.MINIFS(Tabla135[Probabilidad residual],Tabla135[Id Riesgo],Tabla135[[#This Row],[Id Riesgo]])</f>
        <v>0.216</v>
      </c>
      <c r="AK423" s="801">
        <f>_xlfn.MINIFS(Tabla135[Impacto residual],Tabla135[Id Riesgo],Tabla135[[#This Row],[Id Riesgo]])</f>
        <v>1</v>
      </c>
      <c r="AL423" s="801"/>
      <c r="AM423" s="801"/>
      <c r="AN423" s="213"/>
      <c r="AO423" s="213"/>
      <c r="AP423" s="213"/>
      <c r="AQ423" s="213"/>
      <c r="AR423" s="213"/>
      <c r="AS423" s="213"/>
      <c r="AT423" s="213"/>
      <c r="AU423" s="213"/>
      <c r="AV423" s="213"/>
      <c r="AW423" s="213"/>
      <c r="AX423" s="213"/>
      <c r="AY423" s="213"/>
    </row>
    <row r="424" spans="1:51" ht="87" hidden="1" x14ac:dyDescent="0.4">
      <c r="A424" s="783" t="str">
        <f>Tabla135[[#This Row],[Id Riesgo]]</f>
        <v>RC42</v>
      </c>
      <c r="B424"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4" s="776" t="b">
        <f>Tabla135[[#This Row],[Identificado en paso 1 y 2?]]</f>
        <v>1</v>
      </c>
      <c r="D424" s="801">
        <f>_xlfn.XLOOKUP(Tabla135[[#This Row],[Id Riesgo]],Tabla13[Id Riesgo],Tabla13[Probabilidad],"",1)</f>
        <v>0.6</v>
      </c>
      <c r="E424" s="801">
        <f>IF(C424=TRUE,_xlfn.XLOOKUP(Tabla135[[#This Row],[Id Riesgo]],Tabla13[Id Riesgo],Tabla13[Porcentaje Impacto],"",1),"")</f>
        <v>1</v>
      </c>
      <c r="F424" s="290" t="str">
        <f t="shared" si="41"/>
        <v>RC42</v>
      </c>
      <c r="G424" s="414" t="b">
        <f>_xlfn.XLOOKUP(F424,Tabla13[Id Riesgo],Tabla13[Registro diligenciado],FALSE,1)</f>
        <v>1</v>
      </c>
      <c r="H424" s="290" t="str">
        <f>IF(G424,_xlfn.XLOOKUP(F424,Tabla6[Id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4" s="327">
        <f>_xlfn.XLOOKUP(Tabla135[[#This Row],[Id Riesgo]],Tabla13[Id Riesgo],Tabla13[Probabilidad])</f>
        <v>0.6</v>
      </c>
      <c r="J424" s="327">
        <f>_xlfn.XLOOKUP(Tabla135[[#This Row],[Id Riesgo]],Tabla13[Id Riesgo],Tabla13[Porcentaje Impacto],"",1)</f>
        <v>1</v>
      </c>
      <c r="K424" s="311">
        <v>3</v>
      </c>
      <c r="L424" s="314"/>
      <c r="M424" s="314"/>
      <c r="N424" s="314"/>
      <c r="O424" s="295"/>
      <c r="P424" s="314"/>
      <c r="Q424" s="328" t="str">
        <f>_xlfn.TEXTJOIN(" ",TRUE,Tabla135[[#This Row],[Actividad - Acción ¿Qué?
Inicia con verbo]],Tabla135[[#This Row],[Complemento
(Observaciones o desviaciones)]])</f>
        <v/>
      </c>
      <c r="R424" s="295"/>
      <c r="S424" s="327" t="str">
        <f>_xlfn.XLOOKUP(Tabla135[[#This Row],[Tipo de control]],Tabla7[Tipo de control],Tabla7[Peso],"",1)</f>
        <v/>
      </c>
      <c r="T424" s="290" t="str">
        <f>_xlfn.XLOOKUP(Tabla135[[#This Row],[Tipo de control]],Tabla7[Tipo de control],Tabla7[Afectación matriz],"",1)</f>
        <v/>
      </c>
      <c r="U424" s="295"/>
      <c r="V424" s="327" t="str">
        <f>_xlfn.XLOOKUP(Tabla135[[#This Row],[Implementación]],Tabla11[Implementación],Tabla11[Peso],"",1)</f>
        <v/>
      </c>
      <c r="W424" s="295"/>
      <c r="X424" s="295"/>
      <c r="Y424" s="295"/>
      <c r="Z424" s="295"/>
      <c r="AA424" s="310" t="str">
        <f>IFERROR(Tabla135[[#This Row],[Peso del control]]+Tabla135[[#This Row],[Peso de la implementación]],"")</f>
        <v/>
      </c>
      <c r="AB424" s="310" t="str" cm="1">
        <f t="array" ref="AB424">IFERROR(IF(Tabla135[[#This Row],[Registro diligenciado]]=TRUE,_xlfn.IFS(AND(Tabla135[[#This Row],[No. de Control]]=1,Tabla135[[#This Row],[Desplazamiento en la Matriz]]="Probabilidad"),D424-(D424*Tabla135[[#This Row],[Valor del control]]),AND(Tabla135[[#This Row],[No. de Control]]&gt;1,Tabla135[[#This Row],[Desplazamiento en la Matriz]]="Probabilidad"),AB423-(AB423*Tabla135[[#This Row],[Valor del control]]),AND(Tabla135[[#This Row],[No. de Control]]=1,Tabla135[[#This Row],[Desplazamiento en la Matriz]]="Impacto"),D424,AND(Tabla135[[#This Row],[No. de Control]]&gt;1,Tabla135[[#This Row],[Desplazamiento en la Matriz]]="Impacto"),AB423),""),"")</f>
        <v/>
      </c>
      <c r="AC424" s="310" t="str" cm="1">
        <f t="array" ref="AC424">IFERROR(IF(Tabla135[[#This Row],[Registro diligenciado]]=TRUE,_xlfn.IFS(AND(Tabla135[[#This Row],[No. de Control]]=1,Tabla135[[#This Row],[Desplazamiento en la Matriz]]="Impacto"),E424-(E424*Tabla135[[#This Row],[Valor del control]]),AND(Tabla135[[#This Row],[No. de Control]]&gt;1,Tabla135[[#This Row],[Desplazamiento en la Matriz]]="Impacto"),AC423-(AC423*Tabla135[[#This Row],[Valor del control]]),AND(Tabla135[[#This Row],[No. de Control]]=1,Tabla135[[#This Row],[Desplazamiento en la Matriz]]="Probabilidad"),E424,AND(Tabla135[[#This Row],[No. de Control]]&gt;1,Tabla135[[#This Row],[Desplazamiento en la Matriz]]="Probabilidad"),AC423),""),"")</f>
        <v/>
      </c>
      <c r="AD424" s="310">
        <f>IFERROR(_xlfn.MINIFS(Tabla135[Probabilidad residual],Tabla135[Id Riesgo],Tabla135[[#This Row],[Id Riesgo]]),"")</f>
        <v>0.216</v>
      </c>
      <c r="AE424" s="310">
        <f>IFERROR(_xlfn.MINIFS(Tabla135[Impacto residual],Tabla135[Id Riesgo],Tabla135[[#This Row],[Id Riesgo]]),"")</f>
        <v>1</v>
      </c>
      <c r="AF424" s="310" t="str" cm="1">
        <f t="array" ref="AF4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4" s="310" t="str" cm="1">
        <f t="array" ref="AG4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4" s="213"/>
      <c r="AJ424" s="801">
        <f>_xlfn.MINIFS(Tabla135[Probabilidad residual],Tabla135[Id Riesgo],Tabla135[[#This Row],[Id Riesgo]])</f>
        <v>0.216</v>
      </c>
      <c r="AK424" s="801">
        <f>_xlfn.MINIFS(Tabla135[Impacto residual],Tabla135[Id Riesgo],Tabla135[[#This Row],[Id Riesgo]])</f>
        <v>1</v>
      </c>
      <c r="AL424" s="801"/>
      <c r="AM424" s="801"/>
      <c r="AN424" s="213"/>
      <c r="AO424" s="213"/>
      <c r="AP424" s="213"/>
      <c r="AQ424" s="213"/>
      <c r="AR424" s="213"/>
      <c r="AS424" s="213"/>
      <c r="AT424" s="213"/>
      <c r="AU424" s="213"/>
      <c r="AV424" s="213"/>
      <c r="AW424" s="213"/>
      <c r="AX424" s="213"/>
      <c r="AY424" s="213"/>
    </row>
    <row r="425" spans="1:51" ht="87" hidden="1" x14ac:dyDescent="0.4">
      <c r="A425" s="783" t="str">
        <f>Tabla135[[#This Row],[Id Riesgo]]</f>
        <v>RC42</v>
      </c>
      <c r="B425"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5" s="776" t="b">
        <f>Tabla135[[#This Row],[Identificado en paso 1 y 2?]]</f>
        <v>1</v>
      </c>
      <c r="D425" s="801">
        <f>_xlfn.XLOOKUP(Tabla135[[#This Row],[Id Riesgo]],Tabla13[Id Riesgo],Tabla13[Probabilidad],"",1)</f>
        <v>0.6</v>
      </c>
      <c r="E425" s="801">
        <f>IF(C425=TRUE,_xlfn.XLOOKUP(Tabla135[[#This Row],[Id Riesgo]],Tabla13[Id Riesgo],Tabla13[Porcentaje Impacto],"",1),"")</f>
        <v>1</v>
      </c>
      <c r="F425" s="290" t="str">
        <f t="shared" si="41"/>
        <v>RC42</v>
      </c>
      <c r="G425" s="414" t="b">
        <f>_xlfn.XLOOKUP(F425,Tabla13[Id Riesgo],Tabla13[Registro diligenciado],FALSE,1)</f>
        <v>1</v>
      </c>
      <c r="H425" s="290" t="str">
        <f>IF(G425,_xlfn.XLOOKUP(F425,Tabla6[Id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5" s="327">
        <f>_xlfn.XLOOKUP(Tabla135[[#This Row],[Id Riesgo]],Tabla13[Id Riesgo],Tabla13[Probabilidad])</f>
        <v>0.6</v>
      </c>
      <c r="J425" s="327">
        <f>_xlfn.XLOOKUP(Tabla135[[#This Row],[Id Riesgo]],Tabla13[Id Riesgo],Tabla13[Porcentaje Impacto],"",1)</f>
        <v>1</v>
      </c>
      <c r="K425" s="311">
        <v>4</v>
      </c>
      <c r="L425" s="314"/>
      <c r="M425" s="314"/>
      <c r="N425" s="314"/>
      <c r="O425" s="295"/>
      <c r="P425" s="314"/>
      <c r="Q425" s="328" t="str">
        <f>_xlfn.TEXTJOIN(" ",TRUE,Tabla135[[#This Row],[Actividad - Acción ¿Qué?
Inicia con verbo]],Tabla135[[#This Row],[Complemento
(Observaciones o desviaciones)]])</f>
        <v/>
      </c>
      <c r="R425" s="295"/>
      <c r="S425" s="327" t="str">
        <f>_xlfn.XLOOKUP(Tabla135[[#This Row],[Tipo de control]],Tabla7[Tipo de control],Tabla7[Peso],"",1)</f>
        <v/>
      </c>
      <c r="T425" s="290" t="str">
        <f>_xlfn.XLOOKUP(Tabla135[[#This Row],[Tipo de control]],Tabla7[Tipo de control],Tabla7[Afectación matriz],"",1)</f>
        <v/>
      </c>
      <c r="U425" s="295"/>
      <c r="V425" s="327" t="str">
        <f>_xlfn.XLOOKUP(Tabla135[[#This Row],[Implementación]],Tabla11[Implementación],Tabla11[Peso],"",1)</f>
        <v/>
      </c>
      <c r="W425" s="295"/>
      <c r="X425" s="295"/>
      <c r="Y425" s="295"/>
      <c r="Z425" s="295"/>
      <c r="AA425" s="310" t="str">
        <f>IFERROR(Tabla135[[#This Row],[Peso del control]]+Tabla135[[#This Row],[Peso de la implementación]],"")</f>
        <v/>
      </c>
      <c r="AB425" s="310" t="str" cm="1">
        <f t="array" ref="AB425">IFERROR(IF(Tabla135[[#This Row],[Registro diligenciado]]=TRUE,_xlfn.IFS(AND(Tabla135[[#This Row],[No. de Control]]=1,Tabla135[[#This Row],[Desplazamiento en la Matriz]]="Probabilidad"),D425-(D425*Tabla135[[#This Row],[Valor del control]]),AND(Tabla135[[#This Row],[No. de Control]]&gt;1,Tabla135[[#This Row],[Desplazamiento en la Matriz]]="Probabilidad"),AB424-(AB424*Tabla135[[#This Row],[Valor del control]]),AND(Tabla135[[#This Row],[No. de Control]]=1,Tabla135[[#This Row],[Desplazamiento en la Matriz]]="Impacto"),D425,AND(Tabla135[[#This Row],[No. de Control]]&gt;1,Tabla135[[#This Row],[Desplazamiento en la Matriz]]="Impacto"),AB424),""),"")</f>
        <v/>
      </c>
      <c r="AC425" s="310" t="str" cm="1">
        <f t="array" ref="AC425">IFERROR(IF(Tabla135[[#This Row],[Registro diligenciado]]=TRUE,_xlfn.IFS(AND(Tabla135[[#This Row],[No. de Control]]=1,Tabla135[[#This Row],[Desplazamiento en la Matriz]]="Impacto"),E425-(E425*Tabla135[[#This Row],[Valor del control]]),AND(Tabla135[[#This Row],[No. de Control]]&gt;1,Tabla135[[#This Row],[Desplazamiento en la Matriz]]="Impacto"),AC424-(AC424*Tabla135[[#This Row],[Valor del control]]),AND(Tabla135[[#This Row],[No. de Control]]=1,Tabla135[[#This Row],[Desplazamiento en la Matriz]]="Probabilidad"),E425,AND(Tabla135[[#This Row],[No. de Control]]&gt;1,Tabla135[[#This Row],[Desplazamiento en la Matriz]]="Probabilidad"),AC424),""),"")</f>
        <v/>
      </c>
      <c r="AD425" s="310">
        <f>IFERROR(_xlfn.MINIFS(Tabla135[Probabilidad residual],Tabla135[Id Riesgo],Tabla135[[#This Row],[Id Riesgo]]),"")</f>
        <v>0.216</v>
      </c>
      <c r="AE425" s="310">
        <f>IFERROR(_xlfn.MINIFS(Tabla135[Impacto residual],Tabla135[Id Riesgo],Tabla135[[#This Row],[Id Riesgo]]),"")</f>
        <v>1</v>
      </c>
      <c r="AF425" s="310" t="str" cm="1">
        <f t="array" ref="AF4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5" s="310" t="str" cm="1">
        <f t="array" ref="AG4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5" s="213"/>
      <c r="AJ425" s="801">
        <f>_xlfn.MINIFS(Tabla135[Probabilidad residual],Tabla135[Id Riesgo],Tabla135[[#This Row],[Id Riesgo]])</f>
        <v>0.216</v>
      </c>
      <c r="AK425" s="801">
        <f>_xlfn.MINIFS(Tabla135[Impacto residual],Tabla135[Id Riesgo],Tabla135[[#This Row],[Id Riesgo]])</f>
        <v>1</v>
      </c>
      <c r="AL425" s="801"/>
      <c r="AM425" s="801"/>
      <c r="AN425" s="213"/>
      <c r="AO425" s="213"/>
      <c r="AP425" s="213"/>
      <c r="AQ425" s="213"/>
      <c r="AR425" s="213"/>
      <c r="AS425" s="213"/>
      <c r="AT425" s="213"/>
      <c r="AU425" s="213"/>
      <c r="AV425" s="213"/>
      <c r="AW425" s="213"/>
      <c r="AX425" s="213"/>
      <c r="AY425" s="213"/>
    </row>
    <row r="426" spans="1:51" ht="87" hidden="1" x14ac:dyDescent="0.4">
      <c r="A426" s="783" t="str">
        <f>Tabla135[[#This Row],[Id Riesgo]]</f>
        <v>RC42</v>
      </c>
      <c r="B426"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6" s="776" t="b">
        <f>Tabla135[[#This Row],[Identificado en paso 1 y 2?]]</f>
        <v>1</v>
      </c>
      <c r="D426" s="801">
        <f>_xlfn.XLOOKUP(Tabla135[[#This Row],[Id Riesgo]],Tabla13[Id Riesgo],Tabla13[Probabilidad],"",1)</f>
        <v>0.6</v>
      </c>
      <c r="E426" s="801">
        <f>IF(C426=TRUE,_xlfn.XLOOKUP(Tabla135[[#This Row],[Id Riesgo]],Tabla13[Id Riesgo],Tabla13[Porcentaje Impacto],"",1),"")</f>
        <v>1</v>
      </c>
      <c r="F426" s="290" t="str">
        <f t="shared" si="41"/>
        <v>RC42</v>
      </c>
      <c r="G426" s="414" t="b">
        <f>_xlfn.XLOOKUP(F426,Tabla13[Id Riesgo],Tabla13[Registro diligenciado],FALSE,1)</f>
        <v>1</v>
      </c>
      <c r="H426" s="290" t="str">
        <f>IF(G426,_xlfn.XLOOKUP(F426,Tabla6[Id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6" s="327">
        <f>_xlfn.XLOOKUP(Tabla135[[#This Row],[Id Riesgo]],Tabla13[Id Riesgo],Tabla13[Probabilidad])</f>
        <v>0.6</v>
      </c>
      <c r="J426" s="327">
        <f>_xlfn.XLOOKUP(Tabla135[[#This Row],[Id Riesgo]],Tabla13[Id Riesgo],Tabla13[Porcentaje Impacto],"",1)</f>
        <v>1</v>
      </c>
      <c r="K426" s="311">
        <v>5</v>
      </c>
      <c r="L426" s="314"/>
      <c r="M426" s="314"/>
      <c r="N426" s="314"/>
      <c r="O426" s="295"/>
      <c r="P426" s="314"/>
      <c r="Q426" s="328" t="str">
        <f>_xlfn.TEXTJOIN(" ",TRUE,Tabla135[[#This Row],[Actividad - Acción ¿Qué?
Inicia con verbo]],Tabla135[[#This Row],[Complemento
(Observaciones o desviaciones)]])</f>
        <v/>
      </c>
      <c r="R426" s="295"/>
      <c r="S426" s="327" t="str">
        <f>_xlfn.XLOOKUP(Tabla135[[#This Row],[Tipo de control]],Tabla7[Tipo de control],Tabla7[Peso],"",1)</f>
        <v/>
      </c>
      <c r="T426" s="290" t="str">
        <f>_xlfn.XLOOKUP(Tabla135[[#This Row],[Tipo de control]],Tabla7[Tipo de control],Tabla7[Afectación matriz],"",1)</f>
        <v/>
      </c>
      <c r="U426" s="295"/>
      <c r="V426" s="327" t="str">
        <f>_xlfn.XLOOKUP(Tabla135[[#This Row],[Implementación]],Tabla11[Implementación],Tabla11[Peso],"",1)</f>
        <v/>
      </c>
      <c r="W426" s="295"/>
      <c r="X426" s="295"/>
      <c r="Y426" s="295"/>
      <c r="Z426" s="295"/>
      <c r="AA426" s="310" t="str">
        <f>IFERROR(Tabla135[[#This Row],[Peso del control]]+Tabla135[[#This Row],[Peso de la implementación]],"")</f>
        <v/>
      </c>
      <c r="AB426" s="310" t="str" cm="1">
        <f t="array" ref="AB426">IFERROR(IF(Tabla135[[#This Row],[Registro diligenciado]]=TRUE,_xlfn.IFS(AND(Tabla135[[#This Row],[No. de Control]]=1,Tabla135[[#This Row],[Desplazamiento en la Matriz]]="Probabilidad"),D426-(D426*Tabla135[[#This Row],[Valor del control]]),AND(Tabla135[[#This Row],[No. de Control]]&gt;1,Tabla135[[#This Row],[Desplazamiento en la Matriz]]="Probabilidad"),AB425-(AB425*Tabla135[[#This Row],[Valor del control]]),AND(Tabla135[[#This Row],[No. de Control]]=1,Tabla135[[#This Row],[Desplazamiento en la Matriz]]="Impacto"),D426,AND(Tabla135[[#This Row],[No. de Control]]&gt;1,Tabla135[[#This Row],[Desplazamiento en la Matriz]]="Impacto"),AB425),""),"")</f>
        <v/>
      </c>
      <c r="AC426" s="310" t="str" cm="1">
        <f t="array" ref="AC426">IFERROR(IF(Tabla135[[#This Row],[Registro diligenciado]]=TRUE,_xlfn.IFS(AND(Tabla135[[#This Row],[No. de Control]]=1,Tabla135[[#This Row],[Desplazamiento en la Matriz]]="Impacto"),E426-(E426*Tabla135[[#This Row],[Valor del control]]),AND(Tabla135[[#This Row],[No. de Control]]&gt;1,Tabla135[[#This Row],[Desplazamiento en la Matriz]]="Impacto"),AC425-(AC425*Tabla135[[#This Row],[Valor del control]]),AND(Tabla135[[#This Row],[No. de Control]]=1,Tabla135[[#This Row],[Desplazamiento en la Matriz]]="Probabilidad"),E426,AND(Tabla135[[#This Row],[No. de Control]]&gt;1,Tabla135[[#This Row],[Desplazamiento en la Matriz]]="Probabilidad"),AC425),""),"")</f>
        <v/>
      </c>
      <c r="AD426" s="310">
        <f>IFERROR(_xlfn.MINIFS(Tabla135[Probabilidad residual],Tabla135[Id Riesgo],Tabla135[[#This Row],[Id Riesgo]]),"")</f>
        <v>0.216</v>
      </c>
      <c r="AE426" s="310">
        <f>IFERROR(_xlfn.MINIFS(Tabla135[Impacto residual],Tabla135[Id Riesgo],Tabla135[[#This Row],[Id Riesgo]]),"")</f>
        <v>1</v>
      </c>
      <c r="AF426" s="310" t="str" cm="1">
        <f t="array" ref="AF4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6" s="310" t="str" cm="1">
        <f t="array" ref="AG4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6" s="213"/>
      <c r="AJ426" s="801">
        <f>_xlfn.MINIFS(Tabla135[Probabilidad residual],Tabla135[Id Riesgo],Tabla135[[#This Row],[Id Riesgo]])</f>
        <v>0.216</v>
      </c>
      <c r="AK426" s="801">
        <f>_xlfn.MINIFS(Tabla135[Impacto residual],Tabla135[Id Riesgo],Tabla135[[#This Row],[Id Riesgo]])</f>
        <v>1</v>
      </c>
      <c r="AL426" s="801"/>
      <c r="AM426" s="801"/>
      <c r="AN426" s="213"/>
      <c r="AO426" s="213"/>
      <c r="AP426" s="213"/>
      <c r="AQ426" s="213"/>
      <c r="AR426" s="213"/>
      <c r="AS426" s="213"/>
      <c r="AT426" s="213"/>
      <c r="AU426" s="213"/>
      <c r="AV426" s="213"/>
      <c r="AW426" s="213"/>
      <c r="AX426" s="213"/>
      <c r="AY426" s="213"/>
    </row>
    <row r="427" spans="1:51" ht="87" hidden="1" x14ac:dyDescent="0.4">
      <c r="A427" s="783" t="str">
        <f>Tabla135[[#This Row],[Id Riesgo]]</f>
        <v>RC42</v>
      </c>
      <c r="B427"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7" s="776" t="b">
        <f>Tabla135[[#This Row],[Identificado en paso 1 y 2?]]</f>
        <v>1</v>
      </c>
      <c r="D427" s="801">
        <f>_xlfn.XLOOKUP(Tabla135[[#This Row],[Id Riesgo]],Tabla13[Id Riesgo],Tabla13[Probabilidad],"",1)</f>
        <v>0.6</v>
      </c>
      <c r="E427" s="801">
        <f>IF(C427=TRUE,_xlfn.XLOOKUP(Tabla135[[#This Row],[Id Riesgo]],Tabla13[Id Riesgo],Tabla13[Porcentaje Impacto],"",1),"")</f>
        <v>1</v>
      </c>
      <c r="F427" s="290" t="str">
        <f t="shared" si="41"/>
        <v>RC42</v>
      </c>
      <c r="G427" s="414" t="b">
        <f>_xlfn.XLOOKUP(F427,Tabla13[Id Riesgo],Tabla13[Registro diligenciado],FALSE,1)</f>
        <v>1</v>
      </c>
      <c r="H427" s="290" t="str">
        <f>IF(G427,_xlfn.XLOOKUP(F427,Tabla6[Id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7" s="327">
        <f>_xlfn.XLOOKUP(Tabla135[[#This Row],[Id Riesgo]],Tabla13[Id Riesgo],Tabla13[Probabilidad])</f>
        <v>0.6</v>
      </c>
      <c r="J427" s="327">
        <f>_xlfn.XLOOKUP(Tabla135[[#This Row],[Id Riesgo]],Tabla13[Id Riesgo],Tabla13[Porcentaje Impacto],"",1)</f>
        <v>1</v>
      </c>
      <c r="K427" s="311">
        <v>6</v>
      </c>
      <c r="L427" s="314"/>
      <c r="M427" s="314"/>
      <c r="N427" s="314"/>
      <c r="O427" s="295"/>
      <c r="P427" s="314"/>
      <c r="Q427" s="328" t="str">
        <f>_xlfn.TEXTJOIN(" ",TRUE,Tabla135[[#This Row],[Actividad - Acción ¿Qué?
Inicia con verbo]],Tabla135[[#This Row],[Complemento
(Observaciones o desviaciones)]])</f>
        <v/>
      </c>
      <c r="R427" s="295"/>
      <c r="S427" s="327" t="str">
        <f>_xlfn.XLOOKUP(Tabla135[[#This Row],[Tipo de control]],Tabla7[Tipo de control],Tabla7[Peso],"",1)</f>
        <v/>
      </c>
      <c r="T427" s="290" t="str">
        <f>_xlfn.XLOOKUP(Tabla135[[#This Row],[Tipo de control]],Tabla7[Tipo de control],Tabla7[Afectación matriz],"",1)</f>
        <v/>
      </c>
      <c r="U427" s="295"/>
      <c r="V427" s="327" t="str">
        <f>_xlfn.XLOOKUP(Tabla135[[#This Row],[Implementación]],Tabla11[Implementación],Tabla11[Peso],"",1)</f>
        <v/>
      </c>
      <c r="W427" s="295"/>
      <c r="X427" s="295"/>
      <c r="Y427" s="295"/>
      <c r="Z427" s="295"/>
      <c r="AA427" s="310" t="str">
        <f>IFERROR(Tabla135[[#This Row],[Peso del control]]+Tabla135[[#This Row],[Peso de la implementación]],"")</f>
        <v/>
      </c>
      <c r="AB427" s="310" t="str" cm="1">
        <f t="array" ref="AB427">IFERROR(IF(Tabla135[[#This Row],[Registro diligenciado]]=TRUE,_xlfn.IFS(AND(Tabla135[[#This Row],[No. de Control]]=1,Tabla135[[#This Row],[Desplazamiento en la Matriz]]="Probabilidad"),D427-(D427*Tabla135[[#This Row],[Valor del control]]),AND(Tabla135[[#This Row],[No. de Control]]&gt;1,Tabla135[[#This Row],[Desplazamiento en la Matriz]]="Probabilidad"),AB426-(AB426*Tabla135[[#This Row],[Valor del control]]),AND(Tabla135[[#This Row],[No. de Control]]=1,Tabla135[[#This Row],[Desplazamiento en la Matriz]]="Impacto"),D427,AND(Tabla135[[#This Row],[No. de Control]]&gt;1,Tabla135[[#This Row],[Desplazamiento en la Matriz]]="Impacto"),AB426),""),"")</f>
        <v/>
      </c>
      <c r="AC427" s="310" t="str" cm="1">
        <f t="array" ref="AC427">IFERROR(IF(Tabla135[[#This Row],[Registro diligenciado]]=TRUE,_xlfn.IFS(AND(Tabla135[[#This Row],[No. de Control]]=1,Tabla135[[#This Row],[Desplazamiento en la Matriz]]="Impacto"),E427-(E427*Tabla135[[#This Row],[Valor del control]]),AND(Tabla135[[#This Row],[No. de Control]]&gt;1,Tabla135[[#This Row],[Desplazamiento en la Matriz]]="Impacto"),AC426-(AC426*Tabla135[[#This Row],[Valor del control]]),AND(Tabla135[[#This Row],[No. de Control]]=1,Tabla135[[#This Row],[Desplazamiento en la Matriz]]="Probabilidad"),E427,AND(Tabla135[[#This Row],[No. de Control]]&gt;1,Tabla135[[#This Row],[Desplazamiento en la Matriz]]="Probabilidad"),AC426),""),"")</f>
        <v/>
      </c>
      <c r="AD427" s="310">
        <f>IFERROR(_xlfn.MINIFS(Tabla135[Probabilidad residual],Tabla135[Id Riesgo],Tabla135[[#This Row],[Id Riesgo]]),"")</f>
        <v>0.216</v>
      </c>
      <c r="AE427" s="310">
        <f>IFERROR(_xlfn.MINIFS(Tabla135[Impacto residual],Tabla135[Id Riesgo],Tabla135[[#This Row],[Id Riesgo]]),"")</f>
        <v>1</v>
      </c>
      <c r="AF427" s="310" t="str" cm="1">
        <f t="array" ref="AF4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7" s="310" t="str" cm="1">
        <f t="array" ref="AG4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7" s="213"/>
      <c r="AJ427" s="801">
        <f>_xlfn.MINIFS(Tabla135[Probabilidad residual],Tabla135[Id Riesgo],Tabla135[[#This Row],[Id Riesgo]])</f>
        <v>0.216</v>
      </c>
      <c r="AK427" s="801">
        <f>_xlfn.MINIFS(Tabla135[Impacto residual],Tabla135[Id Riesgo],Tabla135[[#This Row],[Id Riesgo]])</f>
        <v>1</v>
      </c>
      <c r="AL427" s="801"/>
      <c r="AM427" s="801"/>
      <c r="AN427" s="213"/>
      <c r="AO427" s="213"/>
      <c r="AP427" s="213"/>
      <c r="AQ427" s="213"/>
      <c r="AR427" s="213"/>
      <c r="AS427" s="213"/>
      <c r="AT427" s="213"/>
      <c r="AU427" s="213"/>
      <c r="AV427" s="213"/>
      <c r="AW427" s="213"/>
      <c r="AX427" s="213"/>
      <c r="AY427" s="213"/>
    </row>
    <row r="428" spans="1:51" ht="87" hidden="1" x14ac:dyDescent="0.4">
      <c r="A428" s="783" t="str">
        <f>Tabla135[[#This Row],[Id Riesgo]]</f>
        <v>RC42</v>
      </c>
      <c r="B428"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8" s="776" t="b">
        <f>Tabla135[[#This Row],[Identificado en paso 1 y 2?]]</f>
        <v>1</v>
      </c>
      <c r="D428" s="801">
        <f>_xlfn.XLOOKUP(Tabla135[[#This Row],[Id Riesgo]],Tabla13[Id Riesgo],Tabla13[Probabilidad],"",1)</f>
        <v>0.6</v>
      </c>
      <c r="E428" s="801">
        <f>IF(C428=TRUE,_xlfn.XLOOKUP(Tabla135[[#This Row],[Id Riesgo]],Tabla13[Id Riesgo],Tabla13[Porcentaje Impacto],"",1),"")</f>
        <v>1</v>
      </c>
      <c r="F428" s="290" t="str">
        <f t="shared" si="41"/>
        <v>RC42</v>
      </c>
      <c r="G428" s="414" t="b">
        <f>_xlfn.XLOOKUP(F428,Tabla13[Id Riesgo],Tabla13[Registro diligenciado],FALSE,1)</f>
        <v>1</v>
      </c>
      <c r="H428" s="290" t="str">
        <f>IF(G428,_xlfn.XLOOKUP(F428,Tabla6[Id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8" s="327">
        <f>_xlfn.XLOOKUP(Tabla135[[#This Row],[Id Riesgo]],Tabla13[Id Riesgo],Tabla13[Probabilidad])</f>
        <v>0.6</v>
      </c>
      <c r="J428" s="327">
        <f>_xlfn.XLOOKUP(Tabla135[[#This Row],[Id Riesgo]],Tabla13[Id Riesgo],Tabla13[Porcentaje Impacto],"",1)</f>
        <v>1</v>
      </c>
      <c r="K428" s="311">
        <v>7</v>
      </c>
      <c r="L428" s="314"/>
      <c r="M428" s="314"/>
      <c r="N428" s="314"/>
      <c r="O428" s="295"/>
      <c r="P428" s="314"/>
      <c r="Q428" s="328" t="str">
        <f>_xlfn.TEXTJOIN(" ",TRUE,Tabla135[[#This Row],[Actividad - Acción ¿Qué?
Inicia con verbo]],Tabla135[[#This Row],[Complemento
(Observaciones o desviaciones)]])</f>
        <v/>
      </c>
      <c r="R428" s="295"/>
      <c r="S428" s="327" t="str">
        <f>_xlfn.XLOOKUP(Tabla135[[#This Row],[Tipo de control]],Tabla7[Tipo de control],Tabla7[Peso],"",1)</f>
        <v/>
      </c>
      <c r="T428" s="290" t="str">
        <f>_xlfn.XLOOKUP(Tabla135[[#This Row],[Tipo de control]],Tabla7[Tipo de control],Tabla7[Afectación matriz],"",1)</f>
        <v/>
      </c>
      <c r="U428" s="295"/>
      <c r="V428" s="327" t="str">
        <f>_xlfn.XLOOKUP(Tabla135[[#This Row],[Implementación]],Tabla11[Implementación],Tabla11[Peso],"",1)</f>
        <v/>
      </c>
      <c r="W428" s="295"/>
      <c r="X428" s="295"/>
      <c r="Y428" s="295"/>
      <c r="Z428" s="295"/>
      <c r="AA428" s="310" t="str">
        <f>IFERROR(Tabla135[[#This Row],[Peso del control]]+Tabla135[[#This Row],[Peso de la implementación]],"")</f>
        <v/>
      </c>
      <c r="AB428" s="310" t="str" cm="1">
        <f t="array" ref="AB428">IFERROR(IF(Tabla135[[#This Row],[Registro diligenciado]]=TRUE,_xlfn.IFS(AND(Tabla135[[#This Row],[No. de Control]]=1,Tabla135[[#This Row],[Desplazamiento en la Matriz]]="Probabilidad"),D428-(D428*Tabla135[[#This Row],[Valor del control]]),AND(Tabla135[[#This Row],[No. de Control]]&gt;1,Tabla135[[#This Row],[Desplazamiento en la Matriz]]="Probabilidad"),AB427-(AB427*Tabla135[[#This Row],[Valor del control]]),AND(Tabla135[[#This Row],[No. de Control]]=1,Tabla135[[#This Row],[Desplazamiento en la Matriz]]="Impacto"),D428,AND(Tabla135[[#This Row],[No. de Control]]&gt;1,Tabla135[[#This Row],[Desplazamiento en la Matriz]]="Impacto"),AB427),""),"")</f>
        <v/>
      </c>
      <c r="AC428" s="310" t="str" cm="1">
        <f t="array" ref="AC428">IFERROR(IF(Tabla135[[#This Row],[Registro diligenciado]]=TRUE,_xlfn.IFS(AND(Tabla135[[#This Row],[No. de Control]]=1,Tabla135[[#This Row],[Desplazamiento en la Matriz]]="Impacto"),E428-(E428*Tabla135[[#This Row],[Valor del control]]),AND(Tabla135[[#This Row],[No. de Control]]&gt;1,Tabla135[[#This Row],[Desplazamiento en la Matriz]]="Impacto"),AC427-(AC427*Tabla135[[#This Row],[Valor del control]]),AND(Tabla135[[#This Row],[No. de Control]]=1,Tabla135[[#This Row],[Desplazamiento en la Matriz]]="Probabilidad"),E428,AND(Tabla135[[#This Row],[No. de Control]]&gt;1,Tabla135[[#This Row],[Desplazamiento en la Matriz]]="Probabilidad"),AC427),""),"")</f>
        <v/>
      </c>
      <c r="AD428" s="310">
        <f>IFERROR(_xlfn.MINIFS(Tabla135[Probabilidad residual],Tabla135[Id Riesgo],Tabla135[[#This Row],[Id Riesgo]]),"")</f>
        <v>0.216</v>
      </c>
      <c r="AE428" s="310">
        <f>IFERROR(_xlfn.MINIFS(Tabla135[Impacto residual],Tabla135[Id Riesgo],Tabla135[[#This Row],[Id Riesgo]]),"")</f>
        <v>1</v>
      </c>
      <c r="AF428" s="310" t="str" cm="1">
        <f t="array" ref="AF4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8" s="310" t="str" cm="1">
        <f t="array" ref="AG4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8" s="213"/>
      <c r="AJ428" s="801">
        <f>_xlfn.MINIFS(Tabla135[Probabilidad residual],Tabla135[Id Riesgo],Tabla135[[#This Row],[Id Riesgo]])</f>
        <v>0.216</v>
      </c>
      <c r="AK428" s="801">
        <f>_xlfn.MINIFS(Tabla135[Impacto residual],Tabla135[Id Riesgo],Tabla135[[#This Row],[Id Riesgo]])</f>
        <v>1</v>
      </c>
      <c r="AL428" s="801"/>
      <c r="AM428" s="801"/>
      <c r="AN428" s="213"/>
      <c r="AO428" s="213"/>
      <c r="AP428" s="213"/>
      <c r="AQ428" s="213"/>
      <c r="AR428" s="213"/>
      <c r="AS428" s="213"/>
      <c r="AT428" s="213"/>
      <c r="AU428" s="213"/>
      <c r="AV428" s="213"/>
      <c r="AW428" s="213"/>
      <c r="AX428" s="213"/>
      <c r="AY428" s="213"/>
    </row>
    <row r="429" spans="1:51" ht="87" hidden="1" x14ac:dyDescent="0.4">
      <c r="A429" s="783" t="str">
        <f>Tabla135[[#This Row],[Id Riesgo]]</f>
        <v>RC42</v>
      </c>
      <c r="B429"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29" s="776" t="b">
        <f>Tabla135[[#This Row],[Identificado en paso 1 y 2?]]</f>
        <v>1</v>
      </c>
      <c r="D429" s="801">
        <f>_xlfn.XLOOKUP(Tabla135[[#This Row],[Id Riesgo]],Tabla13[Id Riesgo],Tabla13[Probabilidad],"",1)</f>
        <v>0.6</v>
      </c>
      <c r="E429" s="801">
        <f>IF(C429=TRUE,_xlfn.XLOOKUP(Tabla135[[#This Row],[Id Riesgo]],Tabla13[Id Riesgo],Tabla13[Porcentaje Impacto],"",1),"")</f>
        <v>1</v>
      </c>
      <c r="F429" s="290" t="str">
        <f t="shared" si="41"/>
        <v>RC42</v>
      </c>
      <c r="G429" s="414" t="b">
        <f>_xlfn.XLOOKUP(F429,Tabla13[Id Riesgo],Tabla13[Registro diligenciado],FALSE,1)</f>
        <v>1</v>
      </c>
      <c r="H429" s="290" t="str">
        <f>IF(G429,_xlfn.XLOOKUP(F429,Tabla6[Id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29" s="327">
        <f>_xlfn.XLOOKUP(Tabla135[[#This Row],[Id Riesgo]],Tabla13[Id Riesgo],Tabla13[Probabilidad])</f>
        <v>0.6</v>
      </c>
      <c r="J429" s="327">
        <f>_xlfn.XLOOKUP(Tabla135[[#This Row],[Id Riesgo]],Tabla13[Id Riesgo],Tabla13[Porcentaje Impacto],"",1)</f>
        <v>1</v>
      </c>
      <c r="K429" s="311">
        <v>8</v>
      </c>
      <c r="L429" s="314"/>
      <c r="M429" s="314"/>
      <c r="N429" s="314"/>
      <c r="O429" s="295"/>
      <c r="P429" s="314"/>
      <c r="Q429" s="328" t="str">
        <f>_xlfn.TEXTJOIN(" ",TRUE,Tabla135[[#This Row],[Actividad - Acción ¿Qué?
Inicia con verbo]],Tabla135[[#This Row],[Complemento
(Observaciones o desviaciones)]])</f>
        <v/>
      </c>
      <c r="R429" s="295"/>
      <c r="S429" s="327" t="str">
        <f>_xlfn.XLOOKUP(Tabla135[[#This Row],[Tipo de control]],Tabla7[Tipo de control],Tabla7[Peso],"",1)</f>
        <v/>
      </c>
      <c r="T429" s="290" t="str">
        <f>_xlfn.XLOOKUP(Tabla135[[#This Row],[Tipo de control]],Tabla7[Tipo de control],Tabla7[Afectación matriz],"",1)</f>
        <v/>
      </c>
      <c r="U429" s="295"/>
      <c r="V429" s="327" t="str">
        <f>_xlfn.XLOOKUP(Tabla135[[#This Row],[Implementación]],Tabla11[Implementación],Tabla11[Peso],"",1)</f>
        <v/>
      </c>
      <c r="W429" s="295"/>
      <c r="X429" s="295"/>
      <c r="Y429" s="295"/>
      <c r="Z429" s="295"/>
      <c r="AA429" s="310" t="str">
        <f>IFERROR(Tabla135[[#This Row],[Peso del control]]+Tabla135[[#This Row],[Peso de la implementación]],"")</f>
        <v/>
      </c>
      <c r="AB429" s="310" t="str" cm="1">
        <f t="array" ref="AB429">IFERROR(IF(Tabla135[[#This Row],[Registro diligenciado]]=TRUE,_xlfn.IFS(AND(Tabla135[[#This Row],[No. de Control]]=1,Tabla135[[#This Row],[Desplazamiento en la Matriz]]="Probabilidad"),D429-(D429*Tabla135[[#This Row],[Valor del control]]),AND(Tabla135[[#This Row],[No. de Control]]&gt;1,Tabla135[[#This Row],[Desplazamiento en la Matriz]]="Probabilidad"),AB428-(AB428*Tabla135[[#This Row],[Valor del control]]),AND(Tabla135[[#This Row],[No. de Control]]=1,Tabla135[[#This Row],[Desplazamiento en la Matriz]]="Impacto"),D429,AND(Tabla135[[#This Row],[No. de Control]]&gt;1,Tabla135[[#This Row],[Desplazamiento en la Matriz]]="Impacto"),AB428),""),"")</f>
        <v/>
      </c>
      <c r="AC429" s="310" t="str" cm="1">
        <f t="array" ref="AC429">IFERROR(IF(Tabla135[[#This Row],[Registro diligenciado]]=TRUE,_xlfn.IFS(AND(Tabla135[[#This Row],[No. de Control]]=1,Tabla135[[#This Row],[Desplazamiento en la Matriz]]="Impacto"),E429-(E429*Tabla135[[#This Row],[Valor del control]]),AND(Tabla135[[#This Row],[No. de Control]]&gt;1,Tabla135[[#This Row],[Desplazamiento en la Matriz]]="Impacto"),AC428-(AC428*Tabla135[[#This Row],[Valor del control]]),AND(Tabla135[[#This Row],[No. de Control]]=1,Tabla135[[#This Row],[Desplazamiento en la Matriz]]="Probabilidad"),E429,AND(Tabla135[[#This Row],[No. de Control]]&gt;1,Tabla135[[#This Row],[Desplazamiento en la Matriz]]="Probabilidad"),AC428),""),"")</f>
        <v/>
      </c>
      <c r="AD429" s="310">
        <f>IFERROR(_xlfn.MINIFS(Tabla135[Probabilidad residual],Tabla135[Id Riesgo],Tabla135[[#This Row],[Id Riesgo]]),"")</f>
        <v>0.216</v>
      </c>
      <c r="AE429" s="310">
        <f>IFERROR(_xlfn.MINIFS(Tabla135[Impacto residual],Tabla135[Id Riesgo],Tabla135[[#This Row],[Id Riesgo]]),"")</f>
        <v>1</v>
      </c>
      <c r="AF429" s="310" t="str" cm="1">
        <f t="array" ref="AF4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29" s="310" t="str" cm="1">
        <f t="array" ref="AG4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29" s="213"/>
      <c r="AJ429" s="801">
        <f>_xlfn.MINIFS(Tabla135[Probabilidad residual],Tabla135[Id Riesgo],Tabla135[[#This Row],[Id Riesgo]])</f>
        <v>0.216</v>
      </c>
      <c r="AK429" s="801">
        <f>_xlfn.MINIFS(Tabla135[Impacto residual],Tabla135[Id Riesgo],Tabla135[[#This Row],[Id Riesgo]])</f>
        <v>1</v>
      </c>
      <c r="AL429" s="801"/>
      <c r="AM429" s="801"/>
      <c r="AN429" s="213"/>
      <c r="AO429" s="213"/>
      <c r="AP429" s="213"/>
      <c r="AQ429" s="213"/>
      <c r="AR429" s="213"/>
      <c r="AS429" s="213"/>
      <c r="AT429" s="213"/>
      <c r="AU429" s="213"/>
      <c r="AV429" s="213"/>
      <c r="AW429" s="213"/>
      <c r="AX429" s="213"/>
      <c r="AY429" s="213"/>
    </row>
    <row r="430" spans="1:51" ht="87" hidden="1" x14ac:dyDescent="0.4">
      <c r="A430" s="783" t="str">
        <f>Tabla135[[#This Row],[Id Riesgo]]</f>
        <v>RC42</v>
      </c>
      <c r="B430"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30" s="776" t="b">
        <f>Tabla135[[#This Row],[Identificado en paso 1 y 2?]]</f>
        <v>1</v>
      </c>
      <c r="D430" s="801">
        <f>_xlfn.XLOOKUP(Tabla135[[#This Row],[Id Riesgo]],Tabla13[Id Riesgo],Tabla13[Probabilidad],"",1)</f>
        <v>0.6</v>
      </c>
      <c r="E430" s="801">
        <f>IF(C430=TRUE,_xlfn.XLOOKUP(Tabla135[[#This Row],[Id Riesgo]],Tabla13[Id Riesgo],Tabla13[Porcentaje Impacto],"",1),"")</f>
        <v>1</v>
      </c>
      <c r="F430" s="290" t="str">
        <f t="shared" si="41"/>
        <v>RC42</v>
      </c>
      <c r="G430" s="414" t="b">
        <f>_xlfn.XLOOKUP(F430,Tabla13[Id Riesgo],Tabla13[Registro diligenciado],FALSE,1)</f>
        <v>1</v>
      </c>
      <c r="H430" s="290" t="str">
        <f>IF(G430,_xlfn.XLOOKUP(F430,Tabla6[Id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30" s="327">
        <f>_xlfn.XLOOKUP(Tabla135[[#This Row],[Id Riesgo]],Tabla13[Id Riesgo],Tabla13[Probabilidad])</f>
        <v>0.6</v>
      </c>
      <c r="J430" s="327">
        <f>_xlfn.XLOOKUP(Tabla135[[#This Row],[Id Riesgo]],Tabla13[Id Riesgo],Tabla13[Porcentaje Impacto],"",1)</f>
        <v>1</v>
      </c>
      <c r="K430" s="311">
        <v>9</v>
      </c>
      <c r="L430" s="314"/>
      <c r="M430" s="314"/>
      <c r="N430" s="314"/>
      <c r="O430" s="295"/>
      <c r="P430" s="314"/>
      <c r="Q430" s="328" t="str">
        <f>_xlfn.TEXTJOIN(" ",TRUE,Tabla135[[#This Row],[Actividad - Acción ¿Qué?
Inicia con verbo]],Tabla135[[#This Row],[Complemento
(Observaciones o desviaciones)]])</f>
        <v/>
      </c>
      <c r="R430" s="295"/>
      <c r="S430" s="327" t="str">
        <f>_xlfn.XLOOKUP(Tabla135[[#This Row],[Tipo de control]],Tabla7[Tipo de control],Tabla7[Peso],"",1)</f>
        <v/>
      </c>
      <c r="T430" s="290" t="str">
        <f>_xlfn.XLOOKUP(Tabla135[[#This Row],[Tipo de control]],Tabla7[Tipo de control],Tabla7[Afectación matriz],"",1)</f>
        <v/>
      </c>
      <c r="U430" s="295"/>
      <c r="V430" s="327" t="str">
        <f>_xlfn.XLOOKUP(Tabla135[[#This Row],[Implementación]],Tabla11[Implementación],Tabla11[Peso],"",1)</f>
        <v/>
      </c>
      <c r="W430" s="295"/>
      <c r="X430" s="295"/>
      <c r="Y430" s="295"/>
      <c r="Z430" s="295"/>
      <c r="AA430" s="310" t="str">
        <f>IFERROR(Tabla135[[#This Row],[Peso del control]]+Tabla135[[#This Row],[Peso de la implementación]],"")</f>
        <v/>
      </c>
      <c r="AB430" s="310" t="str" cm="1">
        <f t="array" ref="AB430">IFERROR(IF(Tabla135[[#This Row],[Registro diligenciado]]=TRUE,_xlfn.IFS(AND(Tabla135[[#This Row],[No. de Control]]=1,Tabla135[[#This Row],[Desplazamiento en la Matriz]]="Probabilidad"),D430-(D430*Tabla135[[#This Row],[Valor del control]]),AND(Tabla135[[#This Row],[No. de Control]]&gt;1,Tabla135[[#This Row],[Desplazamiento en la Matriz]]="Probabilidad"),AB429-(AB429*Tabla135[[#This Row],[Valor del control]]),AND(Tabla135[[#This Row],[No. de Control]]=1,Tabla135[[#This Row],[Desplazamiento en la Matriz]]="Impacto"),D430,AND(Tabla135[[#This Row],[No. de Control]]&gt;1,Tabla135[[#This Row],[Desplazamiento en la Matriz]]="Impacto"),AB429),""),"")</f>
        <v/>
      </c>
      <c r="AC430" s="310" t="str" cm="1">
        <f t="array" ref="AC430">IFERROR(IF(Tabla135[[#This Row],[Registro diligenciado]]=TRUE,_xlfn.IFS(AND(Tabla135[[#This Row],[No. de Control]]=1,Tabla135[[#This Row],[Desplazamiento en la Matriz]]="Impacto"),E430-(E430*Tabla135[[#This Row],[Valor del control]]),AND(Tabla135[[#This Row],[No. de Control]]&gt;1,Tabla135[[#This Row],[Desplazamiento en la Matriz]]="Impacto"),AC429-(AC429*Tabla135[[#This Row],[Valor del control]]),AND(Tabla135[[#This Row],[No. de Control]]=1,Tabla135[[#This Row],[Desplazamiento en la Matriz]]="Probabilidad"),E430,AND(Tabla135[[#This Row],[No. de Control]]&gt;1,Tabla135[[#This Row],[Desplazamiento en la Matriz]]="Probabilidad"),AC429),""),"")</f>
        <v/>
      </c>
      <c r="AD430" s="310">
        <f>IFERROR(_xlfn.MINIFS(Tabla135[Probabilidad residual],Tabla135[Id Riesgo],Tabla135[[#This Row],[Id Riesgo]]),"")</f>
        <v>0.216</v>
      </c>
      <c r="AE430" s="310">
        <f>IFERROR(_xlfn.MINIFS(Tabla135[Impacto residual],Tabla135[Id Riesgo],Tabla135[[#This Row],[Id Riesgo]]),"")</f>
        <v>1</v>
      </c>
      <c r="AF430" s="310" t="str" cm="1">
        <f t="array" ref="AF4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0" s="310" t="str" cm="1">
        <f t="array" ref="AG4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0" s="213"/>
      <c r="AJ430" s="801">
        <f>_xlfn.MINIFS(Tabla135[Probabilidad residual],Tabla135[Id Riesgo],Tabla135[[#This Row],[Id Riesgo]])</f>
        <v>0.216</v>
      </c>
      <c r="AK430" s="801">
        <f>_xlfn.MINIFS(Tabla135[Impacto residual],Tabla135[Id Riesgo],Tabla135[[#This Row],[Id Riesgo]])</f>
        <v>1</v>
      </c>
      <c r="AL430" s="801"/>
      <c r="AM430" s="801"/>
      <c r="AN430" s="213"/>
      <c r="AO430" s="213"/>
      <c r="AP430" s="213"/>
      <c r="AQ430" s="213"/>
      <c r="AR430" s="213"/>
      <c r="AS430" s="213"/>
      <c r="AT430" s="213"/>
      <c r="AU430" s="213"/>
      <c r="AV430" s="213"/>
      <c r="AW430" s="213"/>
      <c r="AX430" s="213"/>
      <c r="AY430" s="213"/>
    </row>
    <row r="431" spans="1:51" ht="87" hidden="1" x14ac:dyDescent="0.4">
      <c r="A431" s="783" t="str">
        <f>Tabla135[[#This Row],[Id Riesgo]]</f>
        <v>RC42</v>
      </c>
      <c r="B431" s="784" t="str">
        <f>Tabla135[[#This Row],[Riesgo]]</f>
        <v>Posibilidad de afectación Reputacional, Legal, Operativa por Fraude interno debido a Funcionarios y colaboradores, no atender de manera oportuna un derecho de petición, solicitud de información, solicitud de documentos, dentro de los términos legales establecidos.</v>
      </c>
      <c r="C431" s="776" t="b">
        <f>Tabla135[[#This Row],[Identificado en paso 1 y 2?]]</f>
        <v>1</v>
      </c>
      <c r="D431" s="801">
        <f>_xlfn.XLOOKUP(Tabla135[[#This Row],[Id Riesgo]],Tabla13[Id Riesgo],Tabla13[Probabilidad],"",1)</f>
        <v>0.6</v>
      </c>
      <c r="E431" s="801">
        <f>IF(C431=TRUE,_xlfn.XLOOKUP(Tabla135[[#This Row],[Id Riesgo]],Tabla13[Id Riesgo],Tabla13[Porcentaje Impacto],"",1),"")</f>
        <v>1</v>
      </c>
      <c r="F431" s="290" t="str">
        <f t="shared" si="41"/>
        <v>RC42</v>
      </c>
      <c r="G431" s="414" t="b">
        <f>_xlfn.XLOOKUP(F431,Tabla13[Id Riesgo],Tabla13[Registro diligenciado],FALSE,1)</f>
        <v>1</v>
      </c>
      <c r="H431" s="290" t="str">
        <f>IF(G431,_xlfn.XLOOKUP(F431,Tabla6[Id Riesgo],Tabla6[DESCRIPCIÓN DEL RIESGO],FALSE,1),"")</f>
        <v>Posibilidad de afectación Reputacional, Legal, Operativa por Fraude interno debido a Funcionarios y colaboradores, no atender de manera oportuna un derecho de petición, solicitud de información, solicitud de documentos, dentro de los términos legales establecidos.</v>
      </c>
      <c r="I431" s="327">
        <f>_xlfn.XLOOKUP(Tabla135[[#This Row],[Id Riesgo]],Tabla13[Id Riesgo],Tabla13[Probabilidad])</f>
        <v>0.6</v>
      </c>
      <c r="J431" s="327">
        <f>_xlfn.XLOOKUP(Tabla135[[#This Row],[Id Riesgo]],Tabla13[Id Riesgo],Tabla13[Porcentaje Impacto],"",1)</f>
        <v>1</v>
      </c>
      <c r="K431" s="311">
        <v>10</v>
      </c>
      <c r="L431" s="314"/>
      <c r="M431" s="314"/>
      <c r="N431" s="314"/>
      <c r="O431" s="295"/>
      <c r="P431" s="314"/>
      <c r="Q431" s="328" t="str">
        <f>_xlfn.TEXTJOIN(" ",TRUE,Tabla135[[#This Row],[Actividad - Acción ¿Qué?
Inicia con verbo]],Tabla135[[#This Row],[Complemento
(Observaciones o desviaciones)]])</f>
        <v/>
      </c>
      <c r="R431" s="295"/>
      <c r="S431" s="327" t="str">
        <f>_xlfn.XLOOKUP(Tabla135[[#This Row],[Tipo de control]],Tabla7[Tipo de control],Tabla7[Peso],"",1)</f>
        <v/>
      </c>
      <c r="T431" s="290" t="str">
        <f>_xlfn.XLOOKUP(Tabla135[[#This Row],[Tipo de control]],Tabla7[Tipo de control],Tabla7[Afectación matriz],"",1)</f>
        <v/>
      </c>
      <c r="U431" s="295"/>
      <c r="V431" s="327" t="str">
        <f>_xlfn.XLOOKUP(Tabla135[[#This Row],[Implementación]],Tabla11[Implementación],Tabla11[Peso],"",1)</f>
        <v/>
      </c>
      <c r="W431" s="295"/>
      <c r="X431" s="295"/>
      <c r="Y431" s="295"/>
      <c r="Z431" s="295"/>
      <c r="AA431" s="310" t="str">
        <f>IFERROR(Tabla135[[#This Row],[Peso del control]]+Tabla135[[#This Row],[Peso de la implementación]],"")</f>
        <v/>
      </c>
      <c r="AB431" s="310" t="str" cm="1">
        <f t="array" ref="AB431">IFERROR(IF(Tabla135[[#This Row],[Registro diligenciado]]=TRUE,_xlfn.IFS(AND(Tabla135[[#This Row],[No. de Control]]=1,Tabla135[[#This Row],[Desplazamiento en la Matriz]]="Probabilidad"),D431-(D431*Tabla135[[#This Row],[Valor del control]]),AND(Tabla135[[#This Row],[No. de Control]]&gt;1,Tabla135[[#This Row],[Desplazamiento en la Matriz]]="Probabilidad"),AB430-(AB430*Tabla135[[#This Row],[Valor del control]]),AND(Tabla135[[#This Row],[No. de Control]]=1,Tabla135[[#This Row],[Desplazamiento en la Matriz]]="Impacto"),D431,AND(Tabla135[[#This Row],[No. de Control]]&gt;1,Tabla135[[#This Row],[Desplazamiento en la Matriz]]="Impacto"),AB430),""),"")</f>
        <v/>
      </c>
      <c r="AC431" s="310" t="str" cm="1">
        <f t="array" ref="AC431">IFERROR(IF(Tabla135[[#This Row],[Registro diligenciado]]=TRUE,_xlfn.IFS(AND(Tabla135[[#This Row],[No. de Control]]=1,Tabla135[[#This Row],[Desplazamiento en la Matriz]]="Impacto"),E431-(E431*Tabla135[[#This Row],[Valor del control]]),AND(Tabla135[[#This Row],[No. de Control]]&gt;1,Tabla135[[#This Row],[Desplazamiento en la Matriz]]="Impacto"),AC430-(AC430*Tabla135[[#This Row],[Valor del control]]),AND(Tabla135[[#This Row],[No. de Control]]=1,Tabla135[[#This Row],[Desplazamiento en la Matriz]]="Probabilidad"),E431,AND(Tabla135[[#This Row],[No. de Control]]&gt;1,Tabla135[[#This Row],[Desplazamiento en la Matriz]]="Probabilidad"),AC430),""),"")</f>
        <v/>
      </c>
      <c r="AD431" s="310">
        <f>IFERROR(_xlfn.MINIFS(Tabla135[Probabilidad residual],Tabla135[Id Riesgo],Tabla135[[#This Row],[Id Riesgo]]),"")</f>
        <v>0.216</v>
      </c>
      <c r="AE431" s="310">
        <f>IFERROR(_xlfn.MINIFS(Tabla135[Impacto residual],Tabla135[Id Riesgo],Tabla135[[#This Row],[Id Riesgo]]),"")</f>
        <v>1</v>
      </c>
      <c r="AF431" s="310" t="str" cm="1">
        <f t="array" ref="AF4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1" s="310" t="str" cm="1">
        <f t="array" ref="AG4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1" s="213"/>
      <c r="AJ431" s="801">
        <f>_xlfn.MINIFS(Tabla135[Probabilidad residual],Tabla135[Id Riesgo],Tabla135[[#This Row],[Id Riesgo]])</f>
        <v>0.216</v>
      </c>
      <c r="AK431" s="801">
        <f>_xlfn.MINIFS(Tabla135[Impacto residual],Tabla135[Id Riesgo],Tabla135[[#This Row],[Id Riesgo]])</f>
        <v>1</v>
      </c>
      <c r="AL431" s="801"/>
      <c r="AM431" s="801"/>
      <c r="AN431" s="213"/>
      <c r="AO431" s="213"/>
      <c r="AP431" s="213"/>
      <c r="AQ431" s="213"/>
      <c r="AR431" s="213"/>
      <c r="AS431" s="213"/>
      <c r="AT431" s="213"/>
      <c r="AU431" s="213"/>
      <c r="AV431" s="213"/>
      <c r="AW431" s="213"/>
      <c r="AX431" s="213"/>
      <c r="AY431" s="213"/>
    </row>
    <row r="432" spans="1:51" ht="161.6" x14ac:dyDescent="0.4">
      <c r="A432" s="783" t="str">
        <f>Tabla135[[#This Row],[Id Riesgo]]</f>
        <v>RC43</v>
      </c>
      <c r="B432"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2" s="776" t="b">
        <f>Tabla135[[#This Row],[Identificado en paso 1 y 2?]]</f>
        <v>1</v>
      </c>
      <c r="D432" s="801">
        <f>_xlfn.XLOOKUP(Tabla135[[#This Row],[Id Riesgo]],Tabla13[Id Riesgo],Tabla13[Probabilidad],"",1)</f>
        <v>0.8</v>
      </c>
      <c r="E432" s="801">
        <f>IF(C432=TRUE,_xlfn.XLOOKUP(Tabla135[[#This Row],[Id Riesgo]],Tabla13[Id Riesgo],Tabla13[Porcentaje Impacto],"",1),"")</f>
        <v>0.8</v>
      </c>
      <c r="F432" s="290" t="s">
        <v>634</v>
      </c>
      <c r="G432" s="414" t="b">
        <f>_xlfn.XLOOKUP(F432,Tabla13[Id Riesgo],Tabla13[Registro diligenciado],FALSE,1)</f>
        <v>1</v>
      </c>
      <c r="H432" s="290" t="str">
        <f>IF(G432,_xlfn.XLOOKUP(F432,Tabla6[Id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2" s="327">
        <f>_xlfn.XLOOKUP(Tabla135[[#This Row],[Id Riesgo]],Tabla13[Id Riesgo],Tabla13[Probabilidad])</f>
        <v>0.8</v>
      </c>
      <c r="J432" s="327">
        <f>_xlfn.XLOOKUP(Tabla135[[#This Row],[Id Riesgo]],Tabla13[Id Riesgo],Tabla13[Porcentaje Impacto],"",1)</f>
        <v>0.8</v>
      </c>
      <c r="K432" s="311">
        <v>1</v>
      </c>
      <c r="L432" s="314" t="s">
        <v>308</v>
      </c>
      <c r="M432" s="314" t="s">
        <v>128</v>
      </c>
      <c r="N432" s="314" t="s">
        <v>182</v>
      </c>
      <c r="O432" s="421" t="s">
        <v>1008</v>
      </c>
      <c r="P432" s="422" t="s">
        <v>1009</v>
      </c>
      <c r="Q432" s="328" t="str">
        <f>_xlfn.TEXTJOIN(" ",TRUE,Tabla135[[#This Row],[Actividad - Acción ¿Qué?
Inicia con verbo]],Tabla135[[#This Row],[Complemento
(Observaciones o desviaciones)]])</f>
        <v>Capacitar a los servidores publicos o quienes ejerzan funciones en la atencion al ciudadano para garantizar la correcta atencion</v>
      </c>
      <c r="R432" s="295" t="s">
        <v>102</v>
      </c>
      <c r="S432" s="327">
        <v>0.25</v>
      </c>
      <c r="T432" s="290" t="s">
        <v>43</v>
      </c>
      <c r="U432" s="295" t="s">
        <v>136</v>
      </c>
      <c r="V432" s="327">
        <v>0.15</v>
      </c>
      <c r="W432" s="295" t="s">
        <v>98</v>
      </c>
      <c r="X432" s="295" t="s">
        <v>204</v>
      </c>
      <c r="Y432" s="295" t="s">
        <v>100</v>
      </c>
      <c r="Z432" s="295" t="s">
        <v>101</v>
      </c>
      <c r="AA432" s="310">
        <f>IFERROR(Tabla135[[#This Row],[Peso del control]]+Tabla135[[#This Row],[Peso de la implementación]],"")</f>
        <v>0.4</v>
      </c>
      <c r="AB432" s="310" cm="1">
        <f t="array" ref="AB432">IFERROR(IF(Tabla135[[#This Row],[Registro diligenciado]]=TRUE,_xlfn.IFS(AND(Tabla135[[#This Row],[No. de Control]]=1,Tabla135[[#This Row],[Desplazamiento en la Matriz]]="Probabilidad"),D432-(D432*Tabla135[[#This Row],[Valor del control]]),AND(Tabla135[[#This Row],[No. de Control]]&gt;1,Tabla135[[#This Row],[Desplazamiento en la Matriz]]="Probabilidad"),AB431-(AB431*Tabla135[[#This Row],[Valor del control]]),AND(Tabla135[[#This Row],[No. de Control]]=1,Tabla135[[#This Row],[Desplazamiento en la Matriz]]="Impacto"),D432,AND(Tabla135[[#This Row],[No. de Control]]&gt;1,Tabla135[[#This Row],[Desplazamiento en la Matriz]]="Impacto"),AB431),""),"")</f>
        <v>0.48</v>
      </c>
      <c r="AC432" s="310" cm="1">
        <f t="array" ref="AC432">IFERROR(IF(Tabla135[[#This Row],[Registro diligenciado]]=TRUE,_xlfn.IFS(AND(Tabla135[[#This Row],[No. de Control]]=1,Tabla135[[#This Row],[Desplazamiento en la Matriz]]="Impacto"),E432-(E432*Tabla135[[#This Row],[Valor del control]]),AND(Tabla135[[#This Row],[No. de Control]]&gt;1,Tabla135[[#This Row],[Desplazamiento en la Matriz]]="Impacto"),AC431-(AC431*Tabla135[[#This Row],[Valor del control]]),AND(Tabla135[[#This Row],[No. de Control]]=1,Tabla135[[#This Row],[Desplazamiento en la Matriz]]="Probabilidad"),E432,AND(Tabla135[[#This Row],[No. de Control]]&gt;1,Tabla135[[#This Row],[Desplazamiento en la Matriz]]="Probabilidad"),AC431),""),"")</f>
        <v>0.8</v>
      </c>
      <c r="AD432" s="310">
        <f>IFERROR(_xlfn.MINIFS(Tabla135[Probabilidad residual],Tabla135[Id Riesgo],Tabla135[[#This Row],[Id Riesgo]]),"")</f>
        <v>0.28799999999999998</v>
      </c>
      <c r="AE432" s="310">
        <f>IFERROR(_xlfn.MINIFS(Tabla135[Impacto residual],Tabla135[Id Riesgo],Tabla135[[#This Row],[Id Riesgo]]),"")</f>
        <v>0.8</v>
      </c>
      <c r="AF432" s="310" t="str" cm="1">
        <f t="array" ref="AF4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2" s="310" t="str" cm="1">
        <f t="array" ref="AG4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32" s="213"/>
      <c r="AJ432" s="801">
        <f>_xlfn.MINIFS(Tabla135[Probabilidad residual],Tabla135[Id Riesgo],Tabla135[[#This Row],[Id Riesgo]])</f>
        <v>0.28799999999999998</v>
      </c>
      <c r="AK432" s="801">
        <f>_xlfn.MINIFS(Tabla135[Impacto residual],Tabla135[Id Riesgo],Tabla135[[#This Row],[Id Riesgo]])</f>
        <v>0.8</v>
      </c>
      <c r="AL432" s="801" t="str" cm="1">
        <f t="array" ref="AL432">IFERROR(_xlfn.IFS(AND(AJ432&gt;=CONFIGURACIÓN!$BF$6,AJ432&lt;=CONFIGURACIÓN!$BG$6),CONFIGURACIÓN!$BE$6,AND(AJ432&gt;=CONFIGURACIÓN!$BF$7,AJ432&lt;=CONFIGURACIÓN!$BG$7),CONFIGURACIÓN!$BE$7,AND(AJ432&gt;=CONFIGURACIÓN!$BF$8,AJ432&lt;=CONFIGURACIÓN!$BG$8),CONFIGURACIÓN!$BE$8,AND(AJ432&gt;=CONFIGURACIÓN!$BF$9,AJ432&lt;=CONFIGURACIÓN!$BG$9),CONFIGURACIÓN!$BE$9,AND(AJ432&gt;=CONFIGURACIÓN!$BF$10,AJ432&lt;=CONFIGURACIÓN!$BG$10),CONFIGURACIÓN!$BE$10),"")</f>
        <v>Baja</v>
      </c>
      <c r="AM432" s="801" t="str" cm="1">
        <f t="array" ref="AM432">IFERROR(_xlfn.IFS(AND(AK432&gt;=CONFIGURACIÓN!$BJ$6,AK432&lt;=CONFIGURACIÓN!$BK$6),CONFIGURACIÓN!$BI$6,AND(AK432&gt;=CONFIGURACIÓN!$BJ$7,AK432&lt;=CONFIGURACIÓN!$BK$7),CONFIGURACIÓN!$BI$7,AND(AK432&gt;=CONFIGURACIÓN!$BJ$8,AK432&lt;=CONFIGURACIÓN!$BK$8),CONFIGURACIÓN!$BI$8,AND(AK432&gt;=CONFIGURACIÓN!$BJ$9,AK432&lt;=CONFIGURACIÓN!$BK$9),CONFIGURACIÓN!$BI$9,AND(AK432&gt;=CONFIGURACIÓN!$BJ$10,AK432&lt;=CONFIGURACIÓN!$BK$10),CONFIGURACIÓN!$BI$10),"")</f>
        <v>Mayor</v>
      </c>
      <c r="AN432" s="213"/>
      <c r="AO432" s="213"/>
      <c r="AP432" s="213"/>
      <c r="AQ432" s="213"/>
      <c r="AR432" s="213"/>
      <c r="AS432" s="213"/>
      <c r="AT432" s="213"/>
      <c r="AU432" s="213"/>
      <c r="AV432" s="213"/>
      <c r="AW432" s="213"/>
      <c r="AX432" s="213"/>
      <c r="AY432" s="213"/>
    </row>
    <row r="433" spans="1:51" ht="161.6" x14ac:dyDescent="0.4">
      <c r="A433" s="783" t="str">
        <f>Tabla135[[#This Row],[Id Riesgo]]</f>
        <v>RC43</v>
      </c>
      <c r="B433"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3" s="776" t="b">
        <f>Tabla135[[#This Row],[Identificado en paso 1 y 2?]]</f>
        <v>1</v>
      </c>
      <c r="D433" s="801">
        <f>_xlfn.XLOOKUP(Tabla135[[#This Row],[Id Riesgo]],Tabla13[Id Riesgo],Tabla13[Probabilidad],"",1)</f>
        <v>0.8</v>
      </c>
      <c r="E433" s="801">
        <f>IF(C433=TRUE,_xlfn.XLOOKUP(Tabla135[[#This Row],[Id Riesgo]],Tabla13[Id Riesgo],Tabla13[Porcentaje Impacto],"",1),"")</f>
        <v>0.8</v>
      </c>
      <c r="F433" s="290" t="str">
        <f t="shared" ref="F433:F441" si="42">F432</f>
        <v>RC43</v>
      </c>
      <c r="G433" s="414" t="b">
        <f>_xlfn.XLOOKUP(F433,Tabla13[Id Riesgo],Tabla13[Registro diligenciado],FALSE,1)</f>
        <v>1</v>
      </c>
      <c r="H433" s="290" t="str">
        <f>IF(G433,_xlfn.XLOOKUP(F433,Tabla6[Id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3" s="327">
        <f>_xlfn.XLOOKUP(Tabla135[[#This Row],[Id Riesgo]],Tabla13[Id Riesgo],Tabla13[Probabilidad])</f>
        <v>0.8</v>
      </c>
      <c r="J433" s="327">
        <f>_xlfn.XLOOKUP(Tabla135[[#This Row],[Id Riesgo]],Tabla13[Id Riesgo],Tabla13[Porcentaje Impacto],"",1)</f>
        <v>0.8</v>
      </c>
      <c r="K433" s="311">
        <v>2</v>
      </c>
      <c r="L433" s="314" t="s">
        <v>308</v>
      </c>
      <c r="M433" s="314" t="s">
        <v>128</v>
      </c>
      <c r="N433" s="314"/>
      <c r="O433" s="421" t="s">
        <v>1010</v>
      </c>
      <c r="P433" s="422" t="s">
        <v>1009</v>
      </c>
      <c r="Q433" s="328" t="str">
        <f>_xlfn.TEXTJOIN(" ",TRUE,Tabla135[[#This Row],[Actividad - Acción ¿Qué?
Inicia con verbo]],Tabla135[[#This Row],[Complemento
(Observaciones o desviaciones)]])</f>
        <v>Diseñar una campaña publicitariade sencibilizacion a la ciudadania para garantizar la correcta atencion</v>
      </c>
      <c r="R433" s="295" t="s">
        <v>102</v>
      </c>
      <c r="S433" s="327">
        <v>0.25</v>
      </c>
      <c r="T433" s="290" t="s">
        <v>43</v>
      </c>
      <c r="U433" s="295" t="s">
        <v>136</v>
      </c>
      <c r="V433" s="327">
        <v>0.15</v>
      </c>
      <c r="W433" s="295" t="s">
        <v>131</v>
      </c>
      <c r="X433" s="295" t="s">
        <v>222</v>
      </c>
      <c r="Y433" s="295" t="s">
        <v>100</v>
      </c>
      <c r="Z433" s="295" t="s">
        <v>163</v>
      </c>
      <c r="AA433" s="310">
        <f>IFERROR(Tabla135[[#This Row],[Peso del control]]+Tabla135[[#This Row],[Peso de la implementación]],"")</f>
        <v>0.4</v>
      </c>
      <c r="AB433" s="310" cm="1">
        <f t="array" ref="AB433">IFERROR(IF(Tabla135[[#This Row],[Registro diligenciado]]=TRUE,_xlfn.IFS(AND(Tabla135[[#This Row],[No. de Control]]=1,Tabla135[[#This Row],[Desplazamiento en la Matriz]]="Probabilidad"),D433-(D433*Tabla135[[#This Row],[Valor del control]]),AND(Tabla135[[#This Row],[No. de Control]]&gt;1,Tabla135[[#This Row],[Desplazamiento en la Matriz]]="Probabilidad"),AB432-(AB432*Tabla135[[#This Row],[Valor del control]]),AND(Tabla135[[#This Row],[No. de Control]]=1,Tabla135[[#This Row],[Desplazamiento en la Matriz]]="Impacto"),D433,AND(Tabla135[[#This Row],[No. de Control]]&gt;1,Tabla135[[#This Row],[Desplazamiento en la Matriz]]="Impacto"),AB432),""),"")</f>
        <v>0.28799999999999998</v>
      </c>
      <c r="AC433" s="310" cm="1">
        <f t="array" ref="AC433">IFERROR(IF(Tabla135[[#This Row],[Registro diligenciado]]=TRUE,_xlfn.IFS(AND(Tabla135[[#This Row],[No. de Control]]=1,Tabla135[[#This Row],[Desplazamiento en la Matriz]]="Impacto"),E433-(E433*Tabla135[[#This Row],[Valor del control]]),AND(Tabla135[[#This Row],[No. de Control]]&gt;1,Tabla135[[#This Row],[Desplazamiento en la Matriz]]="Impacto"),AC432-(AC432*Tabla135[[#This Row],[Valor del control]]),AND(Tabla135[[#This Row],[No. de Control]]=1,Tabla135[[#This Row],[Desplazamiento en la Matriz]]="Probabilidad"),E433,AND(Tabla135[[#This Row],[No. de Control]]&gt;1,Tabla135[[#This Row],[Desplazamiento en la Matriz]]="Probabilidad"),AC432),""),"")</f>
        <v>0.8</v>
      </c>
      <c r="AD433" s="310">
        <f>IFERROR(_xlfn.MINIFS(Tabla135[Probabilidad residual],Tabla135[Id Riesgo],Tabla135[[#This Row],[Id Riesgo]]),"")</f>
        <v>0.28799999999999998</v>
      </c>
      <c r="AE433" s="310">
        <f>IFERROR(_xlfn.MINIFS(Tabla135[Impacto residual],Tabla135[Id Riesgo],Tabla135[[#This Row],[Id Riesgo]]),"")</f>
        <v>0.8</v>
      </c>
      <c r="AF433" s="310" t="str" cm="1">
        <f t="array" ref="AF4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3" s="310" t="str" cm="1">
        <f t="array" ref="AG4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33" s="213"/>
      <c r="AJ433" s="801">
        <f>_xlfn.MINIFS(Tabla135[Probabilidad residual],Tabla135[Id Riesgo],Tabla135[[#This Row],[Id Riesgo]])</f>
        <v>0.28799999999999998</v>
      </c>
      <c r="AK433" s="801">
        <f>_xlfn.MINIFS(Tabla135[Impacto residual],Tabla135[Id Riesgo],Tabla135[[#This Row],[Id Riesgo]])</f>
        <v>0.8</v>
      </c>
      <c r="AL433" s="801"/>
      <c r="AM433" s="801"/>
      <c r="AN433" s="213"/>
      <c r="AO433" s="213"/>
      <c r="AP433" s="213"/>
      <c r="AQ433" s="213"/>
      <c r="AR433" s="213"/>
      <c r="AS433" s="213"/>
      <c r="AT433" s="213"/>
      <c r="AU433" s="213"/>
      <c r="AV433" s="213"/>
      <c r="AW433" s="213"/>
      <c r="AX433" s="213"/>
      <c r="AY433" s="213"/>
    </row>
    <row r="434" spans="1:51" ht="161.6" hidden="1" x14ac:dyDescent="0.4">
      <c r="A434" s="783" t="str">
        <f>Tabla135[[#This Row],[Id Riesgo]]</f>
        <v>RC43</v>
      </c>
      <c r="B434"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4" s="776" t="b">
        <f>Tabla135[[#This Row],[Identificado en paso 1 y 2?]]</f>
        <v>1</v>
      </c>
      <c r="D434" s="801">
        <f>_xlfn.XLOOKUP(Tabla135[[#This Row],[Id Riesgo]],Tabla13[Id Riesgo],Tabla13[Probabilidad],"",1)</f>
        <v>0.8</v>
      </c>
      <c r="E434" s="801">
        <f>IF(C434=TRUE,_xlfn.XLOOKUP(Tabla135[[#This Row],[Id Riesgo]],Tabla13[Id Riesgo],Tabla13[Porcentaje Impacto],"",1),"")</f>
        <v>0.8</v>
      </c>
      <c r="F434" s="290" t="str">
        <f t="shared" si="42"/>
        <v>RC43</v>
      </c>
      <c r="G434" s="414" t="b">
        <f>_xlfn.XLOOKUP(F434,Tabla13[Id Riesgo],Tabla13[Registro diligenciado],FALSE,1)</f>
        <v>1</v>
      </c>
      <c r="H434" s="290" t="str">
        <f>IF(G434,_xlfn.XLOOKUP(F434,Tabla6[Id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4" s="327">
        <f>_xlfn.XLOOKUP(Tabla135[[#This Row],[Id Riesgo]],Tabla13[Id Riesgo],Tabla13[Probabilidad])</f>
        <v>0.8</v>
      </c>
      <c r="J434" s="327">
        <f>_xlfn.XLOOKUP(Tabla135[[#This Row],[Id Riesgo]],Tabla13[Id Riesgo],Tabla13[Porcentaje Impacto],"",1)</f>
        <v>0.8</v>
      </c>
      <c r="K434" s="311">
        <v>3</v>
      </c>
      <c r="L434" s="314"/>
      <c r="M434" s="314"/>
      <c r="N434" s="314"/>
      <c r="O434" s="295"/>
      <c r="P434" s="314"/>
      <c r="Q434" s="328" t="str">
        <f>_xlfn.TEXTJOIN(" ",TRUE,Tabla135[[#This Row],[Actividad - Acción ¿Qué?
Inicia con verbo]],Tabla135[[#This Row],[Complemento
(Observaciones o desviaciones)]])</f>
        <v/>
      </c>
      <c r="R434" s="295"/>
      <c r="S434" s="327" t="str">
        <f>_xlfn.XLOOKUP(Tabla135[[#This Row],[Tipo de control]],Tabla7[Tipo de control],Tabla7[Peso],"",1)</f>
        <v/>
      </c>
      <c r="T434" s="290" t="str">
        <f>_xlfn.XLOOKUP(Tabla135[[#This Row],[Tipo de control]],Tabla7[Tipo de control],Tabla7[Afectación matriz],"",1)</f>
        <v/>
      </c>
      <c r="U434" s="295"/>
      <c r="V434" s="327" t="str">
        <f>_xlfn.XLOOKUP(Tabla135[[#This Row],[Implementación]],Tabla11[Implementación],Tabla11[Peso],"",1)</f>
        <v/>
      </c>
      <c r="W434" s="295"/>
      <c r="X434" s="295"/>
      <c r="Y434" s="295"/>
      <c r="Z434" s="295"/>
      <c r="AA434" s="310" t="str">
        <f>IFERROR(Tabla135[[#This Row],[Peso del control]]+Tabla135[[#This Row],[Peso de la implementación]],"")</f>
        <v/>
      </c>
      <c r="AB434" s="310" t="str" cm="1">
        <f t="array" ref="AB434">IFERROR(IF(Tabla135[[#This Row],[Registro diligenciado]]=TRUE,_xlfn.IFS(AND(Tabla135[[#This Row],[No. de Control]]=1,Tabla135[[#This Row],[Desplazamiento en la Matriz]]="Probabilidad"),D434-(D434*Tabla135[[#This Row],[Valor del control]]),AND(Tabla135[[#This Row],[No. de Control]]&gt;1,Tabla135[[#This Row],[Desplazamiento en la Matriz]]="Probabilidad"),AB433-(AB433*Tabla135[[#This Row],[Valor del control]]),AND(Tabla135[[#This Row],[No. de Control]]=1,Tabla135[[#This Row],[Desplazamiento en la Matriz]]="Impacto"),D434,AND(Tabla135[[#This Row],[No. de Control]]&gt;1,Tabla135[[#This Row],[Desplazamiento en la Matriz]]="Impacto"),AB433),""),"")</f>
        <v/>
      </c>
      <c r="AC434" s="310" t="str" cm="1">
        <f t="array" ref="AC434">IFERROR(IF(Tabla135[[#This Row],[Registro diligenciado]]=TRUE,_xlfn.IFS(AND(Tabla135[[#This Row],[No. de Control]]=1,Tabla135[[#This Row],[Desplazamiento en la Matriz]]="Impacto"),E434-(E434*Tabla135[[#This Row],[Valor del control]]),AND(Tabla135[[#This Row],[No. de Control]]&gt;1,Tabla135[[#This Row],[Desplazamiento en la Matriz]]="Impacto"),AC433-(AC433*Tabla135[[#This Row],[Valor del control]]),AND(Tabla135[[#This Row],[No. de Control]]=1,Tabla135[[#This Row],[Desplazamiento en la Matriz]]="Probabilidad"),E434,AND(Tabla135[[#This Row],[No. de Control]]&gt;1,Tabla135[[#This Row],[Desplazamiento en la Matriz]]="Probabilidad"),AC433),""),"")</f>
        <v/>
      </c>
      <c r="AD434" s="310">
        <f>IFERROR(_xlfn.MINIFS(Tabla135[Probabilidad residual],Tabla135[Id Riesgo],Tabla135[[#This Row],[Id Riesgo]]),"")</f>
        <v>0.28799999999999998</v>
      </c>
      <c r="AE434" s="310">
        <f>IFERROR(_xlfn.MINIFS(Tabla135[Impacto residual],Tabla135[Id Riesgo],Tabla135[[#This Row],[Id Riesgo]]),"")</f>
        <v>0.8</v>
      </c>
      <c r="AF434" s="310" t="str" cm="1">
        <f t="array" ref="AF4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4" s="310" t="str" cm="1">
        <f t="array" ref="AG4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4" s="213"/>
      <c r="AJ434" s="801">
        <f>_xlfn.MINIFS(Tabla135[Probabilidad residual],Tabla135[Id Riesgo],Tabla135[[#This Row],[Id Riesgo]])</f>
        <v>0.28799999999999998</v>
      </c>
      <c r="AK434" s="801">
        <f>_xlfn.MINIFS(Tabla135[Impacto residual],Tabla135[Id Riesgo],Tabla135[[#This Row],[Id Riesgo]])</f>
        <v>0.8</v>
      </c>
      <c r="AL434" s="801"/>
      <c r="AM434" s="801"/>
      <c r="AN434" s="213"/>
      <c r="AO434" s="213"/>
      <c r="AP434" s="213"/>
      <c r="AQ434" s="213"/>
      <c r="AR434" s="213"/>
      <c r="AS434" s="213"/>
      <c r="AT434" s="213"/>
      <c r="AU434" s="213"/>
      <c r="AV434" s="213"/>
      <c r="AW434" s="213"/>
      <c r="AX434" s="213"/>
      <c r="AY434" s="213"/>
    </row>
    <row r="435" spans="1:51" ht="161.6" hidden="1" x14ac:dyDescent="0.4">
      <c r="A435" s="783" t="str">
        <f>Tabla135[[#This Row],[Id Riesgo]]</f>
        <v>RC43</v>
      </c>
      <c r="B435"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5" s="776" t="b">
        <f>Tabla135[[#This Row],[Identificado en paso 1 y 2?]]</f>
        <v>1</v>
      </c>
      <c r="D435" s="801">
        <f>_xlfn.XLOOKUP(Tabla135[[#This Row],[Id Riesgo]],Tabla13[Id Riesgo],Tabla13[Probabilidad],"",1)</f>
        <v>0.8</v>
      </c>
      <c r="E435" s="801">
        <f>IF(C435=TRUE,_xlfn.XLOOKUP(Tabla135[[#This Row],[Id Riesgo]],Tabla13[Id Riesgo],Tabla13[Porcentaje Impacto],"",1),"")</f>
        <v>0.8</v>
      </c>
      <c r="F435" s="290" t="str">
        <f t="shared" si="42"/>
        <v>RC43</v>
      </c>
      <c r="G435" s="414" t="b">
        <f>_xlfn.XLOOKUP(F435,Tabla13[Id Riesgo],Tabla13[Registro diligenciado],FALSE,1)</f>
        <v>1</v>
      </c>
      <c r="H435" s="290" t="str">
        <f>IF(G435,_xlfn.XLOOKUP(F435,Tabla6[Id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5" s="327">
        <f>_xlfn.XLOOKUP(Tabla135[[#This Row],[Id Riesgo]],Tabla13[Id Riesgo],Tabla13[Probabilidad])</f>
        <v>0.8</v>
      </c>
      <c r="J435" s="327">
        <f>_xlfn.XLOOKUP(Tabla135[[#This Row],[Id Riesgo]],Tabla13[Id Riesgo],Tabla13[Porcentaje Impacto],"",1)</f>
        <v>0.8</v>
      </c>
      <c r="K435" s="311">
        <v>4</v>
      </c>
      <c r="L435" s="314"/>
      <c r="M435" s="314"/>
      <c r="N435" s="314"/>
      <c r="O435" s="295"/>
      <c r="P435" s="314"/>
      <c r="Q435" s="328" t="str">
        <f>_xlfn.TEXTJOIN(" ",TRUE,Tabla135[[#This Row],[Actividad - Acción ¿Qué?
Inicia con verbo]],Tabla135[[#This Row],[Complemento
(Observaciones o desviaciones)]])</f>
        <v/>
      </c>
      <c r="R435" s="295"/>
      <c r="S435" s="327" t="str">
        <f>_xlfn.XLOOKUP(Tabla135[[#This Row],[Tipo de control]],Tabla7[Tipo de control],Tabla7[Peso],"",1)</f>
        <v/>
      </c>
      <c r="T435" s="290" t="str">
        <f>_xlfn.XLOOKUP(Tabla135[[#This Row],[Tipo de control]],Tabla7[Tipo de control],Tabla7[Afectación matriz],"",1)</f>
        <v/>
      </c>
      <c r="U435" s="295"/>
      <c r="V435" s="327" t="str">
        <f>_xlfn.XLOOKUP(Tabla135[[#This Row],[Implementación]],Tabla11[Implementación],Tabla11[Peso],"",1)</f>
        <v/>
      </c>
      <c r="W435" s="295"/>
      <c r="X435" s="295"/>
      <c r="Y435" s="295"/>
      <c r="Z435" s="295"/>
      <c r="AA435" s="310" t="str">
        <f>IFERROR(Tabla135[[#This Row],[Peso del control]]+Tabla135[[#This Row],[Peso de la implementación]],"")</f>
        <v/>
      </c>
      <c r="AB435" s="310" t="str" cm="1">
        <f t="array" ref="AB435">IFERROR(IF(Tabla135[[#This Row],[Registro diligenciado]]=TRUE,_xlfn.IFS(AND(Tabla135[[#This Row],[No. de Control]]=1,Tabla135[[#This Row],[Desplazamiento en la Matriz]]="Probabilidad"),D435-(D435*Tabla135[[#This Row],[Valor del control]]),AND(Tabla135[[#This Row],[No. de Control]]&gt;1,Tabla135[[#This Row],[Desplazamiento en la Matriz]]="Probabilidad"),AB434-(AB434*Tabla135[[#This Row],[Valor del control]]),AND(Tabla135[[#This Row],[No. de Control]]=1,Tabla135[[#This Row],[Desplazamiento en la Matriz]]="Impacto"),D435,AND(Tabla135[[#This Row],[No. de Control]]&gt;1,Tabla135[[#This Row],[Desplazamiento en la Matriz]]="Impacto"),AB434),""),"")</f>
        <v/>
      </c>
      <c r="AC435" s="310" t="str" cm="1">
        <f t="array" ref="AC435">IFERROR(IF(Tabla135[[#This Row],[Registro diligenciado]]=TRUE,_xlfn.IFS(AND(Tabla135[[#This Row],[No. de Control]]=1,Tabla135[[#This Row],[Desplazamiento en la Matriz]]="Impacto"),E435-(E435*Tabla135[[#This Row],[Valor del control]]),AND(Tabla135[[#This Row],[No. de Control]]&gt;1,Tabla135[[#This Row],[Desplazamiento en la Matriz]]="Impacto"),AC434-(AC434*Tabla135[[#This Row],[Valor del control]]),AND(Tabla135[[#This Row],[No. de Control]]=1,Tabla135[[#This Row],[Desplazamiento en la Matriz]]="Probabilidad"),E435,AND(Tabla135[[#This Row],[No. de Control]]&gt;1,Tabla135[[#This Row],[Desplazamiento en la Matriz]]="Probabilidad"),AC434),""),"")</f>
        <v/>
      </c>
      <c r="AD435" s="310">
        <f>IFERROR(_xlfn.MINIFS(Tabla135[Probabilidad residual],Tabla135[Id Riesgo],Tabla135[[#This Row],[Id Riesgo]]),"")</f>
        <v>0.28799999999999998</v>
      </c>
      <c r="AE435" s="310">
        <f>IFERROR(_xlfn.MINIFS(Tabla135[Impacto residual],Tabla135[Id Riesgo],Tabla135[[#This Row],[Id Riesgo]]),"")</f>
        <v>0.8</v>
      </c>
      <c r="AF435" s="310" t="str" cm="1">
        <f t="array" ref="AF4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5" s="310" t="str" cm="1">
        <f t="array" ref="AG4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5" s="213"/>
      <c r="AJ435" s="801">
        <f>_xlfn.MINIFS(Tabla135[Probabilidad residual],Tabla135[Id Riesgo],Tabla135[[#This Row],[Id Riesgo]])</f>
        <v>0.28799999999999998</v>
      </c>
      <c r="AK435" s="801">
        <f>_xlfn.MINIFS(Tabla135[Impacto residual],Tabla135[Id Riesgo],Tabla135[[#This Row],[Id Riesgo]])</f>
        <v>0.8</v>
      </c>
      <c r="AL435" s="801"/>
      <c r="AM435" s="801"/>
      <c r="AN435" s="213"/>
      <c r="AO435" s="213"/>
      <c r="AP435" s="213"/>
      <c r="AQ435" s="213"/>
      <c r="AR435" s="213"/>
      <c r="AS435" s="213"/>
      <c r="AT435" s="213"/>
      <c r="AU435" s="213"/>
      <c r="AV435" s="213"/>
      <c r="AW435" s="213"/>
      <c r="AX435" s="213"/>
      <c r="AY435" s="213"/>
    </row>
    <row r="436" spans="1:51" ht="161.6" hidden="1" x14ac:dyDescent="0.4">
      <c r="A436" s="783" t="str">
        <f>Tabla135[[#This Row],[Id Riesgo]]</f>
        <v>RC43</v>
      </c>
      <c r="B436"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6" s="776" t="b">
        <f>Tabla135[[#This Row],[Identificado en paso 1 y 2?]]</f>
        <v>1</v>
      </c>
      <c r="D436" s="801">
        <f>_xlfn.XLOOKUP(Tabla135[[#This Row],[Id Riesgo]],Tabla13[Id Riesgo],Tabla13[Probabilidad],"",1)</f>
        <v>0.8</v>
      </c>
      <c r="E436" s="801">
        <f>IF(C436=TRUE,_xlfn.XLOOKUP(Tabla135[[#This Row],[Id Riesgo]],Tabla13[Id Riesgo],Tabla13[Porcentaje Impacto],"",1),"")</f>
        <v>0.8</v>
      </c>
      <c r="F436" s="290" t="str">
        <f t="shared" si="42"/>
        <v>RC43</v>
      </c>
      <c r="G436" s="414" t="b">
        <f>_xlfn.XLOOKUP(F436,Tabla13[Id Riesgo],Tabla13[Registro diligenciado],FALSE,1)</f>
        <v>1</v>
      </c>
      <c r="H436" s="290" t="str">
        <f>IF(G436,_xlfn.XLOOKUP(F436,Tabla6[Id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6" s="327">
        <f>_xlfn.XLOOKUP(Tabla135[[#This Row],[Id Riesgo]],Tabla13[Id Riesgo],Tabla13[Probabilidad])</f>
        <v>0.8</v>
      </c>
      <c r="J436" s="327">
        <f>_xlfn.XLOOKUP(Tabla135[[#This Row],[Id Riesgo]],Tabla13[Id Riesgo],Tabla13[Porcentaje Impacto],"",1)</f>
        <v>0.8</v>
      </c>
      <c r="K436" s="311">
        <v>5</v>
      </c>
      <c r="L436" s="314"/>
      <c r="M436" s="314"/>
      <c r="N436" s="314"/>
      <c r="O436" s="295"/>
      <c r="P436" s="314"/>
      <c r="Q436" s="328" t="str">
        <f>_xlfn.TEXTJOIN(" ",TRUE,Tabla135[[#This Row],[Actividad - Acción ¿Qué?
Inicia con verbo]],Tabla135[[#This Row],[Complemento
(Observaciones o desviaciones)]])</f>
        <v/>
      </c>
      <c r="R436" s="295"/>
      <c r="S436" s="327" t="str">
        <f>_xlfn.XLOOKUP(Tabla135[[#This Row],[Tipo de control]],Tabla7[Tipo de control],Tabla7[Peso],"",1)</f>
        <v/>
      </c>
      <c r="T436" s="290" t="str">
        <f>_xlfn.XLOOKUP(Tabla135[[#This Row],[Tipo de control]],Tabla7[Tipo de control],Tabla7[Afectación matriz],"",1)</f>
        <v/>
      </c>
      <c r="U436" s="295"/>
      <c r="V436" s="327" t="str">
        <f>_xlfn.XLOOKUP(Tabla135[[#This Row],[Implementación]],Tabla11[Implementación],Tabla11[Peso],"",1)</f>
        <v/>
      </c>
      <c r="W436" s="295"/>
      <c r="X436" s="295"/>
      <c r="Y436" s="295"/>
      <c r="Z436" s="295"/>
      <c r="AA436" s="310" t="str">
        <f>IFERROR(Tabla135[[#This Row],[Peso del control]]+Tabla135[[#This Row],[Peso de la implementación]],"")</f>
        <v/>
      </c>
      <c r="AB436" s="310" t="str" cm="1">
        <f t="array" ref="AB436">IFERROR(IF(Tabla135[[#This Row],[Registro diligenciado]]=TRUE,_xlfn.IFS(AND(Tabla135[[#This Row],[No. de Control]]=1,Tabla135[[#This Row],[Desplazamiento en la Matriz]]="Probabilidad"),D436-(D436*Tabla135[[#This Row],[Valor del control]]),AND(Tabla135[[#This Row],[No. de Control]]&gt;1,Tabla135[[#This Row],[Desplazamiento en la Matriz]]="Probabilidad"),AB435-(AB435*Tabla135[[#This Row],[Valor del control]]),AND(Tabla135[[#This Row],[No. de Control]]=1,Tabla135[[#This Row],[Desplazamiento en la Matriz]]="Impacto"),D436,AND(Tabla135[[#This Row],[No. de Control]]&gt;1,Tabla135[[#This Row],[Desplazamiento en la Matriz]]="Impacto"),AB435),""),"")</f>
        <v/>
      </c>
      <c r="AC436" s="310" t="str" cm="1">
        <f t="array" ref="AC436">IFERROR(IF(Tabla135[[#This Row],[Registro diligenciado]]=TRUE,_xlfn.IFS(AND(Tabla135[[#This Row],[No. de Control]]=1,Tabla135[[#This Row],[Desplazamiento en la Matriz]]="Impacto"),E436-(E436*Tabla135[[#This Row],[Valor del control]]),AND(Tabla135[[#This Row],[No. de Control]]&gt;1,Tabla135[[#This Row],[Desplazamiento en la Matriz]]="Impacto"),AC435-(AC435*Tabla135[[#This Row],[Valor del control]]),AND(Tabla135[[#This Row],[No. de Control]]=1,Tabla135[[#This Row],[Desplazamiento en la Matriz]]="Probabilidad"),E436,AND(Tabla135[[#This Row],[No. de Control]]&gt;1,Tabla135[[#This Row],[Desplazamiento en la Matriz]]="Probabilidad"),AC435),""),"")</f>
        <v/>
      </c>
      <c r="AD436" s="310">
        <f>IFERROR(_xlfn.MINIFS(Tabla135[Probabilidad residual],Tabla135[Id Riesgo],Tabla135[[#This Row],[Id Riesgo]]),"")</f>
        <v>0.28799999999999998</v>
      </c>
      <c r="AE436" s="310">
        <f>IFERROR(_xlfn.MINIFS(Tabla135[Impacto residual],Tabla135[Id Riesgo],Tabla135[[#This Row],[Id Riesgo]]),"")</f>
        <v>0.8</v>
      </c>
      <c r="AF436" s="310" t="str" cm="1">
        <f t="array" ref="AF4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6" s="310" t="str" cm="1">
        <f t="array" ref="AG4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6" s="213"/>
      <c r="AJ436" s="801">
        <f>_xlfn.MINIFS(Tabla135[Probabilidad residual],Tabla135[Id Riesgo],Tabla135[[#This Row],[Id Riesgo]])</f>
        <v>0.28799999999999998</v>
      </c>
      <c r="AK436" s="801">
        <f>_xlfn.MINIFS(Tabla135[Impacto residual],Tabla135[Id Riesgo],Tabla135[[#This Row],[Id Riesgo]])</f>
        <v>0.8</v>
      </c>
      <c r="AL436" s="801"/>
      <c r="AM436" s="801"/>
      <c r="AN436" s="213"/>
      <c r="AO436" s="213"/>
      <c r="AP436" s="213"/>
      <c r="AQ436" s="213"/>
      <c r="AR436" s="213"/>
      <c r="AS436" s="213"/>
      <c r="AT436" s="213"/>
      <c r="AU436" s="213"/>
      <c r="AV436" s="213"/>
      <c r="AW436" s="213"/>
      <c r="AX436" s="213"/>
      <c r="AY436" s="213"/>
    </row>
    <row r="437" spans="1:51" ht="161.6" hidden="1" x14ac:dyDescent="0.4">
      <c r="A437" s="783" t="str">
        <f>Tabla135[[#This Row],[Id Riesgo]]</f>
        <v>RC43</v>
      </c>
      <c r="B437"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7" s="776" t="b">
        <f>Tabla135[[#This Row],[Identificado en paso 1 y 2?]]</f>
        <v>1</v>
      </c>
      <c r="D437" s="801">
        <f>_xlfn.XLOOKUP(Tabla135[[#This Row],[Id Riesgo]],Tabla13[Id Riesgo],Tabla13[Probabilidad],"",1)</f>
        <v>0.8</v>
      </c>
      <c r="E437" s="801">
        <f>IF(C437=TRUE,_xlfn.XLOOKUP(Tabla135[[#This Row],[Id Riesgo]],Tabla13[Id Riesgo],Tabla13[Porcentaje Impacto],"",1),"")</f>
        <v>0.8</v>
      </c>
      <c r="F437" s="290" t="str">
        <f t="shared" si="42"/>
        <v>RC43</v>
      </c>
      <c r="G437" s="414" t="b">
        <f>_xlfn.XLOOKUP(F437,Tabla13[Id Riesgo],Tabla13[Registro diligenciado],FALSE,1)</f>
        <v>1</v>
      </c>
      <c r="H437" s="290" t="str">
        <f>IF(G437,_xlfn.XLOOKUP(F437,Tabla6[Id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7" s="327">
        <f>_xlfn.XLOOKUP(Tabla135[[#This Row],[Id Riesgo]],Tabla13[Id Riesgo],Tabla13[Probabilidad])</f>
        <v>0.8</v>
      </c>
      <c r="J437" s="327">
        <f>_xlfn.XLOOKUP(Tabla135[[#This Row],[Id Riesgo]],Tabla13[Id Riesgo],Tabla13[Porcentaje Impacto],"",1)</f>
        <v>0.8</v>
      </c>
      <c r="K437" s="311">
        <v>6</v>
      </c>
      <c r="L437" s="314"/>
      <c r="M437" s="314"/>
      <c r="N437" s="314"/>
      <c r="O437" s="295"/>
      <c r="P437" s="314"/>
      <c r="Q437" s="328" t="str">
        <f>_xlfn.TEXTJOIN(" ",TRUE,Tabla135[[#This Row],[Actividad - Acción ¿Qué?
Inicia con verbo]],Tabla135[[#This Row],[Complemento
(Observaciones o desviaciones)]])</f>
        <v/>
      </c>
      <c r="R437" s="295"/>
      <c r="S437" s="327" t="str">
        <f>_xlfn.XLOOKUP(Tabla135[[#This Row],[Tipo de control]],Tabla7[Tipo de control],Tabla7[Peso],"",1)</f>
        <v/>
      </c>
      <c r="T437" s="290" t="str">
        <f>_xlfn.XLOOKUP(Tabla135[[#This Row],[Tipo de control]],Tabla7[Tipo de control],Tabla7[Afectación matriz],"",1)</f>
        <v/>
      </c>
      <c r="U437" s="295"/>
      <c r="V437" s="327" t="str">
        <f>_xlfn.XLOOKUP(Tabla135[[#This Row],[Implementación]],Tabla11[Implementación],Tabla11[Peso],"",1)</f>
        <v/>
      </c>
      <c r="W437" s="295"/>
      <c r="X437" s="295"/>
      <c r="Y437" s="295"/>
      <c r="Z437" s="295"/>
      <c r="AA437" s="310" t="str">
        <f>IFERROR(Tabla135[[#This Row],[Peso del control]]+Tabla135[[#This Row],[Peso de la implementación]],"")</f>
        <v/>
      </c>
      <c r="AB437" s="310" t="str" cm="1">
        <f t="array" ref="AB437">IFERROR(IF(Tabla135[[#This Row],[Registro diligenciado]]=TRUE,_xlfn.IFS(AND(Tabla135[[#This Row],[No. de Control]]=1,Tabla135[[#This Row],[Desplazamiento en la Matriz]]="Probabilidad"),D437-(D437*Tabla135[[#This Row],[Valor del control]]),AND(Tabla135[[#This Row],[No. de Control]]&gt;1,Tabla135[[#This Row],[Desplazamiento en la Matriz]]="Probabilidad"),AB436-(AB436*Tabla135[[#This Row],[Valor del control]]),AND(Tabla135[[#This Row],[No. de Control]]=1,Tabla135[[#This Row],[Desplazamiento en la Matriz]]="Impacto"),D437,AND(Tabla135[[#This Row],[No. de Control]]&gt;1,Tabla135[[#This Row],[Desplazamiento en la Matriz]]="Impacto"),AB436),""),"")</f>
        <v/>
      </c>
      <c r="AC437" s="310" t="str" cm="1">
        <f t="array" ref="AC437">IFERROR(IF(Tabla135[[#This Row],[Registro diligenciado]]=TRUE,_xlfn.IFS(AND(Tabla135[[#This Row],[No. de Control]]=1,Tabla135[[#This Row],[Desplazamiento en la Matriz]]="Impacto"),E437-(E437*Tabla135[[#This Row],[Valor del control]]),AND(Tabla135[[#This Row],[No. de Control]]&gt;1,Tabla135[[#This Row],[Desplazamiento en la Matriz]]="Impacto"),AC436-(AC436*Tabla135[[#This Row],[Valor del control]]),AND(Tabla135[[#This Row],[No. de Control]]=1,Tabla135[[#This Row],[Desplazamiento en la Matriz]]="Probabilidad"),E437,AND(Tabla135[[#This Row],[No. de Control]]&gt;1,Tabla135[[#This Row],[Desplazamiento en la Matriz]]="Probabilidad"),AC436),""),"")</f>
        <v/>
      </c>
      <c r="AD437" s="310">
        <f>IFERROR(_xlfn.MINIFS(Tabla135[Probabilidad residual],Tabla135[Id Riesgo],Tabla135[[#This Row],[Id Riesgo]]),"")</f>
        <v>0.28799999999999998</v>
      </c>
      <c r="AE437" s="310">
        <f>IFERROR(_xlfn.MINIFS(Tabla135[Impacto residual],Tabla135[Id Riesgo],Tabla135[[#This Row],[Id Riesgo]]),"")</f>
        <v>0.8</v>
      </c>
      <c r="AF437" s="310" t="str" cm="1">
        <f t="array" ref="AF4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7" s="310" t="str" cm="1">
        <f t="array" ref="AG4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7" s="213"/>
      <c r="AJ437" s="801">
        <f>_xlfn.MINIFS(Tabla135[Probabilidad residual],Tabla135[Id Riesgo],Tabla135[[#This Row],[Id Riesgo]])</f>
        <v>0.28799999999999998</v>
      </c>
      <c r="AK437" s="801">
        <f>_xlfn.MINIFS(Tabla135[Impacto residual],Tabla135[Id Riesgo],Tabla135[[#This Row],[Id Riesgo]])</f>
        <v>0.8</v>
      </c>
      <c r="AL437" s="801"/>
      <c r="AM437" s="801"/>
      <c r="AN437" s="213"/>
      <c r="AO437" s="213"/>
      <c r="AP437" s="213"/>
      <c r="AQ437" s="213"/>
      <c r="AR437" s="213"/>
      <c r="AS437" s="213"/>
      <c r="AT437" s="213"/>
      <c r="AU437" s="213"/>
      <c r="AV437" s="213"/>
      <c r="AW437" s="213"/>
      <c r="AX437" s="213"/>
      <c r="AY437" s="213"/>
    </row>
    <row r="438" spans="1:51" ht="161.6" hidden="1" x14ac:dyDescent="0.4">
      <c r="A438" s="783" t="str">
        <f>Tabla135[[#This Row],[Id Riesgo]]</f>
        <v>RC43</v>
      </c>
      <c r="B438"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8" s="776" t="b">
        <f>Tabla135[[#This Row],[Identificado en paso 1 y 2?]]</f>
        <v>1</v>
      </c>
      <c r="D438" s="801">
        <f>_xlfn.XLOOKUP(Tabla135[[#This Row],[Id Riesgo]],Tabla13[Id Riesgo],Tabla13[Probabilidad],"",1)</f>
        <v>0.8</v>
      </c>
      <c r="E438" s="801">
        <f>IF(C438=TRUE,_xlfn.XLOOKUP(Tabla135[[#This Row],[Id Riesgo]],Tabla13[Id Riesgo],Tabla13[Porcentaje Impacto],"",1),"")</f>
        <v>0.8</v>
      </c>
      <c r="F438" s="290" t="str">
        <f t="shared" si="42"/>
        <v>RC43</v>
      </c>
      <c r="G438" s="414" t="b">
        <f>_xlfn.XLOOKUP(F438,Tabla13[Id Riesgo],Tabla13[Registro diligenciado],FALSE,1)</f>
        <v>1</v>
      </c>
      <c r="H438" s="290" t="str">
        <f>IF(G438,_xlfn.XLOOKUP(F438,Tabla6[Id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8" s="327">
        <f>_xlfn.XLOOKUP(Tabla135[[#This Row],[Id Riesgo]],Tabla13[Id Riesgo],Tabla13[Probabilidad])</f>
        <v>0.8</v>
      </c>
      <c r="J438" s="327">
        <f>_xlfn.XLOOKUP(Tabla135[[#This Row],[Id Riesgo]],Tabla13[Id Riesgo],Tabla13[Porcentaje Impacto],"",1)</f>
        <v>0.8</v>
      </c>
      <c r="K438" s="311">
        <v>7</v>
      </c>
      <c r="L438" s="314"/>
      <c r="M438" s="314"/>
      <c r="N438" s="314"/>
      <c r="O438" s="295"/>
      <c r="P438" s="314"/>
      <c r="Q438" s="328" t="str">
        <f>_xlfn.TEXTJOIN(" ",TRUE,Tabla135[[#This Row],[Actividad - Acción ¿Qué?
Inicia con verbo]],Tabla135[[#This Row],[Complemento
(Observaciones o desviaciones)]])</f>
        <v/>
      </c>
      <c r="R438" s="295"/>
      <c r="S438" s="327" t="str">
        <f>_xlfn.XLOOKUP(Tabla135[[#This Row],[Tipo de control]],Tabla7[Tipo de control],Tabla7[Peso],"",1)</f>
        <v/>
      </c>
      <c r="T438" s="290" t="str">
        <f>_xlfn.XLOOKUP(Tabla135[[#This Row],[Tipo de control]],Tabla7[Tipo de control],Tabla7[Afectación matriz],"",1)</f>
        <v/>
      </c>
      <c r="U438" s="295"/>
      <c r="V438" s="327" t="str">
        <f>_xlfn.XLOOKUP(Tabla135[[#This Row],[Implementación]],Tabla11[Implementación],Tabla11[Peso],"",1)</f>
        <v/>
      </c>
      <c r="W438" s="295"/>
      <c r="X438" s="295"/>
      <c r="Y438" s="295"/>
      <c r="Z438" s="295"/>
      <c r="AA438" s="310" t="str">
        <f>IFERROR(Tabla135[[#This Row],[Peso del control]]+Tabla135[[#This Row],[Peso de la implementación]],"")</f>
        <v/>
      </c>
      <c r="AB438" s="310" t="str" cm="1">
        <f t="array" ref="AB438">IFERROR(IF(Tabla135[[#This Row],[Registro diligenciado]]=TRUE,_xlfn.IFS(AND(Tabla135[[#This Row],[No. de Control]]=1,Tabla135[[#This Row],[Desplazamiento en la Matriz]]="Probabilidad"),D438-(D438*Tabla135[[#This Row],[Valor del control]]),AND(Tabla135[[#This Row],[No. de Control]]&gt;1,Tabla135[[#This Row],[Desplazamiento en la Matriz]]="Probabilidad"),AB437-(AB437*Tabla135[[#This Row],[Valor del control]]),AND(Tabla135[[#This Row],[No. de Control]]=1,Tabla135[[#This Row],[Desplazamiento en la Matriz]]="Impacto"),D438,AND(Tabla135[[#This Row],[No. de Control]]&gt;1,Tabla135[[#This Row],[Desplazamiento en la Matriz]]="Impacto"),AB437),""),"")</f>
        <v/>
      </c>
      <c r="AC438" s="310" t="str" cm="1">
        <f t="array" ref="AC438">IFERROR(IF(Tabla135[[#This Row],[Registro diligenciado]]=TRUE,_xlfn.IFS(AND(Tabla135[[#This Row],[No. de Control]]=1,Tabla135[[#This Row],[Desplazamiento en la Matriz]]="Impacto"),E438-(E438*Tabla135[[#This Row],[Valor del control]]),AND(Tabla135[[#This Row],[No. de Control]]&gt;1,Tabla135[[#This Row],[Desplazamiento en la Matriz]]="Impacto"),AC437-(AC437*Tabla135[[#This Row],[Valor del control]]),AND(Tabla135[[#This Row],[No. de Control]]=1,Tabla135[[#This Row],[Desplazamiento en la Matriz]]="Probabilidad"),E438,AND(Tabla135[[#This Row],[No. de Control]]&gt;1,Tabla135[[#This Row],[Desplazamiento en la Matriz]]="Probabilidad"),AC437),""),"")</f>
        <v/>
      </c>
      <c r="AD438" s="310">
        <f>IFERROR(_xlfn.MINIFS(Tabla135[Probabilidad residual],Tabla135[Id Riesgo],Tabla135[[#This Row],[Id Riesgo]]),"")</f>
        <v>0.28799999999999998</v>
      </c>
      <c r="AE438" s="310">
        <f>IFERROR(_xlfn.MINIFS(Tabla135[Impacto residual],Tabla135[Id Riesgo],Tabla135[[#This Row],[Id Riesgo]]),"")</f>
        <v>0.8</v>
      </c>
      <c r="AF438" s="310" t="str" cm="1">
        <f t="array" ref="AF4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8" s="310" t="str" cm="1">
        <f t="array" ref="AG4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8" s="213"/>
      <c r="AJ438" s="801">
        <f>_xlfn.MINIFS(Tabla135[Probabilidad residual],Tabla135[Id Riesgo],Tabla135[[#This Row],[Id Riesgo]])</f>
        <v>0.28799999999999998</v>
      </c>
      <c r="AK438" s="801">
        <f>_xlfn.MINIFS(Tabla135[Impacto residual],Tabla135[Id Riesgo],Tabla135[[#This Row],[Id Riesgo]])</f>
        <v>0.8</v>
      </c>
      <c r="AL438" s="801"/>
      <c r="AM438" s="801"/>
      <c r="AN438" s="213"/>
      <c r="AO438" s="213"/>
      <c r="AP438" s="213"/>
      <c r="AQ438" s="213"/>
      <c r="AR438" s="213"/>
      <c r="AS438" s="213"/>
      <c r="AT438" s="213"/>
      <c r="AU438" s="213"/>
      <c r="AV438" s="213"/>
      <c r="AW438" s="213"/>
      <c r="AX438" s="213"/>
      <c r="AY438" s="213"/>
    </row>
    <row r="439" spans="1:51" ht="161.6" hidden="1" x14ac:dyDescent="0.4">
      <c r="A439" s="783" t="str">
        <f>Tabla135[[#This Row],[Id Riesgo]]</f>
        <v>RC43</v>
      </c>
      <c r="B439"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39" s="776" t="b">
        <f>Tabla135[[#This Row],[Identificado en paso 1 y 2?]]</f>
        <v>1</v>
      </c>
      <c r="D439" s="801">
        <f>_xlfn.XLOOKUP(Tabla135[[#This Row],[Id Riesgo]],Tabla13[Id Riesgo],Tabla13[Probabilidad],"",1)</f>
        <v>0.8</v>
      </c>
      <c r="E439" s="801">
        <f>IF(C439=TRUE,_xlfn.XLOOKUP(Tabla135[[#This Row],[Id Riesgo]],Tabla13[Id Riesgo],Tabla13[Porcentaje Impacto],"",1),"")</f>
        <v>0.8</v>
      </c>
      <c r="F439" s="290" t="str">
        <f t="shared" si="42"/>
        <v>RC43</v>
      </c>
      <c r="G439" s="414" t="b">
        <f>_xlfn.XLOOKUP(F439,Tabla13[Id Riesgo],Tabla13[Registro diligenciado],FALSE,1)</f>
        <v>1</v>
      </c>
      <c r="H439" s="290" t="str">
        <f>IF(G439,_xlfn.XLOOKUP(F439,Tabla6[Id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39" s="327">
        <f>_xlfn.XLOOKUP(Tabla135[[#This Row],[Id Riesgo]],Tabla13[Id Riesgo],Tabla13[Probabilidad])</f>
        <v>0.8</v>
      </c>
      <c r="J439" s="327">
        <f>_xlfn.XLOOKUP(Tabla135[[#This Row],[Id Riesgo]],Tabla13[Id Riesgo],Tabla13[Porcentaje Impacto],"",1)</f>
        <v>0.8</v>
      </c>
      <c r="K439" s="311">
        <v>8</v>
      </c>
      <c r="L439" s="314"/>
      <c r="M439" s="314"/>
      <c r="N439" s="314"/>
      <c r="O439" s="295"/>
      <c r="P439" s="314"/>
      <c r="Q439" s="328" t="str">
        <f>_xlfn.TEXTJOIN(" ",TRUE,Tabla135[[#This Row],[Actividad - Acción ¿Qué?
Inicia con verbo]],Tabla135[[#This Row],[Complemento
(Observaciones o desviaciones)]])</f>
        <v/>
      </c>
      <c r="R439" s="295"/>
      <c r="S439" s="327" t="str">
        <f>_xlfn.XLOOKUP(Tabla135[[#This Row],[Tipo de control]],Tabla7[Tipo de control],Tabla7[Peso],"",1)</f>
        <v/>
      </c>
      <c r="T439" s="290" t="str">
        <f>_xlfn.XLOOKUP(Tabla135[[#This Row],[Tipo de control]],Tabla7[Tipo de control],Tabla7[Afectación matriz],"",1)</f>
        <v/>
      </c>
      <c r="U439" s="295"/>
      <c r="V439" s="327" t="str">
        <f>_xlfn.XLOOKUP(Tabla135[[#This Row],[Implementación]],Tabla11[Implementación],Tabla11[Peso],"",1)</f>
        <v/>
      </c>
      <c r="W439" s="295"/>
      <c r="X439" s="295"/>
      <c r="Y439" s="295"/>
      <c r="Z439" s="295"/>
      <c r="AA439" s="310" t="str">
        <f>IFERROR(Tabla135[[#This Row],[Peso del control]]+Tabla135[[#This Row],[Peso de la implementación]],"")</f>
        <v/>
      </c>
      <c r="AB439" s="310" t="str" cm="1">
        <f t="array" ref="AB439">IFERROR(IF(Tabla135[[#This Row],[Registro diligenciado]]=TRUE,_xlfn.IFS(AND(Tabla135[[#This Row],[No. de Control]]=1,Tabla135[[#This Row],[Desplazamiento en la Matriz]]="Probabilidad"),D439-(D439*Tabla135[[#This Row],[Valor del control]]),AND(Tabla135[[#This Row],[No. de Control]]&gt;1,Tabla135[[#This Row],[Desplazamiento en la Matriz]]="Probabilidad"),AB438-(AB438*Tabla135[[#This Row],[Valor del control]]),AND(Tabla135[[#This Row],[No. de Control]]=1,Tabla135[[#This Row],[Desplazamiento en la Matriz]]="Impacto"),D439,AND(Tabla135[[#This Row],[No. de Control]]&gt;1,Tabla135[[#This Row],[Desplazamiento en la Matriz]]="Impacto"),AB438),""),"")</f>
        <v/>
      </c>
      <c r="AC439" s="310" t="str" cm="1">
        <f t="array" ref="AC439">IFERROR(IF(Tabla135[[#This Row],[Registro diligenciado]]=TRUE,_xlfn.IFS(AND(Tabla135[[#This Row],[No. de Control]]=1,Tabla135[[#This Row],[Desplazamiento en la Matriz]]="Impacto"),E439-(E439*Tabla135[[#This Row],[Valor del control]]),AND(Tabla135[[#This Row],[No. de Control]]&gt;1,Tabla135[[#This Row],[Desplazamiento en la Matriz]]="Impacto"),AC438-(AC438*Tabla135[[#This Row],[Valor del control]]),AND(Tabla135[[#This Row],[No. de Control]]=1,Tabla135[[#This Row],[Desplazamiento en la Matriz]]="Probabilidad"),E439,AND(Tabla135[[#This Row],[No. de Control]]&gt;1,Tabla135[[#This Row],[Desplazamiento en la Matriz]]="Probabilidad"),AC438),""),"")</f>
        <v/>
      </c>
      <c r="AD439" s="310">
        <f>IFERROR(_xlfn.MINIFS(Tabla135[Probabilidad residual],Tabla135[Id Riesgo],Tabla135[[#This Row],[Id Riesgo]]),"")</f>
        <v>0.28799999999999998</v>
      </c>
      <c r="AE439" s="310">
        <f>IFERROR(_xlfn.MINIFS(Tabla135[Impacto residual],Tabla135[Id Riesgo],Tabla135[[#This Row],[Id Riesgo]]),"")</f>
        <v>0.8</v>
      </c>
      <c r="AF439" s="310" t="str" cm="1">
        <f t="array" ref="AF4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39" s="310" t="str" cm="1">
        <f t="array" ref="AG4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39" s="213"/>
      <c r="AJ439" s="801">
        <f>_xlfn.MINIFS(Tabla135[Probabilidad residual],Tabla135[Id Riesgo],Tabla135[[#This Row],[Id Riesgo]])</f>
        <v>0.28799999999999998</v>
      </c>
      <c r="AK439" s="801">
        <f>_xlfn.MINIFS(Tabla135[Impacto residual],Tabla135[Id Riesgo],Tabla135[[#This Row],[Id Riesgo]])</f>
        <v>0.8</v>
      </c>
      <c r="AL439" s="801"/>
      <c r="AM439" s="801"/>
      <c r="AN439" s="213"/>
      <c r="AO439" s="213"/>
      <c r="AP439" s="213"/>
      <c r="AQ439" s="213"/>
      <c r="AR439" s="213"/>
      <c r="AS439" s="213"/>
      <c r="AT439" s="213"/>
      <c r="AU439" s="213"/>
      <c r="AV439" s="213"/>
      <c r="AW439" s="213"/>
      <c r="AX439" s="213"/>
      <c r="AY439" s="213"/>
    </row>
    <row r="440" spans="1:51" ht="161.6" hidden="1" x14ac:dyDescent="0.4">
      <c r="A440" s="783" t="str">
        <f>Tabla135[[#This Row],[Id Riesgo]]</f>
        <v>RC43</v>
      </c>
      <c r="B440"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40" s="776" t="b">
        <f>Tabla135[[#This Row],[Identificado en paso 1 y 2?]]</f>
        <v>1</v>
      </c>
      <c r="D440" s="801">
        <f>_xlfn.XLOOKUP(Tabla135[[#This Row],[Id Riesgo]],Tabla13[Id Riesgo],Tabla13[Probabilidad],"",1)</f>
        <v>0.8</v>
      </c>
      <c r="E440" s="801">
        <f>IF(C440=TRUE,_xlfn.XLOOKUP(Tabla135[[#This Row],[Id Riesgo]],Tabla13[Id Riesgo],Tabla13[Porcentaje Impacto],"",1),"")</f>
        <v>0.8</v>
      </c>
      <c r="F440" s="290" t="str">
        <f t="shared" si="42"/>
        <v>RC43</v>
      </c>
      <c r="G440" s="414" t="b">
        <f>_xlfn.XLOOKUP(F440,Tabla13[Id Riesgo],Tabla13[Registro diligenciado],FALSE,1)</f>
        <v>1</v>
      </c>
      <c r="H440" s="290" t="str">
        <f>IF(G440,_xlfn.XLOOKUP(F440,Tabla6[Id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40" s="327">
        <f>_xlfn.XLOOKUP(Tabla135[[#This Row],[Id Riesgo]],Tabla13[Id Riesgo],Tabla13[Probabilidad])</f>
        <v>0.8</v>
      </c>
      <c r="J440" s="327">
        <f>_xlfn.XLOOKUP(Tabla135[[#This Row],[Id Riesgo]],Tabla13[Id Riesgo],Tabla13[Porcentaje Impacto],"",1)</f>
        <v>0.8</v>
      </c>
      <c r="K440" s="311">
        <v>9</v>
      </c>
      <c r="L440" s="314"/>
      <c r="M440" s="314"/>
      <c r="N440" s="314"/>
      <c r="O440" s="295"/>
      <c r="P440" s="314"/>
      <c r="Q440" s="328" t="str">
        <f>_xlfn.TEXTJOIN(" ",TRUE,Tabla135[[#This Row],[Actividad - Acción ¿Qué?
Inicia con verbo]],Tabla135[[#This Row],[Complemento
(Observaciones o desviaciones)]])</f>
        <v/>
      </c>
      <c r="R440" s="295"/>
      <c r="S440" s="327" t="str">
        <f>_xlfn.XLOOKUP(Tabla135[[#This Row],[Tipo de control]],Tabla7[Tipo de control],Tabla7[Peso],"",1)</f>
        <v/>
      </c>
      <c r="T440" s="290" t="str">
        <f>_xlfn.XLOOKUP(Tabla135[[#This Row],[Tipo de control]],Tabla7[Tipo de control],Tabla7[Afectación matriz],"",1)</f>
        <v/>
      </c>
      <c r="U440" s="295"/>
      <c r="V440" s="327" t="str">
        <f>_xlfn.XLOOKUP(Tabla135[[#This Row],[Implementación]],Tabla11[Implementación],Tabla11[Peso],"",1)</f>
        <v/>
      </c>
      <c r="W440" s="295"/>
      <c r="X440" s="295"/>
      <c r="Y440" s="295"/>
      <c r="Z440" s="295"/>
      <c r="AA440" s="310" t="str">
        <f>IFERROR(Tabla135[[#This Row],[Peso del control]]+Tabla135[[#This Row],[Peso de la implementación]],"")</f>
        <v/>
      </c>
      <c r="AB440" s="310" t="str" cm="1">
        <f t="array" ref="AB440">IFERROR(IF(Tabla135[[#This Row],[Registro diligenciado]]=TRUE,_xlfn.IFS(AND(Tabla135[[#This Row],[No. de Control]]=1,Tabla135[[#This Row],[Desplazamiento en la Matriz]]="Probabilidad"),D440-(D440*Tabla135[[#This Row],[Valor del control]]),AND(Tabla135[[#This Row],[No. de Control]]&gt;1,Tabla135[[#This Row],[Desplazamiento en la Matriz]]="Probabilidad"),AB439-(AB439*Tabla135[[#This Row],[Valor del control]]),AND(Tabla135[[#This Row],[No. de Control]]=1,Tabla135[[#This Row],[Desplazamiento en la Matriz]]="Impacto"),D440,AND(Tabla135[[#This Row],[No. de Control]]&gt;1,Tabla135[[#This Row],[Desplazamiento en la Matriz]]="Impacto"),AB439),""),"")</f>
        <v/>
      </c>
      <c r="AC440" s="310" t="str" cm="1">
        <f t="array" ref="AC440">IFERROR(IF(Tabla135[[#This Row],[Registro diligenciado]]=TRUE,_xlfn.IFS(AND(Tabla135[[#This Row],[No. de Control]]=1,Tabla135[[#This Row],[Desplazamiento en la Matriz]]="Impacto"),E440-(E440*Tabla135[[#This Row],[Valor del control]]),AND(Tabla135[[#This Row],[No. de Control]]&gt;1,Tabla135[[#This Row],[Desplazamiento en la Matriz]]="Impacto"),AC439-(AC439*Tabla135[[#This Row],[Valor del control]]),AND(Tabla135[[#This Row],[No. de Control]]=1,Tabla135[[#This Row],[Desplazamiento en la Matriz]]="Probabilidad"),E440,AND(Tabla135[[#This Row],[No. de Control]]&gt;1,Tabla135[[#This Row],[Desplazamiento en la Matriz]]="Probabilidad"),AC439),""),"")</f>
        <v/>
      </c>
      <c r="AD440" s="310">
        <f>IFERROR(_xlfn.MINIFS(Tabla135[Probabilidad residual],Tabla135[Id Riesgo],Tabla135[[#This Row],[Id Riesgo]]),"")</f>
        <v>0.28799999999999998</v>
      </c>
      <c r="AE440" s="310">
        <f>IFERROR(_xlfn.MINIFS(Tabla135[Impacto residual],Tabla135[Id Riesgo],Tabla135[[#This Row],[Id Riesgo]]),"")</f>
        <v>0.8</v>
      </c>
      <c r="AF440" s="310" t="str" cm="1">
        <f t="array" ref="AF4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40" s="310" t="str" cm="1">
        <f t="array" ref="AG4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0" s="213"/>
      <c r="AJ440" s="801">
        <f>_xlfn.MINIFS(Tabla135[Probabilidad residual],Tabla135[Id Riesgo],Tabla135[[#This Row],[Id Riesgo]])</f>
        <v>0.28799999999999998</v>
      </c>
      <c r="AK440" s="801">
        <f>_xlfn.MINIFS(Tabla135[Impacto residual],Tabla135[Id Riesgo],Tabla135[[#This Row],[Id Riesgo]])</f>
        <v>0.8</v>
      </c>
      <c r="AL440" s="801"/>
      <c r="AM440" s="801"/>
      <c r="AN440" s="213"/>
      <c r="AO440" s="213"/>
      <c r="AP440" s="213"/>
      <c r="AQ440" s="213"/>
      <c r="AR440" s="213"/>
      <c r="AS440" s="213"/>
      <c r="AT440" s="213"/>
      <c r="AU440" s="213"/>
      <c r="AV440" s="213"/>
      <c r="AW440" s="213"/>
      <c r="AX440" s="213"/>
      <c r="AY440" s="213"/>
    </row>
    <row r="441" spans="1:51" ht="161.6" hidden="1" x14ac:dyDescent="0.4">
      <c r="A441" s="783" t="str">
        <f>Tabla135[[#This Row],[Id Riesgo]]</f>
        <v>RC43</v>
      </c>
      <c r="B441" s="784" t="str">
        <f>Tabla135[[#This Row],[Riesgo]]</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C441" s="776" t="b">
        <f>Tabla135[[#This Row],[Identificado en paso 1 y 2?]]</f>
        <v>1</v>
      </c>
      <c r="D441" s="801">
        <f>_xlfn.XLOOKUP(Tabla135[[#This Row],[Id Riesgo]],Tabla13[Id Riesgo],Tabla13[Probabilidad],"",1)</f>
        <v>0.8</v>
      </c>
      <c r="E441" s="801">
        <f>IF(C441=TRUE,_xlfn.XLOOKUP(Tabla135[[#This Row],[Id Riesgo]],Tabla13[Id Riesgo],Tabla13[Porcentaje Impacto],"",1),"")</f>
        <v>0.8</v>
      </c>
      <c r="F441" s="290" t="str">
        <f t="shared" si="42"/>
        <v>RC43</v>
      </c>
      <c r="G441" s="414" t="b">
        <f>_xlfn.XLOOKUP(F441,Tabla13[Id Riesgo],Tabla13[Registro diligenciado],FALSE,1)</f>
        <v>1</v>
      </c>
      <c r="H441" s="290" t="str">
        <f>IF(G441,_xlfn.XLOOKUP(F441,Tabla6[Id Riesgo],Tabla6[DESCRIPCIÓN DEL RIESGO],FALSE,1),"")</f>
        <v>Posibilidad de afectación Legal, Reputacional por Fraude interno debido a Una mala atención a la ciudadanía por desconocimiento en los procesos de gestión del modelo de atención, incumpliendo con el deber de informar a los ciudadanos, o entregar datos de carácter personal sobre potenciales beneficarios a terceros que no estén debidamente autorizados o acrediten la calidad necesaria por quienes tengan tramites administrativos ante la Agencia Nacional de Tierras.</v>
      </c>
      <c r="I441" s="327">
        <f>_xlfn.XLOOKUP(Tabla135[[#This Row],[Id Riesgo]],Tabla13[Id Riesgo],Tabla13[Probabilidad])</f>
        <v>0.8</v>
      </c>
      <c r="J441" s="327">
        <f>_xlfn.XLOOKUP(Tabla135[[#This Row],[Id Riesgo]],Tabla13[Id Riesgo],Tabla13[Porcentaje Impacto],"",1)</f>
        <v>0.8</v>
      </c>
      <c r="K441" s="311">
        <v>10</v>
      </c>
      <c r="L441" s="314"/>
      <c r="M441" s="314"/>
      <c r="N441" s="314"/>
      <c r="O441" s="295"/>
      <c r="P441" s="314"/>
      <c r="Q441" s="328" t="str">
        <f>_xlfn.TEXTJOIN(" ",TRUE,Tabla135[[#This Row],[Actividad - Acción ¿Qué?
Inicia con verbo]],Tabla135[[#This Row],[Complemento
(Observaciones o desviaciones)]])</f>
        <v/>
      </c>
      <c r="R441" s="295"/>
      <c r="S441" s="327" t="str">
        <f>_xlfn.XLOOKUP(Tabla135[[#This Row],[Tipo de control]],Tabla7[Tipo de control],Tabla7[Peso],"",1)</f>
        <v/>
      </c>
      <c r="T441" s="290" t="str">
        <f>_xlfn.XLOOKUP(Tabla135[[#This Row],[Tipo de control]],Tabla7[Tipo de control],Tabla7[Afectación matriz],"",1)</f>
        <v/>
      </c>
      <c r="U441" s="295"/>
      <c r="V441" s="327" t="str">
        <f>_xlfn.XLOOKUP(Tabla135[[#This Row],[Implementación]],Tabla11[Implementación],Tabla11[Peso],"",1)</f>
        <v/>
      </c>
      <c r="W441" s="295"/>
      <c r="X441" s="295"/>
      <c r="Y441" s="295"/>
      <c r="Z441" s="295"/>
      <c r="AA441" s="310" t="str">
        <f>IFERROR(Tabla135[[#This Row],[Peso del control]]+Tabla135[[#This Row],[Peso de la implementación]],"")</f>
        <v/>
      </c>
      <c r="AB441" s="310" t="str" cm="1">
        <f t="array" ref="AB441">IFERROR(IF(Tabla135[[#This Row],[Registro diligenciado]]=TRUE,_xlfn.IFS(AND(Tabla135[[#This Row],[No. de Control]]=1,Tabla135[[#This Row],[Desplazamiento en la Matriz]]="Probabilidad"),D441-(D441*Tabla135[[#This Row],[Valor del control]]),AND(Tabla135[[#This Row],[No. de Control]]&gt;1,Tabla135[[#This Row],[Desplazamiento en la Matriz]]="Probabilidad"),AB440-(AB440*Tabla135[[#This Row],[Valor del control]]),AND(Tabla135[[#This Row],[No. de Control]]=1,Tabla135[[#This Row],[Desplazamiento en la Matriz]]="Impacto"),D441,AND(Tabla135[[#This Row],[No. de Control]]&gt;1,Tabla135[[#This Row],[Desplazamiento en la Matriz]]="Impacto"),AB440),""),"")</f>
        <v/>
      </c>
      <c r="AC441" s="310" t="str" cm="1">
        <f t="array" ref="AC441">IFERROR(IF(Tabla135[[#This Row],[Registro diligenciado]]=TRUE,_xlfn.IFS(AND(Tabla135[[#This Row],[No. de Control]]=1,Tabla135[[#This Row],[Desplazamiento en la Matriz]]="Impacto"),E441-(E441*Tabla135[[#This Row],[Valor del control]]),AND(Tabla135[[#This Row],[No. de Control]]&gt;1,Tabla135[[#This Row],[Desplazamiento en la Matriz]]="Impacto"),AC440-(AC440*Tabla135[[#This Row],[Valor del control]]),AND(Tabla135[[#This Row],[No. de Control]]=1,Tabla135[[#This Row],[Desplazamiento en la Matriz]]="Probabilidad"),E441,AND(Tabla135[[#This Row],[No. de Control]]&gt;1,Tabla135[[#This Row],[Desplazamiento en la Matriz]]="Probabilidad"),AC440),""),"")</f>
        <v/>
      </c>
      <c r="AD441" s="310">
        <f>IFERROR(_xlfn.MINIFS(Tabla135[Probabilidad residual],Tabla135[Id Riesgo],Tabla135[[#This Row],[Id Riesgo]]),"")</f>
        <v>0.28799999999999998</v>
      </c>
      <c r="AE441" s="310">
        <f>IFERROR(_xlfn.MINIFS(Tabla135[Impacto residual],Tabla135[Id Riesgo],Tabla135[[#This Row],[Id Riesgo]]),"")</f>
        <v>0.8</v>
      </c>
      <c r="AF441" s="310" t="str" cm="1">
        <f t="array" ref="AF4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41" s="310" t="str" cm="1">
        <f t="array" ref="AG4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1" s="213"/>
      <c r="AJ441" s="801">
        <f>_xlfn.MINIFS(Tabla135[Probabilidad residual],Tabla135[Id Riesgo],Tabla135[[#This Row],[Id Riesgo]])</f>
        <v>0.28799999999999998</v>
      </c>
      <c r="AK441" s="801">
        <f>_xlfn.MINIFS(Tabla135[Impacto residual],Tabla135[Id Riesgo],Tabla135[[#This Row],[Id Riesgo]])</f>
        <v>0.8</v>
      </c>
      <c r="AL441" s="801"/>
      <c r="AM441" s="801"/>
      <c r="AN441" s="213"/>
      <c r="AO441" s="213"/>
      <c r="AP441" s="213"/>
      <c r="AQ441" s="213"/>
      <c r="AR441" s="213"/>
      <c r="AS441" s="213"/>
      <c r="AT441" s="213"/>
      <c r="AU441" s="213"/>
      <c r="AV441" s="213"/>
      <c r="AW441" s="213"/>
      <c r="AX441" s="213"/>
      <c r="AY441" s="213"/>
    </row>
    <row r="442" spans="1:51" ht="74.599999999999994" x14ac:dyDescent="0.4">
      <c r="A442" s="783" t="str">
        <f>Tabla135[[#This Row],[Id Riesgo]]</f>
        <v>RC44</v>
      </c>
      <c r="B442" s="784" t="str">
        <f>Tabla135[[#This Row],[Riesgo]]</f>
        <v>Posibilidad de afectación Legal, Reputacional por Fraude interno debido a No brindar respuesta oportuna a las PQRSD causadas por la debilidad en el seguimiento de las solicitudes interpuestas por la ciudadania ante la UGT Nororiente</v>
      </c>
      <c r="C442" s="776" t="b">
        <f>Tabla135[[#This Row],[Identificado en paso 1 y 2?]]</f>
        <v>1</v>
      </c>
      <c r="D442" s="801">
        <f>_xlfn.XLOOKUP(Tabla135[[#This Row],[Id Riesgo]],Tabla13[Id Riesgo],Tabla13[Probabilidad],"",1)</f>
        <v>0.8</v>
      </c>
      <c r="E442" s="801">
        <f>IF(C442=TRUE,_xlfn.XLOOKUP(Tabla135[[#This Row],[Id Riesgo]],Tabla13[Id Riesgo],Tabla13[Porcentaje Impacto],"",1),"")</f>
        <v>0.8</v>
      </c>
      <c r="F442" s="290" t="s">
        <v>635</v>
      </c>
      <c r="G442" s="414" t="b">
        <f>_xlfn.XLOOKUP(F442,Tabla13[Id Riesgo],Tabla13[Registro diligenciado],FALSE,1)</f>
        <v>1</v>
      </c>
      <c r="H442" s="290" t="str">
        <f>IF(G442,_xlfn.XLOOKUP(F442,Tabla6[Id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2" s="327">
        <f>_xlfn.XLOOKUP(Tabla135[[#This Row],[Id Riesgo]],Tabla13[Id Riesgo],Tabla13[Probabilidad])</f>
        <v>0.8</v>
      </c>
      <c r="J442" s="327">
        <f>_xlfn.XLOOKUP(Tabla135[[#This Row],[Id Riesgo]],Tabla13[Id Riesgo],Tabla13[Porcentaje Impacto],"",1)</f>
        <v>0.8</v>
      </c>
      <c r="K442" s="311">
        <v>1</v>
      </c>
      <c r="L442" s="314" t="s">
        <v>308</v>
      </c>
      <c r="M442" s="314" t="s">
        <v>128</v>
      </c>
      <c r="N442" s="314" t="s">
        <v>266</v>
      </c>
      <c r="O442" s="295" t="s">
        <v>1011</v>
      </c>
      <c r="P442" s="314" t="s">
        <v>1012</v>
      </c>
      <c r="Q442" s="328" t="str">
        <f>_xlfn.TEXTJOIN(" ",TRUE,Tabla135[[#This Row],[Actividad - Acción ¿Qué?
Inicia con verbo]],Tabla135[[#This Row],[Complemento
(Observaciones o desviaciones)]])</f>
        <v>Revision y seguimiento de la matriz por medio de la cual se consolida y se distribuyen las PQRSD, de acuerdo a la competencia del tramite solicitado para garantizar la correcta aplicación de la ley 1755 de 2015</v>
      </c>
      <c r="R442" s="295" t="s">
        <v>135</v>
      </c>
      <c r="S442" s="327">
        <f>_xlfn.XLOOKUP(Tabla135[[#This Row],[Tipo de control]],Tabla7[Tipo de control],Tabla7[Peso],"",1)</f>
        <v>0.15</v>
      </c>
      <c r="T442" s="290" t="str">
        <f>_xlfn.XLOOKUP(Tabla135[[#This Row],[Tipo de control]],Tabla7[Tipo de control],Tabla7[Afectación matriz],"",1)</f>
        <v>Probabilidad</v>
      </c>
      <c r="U442" s="295" t="s">
        <v>136</v>
      </c>
      <c r="V442" s="327">
        <f>_xlfn.XLOOKUP(Tabla135[[#This Row],[Implementación]],Tabla11[Implementación],Tabla11[Peso],"",1)</f>
        <v>0.15</v>
      </c>
      <c r="W442" s="295" t="s">
        <v>131</v>
      </c>
      <c r="X442" s="295" t="s">
        <v>214</v>
      </c>
      <c r="Y442" s="295" t="s">
        <v>100</v>
      </c>
      <c r="Z442" s="295" t="s">
        <v>101</v>
      </c>
      <c r="AA442" s="310">
        <f>IFERROR(Tabla135[[#This Row],[Peso del control]]+Tabla135[[#This Row],[Peso de la implementación]],"")</f>
        <v>0.3</v>
      </c>
      <c r="AB442" s="310" cm="1">
        <f t="array" ref="AB442">IFERROR(IF(Tabla135[[#This Row],[Registro diligenciado]]=TRUE,_xlfn.IFS(AND(Tabla135[[#This Row],[No. de Control]]=1,Tabla135[[#This Row],[Desplazamiento en la Matriz]]="Probabilidad"),D442-(D442*Tabla135[[#This Row],[Valor del control]]),AND(Tabla135[[#This Row],[No. de Control]]&gt;1,Tabla135[[#This Row],[Desplazamiento en la Matriz]]="Probabilidad"),AB441-(AB441*Tabla135[[#This Row],[Valor del control]]),AND(Tabla135[[#This Row],[No. de Control]]=1,Tabla135[[#This Row],[Desplazamiento en la Matriz]]="Impacto"),D442,AND(Tabla135[[#This Row],[No. de Control]]&gt;1,Tabla135[[#This Row],[Desplazamiento en la Matriz]]="Impacto"),AB441),""),"")</f>
        <v>0.56000000000000005</v>
      </c>
      <c r="AC442" s="310" cm="1">
        <f t="array" ref="AC442">IFERROR(IF(Tabla135[[#This Row],[Registro diligenciado]]=TRUE,_xlfn.IFS(AND(Tabla135[[#This Row],[No. de Control]]=1,Tabla135[[#This Row],[Desplazamiento en la Matriz]]="Impacto"),E442-(E442*Tabla135[[#This Row],[Valor del control]]),AND(Tabla135[[#This Row],[No. de Control]]&gt;1,Tabla135[[#This Row],[Desplazamiento en la Matriz]]="Impacto"),AC441-(AC441*Tabla135[[#This Row],[Valor del control]]),AND(Tabla135[[#This Row],[No. de Control]]=1,Tabla135[[#This Row],[Desplazamiento en la Matriz]]="Probabilidad"),E442,AND(Tabla135[[#This Row],[No. de Control]]&gt;1,Tabla135[[#This Row],[Desplazamiento en la Matriz]]="Probabilidad"),AC441),""),"")</f>
        <v>0.8</v>
      </c>
      <c r="AD442" s="310">
        <f>IFERROR(_xlfn.MINIFS(Tabla135[Probabilidad residual],Tabla135[Id Riesgo],Tabla135[[#This Row],[Id Riesgo]]),"")</f>
        <v>0.56000000000000005</v>
      </c>
      <c r="AE442" s="310">
        <f>IFERROR(_xlfn.MINIFS(Tabla135[Impacto residual],Tabla135[Id Riesgo],Tabla135[[#This Row],[Id Riesgo]]),"")</f>
        <v>0.8</v>
      </c>
      <c r="AF442" s="310" t="str" cm="1">
        <f t="array" ref="AF4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2" s="310" t="str" cm="1">
        <f t="array" ref="AG4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42" s="213"/>
      <c r="AJ442" s="801">
        <f>_xlfn.MINIFS(Tabla135[Probabilidad residual],Tabla135[Id Riesgo],Tabla135[[#This Row],[Id Riesgo]])</f>
        <v>0.56000000000000005</v>
      </c>
      <c r="AK442" s="801">
        <f>_xlfn.MINIFS(Tabla135[Impacto residual],Tabla135[Id Riesgo],Tabla135[[#This Row],[Id Riesgo]])</f>
        <v>0.8</v>
      </c>
      <c r="AL442" s="801" t="str" cm="1">
        <f t="array" ref="AL442">IFERROR(_xlfn.IFS(AND(AJ442&gt;=CONFIGURACIÓN!$BF$6,AJ442&lt;=CONFIGURACIÓN!$BG$6),CONFIGURACIÓN!$BE$6,AND(AJ442&gt;=CONFIGURACIÓN!$BF$7,AJ442&lt;=CONFIGURACIÓN!$BG$7),CONFIGURACIÓN!$BE$7,AND(AJ442&gt;=CONFIGURACIÓN!$BF$8,AJ442&lt;=CONFIGURACIÓN!$BG$8),CONFIGURACIÓN!$BE$8,AND(AJ442&gt;=CONFIGURACIÓN!$BF$9,AJ442&lt;=CONFIGURACIÓN!$BG$9),CONFIGURACIÓN!$BE$9,AND(AJ442&gt;=CONFIGURACIÓN!$BF$10,AJ442&lt;=CONFIGURACIÓN!$BG$10),CONFIGURACIÓN!$BE$10),"")</f>
        <v>Media</v>
      </c>
      <c r="AM442" s="801" t="str" cm="1">
        <f t="array" ref="AM442">IFERROR(_xlfn.IFS(AND(AK442&gt;=CONFIGURACIÓN!$BJ$6,AK442&lt;=CONFIGURACIÓN!$BK$6),CONFIGURACIÓN!$BI$6,AND(AK442&gt;=CONFIGURACIÓN!$BJ$7,AK442&lt;=CONFIGURACIÓN!$BK$7),CONFIGURACIÓN!$BI$7,AND(AK442&gt;=CONFIGURACIÓN!$BJ$8,AK442&lt;=CONFIGURACIÓN!$BK$8),CONFIGURACIÓN!$BI$8,AND(AK442&gt;=CONFIGURACIÓN!$BJ$9,AK442&lt;=CONFIGURACIÓN!$BK$9),CONFIGURACIÓN!$BI$9,AND(AK442&gt;=CONFIGURACIÓN!$BJ$10,AK442&lt;=CONFIGURACIÓN!$BK$10),CONFIGURACIÓN!$BI$10),"")</f>
        <v>Mayor</v>
      </c>
      <c r="AN442" s="213"/>
      <c r="AO442" s="213"/>
      <c r="AP442" s="213"/>
      <c r="AQ442" s="213"/>
      <c r="AR442" s="213"/>
      <c r="AS442" s="213"/>
      <c r="AT442" s="213"/>
      <c r="AU442" s="213"/>
      <c r="AV442" s="213"/>
      <c r="AW442" s="213"/>
      <c r="AX442" s="213"/>
      <c r="AY442" s="213"/>
    </row>
    <row r="443" spans="1:51" ht="74.599999999999994" x14ac:dyDescent="0.4">
      <c r="A443" s="783" t="str">
        <f>Tabla135[[#This Row],[Id Riesgo]]</f>
        <v>RC44</v>
      </c>
      <c r="B443" s="784" t="str">
        <f>Tabla135[[#This Row],[Riesgo]]</f>
        <v>Posibilidad de afectación Legal, Reputacional por Fraude interno debido a No brindar respuesta oportuna a las PQRSD causadas por la debilidad en el seguimiento de las solicitudes interpuestas por la ciudadania ante la UGT Nororiente</v>
      </c>
      <c r="C443" s="776" t="b">
        <f>Tabla135[[#This Row],[Identificado en paso 1 y 2?]]</f>
        <v>1</v>
      </c>
      <c r="D443" s="801">
        <f>_xlfn.XLOOKUP(Tabla135[[#This Row],[Id Riesgo]],Tabla13[Id Riesgo],Tabla13[Probabilidad],"",1)</f>
        <v>0.8</v>
      </c>
      <c r="E443" s="801">
        <f>IF(C443=TRUE,_xlfn.XLOOKUP(Tabla135[[#This Row],[Id Riesgo]],Tabla13[Id Riesgo],Tabla13[Porcentaje Impacto],"",1),"")</f>
        <v>0.8</v>
      </c>
      <c r="F443" s="290" t="str">
        <f t="shared" ref="F443:F451" si="43">F442</f>
        <v>RC44</v>
      </c>
      <c r="G443" s="414" t="b">
        <f>_xlfn.XLOOKUP(F443,Tabla13[Id Riesgo],Tabla13[Registro diligenciado],FALSE,1)</f>
        <v>1</v>
      </c>
      <c r="H443" s="290" t="str">
        <f>IF(G443,_xlfn.XLOOKUP(F443,Tabla6[Id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3" s="327">
        <f>_xlfn.XLOOKUP(Tabla135[[#This Row],[Id Riesgo]],Tabla13[Id Riesgo],Tabla13[Probabilidad])</f>
        <v>0.8</v>
      </c>
      <c r="J443" s="327">
        <f>_xlfn.XLOOKUP(Tabla135[[#This Row],[Id Riesgo]],Tabla13[Id Riesgo],Tabla13[Porcentaje Impacto],"",1)</f>
        <v>0.8</v>
      </c>
      <c r="K443" s="311">
        <v>2</v>
      </c>
      <c r="L443" s="314"/>
      <c r="M443" s="314"/>
      <c r="N443" s="314"/>
      <c r="O443" s="295"/>
      <c r="P443" s="314"/>
      <c r="Q443" s="328" t="str">
        <f>_xlfn.TEXTJOIN(" ",TRUE,Tabla135[[#This Row],[Actividad - Acción ¿Qué?
Inicia con verbo]],Tabla135[[#This Row],[Complemento
(Observaciones o desviaciones)]])</f>
        <v/>
      </c>
      <c r="R443" s="295"/>
      <c r="S443" s="327" t="str">
        <f>_xlfn.XLOOKUP(Tabla135[[#This Row],[Tipo de control]],Tabla7[Tipo de control],Tabla7[Peso],"",1)</f>
        <v/>
      </c>
      <c r="T443" s="290" t="str">
        <f>_xlfn.XLOOKUP(Tabla135[[#This Row],[Tipo de control]],Tabla7[Tipo de control],Tabla7[Afectación matriz],"",1)</f>
        <v/>
      </c>
      <c r="U443" s="295"/>
      <c r="V443" s="327" t="str">
        <f>_xlfn.XLOOKUP(Tabla135[[#This Row],[Implementación]],Tabla11[Implementación],Tabla11[Peso],"",1)</f>
        <v/>
      </c>
      <c r="W443" s="295"/>
      <c r="X443" s="295"/>
      <c r="Y443" s="295"/>
      <c r="Z443" s="295"/>
      <c r="AA443" s="310" t="str">
        <f>IFERROR(Tabla135[[#This Row],[Peso del control]]+Tabla135[[#This Row],[Peso de la implementación]],"")</f>
        <v/>
      </c>
      <c r="AB443" s="310" t="str" cm="1">
        <f t="array" ref="AB443">IFERROR(IF(Tabla135[[#This Row],[Registro diligenciado]]=TRUE,_xlfn.IFS(AND(Tabla135[[#This Row],[No. de Control]]=1,Tabla135[[#This Row],[Desplazamiento en la Matriz]]="Probabilidad"),D443-(D443*Tabla135[[#This Row],[Valor del control]]),AND(Tabla135[[#This Row],[No. de Control]]&gt;1,Tabla135[[#This Row],[Desplazamiento en la Matriz]]="Probabilidad"),AB442-(AB442*Tabla135[[#This Row],[Valor del control]]),AND(Tabla135[[#This Row],[No. de Control]]=1,Tabla135[[#This Row],[Desplazamiento en la Matriz]]="Impacto"),D443,AND(Tabla135[[#This Row],[No. de Control]]&gt;1,Tabla135[[#This Row],[Desplazamiento en la Matriz]]="Impacto"),AB442),""),"")</f>
        <v/>
      </c>
      <c r="AC443" s="310" t="str" cm="1">
        <f t="array" ref="AC443">IFERROR(IF(Tabla135[[#This Row],[Registro diligenciado]]=TRUE,_xlfn.IFS(AND(Tabla135[[#This Row],[No. de Control]]=1,Tabla135[[#This Row],[Desplazamiento en la Matriz]]="Impacto"),E443-(E443*Tabla135[[#This Row],[Valor del control]]),AND(Tabla135[[#This Row],[No. de Control]]&gt;1,Tabla135[[#This Row],[Desplazamiento en la Matriz]]="Impacto"),AC442-(AC442*Tabla135[[#This Row],[Valor del control]]),AND(Tabla135[[#This Row],[No. de Control]]=1,Tabla135[[#This Row],[Desplazamiento en la Matriz]]="Probabilidad"),E443,AND(Tabla135[[#This Row],[No. de Control]]&gt;1,Tabla135[[#This Row],[Desplazamiento en la Matriz]]="Probabilidad"),AC442),""),"")</f>
        <v/>
      </c>
      <c r="AD443" s="310">
        <f>IFERROR(_xlfn.MINIFS(Tabla135[Probabilidad residual],Tabla135[Id Riesgo],Tabla135[[#This Row],[Id Riesgo]]),"")</f>
        <v>0.56000000000000005</v>
      </c>
      <c r="AE443" s="310">
        <f>IFERROR(_xlfn.MINIFS(Tabla135[Impacto residual],Tabla135[Id Riesgo],Tabla135[[#This Row],[Id Riesgo]]),"")</f>
        <v>0.8</v>
      </c>
      <c r="AF443" s="310" t="str" cm="1">
        <f t="array" ref="AF4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3" s="310" t="str" cm="1">
        <f t="array" ref="AG4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3" s="213"/>
      <c r="AJ443" s="801">
        <f>_xlfn.MINIFS(Tabla135[Probabilidad residual],Tabla135[Id Riesgo],Tabla135[[#This Row],[Id Riesgo]])</f>
        <v>0.56000000000000005</v>
      </c>
      <c r="AK443" s="801">
        <f>_xlfn.MINIFS(Tabla135[Impacto residual],Tabla135[Id Riesgo],Tabla135[[#This Row],[Id Riesgo]])</f>
        <v>0.8</v>
      </c>
      <c r="AL443" s="801"/>
      <c r="AM443" s="801"/>
      <c r="AN443" s="213"/>
      <c r="AO443" s="213"/>
      <c r="AP443" s="213"/>
      <c r="AQ443" s="213"/>
      <c r="AR443" s="213"/>
      <c r="AS443" s="213"/>
      <c r="AT443" s="213"/>
      <c r="AU443" s="213"/>
      <c r="AV443" s="213"/>
      <c r="AW443" s="213"/>
      <c r="AX443" s="213"/>
      <c r="AY443" s="213"/>
    </row>
    <row r="444" spans="1:51" ht="74.599999999999994" hidden="1" x14ac:dyDescent="0.4">
      <c r="A444" s="783" t="str">
        <f>Tabla135[[#This Row],[Id Riesgo]]</f>
        <v>RC44</v>
      </c>
      <c r="B444" s="784" t="str">
        <f>Tabla135[[#This Row],[Riesgo]]</f>
        <v>Posibilidad de afectación Legal, Reputacional por Fraude interno debido a No brindar respuesta oportuna a las PQRSD causadas por la debilidad en el seguimiento de las solicitudes interpuestas por la ciudadania ante la UGT Nororiente</v>
      </c>
      <c r="C444" s="776" t="b">
        <f>Tabla135[[#This Row],[Identificado en paso 1 y 2?]]</f>
        <v>1</v>
      </c>
      <c r="D444" s="801">
        <f>_xlfn.XLOOKUP(Tabla135[[#This Row],[Id Riesgo]],Tabla13[Id Riesgo],Tabla13[Probabilidad],"",1)</f>
        <v>0.8</v>
      </c>
      <c r="E444" s="801">
        <f>IF(C444=TRUE,_xlfn.XLOOKUP(Tabla135[[#This Row],[Id Riesgo]],Tabla13[Id Riesgo],Tabla13[Porcentaje Impacto],"",1),"")</f>
        <v>0.8</v>
      </c>
      <c r="F444" s="290" t="str">
        <f t="shared" si="43"/>
        <v>RC44</v>
      </c>
      <c r="G444" s="414" t="b">
        <f>_xlfn.XLOOKUP(F444,Tabla13[Id Riesgo],Tabla13[Registro diligenciado],FALSE,1)</f>
        <v>1</v>
      </c>
      <c r="H444" s="290" t="str">
        <f>IF(G444,_xlfn.XLOOKUP(F444,Tabla6[Id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4" s="327">
        <f>_xlfn.XLOOKUP(Tabla135[[#This Row],[Id Riesgo]],Tabla13[Id Riesgo],Tabla13[Probabilidad])</f>
        <v>0.8</v>
      </c>
      <c r="J444" s="327">
        <f>_xlfn.XLOOKUP(Tabla135[[#This Row],[Id Riesgo]],Tabla13[Id Riesgo],Tabla13[Porcentaje Impacto],"",1)</f>
        <v>0.8</v>
      </c>
      <c r="K444" s="311">
        <v>3</v>
      </c>
      <c r="L444" s="314"/>
      <c r="M444" s="314"/>
      <c r="N444" s="314"/>
      <c r="O444" s="295"/>
      <c r="P444" s="314"/>
      <c r="Q444" s="328" t="str">
        <f>_xlfn.TEXTJOIN(" ",TRUE,Tabla135[[#This Row],[Actividad - Acción ¿Qué?
Inicia con verbo]],Tabla135[[#This Row],[Complemento
(Observaciones o desviaciones)]])</f>
        <v/>
      </c>
      <c r="R444" s="295"/>
      <c r="S444" s="327" t="str">
        <f>_xlfn.XLOOKUP(Tabla135[[#This Row],[Tipo de control]],Tabla7[Tipo de control],Tabla7[Peso],"",1)</f>
        <v/>
      </c>
      <c r="T444" s="290" t="str">
        <f>_xlfn.XLOOKUP(Tabla135[[#This Row],[Tipo de control]],Tabla7[Tipo de control],Tabla7[Afectación matriz],"",1)</f>
        <v/>
      </c>
      <c r="U444" s="295"/>
      <c r="V444" s="327" t="str">
        <f>_xlfn.XLOOKUP(Tabla135[[#This Row],[Implementación]],Tabla11[Implementación],Tabla11[Peso],"",1)</f>
        <v/>
      </c>
      <c r="W444" s="295"/>
      <c r="X444" s="295"/>
      <c r="Y444" s="295"/>
      <c r="Z444" s="295"/>
      <c r="AA444" s="310" t="str">
        <f>IFERROR(Tabla135[[#This Row],[Peso del control]]+Tabla135[[#This Row],[Peso de la implementación]],"")</f>
        <v/>
      </c>
      <c r="AB444" s="310" t="str" cm="1">
        <f t="array" ref="AB444">IFERROR(IF(Tabla135[[#This Row],[Registro diligenciado]]=TRUE,_xlfn.IFS(AND(Tabla135[[#This Row],[No. de Control]]=1,Tabla135[[#This Row],[Desplazamiento en la Matriz]]="Probabilidad"),D444-(D444*Tabla135[[#This Row],[Valor del control]]),AND(Tabla135[[#This Row],[No. de Control]]&gt;1,Tabla135[[#This Row],[Desplazamiento en la Matriz]]="Probabilidad"),AB443-(AB443*Tabla135[[#This Row],[Valor del control]]),AND(Tabla135[[#This Row],[No. de Control]]=1,Tabla135[[#This Row],[Desplazamiento en la Matriz]]="Impacto"),D444,AND(Tabla135[[#This Row],[No. de Control]]&gt;1,Tabla135[[#This Row],[Desplazamiento en la Matriz]]="Impacto"),AB443),""),"")</f>
        <v/>
      </c>
      <c r="AC444" s="310" t="str" cm="1">
        <f t="array" ref="AC444">IFERROR(IF(Tabla135[[#This Row],[Registro diligenciado]]=TRUE,_xlfn.IFS(AND(Tabla135[[#This Row],[No. de Control]]=1,Tabla135[[#This Row],[Desplazamiento en la Matriz]]="Impacto"),E444-(E444*Tabla135[[#This Row],[Valor del control]]),AND(Tabla135[[#This Row],[No. de Control]]&gt;1,Tabla135[[#This Row],[Desplazamiento en la Matriz]]="Impacto"),AC443-(AC443*Tabla135[[#This Row],[Valor del control]]),AND(Tabla135[[#This Row],[No. de Control]]=1,Tabla135[[#This Row],[Desplazamiento en la Matriz]]="Probabilidad"),E444,AND(Tabla135[[#This Row],[No. de Control]]&gt;1,Tabla135[[#This Row],[Desplazamiento en la Matriz]]="Probabilidad"),AC443),""),"")</f>
        <v/>
      </c>
      <c r="AD444" s="310">
        <f>IFERROR(_xlfn.MINIFS(Tabla135[Probabilidad residual],Tabla135[Id Riesgo],Tabla135[[#This Row],[Id Riesgo]]),"")</f>
        <v>0.56000000000000005</v>
      </c>
      <c r="AE444" s="310">
        <f>IFERROR(_xlfn.MINIFS(Tabla135[Impacto residual],Tabla135[Id Riesgo],Tabla135[[#This Row],[Id Riesgo]]),"")</f>
        <v>0.8</v>
      </c>
      <c r="AF444" s="310" t="str" cm="1">
        <f t="array" ref="AF4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4" s="310" t="str" cm="1">
        <f t="array" ref="AG4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4" s="213"/>
      <c r="AJ444" s="801">
        <f>_xlfn.MINIFS(Tabla135[Probabilidad residual],Tabla135[Id Riesgo],Tabla135[[#This Row],[Id Riesgo]])</f>
        <v>0.56000000000000005</v>
      </c>
      <c r="AK444" s="801">
        <f>_xlfn.MINIFS(Tabla135[Impacto residual],Tabla135[Id Riesgo],Tabla135[[#This Row],[Id Riesgo]])</f>
        <v>0.8</v>
      </c>
      <c r="AL444" s="801"/>
      <c r="AM444" s="801"/>
      <c r="AN444" s="213"/>
      <c r="AO444" s="213"/>
      <c r="AP444" s="213"/>
      <c r="AQ444" s="213"/>
      <c r="AR444" s="213"/>
      <c r="AS444" s="213"/>
      <c r="AT444" s="213"/>
      <c r="AU444" s="213"/>
      <c r="AV444" s="213"/>
      <c r="AW444" s="213"/>
      <c r="AX444" s="213"/>
      <c r="AY444" s="213"/>
    </row>
    <row r="445" spans="1:51" ht="74.599999999999994" hidden="1" x14ac:dyDescent="0.4">
      <c r="A445" s="783" t="str">
        <f>Tabla135[[#This Row],[Id Riesgo]]</f>
        <v>RC44</v>
      </c>
      <c r="B445" s="784" t="str">
        <f>Tabla135[[#This Row],[Riesgo]]</f>
        <v>Posibilidad de afectación Legal, Reputacional por Fraude interno debido a No brindar respuesta oportuna a las PQRSD causadas por la debilidad en el seguimiento de las solicitudes interpuestas por la ciudadania ante la UGT Nororiente</v>
      </c>
      <c r="C445" s="776" t="b">
        <f>Tabla135[[#This Row],[Identificado en paso 1 y 2?]]</f>
        <v>1</v>
      </c>
      <c r="D445" s="801">
        <f>_xlfn.XLOOKUP(Tabla135[[#This Row],[Id Riesgo]],Tabla13[Id Riesgo],Tabla13[Probabilidad],"",1)</f>
        <v>0.8</v>
      </c>
      <c r="E445" s="801">
        <f>IF(C445=TRUE,_xlfn.XLOOKUP(Tabla135[[#This Row],[Id Riesgo]],Tabla13[Id Riesgo],Tabla13[Porcentaje Impacto],"",1),"")</f>
        <v>0.8</v>
      </c>
      <c r="F445" s="290" t="str">
        <f t="shared" si="43"/>
        <v>RC44</v>
      </c>
      <c r="G445" s="414" t="b">
        <f>_xlfn.XLOOKUP(F445,Tabla13[Id Riesgo],Tabla13[Registro diligenciado],FALSE,1)</f>
        <v>1</v>
      </c>
      <c r="H445" s="290" t="str">
        <f>IF(G445,_xlfn.XLOOKUP(F445,Tabla6[Id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5" s="327">
        <f>_xlfn.XLOOKUP(Tabla135[[#This Row],[Id Riesgo]],Tabla13[Id Riesgo],Tabla13[Probabilidad])</f>
        <v>0.8</v>
      </c>
      <c r="J445" s="327">
        <f>_xlfn.XLOOKUP(Tabla135[[#This Row],[Id Riesgo]],Tabla13[Id Riesgo],Tabla13[Porcentaje Impacto],"",1)</f>
        <v>0.8</v>
      </c>
      <c r="K445" s="311">
        <v>4</v>
      </c>
      <c r="L445" s="314"/>
      <c r="M445" s="314"/>
      <c r="N445" s="314"/>
      <c r="O445" s="295"/>
      <c r="P445" s="314"/>
      <c r="Q445" s="328" t="str">
        <f>_xlfn.TEXTJOIN(" ",TRUE,Tabla135[[#This Row],[Actividad - Acción ¿Qué?
Inicia con verbo]],Tabla135[[#This Row],[Complemento
(Observaciones o desviaciones)]])</f>
        <v/>
      </c>
      <c r="R445" s="295"/>
      <c r="S445" s="327" t="str">
        <f>_xlfn.XLOOKUP(Tabla135[[#This Row],[Tipo de control]],Tabla7[Tipo de control],Tabla7[Peso],"",1)</f>
        <v/>
      </c>
      <c r="T445" s="290" t="str">
        <f>_xlfn.XLOOKUP(Tabla135[[#This Row],[Tipo de control]],Tabla7[Tipo de control],Tabla7[Afectación matriz],"",1)</f>
        <v/>
      </c>
      <c r="U445" s="295"/>
      <c r="V445" s="327" t="str">
        <f>_xlfn.XLOOKUP(Tabla135[[#This Row],[Implementación]],Tabla11[Implementación],Tabla11[Peso],"",1)</f>
        <v/>
      </c>
      <c r="W445" s="295"/>
      <c r="X445" s="295"/>
      <c r="Y445" s="295"/>
      <c r="Z445" s="295"/>
      <c r="AA445" s="310" t="str">
        <f>IFERROR(Tabla135[[#This Row],[Peso del control]]+Tabla135[[#This Row],[Peso de la implementación]],"")</f>
        <v/>
      </c>
      <c r="AB445" s="310" t="str" cm="1">
        <f t="array" ref="AB445">IFERROR(IF(Tabla135[[#This Row],[Registro diligenciado]]=TRUE,_xlfn.IFS(AND(Tabla135[[#This Row],[No. de Control]]=1,Tabla135[[#This Row],[Desplazamiento en la Matriz]]="Probabilidad"),D445-(D445*Tabla135[[#This Row],[Valor del control]]),AND(Tabla135[[#This Row],[No. de Control]]&gt;1,Tabla135[[#This Row],[Desplazamiento en la Matriz]]="Probabilidad"),AB444-(AB444*Tabla135[[#This Row],[Valor del control]]),AND(Tabla135[[#This Row],[No. de Control]]=1,Tabla135[[#This Row],[Desplazamiento en la Matriz]]="Impacto"),D445,AND(Tabla135[[#This Row],[No. de Control]]&gt;1,Tabla135[[#This Row],[Desplazamiento en la Matriz]]="Impacto"),AB444),""),"")</f>
        <v/>
      </c>
      <c r="AC445" s="310" t="str" cm="1">
        <f t="array" ref="AC445">IFERROR(IF(Tabla135[[#This Row],[Registro diligenciado]]=TRUE,_xlfn.IFS(AND(Tabla135[[#This Row],[No. de Control]]=1,Tabla135[[#This Row],[Desplazamiento en la Matriz]]="Impacto"),E445-(E445*Tabla135[[#This Row],[Valor del control]]),AND(Tabla135[[#This Row],[No. de Control]]&gt;1,Tabla135[[#This Row],[Desplazamiento en la Matriz]]="Impacto"),AC444-(AC444*Tabla135[[#This Row],[Valor del control]]),AND(Tabla135[[#This Row],[No. de Control]]=1,Tabla135[[#This Row],[Desplazamiento en la Matriz]]="Probabilidad"),E445,AND(Tabla135[[#This Row],[No. de Control]]&gt;1,Tabla135[[#This Row],[Desplazamiento en la Matriz]]="Probabilidad"),AC444),""),"")</f>
        <v/>
      </c>
      <c r="AD445" s="310">
        <f>IFERROR(_xlfn.MINIFS(Tabla135[Probabilidad residual],Tabla135[Id Riesgo],Tabla135[[#This Row],[Id Riesgo]]),"")</f>
        <v>0.56000000000000005</v>
      </c>
      <c r="AE445" s="310">
        <f>IFERROR(_xlfn.MINIFS(Tabla135[Impacto residual],Tabla135[Id Riesgo],Tabla135[[#This Row],[Id Riesgo]]),"")</f>
        <v>0.8</v>
      </c>
      <c r="AF445" s="310" t="str" cm="1">
        <f t="array" ref="AF4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5" s="310" t="str" cm="1">
        <f t="array" ref="AG4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5" s="213"/>
      <c r="AJ445" s="801">
        <f>_xlfn.MINIFS(Tabla135[Probabilidad residual],Tabla135[Id Riesgo],Tabla135[[#This Row],[Id Riesgo]])</f>
        <v>0.56000000000000005</v>
      </c>
      <c r="AK445" s="801">
        <f>_xlfn.MINIFS(Tabla135[Impacto residual],Tabla135[Id Riesgo],Tabla135[[#This Row],[Id Riesgo]])</f>
        <v>0.8</v>
      </c>
      <c r="AL445" s="801"/>
      <c r="AM445" s="801"/>
      <c r="AN445" s="213"/>
      <c r="AO445" s="213"/>
      <c r="AP445" s="213"/>
      <c r="AQ445" s="213"/>
      <c r="AR445" s="213"/>
      <c r="AS445" s="213"/>
      <c r="AT445" s="213"/>
      <c r="AU445" s="213"/>
      <c r="AV445" s="213"/>
      <c r="AW445" s="213"/>
      <c r="AX445" s="213"/>
      <c r="AY445" s="213"/>
    </row>
    <row r="446" spans="1:51" ht="74.599999999999994" hidden="1" x14ac:dyDescent="0.4">
      <c r="A446" s="783" t="str">
        <f>Tabla135[[#This Row],[Id Riesgo]]</f>
        <v>RC44</v>
      </c>
      <c r="B446" s="784" t="str">
        <f>Tabla135[[#This Row],[Riesgo]]</f>
        <v>Posibilidad de afectación Legal, Reputacional por Fraude interno debido a No brindar respuesta oportuna a las PQRSD causadas por la debilidad en el seguimiento de las solicitudes interpuestas por la ciudadania ante la UGT Nororiente</v>
      </c>
      <c r="C446" s="776" t="b">
        <f>Tabla135[[#This Row],[Identificado en paso 1 y 2?]]</f>
        <v>1</v>
      </c>
      <c r="D446" s="801">
        <f>_xlfn.XLOOKUP(Tabla135[[#This Row],[Id Riesgo]],Tabla13[Id Riesgo],Tabla13[Probabilidad],"",1)</f>
        <v>0.8</v>
      </c>
      <c r="E446" s="801">
        <f>IF(C446=TRUE,_xlfn.XLOOKUP(Tabla135[[#This Row],[Id Riesgo]],Tabla13[Id Riesgo],Tabla13[Porcentaje Impacto],"",1),"")</f>
        <v>0.8</v>
      </c>
      <c r="F446" s="290" t="str">
        <f t="shared" si="43"/>
        <v>RC44</v>
      </c>
      <c r="G446" s="414" t="b">
        <f>_xlfn.XLOOKUP(F446,Tabla13[Id Riesgo],Tabla13[Registro diligenciado],FALSE,1)</f>
        <v>1</v>
      </c>
      <c r="H446" s="290" t="str">
        <f>IF(G446,_xlfn.XLOOKUP(F446,Tabla6[Id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6" s="327">
        <f>_xlfn.XLOOKUP(Tabla135[[#This Row],[Id Riesgo]],Tabla13[Id Riesgo],Tabla13[Probabilidad])</f>
        <v>0.8</v>
      </c>
      <c r="J446" s="327">
        <f>_xlfn.XLOOKUP(Tabla135[[#This Row],[Id Riesgo]],Tabla13[Id Riesgo],Tabla13[Porcentaje Impacto],"",1)</f>
        <v>0.8</v>
      </c>
      <c r="K446" s="311">
        <v>5</v>
      </c>
      <c r="L446" s="314"/>
      <c r="M446" s="314"/>
      <c r="N446" s="314"/>
      <c r="O446" s="295"/>
      <c r="P446" s="314"/>
      <c r="Q446" s="328" t="str">
        <f>_xlfn.TEXTJOIN(" ",TRUE,Tabla135[[#This Row],[Actividad - Acción ¿Qué?
Inicia con verbo]],Tabla135[[#This Row],[Complemento
(Observaciones o desviaciones)]])</f>
        <v/>
      </c>
      <c r="R446" s="295"/>
      <c r="S446" s="327" t="str">
        <f>_xlfn.XLOOKUP(Tabla135[[#This Row],[Tipo de control]],Tabla7[Tipo de control],Tabla7[Peso],"",1)</f>
        <v/>
      </c>
      <c r="T446" s="290" t="str">
        <f>_xlfn.XLOOKUP(Tabla135[[#This Row],[Tipo de control]],Tabla7[Tipo de control],Tabla7[Afectación matriz],"",1)</f>
        <v/>
      </c>
      <c r="U446" s="295"/>
      <c r="V446" s="327" t="str">
        <f>_xlfn.XLOOKUP(Tabla135[[#This Row],[Implementación]],Tabla11[Implementación],Tabla11[Peso],"",1)</f>
        <v/>
      </c>
      <c r="W446" s="295"/>
      <c r="X446" s="295"/>
      <c r="Y446" s="295"/>
      <c r="Z446" s="295"/>
      <c r="AA446" s="310" t="str">
        <f>IFERROR(Tabla135[[#This Row],[Peso del control]]+Tabla135[[#This Row],[Peso de la implementación]],"")</f>
        <v/>
      </c>
      <c r="AB446" s="310" t="str" cm="1">
        <f t="array" ref="AB446">IFERROR(IF(Tabla135[[#This Row],[Registro diligenciado]]=TRUE,_xlfn.IFS(AND(Tabla135[[#This Row],[No. de Control]]=1,Tabla135[[#This Row],[Desplazamiento en la Matriz]]="Probabilidad"),D446-(D446*Tabla135[[#This Row],[Valor del control]]),AND(Tabla135[[#This Row],[No. de Control]]&gt;1,Tabla135[[#This Row],[Desplazamiento en la Matriz]]="Probabilidad"),AB445-(AB445*Tabla135[[#This Row],[Valor del control]]),AND(Tabla135[[#This Row],[No. de Control]]=1,Tabla135[[#This Row],[Desplazamiento en la Matriz]]="Impacto"),D446,AND(Tabla135[[#This Row],[No. de Control]]&gt;1,Tabla135[[#This Row],[Desplazamiento en la Matriz]]="Impacto"),AB445),""),"")</f>
        <v/>
      </c>
      <c r="AC446" s="310" t="str" cm="1">
        <f t="array" ref="AC446">IFERROR(IF(Tabla135[[#This Row],[Registro diligenciado]]=TRUE,_xlfn.IFS(AND(Tabla135[[#This Row],[No. de Control]]=1,Tabla135[[#This Row],[Desplazamiento en la Matriz]]="Impacto"),E446-(E446*Tabla135[[#This Row],[Valor del control]]),AND(Tabla135[[#This Row],[No. de Control]]&gt;1,Tabla135[[#This Row],[Desplazamiento en la Matriz]]="Impacto"),AC445-(AC445*Tabla135[[#This Row],[Valor del control]]),AND(Tabla135[[#This Row],[No. de Control]]=1,Tabla135[[#This Row],[Desplazamiento en la Matriz]]="Probabilidad"),E446,AND(Tabla135[[#This Row],[No. de Control]]&gt;1,Tabla135[[#This Row],[Desplazamiento en la Matriz]]="Probabilidad"),AC445),""),"")</f>
        <v/>
      </c>
      <c r="AD446" s="310">
        <f>IFERROR(_xlfn.MINIFS(Tabla135[Probabilidad residual],Tabla135[Id Riesgo],Tabla135[[#This Row],[Id Riesgo]]),"")</f>
        <v>0.56000000000000005</v>
      </c>
      <c r="AE446" s="310">
        <f>IFERROR(_xlfn.MINIFS(Tabla135[Impacto residual],Tabla135[Id Riesgo],Tabla135[[#This Row],[Id Riesgo]]),"")</f>
        <v>0.8</v>
      </c>
      <c r="AF446" s="310" t="str" cm="1">
        <f t="array" ref="AF4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6" s="310" t="str" cm="1">
        <f t="array" ref="AG4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6" s="213"/>
      <c r="AJ446" s="801">
        <f>_xlfn.MINIFS(Tabla135[Probabilidad residual],Tabla135[Id Riesgo],Tabla135[[#This Row],[Id Riesgo]])</f>
        <v>0.56000000000000005</v>
      </c>
      <c r="AK446" s="801">
        <f>_xlfn.MINIFS(Tabla135[Impacto residual],Tabla135[Id Riesgo],Tabla135[[#This Row],[Id Riesgo]])</f>
        <v>0.8</v>
      </c>
      <c r="AL446" s="801"/>
      <c r="AM446" s="801"/>
      <c r="AN446" s="213"/>
      <c r="AO446" s="213"/>
      <c r="AP446" s="213"/>
      <c r="AQ446" s="213"/>
      <c r="AR446" s="213"/>
      <c r="AS446" s="213"/>
      <c r="AT446" s="213"/>
      <c r="AU446" s="213"/>
      <c r="AV446" s="213"/>
      <c r="AW446" s="213"/>
      <c r="AX446" s="213"/>
      <c r="AY446" s="213"/>
    </row>
    <row r="447" spans="1:51" ht="74.599999999999994" hidden="1" x14ac:dyDescent="0.4">
      <c r="A447" s="783" t="str">
        <f>Tabla135[[#This Row],[Id Riesgo]]</f>
        <v>RC44</v>
      </c>
      <c r="B447" s="784" t="str">
        <f>Tabla135[[#This Row],[Riesgo]]</f>
        <v>Posibilidad de afectación Legal, Reputacional por Fraude interno debido a No brindar respuesta oportuna a las PQRSD causadas por la debilidad en el seguimiento de las solicitudes interpuestas por la ciudadania ante la UGT Nororiente</v>
      </c>
      <c r="C447" s="776" t="b">
        <f>Tabla135[[#This Row],[Identificado en paso 1 y 2?]]</f>
        <v>1</v>
      </c>
      <c r="D447" s="801">
        <f>_xlfn.XLOOKUP(Tabla135[[#This Row],[Id Riesgo]],Tabla13[Id Riesgo],Tabla13[Probabilidad],"",1)</f>
        <v>0.8</v>
      </c>
      <c r="E447" s="801">
        <f>IF(C447=TRUE,_xlfn.XLOOKUP(Tabla135[[#This Row],[Id Riesgo]],Tabla13[Id Riesgo],Tabla13[Porcentaje Impacto],"",1),"")</f>
        <v>0.8</v>
      </c>
      <c r="F447" s="290" t="str">
        <f t="shared" si="43"/>
        <v>RC44</v>
      </c>
      <c r="G447" s="414" t="b">
        <f>_xlfn.XLOOKUP(F447,Tabla13[Id Riesgo],Tabla13[Registro diligenciado],FALSE,1)</f>
        <v>1</v>
      </c>
      <c r="H447" s="290" t="str">
        <f>IF(G447,_xlfn.XLOOKUP(F447,Tabla6[Id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7" s="327">
        <f>_xlfn.XLOOKUP(Tabla135[[#This Row],[Id Riesgo]],Tabla13[Id Riesgo],Tabla13[Probabilidad])</f>
        <v>0.8</v>
      </c>
      <c r="J447" s="327">
        <f>_xlfn.XLOOKUP(Tabla135[[#This Row],[Id Riesgo]],Tabla13[Id Riesgo],Tabla13[Porcentaje Impacto],"",1)</f>
        <v>0.8</v>
      </c>
      <c r="K447" s="311">
        <v>6</v>
      </c>
      <c r="L447" s="314"/>
      <c r="M447" s="314"/>
      <c r="N447" s="314"/>
      <c r="O447" s="295"/>
      <c r="P447" s="314"/>
      <c r="Q447" s="328" t="str">
        <f>_xlfn.TEXTJOIN(" ",TRUE,Tabla135[[#This Row],[Actividad - Acción ¿Qué?
Inicia con verbo]],Tabla135[[#This Row],[Complemento
(Observaciones o desviaciones)]])</f>
        <v/>
      </c>
      <c r="R447" s="295"/>
      <c r="S447" s="327" t="str">
        <f>_xlfn.XLOOKUP(Tabla135[[#This Row],[Tipo de control]],Tabla7[Tipo de control],Tabla7[Peso],"",1)</f>
        <v/>
      </c>
      <c r="T447" s="290" t="str">
        <f>_xlfn.XLOOKUP(Tabla135[[#This Row],[Tipo de control]],Tabla7[Tipo de control],Tabla7[Afectación matriz],"",1)</f>
        <v/>
      </c>
      <c r="U447" s="295"/>
      <c r="V447" s="327" t="str">
        <f>_xlfn.XLOOKUP(Tabla135[[#This Row],[Implementación]],Tabla11[Implementación],Tabla11[Peso],"",1)</f>
        <v/>
      </c>
      <c r="W447" s="295"/>
      <c r="X447" s="295"/>
      <c r="Y447" s="295"/>
      <c r="Z447" s="295"/>
      <c r="AA447" s="310" t="str">
        <f>IFERROR(Tabla135[[#This Row],[Peso del control]]+Tabla135[[#This Row],[Peso de la implementación]],"")</f>
        <v/>
      </c>
      <c r="AB447" s="310" t="str" cm="1">
        <f t="array" ref="AB447">IFERROR(IF(Tabla135[[#This Row],[Registro diligenciado]]=TRUE,_xlfn.IFS(AND(Tabla135[[#This Row],[No. de Control]]=1,Tabla135[[#This Row],[Desplazamiento en la Matriz]]="Probabilidad"),D447-(D447*Tabla135[[#This Row],[Valor del control]]),AND(Tabla135[[#This Row],[No. de Control]]&gt;1,Tabla135[[#This Row],[Desplazamiento en la Matriz]]="Probabilidad"),AB446-(AB446*Tabla135[[#This Row],[Valor del control]]),AND(Tabla135[[#This Row],[No. de Control]]=1,Tabla135[[#This Row],[Desplazamiento en la Matriz]]="Impacto"),D447,AND(Tabla135[[#This Row],[No. de Control]]&gt;1,Tabla135[[#This Row],[Desplazamiento en la Matriz]]="Impacto"),AB446),""),"")</f>
        <v/>
      </c>
      <c r="AC447" s="310" t="str" cm="1">
        <f t="array" ref="AC447">IFERROR(IF(Tabla135[[#This Row],[Registro diligenciado]]=TRUE,_xlfn.IFS(AND(Tabla135[[#This Row],[No. de Control]]=1,Tabla135[[#This Row],[Desplazamiento en la Matriz]]="Impacto"),E447-(E447*Tabla135[[#This Row],[Valor del control]]),AND(Tabla135[[#This Row],[No. de Control]]&gt;1,Tabla135[[#This Row],[Desplazamiento en la Matriz]]="Impacto"),AC446-(AC446*Tabla135[[#This Row],[Valor del control]]),AND(Tabla135[[#This Row],[No. de Control]]=1,Tabla135[[#This Row],[Desplazamiento en la Matriz]]="Probabilidad"),E447,AND(Tabla135[[#This Row],[No. de Control]]&gt;1,Tabla135[[#This Row],[Desplazamiento en la Matriz]]="Probabilidad"),AC446),""),"")</f>
        <v/>
      </c>
      <c r="AD447" s="310">
        <f>IFERROR(_xlfn.MINIFS(Tabla135[Probabilidad residual],Tabla135[Id Riesgo],Tabla135[[#This Row],[Id Riesgo]]),"")</f>
        <v>0.56000000000000005</v>
      </c>
      <c r="AE447" s="310">
        <f>IFERROR(_xlfn.MINIFS(Tabla135[Impacto residual],Tabla135[Id Riesgo],Tabla135[[#This Row],[Id Riesgo]]),"")</f>
        <v>0.8</v>
      </c>
      <c r="AF447" s="310" t="str" cm="1">
        <f t="array" ref="AF4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7" s="310" t="str" cm="1">
        <f t="array" ref="AG4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7" s="213"/>
      <c r="AJ447" s="801">
        <f>_xlfn.MINIFS(Tabla135[Probabilidad residual],Tabla135[Id Riesgo],Tabla135[[#This Row],[Id Riesgo]])</f>
        <v>0.56000000000000005</v>
      </c>
      <c r="AK447" s="801">
        <f>_xlfn.MINIFS(Tabla135[Impacto residual],Tabla135[Id Riesgo],Tabla135[[#This Row],[Id Riesgo]])</f>
        <v>0.8</v>
      </c>
      <c r="AL447" s="801"/>
      <c r="AM447" s="801"/>
      <c r="AN447" s="213"/>
      <c r="AO447" s="213"/>
      <c r="AP447" s="213"/>
      <c r="AQ447" s="213"/>
      <c r="AR447" s="213"/>
      <c r="AS447" s="213"/>
      <c r="AT447" s="213"/>
      <c r="AU447" s="213"/>
      <c r="AV447" s="213"/>
      <c r="AW447" s="213"/>
      <c r="AX447" s="213"/>
      <c r="AY447" s="213"/>
    </row>
    <row r="448" spans="1:51" ht="74.599999999999994" hidden="1" x14ac:dyDescent="0.4">
      <c r="A448" s="783" t="str">
        <f>Tabla135[[#This Row],[Id Riesgo]]</f>
        <v>RC44</v>
      </c>
      <c r="B448" s="784" t="str">
        <f>Tabla135[[#This Row],[Riesgo]]</f>
        <v>Posibilidad de afectación Legal, Reputacional por Fraude interno debido a No brindar respuesta oportuna a las PQRSD causadas por la debilidad en el seguimiento de las solicitudes interpuestas por la ciudadania ante la UGT Nororiente</v>
      </c>
      <c r="C448" s="776" t="b">
        <f>Tabla135[[#This Row],[Identificado en paso 1 y 2?]]</f>
        <v>1</v>
      </c>
      <c r="D448" s="801">
        <f>_xlfn.XLOOKUP(Tabla135[[#This Row],[Id Riesgo]],Tabla13[Id Riesgo],Tabla13[Probabilidad],"",1)</f>
        <v>0.8</v>
      </c>
      <c r="E448" s="801">
        <f>IF(C448=TRUE,_xlfn.XLOOKUP(Tabla135[[#This Row],[Id Riesgo]],Tabla13[Id Riesgo],Tabla13[Porcentaje Impacto],"",1),"")</f>
        <v>0.8</v>
      </c>
      <c r="F448" s="290" t="str">
        <f t="shared" si="43"/>
        <v>RC44</v>
      </c>
      <c r="G448" s="414" t="b">
        <f>_xlfn.XLOOKUP(F448,Tabla13[Id Riesgo],Tabla13[Registro diligenciado],FALSE,1)</f>
        <v>1</v>
      </c>
      <c r="H448" s="290" t="str">
        <f>IF(G448,_xlfn.XLOOKUP(F448,Tabla6[Id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8" s="327">
        <f>_xlfn.XLOOKUP(Tabla135[[#This Row],[Id Riesgo]],Tabla13[Id Riesgo],Tabla13[Probabilidad])</f>
        <v>0.8</v>
      </c>
      <c r="J448" s="327">
        <f>_xlfn.XLOOKUP(Tabla135[[#This Row],[Id Riesgo]],Tabla13[Id Riesgo],Tabla13[Porcentaje Impacto],"",1)</f>
        <v>0.8</v>
      </c>
      <c r="K448" s="311">
        <v>7</v>
      </c>
      <c r="L448" s="314"/>
      <c r="M448" s="314"/>
      <c r="N448" s="314"/>
      <c r="O448" s="295"/>
      <c r="P448" s="314"/>
      <c r="Q448" s="328" t="str">
        <f>_xlfn.TEXTJOIN(" ",TRUE,Tabla135[[#This Row],[Actividad - Acción ¿Qué?
Inicia con verbo]],Tabla135[[#This Row],[Complemento
(Observaciones o desviaciones)]])</f>
        <v/>
      </c>
      <c r="R448" s="295"/>
      <c r="S448" s="327" t="str">
        <f>_xlfn.XLOOKUP(Tabla135[[#This Row],[Tipo de control]],Tabla7[Tipo de control],Tabla7[Peso],"",1)</f>
        <v/>
      </c>
      <c r="T448" s="290" t="str">
        <f>_xlfn.XLOOKUP(Tabla135[[#This Row],[Tipo de control]],Tabla7[Tipo de control],Tabla7[Afectación matriz],"",1)</f>
        <v/>
      </c>
      <c r="U448" s="295"/>
      <c r="V448" s="327" t="str">
        <f>_xlfn.XLOOKUP(Tabla135[[#This Row],[Implementación]],Tabla11[Implementación],Tabla11[Peso],"",1)</f>
        <v/>
      </c>
      <c r="W448" s="295"/>
      <c r="X448" s="295"/>
      <c r="Y448" s="295"/>
      <c r="Z448" s="295"/>
      <c r="AA448" s="310" t="str">
        <f>IFERROR(Tabla135[[#This Row],[Peso del control]]+Tabla135[[#This Row],[Peso de la implementación]],"")</f>
        <v/>
      </c>
      <c r="AB448" s="310" t="str" cm="1">
        <f t="array" ref="AB448">IFERROR(IF(Tabla135[[#This Row],[Registro diligenciado]]=TRUE,_xlfn.IFS(AND(Tabla135[[#This Row],[No. de Control]]=1,Tabla135[[#This Row],[Desplazamiento en la Matriz]]="Probabilidad"),D448-(D448*Tabla135[[#This Row],[Valor del control]]),AND(Tabla135[[#This Row],[No. de Control]]&gt;1,Tabla135[[#This Row],[Desplazamiento en la Matriz]]="Probabilidad"),AB447-(AB447*Tabla135[[#This Row],[Valor del control]]),AND(Tabla135[[#This Row],[No. de Control]]=1,Tabla135[[#This Row],[Desplazamiento en la Matriz]]="Impacto"),D448,AND(Tabla135[[#This Row],[No. de Control]]&gt;1,Tabla135[[#This Row],[Desplazamiento en la Matriz]]="Impacto"),AB447),""),"")</f>
        <v/>
      </c>
      <c r="AC448" s="310" t="str" cm="1">
        <f t="array" ref="AC448">IFERROR(IF(Tabla135[[#This Row],[Registro diligenciado]]=TRUE,_xlfn.IFS(AND(Tabla135[[#This Row],[No. de Control]]=1,Tabla135[[#This Row],[Desplazamiento en la Matriz]]="Impacto"),E448-(E448*Tabla135[[#This Row],[Valor del control]]),AND(Tabla135[[#This Row],[No. de Control]]&gt;1,Tabla135[[#This Row],[Desplazamiento en la Matriz]]="Impacto"),AC447-(AC447*Tabla135[[#This Row],[Valor del control]]),AND(Tabla135[[#This Row],[No. de Control]]=1,Tabla135[[#This Row],[Desplazamiento en la Matriz]]="Probabilidad"),E448,AND(Tabla135[[#This Row],[No. de Control]]&gt;1,Tabla135[[#This Row],[Desplazamiento en la Matriz]]="Probabilidad"),AC447),""),"")</f>
        <v/>
      </c>
      <c r="AD448" s="310">
        <f>IFERROR(_xlfn.MINIFS(Tabla135[Probabilidad residual],Tabla135[Id Riesgo],Tabla135[[#This Row],[Id Riesgo]]),"")</f>
        <v>0.56000000000000005</v>
      </c>
      <c r="AE448" s="310">
        <f>IFERROR(_xlfn.MINIFS(Tabla135[Impacto residual],Tabla135[Id Riesgo],Tabla135[[#This Row],[Id Riesgo]]),"")</f>
        <v>0.8</v>
      </c>
      <c r="AF448" s="310" t="str" cm="1">
        <f t="array" ref="AF4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8" s="310" t="str" cm="1">
        <f t="array" ref="AG4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8" s="213"/>
      <c r="AJ448" s="801">
        <f>_xlfn.MINIFS(Tabla135[Probabilidad residual],Tabla135[Id Riesgo],Tabla135[[#This Row],[Id Riesgo]])</f>
        <v>0.56000000000000005</v>
      </c>
      <c r="AK448" s="801">
        <f>_xlfn.MINIFS(Tabla135[Impacto residual],Tabla135[Id Riesgo],Tabla135[[#This Row],[Id Riesgo]])</f>
        <v>0.8</v>
      </c>
      <c r="AL448" s="801"/>
      <c r="AM448" s="801"/>
      <c r="AN448" s="213"/>
      <c r="AO448" s="213"/>
      <c r="AP448" s="213"/>
      <c r="AQ448" s="213"/>
      <c r="AR448" s="213"/>
      <c r="AS448" s="213"/>
      <c r="AT448" s="213"/>
      <c r="AU448" s="213"/>
      <c r="AV448" s="213"/>
      <c r="AW448" s="213"/>
      <c r="AX448" s="213"/>
      <c r="AY448" s="213"/>
    </row>
    <row r="449" spans="1:51" ht="74.599999999999994" hidden="1" x14ac:dyDescent="0.4">
      <c r="A449" s="783" t="str">
        <f>Tabla135[[#This Row],[Id Riesgo]]</f>
        <v>RC44</v>
      </c>
      <c r="B449" s="784" t="str">
        <f>Tabla135[[#This Row],[Riesgo]]</f>
        <v>Posibilidad de afectación Legal, Reputacional por Fraude interno debido a No brindar respuesta oportuna a las PQRSD causadas por la debilidad en el seguimiento de las solicitudes interpuestas por la ciudadania ante la UGT Nororiente</v>
      </c>
      <c r="C449" s="776" t="b">
        <f>Tabla135[[#This Row],[Identificado en paso 1 y 2?]]</f>
        <v>1</v>
      </c>
      <c r="D449" s="801">
        <f>_xlfn.XLOOKUP(Tabla135[[#This Row],[Id Riesgo]],Tabla13[Id Riesgo],Tabla13[Probabilidad],"",1)</f>
        <v>0.8</v>
      </c>
      <c r="E449" s="801">
        <f>IF(C449=TRUE,_xlfn.XLOOKUP(Tabla135[[#This Row],[Id Riesgo]],Tabla13[Id Riesgo],Tabla13[Porcentaje Impacto],"",1),"")</f>
        <v>0.8</v>
      </c>
      <c r="F449" s="290" t="str">
        <f t="shared" si="43"/>
        <v>RC44</v>
      </c>
      <c r="G449" s="414" t="b">
        <f>_xlfn.XLOOKUP(F449,Tabla13[Id Riesgo],Tabla13[Registro diligenciado],FALSE,1)</f>
        <v>1</v>
      </c>
      <c r="H449" s="290" t="str">
        <f>IF(G449,_xlfn.XLOOKUP(F449,Tabla6[Id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49" s="327">
        <f>_xlfn.XLOOKUP(Tabla135[[#This Row],[Id Riesgo]],Tabla13[Id Riesgo],Tabla13[Probabilidad])</f>
        <v>0.8</v>
      </c>
      <c r="J449" s="327">
        <f>_xlfn.XLOOKUP(Tabla135[[#This Row],[Id Riesgo]],Tabla13[Id Riesgo],Tabla13[Porcentaje Impacto],"",1)</f>
        <v>0.8</v>
      </c>
      <c r="K449" s="311">
        <v>8</v>
      </c>
      <c r="L449" s="314"/>
      <c r="M449" s="314"/>
      <c r="N449" s="314"/>
      <c r="O449" s="295"/>
      <c r="P449" s="314"/>
      <c r="Q449" s="328" t="str">
        <f>_xlfn.TEXTJOIN(" ",TRUE,Tabla135[[#This Row],[Actividad - Acción ¿Qué?
Inicia con verbo]],Tabla135[[#This Row],[Complemento
(Observaciones o desviaciones)]])</f>
        <v/>
      </c>
      <c r="R449" s="295"/>
      <c r="S449" s="327" t="str">
        <f>_xlfn.XLOOKUP(Tabla135[[#This Row],[Tipo de control]],Tabla7[Tipo de control],Tabla7[Peso],"",1)</f>
        <v/>
      </c>
      <c r="T449" s="290" t="str">
        <f>_xlfn.XLOOKUP(Tabla135[[#This Row],[Tipo de control]],Tabla7[Tipo de control],Tabla7[Afectación matriz],"",1)</f>
        <v/>
      </c>
      <c r="U449" s="295"/>
      <c r="V449" s="327" t="str">
        <f>_xlfn.XLOOKUP(Tabla135[[#This Row],[Implementación]],Tabla11[Implementación],Tabla11[Peso],"",1)</f>
        <v/>
      </c>
      <c r="W449" s="295"/>
      <c r="X449" s="295"/>
      <c r="Y449" s="295"/>
      <c r="Z449" s="295"/>
      <c r="AA449" s="310" t="str">
        <f>IFERROR(Tabla135[[#This Row],[Peso del control]]+Tabla135[[#This Row],[Peso de la implementación]],"")</f>
        <v/>
      </c>
      <c r="AB449" s="310" t="str" cm="1">
        <f t="array" ref="AB449">IFERROR(IF(Tabla135[[#This Row],[Registro diligenciado]]=TRUE,_xlfn.IFS(AND(Tabla135[[#This Row],[No. de Control]]=1,Tabla135[[#This Row],[Desplazamiento en la Matriz]]="Probabilidad"),D449-(D449*Tabla135[[#This Row],[Valor del control]]),AND(Tabla135[[#This Row],[No. de Control]]&gt;1,Tabla135[[#This Row],[Desplazamiento en la Matriz]]="Probabilidad"),AB448-(AB448*Tabla135[[#This Row],[Valor del control]]),AND(Tabla135[[#This Row],[No. de Control]]=1,Tabla135[[#This Row],[Desplazamiento en la Matriz]]="Impacto"),D449,AND(Tabla135[[#This Row],[No. de Control]]&gt;1,Tabla135[[#This Row],[Desplazamiento en la Matriz]]="Impacto"),AB448),""),"")</f>
        <v/>
      </c>
      <c r="AC449" s="310" t="str" cm="1">
        <f t="array" ref="AC449">IFERROR(IF(Tabla135[[#This Row],[Registro diligenciado]]=TRUE,_xlfn.IFS(AND(Tabla135[[#This Row],[No. de Control]]=1,Tabla135[[#This Row],[Desplazamiento en la Matriz]]="Impacto"),E449-(E449*Tabla135[[#This Row],[Valor del control]]),AND(Tabla135[[#This Row],[No. de Control]]&gt;1,Tabla135[[#This Row],[Desplazamiento en la Matriz]]="Impacto"),AC448-(AC448*Tabla135[[#This Row],[Valor del control]]),AND(Tabla135[[#This Row],[No. de Control]]=1,Tabla135[[#This Row],[Desplazamiento en la Matriz]]="Probabilidad"),E449,AND(Tabla135[[#This Row],[No. de Control]]&gt;1,Tabla135[[#This Row],[Desplazamiento en la Matriz]]="Probabilidad"),AC448),""),"")</f>
        <v/>
      </c>
      <c r="AD449" s="310">
        <f>IFERROR(_xlfn.MINIFS(Tabla135[Probabilidad residual],Tabla135[Id Riesgo],Tabla135[[#This Row],[Id Riesgo]]),"")</f>
        <v>0.56000000000000005</v>
      </c>
      <c r="AE449" s="310">
        <f>IFERROR(_xlfn.MINIFS(Tabla135[Impacto residual],Tabla135[Id Riesgo],Tabla135[[#This Row],[Id Riesgo]]),"")</f>
        <v>0.8</v>
      </c>
      <c r="AF449" s="310" t="str" cm="1">
        <f t="array" ref="AF4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49" s="310" t="str" cm="1">
        <f t="array" ref="AG4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49" s="213"/>
      <c r="AJ449" s="801">
        <f>_xlfn.MINIFS(Tabla135[Probabilidad residual],Tabla135[Id Riesgo],Tabla135[[#This Row],[Id Riesgo]])</f>
        <v>0.56000000000000005</v>
      </c>
      <c r="AK449" s="801">
        <f>_xlfn.MINIFS(Tabla135[Impacto residual],Tabla135[Id Riesgo],Tabla135[[#This Row],[Id Riesgo]])</f>
        <v>0.8</v>
      </c>
      <c r="AL449" s="801"/>
      <c r="AM449" s="801"/>
      <c r="AN449" s="213"/>
      <c r="AO449" s="213"/>
      <c r="AP449" s="213"/>
      <c r="AQ449" s="213"/>
      <c r="AR449" s="213"/>
      <c r="AS449" s="213"/>
      <c r="AT449" s="213"/>
      <c r="AU449" s="213"/>
      <c r="AV449" s="213"/>
      <c r="AW449" s="213"/>
      <c r="AX449" s="213"/>
      <c r="AY449" s="213"/>
    </row>
    <row r="450" spans="1:51" ht="74.599999999999994" hidden="1" x14ac:dyDescent="0.4">
      <c r="A450" s="783" t="str">
        <f>Tabla135[[#This Row],[Id Riesgo]]</f>
        <v>RC44</v>
      </c>
      <c r="B450" s="784" t="str">
        <f>Tabla135[[#This Row],[Riesgo]]</f>
        <v>Posibilidad de afectación Legal, Reputacional por Fraude interno debido a No brindar respuesta oportuna a las PQRSD causadas por la debilidad en el seguimiento de las solicitudes interpuestas por la ciudadania ante la UGT Nororiente</v>
      </c>
      <c r="C450" s="776" t="b">
        <f>Tabla135[[#This Row],[Identificado en paso 1 y 2?]]</f>
        <v>1</v>
      </c>
      <c r="D450" s="801">
        <f>_xlfn.XLOOKUP(Tabla135[[#This Row],[Id Riesgo]],Tabla13[Id Riesgo],Tabla13[Probabilidad],"",1)</f>
        <v>0.8</v>
      </c>
      <c r="E450" s="801">
        <f>IF(C450=TRUE,_xlfn.XLOOKUP(Tabla135[[#This Row],[Id Riesgo]],Tabla13[Id Riesgo],Tabla13[Porcentaje Impacto],"",1),"")</f>
        <v>0.8</v>
      </c>
      <c r="F450" s="290" t="str">
        <f t="shared" si="43"/>
        <v>RC44</v>
      </c>
      <c r="G450" s="414" t="b">
        <f>_xlfn.XLOOKUP(F450,Tabla13[Id Riesgo],Tabla13[Registro diligenciado],FALSE,1)</f>
        <v>1</v>
      </c>
      <c r="H450" s="290" t="str">
        <f>IF(G450,_xlfn.XLOOKUP(F450,Tabla6[Id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50" s="327">
        <f>_xlfn.XLOOKUP(Tabla135[[#This Row],[Id Riesgo]],Tabla13[Id Riesgo],Tabla13[Probabilidad])</f>
        <v>0.8</v>
      </c>
      <c r="J450" s="327">
        <f>_xlfn.XLOOKUP(Tabla135[[#This Row],[Id Riesgo]],Tabla13[Id Riesgo],Tabla13[Porcentaje Impacto],"",1)</f>
        <v>0.8</v>
      </c>
      <c r="K450" s="311">
        <v>9</v>
      </c>
      <c r="L450" s="314"/>
      <c r="M450" s="314"/>
      <c r="N450" s="314"/>
      <c r="O450" s="295"/>
      <c r="P450" s="314"/>
      <c r="Q450" s="328" t="str">
        <f>_xlfn.TEXTJOIN(" ",TRUE,Tabla135[[#This Row],[Actividad - Acción ¿Qué?
Inicia con verbo]],Tabla135[[#This Row],[Complemento
(Observaciones o desviaciones)]])</f>
        <v/>
      </c>
      <c r="R450" s="295"/>
      <c r="S450" s="327" t="str">
        <f>_xlfn.XLOOKUP(Tabla135[[#This Row],[Tipo de control]],Tabla7[Tipo de control],Tabla7[Peso],"",1)</f>
        <v/>
      </c>
      <c r="T450" s="290" t="str">
        <f>_xlfn.XLOOKUP(Tabla135[[#This Row],[Tipo de control]],Tabla7[Tipo de control],Tabla7[Afectación matriz],"",1)</f>
        <v/>
      </c>
      <c r="U450" s="295"/>
      <c r="V450" s="327" t="str">
        <f>_xlfn.XLOOKUP(Tabla135[[#This Row],[Implementación]],Tabla11[Implementación],Tabla11[Peso],"",1)</f>
        <v/>
      </c>
      <c r="W450" s="295"/>
      <c r="X450" s="295"/>
      <c r="Y450" s="295"/>
      <c r="Z450" s="295"/>
      <c r="AA450" s="310" t="str">
        <f>IFERROR(Tabla135[[#This Row],[Peso del control]]+Tabla135[[#This Row],[Peso de la implementación]],"")</f>
        <v/>
      </c>
      <c r="AB450" s="310" t="str" cm="1">
        <f t="array" ref="AB450">IFERROR(IF(Tabla135[[#This Row],[Registro diligenciado]]=TRUE,_xlfn.IFS(AND(Tabla135[[#This Row],[No. de Control]]=1,Tabla135[[#This Row],[Desplazamiento en la Matriz]]="Probabilidad"),D450-(D450*Tabla135[[#This Row],[Valor del control]]),AND(Tabla135[[#This Row],[No. de Control]]&gt;1,Tabla135[[#This Row],[Desplazamiento en la Matriz]]="Probabilidad"),AB449-(AB449*Tabla135[[#This Row],[Valor del control]]),AND(Tabla135[[#This Row],[No. de Control]]=1,Tabla135[[#This Row],[Desplazamiento en la Matriz]]="Impacto"),D450,AND(Tabla135[[#This Row],[No. de Control]]&gt;1,Tabla135[[#This Row],[Desplazamiento en la Matriz]]="Impacto"),AB449),""),"")</f>
        <v/>
      </c>
      <c r="AC450" s="310" t="str" cm="1">
        <f t="array" ref="AC450">IFERROR(IF(Tabla135[[#This Row],[Registro diligenciado]]=TRUE,_xlfn.IFS(AND(Tabla135[[#This Row],[No. de Control]]=1,Tabla135[[#This Row],[Desplazamiento en la Matriz]]="Impacto"),E450-(E450*Tabla135[[#This Row],[Valor del control]]),AND(Tabla135[[#This Row],[No. de Control]]&gt;1,Tabla135[[#This Row],[Desplazamiento en la Matriz]]="Impacto"),AC449-(AC449*Tabla135[[#This Row],[Valor del control]]),AND(Tabla135[[#This Row],[No. de Control]]=1,Tabla135[[#This Row],[Desplazamiento en la Matriz]]="Probabilidad"),E450,AND(Tabla135[[#This Row],[No. de Control]]&gt;1,Tabla135[[#This Row],[Desplazamiento en la Matriz]]="Probabilidad"),AC449),""),"")</f>
        <v/>
      </c>
      <c r="AD450" s="310">
        <f>IFERROR(_xlfn.MINIFS(Tabla135[Probabilidad residual],Tabla135[Id Riesgo],Tabla135[[#This Row],[Id Riesgo]]),"")</f>
        <v>0.56000000000000005</v>
      </c>
      <c r="AE450" s="310">
        <f>IFERROR(_xlfn.MINIFS(Tabla135[Impacto residual],Tabla135[Id Riesgo],Tabla135[[#This Row],[Id Riesgo]]),"")</f>
        <v>0.8</v>
      </c>
      <c r="AF450" s="310" t="str" cm="1">
        <f t="array" ref="AF4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50" s="310" t="str" cm="1">
        <f t="array" ref="AG4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0" s="213"/>
      <c r="AJ450" s="801">
        <f>_xlfn.MINIFS(Tabla135[Probabilidad residual],Tabla135[Id Riesgo],Tabla135[[#This Row],[Id Riesgo]])</f>
        <v>0.56000000000000005</v>
      </c>
      <c r="AK450" s="801">
        <f>_xlfn.MINIFS(Tabla135[Impacto residual],Tabla135[Id Riesgo],Tabla135[[#This Row],[Id Riesgo]])</f>
        <v>0.8</v>
      </c>
      <c r="AL450" s="801"/>
      <c r="AM450" s="801"/>
      <c r="AN450" s="213"/>
      <c r="AO450" s="213"/>
      <c r="AP450" s="213"/>
      <c r="AQ450" s="213"/>
      <c r="AR450" s="213"/>
      <c r="AS450" s="213"/>
      <c r="AT450" s="213"/>
      <c r="AU450" s="213"/>
      <c r="AV450" s="213"/>
      <c r="AW450" s="213"/>
      <c r="AX450" s="213"/>
      <c r="AY450" s="213"/>
    </row>
    <row r="451" spans="1:51" ht="74.599999999999994" hidden="1" x14ac:dyDescent="0.4">
      <c r="A451" s="783" t="str">
        <f>Tabla135[[#This Row],[Id Riesgo]]</f>
        <v>RC44</v>
      </c>
      <c r="B451" s="784" t="str">
        <f>Tabla135[[#This Row],[Riesgo]]</f>
        <v>Posibilidad de afectación Legal, Reputacional por Fraude interno debido a No brindar respuesta oportuna a las PQRSD causadas por la debilidad en el seguimiento de las solicitudes interpuestas por la ciudadania ante la UGT Nororiente</v>
      </c>
      <c r="C451" s="776" t="b">
        <f>Tabla135[[#This Row],[Identificado en paso 1 y 2?]]</f>
        <v>1</v>
      </c>
      <c r="D451" s="801">
        <f>_xlfn.XLOOKUP(Tabla135[[#This Row],[Id Riesgo]],Tabla13[Id Riesgo],Tabla13[Probabilidad],"",1)</f>
        <v>0.8</v>
      </c>
      <c r="E451" s="801">
        <f>IF(C451=TRUE,_xlfn.XLOOKUP(Tabla135[[#This Row],[Id Riesgo]],Tabla13[Id Riesgo],Tabla13[Porcentaje Impacto],"",1),"")</f>
        <v>0.8</v>
      </c>
      <c r="F451" s="290" t="str">
        <f t="shared" si="43"/>
        <v>RC44</v>
      </c>
      <c r="G451" s="414" t="b">
        <f>_xlfn.XLOOKUP(F451,Tabla13[Id Riesgo],Tabla13[Registro diligenciado],FALSE,1)</f>
        <v>1</v>
      </c>
      <c r="H451" s="290" t="str">
        <f>IF(G451,_xlfn.XLOOKUP(F451,Tabla6[Id Riesgo],Tabla6[DESCRIPCIÓN DEL RIESGO],FALSE,1),"")</f>
        <v>Posibilidad de afectación Legal, Reputacional por Fraude interno debido a No brindar respuesta oportuna a las PQRSD causadas por la debilidad en el seguimiento de las solicitudes interpuestas por la ciudadania ante la UGT Nororiente</v>
      </c>
      <c r="I451" s="327">
        <f>_xlfn.XLOOKUP(Tabla135[[#This Row],[Id Riesgo]],Tabla13[Id Riesgo],Tabla13[Probabilidad])</f>
        <v>0.8</v>
      </c>
      <c r="J451" s="327">
        <f>_xlfn.XLOOKUP(Tabla135[[#This Row],[Id Riesgo]],Tabla13[Id Riesgo],Tabla13[Porcentaje Impacto],"",1)</f>
        <v>0.8</v>
      </c>
      <c r="K451" s="311">
        <v>10</v>
      </c>
      <c r="L451" s="314"/>
      <c r="M451" s="314"/>
      <c r="N451" s="314"/>
      <c r="O451" s="295"/>
      <c r="P451" s="314"/>
      <c r="Q451" s="328" t="str">
        <f>_xlfn.TEXTJOIN(" ",TRUE,Tabla135[[#This Row],[Actividad - Acción ¿Qué?
Inicia con verbo]],Tabla135[[#This Row],[Complemento
(Observaciones o desviaciones)]])</f>
        <v/>
      </c>
      <c r="R451" s="295"/>
      <c r="S451" s="327" t="str">
        <f>_xlfn.XLOOKUP(Tabla135[[#This Row],[Tipo de control]],Tabla7[Tipo de control],Tabla7[Peso],"",1)</f>
        <v/>
      </c>
      <c r="T451" s="290" t="str">
        <f>_xlfn.XLOOKUP(Tabla135[[#This Row],[Tipo de control]],Tabla7[Tipo de control],Tabla7[Afectación matriz],"",1)</f>
        <v/>
      </c>
      <c r="U451" s="295"/>
      <c r="V451" s="327" t="str">
        <f>_xlfn.XLOOKUP(Tabla135[[#This Row],[Implementación]],Tabla11[Implementación],Tabla11[Peso],"",1)</f>
        <v/>
      </c>
      <c r="W451" s="295"/>
      <c r="X451" s="295"/>
      <c r="Y451" s="295"/>
      <c r="Z451" s="295"/>
      <c r="AA451" s="310" t="str">
        <f>IFERROR(Tabla135[[#This Row],[Peso del control]]+Tabla135[[#This Row],[Peso de la implementación]],"")</f>
        <v/>
      </c>
      <c r="AB451" s="310" t="str" cm="1">
        <f t="array" ref="AB451">IFERROR(IF(Tabla135[[#This Row],[Registro diligenciado]]=TRUE,_xlfn.IFS(AND(Tabla135[[#This Row],[No. de Control]]=1,Tabla135[[#This Row],[Desplazamiento en la Matriz]]="Probabilidad"),D451-(D451*Tabla135[[#This Row],[Valor del control]]),AND(Tabla135[[#This Row],[No. de Control]]&gt;1,Tabla135[[#This Row],[Desplazamiento en la Matriz]]="Probabilidad"),AB450-(AB450*Tabla135[[#This Row],[Valor del control]]),AND(Tabla135[[#This Row],[No. de Control]]=1,Tabla135[[#This Row],[Desplazamiento en la Matriz]]="Impacto"),D451,AND(Tabla135[[#This Row],[No. de Control]]&gt;1,Tabla135[[#This Row],[Desplazamiento en la Matriz]]="Impacto"),AB450),""),"")</f>
        <v/>
      </c>
      <c r="AC451" s="310" t="str" cm="1">
        <f t="array" ref="AC451">IFERROR(IF(Tabla135[[#This Row],[Registro diligenciado]]=TRUE,_xlfn.IFS(AND(Tabla135[[#This Row],[No. de Control]]=1,Tabla135[[#This Row],[Desplazamiento en la Matriz]]="Impacto"),E451-(E451*Tabla135[[#This Row],[Valor del control]]),AND(Tabla135[[#This Row],[No. de Control]]&gt;1,Tabla135[[#This Row],[Desplazamiento en la Matriz]]="Impacto"),AC450-(AC450*Tabla135[[#This Row],[Valor del control]]),AND(Tabla135[[#This Row],[No. de Control]]=1,Tabla135[[#This Row],[Desplazamiento en la Matriz]]="Probabilidad"),E451,AND(Tabla135[[#This Row],[No. de Control]]&gt;1,Tabla135[[#This Row],[Desplazamiento en la Matriz]]="Probabilidad"),AC450),""),"")</f>
        <v/>
      </c>
      <c r="AD451" s="310">
        <f>IFERROR(_xlfn.MINIFS(Tabla135[Probabilidad residual],Tabla135[Id Riesgo],Tabla135[[#This Row],[Id Riesgo]]),"")</f>
        <v>0.56000000000000005</v>
      </c>
      <c r="AE451" s="310">
        <f>IFERROR(_xlfn.MINIFS(Tabla135[Impacto residual],Tabla135[Id Riesgo],Tabla135[[#This Row],[Id Riesgo]]),"")</f>
        <v>0.8</v>
      </c>
      <c r="AF451" s="310" t="str" cm="1">
        <f t="array" ref="AF4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451" s="310" t="str" cm="1">
        <f t="array" ref="AG4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1" s="213"/>
      <c r="AJ451" s="801">
        <f>_xlfn.MINIFS(Tabla135[Probabilidad residual],Tabla135[Id Riesgo],Tabla135[[#This Row],[Id Riesgo]])</f>
        <v>0.56000000000000005</v>
      </c>
      <c r="AK451" s="801">
        <f>_xlfn.MINIFS(Tabla135[Impacto residual],Tabla135[Id Riesgo],Tabla135[[#This Row],[Id Riesgo]])</f>
        <v>0.8</v>
      </c>
      <c r="AL451" s="801"/>
      <c r="AM451" s="801"/>
      <c r="AN451" s="213"/>
      <c r="AO451" s="213"/>
      <c r="AP451" s="213"/>
      <c r="AQ451" s="213"/>
      <c r="AR451" s="213"/>
      <c r="AS451" s="213"/>
      <c r="AT451" s="213"/>
      <c r="AU451" s="213"/>
      <c r="AV451" s="213"/>
      <c r="AW451" s="213"/>
      <c r="AX451" s="213"/>
      <c r="AY451" s="213"/>
    </row>
    <row r="452" spans="1:51" ht="74.599999999999994" x14ac:dyDescent="0.4">
      <c r="A452" s="783" t="str">
        <f>Tabla135[[#This Row],[Id Riesgo]]</f>
        <v>RC45</v>
      </c>
      <c r="B452" s="784" t="str">
        <f>Tabla135[[#This Row],[Riesgo]]</f>
        <v>Posibilidad de afectación Reputacional, Legal por Fraude interno debido a Ocurrencia de hechos de concusión o cohecho en la atención a la ciudadanía en la UGT´S  y cualquier ventanilla de atención al ciudadano</v>
      </c>
      <c r="C452" s="776" t="b">
        <f>Tabla135[[#This Row],[Identificado en paso 1 y 2?]]</f>
        <v>1</v>
      </c>
      <c r="D452" s="801">
        <f>_xlfn.XLOOKUP(Tabla135[[#This Row],[Id Riesgo]],Tabla13[Id Riesgo],Tabla13[Probabilidad],"",1)</f>
        <v>0.8</v>
      </c>
      <c r="E452" s="801">
        <f>IF(C452=TRUE,_xlfn.XLOOKUP(Tabla135[[#This Row],[Id Riesgo]],Tabla13[Id Riesgo],Tabla13[Porcentaje Impacto],"",1),"")</f>
        <v>1</v>
      </c>
      <c r="F452" s="290" t="s">
        <v>636</v>
      </c>
      <c r="G452" s="414" t="b">
        <f>_xlfn.XLOOKUP(F452,Tabla13[Id Riesgo],Tabla13[Registro diligenciado],FALSE,1)</f>
        <v>1</v>
      </c>
      <c r="H452" s="290" t="str">
        <f>IF(G452,_xlfn.XLOOKUP(F452,Tabla6[Id Riesgo],Tabla6[DESCRIPCIÓN DEL RIESGO],FALSE,1),"")</f>
        <v>Posibilidad de afectación Reputacional, Legal por Fraude interno debido a Ocurrencia de hechos de concusión o cohecho en la atención a la ciudadanía en la UGT´S  y cualquier ventanilla de atención al ciudadano</v>
      </c>
      <c r="I452" s="327">
        <f>_xlfn.XLOOKUP(Tabla135[[#This Row],[Id Riesgo]],Tabla13[Id Riesgo],Tabla13[Probabilidad])</f>
        <v>0.8</v>
      </c>
      <c r="J452" s="327">
        <f>_xlfn.XLOOKUP(Tabla135[[#This Row],[Id Riesgo]],Tabla13[Id Riesgo],Tabla13[Porcentaje Impacto],"",1)</f>
        <v>1</v>
      </c>
      <c r="K452" s="311">
        <v>1</v>
      </c>
      <c r="L452" s="314" t="s">
        <v>315</v>
      </c>
      <c r="M452" s="314" t="s">
        <v>128</v>
      </c>
      <c r="N452" s="314" t="s">
        <v>182</v>
      </c>
      <c r="O452" s="295" t="s">
        <v>1018</v>
      </c>
      <c r="P452" s="314" t="s">
        <v>1019</v>
      </c>
      <c r="Q452" s="328" t="str">
        <f>_xlfn.TEXTJOIN(" ",TRUE,Tabla135[[#This Row],[Actividad - Acción ¿Qué?
Inicia con verbo]],Tabla135[[#This Row],[Complemento
(Observaciones o desviaciones)]])</f>
        <v>Realizar la revisión periódica del buzón de sugerencias, quejas y reclamos dirigido a la atención al ciudadano, garantizando su revsión y asegurando que la información sea tramitada oprtunamente y acorde con los trámites adelantados por la ANT. Informando a los profesionales a cargo para que realicen la respectiva revision.</v>
      </c>
      <c r="R452" s="295" t="s">
        <v>164</v>
      </c>
      <c r="S452" s="327">
        <f>_xlfn.XLOOKUP(Tabla135[[#This Row],[Tipo de control]],Tabla7[Tipo de control],Tabla7[Peso],"",1)</f>
        <v>0.1</v>
      </c>
      <c r="T452" s="290" t="str">
        <f>_xlfn.XLOOKUP(Tabla135[[#This Row],[Tipo de control]],Tabla7[Tipo de control],Tabla7[Afectación matriz],"",1)</f>
        <v>Impacto</v>
      </c>
      <c r="U452" s="295" t="s">
        <v>136</v>
      </c>
      <c r="V452" s="327">
        <f>_xlfn.XLOOKUP(Tabla135[[#This Row],[Implementación]],Tabla11[Implementación],Tabla11[Peso],"",1)</f>
        <v>0.15</v>
      </c>
      <c r="W452" s="295" t="s">
        <v>131</v>
      </c>
      <c r="X452" s="295" t="s">
        <v>222</v>
      </c>
      <c r="Y452" s="295" t="s">
        <v>100</v>
      </c>
      <c r="Z452" s="295" t="s">
        <v>101</v>
      </c>
      <c r="AA452" s="310">
        <f>IFERROR(Tabla135[[#This Row],[Peso del control]]+Tabla135[[#This Row],[Peso de la implementación]],"")</f>
        <v>0.25</v>
      </c>
      <c r="AB452" s="310" cm="1">
        <f t="array" ref="AB452">IFERROR(IF(Tabla135[[#This Row],[Registro diligenciado]]=TRUE,_xlfn.IFS(AND(Tabla135[[#This Row],[No. de Control]]=1,Tabla135[[#This Row],[Desplazamiento en la Matriz]]="Probabilidad"),D452-(D452*Tabla135[[#This Row],[Valor del control]]),AND(Tabla135[[#This Row],[No. de Control]]&gt;1,Tabla135[[#This Row],[Desplazamiento en la Matriz]]="Probabilidad"),AB451-(AB451*Tabla135[[#This Row],[Valor del control]]),AND(Tabla135[[#This Row],[No. de Control]]=1,Tabla135[[#This Row],[Desplazamiento en la Matriz]]="Impacto"),D452,AND(Tabla135[[#This Row],[No. de Control]]&gt;1,Tabla135[[#This Row],[Desplazamiento en la Matriz]]="Impacto"),AB451),""),"")</f>
        <v>0.8</v>
      </c>
      <c r="AC452" s="310" cm="1">
        <f t="array" ref="AC452">IFERROR(IF(Tabla135[[#This Row],[Registro diligenciado]]=TRUE,_xlfn.IFS(AND(Tabla135[[#This Row],[No. de Control]]=1,Tabla135[[#This Row],[Desplazamiento en la Matriz]]="Impacto"),E452-(E452*Tabla135[[#This Row],[Valor del control]]),AND(Tabla135[[#This Row],[No. de Control]]&gt;1,Tabla135[[#This Row],[Desplazamiento en la Matriz]]="Impacto"),AC451-(AC451*Tabla135[[#This Row],[Valor del control]]),AND(Tabla135[[#This Row],[No. de Control]]=1,Tabla135[[#This Row],[Desplazamiento en la Matriz]]="Probabilidad"),E452,AND(Tabla135[[#This Row],[No. de Control]]&gt;1,Tabla135[[#This Row],[Desplazamiento en la Matriz]]="Probabilidad"),AC451),""),"")</f>
        <v>0.75</v>
      </c>
      <c r="AD452" s="310">
        <f>IFERROR(_xlfn.MINIFS(Tabla135[Probabilidad residual],Tabla135[Id Riesgo],Tabla135[[#This Row],[Id Riesgo]]),"")</f>
        <v>0.8</v>
      </c>
      <c r="AE452" s="310">
        <f>IFERROR(_xlfn.MINIFS(Tabla135[Impacto residual],Tabla135[Id Riesgo],Tabla135[[#This Row],[Id Riesgo]]),"")</f>
        <v>0.75</v>
      </c>
      <c r="AF452" s="310" t="str" cm="1">
        <f t="array" ref="AF4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2" s="310" t="str" cm="1">
        <f t="array" ref="AG4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52" s="213"/>
      <c r="AJ452" s="801">
        <f>_xlfn.MINIFS(Tabla135[Probabilidad residual],Tabla135[Id Riesgo],Tabla135[[#This Row],[Id Riesgo]])</f>
        <v>0.8</v>
      </c>
      <c r="AK452" s="801">
        <f>_xlfn.MINIFS(Tabla135[Impacto residual],Tabla135[Id Riesgo],Tabla135[[#This Row],[Id Riesgo]])</f>
        <v>0.75</v>
      </c>
      <c r="AL452" s="801" t="str" cm="1">
        <f t="array" ref="AL452">IFERROR(_xlfn.IFS(AND(AJ452&gt;=CONFIGURACIÓN!$BF$6,AJ452&lt;=CONFIGURACIÓN!$BG$6),CONFIGURACIÓN!$BE$6,AND(AJ452&gt;=CONFIGURACIÓN!$BF$7,AJ452&lt;=CONFIGURACIÓN!$BG$7),CONFIGURACIÓN!$BE$7,AND(AJ452&gt;=CONFIGURACIÓN!$BF$8,AJ452&lt;=CONFIGURACIÓN!$BG$8),CONFIGURACIÓN!$BE$8,AND(AJ452&gt;=CONFIGURACIÓN!$BF$9,AJ452&lt;=CONFIGURACIÓN!$BG$9),CONFIGURACIÓN!$BE$9,AND(AJ452&gt;=CONFIGURACIÓN!$BF$10,AJ452&lt;=CONFIGURACIÓN!$BG$10),CONFIGURACIÓN!$BE$10),"")</f>
        <v>Alta</v>
      </c>
      <c r="AM452" s="801" t="str" cm="1">
        <f t="array" ref="AM452">IFERROR(_xlfn.IFS(AND(AK452&gt;=CONFIGURACIÓN!$BJ$6,AK452&lt;=CONFIGURACIÓN!$BK$6),CONFIGURACIÓN!$BI$6,AND(AK452&gt;=CONFIGURACIÓN!$BJ$7,AK452&lt;=CONFIGURACIÓN!$BK$7),CONFIGURACIÓN!$BI$7,AND(AK452&gt;=CONFIGURACIÓN!$BJ$8,AK452&lt;=CONFIGURACIÓN!$BK$8),CONFIGURACIÓN!$BI$8,AND(AK452&gt;=CONFIGURACIÓN!$BJ$9,AK452&lt;=CONFIGURACIÓN!$BK$9),CONFIGURACIÓN!$BI$9,AND(AK452&gt;=CONFIGURACIÓN!$BJ$10,AK452&lt;=CONFIGURACIÓN!$BK$10),CONFIGURACIÓN!$BI$10),"")</f>
        <v>Mayor</v>
      </c>
      <c r="AN452" s="213"/>
      <c r="AO452" s="213"/>
      <c r="AP452" s="213"/>
      <c r="AQ452" s="213"/>
      <c r="AR452" s="213"/>
      <c r="AS452" s="213"/>
      <c r="AT452" s="213"/>
      <c r="AU452" s="213"/>
      <c r="AV452" s="213"/>
      <c r="AW452" s="213"/>
      <c r="AX452" s="213"/>
      <c r="AY452" s="213"/>
    </row>
    <row r="453" spans="1:51" ht="74.599999999999994" x14ac:dyDescent="0.4">
      <c r="A453" s="783" t="str">
        <f>Tabla135[[#This Row],[Id Riesgo]]</f>
        <v>RC45</v>
      </c>
      <c r="B453" s="784" t="str">
        <f>Tabla135[[#This Row],[Riesgo]]</f>
        <v>Posibilidad de afectación Reputacional, Legal por Fraude interno debido a Ocurrencia de hechos de concusión o cohecho en la atención a la ciudadanía en la UGT´S  y cualquier ventanilla de atención al ciudadano</v>
      </c>
      <c r="C453" s="776" t="b">
        <f>Tabla135[[#This Row],[Identificado en paso 1 y 2?]]</f>
        <v>1</v>
      </c>
      <c r="D453" s="801">
        <f>_xlfn.XLOOKUP(Tabla135[[#This Row],[Id Riesgo]],Tabla13[Id Riesgo],Tabla13[Probabilidad],"",1)</f>
        <v>0.8</v>
      </c>
      <c r="E453" s="801">
        <f>IF(C453=TRUE,_xlfn.XLOOKUP(Tabla135[[#This Row],[Id Riesgo]],Tabla13[Id Riesgo],Tabla13[Porcentaje Impacto],"",1),"")</f>
        <v>1</v>
      </c>
      <c r="F453" s="290" t="str">
        <f t="shared" ref="F453:F461" si="44">F452</f>
        <v>RC45</v>
      </c>
      <c r="G453" s="414" t="b">
        <f>_xlfn.XLOOKUP(F453,Tabla13[Id Riesgo],Tabla13[Registro diligenciado],FALSE,1)</f>
        <v>1</v>
      </c>
      <c r="H453" s="290" t="str">
        <f>IF(G453,_xlfn.XLOOKUP(F453,Tabla6[Id Riesgo],Tabla6[DESCRIPCIÓN DEL RIESGO],FALSE,1),"")</f>
        <v>Posibilidad de afectación Reputacional, Legal por Fraude interno debido a Ocurrencia de hechos de concusión o cohecho en la atención a la ciudadanía en la UGT´S  y cualquier ventanilla de atención al ciudadano</v>
      </c>
      <c r="I453" s="327">
        <f>_xlfn.XLOOKUP(Tabla135[[#This Row],[Id Riesgo]],Tabla13[Id Riesgo],Tabla13[Probabilidad])</f>
        <v>0.8</v>
      </c>
      <c r="J453" s="327">
        <f>_xlfn.XLOOKUP(Tabla135[[#This Row],[Id Riesgo]],Tabla13[Id Riesgo],Tabla13[Porcentaje Impacto],"",1)</f>
        <v>1</v>
      </c>
      <c r="K453" s="311">
        <v>2</v>
      </c>
      <c r="L453" s="314"/>
      <c r="M453" s="314"/>
      <c r="N453" s="314"/>
      <c r="O453" s="295"/>
      <c r="P453" s="314"/>
      <c r="Q453" s="328" t="str">
        <f>_xlfn.TEXTJOIN(" ",TRUE,Tabla135[[#This Row],[Actividad - Acción ¿Qué?
Inicia con verbo]],Tabla135[[#This Row],[Complemento
(Observaciones o desviaciones)]])</f>
        <v/>
      </c>
      <c r="R453" s="295"/>
      <c r="S453" s="327" t="str">
        <f>_xlfn.XLOOKUP(Tabla135[[#This Row],[Tipo de control]],Tabla7[Tipo de control],Tabla7[Peso],"",1)</f>
        <v/>
      </c>
      <c r="T453" s="290" t="str">
        <f>_xlfn.XLOOKUP(Tabla135[[#This Row],[Tipo de control]],Tabla7[Tipo de control],Tabla7[Afectación matriz],"",1)</f>
        <v/>
      </c>
      <c r="U453" s="295"/>
      <c r="V453" s="327" t="str">
        <f>_xlfn.XLOOKUP(Tabla135[[#This Row],[Implementación]],Tabla11[Implementación],Tabla11[Peso],"",1)</f>
        <v/>
      </c>
      <c r="W453" s="295"/>
      <c r="X453" s="295"/>
      <c r="Y453" s="295"/>
      <c r="Z453" s="295"/>
      <c r="AA453" s="310" t="str">
        <f>IFERROR(Tabla135[[#This Row],[Peso del control]]+Tabla135[[#This Row],[Peso de la implementación]],"")</f>
        <v/>
      </c>
      <c r="AB453" s="310" t="str" cm="1">
        <f t="array" ref="AB453">IFERROR(IF(Tabla135[[#This Row],[Registro diligenciado]]=TRUE,_xlfn.IFS(AND(Tabla135[[#This Row],[No. de Control]]=1,Tabla135[[#This Row],[Desplazamiento en la Matriz]]="Probabilidad"),D453-(D453*Tabla135[[#This Row],[Valor del control]]),AND(Tabla135[[#This Row],[No. de Control]]&gt;1,Tabla135[[#This Row],[Desplazamiento en la Matriz]]="Probabilidad"),AB452-(AB452*Tabla135[[#This Row],[Valor del control]]),AND(Tabla135[[#This Row],[No. de Control]]=1,Tabla135[[#This Row],[Desplazamiento en la Matriz]]="Impacto"),D453,AND(Tabla135[[#This Row],[No. de Control]]&gt;1,Tabla135[[#This Row],[Desplazamiento en la Matriz]]="Impacto"),AB452),""),"")</f>
        <v/>
      </c>
      <c r="AC453" s="310" t="str" cm="1">
        <f t="array" ref="AC453">IFERROR(IF(Tabla135[[#This Row],[Registro diligenciado]]=TRUE,_xlfn.IFS(AND(Tabla135[[#This Row],[No. de Control]]=1,Tabla135[[#This Row],[Desplazamiento en la Matriz]]="Impacto"),E453-(E453*Tabla135[[#This Row],[Valor del control]]),AND(Tabla135[[#This Row],[No. de Control]]&gt;1,Tabla135[[#This Row],[Desplazamiento en la Matriz]]="Impacto"),AC452-(AC452*Tabla135[[#This Row],[Valor del control]]),AND(Tabla135[[#This Row],[No. de Control]]=1,Tabla135[[#This Row],[Desplazamiento en la Matriz]]="Probabilidad"),E453,AND(Tabla135[[#This Row],[No. de Control]]&gt;1,Tabla135[[#This Row],[Desplazamiento en la Matriz]]="Probabilidad"),AC452),""),"")</f>
        <v/>
      </c>
      <c r="AD453" s="310">
        <f>IFERROR(_xlfn.MINIFS(Tabla135[Probabilidad residual],Tabla135[Id Riesgo],Tabla135[[#This Row],[Id Riesgo]]),"")</f>
        <v>0.8</v>
      </c>
      <c r="AE453" s="310">
        <f>IFERROR(_xlfn.MINIFS(Tabla135[Impacto residual],Tabla135[Id Riesgo],Tabla135[[#This Row],[Id Riesgo]]),"")</f>
        <v>0.75</v>
      </c>
      <c r="AF453" s="310" t="str" cm="1">
        <f t="array" ref="AF4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3" s="310" t="str" cm="1">
        <f t="array" ref="AG4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3" s="213"/>
      <c r="AJ453" s="801">
        <f>_xlfn.MINIFS(Tabla135[Probabilidad residual],Tabla135[Id Riesgo],Tabla135[[#This Row],[Id Riesgo]])</f>
        <v>0.8</v>
      </c>
      <c r="AK453" s="801">
        <f>_xlfn.MINIFS(Tabla135[Impacto residual],Tabla135[Id Riesgo],Tabla135[[#This Row],[Id Riesgo]])</f>
        <v>0.75</v>
      </c>
      <c r="AL453" s="801"/>
      <c r="AM453" s="801"/>
      <c r="AN453" s="213"/>
      <c r="AO453" s="213"/>
      <c r="AP453" s="213"/>
      <c r="AQ453" s="213"/>
      <c r="AR453" s="213"/>
      <c r="AS453" s="213"/>
      <c r="AT453" s="213"/>
      <c r="AU453" s="213"/>
      <c r="AV453" s="213"/>
      <c r="AW453" s="213"/>
      <c r="AX453" s="213"/>
      <c r="AY453" s="213"/>
    </row>
    <row r="454" spans="1:51" ht="74.599999999999994" hidden="1" x14ac:dyDescent="0.4">
      <c r="A454" s="783" t="str">
        <f>Tabla135[[#This Row],[Id Riesgo]]</f>
        <v>RC45</v>
      </c>
      <c r="B454" s="784" t="str">
        <f>Tabla135[[#This Row],[Riesgo]]</f>
        <v>Posibilidad de afectación Reputacional, Legal por Fraude interno debido a Ocurrencia de hechos de concusión o cohecho en la atención a la ciudadanía en la UGT´S  y cualquier ventanilla de atención al ciudadano</v>
      </c>
      <c r="C454" s="776" t="b">
        <f>Tabla135[[#This Row],[Identificado en paso 1 y 2?]]</f>
        <v>1</v>
      </c>
      <c r="D454" s="801">
        <f>_xlfn.XLOOKUP(Tabla135[[#This Row],[Id Riesgo]],Tabla13[Id Riesgo],Tabla13[Probabilidad],"",1)</f>
        <v>0.8</v>
      </c>
      <c r="E454" s="801">
        <f>IF(C454=TRUE,_xlfn.XLOOKUP(Tabla135[[#This Row],[Id Riesgo]],Tabla13[Id Riesgo],Tabla13[Porcentaje Impacto],"",1),"")</f>
        <v>1</v>
      </c>
      <c r="F454" s="290" t="str">
        <f t="shared" si="44"/>
        <v>RC45</v>
      </c>
      <c r="G454" s="414" t="b">
        <f>_xlfn.XLOOKUP(F454,Tabla13[Id Riesgo],Tabla13[Registro diligenciado],FALSE,1)</f>
        <v>1</v>
      </c>
      <c r="H454" s="290" t="str">
        <f>IF(G454,_xlfn.XLOOKUP(F454,Tabla6[Id Riesgo],Tabla6[DESCRIPCIÓN DEL RIESGO],FALSE,1),"")</f>
        <v>Posibilidad de afectación Reputacional, Legal por Fraude interno debido a Ocurrencia de hechos de concusión o cohecho en la atención a la ciudadanía en la UGT´S  y cualquier ventanilla de atención al ciudadano</v>
      </c>
      <c r="I454" s="327">
        <f>_xlfn.XLOOKUP(Tabla135[[#This Row],[Id Riesgo]],Tabla13[Id Riesgo],Tabla13[Probabilidad])</f>
        <v>0.8</v>
      </c>
      <c r="J454" s="327">
        <f>_xlfn.XLOOKUP(Tabla135[[#This Row],[Id Riesgo]],Tabla13[Id Riesgo],Tabla13[Porcentaje Impacto],"",1)</f>
        <v>1</v>
      </c>
      <c r="K454" s="311">
        <v>3</v>
      </c>
      <c r="L454" s="314"/>
      <c r="M454" s="314"/>
      <c r="N454" s="314"/>
      <c r="O454" s="295"/>
      <c r="P454" s="314"/>
      <c r="Q454" s="328" t="str">
        <f>_xlfn.TEXTJOIN(" ",TRUE,Tabla135[[#This Row],[Actividad - Acción ¿Qué?
Inicia con verbo]],Tabla135[[#This Row],[Complemento
(Observaciones o desviaciones)]])</f>
        <v/>
      </c>
      <c r="R454" s="295"/>
      <c r="S454" s="327" t="str">
        <f>_xlfn.XLOOKUP(Tabla135[[#This Row],[Tipo de control]],Tabla7[Tipo de control],Tabla7[Peso],"",1)</f>
        <v/>
      </c>
      <c r="T454" s="290" t="str">
        <f>_xlfn.XLOOKUP(Tabla135[[#This Row],[Tipo de control]],Tabla7[Tipo de control],Tabla7[Afectación matriz],"",1)</f>
        <v/>
      </c>
      <c r="U454" s="295"/>
      <c r="V454" s="327" t="str">
        <f>_xlfn.XLOOKUP(Tabla135[[#This Row],[Implementación]],Tabla11[Implementación],Tabla11[Peso],"",1)</f>
        <v/>
      </c>
      <c r="W454" s="295"/>
      <c r="X454" s="295"/>
      <c r="Y454" s="295"/>
      <c r="Z454" s="295"/>
      <c r="AA454" s="310" t="str">
        <f>IFERROR(Tabla135[[#This Row],[Peso del control]]+Tabla135[[#This Row],[Peso de la implementación]],"")</f>
        <v/>
      </c>
      <c r="AB454" s="310" t="str" cm="1">
        <f t="array" ref="AB454">IFERROR(IF(Tabla135[[#This Row],[Registro diligenciado]]=TRUE,_xlfn.IFS(AND(Tabla135[[#This Row],[No. de Control]]=1,Tabla135[[#This Row],[Desplazamiento en la Matriz]]="Probabilidad"),D454-(D454*Tabla135[[#This Row],[Valor del control]]),AND(Tabla135[[#This Row],[No. de Control]]&gt;1,Tabla135[[#This Row],[Desplazamiento en la Matriz]]="Probabilidad"),AB453-(AB453*Tabla135[[#This Row],[Valor del control]]),AND(Tabla135[[#This Row],[No. de Control]]=1,Tabla135[[#This Row],[Desplazamiento en la Matriz]]="Impacto"),D454,AND(Tabla135[[#This Row],[No. de Control]]&gt;1,Tabla135[[#This Row],[Desplazamiento en la Matriz]]="Impacto"),AB453),""),"")</f>
        <v/>
      </c>
      <c r="AC454" s="310" t="str" cm="1">
        <f t="array" ref="AC454">IFERROR(IF(Tabla135[[#This Row],[Registro diligenciado]]=TRUE,_xlfn.IFS(AND(Tabla135[[#This Row],[No. de Control]]=1,Tabla135[[#This Row],[Desplazamiento en la Matriz]]="Impacto"),E454-(E454*Tabla135[[#This Row],[Valor del control]]),AND(Tabla135[[#This Row],[No. de Control]]&gt;1,Tabla135[[#This Row],[Desplazamiento en la Matriz]]="Impacto"),AC453-(AC453*Tabla135[[#This Row],[Valor del control]]),AND(Tabla135[[#This Row],[No. de Control]]=1,Tabla135[[#This Row],[Desplazamiento en la Matriz]]="Probabilidad"),E454,AND(Tabla135[[#This Row],[No. de Control]]&gt;1,Tabla135[[#This Row],[Desplazamiento en la Matriz]]="Probabilidad"),AC453),""),"")</f>
        <v/>
      </c>
      <c r="AD454" s="310">
        <f>IFERROR(_xlfn.MINIFS(Tabla135[Probabilidad residual],Tabla135[Id Riesgo],Tabla135[[#This Row],[Id Riesgo]]),"")</f>
        <v>0.8</v>
      </c>
      <c r="AE454" s="310">
        <f>IFERROR(_xlfn.MINIFS(Tabla135[Impacto residual],Tabla135[Id Riesgo],Tabla135[[#This Row],[Id Riesgo]]),"")</f>
        <v>0.75</v>
      </c>
      <c r="AF454" s="310" t="str" cm="1">
        <f t="array" ref="AF4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4" s="310" t="str" cm="1">
        <f t="array" ref="AG4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4" s="213"/>
      <c r="AJ454" s="801">
        <f>_xlfn.MINIFS(Tabla135[Probabilidad residual],Tabla135[Id Riesgo],Tabla135[[#This Row],[Id Riesgo]])</f>
        <v>0.8</v>
      </c>
      <c r="AK454" s="801">
        <f>_xlfn.MINIFS(Tabla135[Impacto residual],Tabla135[Id Riesgo],Tabla135[[#This Row],[Id Riesgo]])</f>
        <v>0.75</v>
      </c>
      <c r="AL454" s="801"/>
      <c r="AM454" s="801"/>
      <c r="AN454" s="213"/>
      <c r="AO454" s="213"/>
      <c r="AP454" s="213"/>
      <c r="AQ454" s="213"/>
      <c r="AR454" s="213"/>
      <c r="AS454" s="213"/>
      <c r="AT454" s="213"/>
      <c r="AU454" s="213"/>
      <c r="AV454" s="213"/>
      <c r="AW454" s="213"/>
      <c r="AX454" s="213"/>
      <c r="AY454" s="213"/>
    </row>
    <row r="455" spans="1:51" ht="74.599999999999994" hidden="1" x14ac:dyDescent="0.4">
      <c r="A455" s="783" t="str">
        <f>Tabla135[[#This Row],[Id Riesgo]]</f>
        <v>RC45</v>
      </c>
      <c r="B455" s="784" t="str">
        <f>Tabla135[[#This Row],[Riesgo]]</f>
        <v>Posibilidad de afectación Reputacional, Legal por Fraude interno debido a Ocurrencia de hechos de concusión o cohecho en la atención a la ciudadanía en la UGT´S  y cualquier ventanilla de atención al ciudadano</v>
      </c>
      <c r="C455" s="776" t="b">
        <f>Tabla135[[#This Row],[Identificado en paso 1 y 2?]]</f>
        <v>1</v>
      </c>
      <c r="D455" s="801">
        <f>_xlfn.XLOOKUP(Tabla135[[#This Row],[Id Riesgo]],Tabla13[Id Riesgo],Tabla13[Probabilidad],"",1)</f>
        <v>0.8</v>
      </c>
      <c r="E455" s="801">
        <f>IF(C455=TRUE,_xlfn.XLOOKUP(Tabla135[[#This Row],[Id Riesgo]],Tabla13[Id Riesgo],Tabla13[Porcentaje Impacto],"",1),"")</f>
        <v>1</v>
      </c>
      <c r="F455" s="290" t="str">
        <f t="shared" si="44"/>
        <v>RC45</v>
      </c>
      <c r="G455" s="414" t="b">
        <f>_xlfn.XLOOKUP(F455,Tabla13[Id Riesgo],Tabla13[Registro diligenciado],FALSE,1)</f>
        <v>1</v>
      </c>
      <c r="H455" s="290" t="str">
        <f>IF(G455,_xlfn.XLOOKUP(F455,Tabla6[Id Riesgo],Tabla6[DESCRIPCIÓN DEL RIESGO],FALSE,1),"")</f>
        <v>Posibilidad de afectación Reputacional, Legal por Fraude interno debido a Ocurrencia de hechos de concusión o cohecho en la atención a la ciudadanía en la UGT´S  y cualquier ventanilla de atención al ciudadano</v>
      </c>
      <c r="I455" s="327">
        <f>_xlfn.XLOOKUP(Tabla135[[#This Row],[Id Riesgo]],Tabla13[Id Riesgo],Tabla13[Probabilidad])</f>
        <v>0.8</v>
      </c>
      <c r="J455" s="327">
        <f>_xlfn.XLOOKUP(Tabla135[[#This Row],[Id Riesgo]],Tabla13[Id Riesgo],Tabla13[Porcentaje Impacto],"",1)</f>
        <v>1</v>
      </c>
      <c r="K455" s="311">
        <v>4</v>
      </c>
      <c r="L455" s="314"/>
      <c r="M455" s="314"/>
      <c r="N455" s="314"/>
      <c r="O455" s="295"/>
      <c r="P455" s="314"/>
      <c r="Q455" s="328" t="str">
        <f>_xlfn.TEXTJOIN(" ",TRUE,Tabla135[[#This Row],[Actividad - Acción ¿Qué?
Inicia con verbo]],Tabla135[[#This Row],[Complemento
(Observaciones o desviaciones)]])</f>
        <v/>
      </c>
      <c r="R455" s="295"/>
      <c r="S455" s="327" t="str">
        <f>_xlfn.XLOOKUP(Tabla135[[#This Row],[Tipo de control]],Tabla7[Tipo de control],Tabla7[Peso],"",1)</f>
        <v/>
      </c>
      <c r="T455" s="290" t="str">
        <f>_xlfn.XLOOKUP(Tabla135[[#This Row],[Tipo de control]],Tabla7[Tipo de control],Tabla7[Afectación matriz],"",1)</f>
        <v/>
      </c>
      <c r="U455" s="295"/>
      <c r="V455" s="327" t="str">
        <f>_xlfn.XLOOKUP(Tabla135[[#This Row],[Implementación]],Tabla11[Implementación],Tabla11[Peso],"",1)</f>
        <v/>
      </c>
      <c r="W455" s="295"/>
      <c r="X455" s="295"/>
      <c r="Y455" s="295"/>
      <c r="Z455" s="295"/>
      <c r="AA455" s="310" t="str">
        <f>IFERROR(Tabla135[[#This Row],[Peso del control]]+Tabla135[[#This Row],[Peso de la implementación]],"")</f>
        <v/>
      </c>
      <c r="AB455" s="310" t="str" cm="1">
        <f t="array" ref="AB455">IFERROR(IF(Tabla135[[#This Row],[Registro diligenciado]]=TRUE,_xlfn.IFS(AND(Tabla135[[#This Row],[No. de Control]]=1,Tabla135[[#This Row],[Desplazamiento en la Matriz]]="Probabilidad"),D455-(D455*Tabla135[[#This Row],[Valor del control]]),AND(Tabla135[[#This Row],[No. de Control]]&gt;1,Tabla135[[#This Row],[Desplazamiento en la Matriz]]="Probabilidad"),AB454-(AB454*Tabla135[[#This Row],[Valor del control]]),AND(Tabla135[[#This Row],[No. de Control]]=1,Tabla135[[#This Row],[Desplazamiento en la Matriz]]="Impacto"),D455,AND(Tabla135[[#This Row],[No. de Control]]&gt;1,Tabla135[[#This Row],[Desplazamiento en la Matriz]]="Impacto"),AB454),""),"")</f>
        <v/>
      </c>
      <c r="AC455" s="310" t="str" cm="1">
        <f t="array" ref="AC455">IFERROR(IF(Tabla135[[#This Row],[Registro diligenciado]]=TRUE,_xlfn.IFS(AND(Tabla135[[#This Row],[No. de Control]]=1,Tabla135[[#This Row],[Desplazamiento en la Matriz]]="Impacto"),E455-(E455*Tabla135[[#This Row],[Valor del control]]),AND(Tabla135[[#This Row],[No. de Control]]&gt;1,Tabla135[[#This Row],[Desplazamiento en la Matriz]]="Impacto"),AC454-(AC454*Tabla135[[#This Row],[Valor del control]]),AND(Tabla135[[#This Row],[No. de Control]]=1,Tabla135[[#This Row],[Desplazamiento en la Matriz]]="Probabilidad"),E455,AND(Tabla135[[#This Row],[No. de Control]]&gt;1,Tabla135[[#This Row],[Desplazamiento en la Matriz]]="Probabilidad"),AC454),""),"")</f>
        <v/>
      </c>
      <c r="AD455" s="310">
        <f>IFERROR(_xlfn.MINIFS(Tabla135[Probabilidad residual],Tabla135[Id Riesgo],Tabla135[[#This Row],[Id Riesgo]]),"")</f>
        <v>0.8</v>
      </c>
      <c r="AE455" s="310">
        <f>IFERROR(_xlfn.MINIFS(Tabla135[Impacto residual],Tabla135[Id Riesgo],Tabla135[[#This Row],[Id Riesgo]]),"")</f>
        <v>0.75</v>
      </c>
      <c r="AF455" s="310" t="str" cm="1">
        <f t="array" ref="AF4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5" s="310" t="str" cm="1">
        <f t="array" ref="AG4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5" s="213"/>
      <c r="AJ455" s="801">
        <f>_xlfn.MINIFS(Tabla135[Probabilidad residual],Tabla135[Id Riesgo],Tabla135[[#This Row],[Id Riesgo]])</f>
        <v>0.8</v>
      </c>
      <c r="AK455" s="801">
        <f>_xlfn.MINIFS(Tabla135[Impacto residual],Tabla135[Id Riesgo],Tabla135[[#This Row],[Id Riesgo]])</f>
        <v>0.75</v>
      </c>
      <c r="AL455" s="801"/>
      <c r="AM455" s="801"/>
      <c r="AN455" s="213"/>
      <c r="AO455" s="213"/>
      <c r="AP455" s="213"/>
      <c r="AQ455" s="213"/>
      <c r="AR455" s="213"/>
      <c r="AS455" s="213"/>
      <c r="AT455" s="213"/>
      <c r="AU455" s="213"/>
      <c r="AV455" s="213"/>
      <c r="AW455" s="213"/>
      <c r="AX455" s="213"/>
      <c r="AY455" s="213"/>
    </row>
    <row r="456" spans="1:51" ht="74.599999999999994" hidden="1" x14ac:dyDescent="0.4">
      <c r="A456" s="783" t="str">
        <f>Tabla135[[#This Row],[Id Riesgo]]</f>
        <v>RC45</v>
      </c>
      <c r="B456" s="784" t="str">
        <f>Tabla135[[#This Row],[Riesgo]]</f>
        <v>Posibilidad de afectación Reputacional, Legal por Fraude interno debido a Ocurrencia de hechos de concusión o cohecho en la atención a la ciudadanía en la UGT´S  y cualquier ventanilla de atención al ciudadano</v>
      </c>
      <c r="C456" s="776" t="b">
        <f>Tabla135[[#This Row],[Identificado en paso 1 y 2?]]</f>
        <v>1</v>
      </c>
      <c r="D456" s="801">
        <f>_xlfn.XLOOKUP(Tabla135[[#This Row],[Id Riesgo]],Tabla13[Id Riesgo],Tabla13[Probabilidad],"",1)</f>
        <v>0.8</v>
      </c>
      <c r="E456" s="801">
        <f>IF(C456=TRUE,_xlfn.XLOOKUP(Tabla135[[#This Row],[Id Riesgo]],Tabla13[Id Riesgo],Tabla13[Porcentaje Impacto],"",1),"")</f>
        <v>1</v>
      </c>
      <c r="F456" s="290" t="str">
        <f t="shared" si="44"/>
        <v>RC45</v>
      </c>
      <c r="G456" s="414" t="b">
        <f>_xlfn.XLOOKUP(F456,Tabla13[Id Riesgo],Tabla13[Registro diligenciado],FALSE,1)</f>
        <v>1</v>
      </c>
      <c r="H456" s="290" t="str">
        <f>IF(G456,_xlfn.XLOOKUP(F456,Tabla6[Id Riesgo],Tabla6[DESCRIPCIÓN DEL RIESGO],FALSE,1),"")</f>
        <v>Posibilidad de afectación Reputacional, Legal por Fraude interno debido a Ocurrencia de hechos de concusión o cohecho en la atención a la ciudadanía en la UGT´S  y cualquier ventanilla de atención al ciudadano</v>
      </c>
      <c r="I456" s="327">
        <f>_xlfn.XLOOKUP(Tabla135[[#This Row],[Id Riesgo]],Tabla13[Id Riesgo],Tabla13[Probabilidad])</f>
        <v>0.8</v>
      </c>
      <c r="J456" s="327">
        <f>_xlfn.XLOOKUP(Tabla135[[#This Row],[Id Riesgo]],Tabla13[Id Riesgo],Tabla13[Porcentaje Impacto],"",1)</f>
        <v>1</v>
      </c>
      <c r="K456" s="311">
        <v>5</v>
      </c>
      <c r="L456" s="314"/>
      <c r="M456" s="314"/>
      <c r="N456" s="314"/>
      <c r="O456" s="295"/>
      <c r="P456" s="314"/>
      <c r="Q456" s="328" t="str">
        <f>_xlfn.TEXTJOIN(" ",TRUE,Tabla135[[#This Row],[Actividad - Acción ¿Qué?
Inicia con verbo]],Tabla135[[#This Row],[Complemento
(Observaciones o desviaciones)]])</f>
        <v/>
      </c>
      <c r="R456" s="295"/>
      <c r="S456" s="327" t="str">
        <f>_xlfn.XLOOKUP(Tabla135[[#This Row],[Tipo de control]],Tabla7[Tipo de control],Tabla7[Peso],"",1)</f>
        <v/>
      </c>
      <c r="T456" s="290" t="str">
        <f>_xlfn.XLOOKUP(Tabla135[[#This Row],[Tipo de control]],Tabla7[Tipo de control],Tabla7[Afectación matriz],"",1)</f>
        <v/>
      </c>
      <c r="U456" s="295"/>
      <c r="V456" s="327" t="str">
        <f>_xlfn.XLOOKUP(Tabla135[[#This Row],[Implementación]],Tabla11[Implementación],Tabla11[Peso],"",1)</f>
        <v/>
      </c>
      <c r="W456" s="295"/>
      <c r="X456" s="295"/>
      <c r="Y456" s="295"/>
      <c r="Z456" s="295"/>
      <c r="AA456" s="310" t="str">
        <f>IFERROR(Tabla135[[#This Row],[Peso del control]]+Tabla135[[#This Row],[Peso de la implementación]],"")</f>
        <v/>
      </c>
      <c r="AB456" s="310" t="str" cm="1">
        <f t="array" ref="AB456">IFERROR(IF(Tabla135[[#This Row],[Registro diligenciado]]=TRUE,_xlfn.IFS(AND(Tabla135[[#This Row],[No. de Control]]=1,Tabla135[[#This Row],[Desplazamiento en la Matriz]]="Probabilidad"),D456-(D456*Tabla135[[#This Row],[Valor del control]]),AND(Tabla135[[#This Row],[No. de Control]]&gt;1,Tabla135[[#This Row],[Desplazamiento en la Matriz]]="Probabilidad"),AB455-(AB455*Tabla135[[#This Row],[Valor del control]]),AND(Tabla135[[#This Row],[No. de Control]]=1,Tabla135[[#This Row],[Desplazamiento en la Matriz]]="Impacto"),D456,AND(Tabla135[[#This Row],[No. de Control]]&gt;1,Tabla135[[#This Row],[Desplazamiento en la Matriz]]="Impacto"),AB455),""),"")</f>
        <v/>
      </c>
      <c r="AC456" s="310" t="str" cm="1">
        <f t="array" ref="AC456">IFERROR(IF(Tabla135[[#This Row],[Registro diligenciado]]=TRUE,_xlfn.IFS(AND(Tabla135[[#This Row],[No. de Control]]=1,Tabla135[[#This Row],[Desplazamiento en la Matriz]]="Impacto"),E456-(E456*Tabla135[[#This Row],[Valor del control]]),AND(Tabla135[[#This Row],[No. de Control]]&gt;1,Tabla135[[#This Row],[Desplazamiento en la Matriz]]="Impacto"),AC455-(AC455*Tabla135[[#This Row],[Valor del control]]),AND(Tabla135[[#This Row],[No. de Control]]=1,Tabla135[[#This Row],[Desplazamiento en la Matriz]]="Probabilidad"),E456,AND(Tabla135[[#This Row],[No. de Control]]&gt;1,Tabla135[[#This Row],[Desplazamiento en la Matriz]]="Probabilidad"),AC455),""),"")</f>
        <v/>
      </c>
      <c r="AD456" s="310">
        <f>IFERROR(_xlfn.MINIFS(Tabla135[Probabilidad residual],Tabla135[Id Riesgo],Tabla135[[#This Row],[Id Riesgo]]),"")</f>
        <v>0.8</v>
      </c>
      <c r="AE456" s="310">
        <f>IFERROR(_xlfn.MINIFS(Tabla135[Impacto residual],Tabla135[Id Riesgo],Tabla135[[#This Row],[Id Riesgo]]),"")</f>
        <v>0.75</v>
      </c>
      <c r="AF456" s="310" t="str" cm="1">
        <f t="array" ref="AF4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6" s="310" t="str" cm="1">
        <f t="array" ref="AG4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6" s="213"/>
      <c r="AJ456" s="801">
        <f>_xlfn.MINIFS(Tabla135[Probabilidad residual],Tabla135[Id Riesgo],Tabla135[[#This Row],[Id Riesgo]])</f>
        <v>0.8</v>
      </c>
      <c r="AK456" s="801">
        <f>_xlfn.MINIFS(Tabla135[Impacto residual],Tabla135[Id Riesgo],Tabla135[[#This Row],[Id Riesgo]])</f>
        <v>0.75</v>
      </c>
      <c r="AL456" s="801"/>
      <c r="AM456" s="801"/>
      <c r="AN456" s="213"/>
      <c r="AO456" s="213"/>
      <c r="AP456" s="213"/>
      <c r="AQ456" s="213"/>
      <c r="AR456" s="213"/>
      <c r="AS456" s="213"/>
      <c r="AT456" s="213"/>
      <c r="AU456" s="213"/>
      <c r="AV456" s="213"/>
      <c r="AW456" s="213"/>
      <c r="AX456" s="213"/>
      <c r="AY456" s="213"/>
    </row>
    <row r="457" spans="1:51" ht="74.599999999999994" hidden="1" x14ac:dyDescent="0.4">
      <c r="A457" s="783" t="str">
        <f>Tabla135[[#This Row],[Id Riesgo]]</f>
        <v>RC45</v>
      </c>
      <c r="B457" s="784" t="str">
        <f>Tabla135[[#This Row],[Riesgo]]</f>
        <v>Posibilidad de afectación Reputacional, Legal por Fraude interno debido a Ocurrencia de hechos de concusión o cohecho en la atención a la ciudadanía en la UGT´S  y cualquier ventanilla de atención al ciudadano</v>
      </c>
      <c r="C457" s="776" t="b">
        <f>Tabla135[[#This Row],[Identificado en paso 1 y 2?]]</f>
        <v>1</v>
      </c>
      <c r="D457" s="801">
        <f>_xlfn.XLOOKUP(Tabla135[[#This Row],[Id Riesgo]],Tabla13[Id Riesgo],Tabla13[Probabilidad],"",1)</f>
        <v>0.8</v>
      </c>
      <c r="E457" s="801">
        <f>IF(C457=TRUE,_xlfn.XLOOKUP(Tabla135[[#This Row],[Id Riesgo]],Tabla13[Id Riesgo],Tabla13[Porcentaje Impacto],"",1),"")</f>
        <v>1</v>
      </c>
      <c r="F457" s="290" t="str">
        <f t="shared" si="44"/>
        <v>RC45</v>
      </c>
      <c r="G457" s="414" t="b">
        <f>_xlfn.XLOOKUP(F457,Tabla13[Id Riesgo],Tabla13[Registro diligenciado],FALSE,1)</f>
        <v>1</v>
      </c>
      <c r="H457" s="290" t="str">
        <f>IF(G457,_xlfn.XLOOKUP(F457,Tabla6[Id Riesgo],Tabla6[DESCRIPCIÓN DEL RIESGO],FALSE,1),"")</f>
        <v>Posibilidad de afectación Reputacional, Legal por Fraude interno debido a Ocurrencia de hechos de concusión o cohecho en la atención a la ciudadanía en la UGT´S  y cualquier ventanilla de atención al ciudadano</v>
      </c>
      <c r="I457" s="327">
        <f>_xlfn.XLOOKUP(Tabla135[[#This Row],[Id Riesgo]],Tabla13[Id Riesgo],Tabla13[Probabilidad])</f>
        <v>0.8</v>
      </c>
      <c r="J457" s="327">
        <f>_xlfn.XLOOKUP(Tabla135[[#This Row],[Id Riesgo]],Tabla13[Id Riesgo],Tabla13[Porcentaje Impacto],"",1)</f>
        <v>1</v>
      </c>
      <c r="K457" s="311">
        <v>6</v>
      </c>
      <c r="L457" s="314"/>
      <c r="M457" s="314"/>
      <c r="N457" s="314"/>
      <c r="O457" s="295"/>
      <c r="P457" s="314"/>
      <c r="Q457" s="328" t="str">
        <f>_xlfn.TEXTJOIN(" ",TRUE,Tabla135[[#This Row],[Actividad - Acción ¿Qué?
Inicia con verbo]],Tabla135[[#This Row],[Complemento
(Observaciones o desviaciones)]])</f>
        <v/>
      </c>
      <c r="R457" s="295"/>
      <c r="S457" s="327" t="str">
        <f>_xlfn.XLOOKUP(Tabla135[[#This Row],[Tipo de control]],Tabla7[Tipo de control],Tabla7[Peso],"",1)</f>
        <v/>
      </c>
      <c r="T457" s="290" t="str">
        <f>_xlfn.XLOOKUP(Tabla135[[#This Row],[Tipo de control]],Tabla7[Tipo de control],Tabla7[Afectación matriz],"",1)</f>
        <v/>
      </c>
      <c r="U457" s="295"/>
      <c r="V457" s="327" t="str">
        <f>_xlfn.XLOOKUP(Tabla135[[#This Row],[Implementación]],Tabla11[Implementación],Tabla11[Peso],"",1)</f>
        <v/>
      </c>
      <c r="W457" s="295"/>
      <c r="X457" s="295"/>
      <c r="Y457" s="295"/>
      <c r="Z457" s="295"/>
      <c r="AA457" s="310" t="str">
        <f>IFERROR(Tabla135[[#This Row],[Peso del control]]+Tabla135[[#This Row],[Peso de la implementación]],"")</f>
        <v/>
      </c>
      <c r="AB457" s="310" t="str" cm="1">
        <f t="array" ref="AB457">IFERROR(IF(Tabla135[[#This Row],[Registro diligenciado]]=TRUE,_xlfn.IFS(AND(Tabla135[[#This Row],[No. de Control]]=1,Tabla135[[#This Row],[Desplazamiento en la Matriz]]="Probabilidad"),D457-(D457*Tabla135[[#This Row],[Valor del control]]),AND(Tabla135[[#This Row],[No. de Control]]&gt;1,Tabla135[[#This Row],[Desplazamiento en la Matriz]]="Probabilidad"),AB456-(AB456*Tabla135[[#This Row],[Valor del control]]),AND(Tabla135[[#This Row],[No. de Control]]=1,Tabla135[[#This Row],[Desplazamiento en la Matriz]]="Impacto"),D457,AND(Tabla135[[#This Row],[No. de Control]]&gt;1,Tabla135[[#This Row],[Desplazamiento en la Matriz]]="Impacto"),AB456),""),"")</f>
        <v/>
      </c>
      <c r="AC457" s="310" t="str" cm="1">
        <f t="array" ref="AC457">IFERROR(IF(Tabla135[[#This Row],[Registro diligenciado]]=TRUE,_xlfn.IFS(AND(Tabla135[[#This Row],[No. de Control]]=1,Tabla135[[#This Row],[Desplazamiento en la Matriz]]="Impacto"),E457-(E457*Tabla135[[#This Row],[Valor del control]]),AND(Tabla135[[#This Row],[No. de Control]]&gt;1,Tabla135[[#This Row],[Desplazamiento en la Matriz]]="Impacto"),AC456-(AC456*Tabla135[[#This Row],[Valor del control]]),AND(Tabla135[[#This Row],[No. de Control]]=1,Tabla135[[#This Row],[Desplazamiento en la Matriz]]="Probabilidad"),E457,AND(Tabla135[[#This Row],[No. de Control]]&gt;1,Tabla135[[#This Row],[Desplazamiento en la Matriz]]="Probabilidad"),AC456),""),"")</f>
        <v/>
      </c>
      <c r="AD457" s="310">
        <f>IFERROR(_xlfn.MINIFS(Tabla135[Probabilidad residual],Tabla135[Id Riesgo],Tabla135[[#This Row],[Id Riesgo]]),"")</f>
        <v>0.8</v>
      </c>
      <c r="AE457" s="310">
        <f>IFERROR(_xlfn.MINIFS(Tabla135[Impacto residual],Tabla135[Id Riesgo],Tabla135[[#This Row],[Id Riesgo]]),"")</f>
        <v>0.75</v>
      </c>
      <c r="AF457" s="310" t="str" cm="1">
        <f t="array" ref="AF4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7" s="310" t="str" cm="1">
        <f t="array" ref="AG4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7" s="213"/>
      <c r="AJ457" s="801">
        <f>_xlfn.MINIFS(Tabla135[Probabilidad residual],Tabla135[Id Riesgo],Tabla135[[#This Row],[Id Riesgo]])</f>
        <v>0.8</v>
      </c>
      <c r="AK457" s="801">
        <f>_xlfn.MINIFS(Tabla135[Impacto residual],Tabla135[Id Riesgo],Tabla135[[#This Row],[Id Riesgo]])</f>
        <v>0.75</v>
      </c>
      <c r="AL457" s="801"/>
      <c r="AM457" s="801"/>
      <c r="AN457" s="213"/>
      <c r="AO457" s="213"/>
      <c r="AP457" s="213"/>
      <c r="AQ457" s="213"/>
      <c r="AR457" s="213"/>
      <c r="AS457" s="213"/>
      <c r="AT457" s="213"/>
      <c r="AU457" s="213"/>
      <c r="AV457" s="213"/>
      <c r="AW457" s="213"/>
      <c r="AX457" s="213"/>
      <c r="AY457" s="213"/>
    </row>
    <row r="458" spans="1:51" ht="74.599999999999994" hidden="1" x14ac:dyDescent="0.4">
      <c r="A458" s="783" t="str">
        <f>Tabla135[[#This Row],[Id Riesgo]]</f>
        <v>RC45</v>
      </c>
      <c r="B458" s="784" t="str">
        <f>Tabla135[[#This Row],[Riesgo]]</f>
        <v>Posibilidad de afectación Reputacional, Legal por Fraude interno debido a Ocurrencia de hechos de concusión o cohecho en la atención a la ciudadanía en la UGT´S  y cualquier ventanilla de atención al ciudadano</v>
      </c>
      <c r="C458" s="776" t="b">
        <f>Tabla135[[#This Row],[Identificado en paso 1 y 2?]]</f>
        <v>1</v>
      </c>
      <c r="D458" s="801">
        <f>_xlfn.XLOOKUP(Tabla135[[#This Row],[Id Riesgo]],Tabla13[Id Riesgo],Tabla13[Probabilidad],"",1)</f>
        <v>0.8</v>
      </c>
      <c r="E458" s="801">
        <f>IF(C458=TRUE,_xlfn.XLOOKUP(Tabla135[[#This Row],[Id Riesgo]],Tabla13[Id Riesgo],Tabla13[Porcentaje Impacto],"",1),"")</f>
        <v>1</v>
      </c>
      <c r="F458" s="290" t="str">
        <f t="shared" si="44"/>
        <v>RC45</v>
      </c>
      <c r="G458" s="414" t="b">
        <f>_xlfn.XLOOKUP(F458,Tabla13[Id Riesgo],Tabla13[Registro diligenciado],FALSE,1)</f>
        <v>1</v>
      </c>
      <c r="H458" s="290" t="str">
        <f>IF(G458,_xlfn.XLOOKUP(F458,Tabla6[Id Riesgo],Tabla6[DESCRIPCIÓN DEL RIESGO],FALSE,1),"")</f>
        <v>Posibilidad de afectación Reputacional, Legal por Fraude interno debido a Ocurrencia de hechos de concusión o cohecho en la atención a la ciudadanía en la UGT´S  y cualquier ventanilla de atención al ciudadano</v>
      </c>
      <c r="I458" s="327">
        <f>_xlfn.XLOOKUP(Tabla135[[#This Row],[Id Riesgo]],Tabla13[Id Riesgo],Tabla13[Probabilidad])</f>
        <v>0.8</v>
      </c>
      <c r="J458" s="327">
        <f>_xlfn.XLOOKUP(Tabla135[[#This Row],[Id Riesgo]],Tabla13[Id Riesgo],Tabla13[Porcentaje Impacto],"",1)</f>
        <v>1</v>
      </c>
      <c r="K458" s="311">
        <v>7</v>
      </c>
      <c r="L458" s="314"/>
      <c r="M458" s="314"/>
      <c r="N458" s="314"/>
      <c r="O458" s="295"/>
      <c r="P458" s="314"/>
      <c r="Q458" s="328" t="str">
        <f>_xlfn.TEXTJOIN(" ",TRUE,Tabla135[[#This Row],[Actividad - Acción ¿Qué?
Inicia con verbo]],Tabla135[[#This Row],[Complemento
(Observaciones o desviaciones)]])</f>
        <v/>
      </c>
      <c r="R458" s="295"/>
      <c r="S458" s="327" t="str">
        <f>_xlfn.XLOOKUP(Tabla135[[#This Row],[Tipo de control]],Tabla7[Tipo de control],Tabla7[Peso],"",1)</f>
        <v/>
      </c>
      <c r="T458" s="290" t="str">
        <f>_xlfn.XLOOKUP(Tabla135[[#This Row],[Tipo de control]],Tabla7[Tipo de control],Tabla7[Afectación matriz],"",1)</f>
        <v/>
      </c>
      <c r="U458" s="295"/>
      <c r="V458" s="327" t="str">
        <f>_xlfn.XLOOKUP(Tabla135[[#This Row],[Implementación]],Tabla11[Implementación],Tabla11[Peso],"",1)</f>
        <v/>
      </c>
      <c r="W458" s="295"/>
      <c r="X458" s="295"/>
      <c r="Y458" s="295"/>
      <c r="Z458" s="295"/>
      <c r="AA458" s="310" t="str">
        <f>IFERROR(Tabla135[[#This Row],[Peso del control]]+Tabla135[[#This Row],[Peso de la implementación]],"")</f>
        <v/>
      </c>
      <c r="AB458" s="310" t="str" cm="1">
        <f t="array" ref="AB458">IFERROR(IF(Tabla135[[#This Row],[Registro diligenciado]]=TRUE,_xlfn.IFS(AND(Tabla135[[#This Row],[No. de Control]]=1,Tabla135[[#This Row],[Desplazamiento en la Matriz]]="Probabilidad"),D458-(D458*Tabla135[[#This Row],[Valor del control]]),AND(Tabla135[[#This Row],[No. de Control]]&gt;1,Tabla135[[#This Row],[Desplazamiento en la Matriz]]="Probabilidad"),AB457-(AB457*Tabla135[[#This Row],[Valor del control]]),AND(Tabla135[[#This Row],[No. de Control]]=1,Tabla135[[#This Row],[Desplazamiento en la Matriz]]="Impacto"),D458,AND(Tabla135[[#This Row],[No. de Control]]&gt;1,Tabla135[[#This Row],[Desplazamiento en la Matriz]]="Impacto"),AB457),""),"")</f>
        <v/>
      </c>
      <c r="AC458" s="310" t="str" cm="1">
        <f t="array" ref="AC458">IFERROR(IF(Tabla135[[#This Row],[Registro diligenciado]]=TRUE,_xlfn.IFS(AND(Tabla135[[#This Row],[No. de Control]]=1,Tabla135[[#This Row],[Desplazamiento en la Matriz]]="Impacto"),E458-(E458*Tabla135[[#This Row],[Valor del control]]),AND(Tabla135[[#This Row],[No. de Control]]&gt;1,Tabla135[[#This Row],[Desplazamiento en la Matriz]]="Impacto"),AC457-(AC457*Tabla135[[#This Row],[Valor del control]]),AND(Tabla135[[#This Row],[No. de Control]]=1,Tabla135[[#This Row],[Desplazamiento en la Matriz]]="Probabilidad"),E458,AND(Tabla135[[#This Row],[No. de Control]]&gt;1,Tabla135[[#This Row],[Desplazamiento en la Matriz]]="Probabilidad"),AC457),""),"")</f>
        <v/>
      </c>
      <c r="AD458" s="310">
        <f>IFERROR(_xlfn.MINIFS(Tabla135[Probabilidad residual],Tabla135[Id Riesgo],Tabla135[[#This Row],[Id Riesgo]]),"")</f>
        <v>0.8</v>
      </c>
      <c r="AE458" s="310">
        <f>IFERROR(_xlfn.MINIFS(Tabla135[Impacto residual],Tabla135[Id Riesgo],Tabla135[[#This Row],[Id Riesgo]]),"")</f>
        <v>0.75</v>
      </c>
      <c r="AF458" s="310" t="str" cm="1">
        <f t="array" ref="AF4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8" s="310" t="str" cm="1">
        <f t="array" ref="AG4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8" s="213"/>
      <c r="AJ458" s="801">
        <f>_xlfn.MINIFS(Tabla135[Probabilidad residual],Tabla135[Id Riesgo],Tabla135[[#This Row],[Id Riesgo]])</f>
        <v>0.8</v>
      </c>
      <c r="AK458" s="801">
        <f>_xlfn.MINIFS(Tabla135[Impacto residual],Tabla135[Id Riesgo],Tabla135[[#This Row],[Id Riesgo]])</f>
        <v>0.75</v>
      </c>
      <c r="AL458" s="801"/>
      <c r="AM458" s="801"/>
      <c r="AN458" s="213"/>
      <c r="AO458" s="213"/>
      <c r="AP458" s="213"/>
      <c r="AQ458" s="213"/>
      <c r="AR458" s="213"/>
      <c r="AS458" s="213"/>
      <c r="AT458" s="213"/>
      <c r="AU458" s="213"/>
      <c r="AV458" s="213"/>
      <c r="AW458" s="213"/>
      <c r="AX458" s="213"/>
      <c r="AY458" s="213"/>
    </row>
    <row r="459" spans="1:51" ht="74.599999999999994" hidden="1" x14ac:dyDescent="0.4">
      <c r="A459" s="783" t="str">
        <f>Tabla135[[#This Row],[Id Riesgo]]</f>
        <v>RC45</v>
      </c>
      <c r="B459" s="784" t="str">
        <f>Tabla135[[#This Row],[Riesgo]]</f>
        <v>Posibilidad de afectación Reputacional, Legal por Fraude interno debido a Ocurrencia de hechos de concusión o cohecho en la atención a la ciudadanía en la UGT´S  y cualquier ventanilla de atención al ciudadano</v>
      </c>
      <c r="C459" s="776" t="b">
        <f>Tabla135[[#This Row],[Identificado en paso 1 y 2?]]</f>
        <v>1</v>
      </c>
      <c r="D459" s="801">
        <f>_xlfn.XLOOKUP(Tabla135[[#This Row],[Id Riesgo]],Tabla13[Id Riesgo],Tabla13[Probabilidad],"",1)</f>
        <v>0.8</v>
      </c>
      <c r="E459" s="801">
        <f>IF(C459=TRUE,_xlfn.XLOOKUP(Tabla135[[#This Row],[Id Riesgo]],Tabla13[Id Riesgo],Tabla13[Porcentaje Impacto],"",1),"")</f>
        <v>1</v>
      </c>
      <c r="F459" s="290" t="str">
        <f t="shared" si="44"/>
        <v>RC45</v>
      </c>
      <c r="G459" s="414" t="b">
        <f>_xlfn.XLOOKUP(F459,Tabla13[Id Riesgo],Tabla13[Registro diligenciado],FALSE,1)</f>
        <v>1</v>
      </c>
      <c r="H459" s="290" t="str">
        <f>IF(G459,_xlfn.XLOOKUP(F459,Tabla6[Id Riesgo],Tabla6[DESCRIPCIÓN DEL RIESGO],FALSE,1),"")</f>
        <v>Posibilidad de afectación Reputacional, Legal por Fraude interno debido a Ocurrencia de hechos de concusión o cohecho en la atención a la ciudadanía en la UGT´S  y cualquier ventanilla de atención al ciudadano</v>
      </c>
      <c r="I459" s="327">
        <f>_xlfn.XLOOKUP(Tabla135[[#This Row],[Id Riesgo]],Tabla13[Id Riesgo],Tabla13[Probabilidad])</f>
        <v>0.8</v>
      </c>
      <c r="J459" s="327">
        <f>_xlfn.XLOOKUP(Tabla135[[#This Row],[Id Riesgo]],Tabla13[Id Riesgo],Tabla13[Porcentaje Impacto],"",1)</f>
        <v>1</v>
      </c>
      <c r="K459" s="311">
        <v>8</v>
      </c>
      <c r="L459" s="314"/>
      <c r="M459" s="314"/>
      <c r="N459" s="314"/>
      <c r="O459" s="295"/>
      <c r="P459" s="314"/>
      <c r="Q459" s="328" t="str">
        <f>_xlfn.TEXTJOIN(" ",TRUE,Tabla135[[#This Row],[Actividad - Acción ¿Qué?
Inicia con verbo]],Tabla135[[#This Row],[Complemento
(Observaciones o desviaciones)]])</f>
        <v/>
      </c>
      <c r="R459" s="295"/>
      <c r="S459" s="327" t="str">
        <f>_xlfn.XLOOKUP(Tabla135[[#This Row],[Tipo de control]],Tabla7[Tipo de control],Tabla7[Peso],"",1)</f>
        <v/>
      </c>
      <c r="T459" s="290" t="str">
        <f>_xlfn.XLOOKUP(Tabla135[[#This Row],[Tipo de control]],Tabla7[Tipo de control],Tabla7[Afectación matriz],"",1)</f>
        <v/>
      </c>
      <c r="U459" s="295"/>
      <c r="V459" s="327" t="str">
        <f>_xlfn.XLOOKUP(Tabla135[[#This Row],[Implementación]],Tabla11[Implementación],Tabla11[Peso],"",1)</f>
        <v/>
      </c>
      <c r="W459" s="295"/>
      <c r="X459" s="295"/>
      <c r="Y459" s="295"/>
      <c r="Z459" s="295"/>
      <c r="AA459" s="310" t="str">
        <f>IFERROR(Tabla135[[#This Row],[Peso del control]]+Tabla135[[#This Row],[Peso de la implementación]],"")</f>
        <v/>
      </c>
      <c r="AB459" s="310" t="str" cm="1">
        <f t="array" ref="AB459">IFERROR(IF(Tabla135[[#This Row],[Registro diligenciado]]=TRUE,_xlfn.IFS(AND(Tabla135[[#This Row],[No. de Control]]=1,Tabla135[[#This Row],[Desplazamiento en la Matriz]]="Probabilidad"),D459-(D459*Tabla135[[#This Row],[Valor del control]]),AND(Tabla135[[#This Row],[No. de Control]]&gt;1,Tabla135[[#This Row],[Desplazamiento en la Matriz]]="Probabilidad"),AB458-(AB458*Tabla135[[#This Row],[Valor del control]]),AND(Tabla135[[#This Row],[No. de Control]]=1,Tabla135[[#This Row],[Desplazamiento en la Matriz]]="Impacto"),D459,AND(Tabla135[[#This Row],[No. de Control]]&gt;1,Tabla135[[#This Row],[Desplazamiento en la Matriz]]="Impacto"),AB458),""),"")</f>
        <v/>
      </c>
      <c r="AC459" s="310" t="str" cm="1">
        <f t="array" ref="AC459">IFERROR(IF(Tabla135[[#This Row],[Registro diligenciado]]=TRUE,_xlfn.IFS(AND(Tabla135[[#This Row],[No. de Control]]=1,Tabla135[[#This Row],[Desplazamiento en la Matriz]]="Impacto"),E459-(E459*Tabla135[[#This Row],[Valor del control]]),AND(Tabla135[[#This Row],[No. de Control]]&gt;1,Tabla135[[#This Row],[Desplazamiento en la Matriz]]="Impacto"),AC458-(AC458*Tabla135[[#This Row],[Valor del control]]),AND(Tabla135[[#This Row],[No. de Control]]=1,Tabla135[[#This Row],[Desplazamiento en la Matriz]]="Probabilidad"),E459,AND(Tabla135[[#This Row],[No. de Control]]&gt;1,Tabla135[[#This Row],[Desplazamiento en la Matriz]]="Probabilidad"),AC458),""),"")</f>
        <v/>
      </c>
      <c r="AD459" s="310">
        <f>IFERROR(_xlfn.MINIFS(Tabla135[Probabilidad residual],Tabla135[Id Riesgo],Tabla135[[#This Row],[Id Riesgo]]),"")</f>
        <v>0.8</v>
      </c>
      <c r="AE459" s="310">
        <f>IFERROR(_xlfn.MINIFS(Tabla135[Impacto residual],Tabla135[Id Riesgo],Tabla135[[#This Row],[Id Riesgo]]),"")</f>
        <v>0.75</v>
      </c>
      <c r="AF459" s="310" t="str" cm="1">
        <f t="array" ref="AF4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59" s="310" t="str" cm="1">
        <f t="array" ref="AG4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59" s="213"/>
      <c r="AJ459" s="801">
        <f>_xlfn.MINIFS(Tabla135[Probabilidad residual],Tabla135[Id Riesgo],Tabla135[[#This Row],[Id Riesgo]])</f>
        <v>0.8</v>
      </c>
      <c r="AK459" s="801">
        <f>_xlfn.MINIFS(Tabla135[Impacto residual],Tabla135[Id Riesgo],Tabla135[[#This Row],[Id Riesgo]])</f>
        <v>0.75</v>
      </c>
      <c r="AL459" s="801"/>
      <c r="AM459" s="801"/>
      <c r="AN459" s="213"/>
      <c r="AO459" s="213"/>
      <c r="AP459" s="213"/>
      <c r="AQ459" s="213"/>
      <c r="AR459" s="213"/>
      <c r="AS459" s="213"/>
      <c r="AT459" s="213"/>
      <c r="AU459" s="213"/>
      <c r="AV459" s="213"/>
      <c r="AW459" s="213"/>
      <c r="AX459" s="213"/>
      <c r="AY459" s="213"/>
    </row>
    <row r="460" spans="1:51" ht="74.599999999999994" hidden="1" x14ac:dyDescent="0.4">
      <c r="A460" s="783" t="str">
        <f>Tabla135[[#This Row],[Id Riesgo]]</f>
        <v>RC45</v>
      </c>
      <c r="B460" s="784" t="str">
        <f>Tabla135[[#This Row],[Riesgo]]</f>
        <v>Posibilidad de afectación Reputacional, Legal por Fraude interno debido a Ocurrencia de hechos de concusión o cohecho en la atención a la ciudadanía en la UGT´S  y cualquier ventanilla de atención al ciudadano</v>
      </c>
      <c r="C460" s="776" t="b">
        <f>Tabla135[[#This Row],[Identificado en paso 1 y 2?]]</f>
        <v>1</v>
      </c>
      <c r="D460" s="801">
        <f>_xlfn.XLOOKUP(Tabla135[[#This Row],[Id Riesgo]],Tabla13[Id Riesgo],Tabla13[Probabilidad],"",1)</f>
        <v>0.8</v>
      </c>
      <c r="E460" s="801">
        <f>IF(C460=TRUE,_xlfn.XLOOKUP(Tabla135[[#This Row],[Id Riesgo]],Tabla13[Id Riesgo],Tabla13[Porcentaje Impacto],"",1),"")</f>
        <v>1</v>
      </c>
      <c r="F460" s="290" t="str">
        <f t="shared" si="44"/>
        <v>RC45</v>
      </c>
      <c r="G460" s="414" t="b">
        <f>_xlfn.XLOOKUP(F460,Tabla13[Id Riesgo],Tabla13[Registro diligenciado],FALSE,1)</f>
        <v>1</v>
      </c>
      <c r="H460" s="290" t="str">
        <f>IF(G460,_xlfn.XLOOKUP(F460,Tabla6[Id Riesgo],Tabla6[DESCRIPCIÓN DEL RIESGO],FALSE,1),"")</f>
        <v>Posibilidad de afectación Reputacional, Legal por Fraude interno debido a Ocurrencia de hechos de concusión o cohecho en la atención a la ciudadanía en la UGT´S  y cualquier ventanilla de atención al ciudadano</v>
      </c>
      <c r="I460" s="327">
        <f>_xlfn.XLOOKUP(Tabla135[[#This Row],[Id Riesgo]],Tabla13[Id Riesgo],Tabla13[Probabilidad])</f>
        <v>0.8</v>
      </c>
      <c r="J460" s="327">
        <f>_xlfn.XLOOKUP(Tabla135[[#This Row],[Id Riesgo]],Tabla13[Id Riesgo],Tabla13[Porcentaje Impacto],"",1)</f>
        <v>1</v>
      </c>
      <c r="K460" s="311">
        <v>9</v>
      </c>
      <c r="L460" s="314"/>
      <c r="M460" s="314"/>
      <c r="N460" s="314"/>
      <c r="O460" s="295"/>
      <c r="P460" s="314"/>
      <c r="Q460" s="328" t="str">
        <f>_xlfn.TEXTJOIN(" ",TRUE,Tabla135[[#This Row],[Actividad - Acción ¿Qué?
Inicia con verbo]],Tabla135[[#This Row],[Complemento
(Observaciones o desviaciones)]])</f>
        <v/>
      </c>
      <c r="R460" s="295"/>
      <c r="S460" s="327" t="str">
        <f>_xlfn.XLOOKUP(Tabla135[[#This Row],[Tipo de control]],Tabla7[Tipo de control],Tabla7[Peso],"",1)</f>
        <v/>
      </c>
      <c r="T460" s="290" t="str">
        <f>_xlfn.XLOOKUP(Tabla135[[#This Row],[Tipo de control]],Tabla7[Tipo de control],Tabla7[Afectación matriz],"",1)</f>
        <v/>
      </c>
      <c r="U460" s="295"/>
      <c r="V460" s="327" t="str">
        <f>_xlfn.XLOOKUP(Tabla135[[#This Row],[Implementación]],Tabla11[Implementación],Tabla11[Peso],"",1)</f>
        <v/>
      </c>
      <c r="W460" s="295"/>
      <c r="X460" s="295"/>
      <c r="Y460" s="295"/>
      <c r="Z460" s="295"/>
      <c r="AA460" s="310" t="str">
        <f>IFERROR(Tabla135[[#This Row],[Peso del control]]+Tabla135[[#This Row],[Peso de la implementación]],"")</f>
        <v/>
      </c>
      <c r="AB460" s="310" t="str" cm="1">
        <f t="array" ref="AB460">IFERROR(IF(Tabla135[[#This Row],[Registro diligenciado]]=TRUE,_xlfn.IFS(AND(Tabla135[[#This Row],[No. de Control]]=1,Tabla135[[#This Row],[Desplazamiento en la Matriz]]="Probabilidad"),D460-(D460*Tabla135[[#This Row],[Valor del control]]),AND(Tabla135[[#This Row],[No. de Control]]&gt;1,Tabla135[[#This Row],[Desplazamiento en la Matriz]]="Probabilidad"),AB459-(AB459*Tabla135[[#This Row],[Valor del control]]),AND(Tabla135[[#This Row],[No. de Control]]=1,Tabla135[[#This Row],[Desplazamiento en la Matriz]]="Impacto"),D460,AND(Tabla135[[#This Row],[No. de Control]]&gt;1,Tabla135[[#This Row],[Desplazamiento en la Matriz]]="Impacto"),AB459),""),"")</f>
        <v/>
      </c>
      <c r="AC460" s="310" t="str" cm="1">
        <f t="array" ref="AC460">IFERROR(IF(Tabla135[[#This Row],[Registro diligenciado]]=TRUE,_xlfn.IFS(AND(Tabla135[[#This Row],[No. de Control]]=1,Tabla135[[#This Row],[Desplazamiento en la Matriz]]="Impacto"),E460-(E460*Tabla135[[#This Row],[Valor del control]]),AND(Tabla135[[#This Row],[No. de Control]]&gt;1,Tabla135[[#This Row],[Desplazamiento en la Matriz]]="Impacto"),AC459-(AC459*Tabla135[[#This Row],[Valor del control]]),AND(Tabla135[[#This Row],[No. de Control]]=1,Tabla135[[#This Row],[Desplazamiento en la Matriz]]="Probabilidad"),E460,AND(Tabla135[[#This Row],[No. de Control]]&gt;1,Tabla135[[#This Row],[Desplazamiento en la Matriz]]="Probabilidad"),AC459),""),"")</f>
        <v/>
      </c>
      <c r="AD460" s="310">
        <f>IFERROR(_xlfn.MINIFS(Tabla135[Probabilidad residual],Tabla135[Id Riesgo],Tabla135[[#This Row],[Id Riesgo]]),"")</f>
        <v>0.8</v>
      </c>
      <c r="AE460" s="310">
        <f>IFERROR(_xlfn.MINIFS(Tabla135[Impacto residual],Tabla135[Id Riesgo],Tabla135[[#This Row],[Id Riesgo]]),"")</f>
        <v>0.75</v>
      </c>
      <c r="AF460" s="310" t="str" cm="1">
        <f t="array" ref="AF4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60" s="310" t="str" cm="1">
        <f t="array" ref="AG4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0" s="213"/>
      <c r="AJ460" s="801">
        <f>_xlfn.MINIFS(Tabla135[Probabilidad residual],Tabla135[Id Riesgo],Tabla135[[#This Row],[Id Riesgo]])</f>
        <v>0.8</v>
      </c>
      <c r="AK460" s="801">
        <f>_xlfn.MINIFS(Tabla135[Impacto residual],Tabla135[Id Riesgo],Tabla135[[#This Row],[Id Riesgo]])</f>
        <v>0.75</v>
      </c>
      <c r="AL460" s="801"/>
      <c r="AM460" s="801"/>
      <c r="AN460" s="213"/>
      <c r="AO460" s="213"/>
      <c r="AP460" s="213"/>
      <c r="AQ460" s="213"/>
      <c r="AR460" s="213"/>
      <c r="AS460" s="213"/>
      <c r="AT460" s="213"/>
      <c r="AU460" s="213"/>
      <c r="AV460" s="213"/>
      <c r="AW460" s="213"/>
      <c r="AX460" s="213"/>
      <c r="AY460" s="213"/>
    </row>
    <row r="461" spans="1:51" ht="74.599999999999994" hidden="1" x14ac:dyDescent="0.4">
      <c r="A461" s="783" t="str">
        <f>Tabla135[[#This Row],[Id Riesgo]]</f>
        <v>RC45</v>
      </c>
      <c r="B461" s="784" t="str">
        <f>Tabla135[[#This Row],[Riesgo]]</f>
        <v>Posibilidad de afectación Reputacional, Legal por Fraude interno debido a Ocurrencia de hechos de concusión o cohecho en la atención a la ciudadanía en la UGT´S  y cualquier ventanilla de atención al ciudadano</v>
      </c>
      <c r="C461" s="776" t="b">
        <f>Tabla135[[#This Row],[Identificado en paso 1 y 2?]]</f>
        <v>1</v>
      </c>
      <c r="D461" s="801">
        <f>_xlfn.XLOOKUP(Tabla135[[#This Row],[Id Riesgo]],Tabla13[Id Riesgo],Tabla13[Probabilidad],"",1)</f>
        <v>0.8</v>
      </c>
      <c r="E461" s="801">
        <f>IF(C461=TRUE,_xlfn.XLOOKUP(Tabla135[[#This Row],[Id Riesgo]],Tabla13[Id Riesgo],Tabla13[Porcentaje Impacto],"",1),"")</f>
        <v>1</v>
      </c>
      <c r="F461" s="290" t="str">
        <f t="shared" si="44"/>
        <v>RC45</v>
      </c>
      <c r="G461" s="414" t="b">
        <f>_xlfn.XLOOKUP(F461,Tabla13[Id Riesgo],Tabla13[Registro diligenciado],FALSE,1)</f>
        <v>1</v>
      </c>
      <c r="H461" s="290" t="str">
        <f>IF(G461,_xlfn.XLOOKUP(F461,Tabla6[Id Riesgo],Tabla6[DESCRIPCIÓN DEL RIESGO],FALSE,1),"")</f>
        <v>Posibilidad de afectación Reputacional, Legal por Fraude interno debido a Ocurrencia de hechos de concusión o cohecho en la atención a la ciudadanía en la UGT´S  y cualquier ventanilla de atención al ciudadano</v>
      </c>
      <c r="I461" s="327">
        <f>_xlfn.XLOOKUP(Tabla135[[#This Row],[Id Riesgo]],Tabla13[Id Riesgo],Tabla13[Probabilidad])</f>
        <v>0.8</v>
      </c>
      <c r="J461" s="327">
        <f>_xlfn.XLOOKUP(Tabla135[[#This Row],[Id Riesgo]],Tabla13[Id Riesgo],Tabla13[Porcentaje Impacto],"",1)</f>
        <v>1</v>
      </c>
      <c r="K461" s="311">
        <v>10</v>
      </c>
      <c r="L461" s="314"/>
      <c r="M461" s="314"/>
      <c r="N461" s="314"/>
      <c r="O461" s="295"/>
      <c r="P461" s="314"/>
      <c r="Q461" s="328" t="str">
        <f>_xlfn.TEXTJOIN(" ",TRUE,Tabla135[[#This Row],[Actividad - Acción ¿Qué?
Inicia con verbo]],Tabla135[[#This Row],[Complemento
(Observaciones o desviaciones)]])</f>
        <v/>
      </c>
      <c r="R461" s="295"/>
      <c r="S461" s="327" t="str">
        <f>_xlfn.XLOOKUP(Tabla135[[#This Row],[Tipo de control]],Tabla7[Tipo de control],Tabla7[Peso],"",1)</f>
        <v/>
      </c>
      <c r="T461" s="290" t="str">
        <f>_xlfn.XLOOKUP(Tabla135[[#This Row],[Tipo de control]],Tabla7[Tipo de control],Tabla7[Afectación matriz],"",1)</f>
        <v/>
      </c>
      <c r="U461" s="295"/>
      <c r="V461" s="327" t="str">
        <f>_xlfn.XLOOKUP(Tabla135[[#This Row],[Implementación]],Tabla11[Implementación],Tabla11[Peso],"",1)</f>
        <v/>
      </c>
      <c r="W461" s="295"/>
      <c r="X461" s="295"/>
      <c r="Y461" s="295"/>
      <c r="Z461" s="295"/>
      <c r="AA461" s="310" t="str">
        <f>IFERROR(Tabla135[[#This Row],[Peso del control]]+Tabla135[[#This Row],[Peso de la implementación]],"")</f>
        <v/>
      </c>
      <c r="AB461" s="310" t="str" cm="1">
        <f t="array" ref="AB461">IFERROR(IF(Tabla135[[#This Row],[Registro diligenciado]]=TRUE,_xlfn.IFS(AND(Tabla135[[#This Row],[No. de Control]]=1,Tabla135[[#This Row],[Desplazamiento en la Matriz]]="Probabilidad"),D461-(D461*Tabla135[[#This Row],[Valor del control]]),AND(Tabla135[[#This Row],[No. de Control]]&gt;1,Tabla135[[#This Row],[Desplazamiento en la Matriz]]="Probabilidad"),AB460-(AB460*Tabla135[[#This Row],[Valor del control]]),AND(Tabla135[[#This Row],[No. de Control]]=1,Tabla135[[#This Row],[Desplazamiento en la Matriz]]="Impacto"),D461,AND(Tabla135[[#This Row],[No. de Control]]&gt;1,Tabla135[[#This Row],[Desplazamiento en la Matriz]]="Impacto"),AB460),""),"")</f>
        <v/>
      </c>
      <c r="AC461" s="310" t="str" cm="1">
        <f t="array" ref="AC461">IFERROR(IF(Tabla135[[#This Row],[Registro diligenciado]]=TRUE,_xlfn.IFS(AND(Tabla135[[#This Row],[No. de Control]]=1,Tabla135[[#This Row],[Desplazamiento en la Matriz]]="Impacto"),E461-(E461*Tabla135[[#This Row],[Valor del control]]),AND(Tabla135[[#This Row],[No. de Control]]&gt;1,Tabla135[[#This Row],[Desplazamiento en la Matriz]]="Impacto"),AC460-(AC460*Tabla135[[#This Row],[Valor del control]]),AND(Tabla135[[#This Row],[No. de Control]]=1,Tabla135[[#This Row],[Desplazamiento en la Matriz]]="Probabilidad"),E461,AND(Tabla135[[#This Row],[No. de Control]]&gt;1,Tabla135[[#This Row],[Desplazamiento en la Matriz]]="Probabilidad"),AC460),""),"")</f>
        <v/>
      </c>
      <c r="AD461" s="310">
        <f>IFERROR(_xlfn.MINIFS(Tabla135[Probabilidad residual],Tabla135[Id Riesgo],Tabla135[[#This Row],[Id Riesgo]]),"")</f>
        <v>0.8</v>
      </c>
      <c r="AE461" s="310">
        <f>IFERROR(_xlfn.MINIFS(Tabla135[Impacto residual],Tabla135[Id Riesgo],Tabla135[[#This Row],[Id Riesgo]]),"")</f>
        <v>0.75</v>
      </c>
      <c r="AF461" s="310" t="str" cm="1">
        <f t="array" ref="AF4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461" s="310" t="str" cm="1">
        <f t="array" ref="AG4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1" s="213"/>
      <c r="AJ461" s="801">
        <f>_xlfn.MINIFS(Tabla135[Probabilidad residual],Tabla135[Id Riesgo],Tabla135[[#This Row],[Id Riesgo]])</f>
        <v>0.8</v>
      </c>
      <c r="AK461" s="801">
        <f>_xlfn.MINIFS(Tabla135[Impacto residual],Tabla135[Id Riesgo],Tabla135[[#This Row],[Id Riesgo]])</f>
        <v>0.75</v>
      </c>
      <c r="AL461" s="801"/>
      <c r="AM461" s="801"/>
      <c r="AN461" s="213"/>
      <c r="AO461" s="213"/>
      <c r="AP461" s="213"/>
      <c r="AQ461" s="213"/>
      <c r="AR461" s="213"/>
      <c r="AS461" s="213"/>
      <c r="AT461" s="213"/>
      <c r="AU461" s="213"/>
      <c r="AV461" s="213"/>
      <c r="AW461" s="213"/>
      <c r="AX461" s="213"/>
      <c r="AY461" s="213"/>
    </row>
    <row r="462" spans="1:51" ht="186.45" x14ac:dyDescent="0.4">
      <c r="A462" s="783" t="str">
        <f>Tabla135[[#This Row],[Id Riesgo]]</f>
        <v>RC46</v>
      </c>
      <c r="B462"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2" s="776" t="b">
        <f>Tabla135[[#This Row],[Identificado en paso 1 y 2?]]</f>
        <v>1</v>
      </c>
      <c r="D462" s="801">
        <f>_xlfn.XLOOKUP(Tabla135[[#This Row],[Id Riesgo]],Tabla13[Id Riesgo],Tabla13[Probabilidad],"",1)</f>
        <v>0.4</v>
      </c>
      <c r="E462" s="801">
        <f>IF(C462=TRUE,_xlfn.XLOOKUP(Tabla135[[#This Row],[Id Riesgo]],Tabla13[Id Riesgo],Tabla13[Porcentaje Impacto],"",1),"")</f>
        <v>1</v>
      </c>
      <c r="F462" s="290" t="s">
        <v>637</v>
      </c>
      <c r="G462" s="414" t="b">
        <f>_xlfn.XLOOKUP(F462,Tabla13[Id Riesgo],Tabla13[Registro diligenciado],FALSE,1)</f>
        <v>1</v>
      </c>
      <c r="H462" s="290" t="str">
        <f>IF(G462,_xlfn.XLOOKUP(F462,Tabla6[Id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2" s="327">
        <f>_xlfn.XLOOKUP(Tabla135[[#This Row],[Id Riesgo]],Tabla13[Id Riesgo],Tabla13[Probabilidad])</f>
        <v>0.4</v>
      </c>
      <c r="J462" s="327">
        <f>_xlfn.XLOOKUP(Tabla135[[#This Row],[Id Riesgo]],Tabla13[Id Riesgo],Tabla13[Porcentaje Impacto],"",1)</f>
        <v>1</v>
      </c>
      <c r="K462" s="311">
        <v>1</v>
      </c>
      <c r="L462" s="314" t="s">
        <v>279</v>
      </c>
      <c r="M462" s="314" t="s">
        <v>128</v>
      </c>
      <c r="N462" s="314"/>
      <c r="O462" s="295" t="s">
        <v>1030</v>
      </c>
      <c r="P462" s="314" t="s">
        <v>1031</v>
      </c>
      <c r="Q462" s="328" t="str">
        <f>_xlfn.TEXTJOIN(" ",TRUE,Tabla135[[#This Row],[Actividad - Acción ¿Qué?
Inicia con verbo]],Tabla135[[#This Row],[Complemento
(Observaciones o desviaciones)]])</f>
        <v>Socializar la politica de Transparencia y Ética Pública de la Entidad al igual que código de integridad, enfocado en la prevención de la materialización de posibles conflicto de interes. Fortaleciendo  la transparencia en los procedimientos  de formalización adelantados por la Subdirección de Asuntos Étnicos.</v>
      </c>
      <c r="R462" s="295" t="s">
        <v>102</v>
      </c>
      <c r="S462" s="327">
        <f>_xlfn.XLOOKUP(Tabla135[[#This Row],[Tipo de control]],Tabla7[Tipo de control],Tabla7[Peso],"",1)</f>
        <v>0.25</v>
      </c>
      <c r="T462" s="290" t="str">
        <f>_xlfn.XLOOKUP(Tabla135[[#This Row],[Tipo de control]],Tabla7[Tipo de control],Tabla7[Afectación matriz],"",1)</f>
        <v>Probabilidad</v>
      </c>
      <c r="U462" s="295" t="s">
        <v>136</v>
      </c>
      <c r="V462" s="327">
        <f>_xlfn.XLOOKUP(Tabla135[[#This Row],[Implementación]],Tabla11[Implementación],Tabla11[Peso],"",1)</f>
        <v>0.15</v>
      </c>
      <c r="W462" s="295" t="s">
        <v>98</v>
      </c>
      <c r="X462" s="295" t="s">
        <v>222</v>
      </c>
      <c r="Y462" s="295" t="s">
        <v>100</v>
      </c>
      <c r="Z462" s="295" t="s">
        <v>101</v>
      </c>
      <c r="AA462" s="310">
        <f>IFERROR(Tabla135[[#This Row],[Peso del control]]+Tabla135[[#This Row],[Peso de la implementación]],"")</f>
        <v>0.4</v>
      </c>
      <c r="AB462" s="310" cm="1">
        <f t="array" ref="AB462">IFERROR(IF(Tabla135[[#This Row],[Registro diligenciado]]=TRUE,_xlfn.IFS(AND(Tabla135[[#This Row],[No. de Control]]=1,Tabla135[[#This Row],[Desplazamiento en la Matriz]]="Probabilidad"),D462-(D462*Tabla135[[#This Row],[Valor del control]]),AND(Tabla135[[#This Row],[No. de Control]]&gt;1,Tabla135[[#This Row],[Desplazamiento en la Matriz]]="Probabilidad"),AB461-(AB461*Tabla135[[#This Row],[Valor del control]]),AND(Tabla135[[#This Row],[No. de Control]]=1,Tabla135[[#This Row],[Desplazamiento en la Matriz]]="Impacto"),D462,AND(Tabla135[[#This Row],[No. de Control]]&gt;1,Tabla135[[#This Row],[Desplazamiento en la Matriz]]="Impacto"),AB461),""),"")</f>
        <v>0.24</v>
      </c>
      <c r="AC462" s="310" cm="1">
        <f t="array" ref="AC462">IFERROR(IF(Tabla135[[#This Row],[Registro diligenciado]]=TRUE,_xlfn.IFS(AND(Tabla135[[#This Row],[No. de Control]]=1,Tabla135[[#This Row],[Desplazamiento en la Matriz]]="Impacto"),E462-(E462*Tabla135[[#This Row],[Valor del control]]),AND(Tabla135[[#This Row],[No. de Control]]&gt;1,Tabla135[[#This Row],[Desplazamiento en la Matriz]]="Impacto"),AC461-(AC461*Tabla135[[#This Row],[Valor del control]]),AND(Tabla135[[#This Row],[No. de Control]]=1,Tabla135[[#This Row],[Desplazamiento en la Matriz]]="Probabilidad"),E462,AND(Tabla135[[#This Row],[No. de Control]]&gt;1,Tabla135[[#This Row],[Desplazamiento en la Matriz]]="Probabilidad"),AC461),""),"")</f>
        <v>1</v>
      </c>
      <c r="AD462" s="310">
        <f>IFERROR(_xlfn.MINIFS(Tabla135[Probabilidad residual],Tabla135[Id Riesgo],Tabla135[[#This Row],[Id Riesgo]]),"")</f>
        <v>0.24</v>
      </c>
      <c r="AE462" s="310">
        <f>IFERROR(_xlfn.MINIFS(Tabla135[Impacto residual],Tabla135[Id Riesgo],Tabla135[[#This Row],[Id Riesgo]]),"")</f>
        <v>0.75</v>
      </c>
      <c r="AF462" s="310" t="str" cm="1">
        <f t="array" ref="AF4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2" s="310" t="str" cm="1">
        <f t="array" ref="AG4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62" s="213"/>
      <c r="AJ462" s="801">
        <f>_xlfn.MINIFS(Tabla135[Probabilidad residual],Tabla135[Id Riesgo],Tabla135[[#This Row],[Id Riesgo]])</f>
        <v>0.24</v>
      </c>
      <c r="AK462" s="801">
        <f>_xlfn.MINIFS(Tabla135[Impacto residual],Tabla135[Id Riesgo],Tabla135[[#This Row],[Id Riesgo]])</f>
        <v>0.75</v>
      </c>
      <c r="AL462" s="801" t="str" cm="1">
        <f t="array" ref="AL462">IFERROR(_xlfn.IFS(AND(AJ462&gt;=CONFIGURACIÓN!$BF$6,AJ462&lt;=CONFIGURACIÓN!$BG$6),CONFIGURACIÓN!$BE$6,AND(AJ462&gt;=CONFIGURACIÓN!$BF$7,AJ462&lt;=CONFIGURACIÓN!$BG$7),CONFIGURACIÓN!$BE$7,AND(AJ462&gt;=CONFIGURACIÓN!$BF$8,AJ462&lt;=CONFIGURACIÓN!$BG$8),CONFIGURACIÓN!$BE$8,AND(AJ462&gt;=CONFIGURACIÓN!$BF$9,AJ462&lt;=CONFIGURACIÓN!$BG$9),CONFIGURACIÓN!$BE$9,AND(AJ462&gt;=CONFIGURACIÓN!$BF$10,AJ462&lt;=CONFIGURACIÓN!$BG$10),CONFIGURACIÓN!$BE$10),"")</f>
        <v>Baja</v>
      </c>
      <c r="AM462" s="801" t="str" cm="1">
        <f t="array" ref="AM462">IFERROR(_xlfn.IFS(AND(AK462&gt;=CONFIGURACIÓN!$BJ$6,AK462&lt;=CONFIGURACIÓN!$BK$6),CONFIGURACIÓN!$BI$6,AND(AK462&gt;=CONFIGURACIÓN!$BJ$7,AK462&lt;=CONFIGURACIÓN!$BK$7),CONFIGURACIÓN!$BI$7,AND(AK462&gt;=CONFIGURACIÓN!$BJ$8,AK462&lt;=CONFIGURACIÓN!$BK$8),CONFIGURACIÓN!$BI$8,AND(AK462&gt;=CONFIGURACIÓN!$BJ$9,AK462&lt;=CONFIGURACIÓN!$BK$9),CONFIGURACIÓN!$BI$9,AND(AK462&gt;=CONFIGURACIÓN!$BJ$10,AK462&lt;=CONFIGURACIÓN!$BK$10),CONFIGURACIÓN!$BI$10),"")</f>
        <v>Mayor</v>
      </c>
      <c r="AN462" s="213"/>
      <c r="AO462" s="213"/>
      <c r="AP462" s="213"/>
      <c r="AQ462" s="213"/>
      <c r="AR462" s="213"/>
      <c r="AS462" s="213"/>
      <c r="AT462" s="213"/>
      <c r="AU462" s="213"/>
      <c r="AV462" s="213"/>
      <c r="AW462" s="213"/>
      <c r="AX462" s="213"/>
      <c r="AY462" s="213"/>
    </row>
    <row r="463" spans="1:51" ht="186.45" x14ac:dyDescent="0.4">
      <c r="A463" s="783" t="str">
        <f>Tabla135[[#This Row],[Id Riesgo]]</f>
        <v>RC46</v>
      </c>
      <c r="B463"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3" s="776" t="b">
        <f>Tabla135[[#This Row],[Identificado en paso 1 y 2?]]</f>
        <v>1</v>
      </c>
      <c r="D463" s="801">
        <f>_xlfn.XLOOKUP(Tabla135[[#This Row],[Id Riesgo]],Tabla13[Id Riesgo],Tabla13[Probabilidad],"",1)</f>
        <v>0.4</v>
      </c>
      <c r="E463" s="801">
        <f>IF(C463=TRUE,_xlfn.XLOOKUP(Tabla135[[#This Row],[Id Riesgo]],Tabla13[Id Riesgo],Tabla13[Porcentaje Impacto],"",1),"")</f>
        <v>1</v>
      </c>
      <c r="F463" s="290" t="str">
        <f t="shared" ref="F463:F471" si="45">F462</f>
        <v>RC46</v>
      </c>
      <c r="G463" s="414" t="b">
        <f>_xlfn.XLOOKUP(F463,Tabla13[Id Riesgo],Tabla13[Registro diligenciado],FALSE,1)</f>
        <v>1</v>
      </c>
      <c r="H463" s="290" t="str">
        <f>IF(G463,_xlfn.XLOOKUP(F463,Tabla6[Id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3" s="327">
        <f>_xlfn.XLOOKUP(Tabla135[[#This Row],[Id Riesgo]],Tabla13[Id Riesgo],Tabla13[Probabilidad])</f>
        <v>0.4</v>
      </c>
      <c r="J463" s="327">
        <f>_xlfn.XLOOKUP(Tabla135[[#This Row],[Id Riesgo]],Tabla13[Id Riesgo],Tabla13[Porcentaje Impacto],"",1)</f>
        <v>1</v>
      </c>
      <c r="K463" s="311">
        <v>2</v>
      </c>
      <c r="L463" s="314" t="s">
        <v>279</v>
      </c>
      <c r="M463" s="314" t="s">
        <v>128</v>
      </c>
      <c r="N463" s="314"/>
      <c r="O463" s="295" t="s">
        <v>1032</v>
      </c>
      <c r="P463" s="314" t="s">
        <v>1033</v>
      </c>
      <c r="Q463" s="328" t="str">
        <f>_xlfn.TEXTJOIN(" ",TRUE,Tabla135[[#This Row],[Actividad - Acción ¿Qué?
Inicia con verbo]],Tabla135[[#This Row],[Complemento
(Observaciones o desviaciones)]])</f>
        <v xml:space="preserve">Realizar Seguimiento Trimestral a los procedimientos de formalización y seguridad juridica de los actos cumplidores de meta de acuerdo a la gestión a realizar en el plan de atención Subdireccion de Asuntos étnicos. </v>
      </c>
      <c r="R463" s="295" t="s">
        <v>164</v>
      </c>
      <c r="S463" s="327">
        <f>_xlfn.XLOOKUP(Tabla135[[#This Row],[Tipo de control]],Tabla7[Tipo de control],Tabla7[Peso],"",1)</f>
        <v>0.1</v>
      </c>
      <c r="T463" s="290" t="str">
        <f>_xlfn.XLOOKUP(Tabla135[[#This Row],[Tipo de control]],Tabla7[Tipo de control],Tabla7[Afectación matriz],"",1)</f>
        <v>Impacto</v>
      </c>
      <c r="U463" s="295" t="s">
        <v>136</v>
      </c>
      <c r="V463" s="327">
        <f>_xlfn.XLOOKUP(Tabla135[[#This Row],[Implementación]],Tabla11[Implementación],Tabla11[Peso],"",1)</f>
        <v>0.15</v>
      </c>
      <c r="W463" s="295" t="s">
        <v>98</v>
      </c>
      <c r="X463" s="295" t="s">
        <v>222</v>
      </c>
      <c r="Y463" s="295" t="s">
        <v>100</v>
      </c>
      <c r="Z463" s="295" t="s">
        <v>101</v>
      </c>
      <c r="AA463" s="310">
        <f>IFERROR(Tabla135[[#This Row],[Peso del control]]+Tabla135[[#This Row],[Peso de la implementación]],"")</f>
        <v>0.25</v>
      </c>
      <c r="AB463" s="310" cm="1">
        <f t="array" ref="AB463">IFERROR(IF(Tabla135[[#This Row],[Registro diligenciado]]=TRUE,_xlfn.IFS(AND(Tabla135[[#This Row],[No. de Control]]=1,Tabla135[[#This Row],[Desplazamiento en la Matriz]]="Probabilidad"),D463-(D463*Tabla135[[#This Row],[Valor del control]]),AND(Tabla135[[#This Row],[No. de Control]]&gt;1,Tabla135[[#This Row],[Desplazamiento en la Matriz]]="Probabilidad"),AB462-(AB462*Tabla135[[#This Row],[Valor del control]]),AND(Tabla135[[#This Row],[No. de Control]]=1,Tabla135[[#This Row],[Desplazamiento en la Matriz]]="Impacto"),D463,AND(Tabla135[[#This Row],[No. de Control]]&gt;1,Tabla135[[#This Row],[Desplazamiento en la Matriz]]="Impacto"),AB462),""),"")</f>
        <v>0.24</v>
      </c>
      <c r="AC463" s="310" cm="1">
        <f t="array" ref="AC463">IFERROR(IF(Tabla135[[#This Row],[Registro diligenciado]]=TRUE,_xlfn.IFS(AND(Tabla135[[#This Row],[No. de Control]]=1,Tabla135[[#This Row],[Desplazamiento en la Matriz]]="Impacto"),E463-(E463*Tabla135[[#This Row],[Valor del control]]),AND(Tabla135[[#This Row],[No. de Control]]&gt;1,Tabla135[[#This Row],[Desplazamiento en la Matriz]]="Impacto"),AC462-(AC462*Tabla135[[#This Row],[Valor del control]]),AND(Tabla135[[#This Row],[No. de Control]]=1,Tabla135[[#This Row],[Desplazamiento en la Matriz]]="Probabilidad"),E463,AND(Tabla135[[#This Row],[No. de Control]]&gt;1,Tabla135[[#This Row],[Desplazamiento en la Matriz]]="Probabilidad"),AC462),""),"")</f>
        <v>0.75</v>
      </c>
      <c r="AD463" s="310">
        <f>IFERROR(_xlfn.MINIFS(Tabla135[Probabilidad residual],Tabla135[Id Riesgo],Tabla135[[#This Row],[Id Riesgo]]),"")</f>
        <v>0.24</v>
      </c>
      <c r="AE463" s="310">
        <f>IFERROR(_xlfn.MINIFS(Tabla135[Impacto residual],Tabla135[Id Riesgo],Tabla135[[#This Row],[Id Riesgo]]),"")</f>
        <v>0.75</v>
      </c>
      <c r="AF463" s="310" t="str" cm="1">
        <f t="array" ref="AF4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3" s="310" t="str" cm="1">
        <f t="array" ref="AG4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63" s="213"/>
      <c r="AJ463" s="801">
        <f>_xlfn.MINIFS(Tabla135[Probabilidad residual],Tabla135[Id Riesgo],Tabla135[[#This Row],[Id Riesgo]])</f>
        <v>0.24</v>
      </c>
      <c r="AK463" s="801">
        <f>_xlfn.MINIFS(Tabla135[Impacto residual],Tabla135[Id Riesgo],Tabla135[[#This Row],[Id Riesgo]])</f>
        <v>0.75</v>
      </c>
      <c r="AL463" s="801"/>
      <c r="AM463" s="801"/>
      <c r="AN463" s="213"/>
      <c r="AO463" s="213"/>
      <c r="AP463" s="213"/>
      <c r="AQ463" s="213"/>
      <c r="AR463" s="213"/>
      <c r="AS463" s="213"/>
      <c r="AT463" s="213"/>
      <c r="AU463" s="213"/>
      <c r="AV463" s="213"/>
      <c r="AW463" s="213"/>
      <c r="AX463" s="213"/>
      <c r="AY463" s="213"/>
    </row>
    <row r="464" spans="1:51" ht="186.45" hidden="1" x14ac:dyDescent="0.4">
      <c r="A464" s="783" t="str">
        <f>Tabla135[[#This Row],[Id Riesgo]]</f>
        <v>RC46</v>
      </c>
      <c r="B464"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4" s="776" t="b">
        <f>Tabla135[[#This Row],[Identificado en paso 1 y 2?]]</f>
        <v>1</v>
      </c>
      <c r="D464" s="801">
        <f>_xlfn.XLOOKUP(Tabla135[[#This Row],[Id Riesgo]],Tabla13[Id Riesgo],Tabla13[Probabilidad],"",1)</f>
        <v>0.4</v>
      </c>
      <c r="E464" s="801">
        <f>IF(C464=TRUE,_xlfn.XLOOKUP(Tabla135[[#This Row],[Id Riesgo]],Tabla13[Id Riesgo],Tabla13[Porcentaje Impacto],"",1),"")</f>
        <v>1</v>
      </c>
      <c r="F464" s="290" t="str">
        <f t="shared" si="45"/>
        <v>RC46</v>
      </c>
      <c r="G464" s="414" t="b">
        <f>_xlfn.XLOOKUP(F464,Tabla13[Id Riesgo],Tabla13[Registro diligenciado],FALSE,1)</f>
        <v>1</v>
      </c>
      <c r="H464" s="290" t="str">
        <f>IF(G464,_xlfn.XLOOKUP(F464,Tabla6[Id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4" s="327">
        <f>_xlfn.XLOOKUP(Tabla135[[#This Row],[Id Riesgo]],Tabla13[Id Riesgo],Tabla13[Probabilidad])</f>
        <v>0.4</v>
      </c>
      <c r="J464" s="327">
        <f>_xlfn.XLOOKUP(Tabla135[[#This Row],[Id Riesgo]],Tabla13[Id Riesgo],Tabla13[Porcentaje Impacto],"",1)</f>
        <v>1</v>
      </c>
      <c r="K464" s="311">
        <v>3</v>
      </c>
      <c r="L464" s="314"/>
      <c r="M464" s="314"/>
      <c r="N464" s="314"/>
      <c r="O464" s="295"/>
      <c r="P464" s="314"/>
      <c r="Q464" s="328" t="str">
        <f>_xlfn.TEXTJOIN(" ",TRUE,Tabla135[[#This Row],[Actividad - Acción ¿Qué?
Inicia con verbo]],Tabla135[[#This Row],[Complemento
(Observaciones o desviaciones)]])</f>
        <v/>
      </c>
      <c r="R464" s="295"/>
      <c r="S464" s="327" t="str">
        <f>_xlfn.XLOOKUP(Tabla135[[#This Row],[Tipo de control]],Tabla7[Tipo de control],Tabla7[Peso],"",1)</f>
        <v/>
      </c>
      <c r="T464" s="290" t="str">
        <f>_xlfn.XLOOKUP(Tabla135[[#This Row],[Tipo de control]],Tabla7[Tipo de control],Tabla7[Afectación matriz],"",1)</f>
        <v/>
      </c>
      <c r="U464" s="295"/>
      <c r="V464" s="327" t="str">
        <f>_xlfn.XLOOKUP(Tabla135[[#This Row],[Implementación]],Tabla11[Implementación],Tabla11[Peso],"",1)</f>
        <v/>
      </c>
      <c r="W464" s="295"/>
      <c r="X464" s="295"/>
      <c r="Y464" s="295"/>
      <c r="Z464" s="295"/>
      <c r="AA464" s="310" t="str">
        <f>IFERROR(Tabla135[[#This Row],[Peso del control]]+Tabla135[[#This Row],[Peso de la implementación]],"")</f>
        <v/>
      </c>
      <c r="AB464" s="310" t="str" cm="1">
        <f t="array" ref="AB464">IFERROR(IF(Tabla135[[#This Row],[Registro diligenciado]]=TRUE,_xlfn.IFS(AND(Tabla135[[#This Row],[No. de Control]]=1,Tabla135[[#This Row],[Desplazamiento en la Matriz]]="Probabilidad"),D464-(D464*Tabla135[[#This Row],[Valor del control]]),AND(Tabla135[[#This Row],[No. de Control]]&gt;1,Tabla135[[#This Row],[Desplazamiento en la Matriz]]="Probabilidad"),AB463-(AB463*Tabla135[[#This Row],[Valor del control]]),AND(Tabla135[[#This Row],[No. de Control]]=1,Tabla135[[#This Row],[Desplazamiento en la Matriz]]="Impacto"),D464,AND(Tabla135[[#This Row],[No. de Control]]&gt;1,Tabla135[[#This Row],[Desplazamiento en la Matriz]]="Impacto"),AB463),""),"")</f>
        <v/>
      </c>
      <c r="AC464" s="310" t="str" cm="1">
        <f t="array" ref="AC464">IFERROR(IF(Tabla135[[#This Row],[Registro diligenciado]]=TRUE,_xlfn.IFS(AND(Tabla135[[#This Row],[No. de Control]]=1,Tabla135[[#This Row],[Desplazamiento en la Matriz]]="Impacto"),E464-(E464*Tabla135[[#This Row],[Valor del control]]),AND(Tabla135[[#This Row],[No. de Control]]&gt;1,Tabla135[[#This Row],[Desplazamiento en la Matriz]]="Impacto"),AC463-(AC463*Tabla135[[#This Row],[Valor del control]]),AND(Tabla135[[#This Row],[No. de Control]]=1,Tabla135[[#This Row],[Desplazamiento en la Matriz]]="Probabilidad"),E464,AND(Tabla135[[#This Row],[No. de Control]]&gt;1,Tabla135[[#This Row],[Desplazamiento en la Matriz]]="Probabilidad"),AC463),""),"")</f>
        <v/>
      </c>
      <c r="AD464" s="310">
        <f>IFERROR(_xlfn.MINIFS(Tabla135[Probabilidad residual],Tabla135[Id Riesgo],Tabla135[[#This Row],[Id Riesgo]]),"")</f>
        <v>0.24</v>
      </c>
      <c r="AE464" s="310">
        <f>IFERROR(_xlfn.MINIFS(Tabla135[Impacto residual],Tabla135[Id Riesgo],Tabla135[[#This Row],[Id Riesgo]]),"")</f>
        <v>0.75</v>
      </c>
      <c r="AF464" s="310" t="str" cm="1">
        <f t="array" ref="AF4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4" s="310" t="str" cm="1">
        <f t="array" ref="AG4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4" s="213"/>
      <c r="AJ464" s="801">
        <f>_xlfn.MINIFS(Tabla135[Probabilidad residual],Tabla135[Id Riesgo],Tabla135[[#This Row],[Id Riesgo]])</f>
        <v>0.24</v>
      </c>
      <c r="AK464" s="801">
        <f>_xlfn.MINIFS(Tabla135[Impacto residual],Tabla135[Id Riesgo],Tabla135[[#This Row],[Id Riesgo]])</f>
        <v>0.75</v>
      </c>
      <c r="AL464" s="801"/>
      <c r="AM464" s="801"/>
      <c r="AN464" s="213"/>
      <c r="AO464" s="213"/>
      <c r="AP464" s="213"/>
      <c r="AQ464" s="213"/>
      <c r="AR464" s="213"/>
      <c r="AS464" s="213"/>
      <c r="AT464" s="213"/>
      <c r="AU464" s="213"/>
      <c r="AV464" s="213"/>
      <c r="AW464" s="213"/>
      <c r="AX464" s="213"/>
      <c r="AY464" s="213"/>
    </row>
    <row r="465" spans="1:51" ht="186.45" hidden="1" x14ac:dyDescent="0.4">
      <c r="A465" s="783" t="str">
        <f>Tabla135[[#This Row],[Id Riesgo]]</f>
        <v>RC46</v>
      </c>
      <c r="B465"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5" s="776" t="b">
        <f>Tabla135[[#This Row],[Identificado en paso 1 y 2?]]</f>
        <v>1</v>
      </c>
      <c r="D465" s="801">
        <f>_xlfn.XLOOKUP(Tabla135[[#This Row],[Id Riesgo]],Tabla13[Id Riesgo],Tabla13[Probabilidad],"",1)</f>
        <v>0.4</v>
      </c>
      <c r="E465" s="801">
        <f>IF(C465=TRUE,_xlfn.XLOOKUP(Tabla135[[#This Row],[Id Riesgo]],Tabla13[Id Riesgo],Tabla13[Porcentaje Impacto],"",1),"")</f>
        <v>1</v>
      </c>
      <c r="F465" s="290" t="str">
        <f t="shared" si="45"/>
        <v>RC46</v>
      </c>
      <c r="G465" s="414" t="b">
        <f>_xlfn.XLOOKUP(F465,Tabla13[Id Riesgo],Tabla13[Registro diligenciado],FALSE,1)</f>
        <v>1</v>
      </c>
      <c r="H465" s="290" t="str">
        <f>IF(G465,_xlfn.XLOOKUP(F465,Tabla6[Id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5" s="327">
        <f>_xlfn.XLOOKUP(Tabla135[[#This Row],[Id Riesgo]],Tabla13[Id Riesgo],Tabla13[Probabilidad])</f>
        <v>0.4</v>
      </c>
      <c r="J465" s="327">
        <f>_xlfn.XLOOKUP(Tabla135[[#This Row],[Id Riesgo]],Tabla13[Id Riesgo],Tabla13[Porcentaje Impacto],"",1)</f>
        <v>1</v>
      </c>
      <c r="K465" s="311">
        <v>4</v>
      </c>
      <c r="L465" s="314"/>
      <c r="M465" s="314"/>
      <c r="N465" s="314"/>
      <c r="O465" s="295"/>
      <c r="P465" s="314"/>
      <c r="Q465" s="328" t="str">
        <f>_xlfn.TEXTJOIN(" ",TRUE,Tabla135[[#This Row],[Actividad - Acción ¿Qué?
Inicia con verbo]],Tabla135[[#This Row],[Complemento
(Observaciones o desviaciones)]])</f>
        <v/>
      </c>
      <c r="R465" s="295"/>
      <c r="S465" s="327" t="str">
        <f>_xlfn.XLOOKUP(Tabla135[[#This Row],[Tipo de control]],Tabla7[Tipo de control],Tabla7[Peso],"",1)</f>
        <v/>
      </c>
      <c r="T465" s="290" t="str">
        <f>_xlfn.XLOOKUP(Tabla135[[#This Row],[Tipo de control]],Tabla7[Tipo de control],Tabla7[Afectación matriz],"",1)</f>
        <v/>
      </c>
      <c r="U465" s="295"/>
      <c r="V465" s="327" t="str">
        <f>_xlfn.XLOOKUP(Tabla135[[#This Row],[Implementación]],Tabla11[Implementación],Tabla11[Peso],"",1)</f>
        <v/>
      </c>
      <c r="W465" s="295"/>
      <c r="X465" s="295"/>
      <c r="Y465" s="295"/>
      <c r="Z465" s="295"/>
      <c r="AA465" s="310" t="str">
        <f>IFERROR(Tabla135[[#This Row],[Peso del control]]+Tabla135[[#This Row],[Peso de la implementación]],"")</f>
        <v/>
      </c>
      <c r="AB465" s="310" t="str" cm="1">
        <f t="array" ref="AB465">IFERROR(IF(Tabla135[[#This Row],[Registro diligenciado]]=TRUE,_xlfn.IFS(AND(Tabla135[[#This Row],[No. de Control]]=1,Tabla135[[#This Row],[Desplazamiento en la Matriz]]="Probabilidad"),D465-(D465*Tabla135[[#This Row],[Valor del control]]),AND(Tabla135[[#This Row],[No. de Control]]&gt;1,Tabla135[[#This Row],[Desplazamiento en la Matriz]]="Probabilidad"),AB464-(AB464*Tabla135[[#This Row],[Valor del control]]),AND(Tabla135[[#This Row],[No. de Control]]=1,Tabla135[[#This Row],[Desplazamiento en la Matriz]]="Impacto"),D465,AND(Tabla135[[#This Row],[No. de Control]]&gt;1,Tabla135[[#This Row],[Desplazamiento en la Matriz]]="Impacto"),AB464),""),"")</f>
        <v/>
      </c>
      <c r="AC465" s="310" t="str" cm="1">
        <f t="array" ref="AC465">IFERROR(IF(Tabla135[[#This Row],[Registro diligenciado]]=TRUE,_xlfn.IFS(AND(Tabla135[[#This Row],[No. de Control]]=1,Tabla135[[#This Row],[Desplazamiento en la Matriz]]="Impacto"),E465-(E465*Tabla135[[#This Row],[Valor del control]]),AND(Tabla135[[#This Row],[No. de Control]]&gt;1,Tabla135[[#This Row],[Desplazamiento en la Matriz]]="Impacto"),AC464-(AC464*Tabla135[[#This Row],[Valor del control]]),AND(Tabla135[[#This Row],[No. de Control]]=1,Tabla135[[#This Row],[Desplazamiento en la Matriz]]="Probabilidad"),E465,AND(Tabla135[[#This Row],[No. de Control]]&gt;1,Tabla135[[#This Row],[Desplazamiento en la Matriz]]="Probabilidad"),AC464),""),"")</f>
        <v/>
      </c>
      <c r="AD465" s="310">
        <f>IFERROR(_xlfn.MINIFS(Tabla135[Probabilidad residual],Tabla135[Id Riesgo],Tabla135[[#This Row],[Id Riesgo]]),"")</f>
        <v>0.24</v>
      </c>
      <c r="AE465" s="310">
        <f>IFERROR(_xlfn.MINIFS(Tabla135[Impacto residual],Tabla135[Id Riesgo],Tabla135[[#This Row],[Id Riesgo]]),"")</f>
        <v>0.75</v>
      </c>
      <c r="AF465" s="310" t="str" cm="1">
        <f t="array" ref="AF4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5" s="310" t="str" cm="1">
        <f t="array" ref="AG4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5" s="213"/>
      <c r="AJ465" s="801">
        <f>_xlfn.MINIFS(Tabla135[Probabilidad residual],Tabla135[Id Riesgo],Tabla135[[#This Row],[Id Riesgo]])</f>
        <v>0.24</v>
      </c>
      <c r="AK465" s="801">
        <f>_xlfn.MINIFS(Tabla135[Impacto residual],Tabla135[Id Riesgo],Tabla135[[#This Row],[Id Riesgo]])</f>
        <v>0.75</v>
      </c>
      <c r="AL465" s="801"/>
      <c r="AM465" s="801"/>
      <c r="AN465" s="213"/>
      <c r="AO465" s="213"/>
      <c r="AP465" s="213"/>
      <c r="AQ465" s="213"/>
      <c r="AR465" s="213"/>
      <c r="AS465" s="213"/>
      <c r="AT465" s="213"/>
      <c r="AU465" s="213"/>
      <c r="AV465" s="213"/>
      <c r="AW465" s="213"/>
      <c r="AX465" s="213"/>
      <c r="AY465" s="213"/>
    </row>
    <row r="466" spans="1:51" ht="186.45" hidden="1" x14ac:dyDescent="0.4">
      <c r="A466" s="783" t="str">
        <f>Tabla135[[#This Row],[Id Riesgo]]</f>
        <v>RC46</v>
      </c>
      <c r="B466"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6" s="776" t="b">
        <f>Tabla135[[#This Row],[Identificado en paso 1 y 2?]]</f>
        <v>1</v>
      </c>
      <c r="D466" s="801">
        <f>_xlfn.XLOOKUP(Tabla135[[#This Row],[Id Riesgo]],Tabla13[Id Riesgo],Tabla13[Probabilidad],"",1)</f>
        <v>0.4</v>
      </c>
      <c r="E466" s="801">
        <f>IF(C466=TRUE,_xlfn.XLOOKUP(Tabla135[[#This Row],[Id Riesgo]],Tabla13[Id Riesgo],Tabla13[Porcentaje Impacto],"",1),"")</f>
        <v>1</v>
      </c>
      <c r="F466" s="290" t="str">
        <f t="shared" si="45"/>
        <v>RC46</v>
      </c>
      <c r="G466" s="414" t="b">
        <f>_xlfn.XLOOKUP(F466,Tabla13[Id Riesgo],Tabla13[Registro diligenciado],FALSE,1)</f>
        <v>1</v>
      </c>
      <c r="H466" s="290" t="str">
        <f>IF(G466,_xlfn.XLOOKUP(F466,Tabla6[Id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6" s="327">
        <f>_xlfn.XLOOKUP(Tabla135[[#This Row],[Id Riesgo]],Tabla13[Id Riesgo],Tabla13[Probabilidad])</f>
        <v>0.4</v>
      </c>
      <c r="J466" s="327">
        <f>_xlfn.XLOOKUP(Tabla135[[#This Row],[Id Riesgo]],Tabla13[Id Riesgo],Tabla13[Porcentaje Impacto],"",1)</f>
        <v>1</v>
      </c>
      <c r="K466" s="311">
        <v>5</v>
      </c>
      <c r="L466" s="314"/>
      <c r="M466" s="314"/>
      <c r="N466" s="314"/>
      <c r="O466" s="295"/>
      <c r="P466" s="314"/>
      <c r="Q466" s="328" t="str">
        <f>_xlfn.TEXTJOIN(" ",TRUE,Tabla135[[#This Row],[Actividad - Acción ¿Qué?
Inicia con verbo]],Tabla135[[#This Row],[Complemento
(Observaciones o desviaciones)]])</f>
        <v/>
      </c>
      <c r="R466" s="295"/>
      <c r="S466" s="327" t="str">
        <f>_xlfn.XLOOKUP(Tabla135[[#This Row],[Tipo de control]],Tabla7[Tipo de control],Tabla7[Peso],"",1)</f>
        <v/>
      </c>
      <c r="T466" s="290" t="str">
        <f>_xlfn.XLOOKUP(Tabla135[[#This Row],[Tipo de control]],Tabla7[Tipo de control],Tabla7[Afectación matriz],"",1)</f>
        <v/>
      </c>
      <c r="U466" s="295"/>
      <c r="V466" s="327" t="str">
        <f>_xlfn.XLOOKUP(Tabla135[[#This Row],[Implementación]],Tabla11[Implementación],Tabla11[Peso],"",1)</f>
        <v/>
      </c>
      <c r="W466" s="295"/>
      <c r="X466" s="295"/>
      <c r="Y466" s="295"/>
      <c r="Z466" s="295"/>
      <c r="AA466" s="310" t="str">
        <f>IFERROR(Tabla135[[#This Row],[Peso del control]]+Tabla135[[#This Row],[Peso de la implementación]],"")</f>
        <v/>
      </c>
      <c r="AB466" s="310" t="str" cm="1">
        <f t="array" ref="AB466">IFERROR(IF(Tabla135[[#This Row],[Registro diligenciado]]=TRUE,_xlfn.IFS(AND(Tabla135[[#This Row],[No. de Control]]=1,Tabla135[[#This Row],[Desplazamiento en la Matriz]]="Probabilidad"),D466-(D466*Tabla135[[#This Row],[Valor del control]]),AND(Tabla135[[#This Row],[No. de Control]]&gt;1,Tabla135[[#This Row],[Desplazamiento en la Matriz]]="Probabilidad"),AB465-(AB465*Tabla135[[#This Row],[Valor del control]]),AND(Tabla135[[#This Row],[No. de Control]]=1,Tabla135[[#This Row],[Desplazamiento en la Matriz]]="Impacto"),D466,AND(Tabla135[[#This Row],[No. de Control]]&gt;1,Tabla135[[#This Row],[Desplazamiento en la Matriz]]="Impacto"),AB465),""),"")</f>
        <v/>
      </c>
      <c r="AC466" s="310" t="str" cm="1">
        <f t="array" ref="AC466">IFERROR(IF(Tabla135[[#This Row],[Registro diligenciado]]=TRUE,_xlfn.IFS(AND(Tabla135[[#This Row],[No. de Control]]=1,Tabla135[[#This Row],[Desplazamiento en la Matriz]]="Impacto"),E466-(E466*Tabla135[[#This Row],[Valor del control]]),AND(Tabla135[[#This Row],[No. de Control]]&gt;1,Tabla135[[#This Row],[Desplazamiento en la Matriz]]="Impacto"),AC465-(AC465*Tabla135[[#This Row],[Valor del control]]),AND(Tabla135[[#This Row],[No. de Control]]=1,Tabla135[[#This Row],[Desplazamiento en la Matriz]]="Probabilidad"),E466,AND(Tabla135[[#This Row],[No. de Control]]&gt;1,Tabla135[[#This Row],[Desplazamiento en la Matriz]]="Probabilidad"),AC465),""),"")</f>
        <v/>
      </c>
      <c r="AD466" s="310">
        <f>IFERROR(_xlfn.MINIFS(Tabla135[Probabilidad residual],Tabla135[Id Riesgo],Tabla135[[#This Row],[Id Riesgo]]),"")</f>
        <v>0.24</v>
      </c>
      <c r="AE466" s="310">
        <f>IFERROR(_xlfn.MINIFS(Tabla135[Impacto residual],Tabla135[Id Riesgo],Tabla135[[#This Row],[Id Riesgo]]),"")</f>
        <v>0.75</v>
      </c>
      <c r="AF466" s="310" t="str" cm="1">
        <f t="array" ref="AF4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6" s="310" t="str" cm="1">
        <f t="array" ref="AG4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6" s="213"/>
      <c r="AJ466" s="801">
        <f>_xlfn.MINIFS(Tabla135[Probabilidad residual],Tabla135[Id Riesgo],Tabla135[[#This Row],[Id Riesgo]])</f>
        <v>0.24</v>
      </c>
      <c r="AK466" s="801">
        <f>_xlfn.MINIFS(Tabla135[Impacto residual],Tabla135[Id Riesgo],Tabla135[[#This Row],[Id Riesgo]])</f>
        <v>0.75</v>
      </c>
      <c r="AL466" s="801"/>
      <c r="AM466" s="801"/>
      <c r="AN466" s="213"/>
      <c r="AO466" s="213"/>
      <c r="AP466" s="213"/>
      <c r="AQ466" s="213"/>
      <c r="AR466" s="213"/>
      <c r="AS466" s="213"/>
      <c r="AT466" s="213"/>
      <c r="AU466" s="213"/>
      <c r="AV466" s="213"/>
      <c r="AW466" s="213"/>
      <c r="AX466" s="213"/>
      <c r="AY466" s="213"/>
    </row>
    <row r="467" spans="1:51" ht="186.45" hidden="1" x14ac:dyDescent="0.4">
      <c r="A467" s="783" t="str">
        <f>Tabla135[[#This Row],[Id Riesgo]]</f>
        <v>RC46</v>
      </c>
      <c r="B467"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7" s="776" t="b">
        <f>Tabla135[[#This Row],[Identificado en paso 1 y 2?]]</f>
        <v>1</v>
      </c>
      <c r="D467" s="801">
        <f>_xlfn.XLOOKUP(Tabla135[[#This Row],[Id Riesgo]],Tabla13[Id Riesgo],Tabla13[Probabilidad],"",1)</f>
        <v>0.4</v>
      </c>
      <c r="E467" s="801">
        <f>IF(C467=TRUE,_xlfn.XLOOKUP(Tabla135[[#This Row],[Id Riesgo]],Tabla13[Id Riesgo],Tabla13[Porcentaje Impacto],"",1),"")</f>
        <v>1</v>
      </c>
      <c r="F467" s="290" t="str">
        <f t="shared" si="45"/>
        <v>RC46</v>
      </c>
      <c r="G467" s="414" t="b">
        <f>_xlfn.XLOOKUP(F467,Tabla13[Id Riesgo],Tabla13[Registro diligenciado],FALSE,1)</f>
        <v>1</v>
      </c>
      <c r="H467" s="290" t="str">
        <f>IF(G467,_xlfn.XLOOKUP(F467,Tabla6[Id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7" s="327">
        <f>_xlfn.XLOOKUP(Tabla135[[#This Row],[Id Riesgo]],Tabla13[Id Riesgo],Tabla13[Probabilidad])</f>
        <v>0.4</v>
      </c>
      <c r="J467" s="327">
        <f>_xlfn.XLOOKUP(Tabla135[[#This Row],[Id Riesgo]],Tabla13[Id Riesgo],Tabla13[Porcentaje Impacto],"",1)</f>
        <v>1</v>
      </c>
      <c r="K467" s="311">
        <v>6</v>
      </c>
      <c r="L467" s="314"/>
      <c r="M467" s="314"/>
      <c r="N467" s="314"/>
      <c r="O467" s="295"/>
      <c r="P467" s="314"/>
      <c r="Q467" s="328" t="str">
        <f>_xlfn.TEXTJOIN(" ",TRUE,Tabla135[[#This Row],[Actividad - Acción ¿Qué?
Inicia con verbo]],Tabla135[[#This Row],[Complemento
(Observaciones o desviaciones)]])</f>
        <v/>
      </c>
      <c r="R467" s="295"/>
      <c r="S467" s="327" t="str">
        <f>_xlfn.XLOOKUP(Tabla135[[#This Row],[Tipo de control]],Tabla7[Tipo de control],Tabla7[Peso],"",1)</f>
        <v/>
      </c>
      <c r="T467" s="290" t="str">
        <f>_xlfn.XLOOKUP(Tabla135[[#This Row],[Tipo de control]],Tabla7[Tipo de control],Tabla7[Afectación matriz],"",1)</f>
        <v/>
      </c>
      <c r="U467" s="295"/>
      <c r="V467" s="327" t="str">
        <f>_xlfn.XLOOKUP(Tabla135[[#This Row],[Implementación]],Tabla11[Implementación],Tabla11[Peso],"",1)</f>
        <v/>
      </c>
      <c r="W467" s="295"/>
      <c r="X467" s="295"/>
      <c r="Y467" s="295"/>
      <c r="Z467" s="295"/>
      <c r="AA467" s="310" t="str">
        <f>IFERROR(Tabla135[[#This Row],[Peso del control]]+Tabla135[[#This Row],[Peso de la implementación]],"")</f>
        <v/>
      </c>
      <c r="AB467" s="310" t="str" cm="1">
        <f t="array" ref="AB467">IFERROR(IF(Tabla135[[#This Row],[Registro diligenciado]]=TRUE,_xlfn.IFS(AND(Tabla135[[#This Row],[No. de Control]]=1,Tabla135[[#This Row],[Desplazamiento en la Matriz]]="Probabilidad"),D467-(D467*Tabla135[[#This Row],[Valor del control]]),AND(Tabla135[[#This Row],[No. de Control]]&gt;1,Tabla135[[#This Row],[Desplazamiento en la Matriz]]="Probabilidad"),AB466-(AB466*Tabla135[[#This Row],[Valor del control]]),AND(Tabla135[[#This Row],[No. de Control]]=1,Tabla135[[#This Row],[Desplazamiento en la Matriz]]="Impacto"),D467,AND(Tabla135[[#This Row],[No. de Control]]&gt;1,Tabla135[[#This Row],[Desplazamiento en la Matriz]]="Impacto"),AB466),""),"")</f>
        <v/>
      </c>
      <c r="AC467" s="310" t="str" cm="1">
        <f t="array" ref="AC467">IFERROR(IF(Tabla135[[#This Row],[Registro diligenciado]]=TRUE,_xlfn.IFS(AND(Tabla135[[#This Row],[No. de Control]]=1,Tabla135[[#This Row],[Desplazamiento en la Matriz]]="Impacto"),E467-(E467*Tabla135[[#This Row],[Valor del control]]),AND(Tabla135[[#This Row],[No. de Control]]&gt;1,Tabla135[[#This Row],[Desplazamiento en la Matriz]]="Impacto"),AC466-(AC466*Tabla135[[#This Row],[Valor del control]]),AND(Tabla135[[#This Row],[No. de Control]]=1,Tabla135[[#This Row],[Desplazamiento en la Matriz]]="Probabilidad"),E467,AND(Tabla135[[#This Row],[No. de Control]]&gt;1,Tabla135[[#This Row],[Desplazamiento en la Matriz]]="Probabilidad"),AC466),""),"")</f>
        <v/>
      </c>
      <c r="AD467" s="310">
        <f>IFERROR(_xlfn.MINIFS(Tabla135[Probabilidad residual],Tabla135[Id Riesgo],Tabla135[[#This Row],[Id Riesgo]]),"")</f>
        <v>0.24</v>
      </c>
      <c r="AE467" s="310">
        <f>IFERROR(_xlfn.MINIFS(Tabla135[Impacto residual],Tabla135[Id Riesgo],Tabla135[[#This Row],[Id Riesgo]]),"")</f>
        <v>0.75</v>
      </c>
      <c r="AF467" s="310" t="str" cm="1">
        <f t="array" ref="AF4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7" s="310" t="str" cm="1">
        <f t="array" ref="AG4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7" s="213"/>
      <c r="AJ467" s="801">
        <f>_xlfn.MINIFS(Tabla135[Probabilidad residual],Tabla135[Id Riesgo],Tabla135[[#This Row],[Id Riesgo]])</f>
        <v>0.24</v>
      </c>
      <c r="AK467" s="801">
        <f>_xlfn.MINIFS(Tabla135[Impacto residual],Tabla135[Id Riesgo],Tabla135[[#This Row],[Id Riesgo]])</f>
        <v>0.75</v>
      </c>
      <c r="AL467" s="801"/>
      <c r="AM467" s="801"/>
      <c r="AN467" s="213"/>
      <c r="AO467" s="213"/>
      <c r="AP467" s="213"/>
      <c r="AQ467" s="213"/>
      <c r="AR467" s="213"/>
      <c r="AS467" s="213"/>
      <c r="AT467" s="213"/>
      <c r="AU467" s="213"/>
      <c r="AV467" s="213"/>
      <c r="AW467" s="213"/>
      <c r="AX467" s="213"/>
      <c r="AY467" s="213"/>
    </row>
    <row r="468" spans="1:51" ht="186.45" hidden="1" x14ac:dyDescent="0.4">
      <c r="A468" s="783" t="str">
        <f>Tabla135[[#This Row],[Id Riesgo]]</f>
        <v>RC46</v>
      </c>
      <c r="B468"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8" s="776" t="b">
        <f>Tabla135[[#This Row],[Identificado en paso 1 y 2?]]</f>
        <v>1</v>
      </c>
      <c r="D468" s="801">
        <f>_xlfn.XLOOKUP(Tabla135[[#This Row],[Id Riesgo]],Tabla13[Id Riesgo],Tabla13[Probabilidad],"",1)</f>
        <v>0.4</v>
      </c>
      <c r="E468" s="801">
        <f>IF(C468=TRUE,_xlfn.XLOOKUP(Tabla135[[#This Row],[Id Riesgo]],Tabla13[Id Riesgo],Tabla13[Porcentaje Impacto],"",1),"")</f>
        <v>1</v>
      </c>
      <c r="F468" s="290" t="str">
        <f t="shared" si="45"/>
        <v>RC46</v>
      </c>
      <c r="G468" s="414" t="b">
        <f>_xlfn.XLOOKUP(F468,Tabla13[Id Riesgo],Tabla13[Registro diligenciado],FALSE,1)</f>
        <v>1</v>
      </c>
      <c r="H468" s="290" t="str">
        <f>IF(G468,_xlfn.XLOOKUP(F468,Tabla6[Id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8" s="327">
        <f>_xlfn.XLOOKUP(Tabla135[[#This Row],[Id Riesgo]],Tabla13[Id Riesgo],Tabla13[Probabilidad])</f>
        <v>0.4</v>
      </c>
      <c r="J468" s="327">
        <f>_xlfn.XLOOKUP(Tabla135[[#This Row],[Id Riesgo]],Tabla13[Id Riesgo],Tabla13[Porcentaje Impacto],"",1)</f>
        <v>1</v>
      </c>
      <c r="K468" s="311">
        <v>7</v>
      </c>
      <c r="L468" s="314"/>
      <c r="M468" s="314"/>
      <c r="N468" s="314"/>
      <c r="O468" s="295"/>
      <c r="P468" s="314"/>
      <c r="Q468" s="328" t="str">
        <f>_xlfn.TEXTJOIN(" ",TRUE,Tabla135[[#This Row],[Actividad - Acción ¿Qué?
Inicia con verbo]],Tabla135[[#This Row],[Complemento
(Observaciones o desviaciones)]])</f>
        <v/>
      </c>
      <c r="R468" s="295"/>
      <c r="S468" s="327" t="str">
        <f>_xlfn.XLOOKUP(Tabla135[[#This Row],[Tipo de control]],Tabla7[Tipo de control],Tabla7[Peso],"",1)</f>
        <v/>
      </c>
      <c r="T468" s="290" t="str">
        <f>_xlfn.XLOOKUP(Tabla135[[#This Row],[Tipo de control]],Tabla7[Tipo de control],Tabla7[Afectación matriz],"",1)</f>
        <v/>
      </c>
      <c r="U468" s="295"/>
      <c r="V468" s="327" t="str">
        <f>_xlfn.XLOOKUP(Tabla135[[#This Row],[Implementación]],Tabla11[Implementación],Tabla11[Peso],"",1)</f>
        <v/>
      </c>
      <c r="W468" s="295"/>
      <c r="X468" s="295"/>
      <c r="Y468" s="295"/>
      <c r="Z468" s="295"/>
      <c r="AA468" s="310" t="str">
        <f>IFERROR(Tabla135[[#This Row],[Peso del control]]+Tabla135[[#This Row],[Peso de la implementación]],"")</f>
        <v/>
      </c>
      <c r="AB468" s="310" t="str" cm="1">
        <f t="array" ref="AB468">IFERROR(IF(Tabla135[[#This Row],[Registro diligenciado]]=TRUE,_xlfn.IFS(AND(Tabla135[[#This Row],[No. de Control]]=1,Tabla135[[#This Row],[Desplazamiento en la Matriz]]="Probabilidad"),D468-(D468*Tabla135[[#This Row],[Valor del control]]),AND(Tabla135[[#This Row],[No. de Control]]&gt;1,Tabla135[[#This Row],[Desplazamiento en la Matriz]]="Probabilidad"),AB467-(AB467*Tabla135[[#This Row],[Valor del control]]),AND(Tabla135[[#This Row],[No. de Control]]=1,Tabla135[[#This Row],[Desplazamiento en la Matriz]]="Impacto"),D468,AND(Tabla135[[#This Row],[No. de Control]]&gt;1,Tabla135[[#This Row],[Desplazamiento en la Matriz]]="Impacto"),AB467),""),"")</f>
        <v/>
      </c>
      <c r="AC468" s="310" t="str" cm="1">
        <f t="array" ref="AC468">IFERROR(IF(Tabla135[[#This Row],[Registro diligenciado]]=TRUE,_xlfn.IFS(AND(Tabla135[[#This Row],[No. de Control]]=1,Tabla135[[#This Row],[Desplazamiento en la Matriz]]="Impacto"),E468-(E468*Tabla135[[#This Row],[Valor del control]]),AND(Tabla135[[#This Row],[No. de Control]]&gt;1,Tabla135[[#This Row],[Desplazamiento en la Matriz]]="Impacto"),AC467-(AC467*Tabla135[[#This Row],[Valor del control]]),AND(Tabla135[[#This Row],[No. de Control]]=1,Tabla135[[#This Row],[Desplazamiento en la Matriz]]="Probabilidad"),E468,AND(Tabla135[[#This Row],[No. de Control]]&gt;1,Tabla135[[#This Row],[Desplazamiento en la Matriz]]="Probabilidad"),AC467),""),"")</f>
        <v/>
      </c>
      <c r="AD468" s="310">
        <f>IFERROR(_xlfn.MINIFS(Tabla135[Probabilidad residual],Tabla135[Id Riesgo],Tabla135[[#This Row],[Id Riesgo]]),"")</f>
        <v>0.24</v>
      </c>
      <c r="AE468" s="310">
        <f>IFERROR(_xlfn.MINIFS(Tabla135[Impacto residual],Tabla135[Id Riesgo],Tabla135[[#This Row],[Id Riesgo]]),"")</f>
        <v>0.75</v>
      </c>
      <c r="AF468" s="310" t="str" cm="1">
        <f t="array" ref="AF4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8" s="310" t="str" cm="1">
        <f t="array" ref="AG4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8" s="213"/>
      <c r="AJ468" s="801">
        <f>_xlfn.MINIFS(Tabla135[Probabilidad residual],Tabla135[Id Riesgo],Tabla135[[#This Row],[Id Riesgo]])</f>
        <v>0.24</v>
      </c>
      <c r="AK468" s="801">
        <f>_xlfn.MINIFS(Tabla135[Impacto residual],Tabla135[Id Riesgo],Tabla135[[#This Row],[Id Riesgo]])</f>
        <v>0.75</v>
      </c>
      <c r="AL468" s="801"/>
      <c r="AM468" s="801"/>
      <c r="AN468" s="213"/>
      <c r="AO468" s="213"/>
      <c r="AP468" s="213"/>
      <c r="AQ468" s="213"/>
      <c r="AR468" s="213"/>
      <c r="AS468" s="213"/>
      <c r="AT468" s="213"/>
      <c r="AU468" s="213"/>
      <c r="AV468" s="213"/>
      <c r="AW468" s="213"/>
      <c r="AX468" s="213"/>
      <c r="AY468" s="213"/>
    </row>
    <row r="469" spans="1:51" ht="186.45" hidden="1" x14ac:dyDescent="0.4">
      <c r="A469" s="783" t="str">
        <f>Tabla135[[#This Row],[Id Riesgo]]</f>
        <v>RC46</v>
      </c>
      <c r="B469"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69" s="776" t="b">
        <f>Tabla135[[#This Row],[Identificado en paso 1 y 2?]]</f>
        <v>1</v>
      </c>
      <c r="D469" s="801">
        <f>_xlfn.XLOOKUP(Tabla135[[#This Row],[Id Riesgo]],Tabla13[Id Riesgo],Tabla13[Probabilidad],"",1)</f>
        <v>0.4</v>
      </c>
      <c r="E469" s="801">
        <f>IF(C469=TRUE,_xlfn.XLOOKUP(Tabla135[[#This Row],[Id Riesgo]],Tabla13[Id Riesgo],Tabla13[Porcentaje Impacto],"",1),"")</f>
        <v>1</v>
      </c>
      <c r="F469" s="290" t="str">
        <f t="shared" si="45"/>
        <v>RC46</v>
      </c>
      <c r="G469" s="414" t="b">
        <f>_xlfn.XLOOKUP(F469,Tabla13[Id Riesgo],Tabla13[Registro diligenciado],FALSE,1)</f>
        <v>1</v>
      </c>
      <c r="H469" s="290" t="str">
        <f>IF(G469,_xlfn.XLOOKUP(F469,Tabla6[Id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69" s="327">
        <f>_xlfn.XLOOKUP(Tabla135[[#This Row],[Id Riesgo]],Tabla13[Id Riesgo],Tabla13[Probabilidad])</f>
        <v>0.4</v>
      </c>
      <c r="J469" s="327">
        <f>_xlfn.XLOOKUP(Tabla135[[#This Row],[Id Riesgo]],Tabla13[Id Riesgo],Tabla13[Porcentaje Impacto],"",1)</f>
        <v>1</v>
      </c>
      <c r="K469" s="311">
        <v>8</v>
      </c>
      <c r="L469" s="314"/>
      <c r="M469" s="314"/>
      <c r="N469" s="314"/>
      <c r="O469" s="295"/>
      <c r="P469" s="314"/>
      <c r="Q469" s="328" t="str">
        <f>_xlfn.TEXTJOIN(" ",TRUE,Tabla135[[#This Row],[Actividad - Acción ¿Qué?
Inicia con verbo]],Tabla135[[#This Row],[Complemento
(Observaciones o desviaciones)]])</f>
        <v/>
      </c>
      <c r="R469" s="295"/>
      <c r="S469" s="327" t="str">
        <f>_xlfn.XLOOKUP(Tabla135[[#This Row],[Tipo de control]],Tabla7[Tipo de control],Tabla7[Peso],"",1)</f>
        <v/>
      </c>
      <c r="T469" s="290" t="str">
        <f>_xlfn.XLOOKUP(Tabla135[[#This Row],[Tipo de control]],Tabla7[Tipo de control],Tabla7[Afectación matriz],"",1)</f>
        <v/>
      </c>
      <c r="U469" s="295"/>
      <c r="V469" s="327" t="str">
        <f>_xlfn.XLOOKUP(Tabla135[[#This Row],[Implementación]],Tabla11[Implementación],Tabla11[Peso],"",1)</f>
        <v/>
      </c>
      <c r="W469" s="295"/>
      <c r="X469" s="295"/>
      <c r="Y469" s="295"/>
      <c r="Z469" s="295"/>
      <c r="AA469" s="310" t="str">
        <f>IFERROR(Tabla135[[#This Row],[Peso del control]]+Tabla135[[#This Row],[Peso de la implementación]],"")</f>
        <v/>
      </c>
      <c r="AB469" s="310" t="str" cm="1">
        <f t="array" ref="AB469">IFERROR(IF(Tabla135[[#This Row],[Registro diligenciado]]=TRUE,_xlfn.IFS(AND(Tabla135[[#This Row],[No. de Control]]=1,Tabla135[[#This Row],[Desplazamiento en la Matriz]]="Probabilidad"),D469-(D469*Tabla135[[#This Row],[Valor del control]]),AND(Tabla135[[#This Row],[No. de Control]]&gt;1,Tabla135[[#This Row],[Desplazamiento en la Matriz]]="Probabilidad"),AB468-(AB468*Tabla135[[#This Row],[Valor del control]]),AND(Tabla135[[#This Row],[No. de Control]]=1,Tabla135[[#This Row],[Desplazamiento en la Matriz]]="Impacto"),D469,AND(Tabla135[[#This Row],[No. de Control]]&gt;1,Tabla135[[#This Row],[Desplazamiento en la Matriz]]="Impacto"),AB468),""),"")</f>
        <v/>
      </c>
      <c r="AC469" s="310" t="str" cm="1">
        <f t="array" ref="AC469">IFERROR(IF(Tabla135[[#This Row],[Registro diligenciado]]=TRUE,_xlfn.IFS(AND(Tabla135[[#This Row],[No. de Control]]=1,Tabla135[[#This Row],[Desplazamiento en la Matriz]]="Impacto"),E469-(E469*Tabla135[[#This Row],[Valor del control]]),AND(Tabla135[[#This Row],[No. de Control]]&gt;1,Tabla135[[#This Row],[Desplazamiento en la Matriz]]="Impacto"),AC468-(AC468*Tabla135[[#This Row],[Valor del control]]),AND(Tabla135[[#This Row],[No. de Control]]=1,Tabla135[[#This Row],[Desplazamiento en la Matriz]]="Probabilidad"),E469,AND(Tabla135[[#This Row],[No. de Control]]&gt;1,Tabla135[[#This Row],[Desplazamiento en la Matriz]]="Probabilidad"),AC468),""),"")</f>
        <v/>
      </c>
      <c r="AD469" s="310">
        <f>IFERROR(_xlfn.MINIFS(Tabla135[Probabilidad residual],Tabla135[Id Riesgo],Tabla135[[#This Row],[Id Riesgo]]),"")</f>
        <v>0.24</v>
      </c>
      <c r="AE469" s="310">
        <f>IFERROR(_xlfn.MINIFS(Tabla135[Impacto residual],Tabla135[Id Riesgo],Tabla135[[#This Row],[Id Riesgo]]),"")</f>
        <v>0.75</v>
      </c>
      <c r="AF469" s="310" t="str" cm="1">
        <f t="array" ref="AF4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69" s="310" t="str" cm="1">
        <f t="array" ref="AG4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69" s="213"/>
      <c r="AJ469" s="801">
        <f>_xlfn.MINIFS(Tabla135[Probabilidad residual],Tabla135[Id Riesgo],Tabla135[[#This Row],[Id Riesgo]])</f>
        <v>0.24</v>
      </c>
      <c r="AK469" s="801">
        <f>_xlfn.MINIFS(Tabla135[Impacto residual],Tabla135[Id Riesgo],Tabla135[[#This Row],[Id Riesgo]])</f>
        <v>0.75</v>
      </c>
      <c r="AL469" s="801"/>
      <c r="AM469" s="801"/>
      <c r="AN469" s="213"/>
      <c r="AO469" s="213"/>
      <c r="AP469" s="213"/>
      <c r="AQ469" s="213"/>
      <c r="AR469" s="213"/>
      <c r="AS469" s="213"/>
      <c r="AT469" s="213"/>
      <c r="AU469" s="213"/>
      <c r="AV469" s="213"/>
      <c r="AW469" s="213"/>
      <c r="AX469" s="213"/>
      <c r="AY469" s="213"/>
    </row>
    <row r="470" spans="1:51" ht="186.45" hidden="1" x14ac:dyDescent="0.4">
      <c r="A470" s="783" t="str">
        <f>Tabla135[[#This Row],[Id Riesgo]]</f>
        <v>RC46</v>
      </c>
      <c r="B470"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70" s="776" t="b">
        <f>Tabla135[[#This Row],[Identificado en paso 1 y 2?]]</f>
        <v>1</v>
      </c>
      <c r="D470" s="801">
        <f>_xlfn.XLOOKUP(Tabla135[[#This Row],[Id Riesgo]],Tabla13[Id Riesgo],Tabla13[Probabilidad],"",1)</f>
        <v>0.4</v>
      </c>
      <c r="E470" s="801">
        <f>IF(C470=TRUE,_xlfn.XLOOKUP(Tabla135[[#This Row],[Id Riesgo]],Tabla13[Id Riesgo],Tabla13[Porcentaje Impacto],"",1),"")</f>
        <v>1</v>
      </c>
      <c r="F470" s="290" t="str">
        <f t="shared" si="45"/>
        <v>RC46</v>
      </c>
      <c r="G470" s="414" t="b">
        <f>_xlfn.XLOOKUP(F470,Tabla13[Id Riesgo],Tabla13[Registro diligenciado],FALSE,1)</f>
        <v>1</v>
      </c>
      <c r="H470" s="290" t="str">
        <f>IF(G470,_xlfn.XLOOKUP(F470,Tabla6[Id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70" s="327">
        <f>_xlfn.XLOOKUP(Tabla135[[#This Row],[Id Riesgo]],Tabla13[Id Riesgo],Tabla13[Probabilidad])</f>
        <v>0.4</v>
      </c>
      <c r="J470" s="327">
        <f>_xlfn.XLOOKUP(Tabla135[[#This Row],[Id Riesgo]],Tabla13[Id Riesgo],Tabla13[Porcentaje Impacto],"",1)</f>
        <v>1</v>
      </c>
      <c r="K470" s="311">
        <v>9</v>
      </c>
      <c r="L470" s="314"/>
      <c r="M470" s="314"/>
      <c r="N470" s="314"/>
      <c r="O470" s="295"/>
      <c r="P470" s="314"/>
      <c r="Q470" s="328" t="str">
        <f>_xlfn.TEXTJOIN(" ",TRUE,Tabla135[[#This Row],[Actividad - Acción ¿Qué?
Inicia con verbo]],Tabla135[[#This Row],[Complemento
(Observaciones o desviaciones)]])</f>
        <v/>
      </c>
      <c r="R470" s="295"/>
      <c r="S470" s="327" t="str">
        <f>_xlfn.XLOOKUP(Tabla135[[#This Row],[Tipo de control]],Tabla7[Tipo de control],Tabla7[Peso],"",1)</f>
        <v/>
      </c>
      <c r="T470" s="290" t="str">
        <f>_xlfn.XLOOKUP(Tabla135[[#This Row],[Tipo de control]],Tabla7[Tipo de control],Tabla7[Afectación matriz],"",1)</f>
        <v/>
      </c>
      <c r="U470" s="295"/>
      <c r="V470" s="327" t="str">
        <f>_xlfn.XLOOKUP(Tabla135[[#This Row],[Implementación]],Tabla11[Implementación],Tabla11[Peso],"",1)</f>
        <v/>
      </c>
      <c r="W470" s="295"/>
      <c r="X470" s="295"/>
      <c r="Y470" s="295"/>
      <c r="Z470" s="295"/>
      <c r="AA470" s="310" t="str">
        <f>IFERROR(Tabla135[[#This Row],[Peso del control]]+Tabla135[[#This Row],[Peso de la implementación]],"")</f>
        <v/>
      </c>
      <c r="AB470" s="310" t="str" cm="1">
        <f t="array" ref="AB470">IFERROR(IF(Tabla135[[#This Row],[Registro diligenciado]]=TRUE,_xlfn.IFS(AND(Tabla135[[#This Row],[No. de Control]]=1,Tabla135[[#This Row],[Desplazamiento en la Matriz]]="Probabilidad"),D470-(D470*Tabla135[[#This Row],[Valor del control]]),AND(Tabla135[[#This Row],[No. de Control]]&gt;1,Tabla135[[#This Row],[Desplazamiento en la Matriz]]="Probabilidad"),AB469-(AB469*Tabla135[[#This Row],[Valor del control]]),AND(Tabla135[[#This Row],[No. de Control]]=1,Tabla135[[#This Row],[Desplazamiento en la Matriz]]="Impacto"),D470,AND(Tabla135[[#This Row],[No. de Control]]&gt;1,Tabla135[[#This Row],[Desplazamiento en la Matriz]]="Impacto"),AB469),""),"")</f>
        <v/>
      </c>
      <c r="AC470" s="310" t="str" cm="1">
        <f t="array" ref="AC470">IFERROR(IF(Tabla135[[#This Row],[Registro diligenciado]]=TRUE,_xlfn.IFS(AND(Tabla135[[#This Row],[No. de Control]]=1,Tabla135[[#This Row],[Desplazamiento en la Matriz]]="Impacto"),E470-(E470*Tabla135[[#This Row],[Valor del control]]),AND(Tabla135[[#This Row],[No. de Control]]&gt;1,Tabla135[[#This Row],[Desplazamiento en la Matriz]]="Impacto"),AC469-(AC469*Tabla135[[#This Row],[Valor del control]]),AND(Tabla135[[#This Row],[No. de Control]]=1,Tabla135[[#This Row],[Desplazamiento en la Matriz]]="Probabilidad"),E470,AND(Tabla135[[#This Row],[No. de Control]]&gt;1,Tabla135[[#This Row],[Desplazamiento en la Matriz]]="Probabilidad"),AC469),""),"")</f>
        <v/>
      </c>
      <c r="AD470" s="310">
        <f>IFERROR(_xlfn.MINIFS(Tabla135[Probabilidad residual],Tabla135[Id Riesgo],Tabla135[[#This Row],[Id Riesgo]]),"")</f>
        <v>0.24</v>
      </c>
      <c r="AE470" s="310">
        <f>IFERROR(_xlfn.MINIFS(Tabla135[Impacto residual],Tabla135[Id Riesgo],Tabla135[[#This Row],[Id Riesgo]]),"")</f>
        <v>0.75</v>
      </c>
      <c r="AF470" s="310" t="str" cm="1">
        <f t="array" ref="AF4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0" s="310" t="str" cm="1">
        <f t="array" ref="AG4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0" s="213"/>
      <c r="AJ470" s="801">
        <f>_xlfn.MINIFS(Tabla135[Probabilidad residual],Tabla135[Id Riesgo],Tabla135[[#This Row],[Id Riesgo]])</f>
        <v>0.24</v>
      </c>
      <c r="AK470" s="801">
        <f>_xlfn.MINIFS(Tabla135[Impacto residual],Tabla135[Id Riesgo],Tabla135[[#This Row],[Id Riesgo]])</f>
        <v>0.75</v>
      </c>
      <c r="AL470" s="801"/>
      <c r="AM470" s="801"/>
      <c r="AN470" s="213"/>
      <c r="AO470" s="213"/>
      <c r="AP470" s="213"/>
      <c r="AQ470" s="213"/>
      <c r="AR470" s="213"/>
      <c r="AS470" s="213"/>
      <c r="AT470" s="213"/>
      <c r="AU470" s="213"/>
      <c r="AV470" s="213"/>
      <c r="AW470" s="213"/>
      <c r="AX470" s="213"/>
      <c r="AY470" s="213"/>
    </row>
    <row r="471" spans="1:51" ht="186.45" hidden="1" x14ac:dyDescent="0.4">
      <c r="A471" s="783" t="str">
        <f>Tabla135[[#This Row],[Id Riesgo]]</f>
        <v>RC46</v>
      </c>
      <c r="B471" s="784" t="str">
        <f>Tabla135[[#This Row],[Riesgo]]</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C471" s="776" t="b">
        <f>Tabla135[[#This Row],[Identificado en paso 1 y 2?]]</f>
        <v>1</v>
      </c>
      <c r="D471" s="801">
        <f>_xlfn.XLOOKUP(Tabla135[[#This Row],[Id Riesgo]],Tabla13[Id Riesgo],Tabla13[Probabilidad],"",1)</f>
        <v>0.4</v>
      </c>
      <c r="E471" s="801">
        <f>IF(C471=TRUE,_xlfn.XLOOKUP(Tabla135[[#This Row],[Id Riesgo]],Tabla13[Id Riesgo],Tabla13[Porcentaje Impacto],"",1),"")</f>
        <v>1</v>
      </c>
      <c r="F471" s="290" t="str">
        <f t="shared" si="45"/>
        <v>RC46</v>
      </c>
      <c r="G471" s="414" t="b">
        <f>_xlfn.XLOOKUP(F471,Tabla13[Id Riesgo],Tabla13[Registro diligenciado],FALSE,1)</f>
        <v>1</v>
      </c>
      <c r="H471" s="290" t="str">
        <f>IF(G471,_xlfn.XLOOKUP(F471,Tabla6[Id Riesgo],Tabla6[DESCRIPCIÓN DEL RIESGO],FALSE,1),"")</f>
        <v>Posibilidad de afectación Reputacional, Legal, Operativa por Conflicto de Intereses, Fraude interno, Soborno entrante, Soborno saliente debido a la intervención en la regulación, gestión, control o toma de decisiones en los procedimientos de formalización y seguridad jurídica adelantados por la Subdirección de Asuntos Étnicos, cuando el servidor público tenga un interés particular y directo, o este recaiga en su cónyuge, compañero(a) permanente, parientes hasta el cuarto grado de consanguinidad, segundo de afinidad o primero civil, o en sus socios de hecho o de derecho.</v>
      </c>
      <c r="I471" s="327">
        <f>_xlfn.XLOOKUP(Tabla135[[#This Row],[Id Riesgo]],Tabla13[Id Riesgo],Tabla13[Probabilidad])</f>
        <v>0.4</v>
      </c>
      <c r="J471" s="327">
        <f>_xlfn.XLOOKUP(Tabla135[[#This Row],[Id Riesgo]],Tabla13[Id Riesgo],Tabla13[Porcentaje Impacto],"",1)</f>
        <v>1</v>
      </c>
      <c r="K471" s="311">
        <v>10</v>
      </c>
      <c r="L471" s="314"/>
      <c r="M471" s="314"/>
      <c r="N471" s="314"/>
      <c r="O471" s="295"/>
      <c r="P471" s="314"/>
      <c r="Q471" s="328" t="str">
        <f>_xlfn.TEXTJOIN(" ",TRUE,Tabla135[[#This Row],[Actividad - Acción ¿Qué?
Inicia con verbo]],Tabla135[[#This Row],[Complemento
(Observaciones o desviaciones)]])</f>
        <v/>
      </c>
      <c r="R471" s="295"/>
      <c r="S471" s="327" t="str">
        <f>_xlfn.XLOOKUP(Tabla135[[#This Row],[Tipo de control]],Tabla7[Tipo de control],Tabla7[Peso],"",1)</f>
        <v/>
      </c>
      <c r="T471" s="290" t="str">
        <f>_xlfn.XLOOKUP(Tabla135[[#This Row],[Tipo de control]],Tabla7[Tipo de control],Tabla7[Afectación matriz],"",1)</f>
        <v/>
      </c>
      <c r="U471" s="295"/>
      <c r="V471" s="327" t="str">
        <f>_xlfn.XLOOKUP(Tabla135[[#This Row],[Implementación]],Tabla11[Implementación],Tabla11[Peso],"",1)</f>
        <v/>
      </c>
      <c r="W471" s="295"/>
      <c r="X471" s="295"/>
      <c r="Y471" s="295"/>
      <c r="Z471" s="295"/>
      <c r="AA471" s="310" t="str">
        <f>IFERROR(Tabla135[[#This Row],[Peso del control]]+Tabla135[[#This Row],[Peso de la implementación]],"")</f>
        <v/>
      </c>
      <c r="AB471" s="310" t="str" cm="1">
        <f t="array" ref="AB471">IFERROR(IF(Tabla135[[#This Row],[Registro diligenciado]]=TRUE,_xlfn.IFS(AND(Tabla135[[#This Row],[No. de Control]]=1,Tabla135[[#This Row],[Desplazamiento en la Matriz]]="Probabilidad"),D471-(D471*Tabla135[[#This Row],[Valor del control]]),AND(Tabla135[[#This Row],[No. de Control]]&gt;1,Tabla135[[#This Row],[Desplazamiento en la Matriz]]="Probabilidad"),AB470-(AB470*Tabla135[[#This Row],[Valor del control]]),AND(Tabla135[[#This Row],[No. de Control]]=1,Tabla135[[#This Row],[Desplazamiento en la Matriz]]="Impacto"),D471,AND(Tabla135[[#This Row],[No. de Control]]&gt;1,Tabla135[[#This Row],[Desplazamiento en la Matriz]]="Impacto"),AB470),""),"")</f>
        <v/>
      </c>
      <c r="AC471" s="310" t="str" cm="1">
        <f t="array" ref="AC471">IFERROR(IF(Tabla135[[#This Row],[Registro diligenciado]]=TRUE,_xlfn.IFS(AND(Tabla135[[#This Row],[No. de Control]]=1,Tabla135[[#This Row],[Desplazamiento en la Matriz]]="Impacto"),E471-(E471*Tabla135[[#This Row],[Valor del control]]),AND(Tabla135[[#This Row],[No. de Control]]&gt;1,Tabla135[[#This Row],[Desplazamiento en la Matriz]]="Impacto"),AC470-(AC470*Tabla135[[#This Row],[Valor del control]]),AND(Tabla135[[#This Row],[No. de Control]]=1,Tabla135[[#This Row],[Desplazamiento en la Matriz]]="Probabilidad"),E471,AND(Tabla135[[#This Row],[No. de Control]]&gt;1,Tabla135[[#This Row],[Desplazamiento en la Matriz]]="Probabilidad"),AC470),""),"")</f>
        <v/>
      </c>
      <c r="AD471" s="310">
        <f>IFERROR(_xlfn.MINIFS(Tabla135[Probabilidad residual],Tabla135[Id Riesgo],Tabla135[[#This Row],[Id Riesgo]]),"")</f>
        <v>0.24</v>
      </c>
      <c r="AE471" s="310">
        <f>IFERROR(_xlfn.MINIFS(Tabla135[Impacto residual],Tabla135[Id Riesgo],Tabla135[[#This Row],[Id Riesgo]]),"")</f>
        <v>0.75</v>
      </c>
      <c r="AF471" s="310" t="str" cm="1">
        <f t="array" ref="AF4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1" s="310" t="str" cm="1">
        <f t="array" ref="AG4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4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1" s="213"/>
      <c r="AJ471" s="801">
        <f>_xlfn.MINIFS(Tabla135[Probabilidad residual],Tabla135[Id Riesgo],Tabla135[[#This Row],[Id Riesgo]])</f>
        <v>0.24</v>
      </c>
      <c r="AK471" s="801">
        <f>_xlfn.MINIFS(Tabla135[Impacto residual],Tabla135[Id Riesgo],Tabla135[[#This Row],[Id Riesgo]])</f>
        <v>0.75</v>
      </c>
      <c r="AL471" s="801"/>
      <c r="AM471" s="801"/>
      <c r="AN471" s="213"/>
      <c r="AO471" s="213"/>
      <c r="AP471" s="213"/>
      <c r="AQ471" s="213"/>
      <c r="AR471" s="213"/>
      <c r="AS471" s="213"/>
      <c r="AT471" s="213"/>
      <c r="AU471" s="213"/>
      <c r="AV471" s="213"/>
      <c r="AW471" s="213"/>
      <c r="AX471" s="213"/>
      <c r="AY471" s="213"/>
    </row>
    <row r="472" spans="1:51" ht="99.45" x14ac:dyDescent="0.4">
      <c r="A472" s="783" t="str">
        <f>Tabla135[[#This Row],[Id Riesgo]]</f>
        <v>RC47</v>
      </c>
      <c r="B472"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2" s="776" t="b">
        <f>Tabla135[[#This Row],[Identificado en paso 1 y 2?]]</f>
        <v>1</v>
      </c>
      <c r="D472" s="801">
        <f>_xlfn.XLOOKUP(Tabla135[[#This Row],[Id Riesgo]],Tabla13[Id Riesgo],Tabla13[Probabilidad],"",1)</f>
        <v>0.4</v>
      </c>
      <c r="E472" s="801">
        <f>IF(C472=TRUE,_xlfn.XLOOKUP(Tabla135[[#This Row],[Id Riesgo]],Tabla13[Id Riesgo],Tabla13[Porcentaje Impacto],"",1),"")</f>
        <v>1</v>
      </c>
      <c r="F472" s="290" t="s">
        <v>638</v>
      </c>
      <c r="G472" s="414" t="b">
        <f>_xlfn.XLOOKUP(F472,Tabla13[Id Riesgo],Tabla13[Registro diligenciado],FALSE,1)</f>
        <v>1</v>
      </c>
      <c r="H472" s="290" t="str">
        <f>IF(G472,_xlfn.XLOOKUP(F472,Tabla6[Id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2" s="327">
        <f>_xlfn.XLOOKUP(Tabla135[[#This Row],[Id Riesgo]],Tabla13[Id Riesgo],Tabla13[Probabilidad])</f>
        <v>0.4</v>
      </c>
      <c r="J472" s="327">
        <f>_xlfn.XLOOKUP(Tabla135[[#This Row],[Id Riesgo]],Tabla13[Id Riesgo],Tabla13[Porcentaje Impacto],"",1)</f>
        <v>1</v>
      </c>
      <c r="K472" s="311">
        <v>1</v>
      </c>
      <c r="L472" s="314" t="s">
        <v>127</v>
      </c>
      <c r="M472" s="314" t="s">
        <v>128</v>
      </c>
      <c r="N472" s="314"/>
      <c r="O472" s="295" t="s">
        <v>1034</v>
      </c>
      <c r="P472" s="314" t="s">
        <v>1035</v>
      </c>
      <c r="Q472" s="328" t="str">
        <f>_xlfn.TEXTJOIN(" ",TRUE,Tabla135[[#This Row],[Actividad - Acción ¿Qué?
Inicia con verbo]],Tabla135[[#This Row],[Complemento
(Observaciones o desviaciones)]])</f>
        <v>Efectuar la revisión y análisis del avalúo comercial y,  de acuerdo con el informe técnico, requerir la subsanación de inconsistencias como condición previa para la aprobación en la continuidad del proceso de adquisición. Por medio de Actas o Correo Electronico.</v>
      </c>
      <c r="R472" s="295" t="s">
        <v>135</v>
      </c>
      <c r="S472" s="327">
        <f>_xlfn.XLOOKUP(Tabla135[[#This Row],[Tipo de control]],Tabla7[Tipo de control],Tabla7[Peso],"",1)</f>
        <v>0.15</v>
      </c>
      <c r="T472" s="290" t="str">
        <f>_xlfn.XLOOKUP(Tabla135[[#This Row],[Tipo de control]],Tabla7[Tipo de control],Tabla7[Afectación matriz],"",1)</f>
        <v>Probabilidad</v>
      </c>
      <c r="U472" s="295" t="s">
        <v>136</v>
      </c>
      <c r="V472" s="327">
        <f>_xlfn.XLOOKUP(Tabla135[[#This Row],[Implementación]],Tabla11[Implementación],Tabla11[Peso],"",1)</f>
        <v>0.15</v>
      </c>
      <c r="W472" s="295" t="s">
        <v>98</v>
      </c>
      <c r="X472" s="295" t="s">
        <v>222</v>
      </c>
      <c r="Y472" s="295" t="s">
        <v>100</v>
      </c>
      <c r="Z472" s="295" t="s">
        <v>101</v>
      </c>
      <c r="AA472" s="310">
        <f>IFERROR(Tabla135[[#This Row],[Peso del control]]+Tabla135[[#This Row],[Peso de la implementación]],"")</f>
        <v>0.3</v>
      </c>
      <c r="AB472" s="310" cm="1">
        <f t="array" ref="AB472">IFERROR(IF(Tabla135[[#This Row],[Registro diligenciado]]=TRUE,_xlfn.IFS(AND(Tabla135[[#This Row],[No. de Control]]=1,Tabla135[[#This Row],[Desplazamiento en la Matriz]]="Probabilidad"),D472-(D472*Tabla135[[#This Row],[Valor del control]]),AND(Tabla135[[#This Row],[No. de Control]]&gt;1,Tabla135[[#This Row],[Desplazamiento en la Matriz]]="Probabilidad"),AB471-(AB471*Tabla135[[#This Row],[Valor del control]]),AND(Tabla135[[#This Row],[No. de Control]]=1,Tabla135[[#This Row],[Desplazamiento en la Matriz]]="Impacto"),D472,AND(Tabla135[[#This Row],[No. de Control]]&gt;1,Tabla135[[#This Row],[Desplazamiento en la Matriz]]="Impacto"),AB471),""),"")</f>
        <v>0.28000000000000003</v>
      </c>
      <c r="AC472" s="310" cm="1">
        <f t="array" ref="AC472">IFERROR(IF(Tabla135[[#This Row],[Registro diligenciado]]=TRUE,_xlfn.IFS(AND(Tabla135[[#This Row],[No. de Control]]=1,Tabla135[[#This Row],[Desplazamiento en la Matriz]]="Impacto"),E472-(E472*Tabla135[[#This Row],[Valor del control]]),AND(Tabla135[[#This Row],[No. de Control]]&gt;1,Tabla135[[#This Row],[Desplazamiento en la Matriz]]="Impacto"),AC471-(AC471*Tabla135[[#This Row],[Valor del control]]),AND(Tabla135[[#This Row],[No. de Control]]=1,Tabla135[[#This Row],[Desplazamiento en la Matriz]]="Probabilidad"),E472,AND(Tabla135[[#This Row],[No. de Control]]&gt;1,Tabla135[[#This Row],[Desplazamiento en la Matriz]]="Probabilidad"),AC471),""),"")</f>
        <v>1</v>
      </c>
      <c r="AD472" s="310">
        <f>IFERROR(_xlfn.MINIFS(Tabla135[Probabilidad residual],Tabla135[Id Riesgo],Tabla135[[#This Row],[Id Riesgo]]),"")</f>
        <v>0.28000000000000003</v>
      </c>
      <c r="AE472" s="310">
        <f>IFERROR(_xlfn.MINIFS(Tabla135[Impacto residual],Tabla135[Id Riesgo],Tabla135[[#This Row],[Id Riesgo]]),"")</f>
        <v>1</v>
      </c>
      <c r="AF472" s="310" t="str" cm="1">
        <f t="array" ref="AF4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2" s="310" t="str" cm="1">
        <f t="array" ref="AG4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72" s="213"/>
      <c r="AJ472" s="801">
        <f>_xlfn.MINIFS(Tabla135[Probabilidad residual],Tabla135[Id Riesgo],Tabla135[[#This Row],[Id Riesgo]])</f>
        <v>0.28000000000000003</v>
      </c>
      <c r="AK472" s="801">
        <f>_xlfn.MINIFS(Tabla135[Impacto residual],Tabla135[Id Riesgo],Tabla135[[#This Row],[Id Riesgo]])</f>
        <v>1</v>
      </c>
      <c r="AL472" s="801" t="str" cm="1">
        <f t="array" ref="AL472">IFERROR(_xlfn.IFS(AND(AJ472&gt;=CONFIGURACIÓN!$BF$6,AJ472&lt;=CONFIGURACIÓN!$BG$6),CONFIGURACIÓN!$BE$6,AND(AJ472&gt;=CONFIGURACIÓN!$BF$7,AJ472&lt;=CONFIGURACIÓN!$BG$7),CONFIGURACIÓN!$BE$7,AND(AJ472&gt;=CONFIGURACIÓN!$BF$8,AJ472&lt;=CONFIGURACIÓN!$BG$8),CONFIGURACIÓN!$BE$8,AND(AJ472&gt;=CONFIGURACIÓN!$BF$9,AJ472&lt;=CONFIGURACIÓN!$BG$9),CONFIGURACIÓN!$BE$9,AND(AJ472&gt;=CONFIGURACIÓN!$BF$10,AJ472&lt;=CONFIGURACIÓN!$BG$10),CONFIGURACIÓN!$BE$10),"")</f>
        <v>Baja</v>
      </c>
      <c r="AM472" s="801" t="str" cm="1">
        <f t="array" ref="AM472">IFERROR(_xlfn.IFS(AND(AK472&gt;=CONFIGURACIÓN!$BJ$6,AK472&lt;=CONFIGURACIÓN!$BK$6),CONFIGURACIÓN!$BI$6,AND(AK472&gt;=CONFIGURACIÓN!$BJ$7,AK472&lt;=CONFIGURACIÓN!$BK$7),CONFIGURACIÓN!$BI$7,AND(AK472&gt;=CONFIGURACIÓN!$BJ$8,AK472&lt;=CONFIGURACIÓN!$BK$8),CONFIGURACIÓN!$BI$8,AND(AK472&gt;=CONFIGURACIÓN!$BJ$9,AK472&lt;=CONFIGURACIÓN!$BK$9),CONFIGURACIÓN!$BI$9,AND(AK472&gt;=CONFIGURACIÓN!$BJ$10,AK472&lt;=CONFIGURACIÓN!$BK$10),CONFIGURACIÓN!$BI$10),"")</f>
        <v>Castastrófico</v>
      </c>
      <c r="AN472" s="213"/>
      <c r="AO472" s="213"/>
      <c r="AP472" s="213"/>
      <c r="AQ472" s="213"/>
      <c r="AR472" s="213"/>
      <c r="AS472" s="213"/>
      <c r="AT472" s="213"/>
      <c r="AU472" s="213"/>
      <c r="AV472" s="213"/>
      <c r="AW472" s="213"/>
      <c r="AX472" s="213"/>
      <c r="AY472" s="213"/>
    </row>
    <row r="473" spans="1:51" ht="99.45" x14ac:dyDescent="0.4">
      <c r="A473" s="783" t="str">
        <f>Tabla135[[#This Row],[Id Riesgo]]</f>
        <v>RC47</v>
      </c>
      <c r="B473"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3" s="776" t="b">
        <f>Tabla135[[#This Row],[Identificado en paso 1 y 2?]]</f>
        <v>1</v>
      </c>
      <c r="D473" s="801">
        <f>_xlfn.XLOOKUP(Tabla135[[#This Row],[Id Riesgo]],Tabla13[Id Riesgo],Tabla13[Probabilidad],"",1)</f>
        <v>0.4</v>
      </c>
      <c r="E473" s="801">
        <f>IF(C473=TRUE,_xlfn.XLOOKUP(Tabla135[[#This Row],[Id Riesgo]],Tabla13[Id Riesgo],Tabla13[Porcentaje Impacto],"",1),"")</f>
        <v>1</v>
      </c>
      <c r="F473" s="290" t="str">
        <f t="shared" ref="F473:F481" si="46">F472</f>
        <v>RC47</v>
      </c>
      <c r="G473" s="414" t="b">
        <f>_xlfn.XLOOKUP(F473,Tabla13[Id Riesgo],Tabla13[Registro diligenciado],FALSE,1)</f>
        <v>1</v>
      </c>
      <c r="H473" s="290" t="str">
        <f>IF(G473,_xlfn.XLOOKUP(F473,Tabla6[Id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3" s="327">
        <f>_xlfn.XLOOKUP(Tabla135[[#This Row],[Id Riesgo]],Tabla13[Id Riesgo],Tabla13[Probabilidad])</f>
        <v>0.4</v>
      </c>
      <c r="J473" s="327">
        <f>_xlfn.XLOOKUP(Tabla135[[#This Row],[Id Riesgo]],Tabla13[Id Riesgo],Tabla13[Porcentaje Impacto],"",1)</f>
        <v>1</v>
      </c>
      <c r="K473" s="311">
        <v>2</v>
      </c>
      <c r="L473" s="314"/>
      <c r="M473" s="314"/>
      <c r="N473" s="314"/>
      <c r="O473" s="295"/>
      <c r="P473" s="314"/>
      <c r="Q473" s="328" t="str">
        <f>_xlfn.TEXTJOIN(" ",TRUE,Tabla135[[#This Row],[Actividad - Acción ¿Qué?
Inicia con verbo]],Tabla135[[#This Row],[Complemento
(Observaciones o desviaciones)]])</f>
        <v/>
      </c>
      <c r="R473" s="295"/>
      <c r="S473" s="327" t="str">
        <f>_xlfn.XLOOKUP(Tabla135[[#This Row],[Tipo de control]],Tabla7[Tipo de control],Tabla7[Peso],"",1)</f>
        <v/>
      </c>
      <c r="T473" s="290" t="str">
        <f>_xlfn.XLOOKUP(Tabla135[[#This Row],[Tipo de control]],Tabla7[Tipo de control],Tabla7[Afectación matriz],"",1)</f>
        <v/>
      </c>
      <c r="U473" s="295"/>
      <c r="V473" s="327" t="str">
        <f>_xlfn.XLOOKUP(Tabla135[[#This Row],[Implementación]],Tabla11[Implementación],Tabla11[Peso],"",1)</f>
        <v/>
      </c>
      <c r="W473" s="295"/>
      <c r="X473" s="295"/>
      <c r="Y473" s="295"/>
      <c r="Z473" s="295"/>
      <c r="AA473" s="310" t="str">
        <f>IFERROR(Tabla135[[#This Row],[Peso del control]]+Tabla135[[#This Row],[Peso de la implementación]],"")</f>
        <v/>
      </c>
      <c r="AB473" s="310" t="str" cm="1">
        <f t="array" ref="AB473">IFERROR(IF(Tabla135[[#This Row],[Registro diligenciado]]=TRUE,_xlfn.IFS(AND(Tabla135[[#This Row],[No. de Control]]=1,Tabla135[[#This Row],[Desplazamiento en la Matriz]]="Probabilidad"),D473-(D473*Tabla135[[#This Row],[Valor del control]]),AND(Tabla135[[#This Row],[No. de Control]]&gt;1,Tabla135[[#This Row],[Desplazamiento en la Matriz]]="Probabilidad"),AB472-(AB472*Tabla135[[#This Row],[Valor del control]]),AND(Tabla135[[#This Row],[No. de Control]]=1,Tabla135[[#This Row],[Desplazamiento en la Matriz]]="Impacto"),D473,AND(Tabla135[[#This Row],[No. de Control]]&gt;1,Tabla135[[#This Row],[Desplazamiento en la Matriz]]="Impacto"),AB472),""),"")</f>
        <v/>
      </c>
      <c r="AC473" s="310" t="str" cm="1">
        <f t="array" ref="AC473">IFERROR(IF(Tabla135[[#This Row],[Registro diligenciado]]=TRUE,_xlfn.IFS(AND(Tabla135[[#This Row],[No. de Control]]=1,Tabla135[[#This Row],[Desplazamiento en la Matriz]]="Impacto"),E473-(E473*Tabla135[[#This Row],[Valor del control]]),AND(Tabla135[[#This Row],[No. de Control]]&gt;1,Tabla135[[#This Row],[Desplazamiento en la Matriz]]="Impacto"),AC472-(AC472*Tabla135[[#This Row],[Valor del control]]),AND(Tabla135[[#This Row],[No. de Control]]=1,Tabla135[[#This Row],[Desplazamiento en la Matriz]]="Probabilidad"),E473,AND(Tabla135[[#This Row],[No. de Control]]&gt;1,Tabla135[[#This Row],[Desplazamiento en la Matriz]]="Probabilidad"),AC472),""),"")</f>
        <v/>
      </c>
      <c r="AD473" s="310">
        <f>IFERROR(_xlfn.MINIFS(Tabla135[Probabilidad residual],Tabla135[Id Riesgo],Tabla135[[#This Row],[Id Riesgo]]),"")</f>
        <v>0.28000000000000003</v>
      </c>
      <c r="AE473" s="310">
        <f>IFERROR(_xlfn.MINIFS(Tabla135[Impacto residual],Tabla135[Id Riesgo],Tabla135[[#This Row],[Id Riesgo]]),"")</f>
        <v>1</v>
      </c>
      <c r="AF473" s="310" t="str" cm="1">
        <f t="array" ref="AF4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3" s="310" t="str" cm="1">
        <f t="array" ref="AG4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3" s="213"/>
      <c r="AJ473" s="801">
        <f>_xlfn.MINIFS(Tabla135[Probabilidad residual],Tabla135[Id Riesgo],Tabla135[[#This Row],[Id Riesgo]])</f>
        <v>0.28000000000000003</v>
      </c>
      <c r="AK473" s="801">
        <f>_xlfn.MINIFS(Tabla135[Impacto residual],Tabla135[Id Riesgo],Tabla135[[#This Row],[Id Riesgo]])</f>
        <v>1</v>
      </c>
      <c r="AL473" s="801"/>
      <c r="AM473" s="801"/>
      <c r="AN473" s="213"/>
      <c r="AO473" s="213"/>
      <c r="AP473" s="213"/>
      <c r="AQ473" s="213"/>
      <c r="AR473" s="213"/>
      <c r="AS473" s="213"/>
      <c r="AT473" s="213"/>
      <c r="AU473" s="213"/>
      <c r="AV473" s="213"/>
      <c r="AW473" s="213"/>
      <c r="AX473" s="213"/>
      <c r="AY473" s="213"/>
    </row>
    <row r="474" spans="1:51" ht="99.45" hidden="1" x14ac:dyDescent="0.4">
      <c r="A474" s="783" t="str">
        <f>Tabla135[[#This Row],[Id Riesgo]]</f>
        <v>RC47</v>
      </c>
      <c r="B474"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4" s="776" t="b">
        <f>Tabla135[[#This Row],[Identificado en paso 1 y 2?]]</f>
        <v>1</v>
      </c>
      <c r="D474" s="801">
        <f>_xlfn.XLOOKUP(Tabla135[[#This Row],[Id Riesgo]],Tabla13[Id Riesgo],Tabla13[Probabilidad],"",1)</f>
        <v>0.4</v>
      </c>
      <c r="E474" s="801">
        <f>IF(C474=TRUE,_xlfn.XLOOKUP(Tabla135[[#This Row],[Id Riesgo]],Tabla13[Id Riesgo],Tabla13[Porcentaje Impacto],"",1),"")</f>
        <v>1</v>
      </c>
      <c r="F474" s="290" t="str">
        <f t="shared" si="46"/>
        <v>RC47</v>
      </c>
      <c r="G474" s="414" t="b">
        <f>_xlfn.XLOOKUP(F474,Tabla13[Id Riesgo],Tabla13[Registro diligenciado],FALSE,1)</f>
        <v>1</v>
      </c>
      <c r="H474" s="290" t="str">
        <f>IF(G474,_xlfn.XLOOKUP(F474,Tabla6[Id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4" s="327">
        <f>_xlfn.XLOOKUP(Tabla135[[#This Row],[Id Riesgo]],Tabla13[Id Riesgo],Tabla13[Probabilidad])</f>
        <v>0.4</v>
      </c>
      <c r="J474" s="327">
        <f>_xlfn.XLOOKUP(Tabla135[[#This Row],[Id Riesgo]],Tabla13[Id Riesgo],Tabla13[Porcentaje Impacto],"",1)</f>
        <v>1</v>
      </c>
      <c r="K474" s="311">
        <v>3</v>
      </c>
      <c r="L474" s="314"/>
      <c r="M474" s="314"/>
      <c r="N474" s="314"/>
      <c r="O474" s="295"/>
      <c r="P474" s="314"/>
      <c r="Q474" s="328" t="str">
        <f>_xlfn.TEXTJOIN(" ",TRUE,Tabla135[[#This Row],[Actividad - Acción ¿Qué?
Inicia con verbo]],Tabla135[[#This Row],[Complemento
(Observaciones o desviaciones)]])</f>
        <v/>
      </c>
      <c r="R474" s="295"/>
      <c r="S474" s="327" t="str">
        <f>_xlfn.XLOOKUP(Tabla135[[#This Row],[Tipo de control]],Tabla7[Tipo de control],Tabla7[Peso],"",1)</f>
        <v/>
      </c>
      <c r="T474" s="290" t="str">
        <f>_xlfn.XLOOKUP(Tabla135[[#This Row],[Tipo de control]],Tabla7[Tipo de control],Tabla7[Afectación matriz],"",1)</f>
        <v/>
      </c>
      <c r="U474" s="295"/>
      <c r="V474" s="327" t="str">
        <f>_xlfn.XLOOKUP(Tabla135[[#This Row],[Implementación]],Tabla11[Implementación],Tabla11[Peso],"",1)</f>
        <v/>
      </c>
      <c r="W474" s="295"/>
      <c r="X474" s="295"/>
      <c r="Y474" s="295"/>
      <c r="Z474" s="295"/>
      <c r="AA474" s="310" t="str">
        <f>IFERROR(Tabla135[[#This Row],[Peso del control]]+Tabla135[[#This Row],[Peso de la implementación]],"")</f>
        <v/>
      </c>
      <c r="AB474" s="310" t="str" cm="1">
        <f t="array" ref="AB474">IFERROR(IF(Tabla135[[#This Row],[Registro diligenciado]]=TRUE,_xlfn.IFS(AND(Tabla135[[#This Row],[No. de Control]]=1,Tabla135[[#This Row],[Desplazamiento en la Matriz]]="Probabilidad"),D474-(D474*Tabla135[[#This Row],[Valor del control]]),AND(Tabla135[[#This Row],[No. de Control]]&gt;1,Tabla135[[#This Row],[Desplazamiento en la Matriz]]="Probabilidad"),AB473-(AB473*Tabla135[[#This Row],[Valor del control]]),AND(Tabla135[[#This Row],[No. de Control]]=1,Tabla135[[#This Row],[Desplazamiento en la Matriz]]="Impacto"),D474,AND(Tabla135[[#This Row],[No. de Control]]&gt;1,Tabla135[[#This Row],[Desplazamiento en la Matriz]]="Impacto"),AB473),""),"")</f>
        <v/>
      </c>
      <c r="AC474" s="310" t="str" cm="1">
        <f t="array" ref="AC474">IFERROR(IF(Tabla135[[#This Row],[Registro diligenciado]]=TRUE,_xlfn.IFS(AND(Tabla135[[#This Row],[No. de Control]]=1,Tabla135[[#This Row],[Desplazamiento en la Matriz]]="Impacto"),E474-(E474*Tabla135[[#This Row],[Valor del control]]),AND(Tabla135[[#This Row],[No. de Control]]&gt;1,Tabla135[[#This Row],[Desplazamiento en la Matriz]]="Impacto"),AC473-(AC473*Tabla135[[#This Row],[Valor del control]]),AND(Tabla135[[#This Row],[No. de Control]]=1,Tabla135[[#This Row],[Desplazamiento en la Matriz]]="Probabilidad"),E474,AND(Tabla135[[#This Row],[No. de Control]]&gt;1,Tabla135[[#This Row],[Desplazamiento en la Matriz]]="Probabilidad"),AC473),""),"")</f>
        <v/>
      </c>
      <c r="AD474" s="310">
        <f>IFERROR(_xlfn.MINIFS(Tabla135[Probabilidad residual],Tabla135[Id Riesgo],Tabla135[[#This Row],[Id Riesgo]]),"")</f>
        <v>0.28000000000000003</v>
      </c>
      <c r="AE474" s="310">
        <f>IFERROR(_xlfn.MINIFS(Tabla135[Impacto residual],Tabla135[Id Riesgo],Tabla135[[#This Row],[Id Riesgo]]),"")</f>
        <v>1</v>
      </c>
      <c r="AF474" s="310" t="str" cm="1">
        <f t="array" ref="AF4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4" s="310" t="str" cm="1">
        <f t="array" ref="AG4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4" s="213"/>
      <c r="AJ474" s="801">
        <f>_xlfn.MINIFS(Tabla135[Probabilidad residual],Tabla135[Id Riesgo],Tabla135[[#This Row],[Id Riesgo]])</f>
        <v>0.28000000000000003</v>
      </c>
      <c r="AK474" s="801">
        <f>_xlfn.MINIFS(Tabla135[Impacto residual],Tabla135[Id Riesgo],Tabla135[[#This Row],[Id Riesgo]])</f>
        <v>1</v>
      </c>
      <c r="AL474" s="801"/>
      <c r="AM474" s="801"/>
      <c r="AN474" s="213"/>
      <c r="AO474" s="213"/>
      <c r="AP474" s="213"/>
      <c r="AQ474" s="213"/>
      <c r="AR474" s="213"/>
      <c r="AS474" s="213"/>
      <c r="AT474" s="213"/>
      <c r="AU474" s="213"/>
      <c r="AV474" s="213"/>
      <c r="AW474" s="213"/>
      <c r="AX474" s="213"/>
      <c r="AY474" s="213"/>
    </row>
    <row r="475" spans="1:51" ht="99.45" hidden="1" x14ac:dyDescent="0.4">
      <c r="A475" s="783" t="str">
        <f>Tabla135[[#This Row],[Id Riesgo]]</f>
        <v>RC47</v>
      </c>
      <c r="B475"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5" s="776" t="b">
        <f>Tabla135[[#This Row],[Identificado en paso 1 y 2?]]</f>
        <v>1</v>
      </c>
      <c r="D475" s="801">
        <f>_xlfn.XLOOKUP(Tabla135[[#This Row],[Id Riesgo]],Tabla13[Id Riesgo],Tabla13[Probabilidad],"",1)</f>
        <v>0.4</v>
      </c>
      <c r="E475" s="801">
        <f>IF(C475=TRUE,_xlfn.XLOOKUP(Tabla135[[#This Row],[Id Riesgo]],Tabla13[Id Riesgo],Tabla13[Porcentaje Impacto],"",1),"")</f>
        <v>1</v>
      </c>
      <c r="F475" s="290" t="str">
        <f t="shared" si="46"/>
        <v>RC47</v>
      </c>
      <c r="G475" s="414" t="b">
        <f>_xlfn.XLOOKUP(F475,Tabla13[Id Riesgo],Tabla13[Registro diligenciado],FALSE,1)</f>
        <v>1</v>
      </c>
      <c r="H475" s="290" t="str">
        <f>IF(G475,_xlfn.XLOOKUP(F475,Tabla6[Id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5" s="327">
        <f>_xlfn.XLOOKUP(Tabla135[[#This Row],[Id Riesgo]],Tabla13[Id Riesgo],Tabla13[Probabilidad])</f>
        <v>0.4</v>
      </c>
      <c r="J475" s="327">
        <f>_xlfn.XLOOKUP(Tabla135[[#This Row],[Id Riesgo]],Tabla13[Id Riesgo],Tabla13[Porcentaje Impacto],"",1)</f>
        <v>1</v>
      </c>
      <c r="K475" s="311">
        <v>4</v>
      </c>
      <c r="L475" s="314"/>
      <c r="M475" s="314"/>
      <c r="N475" s="314"/>
      <c r="O475" s="295"/>
      <c r="P475" s="314"/>
      <c r="Q475" s="328" t="str">
        <f>_xlfn.TEXTJOIN(" ",TRUE,Tabla135[[#This Row],[Actividad - Acción ¿Qué?
Inicia con verbo]],Tabla135[[#This Row],[Complemento
(Observaciones o desviaciones)]])</f>
        <v/>
      </c>
      <c r="R475" s="295"/>
      <c r="S475" s="327" t="str">
        <f>_xlfn.XLOOKUP(Tabla135[[#This Row],[Tipo de control]],Tabla7[Tipo de control],Tabla7[Peso],"",1)</f>
        <v/>
      </c>
      <c r="T475" s="290" t="str">
        <f>_xlfn.XLOOKUP(Tabla135[[#This Row],[Tipo de control]],Tabla7[Tipo de control],Tabla7[Afectación matriz],"",1)</f>
        <v/>
      </c>
      <c r="U475" s="295"/>
      <c r="V475" s="327" t="str">
        <f>_xlfn.XLOOKUP(Tabla135[[#This Row],[Implementación]],Tabla11[Implementación],Tabla11[Peso],"",1)</f>
        <v/>
      </c>
      <c r="W475" s="295"/>
      <c r="X475" s="295"/>
      <c r="Y475" s="295"/>
      <c r="Z475" s="295"/>
      <c r="AA475" s="310" t="str">
        <f>IFERROR(Tabla135[[#This Row],[Peso del control]]+Tabla135[[#This Row],[Peso de la implementación]],"")</f>
        <v/>
      </c>
      <c r="AB475" s="310" t="str" cm="1">
        <f t="array" ref="AB475">IFERROR(IF(Tabla135[[#This Row],[Registro diligenciado]]=TRUE,_xlfn.IFS(AND(Tabla135[[#This Row],[No. de Control]]=1,Tabla135[[#This Row],[Desplazamiento en la Matriz]]="Probabilidad"),D475-(D475*Tabla135[[#This Row],[Valor del control]]),AND(Tabla135[[#This Row],[No. de Control]]&gt;1,Tabla135[[#This Row],[Desplazamiento en la Matriz]]="Probabilidad"),AB474-(AB474*Tabla135[[#This Row],[Valor del control]]),AND(Tabla135[[#This Row],[No. de Control]]=1,Tabla135[[#This Row],[Desplazamiento en la Matriz]]="Impacto"),D475,AND(Tabla135[[#This Row],[No. de Control]]&gt;1,Tabla135[[#This Row],[Desplazamiento en la Matriz]]="Impacto"),AB474),""),"")</f>
        <v/>
      </c>
      <c r="AC475" s="310" t="str" cm="1">
        <f t="array" ref="AC475">IFERROR(IF(Tabla135[[#This Row],[Registro diligenciado]]=TRUE,_xlfn.IFS(AND(Tabla135[[#This Row],[No. de Control]]=1,Tabla135[[#This Row],[Desplazamiento en la Matriz]]="Impacto"),E475-(E475*Tabla135[[#This Row],[Valor del control]]),AND(Tabla135[[#This Row],[No. de Control]]&gt;1,Tabla135[[#This Row],[Desplazamiento en la Matriz]]="Impacto"),AC474-(AC474*Tabla135[[#This Row],[Valor del control]]),AND(Tabla135[[#This Row],[No. de Control]]=1,Tabla135[[#This Row],[Desplazamiento en la Matriz]]="Probabilidad"),E475,AND(Tabla135[[#This Row],[No. de Control]]&gt;1,Tabla135[[#This Row],[Desplazamiento en la Matriz]]="Probabilidad"),AC474),""),"")</f>
        <v/>
      </c>
      <c r="AD475" s="310">
        <f>IFERROR(_xlfn.MINIFS(Tabla135[Probabilidad residual],Tabla135[Id Riesgo],Tabla135[[#This Row],[Id Riesgo]]),"")</f>
        <v>0.28000000000000003</v>
      </c>
      <c r="AE475" s="310">
        <f>IFERROR(_xlfn.MINIFS(Tabla135[Impacto residual],Tabla135[Id Riesgo],Tabla135[[#This Row],[Id Riesgo]]),"")</f>
        <v>1</v>
      </c>
      <c r="AF475" s="310" t="str" cm="1">
        <f t="array" ref="AF4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5" s="310" t="str" cm="1">
        <f t="array" ref="AG4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5" s="213"/>
      <c r="AJ475" s="801">
        <f>_xlfn.MINIFS(Tabla135[Probabilidad residual],Tabla135[Id Riesgo],Tabla135[[#This Row],[Id Riesgo]])</f>
        <v>0.28000000000000003</v>
      </c>
      <c r="AK475" s="801">
        <f>_xlfn.MINIFS(Tabla135[Impacto residual],Tabla135[Id Riesgo],Tabla135[[#This Row],[Id Riesgo]])</f>
        <v>1</v>
      </c>
      <c r="AL475" s="801"/>
      <c r="AM475" s="801"/>
      <c r="AN475" s="213"/>
      <c r="AO475" s="213"/>
      <c r="AP475" s="213"/>
      <c r="AQ475" s="213"/>
      <c r="AR475" s="213"/>
      <c r="AS475" s="213"/>
      <c r="AT475" s="213"/>
      <c r="AU475" s="213"/>
      <c r="AV475" s="213"/>
      <c r="AW475" s="213"/>
      <c r="AX475" s="213"/>
      <c r="AY475" s="213"/>
    </row>
    <row r="476" spans="1:51" ht="99.45" hidden="1" x14ac:dyDescent="0.4">
      <c r="A476" s="783" t="str">
        <f>Tabla135[[#This Row],[Id Riesgo]]</f>
        <v>RC47</v>
      </c>
      <c r="B476"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6" s="776" t="b">
        <f>Tabla135[[#This Row],[Identificado en paso 1 y 2?]]</f>
        <v>1</v>
      </c>
      <c r="D476" s="801">
        <f>_xlfn.XLOOKUP(Tabla135[[#This Row],[Id Riesgo]],Tabla13[Id Riesgo],Tabla13[Probabilidad],"",1)</f>
        <v>0.4</v>
      </c>
      <c r="E476" s="801">
        <f>IF(C476=TRUE,_xlfn.XLOOKUP(Tabla135[[#This Row],[Id Riesgo]],Tabla13[Id Riesgo],Tabla13[Porcentaje Impacto],"",1),"")</f>
        <v>1</v>
      </c>
      <c r="F476" s="290" t="str">
        <f t="shared" si="46"/>
        <v>RC47</v>
      </c>
      <c r="G476" s="414" t="b">
        <f>_xlfn.XLOOKUP(F476,Tabla13[Id Riesgo],Tabla13[Registro diligenciado],FALSE,1)</f>
        <v>1</v>
      </c>
      <c r="H476" s="290" t="str">
        <f>IF(G476,_xlfn.XLOOKUP(F476,Tabla6[Id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6" s="327">
        <f>_xlfn.XLOOKUP(Tabla135[[#This Row],[Id Riesgo]],Tabla13[Id Riesgo],Tabla13[Probabilidad])</f>
        <v>0.4</v>
      </c>
      <c r="J476" s="327">
        <f>_xlfn.XLOOKUP(Tabla135[[#This Row],[Id Riesgo]],Tabla13[Id Riesgo],Tabla13[Porcentaje Impacto],"",1)</f>
        <v>1</v>
      </c>
      <c r="K476" s="311">
        <v>5</v>
      </c>
      <c r="L476" s="314"/>
      <c r="M476" s="314"/>
      <c r="N476" s="314"/>
      <c r="O476" s="295"/>
      <c r="P476" s="314"/>
      <c r="Q476" s="328" t="str">
        <f>_xlfn.TEXTJOIN(" ",TRUE,Tabla135[[#This Row],[Actividad - Acción ¿Qué?
Inicia con verbo]],Tabla135[[#This Row],[Complemento
(Observaciones o desviaciones)]])</f>
        <v/>
      </c>
      <c r="R476" s="295"/>
      <c r="S476" s="327" t="str">
        <f>_xlfn.XLOOKUP(Tabla135[[#This Row],[Tipo de control]],Tabla7[Tipo de control],Tabla7[Peso],"",1)</f>
        <v/>
      </c>
      <c r="T476" s="290" t="str">
        <f>_xlfn.XLOOKUP(Tabla135[[#This Row],[Tipo de control]],Tabla7[Tipo de control],Tabla7[Afectación matriz],"",1)</f>
        <v/>
      </c>
      <c r="U476" s="295"/>
      <c r="V476" s="327" t="str">
        <f>_xlfn.XLOOKUP(Tabla135[[#This Row],[Implementación]],Tabla11[Implementación],Tabla11[Peso],"",1)</f>
        <v/>
      </c>
      <c r="W476" s="295"/>
      <c r="X476" s="295"/>
      <c r="Y476" s="295"/>
      <c r="Z476" s="295"/>
      <c r="AA476" s="310" t="str">
        <f>IFERROR(Tabla135[[#This Row],[Peso del control]]+Tabla135[[#This Row],[Peso de la implementación]],"")</f>
        <v/>
      </c>
      <c r="AB476" s="310" t="str" cm="1">
        <f t="array" ref="AB476">IFERROR(IF(Tabla135[[#This Row],[Registro diligenciado]]=TRUE,_xlfn.IFS(AND(Tabla135[[#This Row],[No. de Control]]=1,Tabla135[[#This Row],[Desplazamiento en la Matriz]]="Probabilidad"),D476-(D476*Tabla135[[#This Row],[Valor del control]]),AND(Tabla135[[#This Row],[No. de Control]]&gt;1,Tabla135[[#This Row],[Desplazamiento en la Matriz]]="Probabilidad"),AB475-(AB475*Tabla135[[#This Row],[Valor del control]]),AND(Tabla135[[#This Row],[No. de Control]]=1,Tabla135[[#This Row],[Desplazamiento en la Matriz]]="Impacto"),D476,AND(Tabla135[[#This Row],[No. de Control]]&gt;1,Tabla135[[#This Row],[Desplazamiento en la Matriz]]="Impacto"),AB475),""),"")</f>
        <v/>
      </c>
      <c r="AC476" s="310" t="str" cm="1">
        <f t="array" ref="AC476">IFERROR(IF(Tabla135[[#This Row],[Registro diligenciado]]=TRUE,_xlfn.IFS(AND(Tabla135[[#This Row],[No. de Control]]=1,Tabla135[[#This Row],[Desplazamiento en la Matriz]]="Impacto"),E476-(E476*Tabla135[[#This Row],[Valor del control]]),AND(Tabla135[[#This Row],[No. de Control]]&gt;1,Tabla135[[#This Row],[Desplazamiento en la Matriz]]="Impacto"),AC475-(AC475*Tabla135[[#This Row],[Valor del control]]),AND(Tabla135[[#This Row],[No. de Control]]=1,Tabla135[[#This Row],[Desplazamiento en la Matriz]]="Probabilidad"),E476,AND(Tabla135[[#This Row],[No. de Control]]&gt;1,Tabla135[[#This Row],[Desplazamiento en la Matriz]]="Probabilidad"),AC475),""),"")</f>
        <v/>
      </c>
      <c r="AD476" s="310">
        <f>IFERROR(_xlfn.MINIFS(Tabla135[Probabilidad residual],Tabla135[Id Riesgo],Tabla135[[#This Row],[Id Riesgo]]),"")</f>
        <v>0.28000000000000003</v>
      </c>
      <c r="AE476" s="310">
        <f>IFERROR(_xlfn.MINIFS(Tabla135[Impacto residual],Tabla135[Id Riesgo],Tabla135[[#This Row],[Id Riesgo]]),"")</f>
        <v>1</v>
      </c>
      <c r="AF476" s="310" t="str" cm="1">
        <f t="array" ref="AF4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6" s="310" t="str" cm="1">
        <f t="array" ref="AG4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6" s="213"/>
      <c r="AJ476" s="801">
        <f>_xlfn.MINIFS(Tabla135[Probabilidad residual],Tabla135[Id Riesgo],Tabla135[[#This Row],[Id Riesgo]])</f>
        <v>0.28000000000000003</v>
      </c>
      <c r="AK476" s="801">
        <f>_xlfn.MINIFS(Tabla135[Impacto residual],Tabla135[Id Riesgo],Tabla135[[#This Row],[Id Riesgo]])</f>
        <v>1</v>
      </c>
      <c r="AL476" s="801"/>
      <c r="AM476" s="801"/>
      <c r="AN476" s="213"/>
      <c r="AO476" s="213"/>
      <c r="AP476" s="213"/>
      <c r="AQ476" s="213"/>
      <c r="AR476" s="213"/>
      <c r="AS476" s="213"/>
      <c r="AT476" s="213"/>
      <c r="AU476" s="213"/>
      <c r="AV476" s="213"/>
      <c r="AW476" s="213"/>
      <c r="AX476" s="213"/>
      <c r="AY476" s="213"/>
    </row>
    <row r="477" spans="1:51" ht="99.45" hidden="1" x14ac:dyDescent="0.4">
      <c r="A477" s="783" t="str">
        <f>Tabla135[[#This Row],[Id Riesgo]]</f>
        <v>RC47</v>
      </c>
      <c r="B477"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7" s="776" t="b">
        <f>Tabla135[[#This Row],[Identificado en paso 1 y 2?]]</f>
        <v>1</v>
      </c>
      <c r="D477" s="801">
        <f>_xlfn.XLOOKUP(Tabla135[[#This Row],[Id Riesgo]],Tabla13[Id Riesgo],Tabla13[Probabilidad],"",1)</f>
        <v>0.4</v>
      </c>
      <c r="E477" s="801">
        <f>IF(C477=TRUE,_xlfn.XLOOKUP(Tabla135[[#This Row],[Id Riesgo]],Tabla13[Id Riesgo],Tabla13[Porcentaje Impacto],"",1),"")</f>
        <v>1</v>
      </c>
      <c r="F477" s="290" t="str">
        <f t="shared" si="46"/>
        <v>RC47</v>
      </c>
      <c r="G477" s="414" t="b">
        <f>_xlfn.XLOOKUP(F477,Tabla13[Id Riesgo],Tabla13[Registro diligenciado],FALSE,1)</f>
        <v>1</v>
      </c>
      <c r="H477" s="290" t="str">
        <f>IF(G477,_xlfn.XLOOKUP(F477,Tabla6[Id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7" s="327">
        <f>_xlfn.XLOOKUP(Tabla135[[#This Row],[Id Riesgo]],Tabla13[Id Riesgo],Tabla13[Probabilidad])</f>
        <v>0.4</v>
      </c>
      <c r="J477" s="327">
        <f>_xlfn.XLOOKUP(Tabla135[[#This Row],[Id Riesgo]],Tabla13[Id Riesgo],Tabla13[Porcentaje Impacto],"",1)</f>
        <v>1</v>
      </c>
      <c r="K477" s="311">
        <v>6</v>
      </c>
      <c r="L477" s="314"/>
      <c r="M477" s="314"/>
      <c r="N477" s="314"/>
      <c r="O477" s="295"/>
      <c r="P477" s="314"/>
      <c r="Q477" s="328" t="str">
        <f>_xlfn.TEXTJOIN(" ",TRUE,Tabla135[[#This Row],[Actividad - Acción ¿Qué?
Inicia con verbo]],Tabla135[[#This Row],[Complemento
(Observaciones o desviaciones)]])</f>
        <v/>
      </c>
      <c r="R477" s="295"/>
      <c r="S477" s="327" t="str">
        <f>_xlfn.XLOOKUP(Tabla135[[#This Row],[Tipo de control]],Tabla7[Tipo de control],Tabla7[Peso],"",1)</f>
        <v/>
      </c>
      <c r="T477" s="290" t="str">
        <f>_xlfn.XLOOKUP(Tabla135[[#This Row],[Tipo de control]],Tabla7[Tipo de control],Tabla7[Afectación matriz],"",1)</f>
        <v/>
      </c>
      <c r="U477" s="295"/>
      <c r="V477" s="327" t="str">
        <f>_xlfn.XLOOKUP(Tabla135[[#This Row],[Implementación]],Tabla11[Implementación],Tabla11[Peso],"",1)</f>
        <v/>
      </c>
      <c r="W477" s="295"/>
      <c r="X477" s="295"/>
      <c r="Y477" s="295"/>
      <c r="Z477" s="295"/>
      <c r="AA477" s="310" t="str">
        <f>IFERROR(Tabla135[[#This Row],[Peso del control]]+Tabla135[[#This Row],[Peso de la implementación]],"")</f>
        <v/>
      </c>
      <c r="AB477" s="310" t="str" cm="1">
        <f t="array" ref="AB477">IFERROR(IF(Tabla135[[#This Row],[Registro diligenciado]]=TRUE,_xlfn.IFS(AND(Tabla135[[#This Row],[No. de Control]]=1,Tabla135[[#This Row],[Desplazamiento en la Matriz]]="Probabilidad"),D477-(D477*Tabla135[[#This Row],[Valor del control]]),AND(Tabla135[[#This Row],[No. de Control]]&gt;1,Tabla135[[#This Row],[Desplazamiento en la Matriz]]="Probabilidad"),AB476-(AB476*Tabla135[[#This Row],[Valor del control]]),AND(Tabla135[[#This Row],[No. de Control]]=1,Tabla135[[#This Row],[Desplazamiento en la Matriz]]="Impacto"),D477,AND(Tabla135[[#This Row],[No. de Control]]&gt;1,Tabla135[[#This Row],[Desplazamiento en la Matriz]]="Impacto"),AB476),""),"")</f>
        <v/>
      </c>
      <c r="AC477" s="310" t="str" cm="1">
        <f t="array" ref="AC477">IFERROR(IF(Tabla135[[#This Row],[Registro diligenciado]]=TRUE,_xlfn.IFS(AND(Tabla135[[#This Row],[No. de Control]]=1,Tabla135[[#This Row],[Desplazamiento en la Matriz]]="Impacto"),E477-(E477*Tabla135[[#This Row],[Valor del control]]),AND(Tabla135[[#This Row],[No. de Control]]&gt;1,Tabla135[[#This Row],[Desplazamiento en la Matriz]]="Impacto"),AC476-(AC476*Tabla135[[#This Row],[Valor del control]]),AND(Tabla135[[#This Row],[No. de Control]]=1,Tabla135[[#This Row],[Desplazamiento en la Matriz]]="Probabilidad"),E477,AND(Tabla135[[#This Row],[No. de Control]]&gt;1,Tabla135[[#This Row],[Desplazamiento en la Matriz]]="Probabilidad"),AC476),""),"")</f>
        <v/>
      </c>
      <c r="AD477" s="310">
        <f>IFERROR(_xlfn.MINIFS(Tabla135[Probabilidad residual],Tabla135[Id Riesgo],Tabla135[[#This Row],[Id Riesgo]]),"")</f>
        <v>0.28000000000000003</v>
      </c>
      <c r="AE477" s="310">
        <f>IFERROR(_xlfn.MINIFS(Tabla135[Impacto residual],Tabla135[Id Riesgo],Tabla135[[#This Row],[Id Riesgo]]),"")</f>
        <v>1</v>
      </c>
      <c r="AF477" s="310" t="str" cm="1">
        <f t="array" ref="AF4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7" s="310" t="str" cm="1">
        <f t="array" ref="AG4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7" s="213"/>
      <c r="AJ477" s="801">
        <f>_xlfn.MINIFS(Tabla135[Probabilidad residual],Tabla135[Id Riesgo],Tabla135[[#This Row],[Id Riesgo]])</f>
        <v>0.28000000000000003</v>
      </c>
      <c r="AK477" s="801">
        <f>_xlfn.MINIFS(Tabla135[Impacto residual],Tabla135[Id Riesgo],Tabla135[[#This Row],[Id Riesgo]])</f>
        <v>1</v>
      </c>
      <c r="AL477" s="801"/>
      <c r="AM477" s="801"/>
      <c r="AN477" s="213"/>
      <c r="AO477" s="213"/>
      <c r="AP477" s="213"/>
      <c r="AQ477" s="213"/>
      <c r="AR477" s="213"/>
      <c r="AS477" s="213"/>
      <c r="AT477" s="213"/>
      <c r="AU477" s="213"/>
      <c r="AV477" s="213"/>
      <c r="AW477" s="213"/>
      <c r="AX477" s="213"/>
      <c r="AY477" s="213"/>
    </row>
    <row r="478" spans="1:51" ht="99.45" hidden="1" x14ac:dyDescent="0.4">
      <c r="A478" s="783" t="str">
        <f>Tabla135[[#This Row],[Id Riesgo]]</f>
        <v>RC47</v>
      </c>
      <c r="B478"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8" s="776" t="b">
        <f>Tabla135[[#This Row],[Identificado en paso 1 y 2?]]</f>
        <v>1</v>
      </c>
      <c r="D478" s="801">
        <f>_xlfn.XLOOKUP(Tabla135[[#This Row],[Id Riesgo]],Tabla13[Id Riesgo],Tabla13[Probabilidad],"",1)</f>
        <v>0.4</v>
      </c>
      <c r="E478" s="801">
        <f>IF(C478=TRUE,_xlfn.XLOOKUP(Tabla135[[#This Row],[Id Riesgo]],Tabla13[Id Riesgo],Tabla13[Porcentaje Impacto],"",1),"")</f>
        <v>1</v>
      </c>
      <c r="F478" s="290" t="str">
        <f t="shared" si="46"/>
        <v>RC47</v>
      </c>
      <c r="G478" s="414" t="b">
        <f>_xlfn.XLOOKUP(F478,Tabla13[Id Riesgo],Tabla13[Registro diligenciado],FALSE,1)</f>
        <v>1</v>
      </c>
      <c r="H478" s="290" t="str">
        <f>IF(G478,_xlfn.XLOOKUP(F478,Tabla6[Id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8" s="327">
        <f>_xlfn.XLOOKUP(Tabla135[[#This Row],[Id Riesgo]],Tabla13[Id Riesgo],Tabla13[Probabilidad])</f>
        <v>0.4</v>
      </c>
      <c r="J478" s="327">
        <f>_xlfn.XLOOKUP(Tabla135[[#This Row],[Id Riesgo]],Tabla13[Id Riesgo],Tabla13[Porcentaje Impacto],"",1)</f>
        <v>1</v>
      </c>
      <c r="K478" s="311">
        <v>7</v>
      </c>
      <c r="L478" s="314"/>
      <c r="M478" s="314"/>
      <c r="N478" s="314"/>
      <c r="O478" s="295"/>
      <c r="P478" s="314"/>
      <c r="Q478" s="328" t="str">
        <f>_xlfn.TEXTJOIN(" ",TRUE,Tabla135[[#This Row],[Actividad - Acción ¿Qué?
Inicia con verbo]],Tabla135[[#This Row],[Complemento
(Observaciones o desviaciones)]])</f>
        <v/>
      </c>
      <c r="R478" s="295"/>
      <c r="S478" s="327" t="str">
        <f>_xlfn.XLOOKUP(Tabla135[[#This Row],[Tipo de control]],Tabla7[Tipo de control],Tabla7[Peso],"",1)</f>
        <v/>
      </c>
      <c r="T478" s="290" t="str">
        <f>_xlfn.XLOOKUP(Tabla135[[#This Row],[Tipo de control]],Tabla7[Tipo de control],Tabla7[Afectación matriz],"",1)</f>
        <v/>
      </c>
      <c r="U478" s="295"/>
      <c r="V478" s="327" t="str">
        <f>_xlfn.XLOOKUP(Tabla135[[#This Row],[Implementación]],Tabla11[Implementación],Tabla11[Peso],"",1)</f>
        <v/>
      </c>
      <c r="W478" s="295"/>
      <c r="X478" s="295"/>
      <c r="Y478" s="295"/>
      <c r="Z478" s="295"/>
      <c r="AA478" s="310" t="str">
        <f>IFERROR(Tabla135[[#This Row],[Peso del control]]+Tabla135[[#This Row],[Peso de la implementación]],"")</f>
        <v/>
      </c>
      <c r="AB478" s="310" t="str" cm="1">
        <f t="array" ref="AB478">IFERROR(IF(Tabla135[[#This Row],[Registro diligenciado]]=TRUE,_xlfn.IFS(AND(Tabla135[[#This Row],[No. de Control]]=1,Tabla135[[#This Row],[Desplazamiento en la Matriz]]="Probabilidad"),D478-(D478*Tabla135[[#This Row],[Valor del control]]),AND(Tabla135[[#This Row],[No. de Control]]&gt;1,Tabla135[[#This Row],[Desplazamiento en la Matriz]]="Probabilidad"),AB477-(AB477*Tabla135[[#This Row],[Valor del control]]),AND(Tabla135[[#This Row],[No. de Control]]=1,Tabla135[[#This Row],[Desplazamiento en la Matriz]]="Impacto"),D478,AND(Tabla135[[#This Row],[No. de Control]]&gt;1,Tabla135[[#This Row],[Desplazamiento en la Matriz]]="Impacto"),AB477),""),"")</f>
        <v/>
      </c>
      <c r="AC478" s="310" t="str" cm="1">
        <f t="array" ref="AC478">IFERROR(IF(Tabla135[[#This Row],[Registro diligenciado]]=TRUE,_xlfn.IFS(AND(Tabla135[[#This Row],[No. de Control]]=1,Tabla135[[#This Row],[Desplazamiento en la Matriz]]="Impacto"),E478-(E478*Tabla135[[#This Row],[Valor del control]]),AND(Tabla135[[#This Row],[No. de Control]]&gt;1,Tabla135[[#This Row],[Desplazamiento en la Matriz]]="Impacto"),AC477-(AC477*Tabla135[[#This Row],[Valor del control]]),AND(Tabla135[[#This Row],[No. de Control]]=1,Tabla135[[#This Row],[Desplazamiento en la Matriz]]="Probabilidad"),E478,AND(Tabla135[[#This Row],[No. de Control]]&gt;1,Tabla135[[#This Row],[Desplazamiento en la Matriz]]="Probabilidad"),AC477),""),"")</f>
        <v/>
      </c>
      <c r="AD478" s="310">
        <f>IFERROR(_xlfn.MINIFS(Tabla135[Probabilidad residual],Tabla135[Id Riesgo],Tabla135[[#This Row],[Id Riesgo]]),"")</f>
        <v>0.28000000000000003</v>
      </c>
      <c r="AE478" s="310">
        <f>IFERROR(_xlfn.MINIFS(Tabla135[Impacto residual],Tabla135[Id Riesgo],Tabla135[[#This Row],[Id Riesgo]]),"")</f>
        <v>1</v>
      </c>
      <c r="AF478" s="310" t="str" cm="1">
        <f t="array" ref="AF4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8" s="310" t="str" cm="1">
        <f t="array" ref="AG4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8" s="213"/>
      <c r="AJ478" s="801">
        <f>_xlfn.MINIFS(Tabla135[Probabilidad residual],Tabla135[Id Riesgo],Tabla135[[#This Row],[Id Riesgo]])</f>
        <v>0.28000000000000003</v>
      </c>
      <c r="AK478" s="801">
        <f>_xlfn.MINIFS(Tabla135[Impacto residual],Tabla135[Id Riesgo],Tabla135[[#This Row],[Id Riesgo]])</f>
        <v>1</v>
      </c>
      <c r="AL478" s="801"/>
      <c r="AM478" s="801"/>
      <c r="AN478" s="213"/>
      <c r="AO478" s="213"/>
      <c r="AP478" s="213"/>
      <c r="AQ478" s="213"/>
      <c r="AR478" s="213"/>
      <c r="AS478" s="213"/>
      <c r="AT478" s="213"/>
      <c r="AU478" s="213"/>
      <c r="AV478" s="213"/>
      <c r="AW478" s="213"/>
      <c r="AX478" s="213"/>
      <c r="AY478" s="213"/>
    </row>
    <row r="479" spans="1:51" ht="99.45" hidden="1" x14ac:dyDescent="0.4">
      <c r="A479" s="783" t="str">
        <f>Tabla135[[#This Row],[Id Riesgo]]</f>
        <v>RC47</v>
      </c>
      <c r="B479"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79" s="776" t="b">
        <f>Tabla135[[#This Row],[Identificado en paso 1 y 2?]]</f>
        <v>1</v>
      </c>
      <c r="D479" s="801">
        <f>_xlfn.XLOOKUP(Tabla135[[#This Row],[Id Riesgo]],Tabla13[Id Riesgo],Tabla13[Probabilidad],"",1)</f>
        <v>0.4</v>
      </c>
      <c r="E479" s="801">
        <f>IF(C479=TRUE,_xlfn.XLOOKUP(Tabla135[[#This Row],[Id Riesgo]],Tabla13[Id Riesgo],Tabla13[Porcentaje Impacto],"",1),"")</f>
        <v>1</v>
      </c>
      <c r="F479" s="290" t="str">
        <f t="shared" si="46"/>
        <v>RC47</v>
      </c>
      <c r="G479" s="414" t="b">
        <f>_xlfn.XLOOKUP(F479,Tabla13[Id Riesgo],Tabla13[Registro diligenciado],FALSE,1)</f>
        <v>1</v>
      </c>
      <c r="H479" s="290" t="str">
        <f>IF(G479,_xlfn.XLOOKUP(F479,Tabla6[Id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79" s="327">
        <f>_xlfn.XLOOKUP(Tabla135[[#This Row],[Id Riesgo]],Tabla13[Id Riesgo],Tabla13[Probabilidad])</f>
        <v>0.4</v>
      </c>
      <c r="J479" s="327">
        <f>_xlfn.XLOOKUP(Tabla135[[#This Row],[Id Riesgo]],Tabla13[Id Riesgo],Tabla13[Porcentaje Impacto],"",1)</f>
        <v>1</v>
      </c>
      <c r="K479" s="311">
        <v>8</v>
      </c>
      <c r="L479" s="314"/>
      <c r="M479" s="314"/>
      <c r="N479" s="314"/>
      <c r="O479" s="295"/>
      <c r="P479" s="314"/>
      <c r="Q479" s="328" t="str">
        <f>_xlfn.TEXTJOIN(" ",TRUE,Tabla135[[#This Row],[Actividad - Acción ¿Qué?
Inicia con verbo]],Tabla135[[#This Row],[Complemento
(Observaciones o desviaciones)]])</f>
        <v/>
      </c>
      <c r="R479" s="295"/>
      <c r="S479" s="327" t="str">
        <f>_xlfn.XLOOKUP(Tabla135[[#This Row],[Tipo de control]],Tabla7[Tipo de control],Tabla7[Peso],"",1)</f>
        <v/>
      </c>
      <c r="T479" s="290" t="str">
        <f>_xlfn.XLOOKUP(Tabla135[[#This Row],[Tipo de control]],Tabla7[Tipo de control],Tabla7[Afectación matriz],"",1)</f>
        <v/>
      </c>
      <c r="U479" s="295"/>
      <c r="V479" s="327" t="str">
        <f>_xlfn.XLOOKUP(Tabla135[[#This Row],[Implementación]],Tabla11[Implementación],Tabla11[Peso],"",1)</f>
        <v/>
      </c>
      <c r="W479" s="295"/>
      <c r="X479" s="295"/>
      <c r="Y479" s="295"/>
      <c r="Z479" s="295"/>
      <c r="AA479" s="310" t="str">
        <f>IFERROR(Tabla135[[#This Row],[Peso del control]]+Tabla135[[#This Row],[Peso de la implementación]],"")</f>
        <v/>
      </c>
      <c r="AB479" s="310" t="str" cm="1">
        <f t="array" ref="AB479">IFERROR(IF(Tabla135[[#This Row],[Registro diligenciado]]=TRUE,_xlfn.IFS(AND(Tabla135[[#This Row],[No. de Control]]=1,Tabla135[[#This Row],[Desplazamiento en la Matriz]]="Probabilidad"),D479-(D479*Tabla135[[#This Row],[Valor del control]]),AND(Tabla135[[#This Row],[No. de Control]]&gt;1,Tabla135[[#This Row],[Desplazamiento en la Matriz]]="Probabilidad"),AB478-(AB478*Tabla135[[#This Row],[Valor del control]]),AND(Tabla135[[#This Row],[No. de Control]]=1,Tabla135[[#This Row],[Desplazamiento en la Matriz]]="Impacto"),D479,AND(Tabla135[[#This Row],[No. de Control]]&gt;1,Tabla135[[#This Row],[Desplazamiento en la Matriz]]="Impacto"),AB478),""),"")</f>
        <v/>
      </c>
      <c r="AC479" s="310" t="str" cm="1">
        <f t="array" ref="AC479">IFERROR(IF(Tabla135[[#This Row],[Registro diligenciado]]=TRUE,_xlfn.IFS(AND(Tabla135[[#This Row],[No. de Control]]=1,Tabla135[[#This Row],[Desplazamiento en la Matriz]]="Impacto"),E479-(E479*Tabla135[[#This Row],[Valor del control]]),AND(Tabla135[[#This Row],[No. de Control]]&gt;1,Tabla135[[#This Row],[Desplazamiento en la Matriz]]="Impacto"),AC478-(AC478*Tabla135[[#This Row],[Valor del control]]),AND(Tabla135[[#This Row],[No. de Control]]=1,Tabla135[[#This Row],[Desplazamiento en la Matriz]]="Probabilidad"),E479,AND(Tabla135[[#This Row],[No. de Control]]&gt;1,Tabla135[[#This Row],[Desplazamiento en la Matriz]]="Probabilidad"),AC478),""),"")</f>
        <v/>
      </c>
      <c r="AD479" s="310">
        <f>IFERROR(_xlfn.MINIFS(Tabla135[Probabilidad residual],Tabla135[Id Riesgo],Tabla135[[#This Row],[Id Riesgo]]),"")</f>
        <v>0.28000000000000003</v>
      </c>
      <c r="AE479" s="310">
        <f>IFERROR(_xlfn.MINIFS(Tabla135[Impacto residual],Tabla135[Id Riesgo],Tabla135[[#This Row],[Id Riesgo]]),"")</f>
        <v>1</v>
      </c>
      <c r="AF479" s="310" t="str" cm="1">
        <f t="array" ref="AF4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79" s="310" t="str" cm="1">
        <f t="array" ref="AG4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79" s="213"/>
      <c r="AJ479" s="801">
        <f>_xlfn.MINIFS(Tabla135[Probabilidad residual],Tabla135[Id Riesgo],Tabla135[[#This Row],[Id Riesgo]])</f>
        <v>0.28000000000000003</v>
      </c>
      <c r="AK479" s="801">
        <f>_xlfn.MINIFS(Tabla135[Impacto residual],Tabla135[Id Riesgo],Tabla135[[#This Row],[Id Riesgo]])</f>
        <v>1</v>
      </c>
      <c r="AL479" s="801"/>
      <c r="AM479" s="801"/>
      <c r="AN479" s="213"/>
      <c r="AO479" s="213"/>
      <c r="AP479" s="213"/>
      <c r="AQ479" s="213"/>
      <c r="AR479" s="213"/>
      <c r="AS479" s="213"/>
      <c r="AT479" s="213"/>
      <c r="AU479" s="213"/>
      <c r="AV479" s="213"/>
      <c r="AW479" s="213"/>
      <c r="AX479" s="213"/>
      <c r="AY479" s="213"/>
    </row>
    <row r="480" spans="1:51" ht="99.45" hidden="1" x14ac:dyDescent="0.4">
      <c r="A480" s="783" t="str">
        <f>Tabla135[[#This Row],[Id Riesgo]]</f>
        <v>RC47</v>
      </c>
      <c r="B480"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80" s="776" t="b">
        <f>Tabla135[[#This Row],[Identificado en paso 1 y 2?]]</f>
        <v>1</v>
      </c>
      <c r="D480" s="801">
        <f>_xlfn.XLOOKUP(Tabla135[[#This Row],[Id Riesgo]],Tabla13[Id Riesgo],Tabla13[Probabilidad],"",1)</f>
        <v>0.4</v>
      </c>
      <c r="E480" s="801">
        <f>IF(C480=TRUE,_xlfn.XLOOKUP(Tabla135[[#This Row],[Id Riesgo]],Tabla13[Id Riesgo],Tabla13[Porcentaje Impacto],"",1),"")</f>
        <v>1</v>
      </c>
      <c r="F480" s="290" t="str">
        <f t="shared" si="46"/>
        <v>RC47</v>
      </c>
      <c r="G480" s="414" t="b">
        <f>_xlfn.XLOOKUP(F480,Tabla13[Id Riesgo],Tabla13[Registro diligenciado],FALSE,1)</f>
        <v>1</v>
      </c>
      <c r="H480" s="290" t="str">
        <f>IF(G480,_xlfn.XLOOKUP(F480,Tabla6[Id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80" s="327">
        <f>_xlfn.XLOOKUP(Tabla135[[#This Row],[Id Riesgo]],Tabla13[Id Riesgo],Tabla13[Probabilidad])</f>
        <v>0.4</v>
      </c>
      <c r="J480" s="327">
        <f>_xlfn.XLOOKUP(Tabla135[[#This Row],[Id Riesgo]],Tabla13[Id Riesgo],Tabla13[Porcentaje Impacto],"",1)</f>
        <v>1</v>
      </c>
      <c r="K480" s="311">
        <v>9</v>
      </c>
      <c r="L480" s="314"/>
      <c r="M480" s="314"/>
      <c r="N480" s="314"/>
      <c r="O480" s="295"/>
      <c r="P480" s="314"/>
      <c r="Q480" s="328" t="str">
        <f>_xlfn.TEXTJOIN(" ",TRUE,Tabla135[[#This Row],[Actividad - Acción ¿Qué?
Inicia con verbo]],Tabla135[[#This Row],[Complemento
(Observaciones o desviaciones)]])</f>
        <v/>
      </c>
      <c r="R480" s="295"/>
      <c r="S480" s="327" t="str">
        <f>_xlfn.XLOOKUP(Tabla135[[#This Row],[Tipo de control]],Tabla7[Tipo de control],Tabla7[Peso],"",1)</f>
        <v/>
      </c>
      <c r="T480" s="290" t="str">
        <f>_xlfn.XLOOKUP(Tabla135[[#This Row],[Tipo de control]],Tabla7[Tipo de control],Tabla7[Afectación matriz],"",1)</f>
        <v/>
      </c>
      <c r="U480" s="295"/>
      <c r="V480" s="327" t="str">
        <f>_xlfn.XLOOKUP(Tabla135[[#This Row],[Implementación]],Tabla11[Implementación],Tabla11[Peso],"",1)</f>
        <v/>
      </c>
      <c r="W480" s="295"/>
      <c r="X480" s="295"/>
      <c r="Y480" s="295"/>
      <c r="Z480" s="295"/>
      <c r="AA480" s="310" t="str">
        <f>IFERROR(Tabla135[[#This Row],[Peso del control]]+Tabla135[[#This Row],[Peso de la implementación]],"")</f>
        <v/>
      </c>
      <c r="AB480" s="310" t="str" cm="1">
        <f t="array" ref="AB480">IFERROR(IF(Tabla135[[#This Row],[Registro diligenciado]]=TRUE,_xlfn.IFS(AND(Tabla135[[#This Row],[No. de Control]]=1,Tabla135[[#This Row],[Desplazamiento en la Matriz]]="Probabilidad"),D480-(D480*Tabla135[[#This Row],[Valor del control]]),AND(Tabla135[[#This Row],[No. de Control]]&gt;1,Tabla135[[#This Row],[Desplazamiento en la Matriz]]="Probabilidad"),AB479-(AB479*Tabla135[[#This Row],[Valor del control]]),AND(Tabla135[[#This Row],[No. de Control]]=1,Tabla135[[#This Row],[Desplazamiento en la Matriz]]="Impacto"),D480,AND(Tabla135[[#This Row],[No. de Control]]&gt;1,Tabla135[[#This Row],[Desplazamiento en la Matriz]]="Impacto"),AB479),""),"")</f>
        <v/>
      </c>
      <c r="AC480" s="310" t="str" cm="1">
        <f t="array" ref="AC480">IFERROR(IF(Tabla135[[#This Row],[Registro diligenciado]]=TRUE,_xlfn.IFS(AND(Tabla135[[#This Row],[No. de Control]]=1,Tabla135[[#This Row],[Desplazamiento en la Matriz]]="Impacto"),E480-(E480*Tabla135[[#This Row],[Valor del control]]),AND(Tabla135[[#This Row],[No. de Control]]&gt;1,Tabla135[[#This Row],[Desplazamiento en la Matriz]]="Impacto"),AC479-(AC479*Tabla135[[#This Row],[Valor del control]]),AND(Tabla135[[#This Row],[No. de Control]]=1,Tabla135[[#This Row],[Desplazamiento en la Matriz]]="Probabilidad"),E480,AND(Tabla135[[#This Row],[No. de Control]]&gt;1,Tabla135[[#This Row],[Desplazamiento en la Matriz]]="Probabilidad"),AC479),""),"")</f>
        <v/>
      </c>
      <c r="AD480" s="310">
        <f>IFERROR(_xlfn.MINIFS(Tabla135[Probabilidad residual],Tabla135[Id Riesgo],Tabla135[[#This Row],[Id Riesgo]]),"")</f>
        <v>0.28000000000000003</v>
      </c>
      <c r="AE480" s="310">
        <f>IFERROR(_xlfn.MINIFS(Tabla135[Impacto residual],Tabla135[Id Riesgo],Tabla135[[#This Row],[Id Riesgo]]),"")</f>
        <v>1</v>
      </c>
      <c r="AF480" s="310" t="str" cm="1">
        <f t="array" ref="AF4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0" s="310" t="str" cm="1">
        <f t="array" ref="AG4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0" s="213"/>
      <c r="AJ480" s="801">
        <f>_xlfn.MINIFS(Tabla135[Probabilidad residual],Tabla135[Id Riesgo],Tabla135[[#This Row],[Id Riesgo]])</f>
        <v>0.28000000000000003</v>
      </c>
      <c r="AK480" s="801">
        <f>_xlfn.MINIFS(Tabla135[Impacto residual],Tabla135[Id Riesgo],Tabla135[[#This Row],[Id Riesgo]])</f>
        <v>1</v>
      </c>
      <c r="AL480" s="801"/>
      <c r="AM480" s="801"/>
      <c r="AN480" s="213"/>
      <c r="AO480" s="213"/>
      <c r="AP480" s="213"/>
      <c r="AQ480" s="213"/>
      <c r="AR480" s="213"/>
      <c r="AS480" s="213"/>
      <c r="AT480" s="213"/>
      <c r="AU480" s="213"/>
      <c r="AV480" s="213"/>
      <c r="AW480" s="213"/>
      <c r="AX480" s="213"/>
      <c r="AY480" s="213"/>
    </row>
    <row r="481" spans="1:51" ht="99.45" hidden="1" x14ac:dyDescent="0.4">
      <c r="A481" s="783" t="str">
        <f>Tabla135[[#This Row],[Id Riesgo]]</f>
        <v>RC47</v>
      </c>
      <c r="B481" s="784" t="str">
        <f>Tabla135[[#This Row],[Riesgo]]</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C481" s="776" t="b">
        <f>Tabla135[[#This Row],[Identificado en paso 1 y 2?]]</f>
        <v>1</v>
      </c>
      <c r="D481" s="801">
        <f>_xlfn.XLOOKUP(Tabla135[[#This Row],[Id Riesgo]],Tabla13[Id Riesgo],Tabla13[Probabilidad],"",1)</f>
        <v>0.4</v>
      </c>
      <c r="E481" s="801">
        <f>IF(C481=TRUE,_xlfn.XLOOKUP(Tabla135[[#This Row],[Id Riesgo]],Tabla13[Id Riesgo],Tabla13[Porcentaje Impacto],"",1),"")</f>
        <v>1</v>
      </c>
      <c r="F481" s="290" t="str">
        <f t="shared" si="46"/>
        <v>RC47</v>
      </c>
      <c r="G481" s="414" t="b">
        <f>_xlfn.XLOOKUP(F481,Tabla13[Id Riesgo],Tabla13[Registro diligenciado],FALSE,1)</f>
        <v>1</v>
      </c>
      <c r="H481" s="290" t="str">
        <f>IF(G481,_xlfn.XLOOKUP(F481,Tabla6[Id Riesgo],Tabla6[DESCRIPCIÓN DEL RIESGO],FALSE,1),"")</f>
        <v>Posibilidad de afectación Económica, Reputacional, Legal por Corrupción, Soborno entrante, Fraude interno, Soborno saliente debido a la adquisición de predios para comunidades étnicas, mediante la utilización de avalúos inadecuados o manipulados por terceros, en beneficio de los intervinientes.</v>
      </c>
      <c r="I481" s="327">
        <f>_xlfn.XLOOKUP(Tabla135[[#This Row],[Id Riesgo]],Tabla13[Id Riesgo],Tabla13[Probabilidad])</f>
        <v>0.4</v>
      </c>
      <c r="J481" s="327">
        <f>_xlfn.XLOOKUP(Tabla135[[#This Row],[Id Riesgo]],Tabla13[Id Riesgo],Tabla13[Porcentaje Impacto],"",1)</f>
        <v>1</v>
      </c>
      <c r="K481" s="311">
        <v>10</v>
      </c>
      <c r="L481" s="314"/>
      <c r="M481" s="314"/>
      <c r="N481" s="314"/>
      <c r="O481" s="295"/>
      <c r="P481" s="314"/>
      <c r="Q481" s="328" t="str">
        <f>_xlfn.TEXTJOIN(" ",TRUE,Tabla135[[#This Row],[Actividad - Acción ¿Qué?
Inicia con verbo]],Tabla135[[#This Row],[Complemento
(Observaciones o desviaciones)]])</f>
        <v/>
      </c>
      <c r="R481" s="295"/>
      <c r="S481" s="327" t="str">
        <f>_xlfn.XLOOKUP(Tabla135[[#This Row],[Tipo de control]],Tabla7[Tipo de control],Tabla7[Peso],"",1)</f>
        <v/>
      </c>
      <c r="T481" s="290" t="str">
        <f>_xlfn.XLOOKUP(Tabla135[[#This Row],[Tipo de control]],Tabla7[Tipo de control],Tabla7[Afectación matriz],"",1)</f>
        <v/>
      </c>
      <c r="U481" s="295"/>
      <c r="V481" s="327" t="str">
        <f>_xlfn.XLOOKUP(Tabla135[[#This Row],[Implementación]],Tabla11[Implementación],Tabla11[Peso],"",1)</f>
        <v/>
      </c>
      <c r="W481" s="295"/>
      <c r="X481" s="295"/>
      <c r="Y481" s="295"/>
      <c r="Z481" s="295"/>
      <c r="AA481" s="310" t="str">
        <f>IFERROR(Tabla135[[#This Row],[Peso del control]]+Tabla135[[#This Row],[Peso de la implementación]],"")</f>
        <v/>
      </c>
      <c r="AB481" s="310" t="str" cm="1">
        <f t="array" ref="AB481">IFERROR(IF(Tabla135[[#This Row],[Registro diligenciado]]=TRUE,_xlfn.IFS(AND(Tabla135[[#This Row],[No. de Control]]=1,Tabla135[[#This Row],[Desplazamiento en la Matriz]]="Probabilidad"),D481-(D481*Tabla135[[#This Row],[Valor del control]]),AND(Tabla135[[#This Row],[No. de Control]]&gt;1,Tabla135[[#This Row],[Desplazamiento en la Matriz]]="Probabilidad"),AB480-(AB480*Tabla135[[#This Row],[Valor del control]]),AND(Tabla135[[#This Row],[No. de Control]]=1,Tabla135[[#This Row],[Desplazamiento en la Matriz]]="Impacto"),D481,AND(Tabla135[[#This Row],[No. de Control]]&gt;1,Tabla135[[#This Row],[Desplazamiento en la Matriz]]="Impacto"),AB480),""),"")</f>
        <v/>
      </c>
      <c r="AC481" s="310" t="str" cm="1">
        <f t="array" ref="AC481">IFERROR(IF(Tabla135[[#This Row],[Registro diligenciado]]=TRUE,_xlfn.IFS(AND(Tabla135[[#This Row],[No. de Control]]=1,Tabla135[[#This Row],[Desplazamiento en la Matriz]]="Impacto"),E481-(E481*Tabla135[[#This Row],[Valor del control]]),AND(Tabla135[[#This Row],[No. de Control]]&gt;1,Tabla135[[#This Row],[Desplazamiento en la Matriz]]="Impacto"),AC480-(AC480*Tabla135[[#This Row],[Valor del control]]),AND(Tabla135[[#This Row],[No. de Control]]=1,Tabla135[[#This Row],[Desplazamiento en la Matriz]]="Probabilidad"),E481,AND(Tabla135[[#This Row],[No. de Control]]&gt;1,Tabla135[[#This Row],[Desplazamiento en la Matriz]]="Probabilidad"),AC480),""),"")</f>
        <v/>
      </c>
      <c r="AD481" s="310">
        <f>IFERROR(_xlfn.MINIFS(Tabla135[Probabilidad residual],Tabla135[Id Riesgo],Tabla135[[#This Row],[Id Riesgo]]),"")</f>
        <v>0.28000000000000003</v>
      </c>
      <c r="AE481" s="310">
        <f>IFERROR(_xlfn.MINIFS(Tabla135[Impacto residual],Tabla135[Id Riesgo],Tabla135[[#This Row],[Id Riesgo]]),"")</f>
        <v>1</v>
      </c>
      <c r="AF481" s="310" t="str" cm="1">
        <f t="array" ref="AF4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1" s="310" t="str" cm="1">
        <f t="array" ref="AG4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1" s="213"/>
      <c r="AJ481" s="801">
        <f>_xlfn.MINIFS(Tabla135[Probabilidad residual],Tabla135[Id Riesgo],Tabla135[[#This Row],[Id Riesgo]])</f>
        <v>0.28000000000000003</v>
      </c>
      <c r="AK481" s="801">
        <f>_xlfn.MINIFS(Tabla135[Impacto residual],Tabla135[Id Riesgo],Tabla135[[#This Row],[Id Riesgo]])</f>
        <v>1</v>
      </c>
      <c r="AL481" s="801"/>
      <c r="AM481" s="801"/>
      <c r="AN481" s="213"/>
      <c r="AO481" s="213"/>
      <c r="AP481" s="213"/>
      <c r="AQ481" s="213"/>
      <c r="AR481" s="213"/>
      <c r="AS481" s="213"/>
      <c r="AT481" s="213"/>
      <c r="AU481" s="213"/>
      <c r="AV481" s="213"/>
      <c r="AW481" s="213"/>
      <c r="AX481" s="213"/>
      <c r="AY481" s="213"/>
    </row>
    <row r="482" spans="1:51" ht="99.45" x14ac:dyDescent="0.4">
      <c r="A482" s="783" t="str">
        <f>Tabla135[[#This Row],[Id Riesgo]]</f>
        <v>RC48</v>
      </c>
      <c r="B482"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2" s="776" t="b">
        <f>Tabla135[[#This Row],[Identificado en paso 1 y 2?]]</f>
        <v>1</v>
      </c>
      <c r="D482" s="801">
        <f>_xlfn.XLOOKUP(Tabla135[[#This Row],[Id Riesgo]],Tabla13[Id Riesgo],Tabla13[Probabilidad],"",1)</f>
        <v>0.4</v>
      </c>
      <c r="E482" s="801">
        <f>IF(C482=TRUE,_xlfn.XLOOKUP(Tabla135[[#This Row],[Id Riesgo]],Tabla13[Id Riesgo],Tabla13[Porcentaje Impacto],"",1),"")</f>
        <v>1</v>
      </c>
      <c r="F482" s="290" t="s">
        <v>639</v>
      </c>
      <c r="G482" s="414" t="b">
        <f>_xlfn.XLOOKUP(F482,Tabla13[Id Riesgo],Tabla13[Registro diligenciado],FALSE,1)</f>
        <v>1</v>
      </c>
      <c r="H482" s="290" t="str">
        <f>IF(G482,_xlfn.XLOOKUP(F482,Tabla6[Id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2" s="327">
        <f>_xlfn.XLOOKUP(Tabla135[[#This Row],[Id Riesgo]],Tabla13[Id Riesgo],Tabla13[Probabilidad])</f>
        <v>0.4</v>
      </c>
      <c r="J482" s="327">
        <f>_xlfn.XLOOKUP(Tabla135[[#This Row],[Id Riesgo]],Tabla13[Id Riesgo],Tabla13[Porcentaje Impacto],"",1)</f>
        <v>1</v>
      </c>
      <c r="K482" s="311">
        <v>1</v>
      </c>
      <c r="L482" s="314" t="s">
        <v>127</v>
      </c>
      <c r="M482" s="314" t="s">
        <v>128</v>
      </c>
      <c r="N482" s="314"/>
      <c r="O482" s="295" t="s">
        <v>1036</v>
      </c>
      <c r="P482" s="314" t="s">
        <v>1037</v>
      </c>
      <c r="Q482" s="328" t="str">
        <f>_xlfn.TEXTJOIN(" ",TRUE,Tabla135[[#This Row],[Actividad - Acción ¿Qué?
Inicia con verbo]],Tabla135[[#This Row],[Complemento
(Observaciones o desviaciones)]])</f>
        <v>Revisar y aprobar por Comité de iniciativas comunitarias, la solicitud de ajustes y formalización mediante acta A través del equipo de evaluación y formulación.</v>
      </c>
      <c r="R482" s="295" t="s">
        <v>135</v>
      </c>
      <c r="S482" s="327">
        <f>_xlfn.XLOOKUP(Tabla135[[#This Row],[Tipo de control]],Tabla7[Tipo de control],Tabla7[Peso],"",1)</f>
        <v>0.15</v>
      </c>
      <c r="T482" s="290" t="str">
        <f>_xlfn.XLOOKUP(Tabla135[[#This Row],[Tipo de control]],Tabla7[Tipo de control],Tabla7[Afectación matriz],"",1)</f>
        <v>Probabilidad</v>
      </c>
      <c r="U482" s="295" t="s">
        <v>136</v>
      </c>
      <c r="V482" s="327">
        <f>_xlfn.XLOOKUP(Tabla135[[#This Row],[Implementación]],Tabla11[Implementación],Tabla11[Peso],"",1)</f>
        <v>0.15</v>
      </c>
      <c r="W482" s="295" t="s">
        <v>98</v>
      </c>
      <c r="X482" s="295" t="s">
        <v>222</v>
      </c>
      <c r="Y482" s="295" t="s">
        <v>100</v>
      </c>
      <c r="Z482" s="295" t="s">
        <v>101</v>
      </c>
      <c r="AA482" s="310">
        <f>IFERROR(Tabla135[[#This Row],[Peso del control]]+Tabla135[[#This Row],[Peso de la implementación]],"")</f>
        <v>0.3</v>
      </c>
      <c r="AB482" s="310" cm="1">
        <f t="array" ref="AB482">IFERROR(IF(Tabla135[[#This Row],[Registro diligenciado]]=TRUE,_xlfn.IFS(AND(Tabla135[[#This Row],[No. de Control]]=1,Tabla135[[#This Row],[Desplazamiento en la Matriz]]="Probabilidad"),D482-(D482*Tabla135[[#This Row],[Valor del control]]),AND(Tabla135[[#This Row],[No. de Control]]&gt;1,Tabla135[[#This Row],[Desplazamiento en la Matriz]]="Probabilidad"),AB481-(AB481*Tabla135[[#This Row],[Valor del control]]),AND(Tabla135[[#This Row],[No. de Control]]=1,Tabla135[[#This Row],[Desplazamiento en la Matriz]]="Impacto"),D482,AND(Tabla135[[#This Row],[No. de Control]]&gt;1,Tabla135[[#This Row],[Desplazamiento en la Matriz]]="Impacto"),AB481),""),"")</f>
        <v>0.28000000000000003</v>
      </c>
      <c r="AC482" s="310" cm="1">
        <f t="array" ref="AC482">IFERROR(IF(Tabla135[[#This Row],[Registro diligenciado]]=TRUE,_xlfn.IFS(AND(Tabla135[[#This Row],[No. de Control]]=1,Tabla135[[#This Row],[Desplazamiento en la Matriz]]="Impacto"),E482-(E482*Tabla135[[#This Row],[Valor del control]]),AND(Tabla135[[#This Row],[No. de Control]]&gt;1,Tabla135[[#This Row],[Desplazamiento en la Matriz]]="Impacto"),AC481-(AC481*Tabla135[[#This Row],[Valor del control]]),AND(Tabla135[[#This Row],[No. de Control]]=1,Tabla135[[#This Row],[Desplazamiento en la Matriz]]="Probabilidad"),E482,AND(Tabla135[[#This Row],[No. de Control]]&gt;1,Tabla135[[#This Row],[Desplazamiento en la Matriz]]="Probabilidad"),AC481),""),"")</f>
        <v>1</v>
      </c>
      <c r="AD482" s="310">
        <f>IFERROR(_xlfn.MINIFS(Tabla135[Probabilidad residual],Tabla135[Id Riesgo],Tabla135[[#This Row],[Id Riesgo]]),"")</f>
        <v>0.28000000000000003</v>
      </c>
      <c r="AE482" s="310">
        <f>IFERROR(_xlfn.MINIFS(Tabla135[Impacto residual],Tabla135[Id Riesgo],Tabla135[[#This Row],[Id Riesgo]]),"")</f>
        <v>1</v>
      </c>
      <c r="AF482" s="310" t="str" cm="1">
        <f t="array" ref="AF4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2" s="310" t="str" cm="1">
        <f t="array" ref="AG4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82" s="213"/>
      <c r="AJ482" s="801">
        <f>_xlfn.MINIFS(Tabla135[Probabilidad residual],Tabla135[Id Riesgo],Tabla135[[#This Row],[Id Riesgo]])</f>
        <v>0.28000000000000003</v>
      </c>
      <c r="AK482" s="801">
        <f>_xlfn.MINIFS(Tabla135[Impacto residual],Tabla135[Id Riesgo],Tabla135[[#This Row],[Id Riesgo]])</f>
        <v>1</v>
      </c>
      <c r="AL482" s="801" t="str" cm="1">
        <f t="array" ref="AL482">IFERROR(_xlfn.IFS(AND(AJ482&gt;=CONFIGURACIÓN!$BF$6,AJ482&lt;=CONFIGURACIÓN!$BG$6),CONFIGURACIÓN!$BE$6,AND(AJ482&gt;=CONFIGURACIÓN!$BF$7,AJ482&lt;=CONFIGURACIÓN!$BG$7),CONFIGURACIÓN!$BE$7,AND(AJ482&gt;=CONFIGURACIÓN!$BF$8,AJ482&lt;=CONFIGURACIÓN!$BG$8),CONFIGURACIÓN!$BE$8,AND(AJ482&gt;=CONFIGURACIÓN!$BF$9,AJ482&lt;=CONFIGURACIÓN!$BG$9),CONFIGURACIÓN!$BE$9,AND(AJ482&gt;=CONFIGURACIÓN!$BF$10,AJ482&lt;=CONFIGURACIÓN!$BG$10),CONFIGURACIÓN!$BE$10),"")</f>
        <v>Baja</v>
      </c>
      <c r="AM482" s="801" t="str" cm="1">
        <f t="array" ref="AM482">IFERROR(_xlfn.IFS(AND(AK482&gt;=CONFIGURACIÓN!$BJ$6,AK482&lt;=CONFIGURACIÓN!$BK$6),CONFIGURACIÓN!$BI$6,AND(AK482&gt;=CONFIGURACIÓN!$BJ$7,AK482&lt;=CONFIGURACIÓN!$BK$7),CONFIGURACIÓN!$BI$7,AND(AK482&gt;=CONFIGURACIÓN!$BJ$8,AK482&lt;=CONFIGURACIÓN!$BK$8),CONFIGURACIÓN!$BI$8,AND(AK482&gt;=CONFIGURACIÓN!$BJ$9,AK482&lt;=CONFIGURACIÓN!$BK$9),CONFIGURACIÓN!$BI$9,AND(AK482&gt;=CONFIGURACIÓN!$BJ$10,AK482&lt;=CONFIGURACIÓN!$BK$10),CONFIGURACIÓN!$BI$10),"")</f>
        <v>Castastrófico</v>
      </c>
      <c r="AN482" s="213"/>
      <c r="AO482" s="213"/>
      <c r="AP482" s="213"/>
      <c r="AQ482" s="213"/>
      <c r="AR482" s="213"/>
      <c r="AS482" s="213"/>
      <c r="AT482" s="213"/>
      <c r="AU482" s="213"/>
      <c r="AV482" s="213"/>
      <c r="AW482" s="213"/>
      <c r="AX482" s="213"/>
      <c r="AY482" s="213"/>
    </row>
    <row r="483" spans="1:51" ht="99.45" x14ac:dyDescent="0.4">
      <c r="A483" s="783" t="str">
        <f>Tabla135[[#This Row],[Id Riesgo]]</f>
        <v>RC48</v>
      </c>
      <c r="B483"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3" s="776" t="b">
        <f>Tabla135[[#This Row],[Identificado en paso 1 y 2?]]</f>
        <v>1</v>
      </c>
      <c r="D483" s="801">
        <f>_xlfn.XLOOKUP(Tabla135[[#This Row],[Id Riesgo]],Tabla13[Id Riesgo],Tabla13[Probabilidad],"",1)</f>
        <v>0.4</v>
      </c>
      <c r="E483" s="801">
        <f>IF(C483=TRUE,_xlfn.XLOOKUP(Tabla135[[#This Row],[Id Riesgo]],Tabla13[Id Riesgo],Tabla13[Porcentaje Impacto],"",1),"")</f>
        <v>1</v>
      </c>
      <c r="F483" s="290" t="str">
        <f t="shared" ref="F483:F491" si="47">F482</f>
        <v>RC48</v>
      </c>
      <c r="G483" s="414" t="b">
        <f>_xlfn.XLOOKUP(F483,Tabla13[Id Riesgo],Tabla13[Registro diligenciado],FALSE,1)</f>
        <v>1</v>
      </c>
      <c r="H483" s="290" t="str">
        <f>IF(G483,_xlfn.XLOOKUP(F483,Tabla6[Id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3" s="327">
        <f>_xlfn.XLOOKUP(Tabla135[[#This Row],[Id Riesgo]],Tabla13[Id Riesgo],Tabla13[Probabilidad])</f>
        <v>0.4</v>
      </c>
      <c r="J483" s="327">
        <f>_xlfn.XLOOKUP(Tabla135[[#This Row],[Id Riesgo]],Tabla13[Id Riesgo],Tabla13[Porcentaje Impacto],"",1)</f>
        <v>1</v>
      </c>
      <c r="K483" s="311">
        <v>2</v>
      </c>
      <c r="L483" s="314"/>
      <c r="M483" s="314"/>
      <c r="N483" s="314"/>
      <c r="O483" s="295"/>
      <c r="P483" s="314"/>
      <c r="Q483" s="328" t="str">
        <f>_xlfn.TEXTJOIN(" ",TRUE,Tabla135[[#This Row],[Actividad - Acción ¿Qué?
Inicia con verbo]],Tabla135[[#This Row],[Complemento
(Observaciones o desviaciones)]])</f>
        <v/>
      </c>
      <c r="R483" s="295"/>
      <c r="S483" s="327" t="str">
        <f>_xlfn.XLOOKUP(Tabla135[[#This Row],[Tipo de control]],Tabla7[Tipo de control],Tabla7[Peso],"",1)</f>
        <v/>
      </c>
      <c r="T483" s="290" t="str">
        <f>_xlfn.XLOOKUP(Tabla135[[#This Row],[Tipo de control]],Tabla7[Tipo de control],Tabla7[Afectación matriz],"",1)</f>
        <v/>
      </c>
      <c r="U483" s="295"/>
      <c r="V483" s="327" t="str">
        <f>_xlfn.XLOOKUP(Tabla135[[#This Row],[Implementación]],Tabla11[Implementación],Tabla11[Peso],"",1)</f>
        <v/>
      </c>
      <c r="W483" s="295"/>
      <c r="X483" s="295"/>
      <c r="Y483" s="295"/>
      <c r="Z483" s="295"/>
      <c r="AA483" s="310" t="str">
        <f>IFERROR(Tabla135[[#This Row],[Peso del control]]+Tabla135[[#This Row],[Peso de la implementación]],"")</f>
        <v/>
      </c>
      <c r="AB483" s="310" t="str" cm="1">
        <f t="array" ref="AB483">IFERROR(IF(Tabla135[[#This Row],[Registro diligenciado]]=TRUE,_xlfn.IFS(AND(Tabla135[[#This Row],[No. de Control]]=1,Tabla135[[#This Row],[Desplazamiento en la Matriz]]="Probabilidad"),D483-(D483*Tabla135[[#This Row],[Valor del control]]),AND(Tabla135[[#This Row],[No. de Control]]&gt;1,Tabla135[[#This Row],[Desplazamiento en la Matriz]]="Probabilidad"),AB482-(AB482*Tabla135[[#This Row],[Valor del control]]),AND(Tabla135[[#This Row],[No. de Control]]=1,Tabla135[[#This Row],[Desplazamiento en la Matriz]]="Impacto"),D483,AND(Tabla135[[#This Row],[No. de Control]]&gt;1,Tabla135[[#This Row],[Desplazamiento en la Matriz]]="Impacto"),AB482),""),"")</f>
        <v/>
      </c>
      <c r="AC483" s="310" t="str" cm="1">
        <f t="array" ref="AC483">IFERROR(IF(Tabla135[[#This Row],[Registro diligenciado]]=TRUE,_xlfn.IFS(AND(Tabla135[[#This Row],[No. de Control]]=1,Tabla135[[#This Row],[Desplazamiento en la Matriz]]="Impacto"),E483-(E483*Tabla135[[#This Row],[Valor del control]]),AND(Tabla135[[#This Row],[No. de Control]]&gt;1,Tabla135[[#This Row],[Desplazamiento en la Matriz]]="Impacto"),AC482-(AC482*Tabla135[[#This Row],[Valor del control]]),AND(Tabla135[[#This Row],[No. de Control]]=1,Tabla135[[#This Row],[Desplazamiento en la Matriz]]="Probabilidad"),E483,AND(Tabla135[[#This Row],[No. de Control]]&gt;1,Tabla135[[#This Row],[Desplazamiento en la Matriz]]="Probabilidad"),AC482),""),"")</f>
        <v/>
      </c>
      <c r="AD483" s="310">
        <f>IFERROR(_xlfn.MINIFS(Tabla135[Probabilidad residual],Tabla135[Id Riesgo],Tabla135[[#This Row],[Id Riesgo]]),"")</f>
        <v>0.28000000000000003</v>
      </c>
      <c r="AE483" s="310">
        <f>IFERROR(_xlfn.MINIFS(Tabla135[Impacto residual],Tabla135[Id Riesgo],Tabla135[[#This Row],[Id Riesgo]]),"")</f>
        <v>1</v>
      </c>
      <c r="AF483" s="310" t="str" cm="1">
        <f t="array" ref="AF4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3" s="310" t="str" cm="1">
        <f t="array" ref="AG4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3" s="213"/>
      <c r="AJ483" s="801">
        <f>_xlfn.MINIFS(Tabla135[Probabilidad residual],Tabla135[Id Riesgo],Tabla135[[#This Row],[Id Riesgo]])</f>
        <v>0.28000000000000003</v>
      </c>
      <c r="AK483" s="801">
        <f>_xlfn.MINIFS(Tabla135[Impacto residual],Tabla135[Id Riesgo],Tabla135[[#This Row],[Id Riesgo]])</f>
        <v>1</v>
      </c>
      <c r="AL483" s="801"/>
      <c r="AM483" s="801"/>
      <c r="AN483" s="213"/>
      <c r="AO483" s="213"/>
      <c r="AP483" s="213"/>
      <c r="AQ483" s="213"/>
      <c r="AR483" s="213"/>
      <c r="AS483" s="213"/>
      <c r="AT483" s="213"/>
      <c r="AU483" s="213"/>
      <c r="AV483" s="213"/>
      <c r="AW483" s="213"/>
      <c r="AX483" s="213"/>
      <c r="AY483" s="213"/>
    </row>
    <row r="484" spans="1:51" ht="99.45" hidden="1" x14ac:dyDescent="0.4">
      <c r="A484" s="783" t="str">
        <f>Tabla135[[#This Row],[Id Riesgo]]</f>
        <v>RC48</v>
      </c>
      <c r="B484"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4" s="776" t="b">
        <f>Tabla135[[#This Row],[Identificado en paso 1 y 2?]]</f>
        <v>1</v>
      </c>
      <c r="D484" s="801">
        <f>_xlfn.XLOOKUP(Tabla135[[#This Row],[Id Riesgo]],Tabla13[Id Riesgo],Tabla13[Probabilidad],"",1)</f>
        <v>0.4</v>
      </c>
      <c r="E484" s="801">
        <f>IF(C484=TRUE,_xlfn.XLOOKUP(Tabla135[[#This Row],[Id Riesgo]],Tabla13[Id Riesgo],Tabla13[Porcentaje Impacto],"",1),"")</f>
        <v>1</v>
      </c>
      <c r="F484" s="290" t="str">
        <f t="shared" si="47"/>
        <v>RC48</v>
      </c>
      <c r="G484" s="414" t="b">
        <f>_xlfn.XLOOKUP(F484,Tabla13[Id Riesgo],Tabla13[Registro diligenciado],FALSE,1)</f>
        <v>1</v>
      </c>
      <c r="H484" s="290" t="str">
        <f>IF(G484,_xlfn.XLOOKUP(F484,Tabla6[Id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4" s="327">
        <f>_xlfn.XLOOKUP(Tabla135[[#This Row],[Id Riesgo]],Tabla13[Id Riesgo],Tabla13[Probabilidad])</f>
        <v>0.4</v>
      </c>
      <c r="J484" s="327">
        <f>_xlfn.XLOOKUP(Tabla135[[#This Row],[Id Riesgo]],Tabla13[Id Riesgo],Tabla13[Porcentaje Impacto],"",1)</f>
        <v>1</v>
      </c>
      <c r="K484" s="311">
        <v>3</v>
      </c>
      <c r="L484" s="314"/>
      <c r="M484" s="314"/>
      <c r="N484" s="314"/>
      <c r="O484" s="295"/>
      <c r="P484" s="314"/>
      <c r="Q484" s="328" t="str">
        <f>_xlfn.TEXTJOIN(" ",TRUE,Tabla135[[#This Row],[Actividad - Acción ¿Qué?
Inicia con verbo]],Tabla135[[#This Row],[Complemento
(Observaciones o desviaciones)]])</f>
        <v/>
      </c>
      <c r="R484" s="295"/>
      <c r="S484" s="327" t="str">
        <f>_xlfn.XLOOKUP(Tabla135[[#This Row],[Tipo de control]],Tabla7[Tipo de control],Tabla7[Peso],"",1)</f>
        <v/>
      </c>
      <c r="T484" s="290" t="str">
        <f>_xlfn.XLOOKUP(Tabla135[[#This Row],[Tipo de control]],Tabla7[Tipo de control],Tabla7[Afectación matriz],"",1)</f>
        <v/>
      </c>
      <c r="U484" s="295"/>
      <c r="V484" s="327" t="str">
        <f>_xlfn.XLOOKUP(Tabla135[[#This Row],[Implementación]],Tabla11[Implementación],Tabla11[Peso],"",1)</f>
        <v/>
      </c>
      <c r="W484" s="295"/>
      <c r="X484" s="295"/>
      <c r="Y484" s="295"/>
      <c r="Z484" s="295"/>
      <c r="AA484" s="310" t="str">
        <f>IFERROR(Tabla135[[#This Row],[Peso del control]]+Tabla135[[#This Row],[Peso de la implementación]],"")</f>
        <v/>
      </c>
      <c r="AB484" s="310" t="str" cm="1">
        <f t="array" ref="AB484">IFERROR(IF(Tabla135[[#This Row],[Registro diligenciado]]=TRUE,_xlfn.IFS(AND(Tabla135[[#This Row],[No. de Control]]=1,Tabla135[[#This Row],[Desplazamiento en la Matriz]]="Probabilidad"),D484-(D484*Tabla135[[#This Row],[Valor del control]]),AND(Tabla135[[#This Row],[No. de Control]]&gt;1,Tabla135[[#This Row],[Desplazamiento en la Matriz]]="Probabilidad"),AB483-(AB483*Tabla135[[#This Row],[Valor del control]]),AND(Tabla135[[#This Row],[No. de Control]]=1,Tabla135[[#This Row],[Desplazamiento en la Matriz]]="Impacto"),D484,AND(Tabla135[[#This Row],[No. de Control]]&gt;1,Tabla135[[#This Row],[Desplazamiento en la Matriz]]="Impacto"),AB483),""),"")</f>
        <v/>
      </c>
      <c r="AC484" s="310" t="str" cm="1">
        <f t="array" ref="AC484">IFERROR(IF(Tabla135[[#This Row],[Registro diligenciado]]=TRUE,_xlfn.IFS(AND(Tabla135[[#This Row],[No. de Control]]=1,Tabla135[[#This Row],[Desplazamiento en la Matriz]]="Impacto"),E484-(E484*Tabla135[[#This Row],[Valor del control]]),AND(Tabla135[[#This Row],[No. de Control]]&gt;1,Tabla135[[#This Row],[Desplazamiento en la Matriz]]="Impacto"),AC483-(AC483*Tabla135[[#This Row],[Valor del control]]),AND(Tabla135[[#This Row],[No. de Control]]=1,Tabla135[[#This Row],[Desplazamiento en la Matriz]]="Probabilidad"),E484,AND(Tabla135[[#This Row],[No. de Control]]&gt;1,Tabla135[[#This Row],[Desplazamiento en la Matriz]]="Probabilidad"),AC483),""),"")</f>
        <v/>
      </c>
      <c r="AD484" s="310">
        <f>IFERROR(_xlfn.MINIFS(Tabla135[Probabilidad residual],Tabla135[Id Riesgo],Tabla135[[#This Row],[Id Riesgo]]),"")</f>
        <v>0.28000000000000003</v>
      </c>
      <c r="AE484" s="310">
        <f>IFERROR(_xlfn.MINIFS(Tabla135[Impacto residual],Tabla135[Id Riesgo],Tabla135[[#This Row],[Id Riesgo]]),"")</f>
        <v>1</v>
      </c>
      <c r="AF484" s="310" t="str" cm="1">
        <f t="array" ref="AF4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4" s="310" t="str" cm="1">
        <f t="array" ref="AG4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4" s="213"/>
      <c r="AJ484" s="801">
        <f>_xlfn.MINIFS(Tabla135[Probabilidad residual],Tabla135[Id Riesgo],Tabla135[[#This Row],[Id Riesgo]])</f>
        <v>0.28000000000000003</v>
      </c>
      <c r="AK484" s="801">
        <f>_xlfn.MINIFS(Tabla135[Impacto residual],Tabla135[Id Riesgo],Tabla135[[#This Row],[Id Riesgo]])</f>
        <v>1</v>
      </c>
      <c r="AL484" s="801"/>
      <c r="AM484" s="801"/>
      <c r="AN484" s="213"/>
      <c r="AO484" s="213"/>
      <c r="AP484" s="213"/>
      <c r="AQ484" s="213"/>
      <c r="AR484" s="213"/>
      <c r="AS484" s="213"/>
      <c r="AT484" s="213"/>
      <c r="AU484" s="213"/>
      <c r="AV484" s="213"/>
      <c r="AW484" s="213"/>
      <c r="AX484" s="213"/>
      <c r="AY484" s="213"/>
    </row>
    <row r="485" spans="1:51" ht="99.45" hidden="1" x14ac:dyDescent="0.4">
      <c r="A485" s="783" t="str">
        <f>Tabla135[[#This Row],[Id Riesgo]]</f>
        <v>RC48</v>
      </c>
      <c r="B485"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5" s="776" t="b">
        <f>Tabla135[[#This Row],[Identificado en paso 1 y 2?]]</f>
        <v>1</v>
      </c>
      <c r="D485" s="801">
        <f>_xlfn.XLOOKUP(Tabla135[[#This Row],[Id Riesgo]],Tabla13[Id Riesgo],Tabla13[Probabilidad],"",1)</f>
        <v>0.4</v>
      </c>
      <c r="E485" s="801">
        <f>IF(C485=TRUE,_xlfn.XLOOKUP(Tabla135[[#This Row],[Id Riesgo]],Tabla13[Id Riesgo],Tabla13[Porcentaje Impacto],"",1),"")</f>
        <v>1</v>
      </c>
      <c r="F485" s="290" t="str">
        <f t="shared" si="47"/>
        <v>RC48</v>
      </c>
      <c r="G485" s="414" t="b">
        <f>_xlfn.XLOOKUP(F485,Tabla13[Id Riesgo],Tabla13[Registro diligenciado],FALSE,1)</f>
        <v>1</v>
      </c>
      <c r="H485" s="290" t="str">
        <f>IF(G485,_xlfn.XLOOKUP(F485,Tabla6[Id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5" s="327">
        <f>_xlfn.XLOOKUP(Tabla135[[#This Row],[Id Riesgo]],Tabla13[Id Riesgo],Tabla13[Probabilidad])</f>
        <v>0.4</v>
      </c>
      <c r="J485" s="327">
        <f>_xlfn.XLOOKUP(Tabla135[[#This Row],[Id Riesgo]],Tabla13[Id Riesgo],Tabla13[Porcentaje Impacto],"",1)</f>
        <v>1</v>
      </c>
      <c r="K485" s="311">
        <v>4</v>
      </c>
      <c r="L485" s="314"/>
      <c r="M485" s="314"/>
      <c r="N485" s="314"/>
      <c r="O485" s="295"/>
      <c r="P485" s="314"/>
      <c r="Q485" s="328" t="str">
        <f>_xlfn.TEXTJOIN(" ",TRUE,Tabla135[[#This Row],[Actividad - Acción ¿Qué?
Inicia con verbo]],Tabla135[[#This Row],[Complemento
(Observaciones o desviaciones)]])</f>
        <v/>
      </c>
      <c r="R485" s="295"/>
      <c r="S485" s="327" t="str">
        <f>_xlfn.XLOOKUP(Tabla135[[#This Row],[Tipo de control]],Tabla7[Tipo de control],Tabla7[Peso],"",1)</f>
        <v/>
      </c>
      <c r="T485" s="290" t="str">
        <f>_xlfn.XLOOKUP(Tabla135[[#This Row],[Tipo de control]],Tabla7[Tipo de control],Tabla7[Afectación matriz],"",1)</f>
        <v/>
      </c>
      <c r="U485" s="295"/>
      <c r="V485" s="327" t="str">
        <f>_xlfn.XLOOKUP(Tabla135[[#This Row],[Implementación]],Tabla11[Implementación],Tabla11[Peso],"",1)</f>
        <v/>
      </c>
      <c r="W485" s="295"/>
      <c r="X485" s="295"/>
      <c r="Y485" s="295"/>
      <c r="Z485" s="295"/>
      <c r="AA485" s="310" t="str">
        <f>IFERROR(Tabla135[[#This Row],[Peso del control]]+Tabla135[[#This Row],[Peso de la implementación]],"")</f>
        <v/>
      </c>
      <c r="AB485" s="310" t="str" cm="1">
        <f t="array" ref="AB485">IFERROR(IF(Tabla135[[#This Row],[Registro diligenciado]]=TRUE,_xlfn.IFS(AND(Tabla135[[#This Row],[No. de Control]]=1,Tabla135[[#This Row],[Desplazamiento en la Matriz]]="Probabilidad"),D485-(D485*Tabla135[[#This Row],[Valor del control]]),AND(Tabla135[[#This Row],[No. de Control]]&gt;1,Tabla135[[#This Row],[Desplazamiento en la Matriz]]="Probabilidad"),AB484-(AB484*Tabla135[[#This Row],[Valor del control]]),AND(Tabla135[[#This Row],[No. de Control]]=1,Tabla135[[#This Row],[Desplazamiento en la Matriz]]="Impacto"),D485,AND(Tabla135[[#This Row],[No. de Control]]&gt;1,Tabla135[[#This Row],[Desplazamiento en la Matriz]]="Impacto"),AB484),""),"")</f>
        <v/>
      </c>
      <c r="AC485" s="310" t="str" cm="1">
        <f t="array" ref="AC485">IFERROR(IF(Tabla135[[#This Row],[Registro diligenciado]]=TRUE,_xlfn.IFS(AND(Tabla135[[#This Row],[No. de Control]]=1,Tabla135[[#This Row],[Desplazamiento en la Matriz]]="Impacto"),E485-(E485*Tabla135[[#This Row],[Valor del control]]),AND(Tabla135[[#This Row],[No. de Control]]&gt;1,Tabla135[[#This Row],[Desplazamiento en la Matriz]]="Impacto"),AC484-(AC484*Tabla135[[#This Row],[Valor del control]]),AND(Tabla135[[#This Row],[No. de Control]]=1,Tabla135[[#This Row],[Desplazamiento en la Matriz]]="Probabilidad"),E485,AND(Tabla135[[#This Row],[No. de Control]]&gt;1,Tabla135[[#This Row],[Desplazamiento en la Matriz]]="Probabilidad"),AC484),""),"")</f>
        <v/>
      </c>
      <c r="AD485" s="310">
        <f>IFERROR(_xlfn.MINIFS(Tabla135[Probabilidad residual],Tabla135[Id Riesgo],Tabla135[[#This Row],[Id Riesgo]]),"")</f>
        <v>0.28000000000000003</v>
      </c>
      <c r="AE485" s="310">
        <f>IFERROR(_xlfn.MINIFS(Tabla135[Impacto residual],Tabla135[Id Riesgo],Tabla135[[#This Row],[Id Riesgo]]),"")</f>
        <v>1</v>
      </c>
      <c r="AF485" s="310" t="str" cm="1">
        <f t="array" ref="AF4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5" s="310" t="str" cm="1">
        <f t="array" ref="AG4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5" s="213"/>
      <c r="AJ485" s="801">
        <f>_xlfn.MINIFS(Tabla135[Probabilidad residual],Tabla135[Id Riesgo],Tabla135[[#This Row],[Id Riesgo]])</f>
        <v>0.28000000000000003</v>
      </c>
      <c r="AK485" s="801">
        <f>_xlfn.MINIFS(Tabla135[Impacto residual],Tabla135[Id Riesgo],Tabla135[[#This Row],[Id Riesgo]])</f>
        <v>1</v>
      </c>
      <c r="AL485" s="801"/>
      <c r="AM485" s="801"/>
      <c r="AN485" s="213"/>
      <c r="AO485" s="213"/>
      <c r="AP485" s="213"/>
      <c r="AQ485" s="213"/>
      <c r="AR485" s="213"/>
      <c r="AS485" s="213"/>
      <c r="AT485" s="213"/>
      <c r="AU485" s="213"/>
      <c r="AV485" s="213"/>
      <c r="AW485" s="213"/>
      <c r="AX485" s="213"/>
      <c r="AY485" s="213"/>
    </row>
    <row r="486" spans="1:51" ht="99.45" hidden="1" x14ac:dyDescent="0.4">
      <c r="A486" s="783" t="str">
        <f>Tabla135[[#This Row],[Id Riesgo]]</f>
        <v>RC48</v>
      </c>
      <c r="B486"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6" s="776" t="b">
        <f>Tabla135[[#This Row],[Identificado en paso 1 y 2?]]</f>
        <v>1</v>
      </c>
      <c r="D486" s="801">
        <f>_xlfn.XLOOKUP(Tabla135[[#This Row],[Id Riesgo]],Tabla13[Id Riesgo],Tabla13[Probabilidad],"",1)</f>
        <v>0.4</v>
      </c>
      <c r="E486" s="801">
        <f>IF(C486=TRUE,_xlfn.XLOOKUP(Tabla135[[#This Row],[Id Riesgo]],Tabla13[Id Riesgo],Tabla13[Porcentaje Impacto],"",1),"")</f>
        <v>1</v>
      </c>
      <c r="F486" s="290" t="str">
        <f t="shared" si="47"/>
        <v>RC48</v>
      </c>
      <c r="G486" s="414" t="b">
        <f>_xlfn.XLOOKUP(F486,Tabla13[Id Riesgo],Tabla13[Registro diligenciado],FALSE,1)</f>
        <v>1</v>
      </c>
      <c r="H486" s="290" t="str">
        <f>IF(G486,_xlfn.XLOOKUP(F486,Tabla6[Id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6" s="327">
        <f>_xlfn.XLOOKUP(Tabla135[[#This Row],[Id Riesgo]],Tabla13[Id Riesgo],Tabla13[Probabilidad])</f>
        <v>0.4</v>
      </c>
      <c r="J486" s="327">
        <f>_xlfn.XLOOKUP(Tabla135[[#This Row],[Id Riesgo]],Tabla13[Id Riesgo],Tabla13[Porcentaje Impacto],"",1)</f>
        <v>1</v>
      </c>
      <c r="K486" s="311">
        <v>5</v>
      </c>
      <c r="L486" s="314"/>
      <c r="M486" s="314"/>
      <c r="N486" s="314"/>
      <c r="O486" s="295"/>
      <c r="P486" s="314"/>
      <c r="Q486" s="328" t="str">
        <f>_xlfn.TEXTJOIN(" ",TRUE,Tabla135[[#This Row],[Actividad - Acción ¿Qué?
Inicia con verbo]],Tabla135[[#This Row],[Complemento
(Observaciones o desviaciones)]])</f>
        <v/>
      </c>
      <c r="R486" s="295"/>
      <c r="S486" s="327" t="str">
        <f>_xlfn.XLOOKUP(Tabla135[[#This Row],[Tipo de control]],Tabla7[Tipo de control],Tabla7[Peso],"",1)</f>
        <v/>
      </c>
      <c r="T486" s="290" t="str">
        <f>_xlfn.XLOOKUP(Tabla135[[#This Row],[Tipo de control]],Tabla7[Tipo de control],Tabla7[Afectación matriz],"",1)</f>
        <v/>
      </c>
      <c r="U486" s="295"/>
      <c r="V486" s="327" t="str">
        <f>_xlfn.XLOOKUP(Tabla135[[#This Row],[Implementación]],Tabla11[Implementación],Tabla11[Peso],"",1)</f>
        <v/>
      </c>
      <c r="W486" s="295"/>
      <c r="X486" s="295"/>
      <c r="Y486" s="295"/>
      <c r="Z486" s="295"/>
      <c r="AA486" s="310" t="str">
        <f>IFERROR(Tabla135[[#This Row],[Peso del control]]+Tabla135[[#This Row],[Peso de la implementación]],"")</f>
        <v/>
      </c>
      <c r="AB486" s="310" t="str" cm="1">
        <f t="array" ref="AB486">IFERROR(IF(Tabla135[[#This Row],[Registro diligenciado]]=TRUE,_xlfn.IFS(AND(Tabla135[[#This Row],[No. de Control]]=1,Tabla135[[#This Row],[Desplazamiento en la Matriz]]="Probabilidad"),D486-(D486*Tabla135[[#This Row],[Valor del control]]),AND(Tabla135[[#This Row],[No. de Control]]&gt;1,Tabla135[[#This Row],[Desplazamiento en la Matriz]]="Probabilidad"),AB485-(AB485*Tabla135[[#This Row],[Valor del control]]),AND(Tabla135[[#This Row],[No. de Control]]=1,Tabla135[[#This Row],[Desplazamiento en la Matriz]]="Impacto"),D486,AND(Tabla135[[#This Row],[No. de Control]]&gt;1,Tabla135[[#This Row],[Desplazamiento en la Matriz]]="Impacto"),AB485),""),"")</f>
        <v/>
      </c>
      <c r="AC486" s="310" t="str" cm="1">
        <f t="array" ref="AC486">IFERROR(IF(Tabla135[[#This Row],[Registro diligenciado]]=TRUE,_xlfn.IFS(AND(Tabla135[[#This Row],[No. de Control]]=1,Tabla135[[#This Row],[Desplazamiento en la Matriz]]="Impacto"),E486-(E486*Tabla135[[#This Row],[Valor del control]]),AND(Tabla135[[#This Row],[No. de Control]]&gt;1,Tabla135[[#This Row],[Desplazamiento en la Matriz]]="Impacto"),AC485-(AC485*Tabla135[[#This Row],[Valor del control]]),AND(Tabla135[[#This Row],[No. de Control]]=1,Tabla135[[#This Row],[Desplazamiento en la Matriz]]="Probabilidad"),E486,AND(Tabla135[[#This Row],[No. de Control]]&gt;1,Tabla135[[#This Row],[Desplazamiento en la Matriz]]="Probabilidad"),AC485),""),"")</f>
        <v/>
      </c>
      <c r="AD486" s="310">
        <f>IFERROR(_xlfn.MINIFS(Tabla135[Probabilidad residual],Tabla135[Id Riesgo],Tabla135[[#This Row],[Id Riesgo]]),"")</f>
        <v>0.28000000000000003</v>
      </c>
      <c r="AE486" s="310">
        <f>IFERROR(_xlfn.MINIFS(Tabla135[Impacto residual],Tabla135[Id Riesgo],Tabla135[[#This Row],[Id Riesgo]]),"")</f>
        <v>1</v>
      </c>
      <c r="AF486" s="310" t="str" cm="1">
        <f t="array" ref="AF4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6" s="310" t="str" cm="1">
        <f t="array" ref="AG4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6" s="213"/>
      <c r="AJ486" s="801">
        <f>_xlfn.MINIFS(Tabla135[Probabilidad residual],Tabla135[Id Riesgo],Tabla135[[#This Row],[Id Riesgo]])</f>
        <v>0.28000000000000003</v>
      </c>
      <c r="AK486" s="801">
        <f>_xlfn.MINIFS(Tabla135[Impacto residual],Tabla135[Id Riesgo],Tabla135[[#This Row],[Id Riesgo]])</f>
        <v>1</v>
      </c>
      <c r="AL486" s="801"/>
      <c r="AM486" s="801"/>
      <c r="AN486" s="213"/>
      <c r="AO486" s="213"/>
      <c r="AP486" s="213"/>
      <c r="AQ486" s="213"/>
      <c r="AR486" s="213"/>
      <c r="AS486" s="213"/>
      <c r="AT486" s="213"/>
      <c r="AU486" s="213"/>
      <c r="AV486" s="213"/>
      <c r="AW486" s="213"/>
      <c r="AX486" s="213"/>
      <c r="AY486" s="213"/>
    </row>
    <row r="487" spans="1:51" ht="99.45" hidden="1" x14ac:dyDescent="0.4">
      <c r="A487" s="783" t="str">
        <f>Tabla135[[#This Row],[Id Riesgo]]</f>
        <v>RC48</v>
      </c>
      <c r="B487"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7" s="776" t="b">
        <f>Tabla135[[#This Row],[Identificado en paso 1 y 2?]]</f>
        <v>1</v>
      </c>
      <c r="D487" s="801">
        <f>_xlfn.XLOOKUP(Tabla135[[#This Row],[Id Riesgo]],Tabla13[Id Riesgo],Tabla13[Probabilidad],"",1)</f>
        <v>0.4</v>
      </c>
      <c r="E487" s="801">
        <f>IF(C487=TRUE,_xlfn.XLOOKUP(Tabla135[[#This Row],[Id Riesgo]],Tabla13[Id Riesgo],Tabla13[Porcentaje Impacto],"",1),"")</f>
        <v>1</v>
      </c>
      <c r="F487" s="290" t="str">
        <f t="shared" si="47"/>
        <v>RC48</v>
      </c>
      <c r="G487" s="414" t="b">
        <f>_xlfn.XLOOKUP(F487,Tabla13[Id Riesgo],Tabla13[Registro diligenciado],FALSE,1)</f>
        <v>1</v>
      </c>
      <c r="H487" s="290" t="str">
        <f>IF(G487,_xlfn.XLOOKUP(F487,Tabla6[Id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7" s="327">
        <f>_xlfn.XLOOKUP(Tabla135[[#This Row],[Id Riesgo]],Tabla13[Id Riesgo],Tabla13[Probabilidad])</f>
        <v>0.4</v>
      </c>
      <c r="J487" s="327">
        <f>_xlfn.XLOOKUP(Tabla135[[#This Row],[Id Riesgo]],Tabla13[Id Riesgo],Tabla13[Porcentaje Impacto],"",1)</f>
        <v>1</v>
      </c>
      <c r="K487" s="311">
        <v>6</v>
      </c>
      <c r="L487" s="314"/>
      <c r="M487" s="314"/>
      <c r="N487" s="314"/>
      <c r="O487" s="295"/>
      <c r="P487" s="314"/>
      <c r="Q487" s="328" t="str">
        <f>_xlfn.TEXTJOIN(" ",TRUE,Tabla135[[#This Row],[Actividad - Acción ¿Qué?
Inicia con verbo]],Tabla135[[#This Row],[Complemento
(Observaciones o desviaciones)]])</f>
        <v/>
      </c>
      <c r="R487" s="295"/>
      <c r="S487" s="327" t="str">
        <f>_xlfn.XLOOKUP(Tabla135[[#This Row],[Tipo de control]],Tabla7[Tipo de control],Tabla7[Peso],"",1)</f>
        <v/>
      </c>
      <c r="T487" s="290" t="str">
        <f>_xlfn.XLOOKUP(Tabla135[[#This Row],[Tipo de control]],Tabla7[Tipo de control],Tabla7[Afectación matriz],"",1)</f>
        <v/>
      </c>
      <c r="U487" s="295"/>
      <c r="V487" s="327" t="str">
        <f>_xlfn.XLOOKUP(Tabla135[[#This Row],[Implementación]],Tabla11[Implementación],Tabla11[Peso],"",1)</f>
        <v/>
      </c>
      <c r="W487" s="295"/>
      <c r="X487" s="295"/>
      <c r="Y487" s="295"/>
      <c r="Z487" s="295"/>
      <c r="AA487" s="310" t="str">
        <f>IFERROR(Tabla135[[#This Row],[Peso del control]]+Tabla135[[#This Row],[Peso de la implementación]],"")</f>
        <v/>
      </c>
      <c r="AB487" s="310" t="str" cm="1">
        <f t="array" ref="AB487">IFERROR(IF(Tabla135[[#This Row],[Registro diligenciado]]=TRUE,_xlfn.IFS(AND(Tabla135[[#This Row],[No. de Control]]=1,Tabla135[[#This Row],[Desplazamiento en la Matriz]]="Probabilidad"),D487-(D487*Tabla135[[#This Row],[Valor del control]]),AND(Tabla135[[#This Row],[No. de Control]]&gt;1,Tabla135[[#This Row],[Desplazamiento en la Matriz]]="Probabilidad"),AB486-(AB486*Tabla135[[#This Row],[Valor del control]]),AND(Tabla135[[#This Row],[No. de Control]]=1,Tabla135[[#This Row],[Desplazamiento en la Matriz]]="Impacto"),D487,AND(Tabla135[[#This Row],[No. de Control]]&gt;1,Tabla135[[#This Row],[Desplazamiento en la Matriz]]="Impacto"),AB486),""),"")</f>
        <v/>
      </c>
      <c r="AC487" s="310" t="str" cm="1">
        <f t="array" ref="AC487">IFERROR(IF(Tabla135[[#This Row],[Registro diligenciado]]=TRUE,_xlfn.IFS(AND(Tabla135[[#This Row],[No. de Control]]=1,Tabla135[[#This Row],[Desplazamiento en la Matriz]]="Impacto"),E487-(E487*Tabla135[[#This Row],[Valor del control]]),AND(Tabla135[[#This Row],[No. de Control]]&gt;1,Tabla135[[#This Row],[Desplazamiento en la Matriz]]="Impacto"),AC486-(AC486*Tabla135[[#This Row],[Valor del control]]),AND(Tabla135[[#This Row],[No. de Control]]=1,Tabla135[[#This Row],[Desplazamiento en la Matriz]]="Probabilidad"),E487,AND(Tabla135[[#This Row],[No. de Control]]&gt;1,Tabla135[[#This Row],[Desplazamiento en la Matriz]]="Probabilidad"),AC486),""),"")</f>
        <v/>
      </c>
      <c r="AD487" s="310">
        <f>IFERROR(_xlfn.MINIFS(Tabla135[Probabilidad residual],Tabla135[Id Riesgo],Tabla135[[#This Row],[Id Riesgo]]),"")</f>
        <v>0.28000000000000003</v>
      </c>
      <c r="AE487" s="310">
        <f>IFERROR(_xlfn.MINIFS(Tabla135[Impacto residual],Tabla135[Id Riesgo],Tabla135[[#This Row],[Id Riesgo]]),"")</f>
        <v>1</v>
      </c>
      <c r="AF487" s="310" t="str" cm="1">
        <f t="array" ref="AF4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7" s="310" t="str" cm="1">
        <f t="array" ref="AG4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7" s="213"/>
      <c r="AJ487" s="801">
        <f>_xlfn.MINIFS(Tabla135[Probabilidad residual],Tabla135[Id Riesgo],Tabla135[[#This Row],[Id Riesgo]])</f>
        <v>0.28000000000000003</v>
      </c>
      <c r="AK487" s="801">
        <f>_xlfn.MINIFS(Tabla135[Impacto residual],Tabla135[Id Riesgo],Tabla135[[#This Row],[Id Riesgo]])</f>
        <v>1</v>
      </c>
      <c r="AL487" s="801"/>
      <c r="AM487" s="801"/>
      <c r="AN487" s="213"/>
      <c r="AO487" s="213"/>
      <c r="AP487" s="213"/>
      <c r="AQ487" s="213"/>
      <c r="AR487" s="213"/>
      <c r="AS487" s="213"/>
      <c r="AT487" s="213"/>
      <c r="AU487" s="213"/>
      <c r="AV487" s="213"/>
      <c r="AW487" s="213"/>
      <c r="AX487" s="213"/>
      <c r="AY487" s="213"/>
    </row>
    <row r="488" spans="1:51" ht="99.45" hidden="1" x14ac:dyDescent="0.4">
      <c r="A488" s="783" t="str">
        <f>Tabla135[[#This Row],[Id Riesgo]]</f>
        <v>RC48</v>
      </c>
      <c r="B488"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8" s="776" t="b">
        <f>Tabla135[[#This Row],[Identificado en paso 1 y 2?]]</f>
        <v>1</v>
      </c>
      <c r="D488" s="801">
        <f>_xlfn.XLOOKUP(Tabla135[[#This Row],[Id Riesgo]],Tabla13[Id Riesgo],Tabla13[Probabilidad],"",1)</f>
        <v>0.4</v>
      </c>
      <c r="E488" s="801">
        <f>IF(C488=TRUE,_xlfn.XLOOKUP(Tabla135[[#This Row],[Id Riesgo]],Tabla13[Id Riesgo],Tabla13[Porcentaje Impacto],"",1),"")</f>
        <v>1</v>
      </c>
      <c r="F488" s="290" t="str">
        <f t="shared" si="47"/>
        <v>RC48</v>
      </c>
      <c r="G488" s="414" t="b">
        <f>_xlfn.XLOOKUP(F488,Tabla13[Id Riesgo],Tabla13[Registro diligenciado],FALSE,1)</f>
        <v>1</v>
      </c>
      <c r="H488" s="290" t="str">
        <f>IF(G488,_xlfn.XLOOKUP(F488,Tabla6[Id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8" s="327">
        <f>_xlfn.XLOOKUP(Tabla135[[#This Row],[Id Riesgo]],Tabla13[Id Riesgo],Tabla13[Probabilidad])</f>
        <v>0.4</v>
      </c>
      <c r="J488" s="327">
        <f>_xlfn.XLOOKUP(Tabla135[[#This Row],[Id Riesgo]],Tabla13[Id Riesgo],Tabla13[Porcentaje Impacto],"",1)</f>
        <v>1</v>
      </c>
      <c r="K488" s="311">
        <v>7</v>
      </c>
      <c r="L488" s="314"/>
      <c r="M488" s="314"/>
      <c r="N488" s="314"/>
      <c r="O488" s="295"/>
      <c r="P488" s="314"/>
      <c r="Q488" s="328" t="str">
        <f>_xlfn.TEXTJOIN(" ",TRUE,Tabla135[[#This Row],[Actividad - Acción ¿Qué?
Inicia con verbo]],Tabla135[[#This Row],[Complemento
(Observaciones o desviaciones)]])</f>
        <v/>
      </c>
      <c r="R488" s="295"/>
      <c r="S488" s="327" t="str">
        <f>_xlfn.XLOOKUP(Tabla135[[#This Row],[Tipo de control]],Tabla7[Tipo de control],Tabla7[Peso],"",1)</f>
        <v/>
      </c>
      <c r="T488" s="290" t="str">
        <f>_xlfn.XLOOKUP(Tabla135[[#This Row],[Tipo de control]],Tabla7[Tipo de control],Tabla7[Afectación matriz],"",1)</f>
        <v/>
      </c>
      <c r="U488" s="295"/>
      <c r="V488" s="327" t="str">
        <f>_xlfn.XLOOKUP(Tabla135[[#This Row],[Implementación]],Tabla11[Implementación],Tabla11[Peso],"",1)</f>
        <v/>
      </c>
      <c r="W488" s="295"/>
      <c r="X488" s="295"/>
      <c r="Y488" s="295"/>
      <c r="Z488" s="295"/>
      <c r="AA488" s="310" t="str">
        <f>IFERROR(Tabla135[[#This Row],[Peso del control]]+Tabla135[[#This Row],[Peso de la implementación]],"")</f>
        <v/>
      </c>
      <c r="AB488" s="310" t="str" cm="1">
        <f t="array" ref="AB488">IFERROR(IF(Tabla135[[#This Row],[Registro diligenciado]]=TRUE,_xlfn.IFS(AND(Tabla135[[#This Row],[No. de Control]]=1,Tabla135[[#This Row],[Desplazamiento en la Matriz]]="Probabilidad"),D488-(D488*Tabla135[[#This Row],[Valor del control]]),AND(Tabla135[[#This Row],[No. de Control]]&gt;1,Tabla135[[#This Row],[Desplazamiento en la Matriz]]="Probabilidad"),AB487-(AB487*Tabla135[[#This Row],[Valor del control]]),AND(Tabla135[[#This Row],[No. de Control]]=1,Tabla135[[#This Row],[Desplazamiento en la Matriz]]="Impacto"),D488,AND(Tabla135[[#This Row],[No. de Control]]&gt;1,Tabla135[[#This Row],[Desplazamiento en la Matriz]]="Impacto"),AB487),""),"")</f>
        <v/>
      </c>
      <c r="AC488" s="310" t="str" cm="1">
        <f t="array" ref="AC488">IFERROR(IF(Tabla135[[#This Row],[Registro diligenciado]]=TRUE,_xlfn.IFS(AND(Tabla135[[#This Row],[No. de Control]]=1,Tabla135[[#This Row],[Desplazamiento en la Matriz]]="Impacto"),E488-(E488*Tabla135[[#This Row],[Valor del control]]),AND(Tabla135[[#This Row],[No. de Control]]&gt;1,Tabla135[[#This Row],[Desplazamiento en la Matriz]]="Impacto"),AC487-(AC487*Tabla135[[#This Row],[Valor del control]]),AND(Tabla135[[#This Row],[No. de Control]]=1,Tabla135[[#This Row],[Desplazamiento en la Matriz]]="Probabilidad"),E488,AND(Tabla135[[#This Row],[No. de Control]]&gt;1,Tabla135[[#This Row],[Desplazamiento en la Matriz]]="Probabilidad"),AC487),""),"")</f>
        <v/>
      </c>
      <c r="AD488" s="310">
        <f>IFERROR(_xlfn.MINIFS(Tabla135[Probabilidad residual],Tabla135[Id Riesgo],Tabla135[[#This Row],[Id Riesgo]]),"")</f>
        <v>0.28000000000000003</v>
      </c>
      <c r="AE488" s="310">
        <f>IFERROR(_xlfn.MINIFS(Tabla135[Impacto residual],Tabla135[Id Riesgo],Tabla135[[#This Row],[Id Riesgo]]),"")</f>
        <v>1</v>
      </c>
      <c r="AF488" s="310" t="str" cm="1">
        <f t="array" ref="AF4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8" s="310" t="str" cm="1">
        <f t="array" ref="AG4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8" s="213"/>
      <c r="AJ488" s="801">
        <f>_xlfn.MINIFS(Tabla135[Probabilidad residual],Tabla135[Id Riesgo],Tabla135[[#This Row],[Id Riesgo]])</f>
        <v>0.28000000000000003</v>
      </c>
      <c r="AK488" s="801">
        <f>_xlfn.MINIFS(Tabla135[Impacto residual],Tabla135[Id Riesgo],Tabla135[[#This Row],[Id Riesgo]])</f>
        <v>1</v>
      </c>
      <c r="AL488" s="801"/>
      <c r="AM488" s="801"/>
      <c r="AN488" s="213"/>
      <c r="AO488" s="213"/>
      <c r="AP488" s="213"/>
      <c r="AQ488" s="213"/>
      <c r="AR488" s="213"/>
      <c r="AS488" s="213"/>
      <c r="AT488" s="213"/>
      <c r="AU488" s="213"/>
      <c r="AV488" s="213"/>
      <c r="AW488" s="213"/>
      <c r="AX488" s="213"/>
      <c r="AY488" s="213"/>
    </row>
    <row r="489" spans="1:51" ht="99.45" hidden="1" x14ac:dyDescent="0.4">
      <c r="A489" s="783" t="str">
        <f>Tabla135[[#This Row],[Id Riesgo]]</f>
        <v>RC48</v>
      </c>
      <c r="B489"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89" s="776" t="b">
        <f>Tabla135[[#This Row],[Identificado en paso 1 y 2?]]</f>
        <v>1</v>
      </c>
      <c r="D489" s="801">
        <f>_xlfn.XLOOKUP(Tabla135[[#This Row],[Id Riesgo]],Tabla13[Id Riesgo],Tabla13[Probabilidad],"",1)</f>
        <v>0.4</v>
      </c>
      <c r="E489" s="801">
        <f>IF(C489=TRUE,_xlfn.XLOOKUP(Tabla135[[#This Row],[Id Riesgo]],Tabla13[Id Riesgo],Tabla13[Porcentaje Impacto],"",1),"")</f>
        <v>1</v>
      </c>
      <c r="F489" s="290" t="str">
        <f t="shared" si="47"/>
        <v>RC48</v>
      </c>
      <c r="G489" s="414" t="b">
        <f>_xlfn.XLOOKUP(F489,Tabla13[Id Riesgo],Tabla13[Registro diligenciado],FALSE,1)</f>
        <v>1</v>
      </c>
      <c r="H489" s="290" t="str">
        <f>IF(G489,_xlfn.XLOOKUP(F489,Tabla6[Id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89" s="327">
        <f>_xlfn.XLOOKUP(Tabla135[[#This Row],[Id Riesgo]],Tabla13[Id Riesgo],Tabla13[Probabilidad])</f>
        <v>0.4</v>
      </c>
      <c r="J489" s="327">
        <f>_xlfn.XLOOKUP(Tabla135[[#This Row],[Id Riesgo]],Tabla13[Id Riesgo],Tabla13[Porcentaje Impacto],"",1)</f>
        <v>1</v>
      </c>
      <c r="K489" s="311">
        <v>8</v>
      </c>
      <c r="L489" s="314"/>
      <c r="M489" s="314"/>
      <c r="N489" s="314"/>
      <c r="O489" s="295"/>
      <c r="P489" s="314"/>
      <c r="Q489" s="328" t="str">
        <f>_xlfn.TEXTJOIN(" ",TRUE,Tabla135[[#This Row],[Actividad - Acción ¿Qué?
Inicia con verbo]],Tabla135[[#This Row],[Complemento
(Observaciones o desviaciones)]])</f>
        <v/>
      </c>
      <c r="R489" s="295"/>
      <c r="S489" s="327" t="str">
        <f>_xlfn.XLOOKUP(Tabla135[[#This Row],[Tipo de control]],Tabla7[Tipo de control],Tabla7[Peso],"",1)</f>
        <v/>
      </c>
      <c r="T489" s="290" t="str">
        <f>_xlfn.XLOOKUP(Tabla135[[#This Row],[Tipo de control]],Tabla7[Tipo de control],Tabla7[Afectación matriz],"",1)</f>
        <v/>
      </c>
      <c r="U489" s="295"/>
      <c r="V489" s="327" t="str">
        <f>_xlfn.XLOOKUP(Tabla135[[#This Row],[Implementación]],Tabla11[Implementación],Tabla11[Peso],"",1)</f>
        <v/>
      </c>
      <c r="W489" s="295"/>
      <c r="X489" s="295"/>
      <c r="Y489" s="295"/>
      <c r="Z489" s="295"/>
      <c r="AA489" s="310" t="str">
        <f>IFERROR(Tabla135[[#This Row],[Peso del control]]+Tabla135[[#This Row],[Peso de la implementación]],"")</f>
        <v/>
      </c>
      <c r="AB489" s="310" t="str" cm="1">
        <f t="array" ref="AB489">IFERROR(IF(Tabla135[[#This Row],[Registro diligenciado]]=TRUE,_xlfn.IFS(AND(Tabla135[[#This Row],[No. de Control]]=1,Tabla135[[#This Row],[Desplazamiento en la Matriz]]="Probabilidad"),D489-(D489*Tabla135[[#This Row],[Valor del control]]),AND(Tabla135[[#This Row],[No. de Control]]&gt;1,Tabla135[[#This Row],[Desplazamiento en la Matriz]]="Probabilidad"),AB488-(AB488*Tabla135[[#This Row],[Valor del control]]),AND(Tabla135[[#This Row],[No. de Control]]=1,Tabla135[[#This Row],[Desplazamiento en la Matriz]]="Impacto"),D489,AND(Tabla135[[#This Row],[No. de Control]]&gt;1,Tabla135[[#This Row],[Desplazamiento en la Matriz]]="Impacto"),AB488),""),"")</f>
        <v/>
      </c>
      <c r="AC489" s="310" t="str" cm="1">
        <f t="array" ref="AC489">IFERROR(IF(Tabla135[[#This Row],[Registro diligenciado]]=TRUE,_xlfn.IFS(AND(Tabla135[[#This Row],[No. de Control]]=1,Tabla135[[#This Row],[Desplazamiento en la Matriz]]="Impacto"),E489-(E489*Tabla135[[#This Row],[Valor del control]]),AND(Tabla135[[#This Row],[No. de Control]]&gt;1,Tabla135[[#This Row],[Desplazamiento en la Matriz]]="Impacto"),AC488-(AC488*Tabla135[[#This Row],[Valor del control]]),AND(Tabla135[[#This Row],[No. de Control]]=1,Tabla135[[#This Row],[Desplazamiento en la Matriz]]="Probabilidad"),E489,AND(Tabla135[[#This Row],[No. de Control]]&gt;1,Tabla135[[#This Row],[Desplazamiento en la Matriz]]="Probabilidad"),AC488),""),"")</f>
        <v/>
      </c>
      <c r="AD489" s="310">
        <f>IFERROR(_xlfn.MINIFS(Tabla135[Probabilidad residual],Tabla135[Id Riesgo],Tabla135[[#This Row],[Id Riesgo]]),"")</f>
        <v>0.28000000000000003</v>
      </c>
      <c r="AE489" s="310">
        <f>IFERROR(_xlfn.MINIFS(Tabla135[Impacto residual],Tabla135[Id Riesgo],Tabla135[[#This Row],[Id Riesgo]]),"")</f>
        <v>1</v>
      </c>
      <c r="AF489" s="310" t="str" cm="1">
        <f t="array" ref="AF4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89" s="310" t="str" cm="1">
        <f t="array" ref="AG4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89" s="213"/>
      <c r="AJ489" s="801">
        <f>_xlfn.MINIFS(Tabla135[Probabilidad residual],Tabla135[Id Riesgo],Tabla135[[#This Row],[Id Riesgo]])</f>
        <v>0.28000000000000003</v>
      </c>
      <c r="AK489" s="801">
        <f>_xlfn.MINIFS(Tabla135[Impacto residual],Tabla135[Id Riesgo],Tabla135[[#This Row],[Id Riesgo]])</f>
        <v>1</v>
      </c>
      <c r="AL489" s="801"/>
      <c r="AM489" s="801"/>
      <c r="AN489" s="213"/>
      <c r="AO489" s="213"/>
      <c r="AP489" s="213"/>
      <c r="AQ489" s="213"/>
      <c r="AR489" s="213"/>
      <c r="AS489" s="213"/>
      <c r="AT489" s="213"/>
      <c r="AU489" s="213"/>
      <c r="AV489" s="213"/>
      <c r="AW489" s="213"/>
      <c r="AX489" s="213"/>
      <c r="AY489" s="213"/>
    </row>
    <row r="490" spans="1:51" ht="99.45" hidden="1" x14ac:dyDescent="0.4">
      <c r="A490" s="783" t="str">
        <f>Tabla135[[#This Row],[Id Riesgo]]</f>
        <v>RC48</v>
      </c>
      <c r="B490"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90" s="776" t="b">
        <f>Tabla135[[#This Row],[Identificado en paso 1 y 2?]]</f>
        <v>1</v>
      </c>
      <c r="D490" s="801">
        <f>_xlfn.XLOOKUP(Tabla135[[#This Row],[Id Riesgo]],Tabla13[Id Riesgo],Tabla13[Probabilidad],"",1)</f>
        <v>0.4</v>
      </c>
      <c r="E490" s="801">
        <f>IF(C490=TRUE,_xlfn.XLOOKUP(Tabla135[[#This Row],[Id Riesgo]],Tabla13[Id Riesgo],Tabla13[Porcentaje Impacto],"",1),"")</f>
        <v>1</v>
      </c>
      <c r="F490" s="290" t="str">
        <f t="shared" si="47"/>
        <v>RC48</v>
      </c>
      <c r="G490" s="414" t="b">
        <f>_xlfn.XLOOKUP(F490,Tabla13[Id Riesgo],Tabla13[Registro diligenciado],FALSE,1)</f>
        <v>1</v>
      </c>
      <c r="H490" s="290" t="str">
        <f>IF(G490,_xlfn.XLOOKUP(F490,Tabla6[Id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90" s="327">
        <f>_xlfn.XLOOKUP(Tabla135[[#This Row],[Id Riesgo]],Tabla13[Id Riesgo],Tabla13[Probabilidad])</f>
        <v>0.4</v>
      </c>
      <c r="J490" s="327">
        <f>_xlfn.XLOOKUP(Tabla135[[#This Row],[Id Riesgo]],Tabla13[Id Riesgo],Tabla13[Porcentaje Impacto],"",1)</f>
        <v>1</v>
      </c>
      <c r="K490" s="311">
        <v>9</v>
      </c>
      <c r="L490" s="314"/>
      <c r="M490" s="314"/>
      <c r="N490" s="314"/>
      <c r="O490" s="295"/>
      <c r="P490" s="314"/>
      <c r="Q490" s="328" t="str">
        <f>_xlfn.TEXTJOIN(" ",TRUE,Tabla135[[#This Row],[Actividad - Acción ¿Qué?
Inicia con verbo]],Tabla135[[#This Row],[Complemento
(Observaciones o desviaciones)]])</f>
        <v/>
      </c>
      <c r="R490" s="295"/>
      <c r="S490" s="327" t="str">
        <f>_xlfn.XLOOKUP(Tabla135[[#This Row],[Tipo de control]],Tabla7[Tipo de control],Tabla7[Peso],"",1)</f>
        <v/>
      </c>
      <c r="T490" s="290" t="str">
        <f>_xlfn.XLOOKUP(Tabla135[[#This Row],[Tipo de control]],Tabla7[Tipo de control],Tabla7[Afectación matriz],"",1)</f>
        <v/>
      </c>
      <c r="U490" s="295"/>
      <c r="V490" s="327" t="str">
        <f>_xlfn.XLOOKUP(Tabla135[[#This Row],[Implementación]],Tabla11[Implementación],Tabla11[Peso],"",1)</f>
        <v/>
      </c>
      <c r="W490" s="295"/>
      <c r="X490" s="295"/>
      <c r="Y490" s="295"/>
      <c r="Z490" s="295"/>
      <c r="AA490" s="310" t="str">
        <f>IFERROR(Tabla135[[#This Row],[Peso del control]]+Tabla135[[#This Row],[Peso de la implementación]],"")</f>
        <v/>
      </c>
      <c r="AB490" s="310" t="str" cm="1">
        <f t="array" ref="AB490">IFERROR(IF(Tabla135[[#This Row],[Registro diligenciado]]=TRUE,_xlfn.IFS(AND(Tabla135[[#This Row],[No. de Control]]=1,Tabla135[[#This Row],[Desplazamiento en la Matriz]]="Probabilidad"),D490-(D490*Tabla135[[#This Row],[Valor del control]]),AND(Tabla135[[#This Row],[No. de Control]]&gt;1,Tabla135[[#This Row],[Desplazamiento en la Matriz]]="Probabilidad"),AB489-(AB489*Tabla135[[#This Row],[Valor del control]]),AND(Tabla135[[#This Row],[No. de Control]]=1,Tabla135[[#This Row],[Desplazamiento en la Matriz]]="Impacto"),D490,AND(Tabla135[[#This Row],[No. de Control]]&gt;1,Tabla135[[#This Row],[Desplazamiento en la Matriz]]="Impacto"),AB489),""),"")</f>
        <v/>
      </c>
      <c r="AC490" s="310" t="str" cm="1">
        <f t="array" ref="AC490">IFERROR(IF(Tabla135[[#This Row],[Registro diligenciado]]=TRUE,_xlfn.IFS(AND(Tabla135[[#This Row],[No. de Control]]=1,Tabla135[[#This Row],[Desplazamiento en la Matriz]]="Impacto"),E490-(E490*Tabla135[[#This Row],[Valor del control]]),AND(Tabla135[[#This Row],[No. de Control]]&gt;1,Tabla135[[#This Row],[Desplazamiento en la Matriz]]="Impacto"),AC489-(AC489*Tabla135[[#This Row],[Valor del control]]),AND(Tabla135[[#This Row],[No. de Control]]=1,Tabla135[[#This Row],[Desplazamiento en la Matriz]]="Probabilidad"),E490,AND(Tabla135[[#This Row],[No. de Control]]&gt;1,Tabla135[[#This Row],[Desplazamiento en la Matriz]]="Probabilidad"),AC489),""),"")</f>
        <v/>
      </c>
      <c r="AD490" s="310">
        <f>IFERROR(_xlfn.MINIFS(Tabla135[Probabilidad residual],Tabla135[Id Riesgo],Tabla135[[#This Row],[Id Riesgo]]),"")</f>
        <v>0.28000000000000003</v>
      </c>
      <c r="AE490" s="310">
        <f>IFERROR(_xlfn.MINIFS(Tabla135[Impacto residual],Tabla135[Id Riesgo],Tabla135[[#This Row],[Id Riesgo]]),"")</f>
        <v>1</v>
      </c>
      <c r="AF490" s="310" t="str" cm="1">
        <f t="array" ref="AF4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0" s="310" t="str" cm="1">
        <f t="array" ref="AG4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0" s="213"/>
      <c r="AJ490" s="801">
        <f>_xlfn.MINIFS(Tabla135[Probabilidad residual],Tabla135[Id Riesgo],Tabla135[[#This Row],[Id Riesgo]])</f>
        <v>0.28000000000000003</v>
      </c>
      <c r="AK490" s="801">
        <f>_xlfn.MINIFS(Tabla135[Impacto residual],Tabla135[Id Riesgo],Tabla135[[#This Row],[Id Riesgo]])</f>
        <v>1</v>
      </c>
      <c r="AL490" s="801"/>
      <c r="AM490" s="801"/>
      <c r="AN490" s="213"/>
      <c r="AO490" s="213"/>
      <c r="AP490" s="213"/>
      <c r="AQ490" s="213"/>
      <c r="AR490" s="213"/>
      <c r="AS490" s="213"/>
      <c r="AT490" s="213"/>
      <c r="AU490" s="213"/>
      <c r="AV490" s="213"/>
      <c r="AW490" s="213"/>
      <c r="AX490" s="213"/>
      <c r="AY490" s="213"/>
    </row>
    <row r="491" spans="1:51" ht="99.45" hidden="1" x14ac:dyDescent="0.4">
      <c r="A491" s="783" t="str">
        <f>Tabla135[[#This Row],[Id Riesgo]]</f>
        <v>RC48</v>
      </c>
      <c r="B491" s="784" t="str">
        <f>Tabla135[[#This Row],[Riesgo]]</f>
        <v>Posibilidad de afectación Legal, Reputacional, Económica por Fraude interno, Soborno entrante, Soborno saliente, Corrupción debido a la implementación de iniciativas comunitarias, que afecte la adecuada ejecución de los recursos y el logro de sus objetivos misionales.</v>
      </c>
      <c r="C491" s="776" t="b">
        <f>Tabla135[[#This Row],[Identificado en paso 1 y 2?]]</f>
        <v>1</v>
      </c>
      <c r="D491" s="801">
        <f>_xlfn.XLOOKUP(Tabla135[[#This Row],[Id Riesgo]],Tabla13[Id Riesgo],Tabla13[Probabilidad],"",1)</f>
        <v>0.4</v>
      </c>
      <c r="E491" s="801">
        <f>IF(C491=TRUE,_xlfn.XLOOKUP(Tabla135[[#This Row],[Id Riesgo]],Tabla13[Id Riesgo],Tabla13[Porcentaje Impacto],"",1),"")</f>
        <v>1</v>
      </c>
      <c r="F491" s="290" t="str">
        <f t="shared" si="47"/>
        <v>RC48</v>
      </c>
      <c r="G491" s="414" t="b">
        <f>_xlfn.XLOOKUP(F491,Tabla13[Id Riesgo],Tabla13[Registro diligenciado],FALSE,1)</f>
        <v>1</v>
      </c>
      <c r="H491" s="290" t="str">
        <f>IF(G491,_xlfn.XLOOKUP(F491,Tabla6[Id Riesgo],Tabla6[DESCRIPCIÓN DEL RIESGO],FALSE,1),"")</f>
        <v>Posibilidad de afectación Legal, Reputacional, Económica por Fraude interno, Soborno entrante, Soborno saliente, Corrupción debido a la implementación de iniciativas comunitarias, que afecte la adecuada ejecución de los recursos y el logro de sus objetivos misionales.</v>
      </c>
      <c r="I491" s="327">
        <f>_xlfn.XLOOKUP(Tabla135[[#This Row],[Id Riesgo]],Tabla13[Id Riesgo],Tabla13[Probabilidad])</f>
        <v>0.4</v>
      </c>
      <c r="J491" s="327">
        <f>_xlfn.XLOOKUP(Tabla135[[#This Row],[Id Riesgo]],Tabla13[Id Riesgo],Tabla13[Porcentaje Impacto],"",1)</f>
        <v>1</v>
      </c>
      <c r="K491" s="311">
        <v>10</v>
      </c>
      <c r="L491" s="314"/>
      <c r="M491" s="314"/>
      <c r="N491" s="314"/>
      <c r="O491" s="295"/>
      <c r="P491" s="314"/>
      <c r="Q491" s="328" t="str">
        <f>_xlfn.TEXTJOIN(" ",TRUE,Tabla135[[#This Row],[Actividad - Acción ¿Qué?
Inicia con verbo]],Tabla135[[#This Row],[Complemento
(Observaciones o desviaciones)]])</f>
        <v/>
      </c>
      <c r="R491" s="295"/>
      <c r="S491" s="327" t="str">
        <f>_xlfn.XLOOKUP(Tabla135[[#This Row],[Tipo de control]],Tabla7[Tipo de control],Tabla7[Peso],"",1)</f>
        <v/>
      </c>
      <c r="T491" s="290" t="str">
        <f>_xlfn.XLOOKUP(Tabla135[[#This Row],[Tipo de control]],Tabla7[Tipo de control],Tabla7[Afectación matriz],"",1)</f>
        <v/>
      </c>
      <c r="U491" s="295"/>
      <c r="V491" s="327" t="str">
        <f>_xlfn.XLOOKUP(Tabla135[[#This Row],[Implementación]],Tabla11[Implementación],Tabla11[Peso],"",1)</f>
        <v/>
      </c>
      <c r="W491" s="295"/>
      <c r="X491" s="295"/>
      <c r="Y491" s="295"/>
      <c r="Z491" s="295"/>
      <c r="AA491" s="310" t="str">
        <f>IFERROR(Tabla135[[#This Row],[Peso del control]]+Tabla135[[#This Row],[Peso de la implementación]],"")</f>
        <v/>
      </c>
      <c r="AB491" s="310" t="str" cm="1">
        <f t="array" ref="AB491">IFERROR(IF(Tabla135[[#This Row],[Registro diligenciado]]=TRUE,_xlfn.IFS(AND(Tabla135[[#This Row],[No. de Control]]=1,Tabla135[[#This Row],[Desplazamiento en la Matriz]]="Probabilidad"),D491-(D491*Tabla135[[#This Row],[Valor del control]]),AND(Tabla135[[#This Row],[No. de Control]]&gt;1,Tabla135[[#This Row],[Desplazamiento en la Matriz]]="Probabilidad"),AB490-(AB490*Tabla135[[#This Row],[Valor del control]]),AND(Tabla135[[#This Row],[No. de Control]]=1,Tabla135[[#This Row],[Desplazamiento en la Matriz]]="Impacto"),D491,AND(Tabla135[[#This Row],[No. de Control]]&gt;1,Tabla135[[#This Row],[Desplazamiento en la Matriz]]="Impacto"),AB490),""),"")</f>
        <v/>
      </c>
      <c r="AC491" s="310" t="str" cm="1">
        <f t="array" ref="AC491">IFERROR(IF(Tabla135[[#This Row],[Registro diligenciado]]=TRUE,_xlfn.IFS(AND(Tabla135[[#This Row],[No. de Control]]=1,Tabla135[[#This Row],[Desplazamiento en la Matriz]]="Impacto"),E491-(E491*Tabla135[[#This Row],[Valor del control]]),AND(Tabla135[[#This Row],[No. de Control]]&gt;1,Tabla135[[#This Row],[Desplazamiento en la Matriz]]="Impacto"),AC490-(AC490*Tabla135[[#This Row],[Valor del control]]),AND(Tabla135[[#This Row],[No. de Control]]=1,Tabla135[[#This Row],[Desplazamiento en la Matriz]]="Probabilidad"),E491,AND(Tabla135[[#This Row],[No. de Control]]&gt;1,Tabla135[[#This Row],[Desplazamiento en la Matriz]]="Probabilidad"),AC490),""),"")</f>
        <v/>
      </c>
      <c r="AD491" s="310">
        <f>IFERROR(_xlfn.MINIFS(Tabla135[Probabilidad residual],Tabla135[Id Riesgo],Tabla135[[#This Row],[Id Riesgo]]),"")</f>
        <v>0.28000000000000003</v>
      </c>
      <c r="AE491" s="310">
        <f>IFERROR(_xlfn.MINIFS(Tabla135[Impacto residual],Tabla135[Id Riesgo],Tabla135[[#This Row],[Id Riesgo]]),"")</f>
        <v>1</v>
      </c>
      <c r="AF491" s="310" t="str" cm="1">
        <f t="array" ref="AF4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1" s="310" t="str" cm="1">
        <f t="array" ref="AG4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1" s="213"/>
      <c r="AJ491" s="801">
        <f>_xlfn.MINIFS(Tabla135[Probabilidad residual],Tabla135[Id Riesgo],Tabla135[[#This Row],[Id Riesgo]])</f>
        <v>0.28000000000000003</v>
      </c>
      <c r="AK491" s="801">
        <f>_xlfn.MINIFS(Tabla135[Impacto residual],Tabla135[Id Riesgo],Tabla135[[#This Row],[Id Riesgo]])</f>
        <v>1</v>
      </c>
      <c r="AL491" s="801"/>
      <c r="AM491" s="801"/>
      <c r="AN491" s="213"/>
      <c r="AO491" s="213"/>
      <c r="AP491" s="213"/>
      <c r="AQ491" s="213"/>
      <c r="AR491" s="213"/>
      <c r="AS491" s="213"/>
      <c r="AT491" s="213"/>
      <c r="AU491" s="213"/>
      <c r="AV491" s="213"/>
      <c r="AW491" s="213"/>
      <c r="AX491" s="213"/>
      <c r="AY491" s="213"/>
    </row>
    <row r="492" spans="1:51" ht="131.15" x14ac:dyDescent="0.4">
      <c r="A492" s="783" t="str">
        <f>Tabla135[[#This Row],[Id Riesgo]]</f>
        <v>RC49</v>
      </c>
      <c r="B492"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2" s="776" t="b">
        <f>Tabla135[[#This Row],[Identificado en paso 1 y 2?]]</f>
        <v>1</v>
      </c>
      <c r="D492" s="801">
        <f>_xlfn.XLOOKUP(Tabla135[[#This Row],[Id Riesgo]],Tabla13[Id Riesgo],Tabla13[Probabilidad],"",1)</f>
        <v>0.6</v>
      </c>
      <c r="E492" s="801">
        <f>IF(C492=TRUE,_xlfn.XLOOKUP(Tabla135[[#This Row],[Id Riesgo]],Tabla13[Id Riesgo],Tabla13[Porcentaje Impacto],"",1),"")</f>
        <v>1</v>
      </c>
      <c r="F492" s="290" t="s">
        <v>640</v>
      </c>
      <c r="G492" s="414" t="b">
        <f>_xlfn.XLOOKUP(F492,Tabla13[Id Riesgo],Tabla13[Registro diligenciado],FALSE,1)</f>
        <v>1</v>
      </c>
      <c r="H492" s="290" t="str">
        <f>IF(G492,_xlfn.XLOOKUP(F492,Tabla6[Id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2" s="327">
        <f>_xlfn.XLOOKUP(Tabla135[[#This Row],[Id Riesgo]],Tabla13[Id Riesgo],Tabla13[Probabilidad])</f>
        <v>0.6</v>
      </c>
      <c r="J492" s="327">
        <f>_xlfn.XLOOKUP(Tabla135[[#This Row],[Id Riesgo]],Tabla13[Id Riesgo],Tabla13[Porcentaje Impacto],"",1)</f>
        <v>1</v>
      </c>
      <c r="K492" s="311">
        <v>1</v>
      </c>
      <c r="L492" s="314" t="s">
        <v>304</v>
      </c>
      <c r="M492" s="314" t="s">
        <v>201</v>
      </c>
      <c r="N492" s="314"/>
      <c r="O492" s="465" t="s">
        <v>1049</v>
      </c>
      <c r="P492" s="314" t="s">
        <v>1050</v>
      </c>
      <c r="Q492" s="328" t="str">
        <f>_xlfn.TEXTJOIN(" ",TRUE,Tabla135[[#This Row],[Actividad - Acción ¿Qué?
Inicia con verbo]],Tabla135[[#This Row],[Complemento
(Observaciones o desviaciones)]])</f>
        <v>El(los) profesional(es) del GITGC, revisa(n) técnica y jurídicamente que los estudios previos y el proyecto de pliego guarden coherencia con la necesidad identificada, el análisis del sector y la modalidad de selección, y que no contengan requisitos habilitantes, técnicos o financieros restrictivos o injustificados en caso de advertir inconsistencias, el(los) profesional(es) del GITGC deja(n) las observaciones en el documento para  que el (los) profesional(es) del área solicitante realicen los ajustes respectivos</v>
      </c>
      <c r="R492" s="295" t="s">
        <v>135</v>
      </c>
      <c r="S492" s="327">
        <f>_xlfn.XLOOKUP(Tabla135[[#This Row],[Tipo de control]],Tabla7[Tipo de control],Tabla7[Peso],"",1)</f>
        <v>0.15</v>
      </c>
      <c r="T492" s="290" t="str">
        <f>_xlfn.XLOOKUP(Tabla135[[#This Row],[Tipo de control]],Tabla7[Tipo de control],Tabla7[Afectación matriz],"",1)</f>
        <v>Probabilidad</v>
      </c>
      <c r="U492" s="295" t="s">
        <v>136</v>
      </c>
      <c r="V492" s="327">
        <f>_xlfn.XLOOKUP(Tabla135[[#This Row],[Implementación]],Tabla11[Implementación],Tabla11[Peso],"",1)</f>
        <v>0.15</v>
      </c>
      <c r="W492" s="295" t="s">
        <v>161</v>
      </c>
      <c r="X492" s="295" t="s">
        <v>99</v>
      </c>
      <c r="Y492" s="295" t="s">
        <v>100</v>
      </c>
      <c r="Z492" s="295" t="s">
        <v>101</v>
      </c>
      <c r="AA492" s="310">
        <f>IFERROR(Tabla135[[#This Row],[Peso del control]]+Tabla135[[#This Row],[Peso de la implementación]],"")</f>
        <v>0.3</v>
      </c>
      <c r="AB492" s="310" cm="1">
        <f t="array" ref="AB492">IFERROR(IF(Tabla135[[#This Row],[Registro diligenciado]]=TRUE,_xlfn.IFS(AND(Tabla135[[#This Row],[No. de Control]]=1,Tabla135[[#This Row],[Desplazamiento en la Matriz]]="Probabilidad"),D492-(D492*Tabla135[[#This Row],[Valor del control]]),AND(Tabla135[[#This Row],[No. de Control]]&gt;1,Tabla135[[#This Row],[Desplazamiento en la Matriz]]="Probabilidad"),AB491-(AB491*Tabla135[[#This Row],[Valor del control]]),AND(Tabla135[[#This Row],[No. de Control]]=1,Tabla135[[#This Row],[Desplazamiento en la Matriz]]="Impacto"),D492,AND(Tabla135[[#This Row],[No. de Control]]&gt;1,Tabla135[[#This Row],[Desplazamiento en la Matriz]]="Impacto"),AB491),""),"")</f>
        <v>0.42</v>
      </c>
      <c r="AC492" s="310" cm="1">
        <f t="array" ref="AC492">IFERROR(IF(Tabla135[[#This Row],[Registro diligenciado]]=TRUE,_xlfn.IFS(AND(Tabla135[[#This Row],[No. de Control]]=1,Tabla135[[#This Row],[Desplazamiento en la Matriz]]="Impacto"),E492-(E492*Tabla135[[#This Row],[Valor del control]]),AND(Tabla135[[#This Row],[No. de Control]]&gt;1,Tabla135[[#This Row],[Desplazamiento en la Matriz]]="Impacto"),AC491-(AC491*Tabla135[[#This Row],[Valor del control]]),AND(Tabla135[[#This Row],[No. de Control]]=1,Tabla135[[#This Row],[Desplazamiento en la Matriz]]="Probabilidad"),E492,AND(Tabla135[[#This Row],[No. de Control]]&gt;1,Tabla135[[#This Row],[Desplazamiento en la Matriz]]="Probabilidad"),AC491),""),"")</f>
        <v>1</v>
      </c>
      <c r="AD492" s="310">
        <f>IFERROR(_xlfn.MINIFS(Tabla135[Probabilidad residual],Tabla135[Id Riesgo],Tabla135[[#This Row],[Id Riesgo]]),"")</f>
        <v>0.29399999999999998</v>
      </c>
      <c r="AE492" s="310">
        <f>IFERROR(_xlfn.MINIFS(Tabla135[Impacto residual],Tabla135[Id Riesgo],Tabla135[[#This Row],[Id Riesgo]]),"")</f>
        <v>1</v>
      </c>
      <c r="AF492" s="310" t="str" cm="1">
        <f t="array" ref="AF4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2" s="310" t="str" cm="1">
        <f t="array" ref="AG4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92" s="213"/>
      <c r="AJ492" s="801">
        <f>_xlfn.MINIFS(Tabla135[Probabilidad residual],Tabla135[Id Riesgo],Tabla135[[#This Row],[Id Riesgo]])</f>
        <v>0.29399999999999998</v>
      </c>
      <c r="AK492" s="801">
        <f>_xlfn.MINIFS(Tabla135[Impacto residual],Tabla135[Id Riesgo],Tabla135[[#This Row],[Id Riesgo]])</f>
        <v>1</v>
      </c>
      <c r="AL492" s="801" t="str" cm="1">
        <f t="array" ref="AL492">IFERROR(_xlfn.IFS(AND(AJ492&gt;=CONFIGURACIÓN!$BF$6,AJ492&lt;=CONFIGURACIÓN!$BG$6),CONFIGURACIÓN!$BE$6,AND(AJ492&gt;=CONFIGURACIÓN!$BF$7,AJ492&lt;=CONFIGURACIÓN!$BG$7),CONFIGURACIÓN!$BE$7,AND(AJ492&gt;=CONFIGURACIÓN!$BF$8,AJ492&lt;=CONFIGURACIÓN!$BG$8),CONFIGURACIÓN!$BE$8,AND(AJ492&gt;=CONFIGURACIÓN!$BF$9,AJ492&lt;=CONFIGURACIÓN!$BG$9),CONFIGURACIÓN!$BE$9,AND(AJ492&gt;=CONFIGURACIÓN!$BF$10,AJ492&lt;=CONFIGURACIÓN!$BG$10),CONFIGURACIÓN!$BE$10),"")</f>
        <v>Baja</v>
      </c>
      <c r="AM492" s="801" t="str" cm="1">
        <f t="array" ref="AM492">IFERROR(_xlfn.IFS(AND(AK492&gt;=CONFIGURACIÓN!$BJ$6,AK492&lt;=CONFIGURACIÓN!$BK$6),CONFIGURACIÓN!$BI$6,AND(AK492&gt;=CONFIGURACIÓN!$BJ$7,AK492&lt;=CONFIGURACIÓN!$BK$7),CONFIGURACIÓN!$BI$7,AND(AK492&gt;=CONFIGURACIÓN!$BJ$8,AK492&lt;=CONFIGURACIÓN!$BK$8),CONFIGURACIÓN!$BI$8,AND(AK492&gt;=CONFIGURACIÓN!$BJ$9,AK492&lt;=CONFIGURACIÓN!$BK$9),CONFIGURACIÓN!$BI$9,AND(AK492&gt;=CONFIGURACIÓN!$BJ$10,AK492&lt;=CONFIGURACIÓN!$BK$10),CONFIGURACIÓN!$BI$10),"")</f>
        <v>Castastrófico</v>
      </c>
      <c r="AN492" s="213"/>
      <c r="AO492" s="213"/>
      <c r="AP492" s="213"/>
      <c r="AQ492" s="213"/>
      <c r="AR492" s="213"/>
      <c r="AS492" s="213"/>
      <c r="AT492" s="213"/>
      <c r="AU492" s="213"/>
      <c r="AV492" s="213"/>
      <c r="AW492" s="213"/>
      <c r="AX492" s="213"/>
      <c r="AY492" s="213"/>
    </row>
    <row r="493" spans="1:51" ht="129" customHeight="1" x14ac:dyDescent="0.4">
      <c r="A493" s="783" t="str">
        <f>Tabla135[[#This Row],[Id Riesgo]]</f>
        <v>RC49</v>
      </c>
      <c r="B493"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3" s="776" t="b">
        <f>Tabla135[[#This Row],[Identificado en paso 1 y 2?]]</f>
        <v>1</v>
      </c>
      <c r="D493" s="801">
        <f>_xlfn.XLOOKUP(Tabla135[[#This Row],[Id Riesgo]],Tabla13[Id Riesgo],Tabla13[Probabilidad],"",1)</f>
        <v>0.6</v>
      </c>
      <c r="E493" s="801">
        <f>IF(C493=TRUE,_xlfn.XLOOKUP(Tabla135[[#This Row],[Id Riesgo]],Tabla13[Id Riesgo],Tabla13[Porcentaje Impacto],"",1),"")</f>
        <v>1</v>
      </c>
      <c r="F493" s="290" t="str">
        <f t="shared" ref="F493:F501" si="48">F492</f>
        <v>RC49</v>
      </c>
      <c r="G493" s="414" t="b">
        <f>_xlfn.XLOOKUP(F493,Tabla13[Id Riesgo],Tabla13[Registro diligenciado],FALSE,1)</f>
        <v>1</v>
      </c>
      <c r="H493" s="290" t="str">
        <f>IF(G493,_xlfn.XLOOKUP(F493,Tabla6[Id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3" s="327">
        <f>_xlfn.XLOOKUP(Tabla135[[#This Row],[Id Riesgo]],Tabla13[Id Riesgo],Tabla13[Probabilidad])</f>
        <v>0.6</v>
      </c>
      <c r="J493" s="327">
        <f>_xlfn.XLOOKUP(Tabla135[[#This Row],[Id Riesgo]],Tabla13[Id Riesgo],Tabla13[Porcentaje Impacto],"",1)</f>
        <v>1</v>
      </c>
      <c r="K493" s="311">
        <v>2</v>
      </c>
      <c r="L493" s="314" t="s">
        <v>304</v>
      </c>
      <c r="M493" s="314" t="s">
        <v>201</v>
      </c>
      <c r="N493" s="314" t="s">
        <v>280</v>
      </c>
      <c r="O493" s="465" t="s">
        <v>1051</v>
      </c>
      <c r="P493" s="314" t="s">
        <v>1052</v>
      </c>
      <c r="Q493" s="328" t="str">
        <f>_xlfn.TEXTJOIN(" ",TRUE,Tabla135[[#This Row],[Actividad - Acción ¿Qué?
Inicia con verbo]],Tabla135[[#This Row],[Complemento
(Observaciones o desviaciones)]])</f>
        <v>El abogado estructurador publica en SECOP II, de manera previa a la apertura del proceso, los estudios previos, el análisis del sector, el proyecto de pliego y demás soportes precontractuales, verificando su completitud y oportunidad;  en caso de advertir ausencia de documentos o inconsistencias en la información publicada, corrige el cargue en la plataforma transaccional SECOP; lo anterior con la finalidad de que sea publico y transparente el proceso y se pueda facilitar el control social</v>
      </c>
      <c r="R493" s="295" t="s">
        <v>135</v>
      </c>
      <c r="S493" s="327">
        <f>_xlfn.XLOOKUP(Tabla135[[#This Row],[Tipo de control]],Tabla7[Tipo de control],Tabla7[Peso],"",1)</f>
        <v>0.15</v>
      </c>
      <c r="T493" s="290" t="str">
        <f>_xlfn.XLOOKUP(Tabla135[[#This Row],[Tipo de control]],Tabla7[Tipo de control],Tabla7[Afectación matriz],"",1)</f>
        <v>Probabilidad</v>
      </c>
      <c r="U493" s="295" t="s">
        <v>136</v>
      </c>
      <c r="V493" s="327">
        <f>_xlfn.XLOOKUP(Tabla135[[#This Row],[Implementación]],Tabla11[Implementación],Tabla11[Peso],"",1)</f>
        <v>0.15</v>
      </c>
      <c r="W493" s="295" t="s">
        <v>161</v>
      </c>
      <c r="X493" s="295" t="s">
        <v>99</v>
      </c>
      <c r="Y493" s="295" t="s">
        <v>100</v>
      </c>
      <c r="Z493" s="295" t="s">
        <v>101</v>
      </c>
      <c r="AA493" s="310">
        <f>IFERROR(Tabla135[[#This Row],[Peso del control]]+Tabla135[[#This Row],[Peso de la implementación]],"")</f>
        <v>0.3</v>
      </c>
      <c r="AB493" s="310" cm="1">
        <f t="array" ref="AB493">IFERROR(IF(Tabla135[[#This Row],[Registro diligenciado]]=TRUE,_xlfn.IFS(AND(Tabla135[[#This Row],[No. de Control]]=1,Tabla135[[#This Row],[Desplazamiento en la Matriz]]="Probabilidad"),D493-(D493*Tabla135[[#This Row],[Valor del control]]),AND(Tabla135[[#This Row],[No. de Control]]&gt;1,Tabla135[[#This Row],[Desplazamiento en la Matriz]]="Probabilidad"),AB492-(AB492*Tabla135[[#This Row],[Valor del control]]),AND(Tabla135[[#This Row],[No. de Control]]=1,Tabla135[[#This Row],[Desplazamiento en la Matriz]]="Impacto"),D493,AND(Tabla135[[#This Row],[No. de Control]]&gt;1,Tabla135[[#This Row],[Desplazamiento en la Matriz]]="Impacto"),AB492),""),"")</f>
        <v>0.29399999999999998</v>
      </c>
      <c r="AC493" s="310" cm="1">
        <f t="array" ref="AC493">IFERROR(IF(Tabla135[[#This Row],[Registro diligenciado]]=TRUE,_xlfn.IFS(AND(Tabla135[[#This Row],[No. de Control]]=1,Tabla135[[#This Row],[Desplazamiento en la Matriz]]="Impacto"),E493-(E493*Tabla135[[#This Row],[Valor del control]]),AND(Tabla135[[#This Row],[No. de Control]]&gt;1,Tabla135[[#This Row],[Desplazamiento en la Matriz]]="Impacto"),AC492-(AC492*Tabla135[[#This Row],[Valor del control]]),AND(Tabla135[[#This Row],[No. de Control]]=1,Tabla135[[#This Row],[Desplazamiento en la Matriz]]="Probabilidad"),E493,AND(Tabla135[[#This Row],[No. de Control]]&gt;1,Tabla135[[#This Row],[Desplazamiento en la Matriz]]="Probabilidad"),AC492),""),"")</f>
        <v>1</v>
      </c>
      <c r="AD493" s="310">
        <f>IFERROR(_xlfn.MINIFS(Tabla135[Probabilidad residual],Tabla135[Id Riesgo],Tabla135[[#This Row],[Id Riesgo]]),"")</f>
        <v>0.29399999999999998</v>
      </c>
      <c r="AE493" s="310">
        <f>IFERROR(_xlfn.MINIFS(Tabla135[Impacto residual],Tabla135[Id Riesgo],Tabla135[[#This Row],[Id Riesgo]]),"")</f>
        <v>1</v>
      </c>
      <c r="AF493" s="310" t="str" cm="1">
        <f t="array" ref="AF4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3" s="310" t="str" cm="1">
        <f t="array" ref="AG4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493" s="213"/>
      <c r="AJ493" s="801">
        <f>_xlfn.MINIFS(Tabla135[Probabilidad residual],Tabla135[Id Riesgo],Tabla135[[#This Row],[Id Riesgo]])</f>
        <v>0.29399999999999998</v>
      </c>
      <c r="AK493" s="801">
        <f>_xlfn.MINIFS(Tabla135[Impacto residual],Tabla135[Id Riesgo],Tabla135[[#This Row],[Id Riesgo]])</f>
        <v>1</v>
      </c>
      <c r="AL493" s="801"/>
      <c r="AM493" s="801"/>
      <c r="AN493" s="213"/>
      <c r="AO493" s="213"/>
      <c r="AP493" s="213"/>
      <c r="AQ493" s="213"/>
      <c r="AR493" s="213"/>
      <c r="AS493" s="213"/>
      <c r="AT493" s="213"/>
      <c r="AU493" s="213"/>
      <c r="AV493" s="213"/>
      <c r="AW493" s="213"/>
      <c r="AX493" s="213"/>
      <c r="AY493" s="213"/>
    </row>
    <row r="494" spans="1:51" ht="99.45" x14ac:dyDescent="0.4">
      <c r="A494" s="783" t="str">
        <f>Tabla135[[#This Row],[Id Riesgo]]</f>
        <v>RC49</v>
      </c>
      <c r="B494"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4" s="776" t="b">
        <f>Tabla135[[#This Row],[Identificado en paso 1 y 2?]]</f>
        <v>1</v>
      </c>
      <c r="D494" s="801">
        <f>_xlfn.XLOOKUP(Tabla135[[#This Row],[Id Riesgo]],Tabla13[Id Riesgo],Tabla13[Probabilidad],"",1)</f>
        <v>0.6</v>
      </c>
      <c r="E494" s="801">
        <f>IF(C494=TRUE,_xlfn.XLOOKUP(Tabla135[[#This Row],[Id Riesgo]],Tabla13[Id Riesgo],Tabla13[Porcentaje Impacto],"",1),"")</f>
        <v>1</v>
      </c>
      <c r="F494" s="290" t="str">
        <f t="shared" si="48"/>
        <v>RC49</v>
      </c>
      <c r="G494" s="414" t="b">
        <f>_xlfn.XLOOKUP(F494,Tabla13[Id Riesgo],Tabla13[Registro diligenciado],FALSE,1)</f>
        <v>1</v>
      </c>
      <c r="H494" s="290" t="str">
        <f>IF(G494,_xlfn.XLOOKUP(F494,Tabla6[Id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4" s="327">
        <f>_xlfn.XLOOKUP(Tabla135[[#This Row],[Id Riesgo]],Tabla13[Id Riesgo],Tabla13[Probabilidad])</f>
        <v>0.6</v>
      </c>
      <c r="J494" s="327">
        <f>_xlfn.XLOOKUP(Tabla135[[#This Row],[Id Riesgo]],Tabla13[Id Riesgo],Tabla13[Porcentaje Impacto],"",1)</f>
        <v>1</v>
      </c>
      <c r="K494" s="311">
        <v>3</v>
      </c>
      <c r="L494" s="314"/>
      <c r="M494" s="314"/>
      <c r="N494" s="314"/>
      <c r="O494" s="295"/>
      <c r="P494" s="314"/>
      <c r="Q494" s="328" t="str">
        <f>_xlfn.TEXTJOIN(" ",TRUE,Tabla135[[#This Row],[Actividad - Acción ¿Qué?
Inicia con verbo]],Tabla135[[#This Row],[Complemento
(Observaciones o desviaciones)]])</f>
        <v/>
      </c>
      <c r="R494" s="295"/>
      <c r="S494" s="327" t="str">
        <f>_xlfn.XLOOKUP(Tabla135[[#This Row],[Tipo de control]],Tabla7[Tipo de control],Tabla7[Peso],"",1)</f>
        <v/>
      </c>
      <c r="T494" s="290" t="str">
        <f>_xlfn.XLOOKUP(Tabla135[[#This Row],[Tipo de control]],Tabla7[Tipo de control],Tabla7[Afectación matriz],"",1)</f>
        <v/>
      </c>
      <c r="U494" s="295"/>
      <c r="V494" s="327" t="str">
        <f>_xlfn.XLOOKUP(Tabla135[[#This Row],[Implementación]],Tabla11[Implementación],Tabla11[Peso],"",1)</f>
        <v/>
      </c>
      <c r="W494" s="295"/>
      <c r="X494" s="295"/>
      <c r="Y494" s="295"/>
      <c r="Z494" s="295"/>
      <c r="AA494" s="310" t="str">
        <f>IFERROR(Tabla135[[#This Row],[Peso del control]]+Tabla135[[#This Row],[Peso de la implementación]],"")</f>
        <v/>
      </c>
      <c r="AB494" s="310" t="str" cm="1">
        <f t="array" ref="AB494">IFERROR(IF(Tabla135[[#This Row],[Registro diligenciado]]=TRUE,_xlfn.IFS(AND(Tabla135[[#This Row],[No. de Control]]=1,Tabla135[[#This Row],[Desplazamiento en la Matriz]]="Probabilidad"),D494-(D494*Tabla135[[#This Row],[Valor del control]]),AND(Tabla135[[#This Row],[No. de Control]]&gt;1,Tabla135[[#This Row],[Desplazamiento en la Matriz]]="Probabilidad"),AB493-(AB493*Tabla135[[#This Row],[Valor del control]]),AND(Tabla135[[#This Row],[No. de Control]]=1,Tabla135[[#This Row],[Desplazamiento en la Matriz]]="Impacto"),D494,AND(Tabla135[[#This Row],[No. de Control]]&gt;1,Tabla135[[#This Row],[Desplazamiento en la Matriz]]="Impacto"),AB493),""),"")</f>
        <v/>
      </c>
      <c r="AC494" s="310" t="str" cm="1">
        <f t="array" ref="AC494">IFERROR(IF(Tabla135[[#This Row],[Registro diligenciado]]=TRUE,_xlfn.IFS(AND(Tabla135[[#This Row],[No. de Control]]=1,Tabla135[[#This Row],[Desplazamiento en la Matriz]]="Impacto"),E494-(E494*Tabla135[[#This Row],[Valor del control]]),AND(Tabla135[[#This Row],[No. de Control]]&gt;1,Tabla135[[#This Row],[Desplazamiento en la Matriz]]="Impacto"),AC493-(AC493*Tabla135[[#This Row],[Valor del control]]),AND(Tabla135[[#This Row],[No. de Control]]=1,Tabla135[[#This Row],[Desplazamiento en la Matriz]]="Probabilidad"),E494,AND(Tabla135[[#This Row],[No. de Control]]&gt;1,Tabla135[[#This Row],[Desplazamiento en la Matriz]]="Probabilidad"),AC493),""),"")</f>
        <v/>
      </c>
      <c r="AD494" s="310">
        <f>IFERROR(_xlfn.MINIFS(Tabla135[Probabilidad residual],Tabla135[Id Riesgo],Tabla135[[#This Row],[Id Riesgo]]),"")</f>
        <v>0.29399999999999998</v>
      </c>
      <c r="AE494" s="310">
        <f>IFERROR(_xlfn.MINIFS(Tabla135[Impacto residual],Tabla135[Id Riesgo],Tabla135[[#This Row],[Id Riesgo]]),"")</f>
        <v>1</v>
      </c>
      <c r="AF494" s="310" t="str" cm="1">
        <f t="array" ref="AF4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4" s="310" t="str" cm="1">
        <f t="array" ref="AG4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4" s="213"/>
      <c r="AJ494" s="801">
        <f>_xlfn.MINIFS(Tabla135[Probabilidad residual],Tabla135[Id Riesgo],Tabla135[[#This Row],[Id Riesgo]])</f>
        <v>0.29399999999999998</v>
      </c>
      <c r="AK494" s="801">
        <f>_xlfn.MINIFS(Tabla135[Impacto residual],Tabla135[Id Riesgo],Tabla135[[#This Row],[Id Riesgo]])</f>
        <v>1</v>
      </c>
      <c r="AL494" s="801"/>
      <c r="AM494" s="801"/>
      <c r="AN494" s="213"/>
      <c r="AO494" s="213"/>
      <c r="AP494" s="213"/>
      <c r="AQ494" s="213"/>
      <c r="AR494" s="213"/>
      <c r="AS494" s="213"/>
      <c r="AT494" s="213"/>
      <c r="AU494" s="213"/>
      <c r="AV494" s="213"/>
      <c r="AW494" s="213"/>
      <c r="AX494" s="213"/>
      <c r="AY494" s="213"/>
    </row>
    <row r="495" spans="1:51" ht="99.45" x14ac:dyDescent="0.4">
      <c r="A495" s="783" t="str">
        <f>Tabla135[[#This Row],[Id Riesgo]]</f>
        <v>RC49</v>
      </c>
      <c r="B495"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5" s="776" t="b">
        <f>Tabla135[[#This Row],[Identificado en paso 1 y 2?]]</f>
        <v>1</v>
      </c>
      <c r="D495" s="801">
        <f>_xlfn.XLOOKUP(Tabla135[[#This Row],[Id Riesgo]],Tabla13[Id Riesgo],Tabla13[Probabilidad],"",1)</f>
        <v>0.6</v>
      </c>
      <c r="E495" s="801">
        <f>IF(C495=TRUE,_xlfn.XLOOKUP(Tabla135[[#This Row],[Id Riesgo]],Tabla13[Id Riesgo],Tabla13[Porcentaje Impacto],"",1),"")</f>
        <v>1</v>
      </c>
      <c r="F495" s="290" t="str">
        <f t="shared" si="48"/>
        <v>RC49</v>
      </c>
      <c r="G495" s="414" t="b">
        <f>_xlfn.XLOOKUP(F495,Tabla13[Id Riesgo],Tabla13[Registro diligenciado],FALSE,1)</f>
        <v>1</v>
      </c>
      <c r="H495" s="290" t="str">
        <f>IF(G495,_xlfn.XLOOKUP(F495,Tabla6[Id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5" s="327">
        <f>_xlfn.XLOOKUP(Tabla135[[#This Row],[Id Riesgo]],Tabla13[Id Riesgo],Tabla13[Probabilidad])</f>
        <v>0.6</v>
      </c>
      <c r="J495" s="327">
        <f>_xlfn.XLOOKUP(Tabla135[[#This Row],[Id Riesgo]],Tabla13[Id Riesgo],Tabla13[Porcentaje Impacto],"",1)</f>
        <v>1</v>
      </c>
      <c r="K495" s="311">
        <v>4</v>
      </c>
      <c r="L495" s="314"/>
      <c r="M495" s="314"/>
      <c r="N495" s="314"/>
      <c r="O495" s="295"/>
      <c r="P495" s="314"/>
      <c r="Q495" s="328" t="str">
        <f>_xlfn.TEXTJOIN(" ",TRUE,Tabla135[[#This Row],[Actividad - Acción ¿Qué?
Inicia con verbo]],Tabla135[[#This Row],[Complemento
(Observaciones o desviaciones)]])</f>
        <v/>
      </c>
      <c r="R495" s="295"/>
      <c r="S495" s="327" t="str">
        <f>_xlfn.XLOOKUP(Tabla135[[#This Row],[Tipo de control]],Tabla7[Tipo de control],Tabla7[Peso],"",1)</f>
        <v/>
      </c>
      <c r="T495" s="290" t="str">
        <f>_xlfn.XLOOKUP(Tabla135[[#This Row],[Tipo de control]],Tabla7[Tipo de control],Tabla7[Afectación matriz],"",1)</f>
        <v/>
      </c>
      <c r="U495" s="295"/>
      <c r="V495" s="327" t="str">
        <f>_xlfn.XLOOKUP(Tabla135[[#This Row],[Implementación]],Tabla11[Implementación],Tabla11[Peso],"",1)</f>
        <v/>
      </c>
      <c r="W495" s="295"/>
      <c r="X495" s="295"/>
      <c r="Y495" s="295"/>
      <c r="Z495" s="295"/>
      <c r="AA495" s="310" t="str">
        <f>IFERROR(Tabla135[[#This Row],[Peso del control]]+Tabla135[[#This Row],[Peso de la implementación]],"")</f>
        <v/>
      </c>
      <c r="AB495" s="310" t="str" cm="1">
        <f t="array" ref="AB495">IFERROR(IF(Tabla135[[#This Row],[Registro diligenciado]]=TRUE,_xlfn.IFS(AND(Tabla135[[#This Row],[No. de Control]]=1,Tabla135[[#This Row],[Desplazamiento en la Matriz]]="Probabilidad"),D495-(D495*Tabla135[[#This Row],[Valor del control]]),AND(Tabla135[[#This Row],[No. de Control]]&gt;1,Tabla135[[#This Row],[Desplazamiento en la Matriz]]="Probabilidad"),AB494-(AB494*Tabla135[[#This Row],[Valor del control]]),AND(Tabla135[[#This Row],[No. de Control]]=1,Tabla135[[#This Row],[Desplazamiento en la Matriz]]="Impacto"),D495,AND(Tabla135[[#This Row],[No. de Control]]&gt;1,Tabla135[[#This Row],[Desplazamiento en la Matriz]]="Impacto"),AB494),""),"")</f>
        <v/>
      </c>
      <c r="AC495" s="310" t="str" cm="1">
        <f t="array" ref="AC495">IFERROR(IF(Tabla135[[#This Row],[Registro diligenciado]]=TRUE,_xlfn.IFS(AND(Tabla135[[#This Row],[No. de Control]]=1,Tabla135[[#This Row],[Desplazamiento en la Matriz]]="Impacto"),E495-(E495*Tabla135[[#This Row],[Valor del control]]),AND(Tabla135[[#This Row],[No. de Control]]&gt;1,Tabla135[[#This Row],[Desplazamiento en la Matriz]]="Impacto"),AC494-(AC494*Tabla135[[#This Row],[Valor del control]]),AND(Tabla135[[#This Row],[No. de Control]]=1,Tabla135[[#This Row],[Desplazamiento en la Matriz]]="Probabilidad"),E495,AND(Tabla135[[#This Row],[No. de Control]]&gt;1,Tabla135[[#This Row],[Desplazamiento en la Matriz]]="Probabilidad"),AC494),""),"")</f>
        <v/>
      </c>
      <c r="AD495" s="310">
        <f>IFERROR(_xlfn.MINIFS(Tabla135[Probabilidad residual],Tabla135[Id Riesgo],Tabla135[[#This Row],[Id Riesgo]]),"")</f>
        <v>0.29399999999999998</v>
      </c>
      <c r="AE495" s="310">
        <f>IFERROR(_xlfn.MINIFS(Tabla135[Impacto residual],Tabla135[Id Riesgo],Tabla135[[#This Row],[Id Riesgo]]),"")</f>
        <v>1</v>
      </c>
      <c r="AF495" s="310" t="str" cm="1">
        <f t="array" ref="AF4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5" s="310" t="str" cm="1">
        <f t="array" ref="AG4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5" s="213"/>
      <c r="AJ495" s="801">
        <f>_xlfn.MINIFS(Tabla135[Probabilidad residual],Tabla135[Id Riesgo],Tabla135[[#This Row],[Id Riesgo]])</f>
        <v>0.29399999999999998</v>
      </c>
      <c r="AK495" s="801">
        <f>_xlfn.MINIFS(Tabla135[Impacto residual],Tabla135[Id Riesgo],Tabla135[[#This Row],[Id Riesgo]])</f>
        <v>1</v>
      </c>
      <c r="AL495" s="801"/>
      <c r="AM495" s="801"/>
      <c r="AN495" s="213"/>
      <c r="AO495" s="213"/>
      <c r="AP495" s="213"/>
      <c r="AQ495" s="213"/>
      <c r="AR495" s="213"/>
      <c r="AS495" s="213"/>
      <c r="AT495" s="213"/>
      <c r="AU495" s="213"/>
      <c r="AV495" s="213"/>
      <c r="AW495" s="213"/>
      <c r="AX495" s="213"/>
      <c r="AY495" s="213"/>
    </row>
    <row r="496" spans="1:51" ht="99.45" x14ac:dyDescent="0.4">
      <c r="A496" s="783" t="str">
        <f>Tabla135[[#This Row],[Id Riesgo]]</f>
        <v>RC49</v>
      </c>
      <c r="B496"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6" s="776" t="b">
        <f>Tabla135[[#This Row],[Identificado en paso 1 y 2?]]</f>
        <v>1</v>
      </c>
      <c r="D496" s="801">
        <f>_xlfn.XLOOKUP(Tabla135[[#This Row],[Id Riesgo]],Tabla13[Id Riesgo],Tabla13[Probabilidad],"",1)</f>
        <v>0.6</v>
      </c>
      <c r="E496" s="801">
        <f>IF(C496=TRUE,_xlfn.XLOOKUP(Tabla135[[#This Row],[Id Riesgo]],Tabla13[Id Riesgo],Tabla13[Porcentaje Impacto],"",1),"")</f>
        <v>1</v>
      </c>
      <c r="F496" s="290" t="str">
        <f t="shared" si="48"/>
        <v>RC49</v>
      </c>
      <c r="G496" s="414" t="b">
        <f>_xlfn.XLOOKUP(F496,Tabla13[Id Riesgo],Tabla13[Registro diligenciado],FALSE,1)</f>
        <v>1</v>
      </c>
      <c r="H496" s="290" t="str">
        <f>IF(G496,_xlfn.XLOOKUP(F496,Tabla6[Id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6" s="327">
        <f>_xlfn.XLOOKUP(Tabla135[[#This Row],[Id Riesgo]],Tabla13[Id Riesgo],Tabla13[Probabilidad])</f>
        <v>0.6</v>
      </c>
      <c r="J496" s="327">
        <f>_xlfn.XLOOKUP(Tabla135[[#This Row],[Id Riesgo]],Tabla13[Id Riesgo],Tabla13[Porcentaje Impacto],"",1)</f>
        <v>1</v>
      </c>
      <c r="K496" s="311">
        <v>5</v>
      </c>
      <c r="L496" s="314"/>
      <c r="M496" s="314"/>
      <c r="N496" s="314"/>
      <c r="O496" s="295"/>
      <c r="P496" s="314"/>
      <c r="Q496" s="328" t="str">
        <f>_xlfn.TEXTJOIN(" ",TRUE,Tabla135[[#This Row],[Actividad - Acción ¿Qué?
Inicia con verbo]],Tabla135[[#This Row],[Complemento
(Observaciones o desviaciones)]])</f>
        <v/>
      </c>
      <c r="R496" s="295"/>
      <c r="S496" s="327" t="str">
        <f>_xlfn.XLOOKUP(Tabla135[[#This Row],[Tipo de control]],Tabla7[Tipo de control],Tabla7[Peso],"",1)</f>
        <v/>
      </c>
      <c r="T496" s="290" t="str">
        <f>_xlfn.XLOOKUP(Tabla135[[#This Row],[Tipo de control]],Tabla7[Tipo de control],Tabla7[Afectación matriz],"",1)</f>
        <v/>
      </c>
      <c r="U496" s="295"/>
      <c r="V496" s="327" t="str">
        <f>_xlfn.XLOOKUP(Tabla135[[#This Row],[Implementación]],Tabla11[Implementación],Tabla11[Peso],"",1)</f>
        <v/>
      </c>
      <c r="W496" s="295"/>
      <c r="X496" s="295"/>
      <c r="Y496" s="295"/>
      <c r="Z496" s="295"/>
      <c r="AA496" s="310" t="str">
        <f>IFERROR(Tabla135[[#This Row],[Peso del control]]+Tabla135[[#This Row],[Peso de la implementación]],"")</f>
        <v/>
      </c>
      <c r="AB496" s="310" t="str" cm="1">
        <f t="array" ref="AB496">IFERROR(IF(Tabla135[[#This Row],[Registro diligenciado]]=TRUE,_xlfn.IFS(AND(Tabla135[[#This Row],[No. de Control]]=1,Tabla135[[#This Row],[Desplazamiento en la Matriz]]="Probabilidad"),D496-(D496*Tabla135[[#This Row],[Valor del control]]),AND(Tabla135[[#This Row],[No. de Control]]&gt;1,Tabla135[[#This Row],[Desplazamiento en la Matriz]]="Probabilidad"),AB495-(AB495*Tabla135[[#This Row],[Valor del control]]),AND(Tabla135[[#This Row],[No. de Control]]=1,Tabla135[[#This Row],[Desplazamiento en la Matriz]]="Impacto"),D496,AND(Tabla135[[#This Row],[No. de Control]]&gt;1,Tabla135[[#This Row],[Desplazamiento en la Matriz]]="Impacto"),AB495),""),"")</f>
        <v/>
      </c>
      <c r="AC496" s="310" t="str" cm="1">
        <f t="array" ref="AC496">IFERROR(IF(Tabla135[[#This Row],[Registro diligenciado]]=TRUE,_xlfn.IFS(AND(Tabla135[[#This Row],[No. de Control]]=1,Tabla135[[#This Row],[Desplazamiento en la Matriz]]="Impacto"),E496-(E496*Tabla135[[#This Row],[Valor del control]]),AND(Tabla135[[#This Row],[No. de Control]]&gt;1,Tabla135[[#This Row],[Desplazamiento en la Matriz]]="Impacto"),AC495-(AC495*Tabla135[[#This Row],[Valor del control]]),AND(Tabla135[[#This Row],[No. de Control]]=1,Tabla135[[#This Row],[Desplazamiento en la Matriz]]="Probabilidad"),E496,AND(Tabla135[[#This Row],[No. de Control]]&gt;1,Tabla135[[#This Row],[Desplazamiento en la Matriz]]="Probabilidad"),AC495),""),"")</f>
        <v/>
      </c>
      <c r="AD496" s="310">
        <f>IFERROR(_xlfn.MINIFS(Tabla135[Probabilidad residual],Tabla135[Id Riesgo],Tabla135[[#This Row],[Id Riesgo]]),"")</f>
        <v>0.29399999999999998</v>
      </c>
      <c r="AE496" s="310">
        <f>IFERROR(_xlfn.MINIFS(Tabla135[Impacto residual],Tabla135[Id Riesgo],Tabla135[[#This Row],[Id Riesgo]]),"")</f>
        <v>1</v>
      </c>
      <c r="AF496" s="310" t="str" cm="1">
        <f t="array" ref="AF4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6" s="310" t="str" cm="1">
        <f t="array" ref="AG4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6" s="213"/>
      <c r="AJ496" s="801">
        <f>_xlfn.MINIFS(Tabla135[Probabilidad residual],Tabla135[Id Riesgo],Tabla135[[#This Row],[Id Riesgo]])</f>
        <v>0.29399999999999998</v>
      </c>
      <c r="AK496" s="801">
        <f>_xlfn.MINIFS(Tabla135[Impacto residual],Tabla135[Id Riesgo],Tabla135[[#This Row],[Id Riesgo]])</f>
        <v>1</v>
      </c>
      <c r="AL496" s="801"/>
      <c r="AM496" s="801"/>
      <c r="AN496" s="213"/>
      <c r="AO496" s="213"/>
      <c r="AP496" s="213"/>
      <c r="AQ496" s="213"/>
      <c r="AR496" s="213"/>
      <c r="AS496" s="213"/>
      <c r="AT496" s="213"/>
      <c r="AU496" s="213"/>
      <c r="AV496" s="213"/>
      <c r="AW496" s="213"/>
      <c r="AX496" s="213"/>
      <c r="AY496" s="213"/>
    </row>
    <row r="497" spans="1:51" ht="99.45" x14ac:dyDescent="0.4">
      <c r="A497" s="783" t="str">
        <f>Tabla135[[#This Row],[Id Riesgo]]</f>
        <v>RC49</v>
      </c>
      <c r="B497"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7" s="776" t="b">
        <f>Tabla135[[#This Row],[Identificado en paso 1 y 2?]]</f>
        <v>1</v>
      </c>
      <c r="D497" s="801">
        <f>_xlfn.XLOOKUP(Tabla135[[#This Row],[Id Riesgo]],Tabla13[Id Riesgo],Tabla13[Probabilidad],"",1)</f>
        <v>0.6</v>
      </c>
      <c r="E497" s="801">
        <f>IF(C497=TRUE,_xlfn.XLOOKUP(Tabla135[[#This Row],[Id Riesgo]],Tabla13[Id Riesgo],Tabla13[Porcentaje Impacto],"",1),"")</f>
        <v>1</v>
      </c>
      <c r="F497" s="290" t="str">
        <f t="shared" si="48"/>
        <v>RC49</v>
      </c>
      <c r="G497" s="414" t="b">
        <f>_xlfn.XLOOKUP(F497,Tabla13[Id Riesgo],Tabla13[Registro diligenciado],FALSE,1)</f>
        <v>1</v>
      </c>
      <c r="H497" s="290" t="str">
        <f>IF(G497,_xlfn.XLOOKUP(F497,Tabla6[Id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7" s="327">
        <f>_xlfn.XLOOKUP(Tabla135[[#This Row],[Id Riesgo]],Tabla13[Id Riesgo],Tabla13[Probabilidad])</f>
        <v>0.6</v>
      </c>
      <c r="J497" s="327">
        <f>_xlfn.XLOOKUP(Tabla135[[#This Row],[Id Riesgo]],Tabla13[Id Riesgo],Tabla13[Porcentaje Impacto],"",1)</f>
        <v>1</v>
      </c>
      <c r="K497" s="311">
        <v>6</v>
      </c>
      <c r="L497" s="314"/>
      <c r="M497" s="314"/>
      <c r="N497" s="314"/>
      <c r="O497" s="295"/>
      <c r="P497" s="314"/>
      <c r="Q497" s="328" t="str">
        <f>_xlfn.TEXTJOIN(" ",TRUE,Tabla135[[#This Row],[Actividad - Acción ¿Qué?
Inicia con verbo]],Tabla135[[#This Row],[Complemento
(Observaciones o desviaciones)]])</f>
        <v/>
      </c>
      <c r="R497" s="295"/>
      <c r="S497" s="327" t="str">
        <f>_xlfn.XLOOKUP(Tabla135[[#This Row],[Tipo de control]],Tabla7[Tipo de control],Tabla7[Peso],"",1)</f>
        <v/>
      </c>
      <c r="T497" s="290" t="str">
        <f>_xlfn.XLOOKUP(Tabla135[[#This Row],[Tipo de control]],Tabla7[Tipo de control],Tabla7[Afectación matriz],"",1)</f>
        <v/>
      </c>
      <c r="U497" s="295"/>
      <c r="V497" s="327" t="str">
        <f>_xlfn.XLOOKUP(Tabla135[[#This Row],[Implementación]],Tabla11[Implementación],Tabla11[Peso],"",1)</f>
        <v/>
      </c>
      <c r="W497" s="295"/>
      <c r="X497" s="295"/>
      <c r="Y497" s="295"/>
      <c r="Z497" s="295"/>
      <c r="AA497" s="310" t="str">
        <f>IFERROR(Tabla135[[#This Row],[Peso del control]]+Tabla135[[#This Row],[Peso de la implementación]],"")</f>
        <v/>
      </c>
      <c r="AB497" s="310" t="str" cm="1">
        <f t="array" ref="AB497">IFERROR(IF(Tabla135[[#This Row],[Registro diligenciado]]=TRUE,_xlfn.IFS(AND(Tabla135[[#This Row],[No. de Control]]=1,Tabla135[[#This Row],[Desplazamiento en la Matriz]]="Probabilidad"),D497-(D497*Tabla135[[#This Row],[Valor del control]]),AND(Tabla135[[#This Row],[No. de Control]]&gt;1,Tabla135[[#This Row],[Desplazamiento en la Matriz]]="Probabilidad"),AB496-(AB496*Tabla135[[#This Row],[Valor del control]]),AND(Tabla135[[#This Row],[No. de Control]]=1,Tabla135[[#This Row],[Desplazamiento en la Matriz]]="Impacto"),D497,AND(Tabla135[[#This Row],[No. de Control]]&gt;1,Tabla135[[#This Row],[Desplazamiento en la Matriz]]="Impacto"),AB496),""),"")</f>
        <v/>
      </c>
      <c r="AC497" s="310" t="str" cm="1">
        <f t="array" ref="AC497">IFERROR(IF(Tabla135[[#This Row],[Registro diligenciado]]=TRUE,_xlfn.IFS(AND(Tabla135[[#This Row],[No. de Control]]=1,Tabla135[[#This Row],[Desplazamiento en la Matriz]]="Impacto"),E497-(E497*Tabla135[[#This Row],[Valor del control]]),AND(Tabla135[[#This Row],[No. de Control]]&gt;1,Tabla135[[#This Row],[Desplazamiento en la Matriz]]="Impacto"),AC496-(AC496*Tabla135[[#This Row],[Valor del control]]),AND(Tabla135[[#This Row],[No. de Control]]=1,Tabla135[[#This Row],[Desplazamiento en la Matriz]]="Probabilidad"),E497,AND(Tabla135[[#This Row],[No. de Control]]&gt;1,Tabla135[[#This Row],[Desplazamiento en la Matriz]]="Probabilidad"),AC496),""),"")</f>
        <v/>
      </c>
      <c r="AD497" s="310">
        <f>IFERROR(_xlfn.MINIFS(Tabla135[Probabilidad residual],Tabla135[Id Riesgo],Tabla135[[#This Row],[Id Riesgo]]),"")</f>
        <v>0.29399999999999998</v>
      </c>
      <c r="AE497" s="310">
        <f>IFERROR(_xlfn.MINIFS(Tabla135[Impacto residual],Tabla135[Id Riesgo],Tabla135[[#This Row],[Id Riesgo]]),"")</f>
        <v>1</v>
      </c>
      <c r="AF497" s="310" t="str" cm="1">
        <f t="array" ref="AF4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7" s="310" t="str" cm="1">
        <f t="array" ref="AG4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7" s="213"/>
      <c r="AJ497" s="801">
        <f>_xlfn.MINIFS(Tabla135[Probabilidad residual],Tabla135[Id Riesgo],Tabla135[[#This Row],[Id Riesgo]])</f>
        <v>0.29399999999999998</v>
      </c>
      <c r="AK497" s="801">
        <f>_xlfn.MINIFS(Tabla135[Impacto residual],Tabla135[Id Riesgo],Tabla135[[#This Row],[Id Riesgo]])</f>
        <v>1</v>
      </c>
      <c r="AL497" s="801"/>
      <c r="AM497" s="801"/>
      <c r="AN497" s="213"/>
      <c r="AO497" s="213"/>
      <c r="AP497" s="213"/>
      <c r="AQ497" s="213"/>
      <c r="AR497" s="213"/>
      <c r="AS497" s="213"/>
      <c r="AT497" s="213"/>
      <c r="AU497" s="213"/>
      <c r="AV497" s="213"/>
      <c r="AW497" s="213"/>
      <c r="AX497" s="213"/>
      <c r="AY497" s="213"/>
    </row>
    <row r="498" spans="1:51" ht="99.45" x14ac:dyDescent="0.4">
      <c r="A498" s="783" t="str">
        <f>Tabla135[[#This Row],[Id Riesgo]]</f>
        <v>RC49</v>
      </c>
      <c r="B498"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8" s="776" t="b">
        <f>Tabla135[[#This Row],[Identificado en paso 1 y 2?]]</f>
        <v>1</v>
      </c>
      <c r="D498" s="801">
        <f>_xlfn.XLOOKUP(Tabla135[[#This Row],[Id Riesgo]],Tabla13[Id Riesgo],Tabla13[Probabilidad],"",1)</f>
        <v>0.6</v>
      </c>
      <c r="E498" s="801">
        <f>IF(C498=TRUE,_xlfn.XLOOKUP(Tabla135[[#This Row],[Id Riesgo]],Tabla13[Id Riesgo],Tabla13[Porcentaje Impacto],"",1),"")</f>
        <v>1</v>
      </c>
      <c r="F498" s="290" t="str">
        <f t="shared" si="48"/>
        <v>RC49</v>
      </c>
      <c r="G498" s="414" t="b">
        <f>_xlfn.XLOOKUP(F498,Tabla13[Id Riesgo],Tabla13[Registro diligenciado],FALSE,1)</f>
        <v>1</v>
      </c>
      <c r="H498" s="290" t="str">
        <f>IF(G498,_xlfn.XLOOKUP(F498,Tabla6[Id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8" s="327">
        <f>_xlfn.XLOOKUP(Tabla135[[#This Row],[Id Riesgo]],Tabla13[Id Riesgo],Tabla13[Probabilidad])</f>
        <v>0.6</v>
      </c>
      <c r="J498" s="327">
        <f>_xlfn.XLOOKUP(Tabla135[[#This Row],[Id Riesgo]],Tabla13[Id Riesgo],Tabla13[Porcentaje Impacto],"",1)</f>
        <v>1</v>
      </c>
      <c r="K498" s="311">
        <v>7</v>
      </c>
      <c r="L498" s="314"/>
      <c r="M498" s="314"/>
      <c r="N498" s="314"/>
      <c r="O498" s="295"/>
      <c r="P498" s="314"/>
      <c r="Q498" s="328" t="str">
        <f>_xlfn.TEXTJOIN(" ",TRUE,Tabla135[[#This Row],[Actividad - Acción ¿Qué?
Inicia con verbo]],Tabla135[[#This Row],[Complemento
(Observaciones o desviaciones)]])</f>
        <v/>
      </c>
      <c r="R498" s="295"/>
      <c r="S498" s="327" t="str">
        <f>_xlfn.XLOOKUP(Tabla135[[#This Row],[Tipo de control]],Tabla7[Tipo de control],Tabla7[Peso],"",1)</f>
        <v/>
      </c>
      <c r="T498" s="290" t="str">
        <f>_xlfn.XLOOKUP(Tabla135[[#This Row],[Tipo de control]],Tabla7[Tipo de control],Tabla7[Afectación matriz],"",1)</f>
        <v/>
      </c>
      <c r="U498" s="295"/>
      <c r="V498" s="327" t="str">
        <f>_xlfn.XLOOKUP(Tabla135[[#This Row],[Implementación]],Tabla11[Implementación],Tabla11[Peso],"",1)</f>
        <v/>
      </c>
      <c r="W498" s="295"/>
      <c r="X498" s="295"/>
      <c r="Y498" s="295"/>
      <c r="Z498" s="295"/>
      <c r="AA498" s="310" t="str">
        <f>IFERROR(Tabla135[[#This Row],[Peso del control]]+Tabla135[[#This Row],[Peso de la implementación]],"")</f>
        <v/>
      </c>
      <c r="AB498" s="310" t="str" cm="1">
        <f t="array" ref="AB498">IFERROR(IF(Tabla135[[#This Row],[Registro diligenciado]]=TRUE,_xlfn.IFS(AND(Tabla135[[#This Row],[No. de Control]]=1,Tabla135[[#This Row],[Desplazamiento en la Matriz]]="Probabilidad"),D498-(D498*Tabla135[[#This Row],[Valor del control]]),AND(Tabla135[[#This Row],[No. de Control]]&gt;1,Tabla135[[#This Row],[Desplazamiento en la Matriz]]="Probabilidad"),AB497-(AB497*Tabla135[[#This Row],[Valor del control]]),AND(Tabla135[[#This Row],[No. de Control]]=1,Tabla135[[#This Row],[Desplazamiento en la Matriz]]="Impacto"),D498,AND(Tabla135[[#This Row],[No. de Control]]&gt;1,Tabla135[[#This Row],[Desplazamiento en la Matriz]]="Impacto"),AB497),""),"")</f>
        <v/>
      </c>
      <c r="AC498" s="310" t="str" cm="1">
        <f t="array" ref="AC498">IFERROR(IF(Tabla135[[#This Row],[Registro diligenciado]]=TRUE,_xlfn.IFS(AND(Tabla135[[#This Row],[No. de Control]]=1,Tabla135[[#This Row],[Desplazamiento en la Matriz]]="Impacto"),E498-(E498*Tabla135[[#This Row],[Valor del control]]),AND(Tabla135[[#This Row],[No. de Control]]&gt;1,Tabla135[[#This Row],[Desplazamiento en la Matriz]]="Impacto"),AC497-(AC497*Tabla135[[#This Row],[Valor del control]]),AND(Tabla135[[#This Row],[No. de Control]]=1,Tabla135[[#This Row],[Desplazamiento en la Matriz]]="Probabilidad"),E498,AND(Tabla135[[#This Row],[No. de Control]]&gt;1,Tabla135[[#This Row],[Desplazamiento en la Matriz]]="Probabilidad"),AC497),""),"")</f>
        <v/>
      </c>
      <c r="AD498" s="310">
        <f>IFERROR(_xlfn.MINIFS(Tabla135[Probabilidad residual],Tabla135[Id Riesgo],Tabla135[[#This Row],[Id Riesgo]]),"")</f>
        <v>0.29399999999999998</v>
      </c>
      <c r="AE498" s="310">
        <f>IFERROR(_xlfn.MINIFS(Tabla135[Impacto residual],Tabla135[Id Riesgo],Tabla135[[#This Row],[Id Riesgo]]),"")</f>
        <v>1</v>
      </c>
      <c r="AF498" s="310" t="str" cm="1">
        <f t="array" ref="AF4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8" s="310" t="str" cm="1">
        <f t="array" ref="AG4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8" s="213"/>
      <c r="AJ498" s="801">
        <f>_xlfn.MINIFS(Tabla135[Probabilidad residual],Tabla135[Id Riesgo],Tabla135[[#This Row],[Id Riesgo]])</f>
        <v>0.29399999999999998</v>
      </c>
      <c r="AK498" s="801">
        <f>_xlfn.MINIFS(Tabla135[Impacto residual],Tabla135[Id Riesgo],Tabla135[[#This Row],[Id Riesgo]])</f>
        <v>1</v>
      </c>
      <c r="AL498" s="801"/>
      <c r="AM498" s="801"/>
      <c r="AN498" s="213"/>
      <c r="AO498" s="213"/>
      <c r="AP498" s="213"/>
      <c r="AQ498" s="213"/>
      <c r="AR498" s="213"/>
      <c r="AS498" s="213"/>
      <c r="AT498" s="213"/>
      <c r="AU498" s="213"/>
      <c r="AV498" s="213"/>
      <c r="AW498" s="213"/>
      <c r="AX498" s="213"/>
      <c r="AY498" s="213"/>
    </row>
    <row r="499" spans="1:51" ht="99.45" x14ac:dyDescent="0.4">
      <c r="A499" s="783" t="str">
        <f>Tabla135[[#This Row],[Id Riesgo]]</f>
        <v>RC49</v>
      </c>
      <c r="B499"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499" s="776" t="b">
        <f>Tabla135[[#This Row],[Identificado en paso 1 y 2?]]</f>
        <v>1</v>
      </c>
      <c r="D499" s="801">
        <f>_xlfn.XLOOKUP(Tabla135[[#This Row],[Id Riesgo]],Tabla13[Id Riesgo],Tabla13[Probabilidad],"",1)</f>
        <v>0.6</v>
      </c>
      <c r="E499" s="801">
        <f>IF(C499=TRUE,_xlfn.XLOOKUP(Tabla135[[#This Row],[Id Riesgo]],Tabla13[Id Riesgo],Tabla13[Porcentaje Impacto],"",1),"")</f>
        <v>1</v>
      </c>
      <c r="F499" s="290" t="str">
        <f t="shared" si="48"/>
        <v>RC49</v>
      </c>
      <c r="G499" s="414" t="b">
        <f>_xlfn.XLOOKUP(F499,Tabla13[Id Riesgo],Tabla13[Registro diligenciado],FALSE,1)</f>
        <v>1</v>
      </c>
      <c r="H499" s="290" t="str">
        <f>IF(G499,_xlfn.XLOOKUP(F499,Tabla6[Id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499" s="327">
        <f>_xlfn.XLOOKUP(Tabla135[[#This Row],[Id Riesgo]],Tabla13[Id Riesgo],Tabla13[Probabilidad])</f>
        <v>0.6</v>
      </c>
      <c r="J499" s="327">
        <f>_xlfn.XLOOKUP(Tabla135[[#This Row],[Id Riesgo]],Tabla13[Id Riesgo],Tabla13[Porcentaje Impacto],"",1)</f>
        <v>1</v>
      </c>
      <c r="K499" s="311">
        <v>8</v>
      </c>
      <c r="L499" s="314"/>
      <c r="M499" s="314"/>
      <c r="N499" s="314"/>
      <c r="O499" s="295"/>
      <c r="P499" s="314"/>
      <c r="Q499" s="328" t="str">
        <f>_xlfn.TEXTJOIN(" ",TRUE,Tabla135[[#This Row],[Actividad - Acción ¿Qué?
Inicia con verbo]],Tabla135[[#This Row],[Complemento
(Observaciones o desviaciones)]])</f>
        <v/>
      </c>
      <c r="R499" s="295"/>
      <c r="S499" s="327" t="str">
        <f>_xlfn.XLOOKUP(Tabla135[[#This Row],[Tipo de control]],Tabla7[Tipo de control],Tabla7[Peso],"",1)</f>
        <v/>
      </c>
      <c r="T499" s="290" t="str">
        <f>_xlfn.XLOOKUP(Tabla135[[#This Row],[Tipo de control]],Tabla7[Tipo de control],Tabla7[Afectación matriz],"",1)</f>
        <v/>
      </c>
      <c r="U499" s="295"/>
      <c r="V499" s="327" t="str">
        <f>_xlfn.XLOOKUP(Tabla135[[#This Row],[Implementación]],Tabla11[Implementación],Tabla11[Peso],"",1)</f>
        <v/>
      </c>
      <c r="W499" s="295"/>
      <c r="X499" s="295"/>
      <c r="Y499" s="295"/>
      <c r="Z499" s="295"/>
      <c r="AA499" s="310" t="str">
        <f>IFERROR(Tabla135[[#This Row],[Peso del control]]+Tabla135[[#This Row],[Peso de la implementación]],"")</f>
        <v/>
      </c>
      <c r="AB499" s="310" t="str" cm="1">
        <f t="array" ref="AB499">IFERROR(IF(Tabla135[[#This Row],[Registro diligenciado]]=TRUE,_xlfn.IFS(AND(Tabla135[[#This Row],[No. de Control]]=1,Tabla135[[#This Row],[Desplazamiento en la Matriz]]="Probabilidad"),D499-(D499*Tabla135[[#This Row],[Valor del control]]),AND(Tabla135[[#This Row],[No. de Control]]&gt;1,Tabla135[[#This Row],[Desplazamiento en la Matriz]]="Probabilidad"),AB498-(AB498*Tabla135[[#This Row],[Valor del control]]),AND(Tabla135[[#This Row],[No. de Control]]=1,Tabla135[[#This Row],[Desplazamiento en la Matriz]]="Impacto"),D499,AND(Tabla135[[#This Row],[No. de Control]]&gt;1,Tabla135[[#This Row],[Desplazamiento en la Matriz]]="Impacto"),AB498),""),"")</f>
        <v/>
      </c>
      <c r="AC499" s="310" t="str" cm="1">
        <f t="array" ref="AC499">IFERROR(IF(Tabla135[[#This Row],[Registro diligenciado]]=TRUE,_xlfn.IFS(AND(Tabla135[[#This Row],[No. de Control]]=1,Tabla135[[#This Row],[Desplazamiento en la Matriz]]="Impacto"),E499-(E499*Tabla135[[#This Row],[Valor del control]]),AND(Tabla135[[#This Row],[No. de Control]]&gt;1,Tabla135[[#This Row],[Desplazamiento en la Matriz]]="Impacto"),AC498-(AC498*Tabla135[[#This Row],[Valor del control]]),AND(Tabla135[[#This Row],[No. de Control]]=1,Tabla135[[#This Row],[Desplazamiento en la Matriz]]="Probabilidad"),E499,AND(Tabla135[[#This Row],[No. de Control]]&gt;1,Tabla135[[#This Row],[Desplazamiento en la Matriz]]="Probabilidad"),AC498),""),"")</f>
        <v/>
      </c>
      <c r="AD499" s="310">
        <f>IFERROR(_xlfn.MINIFS(Tabla135[Probabilidad residual],Tabla135[Id Riesgo],Tabla135[[#This Row],[Id Riesgo]]),"")</f>
        <v>0.29399999999999998</v>
      </c>
      <c r="AE499" s="310">
        <f>IFERROR(_xlfn.MINIFS(Tabla135[Impacto residual],Tabla135[Id Riesgo],Tabla135[[#This Row],[Id Riesgo]]),"")</f>
        <v>1</v>
      </c>
      <c r="AF499" s="310" t="str" cm="1">
        <f t="array" ref="AF4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499" s="310" t="str" cm="1">
        <f t="array" ref="AG4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4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499" s="213"/>
      <c r="AJ499" s="801">
        <f>_xlfn.MINIFS(Tabla135[Probabilidad residual],Tabla135[Id Riesgo],Tabla135[[#This Row],[Id Riesgo]])</f>
        <v>0.29399999999999998</v>
      </c>
      <c r="AK499" s="801">
        <f>_xlfn.MINIFS(Tabla135[Impacto residual],Tabla135[Id Riesgo],Tabla135[[#This Row],[Id Riesgo]])</f>
        <v>1</v>
      </c>
      <c r="AL499" s="801"/>
      <c r="AM499" s="801"/>
      <c r="AN499" s="213"/>
      <c r="AO499" s="213"/>
      <c r="AP499" s="213"/>
      <c r="AQ499" s="213"/>
      <c r="AR499" s="213"/>
      <c r="AS499" s="213"/>
      <c r="AT499" s="213"/>
      <c r="AU499" s="213"/>
      <c r="AV499" s="213"/>
      <c r="AW499" s="213"/>
      <c r="AX499" s="213"/>
      <c r="AY499" s="213"/>
    </row>
    <row r="500" spans="1:51" ht="99.45" x14ac:dyDescent="0.4">
      <c r="A500" s="783" t="str">
        <f>Tabla135[[#This Row],[Id Riesgo]]</f>
        <v>RC49</v>
      </c>
      <c r="B500"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500" s="776" t="b">
        <f>Tabla135[[#This Row],[Identificado en paso 1 y 2?]]</f>
        <v>1</v>
      </c>
      <c r="D500" s="801">
        <f>_xlfn.XLOOKUP(Tabla135[[#This Row],[Id Riesgo]],Tabla13[Id Riesgo],Tabla13[Probabilidad],"",1)</f>
        <v>0.6</v>
      </c>
      <c r="E500" s="801">
        <f>IF(C500=TRUE,_xlfn.XLOOKUP(Tabla135[[#This Row],[Id Riesgo]],Tabla13[Id Riesgo],Tabla13[Porcentaje Impacto],"",1),"")</f>
        <v>1</v>
      </c>
      <c r="F500" s="290" t="str">
        <f t="shared" si="48"/>
        <v>RC49</v>
      </c>
      <c r="G500" s="414" t="b">
        <f>_xlfn.XLOOKUP(F500,Tabla13[Id Riesgo],Tabla13[Registro diligenciado],FALSE,1)</f>
        <v>1</v>
      </c>
      <c r="H500" s="290" t="str">
        <f>IF(G500,_xlfn.XLOOKUP(F500,Tabla6[Id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500" s="327">
        <f>_xlfn.XLOOKUP(Tabla135[[#This Row],[Id Riesgo]],Tabla13[Id Riesgo],Tabla13[Probabilidad])</f>
        <v>0.6</v>
      </c>
      <c r="J500" s="327">
        <f>_xlfn.XLOOKUP(Tabla135[[#This Row],[Id Riesgo]],Tabla13[Id Riesgo],Tabla13[Porcentaje Impacto],"",1)</f>
        <v>1</v>
      </c>
      <c r="K500" s="311">
        <v>9</v>
      </c>
      <c r="L500" s="314"/>
      <c r="M500" s="314"/>
      <c r="N500" s="314"/>
      <c r="O500" s="295"/>
      <c r="P500" s="314"/>
      <c r="Q500" s="328" t="str">
        <f>_xlfn.TEXTJOIN(" ",TRUE,Tabla135[[#This Row],[Actividad - Acción ¿Qué?
Inicia con verbo]],Tabla135[[#This Row],[Complemento
(Observaciones o desviaciones)]])</f>
        <v/>
      </c>
      <c r="R500" s="295"/>
      <c r="S500" s="327" t="str">
        <f>_xlfn.XLOOKUP(Tabla135[[#This Row],[Tipo de control]],Tabla7[Tipo de control],Tabla7[Peso],"",1)</f>
        <v/>
      </c>
      <c r="T500" s="290" t="str">
        <f>_xlfn.XLOOKUP(Tabla135[[#This Row],[Tipo de control]],Tabla7[Tipo de control],Tabla7[Afectación matriz],"",1)</f>
        <v/>
      </c>
      <c r="U500" s="295"/>
      <c r="V500" s="327" t="str">
        <f>_xlfn.XLOOKUP(Tabla135[[#This Row],[Implementación]],Tabla11[Implementación],Tabla11[Peso],"",1)</f>
        <v/>
      </c>
      <c r="W500" s="295"/>
      <c r="X500" s="295"/>
      <c r="Y500" s="295"/>
      <c r="Z500" s="295"/>
      <c r="AA500" s="310" t="str">
        <f>IFERROR(Tabla135[[#This Row],[Peso del control]]+Tabla135[[#This Row],[Peso de la implementación]],"")</f>
        <v/>
      </c>
      <c r="AB500" s="310" t="str" cm="1">
        <f t="array" ref="AB500">IFERROR(IF(Tabla135[[#This Row],[Registro diligenciado]]=TRUE,_xlfn.IFS(AND(Tabla135[[#This Row],[No. de Control]]=1,Tabla135[[#This Row],[Desplazamiento en la Matriz]]="Probabilidad"),D500-(D500*Tabla135[[#This Row],[Valor del control]]),AND(Tabla135[[#This Row],[No. de Control]]&gt;1,Tabla135[[#This Row],[Desplazamiento en la Matriz]]="Probabilidad"),AB499-(AB499*Tabla135[[#This Row],[Valor del control]]),AND(Tabla135[[#This Row],[No. de Control]]=1,Tabla135[[#This Row],[Desplazamiento en la Matriz]]="Impacto"),D500,AND(Tabla135[[#This Row],[No. de Control]]&gt;1,Tabla135[[#This Row],[Desplazamiento en la Matriz]]="Impacto"),AB499),""),"")</f>
        <v/>
      </c>
      <c r="AC500" s="310" t="str" cm="1">
        <f t="array" ref="AC500">IFERROR(IF(Tabla135[[#This Row],[Registro diligenciado]]=TRUE,_xlfn.IFS(AND(Tabla135[[#This Row],[No. de Control]]=1,Tabla135[[#This Row],[Desplazamiento en la Matriz]]="Impacto"),E500-(E500*Tabla135[[#This Row],[Valor del control]]),AND(Tabla135[[#This Row],[No. de Control]]&gt;1,Tabla135[[#This Row],[Desplazamiento en la Matriz]]="Impacto"),AC499-(AC499*Tabla135[[#This Row],[Valor del control]]),AND(Tabla135[[#This Row],[No. de Control]]=1,Tabla135[[#This Row],[Desplazamiento en la Matriz]]="Probabilidad"),E500,AND(Tabla135[[#This Row],[No. de Control]]&gt;1,Tabla135[[#This Row],[Desplazamiento en la Matriz]]="Probabilidad"),AC499),""),"")</f>
        <v/>
      </c>
      <c r="AD500" s="310">
        <f>IFERROR(_xlfn.MINIFS(Tabla135[Probabilidad residual],Tabla135[Id Riesgo],Tabla135[[#This Row],[Id Riesgo]]),"")</f>
        <v>0.29399999999999998</v>
      </c>
      <c r="AE500" s="310">
        <f>IFERROR(_xlfn.MINIFS(Tabla135[Impacto residual],Tabla135[Id Riesgo],Tabla135[[#This Row],[Id Riesgo]]),"")</f>
        <v>1</v>
      </c>
      <c r="AF500" s="310" t="str" cm="1">
        <f t="array" ref="AF5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00" s="310" t="str" cm="1">
        <f t="array" ref="AG5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0" s="213"/>
      <c r="AJ500" s="801">
        <f>_xlfn.MINIFS(Tabla135[Probabilidad residual],Tabla135[Id Riesgo],Tabla135[[#This Row],[Id Riesgo]])</f>
        <v>0.29399999999999998</v>
      </c>
      <c r="AK500" s="801">
        <f>_xlfn.MINIFS(Tabla135[Impacto residual],Tabla135[Id Riesgo],Tabla135[[#This Row],[Id Riesgo]])</f>
        <v>1</v>
      </c>
      <c r="AL500" s="801"/>
      <c r="AM500" s="801"/>
      <c r="AN500" s="213"/>
      <c r="AO500" s="213"/>
      <c r="AP500" s="213"/>
      <c r="AQ500" s="213"/>
      <c r="AR500" s="213"/>
      <c r="AS500" s="213"/>
      <c r="AT500" s="213"/>
      <c r="AU500" s="213"/>
      <c r="AV500" s="213"/>
      <c r="AW500" s="213"/>
      <c r="AX500" s="213"/>
      <c r="AY500" s="213"/>
    </row>
    <row r="501" spans="1:51" ht="12" customHeight="1" x14ac:dyDescent="0.4">
      <c r="A501" s="783" t="str">
        <f>Tabla135[[#This Row],[Id Riesgo]]</f>
        <v>RC49</v>
      </c>
      <c r="B501" s="784" t="str">
        <f>Tabla135[[#This Row],[Riesgo]]</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C501" s="776" t="b">
        <f>Tabla135[[#This Row],[Identificado en paso 1 y 2?]]</f>
        <v>1</v>
      </c>
      <c r="D501" s="801">
        <f>_xlfn.XLOOKUP(Tabla135[[#This Row],[Id Riesgo]],Tabla13[Id Riesgo],Tabla13[Probabilidad],"",1)</f>
        <v>0.6</v>
      </c>
      <c r="E501" s="801">
        <f>IF(C501=TRUE,_xlfn.XLOOKUP(Tabla135[[#This Row],[Id Riesgo]],Tabla13[Id Riesgo],Tabla13[Porcentaje Impacto],"",1),"")</f>
        <v>1</v>
      </c>
      <c r="F501" s="290" t="str">
        <f t="shared" si="48"/>
        <v>RC49</v>
      </c>
      <c r="G501" s="414" t="b">
        <f>_xlfn.XLOOKUP(F501,Tabla13[Id Riesgo],Tabla13[Registro diligenciado],FALSE,1)</f>
        <v>1</v>
      </c>
      <c r="H501" s="290" t="str">
        <f>IF(G501,_xlfn.XLOOKUP(F501,Tabla6[Id Riesgo],Tabla6[DESCRIPCIÓN DEL RIESGO],FALSE,1),"")</f>
        <v>Posibilidad de afectación Legal, Reputacional, Económica por Corrupción, Soborno entrante, Conflicto de Intereses debido a la elaboración de estudios previos y pliegos de condiciones, con direccionamiento de requisitos habilitantes o técnicos para favorecer a un proponente específico</v>
      </c>
      <c r="I501" s="327">
        <f>_xlfn.XLOOKUP(Tabla135[[#This Row],[Id Riesgo]],Tabla13[Id Riesgo],Tabla13[Probabilidad])</f>
        <v>0.6</v>
      </c>
      <c r="J501" s="327">
        <f>_xlfn.XLOOKUP(Tabla135[[#This Row],[Id Riesgo]],Tabla13[Id Riesgo],Tabla13[Porcentaje Impacto],"",1)</f>
        <v>1</v>
      </c>
      <c r="K501" s="311">
        <v>10</v>
      </c>
      <c r="L501" s="314"/>
      <c r="M501" s="314"/>
      <c r="N501" s="314"/>
      <c r="O501" s="295"/>
      <c r="P501" s="314"/>
      <c r="Q501" s="328" t="str">
        <f>_xlfn.TEXTJOIN(" ",TRUE,Tabla135[[#This Row],[Actividad - Acción ¿Qué?
Inicia con verbo]],Tabla135[[#This Row],[Complemento
(Observaciones o desviaciones)]])</f>
        <v/>
      </c>
      <c r="R501" s="295"/>
      <c r="S501" s="327" t="str">
        <f>_xlfn.XLOOKUP(Tabla135[[#This Row],[Tipo de control]],Tabla7[Tipo de control],Tabla7[Peso],"",1)</f>
        <v/>
      </c>
      <c r="T501" s="290" t="str">
        <f>_xlfn.XLOOKUP(Tabla135[[#This Row],[Tipo de control]],Tabla7[Tipo de control],Tabla7[Afectación matriz],"",1)</f>
        <v/>
      </c>
      <c r="U501" s="295"/>
      <c r="V501" s="327" t="str">
        <f>_xlfn.XLOOKUP(Tabla135[[#This Row],[Implementación]],Tabla11[Implementación],Tabla11[Peso],"",1)</f>
        <v/>
      </c>
      <c r="W501" s="295"/>
      <c r="X501" s="295"/>
      <c r="Y501" s="295"/>
      <c r="Z501" s="295"/>
      <c r="AA501" s="310" t="str">
        <f>IFERROR(Tabla135[[#This Row],[Peso del control]]+Tabla135[[#This Row],[Peso de la implementación]],"")</f>
        <v/>
      </c>
      <c r="AB501" s="310" t="str" cm="1">
        <f t="array" ref="AB501">IFERROR(IF(Tabla135[[#This Row],[Registro diligenciado]]=TRUE,_xlfn.IFS(AND(Tabla135[[#This Row],[No. de Control]]=1,Tabla135[[#This Row],[Desplazamiento en la Matriz]]="Probabilidad"),D501-(D501*Tabla135[[#This Row],[Valor del control]]),AND(Tabla135[[#This Row],[No. de Control]]&gt;1,Tabla135[[#This Row],[Desplazamiento en la Matriz]]="Probabilidad"),AB500-(AB500*Tabla135[[#This Row],[Valor del control]]),AND(Tabla135[[#This Row],[No. de Control]]=1,Tabla135[[#This Row],[Desplazamiento en la Matriz]]="Impacto"),D501,AND(Tabla135[[#This Row],[No. de Control]]&gt;1,Tabla135[[#This Row],[Desplazamiento en la Matriz]]="Impacto"),AB500),""),"")</f>
        <v/>
      </c>
      <c r="AC501" s="310" t="str" cm="1">
        <f t="array" ref="AC501">IFERROR(IF(Tabla135[[#This Row],[Registro diligenciado]]=TRUE,_xlfn.IFS(AND(Tabla135[[#This Row],[No. de Control]]=1,Tabla135[[#This Row],[Desplazamiento en la Matriz]]="Impacto"),E501-(E501*Tabla135[[#This Row],[Valor del control]]),AND(Tabla135[[#This Row],[No. de Control]]&gt;1,Tabla135[[#This Row],[Desplazamiento en la Matriz]]="Impacto"),AC500-(AC500*Tabla135[[#This Row],[Valor del control]]),AND(Tabla135[[#This Row],[No. de Control]]=1,Tabla135[[#This Row],[Desplazamiento en la Matriz]]="Probabilidad"),E501,AND(Tabla135[[#This Row],[No. de Control]]&gt;1,Tabla135[[#This Row],[Desplazamiento en la Matriz]]="Probabilidad"),AC500),""),"")</f>
        <v/>
      </c>
      <c r="AD501" s="310">
        <f>IFERROR(_xlfn.MINIFS(Tabla135[Probabilidad residual],Tabla135[Id Riesgo],Tabla135[[#This Row],[Id Riesgo]]),"")</f>
        <v>0.29399999999999998</v>
      </c>
      <c r="AE501" s="310">
        <f>IFERROR(_xlfn.MINIFS(Tabla135[Impacto residual],Tabla135[Id Riesgo],Tabla135[[#This Row],[Id Riesgo]]),"")</f>
        <v>1</v>
      </c>
      <c r="AF501" s="310" t="str" cm="1">
        <f t="array" ref="AF5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01" s="310" t="str" cm="1">
        <f t="array" ref="AG5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1" s="213"/>
      <c r="AJ501" s="801">
        <f>_xlfn.MINIFS(Tabla135[Probabilidad residual],Tabla135[Id Riesgo],Tabla135[[#This Row],[Id Riesgo]])</f>
        <v>0.29399999999999998</v>
      </c>
      <c r="AK501" s="801">
        <f>_xlfn.MINIFS(Tabla135[Impacto residual],Tabla135[Id Riesgo],Tabla135[[#This Row],[Id Riesgo]])</f>
        <v>1</v>
      </c>
      <c r="AL501" s="801"/>
      <c r="AM501" s="801"/>
      <c r="AN501" s="213"/>
      <c r="AO501" s="213"/>
      <c r="AP501" s="213"/>
      <c r="AQ501" s="213"/>
      <c r="AR501" s="213"/>
      <c r="AS501" s="213"/>
      <c r="AT501" s="213"/>
      <c r="AU501" s="213"/>
      <c r="AV501" s="213"/>
      <c r="AW501" s="213"/>
      <c r="AX501" s="213"/>
      <c r="AY501" s="213"/>
    </row>
    <row r="502" spans="1:51" ht="174.75" customHeight="1" x14ac:dyDescent="0.4">
      <c r="A502" s="783" t="str">
        <f>Tabla135[[#This Row],[Id Riesgo]]</f>
        <v>RC50</v>
      </c>
      <c r="B502"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2" s="776" t="b">
        <f>Tabla135[[#This Row],[Identificado en paso 1 y 2?]]</f>
        <v>1</v>
      </c>
      <c r="D502" s="801">
        <f>_xlfn.XLOOKUP(Tabla135[[#This Row],[Id Riesgo]],Tabla13[Id Riesgo],Tabla13[Probabilidad],"",1)</f>
        <v>0.6</v>
      </c>
      <c r="E502" s="801">
        <f>IF(C502=TRUE,_xlfn.XLOOKUP(Tabla135[[#This Row],[Id Riesgo]],Tabla13[Id Riesgo],Tabla13[Porcentaje Impacto],"",1),"")</f>
        <v>1</v>
      </c>
      <c r="F502" s="290" t="s">
        <v>641</v>
      </c>
      <c r="G502" s="414" t="b">
        <f>_xlfn.XLOOKUP(F502,Tabla13[Id Riesgo],Tabla13[Registro diligenciado],FALSE,1)</f>
        <v>1</v>
      </c>
      <c r="H502" s="290" t="str">
        <f>IF(G502,_xlfn.XLOOKUP(F502,Tabla6[Id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2" s="327">
        <f>_xlfn.XLOOKUP(Tabla135[[#This Row],[Id Riesgo]],Tabla13[Id Riesgo],Tabla13[Probabilidad])</f>
        <v>0.6</v>
      </c>
      <c r="J502" s="327">
        <f>_xlfn.XLOOKUP(Tabla135[[#This Row],[Id Riesgo]],Tabla13[Id Riesgo],Tabla13[Porcentaje Impacto],"",1)</f>
        <v>1</v>
      </c>
      <c r="K502" s="311">
        <v>1</v>
      </c>
      <c r="L502" s="314" t="s">
        <v>304</v>
      </c>
      <c r="M502" s="314" t="s">
        <v>201</v>
      </c>
      <c r="N502" s="314" t="s">
        <v>280</v>
      </c>
      <c r="O502" s="465" t="s">
        <v>1053</v>
      </c>
      <c r="P502" s="314" t="s">
        <v>1054</v>
      </c>
      <c r="Q502" s="328" t="str">
        <f>_xlfn.TEXTJOIN(" ",TRUE,Tabla135[[#This Row],[Actividad - Acción ¿Qué?
Inicia con verbo]],Tabla135[[#This Row],[Complemento
(Observaciones o desviaciones)]])</f>
        <v>El profesional designado del GITGC, verifica el analisis del sector, antes de la culminación y envio al abogado estructurador del GITGC  y al área solicitante, la consistencia de las cotizaciones, referencias económicas y fuentes comparativas utilizadas, confrontándolas con soportes internos y externos confiables y la justificación del valor estimado cuando identifica valores atípicos, soportes insuficientes o inconsistencias en el análisis, realiza el
ajuste respectivo y envia el documento final para que continue el proceso contractual y posteriormente sea publicado para control social y transparencia en la información</v>
      </c>
      <c r="R502" s="295" t="s">
        <v>135</v>
      </c>
      <c r="S502" s="327">
        <f>_xlfn.XLOOKUP(Tabla135[[#This Row],[Tipo de control]],Tabla7[Tipo de control],Tabla7[Peso],"",1)</f>
        <v>0.15</v>
      </c>
      <c r="T502" s="290" t="str">
        <f>_xlfn.XLOOKUP(Tabla135[[#This Row],[Tipo de control]],Tabla7[Tipo de control],Tabla7[Afectación matriz],"",1)</f>
        <v>Probabilidad</v>
      </c>
      <c r="U502" s="295" t="s">
        <v>136</v>
      </c>
      <c r="V502" s="327">
        <f>_xlfn.XLOOKUP(Tabla135[[#This Row],[Implementación]],Tabla11[Implementación],Tabla11[Peso],"",1)</f>
        <v>0.15</v>
      </c>
      <c r="W502" s="295" t="s">
        <v>161</v>
      </c>
      <c r="X502" s="295" t="s">
        <v>99</v>
      </c>
      <c r="Y502" s="295" t="s">
        <v>100</v>
      </c>
      <c r="Z502" s="295" t="s">
        <v>101</v>
      </c>
      <c r="AA502" s="310">
        <f>IFERROR(Tabla135[[#This Row],[Peso del control]]+Tabla135[[#This Row],[Peso de la implementación]],"")</f>
        <v>0.3</v>
      </c>
      <c r="AB502" s="310" cm="1">
        <f t="array" ref="AB502">IFERROR(IF(Tabla135[[#This Row],[Registro diligenciado]]=TRUE,_xlfn.IFS(AND(Tabla135[[#This Row],[No. de Control]]=1,Tabla135[[#This Row],[Desplazamiento en la Matriz]]="Probabilidad"),D502-(D502*Tabla135[[#This Row],[Valor del control]]),AND(Tabla135[[#This Row],[No. de Control]]&gt;1,Tabla135[[#This Row],[Desplazamiento en la Matriz]]="Probabilidad"),AB501-(AB501*Tabla135[[#This Row],[Valor del control]]),AND(Tabla135[[#This Row],[No. de Control]]=1,Tabla135[[#This Row],[Desplazamiento en la Matriz]]="Impacto"),D502,AND(Tabla135[[#This Row],[No. de Control]]&gt;1,Tabla135[[#This Row],[Desplazamiento en la Matriz]]="Impacto"),AB501),""),"")</f>
        <v>0.42</v>
      </c>
      <c r="AC502" s="310" cm="1">
        <f t="array" ref="AC502">IFERROR(IF(Tabla135[[#This Row],[Registro diligenciado]]=TRUE,_xlfn.IFS(AND(Tabla135[[#This Row],[No. de Control]]=1,Tabla135[[#This Row],[Desplazamiento en la Matriz]]="Impacto"),E502-(E502*Tabla135[[#This Row],[Valor del control]]),AND(Tabla135[[#This Row],[No. de Control]]&gt;1,Tabla135[[#This Row],[Desplazamiento en la Matriz]]="Impacto"),AC501-(AC501*Tabla135[[#This Row],[Valor del control]]),AND(Tabla135[[#This Row],[No. de Control]]=1,Tabla135[[#This Row],[Desplazamiento en la Matriz]]="Probabilidad"),E502,AND(Tabla135[[#This Row],[No. de Control]]&gt;1,Tabla135[[#This Row],[Desplazamiento en la Matriz]]="Probabilidad"),AC501),""),"")</f>
        <v>1</v>
      </c>
      <c r="AD502" s="310">
        <f>IFERROR(_xlfn.MINIFS(Tabla135[Probabilidad residual],Tabla135[Id Riesgo],Tabla135[[#This Row],[Id Riesgo]]),"")</f>
        <v>0.42</v>
      </c>
      <c r="AE502" s="310">
        <f>IFERROR(_xlfn.MINIFS(Tabla135[Impacto residual],Tabla135[Id Riesgo],Tabla135[[#This Row],[Id Riesgo]]),"")</f>
        <v>1</v>
      </c>
      <c r="AF502" s="310" t="str" cm="1">
        <f t="array" ref="AF5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2" s="310" t="str" cm="1">
        <f t="array" ref="AG5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02" s="213"/>
      <c r="AJ502" s="801">
        <f>_xlfn.MINIFS(Tabla135[Probabilidad residual],Tabla135[Id Riesgo],Tabla135[[#This Row],[Id Riesgo]])</f>
        <v>0.42</v>
      </c>
      <c r="AK502" s="801">
        <f>_xlfn.MINIFS(Tabla135[Impacto residual],Tabla135[Id Riesgo],Tabla135[[#This Row],[Id Riesgo]])</f>
        <v>1</v>
      </c>
      <c r="AL502" s="801" t="str" cm="1">
        <f t="array" ref="AL502">IFERROR(_xlfn.IFS(AND(AJ502&gt;=CONFIGURACIÓN!$BF$6,AJ502&lt;=CONFIGURACIÓN!$BG$6),CONFIGURACIÓN!$BE$6,AND(AJ502&gt;=CONFIGURACIÓN!$BF$7,AJ502&lt;=CONFIGURACIÓN!$BG$7),CONFIGURACIÓN!$BE$7,AND(AJ502&gt;=CONFIGURACIÓN!$BF$8,AJ502&lt;=CONFIGURACIÓN!$BG$8),CONFIGURACIÓN!$BE$8,AND(AJ502&gt;=CONFIGURACIÓN!$BF$9,AJ502&lt;=CONFIGURACIÓN!$BG$9),CONFIGURACIÓN!$BE$9,AND(AJ502&gt;=CONFIGURACIÓN!$BF$10,AJ502&lt;=CONFIGURACIÓN!$BG$10),CONFIGURACIÓN!$BE$10),"")</f>
        <v>Media</v>
      </c>
      <c r="AM502" s="801" t="str" cm="1">
        <f t="array" ref="AM502">IFERROR(_xlfn.IFS(AND(AK502&gt;=CONFIGURACIÓN!$BJ$6,AK502&lt;=CONFIGURACIÓN!$BK$6),CONFIGURACIÓN!$BI$6,AND(AK502&gt;=CONFIGURACIÓN!$BJ$7,AK502&lt;=CONFIGURACIÓN!$BK$7),CONFIGURACIÓN!$BI$7,AND(AK502&gt;=CONFIGURACIÓN!$BJ$8,AK502&lt;=CONFIGURACIÓN!$BK$8),CONFIGURACIÓN!$BI$8,AND(AK502&gt;=CONFIGURACIÓN!$BJ$9,AK502&lt;=CONFIGURACIÓN!$BK$9),CONFIGURACIÓN!$BI$9,AND(AK502&gt;=CONFIGURACIÓN!$BJ$10,AK502&lt;=CONFIGURACIÓN!$BK$10),CONFIGURACIÓN!$BI$10),"")</f>
        <v>Castastrófico</v>
      </c>
      <c r="AN502" s="213"/>
      <c r="AO502" s="213"/>
      <c r="AP502" s="213"/>
      <c r="AQ502" s="213"/>
      <c r="AR502" s="213"/>
      <c r="AS502" s="213"/>
      <c r="AT502" s="213"/>
      <c r="AU502" s="213"/>
      <c r="AV502" s="213"/>
      <c r="AW502" s="213"/>
      <c r="AX502" s="213"/>
      <c r="AY502" s="213"/>
    </row>
    <row r="503" spans="1:51" ht="99.45" x14ac:dyDescent="0.4">
      <c r="A503" s="783" t="str">
        <f>Tabla135[[#This Row],[Id Riesgo]]</f>
        <v>RC50</v>
      </c>
      <c r="B503"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3" s="776" t="b">
        <f>Tabla135[[#This Row],[Identificado en paso 1 y 2?]]</f>
        <v>1</v>
      </c>
      <c r="D503" s="801">
        <f>_xlfn.XLOOKUP(Tabla135[[#This Row],[Id Riesgo]],Tabla13[Id Riesgo],Tabla13[Probabilidad],"",1)</f>
        <v>0.6</v>
      </c>
      <c r="E503" s="801">
        <f>IF(C503=TRUE,_xlfn.XLOOKUP(Tabla135[[#This Row],[Id Riesgo]],Tabla13[Id Riesgo],Tabla13[Porcentaje Impacto],"",1),"")</f>
        <v>1</v>
      </c>
      <c r="F503" s="290" t="str">
        <f t="shared" ref="F503:F511" si="49">F502</f>
        <v>RC50</v>
      </c>
      <c r="G503" s="414" t="b">
        <f>_xlfn.XLOOKUP(F503,Tabla13[Id Riesgo],Tabla13[Registro diligenciado],FALSE,1)</f>
        <v>1</v>
      </c>
      <c r="H503" s="290" t="str">
        <f>IF(G503,_xlfn.XLOOKUP(F503,Tabla6[Id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3" s="327">
        <f>_xlfn.XLOOKUP(Tabla135[[#This Row],[Id Riesgo]],Tabla13[Id Riesgo],Tabla13[Probabilidad])</f>
        <v>0.6</v>
      </c>
      <c r="J503" s="327">
        <f>_xlfn.XLOOKUP(Tabla135[[#This Row],[Id Riesgo]],Tabla13[Id Riesgo],Tabla13[Porcentaje Impacto],"",1)</f>
        <v>1</v>
      </c>
      <c r="K503" s="311">
        <v>2</v>
      </c>
      <c r="L503" s="314"/>
      <c r="M503" s="314"/>
      <c r="N503" s="314"/>
      <c r="O503" s="295"/>
      <c r="P503" s="314"/>
      <c r="Q503" s="328" t="str">
        <f>_xlfn.TEXTJOIN(" ",TRUE,Tabla135[[#This Row],[Actividad - Acción ¿Qué?
Inicia con verbo]],Tabla135[[#This Row],[Complemento
(Observaciones o desviaciones)]])</f>
        <v/>
      </c>
      <c r="R503" s="295"/>
      <c r="S503" s="327" t="str">
        <f>_xlfn.XLOOKUP(Tabla135[[#This Row],[Tipo de control]],Tabla7[Tipo de control],Tabla7[Peso],"",1)</f>
        <v/>
      </c>
      <c r="T503" s="290" t="str">
        <f>_xlfn.XLOOKUP(Tabla135[[#This Row],[Tipo de control]],Tabla7[Tipo de control],Tabla7[Afectación matriz],"",1)</f>
        <v/>
      </c>
      <c r="U503" s="295"/>
      <c r="V503" s="327" t="str">
        <f>_xlfn.XLOOKUP(Tabla135[[#This Row],[Implementación]],Tabla11[Implementación],Tabla11[Peso],"",1)</f>
        <v/>
      </c>
      <c r="W503" s="295"/>
      <c r="X503" s="295"/>
      <c r="Y503" s="295"/>
      <c r="Z503" s="295"/>
      <c r="AA503" s="310" t="str">
        <f>IFERROR(Tabla135[[#This Row],[Peso del control]]+Tabla135[[#This Row],[Peso de la implementación]],"")</f>
        <v/>
      </c>
      <c r="AB503" s="310" t="str" cm="1">
        <f t="array" ref="AB503">IFERROR(IF(Tabla135[[#This Row],[Registro diligenciado]]=TRUE,_xlfn.IFS(AND(Tabla135[[#This Row],[No. de Control]]=1,Tabla135[[#This Row],[Desplazamiento en la Matriz]]="Probabilidad"),D503-(D503*Tabla135[[#This Row],[Valor del control]]),AND(Tabla135[[#This Row],[No. de Control]]&gt;1,Tabla135[[#This Row],[Desplazamiento en la Matriz]]="Probabilidad"),AB502-(AB502*Tabla135[[#This Row],[Valor del control]]),AND(Tabla135[[#This Row],[No. de Control]]=1,Tabla135[[#This Row],[Desplazamiento en la Matriz]]="Impacto"),D503,AND(Tabla135[[#This Row],[No. de Control]]&gt;1,Tabla135[[#This Row],[Desplazamiento en la Matriz]]="Impacto"),AB502),""),"")</f>
        <v/>
      </c>
      <c r="AC503" s="310" t="str" cm="1">
        <f t="array" ref="AC503">IFERROR(IF(Tabla135[[#This Row],[Registro diligenciado]]=TRUE,_xlfn.IFS(AND(Tabla135[[#This Row],[No. de Control]]=1,Tabla135[[#This Row],[Desplazamiento en la Matriz]]="Impacto"),E503-(E503*Tabla135[[#This Row],[Valor del control]]),AND(Tabla135[[#This Row],[No. de Control]]&gt;1,Tabla135[[#This Row],[Desplazamiento en la Matriz]]="Impacto"),AC502-(AC502*Tabla135[[#This Row],[Valor del control]]),AND(Tabla135[[#This Row],[No. de Control]]=1,Tabla135[[#This Row],[Desplazamiento en la Matriz]]="Probabilidad"),E503,AND(Tabla135[[#This Row],[No. de Control]]&gt;1,Tabla135[[#This Row],[Desplazamiento en la Matriz]]="Probabilidad"),AC502),""),"")</f>
        <v/>
      </c>
      <c r="AD503" s="310">
        <f>IFERROR(_xlfn.MINIFS(Tabla135[Probabilidad residual],Tabla135[Id Riesgo],Tabla135[[#This Row],[Id Riesgo]]),"")</f>
        <v>0.42</v>
      </c>
      <c r="AE503" s="310">
        <f>IFERROR(_xlfn.MINIFS(Tabla135[Impacto residual],Tabla135[Id Riesgo],Tabla135[[#This Row],[Id Riesgo]]),"")</f>
        <v>1</v>
      </c>
      <c r="AF503" s="310" t="str" cm="1">
        <f t="array" ref="AF5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3" s="310" t="str" cm="1">
        <f t="array" ref="AG5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3" s="213"/>
      <c r="AJ503" s="801">
        <f>_xlfn.MINIFS(Tabla135[Probabilidad residual],Tabla135[Id Riesgo],Tabla135[[#This Row],[Id Riesgo]])</f>
        <v>0.42</v>
      </c>
      <c r="AK503" s="801">
        <f>_xlfn.MINIFS(Tabla135[Impacto residual],Tabla135[Id Riesgo],Tabla135[[#This Row],[Id Riesgo]])</f>
        <v>1</v>
      </c>
      <c r="AL503" s="801"/>
      <c r="AM503" s="801"/>
      <c r="AN503" s="213"/>
      <c r="AO503" s="213"/>
      <c r="AP503" s="213"/>
      <c r="AQ503" s="213"/>
      <c r="AR503" s="213"/>
      <c r="AS503" s="213"/>
      <c r="AT503" s="213"/>
      <c r="AU503" s="213"/>
      <c r="AV503" s="213"/>
      <c r="AW503" s="213"/>
      <c r="AX503" s="213"/>
      <c r="AY503" s="213"/>
    </row>
    <row r="504" spans="1:51" ht="99.45" x14ac:dyDescent="0.4">
      <c r="A504" s="783" t="str">
        <f>Tabla135[[#This Row],[Id Riesgo]]</f>
        <v>RC50</v>
      </c>
      <c r="B504"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4" s="776" t="b">
        <f>Tabla135[[#This Row],[Identificado en paso 1 y 2?]]</f>
        <v>1</v>
      </c>
      <c r="D504" s="801">
        <f>_xlfn.XLOOKUP(Tabla135[[#This Row],[Id Riesgo]],Tabla13[Id Riesgo],Tabla13[Probabilidad],"",1)</f>
        <v>0.6</v>
      </c>
      <c r="E504" s="801">
        <f>IF(C504=TRUE,_xlfn.XLOOKUP(Tabla135[[#This Row],[Id Riesgo]],Tabla13[Id Riesgo],Tabla13[Porcentaje Impacto],"",1),"")</f>
        <v>1</v>
      </c>
      <c r="F504" s="290" t="str">
        <f t="shared" si="49"/>
        <v>RC50</v>
      </c>
      <c r="G504" s="414" t="b">
        <f>_xlfn.XLOOKUP(F504,Tabla13[Id Riesgo],Tabla13[Registro diligenciado],FALSE,1)</f>
        <v>1</v>
      </c>
      <c r="H504" s="290" t="str">
        <f>IF(G504,_xlfn.XLOOKUP(F504,Tabla6[Id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4" s="327">
        <f>_xlfn.XLOOKUP(Tabla135[[#This Row],[Id Riesgo]],Tabla13[Id Riesgo],Tabla13[Probabilidad])</f>
        <v>0.6</v>
      </c>
      <c r="J504" s="327">
        <f>_xlfn.XLOOKUP(Tabla135[[#This Row],[Id Riesgo]],Tabla13[Id Riesgo],Tabla13[Porcentaje Impacto],"",1)</f>
        <v>1</v>
      </c>
      <c r="K504" s="311">
        <v>3</v>
      </c>
      <c r="L504" s="314"/>
      <c r="M504" s="314"/>
      <c r="N504" s="314"/>
      <c r="O504" s="295"/>
      <c r="P504" s="314"/>
      <c r="Q504" s="328" t="str">
        <f>_xlfn.TEXTJOIN(" ",TRUE,Tabla135[[#This Row],[Actividad - Acción ¿Qué?
Inicia con verbo]],Tabla135[[#This Row],[Complemento
(Observaciones o desviaciones)]])</f>
        <v/>
      </c>
      <c r="R504" s="295"/>
      <c r="S504" s="327" t="str">
        <f>_xlfn.XLOOKUP(Tabla135[[#This Row],[Tipo de control]],Tabla7[Tipo de control],Tabla7[Peso],"",1)</f>
        <v/>
      </c>
      <c r="T504" s="290" t="str">
        <f>_xlfn.XLOOKUP(Tabla135[[#This Row],[Tipo de control]],Tabla7[Tipo de control],Tabla7[Afectación matriz],"",1)</f>
        <v/>
      </c>
      <c r="U504" s="295"/>
      <c r="V504" s="327" t="str">
        <f>_xlfn.XLOOKUP(Tabla135[[#This Row],[Implementación]],Tabla11[Implementación],Tabla11[Peso],"",1)</f>
        <v/>
      </c>
      <c r="W504" s="295"/>
      <c r="X504" s="295"/>
      <c r="Y504" s="295"/>
      <c r="Z504" s="295"/>
      <c r="AA504" s="310" t="str">
        <f>IFERROR(Tabla135[[#This Row],[Peso del control]]+Tabla135[[#This Row],[Peso de la implementación]],"")</f>
        <v/>
      </c>
      <c r="AB504" s="310" t="str" cm="1">
        <f t="array" ref="AB504">IFERROR(IF(Tabla135[[#This Row],[Registro diligenciado]]=TRUE,_xlfn.IFS(AND(Tabla135[[#This Row],[No. de Control]]=1,Tabla135[[#This Row],[Desplazamiento en la Matriz]]="Probabilidad"),D504-(D504*Tabla135[[#This Row],[Valor del control]]),AND(Tabla135[[#This Row],[No. de Control]]&gt;1,Tabla135[[#This Row],[Desplazamiento en la Matriz]]="Probabilidad"),AB503-(AB503*Tabla135[[#This Row],[Valor del control]]),AND(Tabla135[[#This Row],[No. de Control]]=1,Tabla135[[#This Row],[Desplazamiento en la Matriz]]="Impacto"),D504,AND(Tabla135[[#This Row],[No. de Control]]&gt;1,Tabla135[[#This Row],[Desplazamiento en la Matriz]]="Impacto"),AB503),""),"")</f>
        <v/>
      </c>
      <c r="AC504" s="310" t="str" cm="1">
        <f t="array" ref="AC504">IFERROR(IF(Tabla135[[#This Row],[Registro diligenciado]]=TRUE,_xlfn.IFS(AND(Tabla135[[#This Row],[No. de Control]]=1,Tabla135[[#This Row],[Desplazamiento en la Matriz]]="Impacto"),E504-(E504*Tabla135[[#This Row],[Valor del control]]),AND(Tabla135[[#This Row],[No. de Control]]&gt;1,Tabla135[[#This Row],[Desplazamiento en la Matriz]]="Impacto"),AC503-(AC503*Tabla135[[#This Row],[Valor del control]]),AND(Tabla135[[#This Row],[No. de Control]]=1,Tabla135[[#This Row],[Desplazamiento en la Matriz]]="Probabilidad"),E504,AND(Tabla135[[#This Row],[No. de Control]]&gt;1,Tabla135[[#This Row],[Desplazamiento en la Matriz]]="Probabilidad"),AC503),""),"")</f>
        <v/>
      </c>
      <c r="AD504" s="310">
        <f>IFERROR(_xlfn.MINIFS(Tabla135[Probabilidad residual],Tabla135[Id Riesgo],Tabla135[[#This Row],[Id Riesgo]]),"")</f>
        <v>0.42</v>
      </c>
      <c r="AE504" s="310">
        <f>IFERROR(_xlfn.MINIFS(Tabla135[Impacto residual],Tabla135[Id Riesgo],Tabla135[[#This Row],[Id Riesgo]]),"")</f>
        <v>1</v>
      </c>
      <c r="AF504" s="310" t="str" cm="1">
        <f t="array" ref="AF5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4" s="310" t="str" cm="1">
        <f t="array" ref="AG5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4" s="213"/>
      <c r="AJ504" s="801">
        <f>_xlfn.MINIFS(Tabla135[Probabilidad residual],Tabla135[Id Riesgo],Tabla135[[#This Row],[Id Riesgo]])</f>
        <v>0.42</v>
      </c>
      <c r="AK504" s="801">
        <f>_xlfn.MINIFS(Tabla135[Impacto residual],Tabla135[Id Riesgo],Tabla135[[#This Row],[Id Riesgo]])</f>
        <v>1</v>
      </c>
      <c r="AL504" s="801"/>
      <c r="AM504" s="801"/>
      <c r="AN504" s="213"/>
      <c r="AO504" s="213"/>
      <c r="AP504" s="213"/>
      <c r="AQ504" s="213"/>
      <c r="AR504" s="213"/>
      <c r="AS504" s="213"/>
      <c r="AT504" s="213"/>
      <c r="AU504" s="213"/>
      <c r="AV504" s="213"/>
      <c r="AW504" s="213"/>
      <c r="AX504" s="213"/>
      <c r="AY504" s="213"/>
    </row>
    <row r="505" spans="1:51" ht="99.45" x14ac:dyDescent="0.4">
      <c r="A505" s="783" t="str">
        <f>Tabla135[[#This Row],[Id Riesgo]]</f>
        <v>RC50</v>
      </c>
      <c r="B505"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5" s="776" t="b">
        <f>Tabla135[[#This Row],[Identificado en paso 1 y 2?]]</f>
        <v>1</v>
      </c>
      <c r="D505" s="801">
        <f>_xlfn.XLOOKUP(Tabla135[[#This Row],[Id Riesgo]],Tabla13[Id Riesgo],Tabla13[Probabilidad],"",1)</f>
        <v>0.6</v>
      </c>
      <c r="E505" s="801">
        <f>IF(C505=TRUE,_xlfn.XLOOKUP(Tabla135[[#This Row],[Id Riesgo]],Tabla13[Id Riesgo],Tabla13[Porcentaje Impacto],"",1),"")</f>
        <v>1</v>
      </c>
      <c r="F505" s="290" t="str">
        <f t="shared" si="49"/>
        <v>RC50</v>
      </c>
      <c r="G505" s="414" t="b">
        <f>_xlfn.XLOOKUP(F505,Tabla13[Id Riesgo],Tabla13[Registro diligenciado],FALSE,1)</f>
        <v>1</v>
      </c>
      <c r="H505" s="290" t="str">
        <f>IF(G505,_xlfn.XLOOKUP(F505,Tabla6[Id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5" s="327">
        <f>_xlfn.XLOOKUP(Tabla135[[#This Row],[Id Riesgo]],Tabla13[Id Riesgo],Tabla13[Probabilidad])</f>
        <v>0.6</v>
      </c>
      <c r="J505" s="327">
        <f>_xlfn.XLOOKUP(Tabla135[[#This Row],[Id Riesgo]],Tabla13[Id Riesgo],Tabla13[Porcentaje Impacto],"",1)</f>
        <v>1</v>
      </c>
      <c r="K505" s="311">
        <v>4</v>
      </c>
      <c r="L505" s="314"/>
      <c r="M505" s="314"/>
      <c r="N505" s="314"/>
      <c r="O505" s="295"/>
      <c r="P505" s="314"/>
      <c r="Q505" s="328" t="str">
        <f>_xlfn.TEXTJOIN(" ",TRUE,Tabla135[[#This Row],[Actividad - Acción ¿Qué?
Inicia con verbo]],Tabla135[[#This Row],[Complemento
(Observaciones o desviaciones)]])</f>
        <v/>
      </c>
      <c r="R505" s="295"/>
      <c r="S505" s="327" t="str">
        <f>_xlfn.XLOOKUP(Tabla135[[#This Row],[Tipo de control]],Tabla7[Tipo de control],Tabla7[Peso],"",1)</f>
        <v/>
      </c>
      <c r="T505" s="290" t="str">
        <f>_xlfn.XLOOKUP(Tabla135[[#This Row],[Tipo de control]],Tabla7[Tipo de control],Tabla7[Afectación matriz],"",1)</f>
        <v/>
      </c>
      <c r="U505" s="295"/>
      <c r="V505" s="327" t="str">
        <f>_xlfn.XLOOKUP(Tabla135[[#This Row],[Implementación]],Tabla11[Implementación],Tabla11[Peso],"",1)</f>
        <v/>
      </c>
      <c r="W505" s="295"/>
      <c r="X505" s="295"/>
      <c r="Y505" s="295"/>
      <c r="Z505" s="295"/>
      <c r="AA505" s="310" t="str">
        <f>IFERROR(Tabla135[[#This Row],[Peso del control]]+Tabla135[[#This Row],[Peso de la implementación]],"")</f>
        <v/>
      </c>
      <c r="AB505" s="310" t="str" cm="1">
        <f t="array" ref="AB505">IFERROR(IF(Tabla135[[#This Row],[Registro diligenciado]]=TRUE,_xlfn.IFS(AND(Tabla135[[#This Row],[No. de Control]]=1,Tabla135[[#This Row],[Desplazamiento en la Matriz]]="Probabilidad"),D505-(D505*Tabla135[[#This Row],[Valor del control]]),AND(Tabla135[[#This Row],[No. de Control]]&gt;1,Tabla135[[#This Row],[Desplazamiento en la Matriz]]="Probabilidad"),AB504-(AB504*Tabla135[[#This Row],[Valor del control]]),AND(Tabla135[[#This Row],[No. de Control]]=1,Tabla135[[#This Row],[Desplazamiento en la Matriz]]="Impacto"),D505,AND(Tabla135[[#This Row],[No. de Control]]&gt;1,Tabla135[[#This Row],[Desplazamiento en la Matriz]]="Impacto"),AB504),""),"")</f>
        <v/>
      </c>
      <c r="AC505" s="310" t="str" cm="1">
        <f t="array" ref="AC505">IFERROR(IF(Tabla135[[#This Row],[Registro diligenciado]]=TRUE,_xlfn.IFS(AND(Tabla135[[#This Row],[No. de Control]]=1,Tabla135[[#This Row],[Desplazamiento en la Matriz]]="Impacto"),E505-(E505*Tabla135[[#This Row],[Valor del control]]),AND(Tabla135[[#This Row],[No. de Control]]&gt;1,Tabla135[[#This Row],[Desplazamiento en la Matriz]]="Impacto"),AC504-(AC504*Tabla135[[#This Row],[Valor del control]]),AND(Tabla135[[#This Row],[No. de Control]]=1,Tabla135[[#This Row],[Desplazamiento en la Matriz]]="Probabilidad"),E505,AND(Tabla135[[#This Row],[No. de Control]]&gt;1,Tabla135[[#This Row],[Desplazamiento en la Matriz]]="Probabilidad"),AC504),""),"")</f>
        <v/>
      </c>
      <c r="AD505" s="310">
        <f>IFERROR(_xlfn.MINIFS(Tabla135[Probabilidad residual],Tabla135[Id Riesgo],Tabla135[[#This Row],[Id Riesgo]]),"")</f>
        <v>0.42</v>
      </c>
      <c r="AE505" s="310">
        <f>IFERROR(_xlfn.MINIFS(Tabla135[Impacto residual],Tabla135[Id Riesgo],Tabla135[[#This Row],[Id Riesgo]]),"")</f>
        <v>1</v>
      </c>
      <c r="AF505" s="310" t="str" cm="1">
        <f t="array" ref="AF5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5" s="310" t="str" cm="1">
        <f t="array" ref="AG5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5" s="213"/>
      <c r="AJ505" s="801">
        <f>_xlfn.MINIFS(Tabla135[Probabilidad residual],Tabla135[Id Riesgo],Tabla135[[#This Row],[Id Riesgo]])</f>
        <v>0.42</v>
      </c>
      <c r="AK505" s="801">
        <f>_xlfn.MINIFS(Tabla135[Impacto residual],Tabla135[Id Riesgo],Tabla135[[#This Row],[Id Riesgo]])</f>
        <v>1</v>
      </c>
      <c r="AL505" s="801"/>
      <c r="AM505" s="801"/>
      <c r="AN505" s="213"/>
      <c r="AO505" s="213"/>
      <c r="AP505" s="213"/>
      <c r="AQ505" s="213"/>
      <c r="AR505" s="213"/>
      <c r="AS505" s="213"/>
      <c r="AT505" s="213"/>
      <c r="AU505" s="213"/>
      <c r="AV505" s="213"/>
      <c r="AW505" s="213"/>
      <c r="AX505" s="213"/>
      <c r="AY505" s="213"/>
    </row>
    <row r="506" spans="1:51" ht="99.45" x14ac:dyDescent="0.4">
      <c r="A506" s="783" t="str">
        <f>Tabla135[[#This Row],[Id Riesgo]]</f>
        <v>RC50</v>
      </c>
      <c r="B506"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6" s="776" t="b">
        <f>Tabla135[[#This Row],[Identificado en paso 1 y 2?]]</f>
        <v>1</v>
      </c>
      <c r="D506" s="801">
        <f>_xlfn.XLOOKUP(Tabla135[[#This Row],[Id Riesgo]],Tabla13[Id Riesgo],Tabla13[Probabilidad],"",1)</f>
        <v>0.6</v>
      </c>
      <c r="E506" s="801">
        <f>IF(C506=TRUE,_xlfn.XLOOKUP(Tabla135[[#This Row],[Id Riesgo]],Tabla13[Id Riesgo],Tabla13[Porcentaje Impacto],"",1),"")</f>
        <v>1</v>
      </c>
      <c r="F506" s="290" t="str">
        <f t="shared" si="49"/>
        <v>RC50</v>
      </c>
      <c r="G506" s="414" t="b">
        <f>_xlfn.XLOOKUP(F506,Tabla13[Id Riesgo],Tabla13[Registro diligenciado],FALSE,1)</f>
        <v>1</v>
      </c>
      <c r="H506" s="290" t="str">
        <f>IF(G506,_xlfn.XLOOKUP(F506,Tabla6[Id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6" s="327">
        <f>_xlfn.XLOOKUP(Tabla135[[#This Row],[Id Riesgo]],Tabla13[Id Riesgo],Tabla13[Probabilidad])</f>
        <v>0.6</v>
      </c>
      <c r="J506" s="327">
        <f>_xlfn.XLOOKUP(Tabla135[[#This Row],[Id Riesgo]],Tabla13[Id Riesgo],Tabla13[Porcentaje Impacto],"",1)</f>
        <v>1</v>
      </c>
      <c r="K506" s="311">
        <v>5</v>
      </c>
      <c r="L506" s="314"/>
      <c r="M506" s="314"/>
      <c r="N506" s="314"/>
      <c r="O506" s="295"/>
      <c r="P506" s="314"/>
      <c r="Q506" s="328" t="str">
        <f>_xlfn.TEXTJOIN(" ",TRUE,Tabla135[[#This Row],[Actividad - Acción ¿Qué?
Inicia con verbo]],Tabla135[[#This Row],[Complemento
(Observaciones o desviaciones)]])</f>
        <v/>
      </c>
      <c r="R506" s="295"/>
      <c r="S506" s="327" t="str">
        <f>_xlfn.XLOOKUP(Tabla135[[#This Row],[Tipo de control]],Tabla7[Tipo de control],Tabla7[Peso],"",1)</f>
        <v/>
      </c>
      <c r="T506" s="290" t="str">
        <f>_xlfn.XLOOKUP(Tabla135[[#This Row],[Tipo de control]],Tabla7[Tipo de control],Tabla7[Afectación matriz],"",1)</f>
        <v/>
      </c>
      <c r="U506" s="295"/>
      <c r="V506" s="327" t="str">
        <f>_xlfn.XLOOKUP(Tabla135[[#This Row],[Implementación]],Tabla11[Implementación],Tabla11[Peso],"",1)</f>
        <v/>
      </c>
      <c r="W506" s="295"/>
      <c r="X506" s="295"/>
      <c r="Y506" s="295"/>
      <c r="Z506" s="295"/>
      <c r="AA506" s="310" t="str">
        <f>IFERROR(Tabla135[[#This Row],[Peso del control]]+Tabla135[[#This Row],[Peso de la implementación]],"")</f>
        <v/>
      </c>
      <c r="AB506" s="310" t="str" cm="1">
        <f t="array" ref="AB506">IFERROR(IF(Tabla135[[#This Row],[Registro diligenciado]]=TRUE,_xlfn.IFS(AND(Tabla135[[#This Row],[No. de Control]]=1,Tabla135[[#This Row],[Desplazamiento en la Matriz]]="Probabilidad"),D506-(D506*Tabla135[[#This Row],[Valor del control]]),AND(Tabla135[[#This Row],[No. de Control]]&gt;1,Tabla135[[#This Row],[Desplazamiento en la Matriz]]="Probabilidad"),AB505-(AB505*Tabla135[[#This Row],[Valor del control]]),AND(Tabla135[[#This Row],[No. de Control]]=1,Tabla135[[#This Row],[Desplazamiento en la Matriz]]="Impacto"),D506,AND(Tabla135[[#This Row],[No. de Control]]&gt;1,Tabla135[[#This Row],[Desplazamiento en la Matriz]]="Impacto"),AB505),""),"")</f>
        <v/>
      </c>
      <c r="AC506" s="310" t="str" cm="1">
        <f t="array" ref="AC506">IFERROR(IF(Tabla135[[#This Row],[Registro diligenciado]]=TRUE,_xlfn.IFS(AND(Tabla135[[#This Row],[No. de Control]]=1,Tabla135[[#This Row],[Desplazamiento en la Matriz]]="Impacto"),E506-(E506*Tabla135[[#This Row],[Valor del control]]),AND(Tabla135[[#This Row],[No. de Control]]&gt;1,Tabla135[[#This Row],[Desplazamiento en la Matriz]]="Impacto"),AC505-(AC505*Tabla135[[#This Row],[Valor del control]]),AND(Tabla135[[#This Row],[No. de Control]]=1,Tabla135[[#This Row],[Desplazamiento en la Matriz]]="Probabilidad"),E506,AND(Tabla135[[#This Row],[No. de Control]]&gt;1,Tabla135[[#This Row],[Desplazamiento en la Matriz]]="Probabilidad"),AC505),""),"")</f>
        <v/>
      </c>
      <c r="AD506" s="310">
        <f>IFERROR(_xlfn.MINIFS(Tabla135[Probabilidad residual],Tabla135[Id Riesgo],Tabla135[[#This Row],[Id Riesgo]]),"")</f>
        <v>0.42</v>
      </c>
      <c r="AE506" s="310">
        <f>IFERROR(_xlfn.MINIFS(Tabla135[Impacto residual],Tabla135[Id Riesgo],Tabla135[[#This Row],[Id Riesgo]]),"")</f>
        <v>1</v>
      </c>
      <c r="AF506" s="310" t="str" cm="1">
        <f t="array" ref="AF5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6" s="310" t="str" cm="1">
        <f t="array" ref="AG5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6" s="213"/>
      <c r="AJ506" s="801">
        <f>_xlfn.MINIFS(Tabla135[Probabilidad residual],Tabla135[Id Riesgo],Tabla135[[#This Row],[Id Riesgo]])</f>
        <v>0.42</v>
      </c>
      <c r="AK506" s="801">
        <f>_xlfn.MINIFS(Tabla135[Impacto residual],Tabla135[Id Riesgo],Tabla135[[#This Row],[Id Riesgo]])</f>
        <v>1</v>
      </c>
      <c r="AL506" s="801"/>
      <c r="AM506" s="801"/>
      <c r="AN506" s="213"/>
      <c r="AO506" s="213"/>
      <c r="AP506" s="213"/>
      <c r="AQ506" s="213"/>
      <c r="AR506" s="213"/>
      <c r="AS506" s="213"/>
      <c r="AT506" s="213"/>
      <c r="AU506" s="213"/>
      <c r="AV506" s="213"/>
      <c r="AW506" s="213"/>
      <c r="AX506" s="213"/>
      <c r="AY506" s="213"/>
    </row>
    <row r="507" spans="1:51" ht="99.45" x14ac:dyDescent="0.4">
      <c r="A507" s="783" t="str">
        <f>Tabla135[[#This Row],[Id Riesgo]]</f>
        <v>RC50</v>
      </c>
      <c r="B507"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7" s="776" t="b">
        <f>Tabla135[[#This Row],[Identificado en paso 1 y 2?]]</f>
        <v>1</v>
      </c>
      <c r="D507" s="801">
        <f>_xlfn.XLOOKUP(Tabla135[[#This Row],[Id Riesgo]],Tabla13[Id Riesgo],Tabla13[Probabilidad],"",1)</f>
        <v>0.6</v>
      </c>
      <c r="E507" s="801">
        <f>IF(C507=TRUE,_xlfn.XLOOKUP(Tabla135[[#This Row],[Id Riesgo]],Tabla13[Id Riesgo],Tabla13[Porcentaje Impacto],"",1),"")</f>
        <v>1</v>
      </c>
      <c r="F507" s="290" t="str">
        <f t="shared" si="49"/>
        <v>RC50</v>
      </c>
      <c r="G507" s="414" t="b">
        <f>_xlfn.XLOOKUP(F507,Tabla13[Id Riesgo],Tabla13[Registro diligenciado],FALSE,1)</f>
        <v>1</v>
      </c>
      <c r="H507" s="290" t="str">
        <f>IF(G507,_xlfn.XLOOKUP(F507,Tabla6[Id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7" s="327">
        <f>_xlfn.XLOOKUP(Tabla135[[#This Row],[Id Riesgo]],Tabla13[Id Riesgo],Tabla13[Probabilidad])</f>
        <v>0.6</v>
      </c>
      <c r="J507" s="327">
        <f>_xlfn.XLOOKUP(Tabla135[[#This Row],[Id Riesgo]],Tabla13[Id Riesgo],Tabla13[Porcentaje Impacto],"",1)</f>
        <v>1</v>
      </c>
      <c r="K507" s="311">
        <v>6</v>
      </c>
      <c r="L507" s="314"/>
      <c r="M507" s="314"/>
      <c r="N507" s="314"/>
      <c r="O507" s="295"/>
      <c r="P507" s="314"/>
      <c r="Q507" s="328" t="str">
        <f>_xlfn.TEXTJOIN(" ",TRUE,Tabla135[[#This Row],[Actividad - Acción ¿Qué?
Inicia con verbo]],Tabla135[[#This Row],[Complemento
(Observaciones o desviaciones)]])</f>
        <v/>
      </c>
      <c r="R507" s="295"/>
      <c r="S507" s="327" t="str">
        <f>_xlfn.XLOOKUP(Tabla135[[#This Row],[Tipo de control]],Tabla7[Tipo de control],Tabla7[Peso],"",1)</f>
        <v/>
      </c>
      <c r="T507" s="290" t="str">
        <f>_xlfn.XLOOKUP(Tabla135[[#This Row],[Tipo de control]],Tabla7[Tipo de control],Tabla7[Afectación matriz],"",1)</f>
        <v/>
      </c>
      <c r="U507" s="295"/>
      <c r="V507" s="327" t="str">
        <f>_xlfn.XLOOKUP(Tabla135[[#This Row],[Implementación]],Tabla11[Implementación],Tabla11[Peso],"",1)</f>
        <v/>
      </c>
      <c r="W507" s="295"/>
      <c r="X507" s="295"/>
      <c r="Y507" s="295"/>
      <c r="Z507" s="295"/>
      <c r="AA507" s="310" t="str">
        <f>IFERROR(Tabla135[[#This Row],[Peso del control]]+Tabla135[[#This Row],[Peso de la implementación]],"")</f>
        <v/>
      </c>
      <c r="AB507" s="310" t="str" cm="1">
        <f t="array" ref="AB507">IFERROR(IF(Tabla135[[#This Row],[Registro diligenciado]]=TRUE,_xlfn.IFS(AND(Tabla135[[#This Row],[No. de Control]]=1,Tabla135[[#This Row],[Desplazamiento en la Matriz]]="Probabilidad"),D507-(D507*Tabla135[[#This Row],[Valor del control]]),AND(Tabla135[[#This Row],[No. de Control]]&gt;1,Tabla135[[#This Row],[Desplazamiento en la Matriz]]="Probabilidad"),AB506-(AB506*Tabla135[[#This Row],[Valor del control]]),AND(Tabla135[[#This Row],[No. de Control]]=1,Tabla135[[#This Row],[Desplazamiento en la Matriz]]="Impacto"),D507,AND(Tabla135[[#This Row],[No. de Control]]&gt;1,Tabla135[[#This Row],[Desplazamiento en la Matriz]]="Impacto"),AB506),""),"")</f>
        <v/>
      </c>
      <c r="AC507" s="310" t="str" cm="1">
        <f t="array" ref="AC507">IFERROR(IF(Tabla135[[#This Row],[Registro diligenciado]]=TRUE,_xlfn.IFS(AND(Tabla135[[#This Row],[No. de Control]]=1,Tabla135[[#This Row],[Desplazamiento en la Matriz]]="Impacto"),E507-(E507*Tabla135[[#This Row],[Valor del control]]),AND(Tabla135[[#This Row],[No. de Control]]&gt;1,Tabla135[[#This Row],[Desplazamiento en la Matriz]]="Impacto"),AC506-(AC506*Tabla135[[#This Row],[Valor del control]]),AND(Tabla135[[#This Row],[No. de Control]]=1,Tabla135[[#This Row],[Desplazamiento en la Matriz]]="Probabilidad"),E507,AND(Tabla135[[#This Row],[No. de Control]]&gt;1,Tabla135[[#This Row],[Desplazamiento en la Matriz]]="Probabilidad"),AC506),""),"")</f>
        <v/>
      </c>
      <c r="AD507" s="310">
        <f>IFERROR(_xlfn.MINIFS(Tabla135[Probabilidad residual],Tabla135[Id Riesgo],Tabla135[[#This Row],[Id Riesgo]]),"")</f>
        <v>0.42</v>
      </c>
      <c r="AE507" s="310">
        <f>IFERROR(_xlfn.MINIFS(Tabla135[Impacto residual],Tabla135[Id Riesgo],Tabla135[[#This Row],[Id Riesgo]]),"")</f>
        <v>1</v>
      </c>
      <c r="AF507" s="310" t="str" cm="1">
        <f t="array" ref="AF5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7" s="310" t="str" cm="1">
        <f t="array" ref="AG5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7" s="213"/>
      <c r="AJ507" s="801">
        <f>_xlfn.MINIFS(Tabla135[Probabilidad residual],Tabla135[Id Riesgo],Tabla135[[#This Row],[Id Riesgo]])</f>
        <v>0.42</v>
      </c>
      <c r="AK507" s="801">
        <f>_xlfn.MINIFS(Tabla135[Impacto residual],Tabla135[Id Riesgo],Tabla135[[#This Row],[Id Riesgo]])</f>
        <v>1</v>
      </c>
      <c r="AL507" s="801"/>
      <c r="AM507" s="801"/>
      <c r="AN507" s="213"/>
      <c r="AO507" s="213"/>
      <c r="AP507" s="213"/>
      <c r="AQ507" s="213"/>
      <c r="AR507" s="213"/>
      <c r="AS507" s="213"/>
      <c r="AT507" s="213"/>
      <c r="AU507" s="213"/>
      <c r="AV507" s="213"/>
      <c r="AW507" s="213"/>
      <c r="AX507" s="213"/>
      <c r="AY507" s="213"/>
    </row>
    <row r="508" spans="1:51" ht="99.45" x14ac:dyDescent="0.4">
      <c r="A508" s="783" t="str">
        <f>Tabla135[[#This Row],[Id Riesgo]]</f>
        <v>RC50</v>
      </c>
      <c r="B508"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8" s="776" t="b">
        <f>Tabla135[[#This Row],[Identificado en paso 1 y 2?]]</f>
        <v>1</v>
      </c>
      <c r="D508" s="801">
        <f>_xlfn.XLOOKUP(Tabla135[[#This Row],[Id Riesgo]],Tabla13[Id Riesgo],Tabla13[Probabilidad],"",1)</f>
        <v>0.6</v>
      </c>
      <c r="E508" s="801">
        <f>IF(C508=TRUE,_xlfn.XLOOKUP(Tabla135[[#This Row],[Id Riesgo]],Tabla13[Id Riesgo],Tabla13[Porcentaje Impacto],"",1),"")</f>
        <v>1</v>
      </c>
      <c r="F508" s="290" t="str">
        <f t="shared" si="49"/>
        <v>RC50</v>
      </c>
      <c r="G508" s="414" t="b">
        <f>_xlfn.XLOOKUP(F508,Tabla13[Id Riesgo],Tabla13[Registro diligenciado],FALSE,1)</f>
        <v>1</v>
      </c>
      <c r="H508" s="290" t="str">
        <f>IF(G508,_xlfn.XLOOKUP(F508,Tabla6[Id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8" s="327">
        <f>_xlfn.XLOOKUP(Tabla135[[#This Row],[Id Riesgo]],Tabla13[Id Riesgo],Tabla13[Probabilidad])</f>
        <v>0.6</v>
      </c>
      <c r="J508" s="327">
        <f>_xlfn.XLOOKUP(Tabla135[[#This Row],[Id Riesgo]],Tabla13[Id Riesgo],Tabla13[Porcentaje Impacto],"",1)</f>
        <v>1</v>
      </c>
      <c r="K508" s="311">
        <v>7</v>
      </c>
      <c r="L508" s="314"/>
      <c r="M508" s="314"/>
      <c r="N508" s="314"/>
      <c r="O508" s="295"/>
      <c r="P508" s="314"/>
      <c r="Q508" s="328" t="str">
        <f>_xlfn.TEXTJOIN(" ",TRUE,Tabla135[[#This Row],[Actividad - Acción ¿Qué?
Inicia con verbo]],Tabla135[[#This Row],[Complemento
(Observaciones o desviaciones)]])</f>
        <v/>
      </c>
      <c r="R508" s="295"/>
      <c r="S508" s="327" t="str">
        <f>_xlfn.XLOOKUP(Tabla135[[#This Row],[Tipo de control]],Tabla7[Tipo de control],Tabla7[Peso],"",1)</f>
        <v/>
      </c>
      <c r="T508" s="290" t="str">
        <f>_xlfn.XLOOKUP(Tabla135[[#This Row],[Tipo de control]],Tabla7[Tipo de control],Tabla7[Afectación matriz],"",1)</f>
        <v/>
      </c>
      <c r="U508" s="295"/>
      <c r="V508" s="327" t="str">
        <f>_xlfn.XLOOKUP(Tabla135[[#This Row],[Implementación]],Tabla11[Implementación],Tabla11[Peso],"",1)</f>
        <v/>
      </c>
      <c r="W508" s="295"/>
      <c r="X508" s="295"/>
      <c r="Y508" s="295"/>
      <c r="Z508" s="295"/>
      <c r="AA508" s="310" t="str">
        <f>IFERROR(Tabla135[[#This Row],[Peso del control]]+Tabla135[[#This Row],[Peso de la implementación]],"")</f>
        <v/>
      </c>
      <c r="AB508" s="310" t="str" cm="1">
        <f t="array" ref="AB508">IFERROR(IF(Tabla135[[#This Row],[Registro diligenciado]]=TRUE,_xlfn.IFS(AND(Tabla135[[#This Row],[No. de Control]]=1,Tabla135[[#This Row],[Desplazamiento en la Matriz]]="Probabilidad"),D508-(D508*Tabla135[[#This Row],[Valor del control]]),AND(Tabla135[[#This Row],[No. de Control]]&gt;1,Tabla135[[#This Row],[Desplazamiento en la Matriz]]="Probabilidad"),AB507-(AB507*Tabla135[[#This Row],[Valor del control]]),AND(Tabla135[[#This Row],[No. de Control]]=1,Tabla135[[#This Row],[Desplazamiento en la Matriz]]="Impacto"),D508,AND(Tabla135[[#This Row],[No. de Control]]&gt;1,Tabla135[[#This Row],[Desplazamiento en la Matriz]]="Impacto"),AB507),""),"")</f>
        <v/>
      </c>
      <c r="AC508" s="310" t="str" cm="1">
        <f t="array" ref="AC508">IFERROR(IF(Tabla135[[#This Row],[Registro diligenciado]]=TRUE,_xlfn.IFS(AND(Tabla135[[#This Row],[No. de Control]]=1,Tabla135[[#This Row],[Desplazamiento en la Matriz]]="Impacto"),E508-(E508*Tabla135[[#This Row],[Valor del control]]),AND(Tabla135[[#This Row],[No. de Control]]&gt;1,Tabla135[[#This Row],[Desplazamiento en la Matriz]]="Impacto"),AC507-(AC507*Tabla135[[#This Row],[Valor del control]]),AND(Tabla135[[#This Row],[No. de Control]]=1,Tabla135[[#This Row],[Desplazamiento en la Matriz]]="Probabilidad"),E508,AND(Tabla135[[#This Row],[No. de Control]]&gt;1,Tabla135[[#This Row],[Desplazamiento en la Matriz]]="Probabilidad"),AC507),""),"")</f>
        <v/>
      </c>
      <c r="AD508" s="310">
        <f>IFERROR(_xlfn.MINIFS(Tabla135[Probabilidad residual],Tabla135[Id Riesgo],Tabla135[[#This Row],[Id Riesgo]]),"")</f>
        <v>0.42</v>
      </c>
      <c r="AE508" s="310">
        <f>IFERROR(_xlfn.MINIFS(Tabla135[Impacto residual],Tabla135[Id Riesgo],Tabla135[[#This Row],[Id Riesgo]]),"")</f>
        <v>1</v>
      </c>
      <c r="AF508" s="310" t="str" cm="1">
        <f t="array" ref="AF5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8" s="310" t="str" cm="1">
        <f t="array" ref="AG5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8" s="213"/>
      <c r="AJ508" s="801">
        <f>_xlfn.MINIFS(Tabla135[Probabilidad residual],Tabla135[Id Riesgo],Tabla135[[#This Row],[Id Riesgo]])</f>
        <v>0.42</v>
      </c>
      <c r="AK508" s="801">
        <f>_xlfn.MINIFS(Tabla135[Impacto residual],Tabla135[Id Riesgo],Tabla135[[#This Row],[Id Riesgo]])</f>
        <v>1</v>
      </c>
      <c r="AL508" s="801"/>
      <c r="AM508" s="801"/>
      <c r="AN508" s="213"/>
      <c r="AO508" s="213"/>
      <c r="AP508" s="213"/>
      <c r="AQ508" s="213"/>
      <c r="AR508" s="213"/>
      <c r="AS508" s="213"/>
      <c r="AT508" s="213"/>
      <c r="AU508" s="213"/>
      <c r="AV508" s="213"/>
      <c r="AW508" s="213"/>
      <c r="AX508" s="213"/>
      <c r="AY508" s="213"/>
    </row>
    <row r="509" spans="1:51" ht="99.45" x14ac:dyDescent="0.4">
      <c r="A509" s="783" t="str">
        <f>Tabla135[[#This Row],[Id Riesgo]]</f>
        <v>RC50</v>
      </c>
      <c r="B509"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09" s="776" t="b">
        <f>Tabla135[[#This Row],[Identificado en paso 1 y 2?]]</f>
        <v>1</v>
      </c>
      <c r="D509" s="801">
        <f>_xlfn.XLOOKUP(Tabla135[[#This Row],[Id Riesgo]],Tabla13[Id Riesgo],Tabla13[Probabilidad],"",1)</f>
        <v>0.6</v>
      </c>
      <c r="E509" s="801">
        <f>IF(C509=TRUE,_xlfn.XLOOKUP(Tabla135[[#This Row],[Id Riesgo]],Tabla13[Id Riesgo],Tabla13[Porcentaje Impacto],"",1),"")</f>
        <v>1</v>
      </c>
      <c r="F509" s="290" t="str">
        <f t="shared" si="49"/>
        <v>RC50</v>
      </c>
      <c r="G509" s="414" t="b">
        <f>_xlfn.XLOOKUP(F509,Tabla13[Id Riesgo],Tabla13[Registro diligenciado],FALSE,1)</f>
        <v>1</v>
      </c>
      <c r="H509" s="290" t="str">
        <f>IF(G509,_xlfn.XLOOKUP(F509,Tabla6[Id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09" s="327">
        <f>_xlfn.XLOOKUP(Tabla135[[#This Row],[Id Riesgo]],Tabla13[Id Riesgo],Tabla13[Probabilidad])</f>
        <v>0.6</v>
      </c>
      <c r="J509" s="327">
        <f>_xlfn.XLOOKUP(Tabla135[[#This Row],[Id Riesgo]],Tabla13[Id Riesgo],Tabla13[Porcentaje Impacto],"",1)</f>
        <v>1</v>
      </c>
      <c r="K509" s="311">
        <v>8</v>
      </c>
      <c r="L509" s="314"/>
      <c r="M509" s="314"/>
      <c r="N509" s="314"/>
      <c r="O509" s="295"/>
      <c r="P509" s="314"/>
      <c r="Q509" s="328" t="str">
        <f>_xlfn.TEXTJOIN(" ",TRUE,Tabla135[[#This Row],[Actividad - Acción ¿Qué?
Inicia con verbo]],Tabla135[[#This Row],[Complemento
(Observaciones o desviaciones)]])</f>
        <v/>
      </c>
      <c r="R509" s="295"/>
      <c r="S509" s="327" t="str">
        <f>_xlfn.XLOOKUP(Tabla135[[#This Row],[Tipo de control]],Tabla7[Tipo de control],Tabla7[Peso],"",1)</f>
        <v/>
      </c>
      <c r="T509" s="290" t="str">
        <f>_xlfn.XLOOKUP(Tabla135[[#This Row],[Tipo de control]],Tabla7[Tipo de control],Tabla7[Afectación matriz],"",1)</f>
        <v/>
      </c>
      <c r="U509" s="295"/>
      <c r="V509" s="327" t="str">
        <f>_xlfn.XLOOKUP(Tabla135[[#This Row],[Implementación]],Tabla11[Implementación],Tabla11[Peso],"",1)</f>
        <v/>
      </c>
      <c r="W509" s="295"/>
      <c r="X509" s="295"/>
      <c r="Y509" s="295"/>
      <c r="Z509" s="295"/>
      <c r="AA509" s="310" t="str">
        <f>IFERROR(Tabla135[[#This Row],[Peso del control]]+Tabla135[[#This Row],[Peso de la implementación]],"")</f>
        <v/>
      </c>
      <c r="AB509" s="310" t="str" cm="1">
        <f t="array" ref="AB509">IFERROR(IF(Tabla135[[#This Row],[Registro diligenciado]]=TRUE,_xlfn.IFS(AND(Tabla135[[#This Row],[No. de Control]]=1,Tabla135[[#This Row],[Desplazamiento en la Matriz]]="Probabilidad"),D509-(D509*Tabla135[[#This Row],[Valor del control]]),AND(Tabla135[[#This Row],[No. de Control]]&gt;1,Tabla135[[#This Row],[Desplazamiento en la Matriz]]="Probabilidad"),AB508-(AB508*Tabla135[[#This Row],[Valor del control]]),AND(Tabla135[[#This Row],[No. de Control]]=1,Tabla135[[#This Row],[Desplazamiento en la Matriz]]="Impacto"),D509,AND(Tabla135[[#This Row],[No. de Control]]&gt;1,Tabla135[[#This Row],[Desplazamiento en la Matriz]]="Impacto"),AB508),""),"")</f>
        <v/>
      </c>
      <c r="AC509" s="310" t="str" cm="1">
        <f t="array" ref="AC509">IFERROR(IF(Tabla135[[#This Row],[Registro diligenciado]]=TRUE,_xlfn.IFS(AND(Tabla135[[#This Row],[No. de Control]]=1,Tabla135[[#This Row],[Desplazamiento en la Matriz]]="Impacto"),E509-(E509*Tabla135[[#This Row],[Valor del control]]),AND(Tabla135[[#This Row],[No. de Control]]&gt;1,Tabla135[[#This Row],[Desplazamiento en la Matriz]]="Impacto"),AC508-(AC508*Tabla135[[#This Row],[Valor del control]]),AND(Tabla135[[#This Row],[No. de Control]]=1,Tabla135[[#This Row],[Desplazamiento en la Matriz]]="Probabilidad"),E509,AND(Tabla135[[#This Row],[No. de Control]]&gt;1,Tabla135[[#This Row],[Desplazamiento en la Matriz]]="Probabilidad"),AC508),""),"")</f>
        <v/>
      </c>
      <c r="AD509" s="310">
        <f>IFERROR(_xlfn.MINIFS(Tabla135[Probabilidad residual],Tabla135[Id Riesgo],Tabla135[[#This Row],[Id Riesgo]]),"")</f>
        <v>0.42</v>
      </c>
      <c r="AE509" s="310">
        <f>IFERROR(_xlfn.MINIFS(Tabla135[Impacto residual],Tabla135[Id Riesgo],Tabla135[[#This Row],[Id Riesgo]]),"")</f>
        <v>1</v>
      </c>
      <c r="AF509" s="310" t="str" cm="1">
        <f t="array" ref="AF5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09" s="310" t="str" cm="1">
        <f t="array" ref="AG5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09" s="213"/>
      <c r="AJ509" s="801">
        <f>_xlfn.MINIFS(Tabla135[Probabilidad residual],Tabla135[Id Riesgo],Tabla135[[#This Row],[Id Riesgo]])</f>
        <v>0.42</v>
      </c>
      <c r="AK509" s="801">
        <f>_xlfn.MINIFS(Tabla135[Impacto residual],Tabla135[Id Riesgo],Tabla135[[#This Row],[Id Riesgo]])</f>
        <v>1</v>
      </c>
      <c r="AL509" s="801"/>
      <c r="AM509" s="801"/>
      <c r="AN509" s="213"/>
      <c r="AO509" s="213"/>
      <c r="AP509" s="213"/>
      <c r="AQ509" s="213"/>
      <c r="AR509" s="213"/>
      <c r="AS509" s="213"/>
      <c r="AT509" s="213"/>
      <c r="AU509" s="213"/>
      <c r="AV509" s="213"/>
      <c r="AW509" s="213"/>
      <c r="AX509" s="213"/>
      <c r="AY509" s="213"/>
    </row>
    <row r="510" spans="1:51" ht="99.45" x14ac:dyDescent="0.4">
      <c r="A510" s="783" t="str">
        <f>Tabla135[[#This Row],[Id Riesgo]]</f>
        <v>RC50</v>
      </c>
      <c r="B510"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10" s="776" t="b">
        <f>Tabla135[[#This Row],[Identificado en paso 1 y 2?]]</f>
        <v>1</v>
      </c>
      <c r="D510" s="801">
        <f>_xlfn.XLOOKUP(Tabla135[[#This Row],[Id Riesgo]],Tabla13[Id Riesgo],Tabla13[Probabilidad],"",1)</f>
        <v>0.6</v>
      </c>
      <c r="E510" s="801">
        <f>IF(C510=TRUE,_xlfn.XLOOKUP(Tabla135[[#This Row],[Id Riesgo]],Tabla13[Id Riesgo],Tabla13[Porcentaje Impacto],"",1),"")</f>
        <v>1</v>
      </c>
      <c r="F510" s="290" t="str">
        <f t="shared" si="49"/>
        <v>RC50</v>
      </c>
      <c r="G510" s="414" t="b">
        <f>_xlfn.XLOOKUP(F510,Tabla13[Id Riesgo],Tabla13[Registro diligenciado],FALSE,1)</f>
        <v>1</v>
      </c>
      <c r="H510" s="290" t="str">
        <f>IF(G510,_xlfn.XLOOKUP(F510,Tabla6[Id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10" s="327">
        <f>_xlfn.XLOOKUP(Tabla135[[#This Row],[Id Riesgo]],Tabla13[Id Riesgo],Tabla13[Probabilidad])</f>
        <v>0.6</v>
      </c>
      <c r="J510" s="327">
        <f>_xlfn.XLOOKUP(Tabla135[[#This Row],[Id Riesgo]],Tabla13[Id Riesgo],Tabla13[Porcentaje Impacto],"",1)</f>
        <v>1</v>
      </c>
      <c r="K510" s="311">
        <v>9</v>
      </c>
      <c r="L510" s="314"/>
      <c r="M510" s="314"/>
      <c r="N510" s="314"/>
      <c r="O510" s="295"/>
      <c r="P510" s="314"/>
      <c r="Q510" s="328" t="str">
        <f>_xlfn.TEXTJOIN(" ",TRUE,Tabla135[[#This Row],[Actividad - Acción ¿Qué?
Inicia con verbo]],Tabla135[[#This Row],[Complemento
(Observaciones o desviaciones)]])</f>
        <v/>
      </c>
      <c r="R510" s="295"/>
      <c r="S510" s="327" t="str">
        <f>_xlfn.XLOOKUP(Tabla135[[#This Row],[Tipo de control]],Tabla7[Tipo de control],Tabla7[Peso],"",1)</f>
        <v/>
      </c>
      <c r="T510" s="290" t="str">
        <f>_xlfn.XLOOKUP(Tabla135[[#This Row],[Tipo de control]],Tabla7[Tipo de control],Tabla7[Afectación matriz],"",1)</f>
        <v/>
      </c>
      <c r="U510" s="295"/>
      <c r="V510" s="327" t="str">
        <f>_xlfn.XLOOKUP(Tabla135[[#This Row],[Implementación]],Tabla11[Implementación],Tabla11[Peso],"",1)</f>
        <v/>
      </c>
      <c r="W510" s="295"/>
      <c r="X510" s="295"/>
      <c r="Y510" s="295"/>
      <c r="Z510" s="295"/>
      <c r="AA510" s="310" t="str">
        <f>IFERROR(Tabla135[[#This Row],[Peso del control]]+Tabla135[[#This Row],[Peso de la implementación]],"")</f>
        <v/>
      </c>
      <c r="AB510" s="310" t="str" cm="1">
        <f t="array" ref="AB510">IFERROR(IF(Tabla135[[#This Row],[Registro diligenciado]]=TRUE,_xlfn.IFS(AND(Tabla135[[#This Row],[No. de Control]]=1,Tabla135[[#This Row],[Desplazamiento en la Matriz]]="Probabilidad"),D510-(D510*Tabla135[[#This Row],[Valor del control]]),AND(Tabla135[[#This Row],[No. de Control]]&gt;1,Tabla135[[#This Row],[Desplazamiento en la Matriz]]="Probabilidad"),AB509-(AB509*Tabla135[[#This Row],[Valor del control]]),AND(Tabla135[[#This Row],[No. de Control]]=1,Tabla135[[#This Row],[Desplazamiento en la Matriz]]="Impacto"),D510,AND(Tabla135[[#This Row],[No. de Control]]&gt;1,Tabla135[[#This Row],[Desplazamiento en la Matriz]]="Impacto"),AB509),""),"")</f>
        <v/>
      </c>
      <c r="AC510" s="310" t="str" cm="1">
        <f t="array" ref="AC510">IFERROR(IF(Tabla135[[#This Row],[Registro diligenciado]]=TRUE,_xlfn.IFS(AND(Tabla135[[#This Row],[No. de Control]]=1,Tabla135[[#This Row],[Desplazamiento en la Matriz]]="Impacto"),E510-(E510*Tabla135[[#This Row],[Valor del control]]),AND(Tabla135[[#This Row],[No. de Control]]&gt;1,Tabla135[[#This Row],[Desplazamiento en la Matriz]]="Impacto"),AC509-(AC509*Tabla135[[#This Row],[Valor del control]]),AND(Tabla135[[#This Row],[No. de Control]]=1,Tabla135[[#This Row],[Desplazamiento en la Matriz]]="Probabilidad"),E510,AND(Tabla135[[#This Row],[No. de Control]]&gt;1,Tabla135[[#This Row],[Desplazamiento en la Matriz]]="Probabilidad"),AC509),""),"")</f>
        <v/>
      </c>
      <c r="AD510" s="310">
        <f>IFERROR(_xlfn.MINIFS(Tabla135[Probabilidad residual],Tabla135[Id Riesgo],Tabla135[[#This Row],[Id Riesgo]]),"")</f>
        <v>0.42</v>
      </c>
      <c r="AE510" s="310">
        <f>IFERROR(_xlfn.MINIFS(Tabla135[Impacto residual],Tabla135[Id Riesgo],Tabla135[[#This Row],[Id Riesgo]]),"")</f>
        <v>1</v>
      </c>
      <c r="AF510" s="310" t="str" cm="1">
        <f t="array" ref="AF5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10" s="310" t="str" cm="1">
        <f t="array" ref="AG5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0" s="213"/>
      <c r="AJ510" s="801">
        <f>_xlfn.MINIFS(Tabla135[Probabilidad residual],Tabla135[Id Riesgo],Tabla135[[#This Row],[Id Riesgo]])</f>
        <v>0.42</v>
      </c>
      <c r="AK510" s="801">
        <f>_xlfn.MINIFS(Tabla135[Impacto residual],Tabla135[Id Riesgo],Tabla135[[#This Row],[Id Riesgo]])</f>
        <v>1</v>
      </c>
      <c r="AL510" s="801"/>
      <c r="AM510" s="801"/>
      <c r="AN510" s="213"/>
      <c r="AO510" s="213"/>
      <c r="AP510" s="213"/>
      <c r="AQ510" s="213"/>
      <c r="AR510" s="213"/>
      <c r="AS510" s="213"/>
      <c r="AT510" s="213"/>
      <c r="AU510" s="213"/>
      <c r="AV510" s="213"/>
      <c r="AW510" s="213"/>
      <c r="AX510" s="213"/>
      <c r="AY510" s="213"/>
    </row>
    <row r="511" spans="1:51" ht="99.45" x14ac:dyDescent="0.4">
      <c r="A511" s="783" t="str">
        <f>Tabla135[[#This Row],[Id Riesgo]]</f>
        <v>RC50</v>
      </c>
      <c r="B511" s="784" t="str">
        <f>Tabla135[[#This Row],[Riesgo]]</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C511" s="776" t="b">
        <f>Tabla135[[#This Row],[Identificado en paso 1 y 2?]]</f>
        <v>1</v>
      </c>
      <c r="D511" s="801">
        <f>_xlfn.XLOOKUP(Tabla135[[#This Row],[Id Riesgo]],Tabla13[Id Riesgo],Tabla13[Probabilidad],"",1)</f>
        <v>0.6</v>
      </c>
      <c r="E511" s="801">
        <f>IF(C511=TRUE,_xlfn.XLOOKUP(Tabla135[[#This Row],[Id Riesgo]],Tabla13[Id Riesgo],Tabla13[Porcentaje Impacto],"",1),"")</f>
        <v>1</v>
      </c>
      <c r="F511" s="290" t="str">
        <f t="shared" si="49"/>
        <v>RC50</v>
      </c>
      <c r="G511" s="414" t="b">
        <f>_xlfn.XLOOKUP(F511,Tabla13[Id Riesgo],Tabla13[Registro diligenciado],FALSE,1)</f>
        <v>1</v>
      </c>
      <c r="H511" s="290" t="str">
        <f>IF(G511,_xlfn.XLOOKUP(F511,Tabla6[Id Riesgo],Tabla6[DESCRIPCIÓN DEL RIESGO],FALSE,1),"")</f>
        <v>Posibilidad de afectación Legal, Reputacional, Económica por Corrupción, Soborno entrante, Conflicto de Intereses debido a la elaboración de estudios de mercado con valores superiores a los reales, a causa de la manipulación de cotizaciones, referencias económicas o soportes comparativos</v>
      </c>
      <c r="I511" s="327">
        <f>_xlfn.XLOOKUP(Tabla135[[#This Row],[Id Riesgo]],Tabla13[Id Riesgo],Tabla13[Probabilidad])</f>
        <v>0.6</v>
      </c>
      <c r="J511" s="327">
        <f>_xlfn.XLOOKUP(Tabla135[[#This Row],[Id Riesgo]],Tabla13[Id Riesgo],Tabla13[Porcentaje Impacto],"",1)</f>
        <v>1</v>
      </c>
      <c r="K511" s="311">
        <v>10</v>
      </c>
      <c r="L511" s="314"/>
      <c r="M511" s="314"/>
      <c r="N511" s="314"/>
      <c r="O511" s="295"/>
      <c r="P511" s="314"/>
      <c r="Q511" s="328" t="str">
        <f>_xlfn.TEXTJOIN(" ",TRUE,Tabla135[[#This Row],[Actividad - Acción ¿Qué?
Inicia con verbo]],Tabla135[[#This Row],[Complemento
(Observaciones o desviaciones)]])</f>
        <v/>
      </c>
      <c r="R511" s="295"/>
      <c r="S511" s="327" t="str">
        <f>_xlfn.XLOOKUP(Tabla135[[#This Row],[Tipo de control]],Tabla7[Tipo de control],Tabla7[Peso],"",1)</f>
        <v/>
      </c>
      <c r="T511" s="290" t="str">
        <f>_xlfn.XLOOKUP(Tabla135[[#This Row],[Tipo de control]],Tabla7[Tipo de control],Tabla7[Afectación matriz],"",1)</f>
        <v/>
      </c>
      <c r="U511" s="295"/>
      <c r="V511" s="327" t="str">
        <f>_xlfn.XLOOKUP(Tabla135[[#This Row],[Implementación]],Tabla11[Implementación],Tabla11[Peso],"",1)</f>
        <v/>
      </c>
      <c r="W511" s="295"/>
      <c r="X511" s="295"/>
      <c r="Y511" s="295"/>
      <c r="Z511" s="295"/>
      <c r="AA511" s="310" t="str">
        <f>IFERROR(Tabla135[[#This Row],[Peso del control]]+Tabla135[[#This Row],[Peso de la implementación]],"")</f>
        <v/>
      </c>
      <c r="AB511" s="310" t="str" cm="1">
        <f t="array" ref="AB511">IFERROR(IF(Tabla135[[#This Row],[Registro diligenciado]]=TRUE,_xlfn.IFS(AND(Tabla135[[#This Row],[No. de Control]]=1,Tabla135[[#This Row],[Desplazamiento en la Matriz]]="Probabilidad"),D511-(D511*Tabla135[[#This Row],[Valor del control]]),AND(Tabla135[[#This Row],[No. de Control]]&gt;1,Tabla135[[#This Row],[Desplazamiento en la Matriz]]="Probabilidad"),AB510-(AB510*Tabla135[[#This Row],[Valor del control]]),AND(Tabla135[[#This Row],[No. de Control]]=1,Tabla135[[#This Row],[Desplazamiento en la Matriz]]="Impacto"),D511,AND(Tabla135[[#This Row],[No. de Control]]&gt;1,Tabla135[[#This Row],[Desplazamiento en la Matriz]]="Impacto"),AB510),""),"")</f>
        <v/>
      </c>
      <c r="AC511" s="310" t="str" cm="1">
        <f t="array" ref="AC511">IFERROR(IF(Tabla135[[#This Row],[Registro diligenciado]]=TRUE,_xlfn.IFS(AND(Tabla135[[#This Row],[No. de Control]]=1,Tabla135[[#This Row],[Desplazamiento en la Matriz]]="Impacto"),E511-(E511*Tabla135[[#This Row],[Valor del control]]),AND(Tabla135[[#This Row],[No. de Control]]&gt;1,Tabla135[[#This Row],[Desplazamiento en la Matriz]]="Impacto"),AC510-(AC510*Tabla135[[#This Row],[Valor del control]]),AND(Tabla135[[#This Row],[No. de Control]]=1,Tabla135[[#This Row],[Desplazamiento en la Matriz]]="Probabilidad"),E511,AND(Tabla135[[#This Row],[No. de Control]]&gt;1,Tabla135[[#This Row],[Desplazamiento en la Matriz]]="Probabilidad"),AC510),""),"")</f>
        <v/>
      </c>
      <c r="AD511" s="310">
        <f>IFERROR(_xlfn.MINIFS(Tabla135[Probabilidad residual],Tabla135[Id Riesgo],Tabla135[[#This Row],[Id Riesgo]]),"")</f>
        <v>0.42</v>
      </c>
      <c r="AE511" s="310">
        <f>IFERROR(_xlfn.MINIFS(Tabla135[Impacto residual],Tabla135[Id Riesgo],Tabla135[[#This Row],[Id Riesgo]]),"")</f>
        <v>1</v>
      </c>
      <c r="AF511" s="310" t="str" cm="1">
        <f t="array" ref="AF5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11" s="310" t="str" cm="1">
        <f t="array" ref="AG5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1" s="213"/>
      <c r="AJ511" s="801">
        <f>_xlfn.MINIFS(Tabla135[Probabilidad residual],Tabla135[Id Riesgo],Tabla135[[#This Row],[Id Riesgo]])</f>
        <v>0.42</v>
      </c>
      <c r="AK511" s="801">
        <f>_xlfn.MINIFS(Tabla135[Impacto residual],Tabla135[Id Riesgo],Tabla135[[#This Row],[Id Riesgo]])</f>
        <v>1</v>
      </c>
      <c r="AL511" s="801"/>
      <c r="AM511" s="801"/>
      <c r="AN511" s="213"/>
      <c r="AO511" s="213"/>
      <c r="AP511" s="213"/>
      <c r="AQ511" s="213"/>
      <c r="AR511" s="213"/>
      <c r="AS511" s="213"/>
      <c r="AT511" s="213"/>
      <c r="AU511" s="213"/>
      <c r="AV511" s="213"/>
      <c r="AW511" s="213"/>
      <c r="AX511" s="213"/>
      <c r="AY511" s="213"/>
    </row>
    <row r="512" spans="1:51" ht="102" x14ac:dyDescent="0.4">
      <c r="A512" s="783" t="str">
        <f>Tabla135[[#This Row],[Id Riesgo]]</f>
        <v>RC51</v>
      </c>
      <c r="B512"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2" s="776" t="b">
        <f>Tabla135[[#This Row],[Identificado en paso 1 y 2?]]</f>
        <v>1</v>
      </c>
      <c r="D512" s="801">
        <f>_xlfn.XLOOKUP(Tabla135[[#This Row],[Id Riesgo]],Tabla13[Id Riesgo],Tabla13[Probabilidad],"",1)</f>
        <v>0.4</v>
      </c>
      <c r="E512" s="801">
        <f>IF(C512=TRUE,_xlfn.XLOOKUP(Tabla135[[#This Row],[Id Riesgo]],Tabla13[Id Riesgo],Tabla13[Porcentaje Impacto],"",1),"")</f>
        <v>1</v>
      </c>
      <c r="F512" s="290" t="s">
        <v>642</v>
      </c>
      <c r="G512" s="414" t="b">
        <f>_xlfn.XLOOKUP(F512,Tabla13[Id Riesgo],Tabla13[Registro diligenciado],FALSE,1)</f>
        <v>1</v>
      </c>
      <c r="H512" s="290" t="str">
        <f>IF(G512,_xlfn.XLOOKUP(F512,Tabla6[Id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2" s="327">
        <f>_xlfn.XLOOKUP(Tabla135[[#This Row],[Id Riesgo]],Tabla13[Id Riesgo],Tabla13[Probabilidad])</f>
        <v>0.4</v>
      </c>
      <c r="J512" s="327">
        <f>_xlfn.XLOOKUP(Tabla135[[#This Row],[Id Riesgo]],Tabla13[Id Riesgo],Tabla13[Porcentaje Impacto],"",1)</f>
        <v>1</v>
      </c>
      <c r="K512" s="311">
        <v>1</v>
      </c>
      <c r="L512" s="314" t="s">
        <v>304</v>
      </c>
      <c r="M512" s="314" t="s">
        <v>201</v>
      </c>
      <c r="N512" s="314" t="s">
        <v>266</v>
      </c>
      <c r="O512" s="465" t="s">
        <v>1055</v>
      </c>
      <c r="P512" s="314" t="s">
        <v>1056</v>
      </c>
      <c r="Q512" s="328" t="str">
        <f>_xlfn.TEXTJOIN(" ",TRUE,Tabla135[[#This Row],[Actividad - Acción ¿Qué?
Inicia con verbo]],Tabla135[[#This Row],[Complemento
(Observaciones o desviaciones)]])</f>
        <v>El estructurador del contrato del GITGC, revisa, antes de enviar a aprobación por parte del ordenador del gasto, toda solicitud de modificación contractual radicada por las áreas, verificando que cuente con sustento jurídico, técnico, financiero y de supervisión suficiente cuando identifica ausencia o insuficiencia de soportes, devuelve la solicitud para ajuste</v>
      </c>
      <c r="R512" s="295" t="s">
        <v>135</v>
      </c>
      <c r="S512" s="327">
        <f>_xlfn.XLOOKUP(Tabla135[[#This Row],[Tipo de control]],Tabla7[Tipo de control],Tabla7[Peso],"",1)</f>
        <v>0.15</v>
      </c>
      <c r="T512" s="290" t="str">
        <f>_xlfn.XLOOKUP(Tabla135[[#This Row],[Tipo de control]],Tabla7[Tipo de control],Tabla7[Afectación matriz],"",1)</f>
        <v>Probabilidad</v>
      </c>
      <c r="U512" s="295" t="s">
        <v>136</v>
      </c>
      <c r="V512" s="327">
        <f>_xlfn.XLOOKUP(Tabla135[[#This Row],[Implementación]],Tabla11[Implementación],Tabla11[Peso],"",1)</f>
        <v>0.15</v>
      </c>
      <c r="W512" s="295" t="s">
        <v>161</v>
      </c>
      <c r="X512" s="295" t="s">
        <v>99</v>
      </c>
      <c r="Y512" s="295" t="s">
        <v>100</v>
      </c>
      <c r="Z512" s="295" t="s">
        <v>101</v>
      </c>
      <c r="AA512" s="310">
        <f>IFERROR(Tabla135[[#This Row],[Peso del control]]+Tabla135[[#This Row],[Peso de la implementación]],"")</f>
        <v>0.3</v>
      </c>
      <c r="AB512" s="310" cm="1">
        <f t="array" ref="AB512">IFERROR(IF(Tabla135[[#This Row],[Registro diligenciado]]=TRUE,_xlfn.IFS(AND(Tabla135[[#This Row],[No. de Control]]=1,Tabla135[[#This Row],[Desplazamiento en la Matriz]]="Probabilidad"),D512-(D512*Tabla135[[#This Row],[Valor del control]]),AND(Tabla135[[#This Row],[No. de Control]]&gt;1,Tabla135[[#This Row],[Desplazamiento en la Matriz]]="Probabilidad"),AB511-(AB511*Tabla135[[#This Row],[Valor del control]]),AND(Tabla135[[#This Row],[No. de Control]]=1,Tabla135[[#This Row],[Desplazamiento en la Matriz]]="Impacto"),D512,AND(Tabla135[[#This Row],[No. de Control]]&gt;1,Tabla135[[#This Row],[Desplazamiento en la Matriz]]="Impacto"),AB511),""),"")</f>
        <v>0.28000000000000003</v>
      </c>
      <c r="AC512" s="310" cm="1">
        <f t="array" ref="AC512">IFERROR(IF(Tabla135[[#This Row],[Registro diligenciado]]=TRUE,_xlfn.IFS(AND(Tabla135[[#This Row],[No. de Control]]=1,Tabla135[[#This Row],[Desplazamiento en la Matriz]]="Impacto"),E512-(E512*Tabla135[[#This Row],[Valor del control]]),AND(Tabla135[[#This Row],[No. de Control]]&gt;1,Tabla135[[#This Row],[Desplazamiento en la Matriz]]="Impacto"),AC511-(AC511*Tabla135[[#This Row],[Valor del control]]),AND(Tabla135[[#This Row],[No. de Control]]=1,Tabla135[[#This Row],[Desplazamiento en la Matriz]]="Probabilidad"),E512,AND(Tabla135[[#This Row],[No. de Control]]&gt;1,Tabla135[[#This Row],[Desplazamiento en la Matriz]]="Probabilidad"),AC511),""),"")</f>
        <v>1</v>
      </c>
      <c r="AD512" s="310">
        <f>IFERROR(_xlfn.MINIFS(Tabla135[Probabilidad residual],Tabla135[Id Riesgo],Tabla135[[#This Row],[Id Riesgo]]),"")</f>
        <v>0.19600000000000001</v>
      </c>
      <c r="AE512" s="310">
        <f>IFERROR(_xlfn.MINIFS(Tabla135[Impacto residual],Tabla135[Id Riesgo],Tabla135[[#This Row],[Id Riesgo]]),"")</f>
        <v>1</v>
      </c>
      <c r="AF512" s="310" t="str" cm="1">
        <f t="array" ref="AF5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2" s="310" t="str" cm="1">
        <f t="array" ref="AG5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12" s="213"/>
      <c r="AJ512" s="801">
        <f>_xlfn.MINIFS(Tabla135[Probabilidad residual],Tabla135[Id Riesgo],Tabla135[[#This Row],[Id Riesgo]])</f>
        <v>0.19600000000000001</v>
      </c>
      <c r="AK512" s="801">
        <f>_xlfn.MINIFS(Tabla135[Impacto residual],Tabla135[Id Riesgo],Tabla135[[#This Row],[Id Riesgo]])</f>
        <v>1</v>
      </c>
      <c r="AL512" s="801" t="str" cm="1">
        <f t="array" ref="AL512">IFERROR(_xlfn.IFS(AND(AJ512&gt;=CONFIGURACIÓN!$BF$6,AJ512&lt;=CONFIGURACIÓN!$BG$6),CONFIGURACIÓN!$BE$6,AND(AJ512&gt;=CONFIGURACIÓN!$BF$7,AJ512&lt;=CONFIGURACIÓN!$BG$7),CONFIGURACIÓN!$BE$7,AND(AJ512&gt;=CONFIGURACIÓN!$BF$8,AJ512&lt;=CONFIGURACIÓN!$BG$8),CONFIGURACIÓN!$BE$8,AND(AJ512&gt;=CONFIGURACIÓN!$BF$9,AJ512&lt;=CONFIGURACIÓN!$BG$9),CONFIGURACIÓN!$BE$9,AND(AJ512&gt;=CONFIGURACIÓN!$BF$10,AJ512&lt;=CONFIGURACIÓN!$BG$10),CONFIGURACIÓN!$BE$10),"")</f>
        <v>Muy baja</v>
      </c>
      <c r="AM512" s="801" t="str" cm="1">
        <f t="array" ref="AM512">IFERROR(_xlfn.IFS(AND(AK512&gt;=CONFIGURACIÓN!$BJ$6,AK512&lt;=CONFIGURACIÓN!$BK$6),CONFIGURACIÓN!$BI$6,AND(AK512&gt;=CONFIGURACIÓN!$BJ$7,AK512&lt;=CONFIGURACIÓN!$BK$7),CONFIGURACIÓN!$BI$7,AND(AK512&gt;=CONFIGURACIÓN!$BJ$8,AK512&lt;=CONFIGURACIÓN!$BK$8),CONFIGURACIÓN!$BI$8,AND(AK512&gt;=CONFIGURACIÓN!$BJ$9,AK512&lt;=CONFIGURACIÓN!$BK$9),CONFIGURACIÓN!$BI$9,AND(AK512&gt;=CONFIGURACIÓN!$BJ$10,AK512&lt;=CONFIGURACIÓN!$BK$10),CONFIGURACIÓN!$BI$10),"")</f>
        <v>Castastrófico</v>
      </c>
      <c r="AN512" s="213"/>
      <c r="AO512" s="213"/>
      <c r="AP512" s="213"/>
      <c r="AQ512" s="213"/>
      <c r="AR512" s="213"/>
      <c r="AS512" s="213"/>
      <c r="AT512" s="213"/>
      <c r="AU512" s="213"/>
      <c r="AV512" s="213"/>
      <c r="AW512" s="213"/>
      <c r="AX512" s="213"/>
      <c r="AY512" s="213"/>
    </row>
    <row r="513" spans="1:51" ht="102.75" customHeight="1" x14ac:dyDescent="0.4">
      <c r="A513" s="783" t="str">
        <f>Tabla135[[#This Row],[Id Riesgo]]</f>
        <v>RC51</v>
      </c>
      <c r="B513"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3" s="776" t="b">
        <f>Tabla135[[#This Row],[Identificado en paso 1 y 2?]]</f>
        <v>1</v>
      </c>
      <c r="D513" s="801">
        <f>_xlfn.XLOOKUP(Tabla135[[#This Row],[Id Riesgo]],Tabla13[Id Riesgo],Tabla13[Probabilidad],"",1)</f>
        <v>0.4</v>
      </c>
      <c r="E513" s="801">
        <f>IF(C513=TRUE,_xlfn.XLOOKUP(Tabla135[[#This Row],[Id Riesgo]],Tabla13[Id Riesgo],Tabla13[Porcentaje Impacto],"",1),"")</f>
        <v>1</v>
      </c>
      <c r="F513" s="290" t="str">
        <f t="shared" ref="F513:F521" si="50">F512</f>
        <v>RC51</v>
      </c>
      <c r="G513" s="414" t="b">
        <f>_xlfn.XLOOKUP(F513,Tabla13[Id Riesgo],Tabla13[Registro diligenciado],FALSE,1)</f>
        <v>1</v>
      </c>
      <c r="H513" s="290" t="str">
        <f>IF(G513,_xlfn.XLOOKUP(F513,Tabla6[Id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3" s="327">
        <f>_xlfn.XLOOKUP(Tabla135[[#This Row],[Id Riesgo]],Tabla13[Id Riesgo],Tabla13[Probabilidad])</f>
        <v>0.4</v>
      </c>
      <c r="J513" s="327">
        <f>_xlfn.XLOOKUP(Tabla135[[#This Row],[Id Riesgo]],Tabla13[Id Riesgo],Tabla13[Porcentaje Impacto],"",1)</f>
        <v>1</v>
      </c>
      <c r="K513" s="311">
        <v>2</v>
      </c>
      <c r="L513" s="314" t="s">
        <v>304</v>
      </c>
      <c r="M513" s="314" t="s">
        <v>201</v>
      </c>
      <c r="N513" s="314" t="s">
        <v>280</v>
      </c>
      <c r="O513" s="465" t="s">
        <v>1057</v>
      </c>
      <c r="P513" s="314" t="s">
        <v>1058</v>
      </c>
      <c r="Q513" s="328" t="str">
        <f>_xlfn.TEXTJOIN(" ",TRUE,Tabla135[[#This Row],[Actividad - Acción ¿Qué?
Inicia con verbo]],Tabla135[[#This Row],[Complemento
(Observaciones o desviaciones)]])</f>
        <v>El responsable contractual
verifica  el cargue completo y oportuno en SECOP II de la solicitud, los soportes técnicos, jurídicos y financieros, así como de la minuta de modificación o enmienda cuando detecta omisiones o documentos incompletos, solicita su corrección antes del cierre del trámite y deja trazabilidad electrónica de la validación realizada.</v>
      </c>
      <c r="R513" s="295" t="s">
        <v>135</v>
      </c>
      <c r="S513" s="327">
        <f>_xlfn.XLOOKUP(Tabla135[[#This Row],[Tipo de control]],Tabla7[Tipo de control],Tabla7[Peso],"",1)</f>
        <v>0.15</v>
      </c>
      <c r="T513" s="290" t="str">
        <f>_xlfn.XLOOKUP(Tabla135[[#This Row],[Tipo de control]],Tabla7[Tipo de control],Tabla7[Afectación matriz],"",1)</f>
        <v>Probabilidad</v>
      </c>
      <c r="U513" s="295" t="s">
        <v>136</v>
      </c>
      <c r="V513" s="327">
        <f>_xlfn.XLOOKUP(Tabla135[[#This Row],[Implementación]],Tabla11[Implementación],Tabla11[Peso],"",1)</f>
        <v>0.15</v>
      </c>
      <c r="W513" s="295" t="s">
        <v>161</v>
      </c>
      <c r="X513" s="295" t="s">
        <v>99</v>
      </c>
      <c r="Y513" s="295" t="s">
        <v>100</v>
      </c>
      <c r="Z513" s="295" t="s">
        <v>101</v>
      </c>
      <c r="AA513" s="310">
        <f>IFERROR(Tabla135[[#This Row],[Peso del control]]+Tabla135[[#This Row],[Peso de la implementación]],"")</f>
        <v>0.3</v>
      </c>
      <c r="AB513" s="310" cm="1">
        <f t="array" ref="AB513">IFERROR(IF(Tabla135[[#This Row],[Registro diligenciado]]=TRUE,_xlfn.IFS(AND(Tabla135[[#This Row],[No. de Control]]=1,Tabla135[[#This Row],[Desplazamiento en la Matriz]]="Probabilidad"),D513-(D513*Tabla135[[#This Row],[Valor del control]]),AND(Tabla135[[#This Row],[No. de Control]]&gt;1,Tabla135[[#This Row],[Desplazamiento en la Matriz]]="Probabilidad"),AB512-(AB512*Tabla135[[#This Row],[Valor del control]]),AND(Tabla135[[#This Row],[No. de Control]]=1,Tabla135[[#This Row],[Desplazamiento en la Matriz]]="Impacto"),D513,AND(Tabla135[[#This Row],[No. de Control]]&gt;1,Tabla135[[#This Row],[Desplazamiento en la Matriz]]="Impacto"),AB512),""),"")</f>
        <v>0.19600000000000001</v>
      </c>
      <c r="AC513" s="310" cm="1">
        <f t="array" ref="AC513">IFERROR(IF(Tabla135[[#This Row],[Registro diligenciado]]=TRUE,_xlfn.IFS(AND(Tabla135[[#This Row],[No. de Control]]=1,Tabla135[[#This Row],[Desplazamiento en la Matriz]]="Impacto"),E513-(E513*Tabla135[[#This Row],[Valor del control]]),AND(Tabla135[[#This Row],[No. de Control]]&gt;1,Tabla135[[#This Row],[Desplazamiento en la Matriz]]="Impacto"),AC512-(AC512*Tabla135[[#This Row],[Valor del control]]),AND(Tabla135[[#This Row],[No. de Control]]=1,Tabla135[[#This Row],[Desplazamiento en la Matriz]]="Probabilidad"),E513,AND(Tabla135[[#This Row],[No. de Control]]&gt;1,Tabla135[[#This Row],[Desplazamiento en la Matriz]]="Probabilidad"),AC512),""),"")</f>
        <v>1</v>
      </c>
      <c r="AD513" s="310">
        <f>IFERROR(_xlfn.MINIFS(Tabla135[Probabilidad residual],Tabla135[Id Riesgo],Tabla135[[#This Row],[Id Riesgo]]),"")</f>
        <v>0.19600000000000001</v>
      </c>
      <c r="AE513" s="310">
        <f>IFERROR(_xlfn.MINIFS(Tabla135[Impacto residual],Tabla135[Id Riesgo],Tabla135[[#This Row],[Id Riesgo]]),"")</f>
        <v>1</v>
      </c>
      <c r="AF513" s="310" t="str" cm="1">
        <f t="array" ref="AF5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3" s="310" t="str" cm="1">
        <f t="array" ref="AG5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13" s="213"/>
      <c r="AJ513" s="801">
        <f>_xlfn.MINIFS(Tabla135[Probabilidad residual],Tabla135[Id Riesgo],Tabla135[[#This Row],[Id Riesgo]])</f>
        <v>0.19600000000000001</v>
      </c>
      <c r="AK513" s="801">
        <f>_xlfn.MINIFS(Tabla135[Impacto residual],Tabla135[Id Riesgo],Tabla135[[#This Row],[Id Riesgo]])</f>
        <v>1</v>
      </c>
      <c r="AL513" s="801"/>
      <c r="AM513" s="801"/>
      <c r="AN513" s="213"/>
      <c r="AO513" s="213"/>
      <c r="AP513" s="213"/>
      <c r="AQ513" s="213"/>
      <c r="AR513" s="213"/>
      <c r="AS513" s="213"/>
      <c r="AT513" s="213"/>
      <c r="AU513" s="213"/>
      <c r="AV513" s="213"/>
      <c r="AW513" s="213"/>
      <c r="AX513" s="213"/>
      <c r="AY513" s="213"/>
    </row>
    <row r="514" spans="1:51" ht="99.45" x14ac:dyDescent="0.4">
      <c r="A514" s="783" t="str">
        <f>Tabla135[[#This Row],[Id Riesgo]]</f>
        <v>RC51</v>
      </c>
      <c r="B514"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4" s="776" t="b">
        <f>Tabla135[[#This Row],[Identificado en paso 1 y 2?]]</f>
        <v>1</v>
      </c>
      <c r="D514" s="801">
        <f>_xlfn.XLOOKUP(Tabla135[[#This Row],[Id Riesgo]],Tabla13[Id Riesgo],Tabla13[Probabilidad],"",1)</f>
        <v>0.4</v>
      </c>
      <c r="E514" s="801">
        <f>IF(C514=TRUE,_xlfn.XLOOKUP(Tabla135[[#This Row],[Id Riesgo]],Tabla13[Id Riesgo],Tabla13[Porcentaje Impacto],"",1),"")</f>
        <v>1</v>
      </c>
      <c r="F514" s="290" t="str">
        <f t="shared" si="50"/>
        <v>RC51</v>
      </c>
      <c r="G514" s="414" t="b">
        <f>_xlfn.XLOOKUP(F514,Tabla13[Id Riesgo],Tabla13[Registro diligenciado],FALSE,1)</f>
        <v>1</v>
      </c>
      <c r="H514" s="290" t="str">
        <f>IF(G514,_xlfn.XLOOKUP(F514,Tabla6[Id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4" s="327">
        <f>_xlfn.XLOOKUP(Tabla135[[#This Row],[Id Riesgo]],Tabla13[Id Riesgo],Tabla13[Probabilidad])</f>
        <v>0.4</v>
      </c>
      <c r="J514" s="327">
        <f>_xlfn.XLOOKUP(Tabla135[[#This Row],[Id Riesgo]],Tabla13[Id Riesgo],Tabla13[Porcentaje Impacto],"",1)</f>
        <v>1</v>
      </c>
      <c r="K514" s="311">
        <v>3</v>
      </c>
      <c r="L514" s="314"/>
      <c r="M514" s="314"/>
      <c r="N514" s="314"/>
      <c r="O514" s="295"/>
      <c r="P514" s="314"/>
      <c r="Q514" s="328" t="s">
        <v>1122</v>
      </c>
      <c r="R514" s="295"/>
      <c r="S514" s="327" t="str">
        <f>_xlfn.XLOOKUP(Tabla135[[#This Row],[Tipo de control]],Tabla7[Tipo de control],Tabla7[Peso],"",1)</f>
        <v/>
      </c>
      <c r="T514" s="290" t="str">
        <f>_xlfn.XLOOKUP(Tabla135[[#This Row],[Tipo de control]],Tabla7[Tipo de control],Tabla7[Afectación matriz],"",1)</f>
        <v/>
      </c>
      <c r="U514" s="295"/>
      <c r="V514" s="327" t="str">
        <f>_xlfn.XLOOKUP(Tabla135[[#This Row],[Implementación]],Tabla11[Implementación],Tabla11[Peso],"",1)</f>
        <v/>
      </c>
      <c r="W514" s="295"/>
      <c r="X514" s="295"/>
      <c r="Y514" s="295"/>
      <c r="Z514" s="295"/>
      <c r="AA514" s="310" t="str">
        <f>IFERROR(Tabla135[[#This Row],[Peso del control]]+Tabla135[[#This Row],[Peso de la implementación]],"")</f>
        <v/>
      </c>
      <c r="AB514" s="310" t="str" cm="1">
        <f t="array" ref="AB514">IFERROR(IF(Tabla135[[#This Row],[Registro diligenciado]]=TRUE,_xlfn.IFS(AND(Tabla135[[#This Row],[No. de Control]]=1,Tabla135[[#This Row],[Desplazamiento en la Matriz]]="Probabilidad"),D514-(D514*Tabla135[[#This Row],[Valor del control]]),AND(Tabla135[[#This Row],[No. de Control]]&gt;1,Tabla135[[#This Row],[Desplazamiento en la Matriz]]="Probabilidad"),AB513-(AB513*Tabla135[[#This Row],[Valor del control]]),AND(Tabla135[[#This Row],[No. de Control]]=1,Tabla135[[#This Row],[Desplazamiento en la Matriz]]="Impacto"),D514,AND(Tabla135[[#This Row],[No. de Control]]&gt;1,Tabla135[[#This Row],[Desplazamiento en la Matriz]]="Impacto"),AB513),""),"")</f>
        <v/>
      </c>
      <c r="AC514" s="310" t="str" cm="1">
        <f t="array" ref="AC514">IFERROR(IF(Tabla135[[#This Row],[Registro diligenciado]]=TRUE,_xlfn.IFS(AND(Tabla135[[#This Row],[No. de Control]]=1,Tabla135[[#This Row],[Desplazamiento en la Matriz]]="Impacto"),E514-(E514*Tabla135[[#This Row],[Valor del control]]),AND(Tabla135[[#This Row],[No. de Control]]&gt;1,Tabla135[[#This Row],[Desplazamiento en la Matriz]]="Impacto"),AC513-(AC513*Tabla135[[#This Row],[Valor del control]]),AND(Tabla135[[#This Row],[No. de Control]]=1,Tabla135[[#This Row],[Desplazamiento en la Matriz]]="Probabilidad"),E514,AND(Tabla135[[#This Row],[No. de Control]]&gt;1,Tabla135[[#This Row],[Desplazamiento en la Matriz]]="Probabilidad"),AC513),""),"")</f>
        <v/>
      </c>
      <c r="AD514" s="310">
        <f>IFERROR(_xlfn.MINIFS(Tabla135[Probabilidad residual],Tabla135[Id Riesgo],Tabla135[[#This Row],[Id Riesgo]]),"")</f>
        <v>0.19600000000000001</v>
      </c>
      <c r="AE514" s="310">
        <f>IFERROR(_xlfn.MINIFS(Tabla135[Impacto residual],Tabla135[Id Riesgo],Tabla135[[#This Row],[Id Riesgo]]),"")</f>
        <v>1</v>
      </c>
      <c r="AF514" s="310" t="str" cm="1">
        <f t="array" ref="AF5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4" s="310" t="str" cm="1">
        <f t="array" ref="AG5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4" s="213"/>
      <c r="AJ514" s="801">
        <f>_xlfn.MINIFS(Tabla135[Probabilidad residual],Tabla135[Id Riesgo],Tabla135[[#This Row],[Id Riesgo]])</f>
        <v>0.19600000000000001</v>
      </c>
      <c r="AK514" s="801">
        <f>_xlfn.MINIFS(Tabla135[Impacto residual],Tabla135[Id Riesgo],Tabla135[[#This Row],[Id Riesgo]])</f>
        <v>1</v>
      </c>
      <c r="AL514" s="801"/>
      <c r="AM514" s="801"/>
      <c r="AN514" s="213"/>
      <c r="AO514" s="213"/>
      <c r="AP514" s="213"/>
      <c r="AQ514" s="213"/>
      <c r="AR514" s="213"/>
      <c r="AS514" s="213"/>
      <c r="AT514" s="213"/>
      <c r="AU514" s="213"/>
      <c r="AV514" s="213"/>
      <c r="AW514" s="213"/>
      <c r="AX514" s="213"/>
      <c r="AY514" s="213"/>
    </row>
    <row r="515" spans="1:51" ht="99.45" x14ac:dyDescent="0.4">
      <c r="A515" s="783" t="str">
        <f>Tabla135[[#This Row],[Id Riesgo]]</f>
        <v>RC51</v>
      </c>
      <c r="B515"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5" s="776" t="b">
        <f>Tabla135[[#This Row],[Identificado en paso 1 y 2?]]</f>
        <v>1</v>
      </c>
      <c r="D515" s="801">
        <f>_xlfn.XLOOKUP(Tabla135[[#This Row],[Id Riesgo]],Tabla13[Id Riesgo],Tabla13[Probabilidad],"",1)</f>
        <v>0.4</v>
      </c>
      <c r="E515" s="801">
        <f>IF(C515=TRUE,_xlfn.XLOOKUP(Tabla135[[#This Row],[Id Riesgo]],Tabla13[Id Riesgo],Tabla13[Porcentaje Impacto],"",1),"")</f>
        <v>1</v>
      </c>
      <c r="F515" s="290" t="str">
        <f t="shared" si="50"/>
        <v>RC51</v>
      </c>
      <c r="G515" s="414" t="b">
        <f>_xlfn.XLOOKUP(F515,Tabla13[Id Riesgo],Tabla13[Registro diligenciado],FALSE,1)</f>
        <v>1</v>
      </c>
      <c r="H515" s="290" t="str">
        <f>IF(G515,_xlfn.XLOOKUP(F515,Tabla6[Id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5" s="327">
        <f>_xlfn.XLOOKUP(Tabla135[[#This Row],[Id Riesgo]],Tabla13[Id Riesgo],Tabla13[Probabilidad])</f>
        <v>0.4</v>
      </c>
      <c r="J515" s="327">
        <f>_xlfn.XLOOKUP(Tabla135[[#This Row],[Id Riesgo]],Tabla13[Id Riesgo],Tabla13[Porcentaje Impacto],"",1)</f>
        <v>1</v>
      </c>
      <c r="K515" s="311">
        <v>4</v>
      </c>
      <c r="L515" s="314"/>
      <c r="M515" s="314"/>
      <c r="N515" s="314"/>
      <c r="O515" s="295"/>
      <c r="P515" s="314"/>
      <c r="Q515" s="328" t="str">
        <f>_xlfn.TEXTJOIN(" ",TRUE,Tabla135[[#This Row],[Actividad - Acción ¿Qué?
Inicia con verbo]],Tabla135[[#This Row],[Complemento
(Observaciones o desviaciones)]])</f>
        <v/>
      </c>
      <c r="R515" s="295"/>
      <c r="S515" s="327" t="str">
        <f>_xlfn.XLOOKUP(Tabla135[[#This Row],[Tipo de control]],Tabla7[Tipo de control],Tabla7[Peso],"",1)</f>
        <v/>
      </c>
      <c r="T515" s="290" t="str">
        <f>_xlfn.XLOOKUP(Tabla135[[#This Row],[Tipo de control]],Tabla7[Tipo de control],Tabla7[Afectación matriz],"",1)</f>
        <v/>
      </c>
      <c r="U515" s="295"/>
      <c r="V515" s="327" t="str">
        <f>_xlfn.XLOOKUP(Tabla135[[#This Row],[Implementación]],Tabla11[Implementación],Tabla11[Peso],"",1)</f>
        <v/>
      </c>
      <c r="W515" s="295"/>
      <c r="X515" s="295"/>
      <c r="Y515" s="295"/>
      <c r="Z515" s="295"/>
      <c r="AA515" s="310" t="str">
        <f>IFERROR(Tabla135[[#This Row],[Peso del control]]+Tabla135[[#This Row],[Peso de la implementación]],"")</f>
        <v/>
      </c>
      <c r="AB515" s="310" t="str" cm="1">
        <f t="array" ref="AB515">IFERROR(IF(Tabla135[[#This Row],[Registro diligenciado]]=TRUE,_xlfn.IFS(AND(Tabla135[[#This Row],[No. de Control]]=1,Tabla135[[#This Row],[Desplazamiento en la Matriz]]="Probabilidad"),D515-(D515*Tabla135[[#This Row],[Valor del control]]),AND(Tabla135[[#This Row],[No. de Control]]&gt;1,Tabla135[[#This Row],[Desplazamiento en la Matriz]]="Probabilidad"),AB514-(AB514*Tabla135[[#This Row],[Valor del control]]),AND(Tabla135[[#This Row],[No. de Control]]=1,Tabla135[[#This Row],[Desplazamiento en la Matriz]]="Impacto"),D515,AND(Tabla135[[#This Row],[No. de Control]]&gt;1,Tabla135[[#This Row],[Desplazamiento en la Matriz]]="Impacto"),AB514),""),"")</f>
        <v/>
      </c>
      <c r="AC515" s="310" t="str" cm="1">
        <f t="array" ref="AC515">IFERROR(IF(Tabla135[[#This Row],[Registro diligenciado]]=TRUE,_xlfn.IFS(AND(Tabla135[[#This Row],[No. de Control]]=1,Tabla135[[#This Row],[Desplazamiento en la Matriz]]="Impacto"),E515-(E515*Tabla135[[#This Row],[Valor del control]]),AND(Tabla135[[#This Row],[No. de Control]]&gt;1,Tabla135[[#This Row],[Desplazamiento en la Matriz]]="Impacto"),AC514-(AC514*Tabla135[[#This Row],[Valor del control]]),AND(Tabla135[[#This Row],[No. de Control]]=1,Tabla135[[#This Row],[Desplazamiento en la Matriz]]="Probabilidad"),E515,AND(Tabla135[[#This Row],[No. de Control]]&gt;1,Tabla135[[#This Row],[Desplazamiento en la Matriz]]="Probabilidad"),AC514),""),"")</f>
        <v/>
      </c>
      <c r="AD515" s="310">
        <f>IFERROR(_xlfn.MINIFS(Tabla135[Probabilidad residual],Tabla135[Id Riesgo],Tabla135[[#This Row],[Id Riesgo]]),"")</f>
        <v>0.19600000000000001</v>
      </c>
      <c r="AE515" s="310">
        <f>IFERROR(_xlfn.MINIFS(Tabla135[Impacto residual],Tabla135[Id Riesgo],Tabla135[[#This Row],[Id Riesgo]]),"")</f>
        <v>1</v>
      </c>
      <c r="AF515" s="310" t="str" cm="1">
        <f t="array" ref="AF5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5" s="310" t="str" cm="1">
        <f t="array" ref="AG5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5" s="213"/>
      <c r="AJ515" s="801">
        <f>_xlfn.MINIFS(Tabla135[Probabilidad residual],Tabla135[Id Riesgo],Tabla135[[#This Row],[Id Riesgo]])</f>
        <v>0.19600000000000001</v>
      </c>
      <c r="AK515" s="801">
        <f>_xlfn.MINIFS(Tabla135[Impacto residual],Tabla135[Id Riesgo],Tabla135[[#This Row],[Id Riesgo]])</f>
        <v>1</v>
      </c>
      <c r="AL515" s="801"/>
      <c r="AM515" s="801"/>
      <c r="AN515" s="213"/>
      <c r="AO515" s="213"/>
      <c r="AP515" s="213"/>
      <c r="AQ515" s="213"/>
      <c r="AR515" s="213"/>
      <c r="AS515" s="213"/>
      <c r="AT515" s="213"/>
      <c r="AU515" s="213"/>
      <c r="AV515" s="213"/>
      <c r="AW515" s="213"/>
      <c r="AX515" s="213"/>
      <c r="AY515" s="213"/>
    </row>
    <row r="516" spans="1:51" ht="99.45" x14ac:dyDescent="0.4">
      <c r="A516" s="783" t="str">
        <f>Tabla135[[#This Row],[Id Riesgo]]</f>
        <v>RC51</v>
      </c>
      <c r="B516"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6" s="776" t="b">
        <f>Tabla135[[#This Row],[Identificado en paso 1 y 2?]]</f>
        <v>1</v>
      </c>
      <c r="D516" s="801">
        <f>_xlfn.XLOOKUP(Tabla135[[#This Row],[Id Riesgo]],Tabla13[Id Riesgo],Tabla13[Probabilidad],"",1)</f>
        <v>0.4</v>
      </c>
      <c r="E516" s="801">
        <f>IF(C516=TRUE,_xlfn.XLOOKUP(Tabla135[[#This Row],[Id Riesgo]],Tabla13[Id Riesgo],Tabla13[Porcentaje Impacto],"",1),"")</f>
        <v>1</v>
      </c>
      <c r="F516" s="290" t="str">
        <f t="shared" si="50"/>
        <v>RC51</v>
      </c>
      <c r="G516" s="414" t="b">
        <f>_xlfn.XLOOKUP(F516,Tabla13[Id Riesgo],Tabla13[Registro diligenciado],FALSE,1)</f>
        <v>1</v>
      </c>
      <c r="H516" s="290" t="str">
        <f>IF(G516,_xlfn.XLOOKUP(F516,Tabla6[Id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6" s="327">
        <f>_xlfn.XLOOKUP(Tabla135[[#This Row],[Id Riesgo]],Tabla13[Id Riesgo],Tabla13[Probabilidad])</f>
        <v>0.4</v>
      </c>
      <c r="J516" s="327">
        <f>_xlfn.XLOOKUP(Tabla135[[#This Row],[Id Riesgo]],Tabla13[Id Riesgo],Tabla13[Porcentaje Impacto],"",1)</f>
        <v>1</v>
      </c>
      <c r="K516" s="311">
        <v>5</v>
      </c>
      <c r="L516" s="314"/>
      <c r="M516" s="314"/>
      <c r="N516" s="314"/>
      <c r="O516" s="295"/>
      <c r="P516" s="314"/>
      <c r="Q516" s="328" t="str">
        <f>_xlfn.TEXTJOIN(" ",TRUE,Tabla135[[#This Row],[Actividad - Acción ¿Qué?
Inicia con verbo]],Tabla135[[#This Row],[Complemento
(Observaciones o desviaciones)]])</f>
        <v/>
      </c>
      <c r="R516" s="295"/>
      <c r="S516" s="327" t="str">
        <f>_xlfn.XLOOKUP(Tabla135[[#This Row],[Tipo de control]],Tabla7[Tipo de control],Tabla7[Peso],"",1)</f>
        <v/>
      </c>
      <c r="T516" s="290" t="str">
        <f>_xlfn.XLOOKUP(Tabla135[[#This Row],[Tipo de control]],Tabla7[Tipo de control],Tabla7[Afectación matriz],"",1)</f>
        <v/>
      </c>
      <c r="U516" s="295"/>
      <c r="V516" s="327" t="str">
        <f>_xlfn.XLOOKUP(Tabla135[[#This Row],[Implementación]],Tabla11[Implementación],Tabla11[Peso],"",1)</f>
        <v/>
      </c>
      <c r="W516" s="295"/>
      <c r="X516" s="295"/>
      <c r="Y516" s="295"/>
      <c r="Z516" s="295"/>
      <c r="AA516" s="310" t="str">
        <f>IFERROR(Tabla135[[#This Row],[Peso del control]]+Tabla135[[#This Row],[Peso de la implementación]],"")</f>
        <v/>
      </c>
      <c r="AB516" s="310" t="str" cm="1">
        <f t="array" ref="AB516">IFERROR(IF(Tabla135[[#This Row],[Registro diligenciado]]=TRUE,_xlfn.IFS(AND(Tabla135[[#This Row],[No. de Control]]=1,Tabla135[[#This Row],[Desplazamiento en la Matriz]]="Probabilidad"),D516-(D516*Tabla135[[#This Row],[Valor del control]]),AND(Tabla135[[#This Row],[No. de Control]]&gt;1,Tabla135[[#This Row],[Desplazamiento en la Matriz]]="Probabilidad"),AB515-(AB515*Tabla135[[#This Row],[Valor del control]]),AND(Tabla135[[#This Row],[No. de Control]]=1,Tabla135[[#This Row],[Desplazamiento en la Matriz]]="Impacto"),D516,AND(Tabla135[[#This Row],[No. de Control]]&gt;1,Tabla135[[#This Row],[Desplazamiento en la Matriz]]="Impacto"),AB515),""),"")</f>
        <v/>
      </c>
      <c r="AC516" s="310" t="str" cm="1">
        <f t="array" ref="AC516">IFERROR(IF(Tabla135[[#This Row],[Registro diligenciado]]=TRUE,_xlfn.IFS(AND(Tabla135[[#This Row],[No. de Control]]=1,Tabla135[[#This Row],[Desplazamiento en la Matriz]]="Impacto"),E516-(E516*Tabla135[[#This Row],[Valor del control]]),AND(Tabla135[[#This Row],[No. de Control]]&gt;1,Tabla135[[#This Row],[Desplazamiento en la Matriz]]="Impacto"),AC515-(AC515*Tabla135[[#This Row],[Valor del control]]),AND(Tabla135[[#This Row],[No. de Control]]=1,Tabla135[[#This Row],[Desplazamiento en la Matriz]]="Probabilidad"),E516,AND(Tabla135[[#This Row],[No. de Control]]&gt;1,Tabla135[[#This Row],[Desplazamiento en la Matriz]]="Probabilidad"),AC515),""),"")</f>
        <v/>
      </c>
      <c r="AD516" s="310">
        <f>IFERROR(_xlfn.MINIFS(Tabla135[Probabilidad residual],Tabla135[Id Riesgo],Tabla135[[#This Row],[Id Riesgo]]),"")</f>
        <v>0.19600000000000001</v>
      </c>
      <c r="AE516" s="310">
        <f>IFERROR(_xlfn.MINIFS(Tabla135[Impacto residual],Tabla135[Id Riesgo],Tabla135[[#This Row],[Id Riesgo]]),"")</f>
        <v>1</v>
      </c>
      <c r="AF516" s="310" t="str" cm="1">
        <f t="array" ref="AF5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6" s="310" t="str" cm="1">
        <f t="array" ref="AG5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6" s="213"/>
      <c r="AJ516" s="801">
        <f>_xlfn.MINIFS(Tabla135[Probabilidad residual],Tabla135[Id Riesgo],Tabla135[[#This Row],[Id Riesgo]])</f>
        <v>0.19600000000000001</v>
      </c>
      <c r="AK516" s="801">
        <f>_xlfn.MINIFS(Tabla135[Impacto residual],Tabla135[Id Riesgo],Tabla135[[#This Row],[Id Riesgo]])</f>
        <v>1</v>
      </c>
      <c r="AL516" s="801"/>
      <c r="AM516" s="801"/>
      <c r="AN516" s="213"/>
      <c r="AO516" s="213"/>
      <c r="AP516" s="213"/>
      <c r="AQ516" s="213"/>
      <c r="AR516" s="213"/>
      <c r="AS516" s="213"/>
      <c r="AT516" s="213"/>
      <c r="AU516" s="213"/>
      <c r="AV516" s="213"/>
      <c r="AW516" s="213"/>
      <c r="AX516" s="213"/>
      <c r="AY516" s="213"/>
    </row>
    <row r="517" spans="1:51" ht="99.45" x14ac:dyDescent="0.4">
      <c r="A517" s="783" t="str">
        <f>Tabla135[[#This Row],[Id Riesgo]]</f>
        <v>RC51</v>
      </c>
      <c r="B517"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7" s="776" t="b">
        <f>Tabla135[[#This Row],[Identificado en paso 1 y 2?]]</f>
        <v>1</v>
      </c>
      <c r="D517" s="801">
        <f>_xlfn.XLOOKUP(Tabla135[[#This Row],[Id Riesgo]],Tabla13[Id Riesgo],Tabla13[Probabilidad],"",1)</f>
        <v>0.4</v>
      </c>
      <c r="E517" s="801">
        <f>IF(C517=TRUE,_xlfn.XLOOKUP(Tabla135[[#This Row],[Id Riesgo]],Tabla13[Id Riesgo],Tabla13[Porcentaje Impacto],"",1),"")</f>
        <v>1</v>
      </c>
      <c r="F517" s="290" t="str">
        <f t="shared" si="50"/>
        <v>RC51</v>
      </c>
      <c r="G517" s="414" t="b">
        <f>_xlfn.XLOOKUP(F517,Tabla13[Id Riesgo],Tabla13[Registro diligenciado],FALSE,1)</f>
        <v>1</v>
      </c>
      <c r="H517" s="290" t="str">
        <f>IF(G517,_xlfn.XLOOKUP(F517,Tabla6[Id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7" s="327">
        <f>_xlfn.XLOOKUP(Tabla135[[#This Row],[Id Riesgo]],Tabla13[Id Riesgo],Tabla13[Probabilidad])</f>
        <v>0.4</v>
      </c>
      <c r="J517" s="327">
        <f>_xlfn.XLOOKUP(Tabla135[[#This Row],[Id Riesgo]],Tabla13[Id Riesgo],Tabla13[Porcentaje Impacto],"",1)</f>
        <v>1</v>
      </c>
      <c r="K517" s="311">
        <v>6</v>
      </c>
      <c r="L517" s="314"/>
      <c r="M517" s="314"/>
      <c r="N517" s="314"/>
      <c r="O517" s="295"/>
      <c r="P517" s="314"/>
      <c r="Q517" s="328" t="str">
        <f>_xlfn.TEXTJOIN(" ",TRUE,Tabla135[[#This Row],[Actividad - Acción ¿Qué?
Inicia con verbo]],Tabla135[[#This Row],[Complemento
(Observaciones o desviaciones)]])</f>
        <v/>
      </c>
      <c r="R517" s="295"/>
      <c r="S517" s="327" t="str">
        <f>_xlfn.XLOOKUP(Tabla135[[#This Row],[Tipo de control]],Tabla7[Tipo de control],Tabla7[Peso],"",1)</f>
        <v/>
      </c>
      <c r="T517" s="290" t="str">
        <f>_xlfn.XLOOKUP(Tabla135[[#This Row],[Tipo de control]],Tabla7[Tipo de control],Tabla7[Afectación matriz],"",1)</f>
        <v/>
      </c>
      <c r="U517" s="295"/>
      <c r="V517" s="327" t="str">
        <f>_xlfn.XLOOKUP(Tabla135[[#This Row],[Implementación]],Tabla11[Implementación],Tabla11[Peso],"",1)</f>
        <v/>
      </c>
      <c r="W517" s="295"/>
      <c r="X517" s="295"/>
      <c r="Y517" s="295"/>
      <c r="Z517" s="295"/>
      <c r="AA517" s="310" t="str">
        <f>IFERROR(Tabla135[[#This Row],[Peso del control]]+Tabla135[[#This Row],[Peso de la implementación]],"")</f>
        <v/>
      </c>
      <c r="AB517" s="310" t="str" cm="1">
        <f t="array" ref="AB517">IFERROR(IF(Tabla135[[#This Row],[Registro diligenciado]]=TRUE,_xlfn.IFS(AND(Tabla135[[#This Row],[No. de Control]]=1,Tabla135[[#This Row],[Desplazamiento en la Matriz]]="Probabilidad"),D517-(D517*Tabla135[[#This Row],[Valor del control]]),AND(Tabla135[[#This Row],[No. de Control]]&gt;1,Tabla135[[#This Row],[Desplazamiento en la Matriz]]="Probabilidad"),AB516-(AB516*Tabla135[[#This Row],[Valor del control]]),AND(Tabla135[[#This Row],[No. de Control]]=1,Tabla135[[#This Row],[Desplazamiento en la Matriz]]="Impacto"),D517,AND(Tabla135[[#This Row],[No. de Control]]&gt;1,Tabla135[[#This Row],[Desplazamiento en la Matriz]]="Impacto"),AB516),""),"")</f>
        <v/>
      </c>
      <c r="AC517" s="310" t="str" cm="1">
        <f t="array" ref="AC517">IFERROR(IF(Tabla135[[#This Row],[Registro diligenciado]]=TRUE,_xlfn.IFS(AND(Tabla135[[#This Row],[No. de Control]]=1,Tabla135[[#This Row],[Desplazamiento en la Matriz]]="Impacto"),E517-(E517*Tabla135[[#This Row],[Valor del control]]),AND(Tabla135[[#This Row],[No. de Control]]&gt;1,Tabla135[[#This Row],[Desplazamiento en la Matriz]]="Impacto"),AC516-(AC516*Tabla135[[#This Row],[Valor del control]]),AND(Tabla135[[#This Row],[No. de Control]]=1,Tabla135[[#This Row],[Desplazamiento en la Matriz]]="Probabilidad"),E517,AND(Tabla135[[#This Row],[No. de Control]]&gt;1,Tabla135[[#This Row],[Desplazamiento en la Matriz]]="Probabilidad"),AC516),""),"")</f>
        <v/>
      </c>
      <c r="AD517" s="310">
        <f>IFERROR(_xlfn.MINIFS(Tabla135[Probabilidad residual],Tabla135[Id Riesgo],Tabla135[[#This Row],[Id Riesgo]]),"")</f>
        <v>0.19600000000000001</v>
      </c>
      <c r="AE517" s="310">
        <f>IFERROR(_xlfn.MINIFS(Tabla135[Impacto residual],Tabla135[Id Riesgo],Tabla135[[#This Row],[Id Riesgo]]),"")</f>
        <v>1</v>
      </c>
      <c r="AF517" s="310" t="str" cm="1">
        <f t="array" ref="AF5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7" s="310" t="str" cm="1">
        <f t="array" ref="AG5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7" s="213"/>
      <c r="AJ517" s="801">
        <f>_xlfn.MINIFS(Tabla135[Probabilidad residual],Tabla135[Id Riesgo],Tabla135[[#This Row],[Id Riesgo]])</f>
        <v>0.19600000000000001</v>
      </c>
      <c r="AK517" s="801">
        <f>_xlfn.MINIFS(Tabla135[Impacto residual],Tabla135[Id Riesgo],Tabla135[[#This Row],[Id Riesgo]])</f>
        <v>1</v>
      </c>
      <c r="AL517" s="801"/>
      <c r="AM517" s="801"/>
      <c r="AN517" s="213"/>
      <c r="AO517" s="213"/>
      <c r="AP517" s="213"/>
      <c r="AQ517" s="213"/>
      <c r="AR517" s="213"/>
      <c r="AS517" s="213"/>
      <c r="AT517" s="213"/>
      <c r="AU517" s="213"/>
      <c r="AV517" s="213"/>
      <c r="AW517" s="213"/>
      <c r="AX517" s="213"/>
      <c r="AY517" s="213"/>
    </row>
    <row r="518" spans="1:51" ht="99.45" x14ac:dyDescent="0.4">
      <c r="A518" s="783" t="str">
        <f>Tabla135[[#This Row],[Id Riesgo]]</f>
        <v>RC51</v>
      </c>
      <c r="B518"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8" s="776" t="b">
        <f>Tabla135[[#This Row],[Identificado en paso 1 y 2?]]</f>
        <v>1</v>
      </c>
      <c r="D518" s="801">
        <f>_xlfn.XLOOKUP(Tabla135[[#This Row],[Id Riesgo]],Tabla13[Id Riesgo],Tabla13[Probabilidad],"",1)</f>
        <v>0.4</v>
      </c>
      <c r="E518" s="801">
        <f>IF(C518=TRUE,_xlfn.XLOOKUP(Tabla135[[#This Row],[Id Riesgo]],Tabla13[Id Riesgo],Tabla13[Porcentaje Impacto],"",1),"")</f>
        <v>1</v>
      </c>
      <c r="F518" s="290" t="str">
        <f t="shared" si="50"/>
        <v>RC51</v>
      </c>
      <c r="G518" s="414" t="b">
        <f>_xlfn.XLOOKUP(F518,Tabla13[Id Riesgo],Tabla13[Registro diligenciado],FALSE,1)</f>
        <v>1</v>
      </c>
      <c r="H518" s="290" t="str">
        <f>IF(G518,_xlfn.XLOOKUP(F518,Tabla6[Id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8" s="327">
        <f>_xlfn.XLOOKUP(Tabla135[[#This Row],[Id Riesgo]],Tabla13[Id Riesgo],Tabla13[Probabilidad])</f>
        <v>0.4</v>
      </c>
      <c r="J518" s="327">
        <f>_xlfn.XLOOKUP(Tabla135[[#This Row],[Id Riesgo]],Tabla13[Id Riesgo],Tabla13[Porcentaje Impacto],"",1)</f>
        <v>1</v>
      </c>
      <c r="K518" s="311">
        <v>7</v>
      </c>
      <c r="L518" s="314"/>
      <c r="M518" s="314"/>
      <c r="N518" s="314"/>
      <c r="O518" s="295"/>
      <c r="P518" s="314"/>
      <c r="Q518" s="328" t="str">
        <f>_xlfn.TEXTJOIN(" ",TRUE,Tabla135[[#This Row],[Actividad - Acción ¿Qué?
Inicia con verbo]],Tabla135[[#This Row],[Complemento
(Observaciones o desviaciones)]])</f>
        <v/>
      </c>
      <c r="R518" s="295"/>
      <c r="S518" s="327" t="str">
        <f>_xlfn.XLOOKUP(Tabla135[[#This Row],[Tipo de control]],Tabla7[Tipo de control],Tabla7[Peso],"",1)</f>
        <v/>
      </c>
      <c r="T518" s="290" t="str">
        <f>_xlfn.XLOOKUP(Tabla135[[#This Row],[Tipo de control]],Tabla7[Tipo de control],Tabla7[Afectación matriz],"",1)</f>
        <v/>
      </c>
      <c r="U518" s="295"/>
      <c r="V518" s="327" t="str">
        <f>_xlfn.XLOOKUP(Tabla135[[#This Row],[Implementación]],Tabla11[Implementación],Tabla11[Peso],"",1)</f>
        <v/>
      </c>
      <c r="W518" s="295"/>
      <c r="X518" s="295"/>
      <c r="Y518" s="295"/>
      <c r="Z518" s="295"/>
      <c r="AA518" s="310" t="str">
        <f>IFERROR(Tabla135[[#This Row],[Peso del control]]+Tabla135[[#This Row],[Peso de la implementación]],"")</f>
        <v/>
      </c>
      <c r="AB518" s="310" t="str" cm="1">
        <f t="array" ref="AB518">IFERROR(IF(Tabla135[[#This Row],[Registro diligenciado]]=TRUE,_xlfn.IFS(AND(Tabla135[[#This Row],[No. de Control]]=1,Tabla135[[#This Row],[Desplazamiento en la Matriz]]="Probabilidad"),D518-(D518*Tabla135[[#This Row],[Valor del control]]),AND(Tabla135[[#This Row],[No. de Control]]&gt;1,Tabla135[[#This Row],[Desplazamiento en la Matriz]]="Probabilidad"),AB517-(AB517*Tabla135[[#This Row],[Valor del control]]),AND(Tabla135[[#This Row],[No. de Control]]=1,Tabla135[[#This Row],[Desplazamiento en la Matriz]]="Impacto"),D518,AND(Tabla135[[#This Row],[No. de Control]]&gt;1,Tabla135[[#This Row],[Desplazamiento en la Matriz]]="Impacto"),AB517),""),"")</f>
        <v/>
      </c>
      <c r="AC518" s="310" t="str" cm="1">
        <f t="array" ref="AC518">IFERROR(IF(Tabla135[[#This Row],[Registro diligenciado]]=TRUE,_xlfn.IFS(AND(Tabla135[[#This Row],[No. de Control]]=1,Tabla135[[#This Row],[Desplazamiento en la Matriz]]="Impacto"),E518-(E518*Tabla135[[#This Row],[Valor del control]]),AND(Tabla135[[#This Row],[No. de Control]]&gt;1,Tabla135[[#This Row],[Desplazamiento en la Matriz]]="Impacto"),AC517-(AC517*Tabla135[[#This Row],[Valor del control]]),AND(Tabla135[[#This Row],[No. de Control]]=1,Tabla135[[#This Row],[Desplazamiento en la Matriz]]="Probabilidad"),E518,AND(Tabla135[[#This Row],[No. de Control]]&gt;1,Tabla135[[#This Row],[Desplazamiento en la Matriz]]="Probabilidad"),AC517),""),"")</f>
        <v/>
      </c>
      <c r="AD518" s="310">
        <f>IFERROR(_xlfn.MINIFS(Tabla135[Probabilidad residual],Tabla135[Id Riesgo],Tabla135[[#This Row],[Id Riesgo]]),"")</f>
        <v>0.19600000000000001</v>
      </c>
      <c r="AE518" s="310">
        <f>IFERROR(_xlfn.MINIFS(Tabla135[Impacto residual],Tabla135[Id Riesgo],Tabla135[[#This Row],[Id Riesgo]]),"")</f>
        <v>1</v>
      </c>
      <c r="AF518" s="310" t="str" cm="1">
        <f t="array" ref="AF5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8" s="310" t="str" cm="1">
        <f t="array" ref="AG5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8" s="213"/>
      <c r="AJ518" s="801">
        <f>_xlfn.MINIFS(Tabla135[Probabilidad residual],Tabla135[Id Riesgo],Tabla135[[#This Row],[Id Riesgo]])</f>
        <v>0.19600000000000001</v>
      </c>
      <c r="AK518" s="801">
        <f>_xlfn.MINIFS(Tabla135[Impacto residual],Tabla135[Id Riesgo],Tabla135[[#This Row],[Id Riesgo]])</f>
        <v>1</v>
      </c>
      <c r="AL518" s="801"/>
      <c r="AM518" s="801"/>
      <c r="AN518" s="213"/>
      <c r="AO518" s="213"/>
      <c r="AP518" s="213"/>
      <c r="AQ518" s="213"/>
      <c r="AR518" s="213"/>
      <c r="AS518" s="213"/>
      <c r="AT518" s="213"/>
      <c r="AU518" s="213"/>
      <c r="AV518" s="213"/>
      <c r="AW518" s="213"/>
      <c r="AX518" s="213"/>
      <c r="AY518" s="213"/>
    </row>
    <row r="519" spans="1:51" ht="99.45" x14ac:dyDescent="0.4">
      <c r="A519" s="783" t="str">
        <f>Tabla135[[#This Row],[Id Riesgo]]</f>
        <v>RC51</v>
      </c>
      <c r="B519"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19" s="776" t="b">
        <f>Tabla135[[#This Row],[Identificado en paso 1 y 2?]]</f>
        <v>1</v>
      </c>
      <c r="D519" s="801">
        <f>_xlfn.XLOOKUP(Tabla135[[#This Row],[Id Riesgo]],Tabla13[Id Riesgo],Tabla13[Probabilidad],"",1)</f>
        <v>0.4</v>
      </c>
      <c r="E519" s="801">
        <f>IF(C519=TRUE,_xlfn.XLOOKUP(Tabla135[[#This Row],[Id Riesgo]],Tabla13[Id Riesgo],Tabla13[Porcentaje Impacto],"",1),"")</f>
        <v>1</v>
      </c>
      <c r="F519" s="290" t="str">
        <f t="shared" si="50"/>
        <v>RC51</v>
      </c>
      <c r="G519" s="414" t="b">
        <f>_xlfn.XLOOKUP(F519,Tabla13[Id Riesgo],Tabla13[Registro diligenciado],FALSE,1)</f>
        <v>1</v>
      </c>
      <c r="H519" s="290" t="str">
        <f>IF(G519,_xlfn.XLOOKUP(F519,Tabla6[Id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19" s="327">
        <f>_xlfn.XLOOKUP(Tabla135[[#This Row],[Id Riesgo]],Tabla13[Id Riesgo],Tabla13[Probabilidad])</f>
        <v>0.4</v>
      </c>
      <c r="J519" s="327">
        <f>_xlfn.XLOOKUP(Tabla135[[#This Row],[Id Riesgo]],Tabla13[Id Riesgo],Tabla13[Porcentaje Impacto],"",1)</f>
        <v>1</v>
      </c>
      <c r="K519" s="311">
        <v>8</v>
      </c>
      <c r="L519" s="314"/>
      <c r="M519" s="314"/>
      <c r="N519" s="314"/>
      <c r="O519" s="295"/>
      <c r="P519" s="314"/>
      <c r="Q519" s="328" t="str">
        <f>_xlfn.TEXTJOIN(" ",TRUE,Tabla135[[#This Row],[Actividad - Acción ¿Qué?
Inicia con verbo]],Tabla135[[#This Row],[Complemento
(Observaciones o desviaciones)]])</f>
        <v/>
      </c>
      <c r="R519" s="295"/>
      <c r="S519" s="327" t="str">
        <f>_xlfn.XLOOKUP(Tabla135[[#This Row],[Tipo de control]],Tabla7[Tipo de control],Tabla7[Peso],"",1)</f>
        <v/>
      </c>
      <c r="T519" s="290" t="str">
        <f>_xlfn.XLOOKUP(Tabla135[[#This Row],[Tipo de control]],Tabla7[Tipo de control],Tabla7[Afectación matriz],"",1)</f>
        <v/>
      </c>
      <c r="U519" s="295"/>
      <c r="V519" s="327" t="str">
        <f>_xlfn.XLOOKUP(Tabla135[[#This Row],[Implementación]],Tabla11[Implementación],Tabla11[Peso],"",1)</f>
        <v/>
      </c>
      <c r="W519" s="295"/>
      <c r="X519" s="295"/>
      <c r="Y519" s="295"/>
      <c r="Z519" s="295"/>
      <c r="AA519" s="310" t="str">
        <f>IFERROR(Tabla135[[#This Row],[Peso del control]]+Tabla135[[#This Row],[Peso de la implementación]],"")</f>
        <v/>
      </c>
      <c r="AB519" s="310" t="str" cm="1">
        <f t="array" ref="AB519">IFERROR(IF(Tabla135[[#This Row],[Registro diligenciado]]=TRUE,_xlfn.IFS(AND(Tabla135[[#This Row],[No. de Control]]=1,Tabla135[[#This Row],[Desplazamiento en la Matriz]]="Probabilidad"),D519-(D519*Tabla135[[#This Row],[Valor del control]]),AND(Tabla135[[#This Row],[No. de Control]]&gt;1,Tabla135[[#This Row],[Desplazamiento en la Matriz]]="Probabilidad"),AB518-(AB518*Tabla135[[#This Row],[Valor del control]]),AND(Tabla135[[#This Row],[No. de Control]]=1,Tabla135[[#This Row],[Desplazamiento en la Matriz]]="Impacto"),D519,AND(Tabla135[[#This Row],[No. de Control]]&gt;1,Tabla135[[#This Row],[Desplazamiento en la Matriz]]="Impacto"),AB518),""),"")</f>
        <v/>
      </c>
      <c r="AC519" s="310" t="str" cm="1">
        <f t="array" ref="AC519">IFERROR(IF(Tabla135[[#This Row],[Registro diligenciado]]=TRUE,_xlfn.IFS(AND(Tabla135[[#This Row],[No. de Control]]=1,Tabla135[[#This Row],[Desplazamiento en la Matriz]]="Impacto"),E519-(E519*Tabla135[[#This Row],[Valor del control]]),AND(Tabla135[[#This Row],[No. de Control]]&gt;1,Tabla135[[#This Row],[Desplazamiento en la Matriz]]="Impacto"),AC518-(AC518*Tabla135[[#This Row],[Valor del control]]),AND(Tabla135[[#This Row],[No. de Control]]=1,Tabla135[[#This Row],[Desplazamiento en la Matriz]]="Probabilidad"),E519,AND(Tabla135[[#This Row],[No. de Control]]&gt;1,Tabla135[[#This Row],[Desplazamiento en la Matriz]]="Probabilidad"),AC518),""),"")</f>
        <v/>
      </c>
      <c r="AD519" s="310">
        <f>IFERROR(_xlfn.MINIFS(Tabla135[Probabilidad residual],Tabla135[Id Riesgo],Tabla135[[#This Row],[Id Riesgo]]),"")</f>
        <v>0.19600000000000001</v>
      </c>
      <c r="AE519" s="310">
        <f>IFERROR(_xlfn.MINIFS(Tabla135[Impacto residual],Tabla135[Id Riesgo],Tabla135[[#This Row],[Id Riesgo]]),"")</f>
        <v>1</v>
      </c>
      <c r="AF519" s="310" t="str" cm="1">
        <f t="array" ref="AF5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19" s="310" t="str" cm="1">
        <f t="array" ref="AG5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19" s="213"/>
      <c r="AJ519" s="801">
        <f>_xlfn.MINIFS(Tabla135[Probabilidad residual],Tabla135[Id Riesgo],Tabla135[[#This Row],[Id Riesgo]])</f>
        <v>0.19600000000000001</v>
      </c>
      <c r="AK519" s="801">
        <f>_xlfn.MINIFS(Tabla135[Impacto residual],Tabla135[Id Riesgo],Tabla135[[#This Row],[Id Riesgo]])</f>
        <v>1</v>
      </c>
      <c r="AL519" s="801"/>
      <c r="AM519" s="801"/>
      <c r="AN519" s="213"/>
      <c r="AO519" s="213"/>
      <c r="AP519" s="213"/>
      <c r="AQ519" s="213"/>
      <c r="AR519" s="213"/>
      <c r="AS519" s="213"/>
      <c r="AT519" s="213"/>
      <c r="AU519" s="213"/>
      <c r="AV519" s="213"/>
      <c r="AW519" s="213"/>
      <c r="AX519" s="213"/>
      <c r="AY519" s="213"/>
    </row>
    <row r="520" spans="1:51" ht="99.45" x14ac:dyDescent="0.4">
      <c r="A520" s="783" t="str">
        <f>Tabla135[[#This Row],[Id Riesgo]]</f>
        <v>RC51</v>
      </c>
      <c r="B520"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20" s="776" t="b">
        <f>Tabla135[[#This Row],[Identificado en paso 1 y 2?]]</f>
        <v>1</v>
      </c>
      <c r="D520" s="801">
        <f>_xlfn.XLOOKUP(Tabla135[[#This Row],[Id Riesgo]],Tabla13[Id Riesgo],Tabla13[Probabilidad],"",1)</f>
        <v>0.4</v>
      </c>
      <c r="E520" s="801">
        <f>IF(C520=TRUE,_xlfn.XLOOKUP(Tabla135[[#This Row],[Id Riesgo]],Tabla13[Id Riesgo],Tabla13[Porcentaje Impacto],"",1),"")</f>
        <v>1</v>
      </c>
      <c r="F520" s="290" t="str">
        <f t="shared" si="50"/>
        <v>RC51</v>
      </c>
      <c r="G520" s="414" t="b">
        <f>_xlfn.XLOOKUP(F520,Tabla13[Id Riesgo],Tabla13[Registro diligenciado],FALSE,1)</f>
        <v>1</v>
      </c>
      <c r="H520" s="290" t="str">
        <f>IF(G520,_xlfn.XLOOKUP(F520,Tabla6[Id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20" s="327">
        <f>_xlfn.XLOOKUP(Tabla135[[#This Row],[Id Riesgo]],Tabla13[Id Riesgo],Tabla13[Probabilidad])</f>
        <v>0.4</v>
      </c>
      <c r="J520" s="327">
        <f>_xlfn.XLOOKUP(Tabla135[[#This Row],[Id Riesgo]],Tabla13[Id Riesgo],Tabla13[Porcentaje Impacto],"",1)</f>
        <v>1</v>
      </c>
      <c r="K520" s="311">
        <v>9</v>
      </c>
      <c r="L520" s="314"/>
      <c r="M520" s="314"/>
      <c r="N520" s="314"/>
      <c r="O520" s="295"/>
      <c r="P520" s="314"/>
      <c r="Q520" s="328" t="str">
        <f>_xlfn.TEXTJOIN(" ",TRUE,Tabla135[[#This Row],[Actividad - Acción ¿Qué?
Inicia con verbo]],Tabla135[[#This Row],[Complemento
(Observaciones o desviaciones)]])</f>
        <v/>
      </c>
      <c r="R520" s="295"/>
      <c r="S520" s="327" t="str">
        <f>_xlfn.XLOOKUP(Tabla135[[#This Row],[Tipo de control]],Tabla7[Tipo de control],Tabla7[Peso],"",1)</f>
        <v/>
      </c>
      <c r="T520" s="290" t="str">
        <f>_xlfn.XLOOKUP(Tabla135[[#This Row],[Tipo de control]],Tabla7[Tipo de control],Tabla7[Afectación matriz],"",1)</f>
        <v/>
      </c>
      <c r="U520" s="295"/>
      <c r="V520" s="327" t="str">
        <f>_xlfn.XLOOKUP(Tabla135[[#This Row],[Implementación]],Tabla11[Implementación],Tabla11[Peso],"",1)</f>
        <v/>
      </c>
      <c r="W520" s="295"/>
      <c r="X520" s="295"/>
      <c r="Y520" s="295"/>
      <c r="Z520" s="295"/>
      <c r="AA520" s="310" t="str">
        <f>IFERROR(Tabla135[[#This Row],[Peso del control]]+Tabla135[[#This Row],[Peso de la implementación]],"")</f>
        <v/>
      </c>
      <c r="AB520" s="310" t="str" cm="1">
        <f t="array" ref="AB520">IFERROR(IF(Tabla135[[#This Row],[Registro diligenciado]]=TRUE,_xlfn.IFS(AND(Tabla135[[#This Row],[No. de Control]]=1,Tabla135[[#This Row],[Desplazamiento en la Matriz]]="Probabilidad"),D520-(D520*Tabla135[[#This Row],[Valor del control]]),AND(Tabla135[[#This Row],[No. de Control]]&gt;1,Tabla135[[#This Row],[Desplazamiento en la Matriz]]="Probabilidad"),AB519-(AB519*Tabla135[[#This Row],[Valor del control]]),AND(Tabla135[[#This Row],[No. de Control]]=1,Tabla135[[#This Row],[Desplazamiento en la Matriz]]="Impacto"),D520,AND(Tabla135[[#This Row],[No. de Control]]&gt;1,Tabla135[[#This Row],[Desplazamiento en la Matriz]]="Impacto"),AB519),""),"")</f>
        <v/>
      </c>
      <c r="AC520" s="310" t="str" cm="1">
        <f t="array" ref="AC520">IFERROR(IF(Tabla135[[#This Row],[Registro diligenciado]]=TRUE,_xlfn.IFS(AND(Tabla135[[#This Row],[No. de Control]]=1,Tabla135[[#This Row],[Desplazamiento en la Matriz]]="Impacto"),E520-(E520*Tabla135[[#This Row],[Valor del control]]),AND(Tabla135[[#This Row],[No. de Control]]&gt;1,Tabla135[[#This Row],[Desplazamiento en la Matriz]]="Impacto"),AC519-(AC519*Tabla135[[#This Row],[Valor del control]]),AND(Tabla135[[#This Row],[No. de Control]]=1,Tabla135[[#This Row],[Desplazamiento en la Matriz]]="Probabilidad"),E520,AND(Tabla135[[#This Row],[No. de Control]]&gt;1,Tabla135[[#This Row],[Desplazamiento en la Matriz]]="Probabilidad"),AC519),""),"")</f>
        <v/>
      </c>
      <c r="AD520" s="310">
        <f>IFERROR(_xlfn.MINIFS(Tabla135[Probabilidad residual],Tabla135[Id Riesgo],Tabla135[[#This Row],[Id Riesgo]]),"")</f>
        <v>0.19600000000000001</v>
      </c>
      <c r="AE520" s="310">
        <f>IFERROR(_xlfn.MINIFS(Tabla135[Impacto residual],Tabla135[Id Riesgo],Tabla135[[#This Row],[Id Riesgo]]),"")</f>
        <v>1</v>
      </c>
      <c r="AF520" s="310" t="str" cm="1">
        <f t="array" ref="AF5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20" s="310" t="str" cm="1">
        <f t="array" ref="AG5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0" s="213"/>
      <c r="AJ520" s="801">
        <f>_xlfn.MINIFS(Tabla135[Probabilidad residual],Tabla135[Id Riesgo],Tabla135[[#This Row],[Id Riesgo]])</f>
        <v>0.19600000000000001</v>
      </c>
      <c r="AK520" s="801">
        <f>_xlfn.MINIFS(Tabla135[Impacto residual],Tabla135[Id Riesgo],Tabla135[[#This Row],[Id Riesgo]])</f>
        <v>1</v>
      </c>
      <c r="AL520" s="801"/>
      <c r="AM520" s="801"/>
      <c r="AN520" s="213"/>
      <c r="AO520" s="213"/>
      <c r="AP520" s="213"/>
      <c r="AQ520" s="213"/>
      <c r="AR520" s="213"/>
      <c r="AS520" s="213"/>
      <c r="AT520" s="213"/>
      <c r="AU520" s="213"/>
      <c r="AV520" s="213"/>
      <c r="AW520" s="213"/>
      <c r="AX520" s="213"/>
      <c r="AY520" s="213"/>
    </row>
    <row r="521" spans="1:51" ht="99.45" x14ac:dyDescent="0.4">
      <c r="A521" s="783" t="str">
        <f>Tabla135[[#This Row],[Id Riesgo]]</f>
        <v>RC51</v>
      </c>
      <c r="B521" s="784" t="str">
        <f>Tabla135[[#This Row],[Riesgo]]</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C521" s="776" t="b">
        <f>Tabla135[[#This Row],[Identificado en paso 1 y 2?]]</f>
        <v>1</v>
      </c>
      <c r="D521" s="801">
        <f>_xlfn.XLOOKUP(Tabla135[[#This Row],[Id Riesgo]],Tabla13[Id Riesgo],Tabla13[Probabilidad],"",1)</f>
        <v>0.4</v>
      </c>
      <c r="E521" s="801">
        <f>IF(C521=TRUE,_xlfn.XLOOKUP(Tabla135[[#This Row],[Id Riesgo]],Tabla13[Id Riesgo],Tabla13[Porcentaje Impacto],"",1),"")</f>
        <v>1</v>
      </c>
      <c r="F521" s="290" t="str">
        <f t="shared" si="50"/>
        <v>RC51</v>
      </c>
      <c r="G521" s="414" t="b">
        <f>_xlfn.XLOOKUP(F521,Tabla13[Id Riesgo],Tabla13[Registro diligenciado],FALSE,1)</f>
        <v>1</v>
      </c>
      <c r="H521" s="290" t="str">
        <f>IF(G521,_xlfn.XLOOKUP(F521,Tabla6[Id Riesgo],Tabla6[DESCRIPCIÓN DEL RIESGO],FALSE,1),"")</f>
        <v>Posibilidad de afectación Legal, Reputacional, Económica por Corrupción, Soborno entrante debido a la aprobación de adiciones, prórrogas u otras modificaciones contractuales sin sustento técnico, jurídico o financiero suficiente, para aumentar el valor del contrato o ampliar plazos</v>
      </c>
      <c r="I521" s="327">
        <f>_xlfn.XLOOKUP(Tabla135[[#This Row],[Id Riesgo]],Tabla13[Id Riesgo],Tabla13[Probabilidad])</f>
        <v>0.4</v>
      </c>
      <c r="J521" s="327">
        <f>_xlfn.XLOOKUP(Tabla135[[#This Row],[Id Riesgo]],Tabla13[Id Riesgo],Tabla13[Porcentaje Impacto],"",1)</f>
        <v>1</v>
      </c>
      <c r="K521" s="311">
        <v>10</v>
      </c>
      <c r="L521" s="314"/>
      <c r="M521" s="314"/>
      <c r="N521" s="314"/>
      <c r="O521" s="295"/>
      <c r="P521" s="314"/>
      <c r="Q521" s="328" t="str">
        <f>_xlfn.TEXTJOIN(" ",TRUE,Tabla135[[#This Row],[Actividad - Acción ¿Qué?
Inicia con verbo]],Tabla135[[#This Row],[Complemento
(Observaciones o desviaciones)]])</f>
        <v/>
      </c>
      <c r="R521" s="295"/>
      <c r="S521" s="327" t="str">
        <f>_xlfn.XLOOKUP(Tabla135[[#This Row],[Tipo de control]],Tabla7[Tipo de control],Tabla7[Peso],"",1)</f>
        <v/>
      </c>
      <c r="T521" s="290" t="str">
        <f>_xlfn.XLOOKUP(Tabla135[[#This Row],[Tipo de control]],Tabla7[Tipo de control],Tabla7[Afectación matriz],"",1)</f>
        <v/>
      </c>
      <c r="U521" s="295"/>
      <c r="V521" s="327" t="str">
        <f>_xlfn.XLOOKUP(Tabla135[[#This Row],[Implementación]],Tabla11[Implementación],Tabla11[Peso],"",1)</f>
        <v/>
      </c>
      <c r="W521" s="295"/>
      <c r="X521" s="295"/>
      <c r="Y521" s="295"/>
      <c r="Z521" s="295"/>
      <c r="AA521" s="310" t="str">
        <f>IFERROR(Tabla135[[#This Row],[Peso del control]]+Tabla135[[#This Row],[Peso de la implementación]],"")</f>
        <v/>
      </c>
      <c r="AB521" s="310" t="str" cm="1">
        <f t="array" ref="AB521">IFERROR(IF(Tabla135[[#This Row],[Registro diligenciado]]=TRUE,_xlfn.IFS(AND(Tabla135[[#This Row],[No. de Control]]=1,Tabla135[[#This Row],[Desplazamiento en la Matriz]]="Probabilidad"),D521-(D521*Tabla135[[#This Row],[Valor del control]]),AND(Tabla135[[#This Row],[No. de Control]]&gt;1,Tabla135[[#This Row],[Desplazamiento en la Matriz]]="Probabilidad"),AB520-(AB520*Tabla135[[#This Row],[Valor del control]]),AND(Tabla135[[#This Row],[No. de Control]]=1,Tabla135[[#This Row],[Desplazamiento en la Matriz]]="Impacto"),D521,AND(Tabla135[[#This Row],[No. de Control]]&gt;1,Tabla135[[#This Row],[Desplazamiento en la Matriz]]="Impacto"),AB520),""),"")</f>
        <v/>
      </c>
      <c r="AC521" s="310" t="str" cm="1">
        <f t="array" ref="AC521">IFERROR(IF(Tabla135[[#This Row],[Registro diligenciado]]=TRUE,_xlfn.IFS(AND(Tabla135[[#This Row],[No. de Control]]=1,Tabla135[[#This Row],[Desplazamiento en la Matriz]]="Impacto"),E521-(E521*Tabla135[[#This Row],[Valor del control]]),AND(Tabla135[[#This Row],[No. de Control]]&gt;1,Tabla135[[#This Row],[Desplazamiento en la Matriz]]="Impacto"),AC520-(AC520*Tabla135[[#This Row],[Valor del control]]),AND(Tabla135[[#This Row],[No. de Control]]=1,Tabla135[[#This Row],[Desplazamiento en la Matriz]]="Probabilidad"),E521,AND(Tabla135[[#This Row],[No. de Control]]&gt;1,Tabla135[[#This Row],[Desplazamiento en la Matriz]]="Probabilidad"),AC520),""),"")</f>
        <v/>
      </c>
      <c r="AD521" s="310">
        <f>IFERROR(_xlfn.MINIFS(Tabla135[Probabilidad residual],Tabla135[Id Riesgo],Tabla135[[#This Row],[Id Riesgo]]),"")</f>
        <v>0.19600000000000001</v>
      </c>
      <c r="AE521" s="310">
        <f>IFERROR(_xlfn.MINIFS(Tabla135[Impacto residual],Tabla135[Id Riesgo],Tabla135[[#This Row],[Id Riesgo]]),"")</f>
        <v>1</v>
      </c>
      <c r="AF521" s="310" t="str" cm="1">
        <f t="array" ref="AF5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21" s="310" t="str" cm="1">
        <f t="array" ref="AG5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1" s="213"/>
      <c r="AJ521" s="801">
        <f>_xlfn.MINIFS(Tabla135[Probabilidad residual],Tabla135[Id Riesgo],Tabla135[[#This Row],[Id Riesgo]])</f>
        <v>0.19600000000000001</v>
      </c>
      <c r="AK521" s="801">
        <f>_xlfn.MINIFS(Tabla135[Impacto residual],Tabla135[Id Riesgo],Tabla135[[#This Row],[Id Riesgo]])</f>
        <v>1</v>
      </c>
      <c r="AL521" s="801"/>
      <c r="AM521" s="801"/>
      <c r="AN521" s="213"/>
      <c r="AO521" s="213"/>
      <c r="AP521" s="213"/>
      <c r="AQ521" s="213"/>
      <c r="AR521" s="213"/>
      <c r="AS521" s="213"/>
      <c r="AT521" s="213"/>
      <c r="AU521" s="213"/>
      <c r="AV521" s="213"/>
      <c r="AW521" s="213"/>
      <c r="AX521" s="213"/>
      <c r="AY521" s="213"/>
    </row>
    <row r="522" spans="1:51" ht="87" x14ac:dyDescent="0.4">
      <c r="A522" s="783" t="str">
        <f>Tabla135[[#This Row],[Id Riesgo]]</f>
        <v>RC52</v>
      </c>
      <c r="B522"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2" s="776" t="b">
        <f>Tabla135[[#This Row],[Identificado en paso 1 y 2?]]</f>
        <v>1</v>
      </c>
      <c r="D522" s="801">
        <f>_xlfn.XLOOKUP(Tabla135[[#This Row],[Id Riesgo]],Tabla13[Id Riesgo],Tabla13[Probabilidad],"",1)</f>
        <v>0.6</v>
      </c>
      <c r="E522" s="801">
        <f>IF(C522=TRUE,_xlfn.XLOOKUP(Tabla135[[#This Row],[Id Riesgo]],Tabla13[Id Riesgo],Tabla13[Porcentaje Impacto],"",1),"")</f>
        <v>1</v>
      </c>
      <c r="F522" s="290" t="s">
        <v>643</v>
      </c>
      <c r="G522" s="414" t="b">
        <f>_xlfn.XLOOKUP(F522,Tabla13[Id Riesgo],Tabla13[Registro diligenciado],FALSE,1)</f>
        <v>1</v>
      </c>
      <c r="H522" s="290" t="str">
        <f>IF(G522,_xlfn.XLOOKUP(F522,Tabla6[Id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2" s="327">
        <f>_xlfn.XLOOKUP(Tabla135[[#This Row],[Id Riesgo]],Tabla13[Id Riesgo],Tabla13[Probabilidad])</f>
        <v>0.6</v>
      </c>
      <c r="J522" s="327">
        <f>_xlfn.XLOOKUP(Tabla135[[#This Row],[Id Riesgo]],Tabla13[Id Riesgo],Tabla13[Porcentaje Impacto],"",1)</f>
        <v>1</v>
      </c>
      <c r="K522" s="311">
        <v>1</v>
      </c>
      <c r="L522" s="314" t="s">
        <v>304</v>
      </c>
      <c r="M522" s="314" t="s">
        <v>201</v>
      </c>
      <c r="N522" s="314"/>
      <c r="O522" s="465" t="s">
        <v>1059</v>
      </c>
      <c r="P522" s="314" t="s">
        <v>1060</v>
      </c>
      <c r="Q522" s="328" t="str">
        <f>_xlfn.TEXTJOIN(" ",TRUE,Tabla135[[#This Row],[Actividad - Acción ¿Qué?
Inicia con verbo]],Tabla135[[#This Row],[Complemento
(Observaciones o desviaciones)]])</f>
        <v xml:space="preserve">El ordenador del gasto designa mediante memorando el comité evaluador para cada proceso de selección sus integrantes verifican y registran de manera individual y consolidada la evaluación de requisitos habilitantes y factores de escogencia con base en los criterios definidos en el pliego, dejando evidencia en formatos y actas. </v>
      </c>
      <c r="R522" s="295" t="s">
        <v>102</v>
      </c>
      <c r="S522" s="327">
        <f>_xlfn.XLOOKUP(Tabla135[[#This Row],[Tipo de control]],Tabla7[Tipo de control],Tabla7[Peso],"",1)</f>
        <v>0.25</v>
      </c>
      <c r="T522" s="290" t="str">
        <f>_xlfn.XLOOKUP(Tabla135[[#This Row],[Tipo de control]],Tabla7[Tipo de control],Tabla7[Afectación matriz],"",1)</f>
        <v>Probabilidad</v>
      </c>
      <c r="U522" s="295" t="s">
        <v>136</v>
      </c>
      <c r="V522" s="327">
        <f>_xlfn.XLOOKUP(Tabla135[[#This Row],[Implementación]],Tabla11[Implementación],Tabla11[Peso],"",1)</f>
        <v>0.15</v>
      </c>
      <c r="W522" s="295" t="s">
        <v>161</v>
      </c>
      <c r="X522" s="295" t="s">
        <v>99</v>
      </c>
      <c r="Y522" s="295" t="s">
        <v>100</v>
      </c>
      <c r="Z522" s="295" t="s">
        <v>101</v>
      </c>
      <c r="AA522" s="310">
        <f>IFERROR(Tabla135[[#This Row],[Peso del control]]+Tabla135[[#This Row],[Peso de la implementación]],"")</f>
        <v>0.4</v>
      </c>
      <c r="AB522" s="310" cm="1">
        <f t="array" ref="AB522">IFERROR(IF(Tabla135[[#This Row],[Registro diligenciado]]=TRUE,_xlfn.IFS(AND(Tabla135[[#This Row],[No. de Control]]=1,Tabla135[[#This Row],[Desplazamiento en la Matriz]]="Probabilidad"),D522-(D522*Tabla135[[#This Row],[Valor del control]]),AND(Tabla135[[#This Row],[No. de Control]]&gt;1,Tabla135[[#This Row],[Desplazamiento en la Matriz]]="Probabilidad"),AB521-(AB521*Tabla135[[#This Row],[Valor del control]]),AND(Tabla135[[#This Row],[No. de Control]]=1,Tabla135[[#This Row],[Desplazamiento en la Matriz]]="Impacto"),D522,AND(Tabla135[[#This Row],[No. de Control]]&gt;1,Tabla135[[#This Row],[Desplazamiento en la Matriz]]="Impacto"),AB521),""),"")</f>
        <v>0.36</v>
      </c>
      <c r="AC522" s="310" cm="1">
        <f t="array" ref="AC522">IFERROR(IF(Tabla135[[#This Row],[Registro diligenciado]]=TRUE,_xlfn.IFS(AND(Tabla135[[#This Row],[No. de Control]]=1,Tabla135[[#This Row],[Desplazamiento en la Matriz]]="Impacto"),E522-(E522*Tabla135[[#This Row],[Valor del control]]),AND(Tabla135[[#This Row],[No. de Control]]&gt;1,Tabla135[[#This Row],[Desplazamiento en la Matriz]]="Impacto"),AC521-(AC521*Tabla135[[#This Row],[Valor del control]]),AND(Tabla135[[#This Row],[No. de Control]]=1,Tabla135[[#This Row],[Desplazamiento en la Matriz]]="Probabilidad"),E522,AND(Tabla135[[#This Row],[No. de Control]]&gt;1,Tabla135[[#This Row],[Desplazamiento en la Matriz]]="Probabilidad"),AC521),""),"")</f>
        <v>1</v>
      </c>
      <c r="AD522" s="310">
        <f>IFERROR(_xlfn.MINIFS(Tabla135[Probabilidad residual],Tabla135[Id Riesgo],Tabla135[[#This Row],[Id Riesgo]]),"")</f>
        <v>0.36</v>
      </c>
      <c r="AE522" s="310">
        <f>IFERROR(_xlfn.MINIFS(Tabla135[Impacto residual],Tabla135[Id Riesgo],Tabla135[[#This Row],[Id Riesgo]]),"")</f>
        <v>1</v>
      </c>
      <c r="AF522" s="310" t="str" cm="1">
        <f t="array" ref="AF5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2" s="310" t="str" cm="1">
        <f t="array" ref="AG5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22" s="213"/>
      <c r="AJ522" s="801">
        <f>_xlfn.MINIFS(Tabla135[Probabilidad residual],Tabla135[Id Riesgo],Tabla135[[#This Row],[Id Riesgo]])</f>
        <v>0.36</v>
      </c>
      <c r="AK522" s="801">
        <f>_xlfn.MINIFS(Tabla135[Impacto residual],Tabla135[Id Riesgo],Tabla135[[#This Row],[Id Riesgo]])</f>
        <v>1</v>
      </c>
      <c r="AL522" s="801" t="str" cm="1">
        <f t="array" ref="AL522">IFERROR(_xlfn.IFS(AND(AJ522&gt;=CONFIGURACIÓN!$BF$6,AJ522&lt;=CONFIGURACIÓN!$BG$6),CONFIGURACIÓN!$BE$6,AND(AJ522&gt;=CONFIGURACIÓN!$BF$7,AJ522&lt;=CONFIGURACIÓN!$BG$7),CONFIGURACIÓN!$BE$7,AND(AJ522&gt;=CONFIGURACIÓN!$BF$8,AJ522&lt;=CONFIGURACIÓN!$BG$8),CONFIGURACIÓN!$BE$8,AND(AJ522&gt;=CONFIGURACIÓN!$BF$9,AJ522&lt;=CONFIGURACIÓN!$BG$9),CONFIGURACIÓN!$BE$9,AND(AJ522&gt;=CONFIGURACIÓN!$BF$10,AJ522&lt;=CONFIGURACIÓN!$BG$10),CONFIGURACIÓN!$BE$10),"")</f>
        <v>Baja</v>
      </c>
      <c r="AM522" s="801" t="str" cm="1">
        <f t="array" ref="AM522">IFERROR(_xlfn.IFS(AND(AK522&gt;=CONFIGURACIÓN!$BJ$6,AK522&lt;=CONFIGURACIÓN!$BK$6),CONFIGURACIÓN!$BI$6,AND(AK522&gt;=CONFIGURACIÓN!$BJ$7,AK522&lt;=CONFIGURACIÓN!$BK$7),CONFIGURACIÓN!$BI$7,AND(AK522&gt;=CONFIGURACIÓN!$BJ$8,AK522&lt;=CONFIGURACIÓN!$BK$8),CONFIGURACIÓN!$BI$8,AND(AK522&gt;=CONFIGURACIÓN!$BJ$9,AK522&lt;=CONFIGURACIÓN!$BK$9),CONFIGURACIÓN!$BI$9,AND(AK522&gt;=CONFIGURACIÓN!$BJ$10,AK522&lt;=CONFIGURACIÓN!$BK$10),CONFIGURACIÓN!$BI$10),"")</f>
        <v>Castastrófico</v>
      </c>
      <c r="AN522" s="213"/>
      <c r="AO522" s="213"/>
      <c r="AP522" s="213"/>
      <c r="AQ522" s="213"/>
      <c r="AR522" s="213"/>
      <c r="AS522" s="213"/>
      <c r="AT522" s="213"/>
      <c r="AU522" s="213"/>
      <c r="AV522" s="213"/>
      <c r="AW522" s="213"/>
      <c r="AX522" s="213"/>
      <c r="AY522" s="213"/>
    </row>
    <row r="523" spans="1:51" ht="87" x14ac:dyDescent="0.4">
      <c r="A523" s="783" t="str">
        <f>Tabla135[[#This Row],[Id Riesgo]]</f>
        <v>RC52</v>
      </c>
      <c r="B523"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3" s="776" t="b">
        <f>Tabla135[[#This Row],[Identificado en paso 1 y 2?]]</f>
        <v>1</v>
      </c>
      <c r="D523" s="801">
        <f>_xlfn.XLOOKUP(Tabla135[[#This Row],[Id Riesgo]],Tabla13[Id Riesgo],Tabla13[Probabilidad],"",1)</f>
        <v>0.6</v>
      </c>
      <c r="E523" s="801">
        <f>IF(C523=TRUE,_xlfn.XLOOKUP(Tabla135[[#This Row],[Id Riesgo]],Tabla13[Id Riesgo],Tabla13[Porcentaje Impacto],"",1),"")</f>
        <v>1</v>
      </c>
      <c r="F523" s="290" t="str">
        <f t="shared" ref="F523:F531" si="51">F522</f>
        <v>RC52</v>
      </c>
      <c r="G523" s="414" t="b">
        <f>_xlfn.XLOOKUP(F523,Tabla13[Id Riesgo],Tabla13[Registro diligenciado],FALSE,1)</f>
        <v>1</v>
      </c>
      <c r="H523" s="290" t="str">
        <f>IF(G523,_xlfn.XLOOKUP(F523,Tabla6[Id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3" s="327">
        <f>_xlfn.XLOOKUP(Tabla135[[#This Row],[Id Riesgo]],Tabla13[Id Riesgo],Tabla13[Probabilidad])</f>
        <v>0.6</v>
      </c>
      <c r="J523" s="327">
        <f>_xlfn.XLOOKUP(Tabla135[[#This Row],[Id Riesgo]],Tabla13[Id Riesgo],Tabla13[Porcentaje Impacto],"",1)</f>
        <v>1</v>
      </c>
      <c r="K523" s="311">
        <v>2</v>
      </c>
      <c r="L523" s="314"/>
      <c r="M523" s="314"/>
      <c r="N523" s="314"/>
      <c r="O523" s="295"/>
      <c r="P523" s="314"/>
      <c r="Q523" s="328" t="str">
        <f>_xlfn.TEXTJOIN(" ",TRUE,Tabla135[[#This Row],[Actividad - Acción ¿Qué?
Inicia con verbo]],Tabla135[[#This Row],[Complemento
(Observaciones o desviaciones)]])</f>
        <v/>
      </c>
      <c r="R523" s="295"/>
      <c r="S523" s="327" t="str">
        <f>_xlfn.XLOOKUP(Tabla135[[#This Row],[Tipo de control]],Tabla7[Tipo de control],Tabla7[Peso],"",1)</f>
        <v/>
      </c>
      <c r="T523" s="290" t="str">
        <f>_xlfn.XLOOKUP(Tabla135[[#This Row],[Tipo de control]],Tabla7[Tipo de control],Tabla7[Afectación matriz],"",1)</f>
        <v/>
      </c>
      <c r="U523" s="295"/>
      <c r="V523" s="327" t="str">
        <f>_xlfn.XLOOKUP(Tabla135[[#This Row],[Implementación]],Tabla11[Implementación],Tabla11[Peso],"",1)</f>
        <v/>
      </c>
      <c r="W523" s="295"/>
      <c r="X523" s="295"/>
      <c r="Y523" s="295"/>
      <c r="Z523" s="295"/>
      <c r="AA523" s="310" t="str">
        <f>IFERROR(Tabla135[[#This Row],[Peso del control]]+Tabla135[[#This Row],[Peso de la implementación]],"")</f>
        <v/>
      </c>
      <c r="AB523" s="310" t="str" cm="1">
        <f t="array" ref="AB523">IFERROR(IF(Tabla135[[#This Row],[Registro diligenciado]]=TRUE,_xlfn.IFS(AND(Tabla135[[#This Row],[No. de Control]]=1,Tabla135[[#This Row],[Desplazamiento en la Matriz]]="Probabilidad"),D523-(D523*Tabla135[[#This Row],[Valor del control]]),AND(Tabla135[[#This Row],[No. de Control]]&gt;1,Tabla135[[#This Row],[Desplazamiento en la Matriz]]="Probabilidad"),AB522-(AB522*Tabla135[[#This Row],[Valor del control]]),AND(Tabla135[[#This Row],[No. de Control]]=1,Tabla135[[#This Row],[Desplazamiento en la Matriz]]="Impacto"),D523,AND(Tabla135[[#This Row],[No. de Control]]&gt;1,Tabla135[[#This Row],[Desplazamiento en la Matriz]]="Impacto"),AB522),""),"")</f>
        <v/>
      </c>
      <c r="AC523" s="310" t="str" cm="1">
        <f t="array" ref="AC523">IFERROR(IF(Tabla135[[#This Row],[Registro diligenciado]]=TRUE,_xlfn.IFS(AND(Tabla135[[#This Row],[No. de Control]]=1,Tabla135[[#This Row],[Desplazamiento en la Matriz]]="Impacto"),E523-(E523*Tabla135[[#This Row],[Valor del control]]),AND(Tabla135[[#This Row],[No. de Control]]&gt;1,Tabla135[[#This Row],[Desplazamiento en la Matriz]]="Impacto"),AC522-(AC522*Tabla135[[#This Row],[Valor del control]]),AND(Tabla135[[#This Row],[No. de Control]]=1,Tabla135[[#This Row],[Desplazamiento en la Matriz]]="Probabilidad"),E523,AND(Tabla135[[#This Row],[No. de Control]]&gt;1,Tabla135[[#This Row],[Desplazamiento en la Matriz]]="Probabilidad"),AC522),""),"")</f>
        <v/>
      </c>
      <c r="AD523" s="310">
        <f>IFERROR(_xlfn.MINIFS(Tabla135[Probabilidad residual],Tabla135[Id Riesgo],Tabla135[[#This Row],[Id Riesgo]]),"")</f>
        <v>0.36</v>
      </c>
      <c r="AE523" s="310">
        <f>IFERROR(_xlfn.MINIFS(Tabla135[Impacto residual],Tabla135[Id Riesgo],Tabla135[[#This Row],[Id Riesgo]]),"")</f>
        <v>1</v>
      </c>
      <c r="AF523" s="310" t="str" cm="1">
        <f t="array" ref="AF5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3" s="310" t="str" cm="1">
        <f t="array" ref="AG5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3" s="213"/>
      <c r="AJ523" s="801">
        <f>_xlfn.MINIFS(Tabla135[Probabilidad residual],Tabla135[Id Riesgo],Tabla135[[#This Row],[Id Riesgo]])</f>
        <v>0.36</v>
      </c>
      <c r="AK523" s="801">
        <f>_xlfn.MINIFS(Tabla135[Impacto residual],Tabla135[Id Riesgo],Tabla135[[#This Row],[Id Riesgo]])</f>
        <v>1</v>
      </c>
      <c r="AL523" s="801"/>
      <c r="AM523" s="801"/>
      <c r="AN523" s="213"/>
      <c r="AO523" s="213"/>
      <c r="AP523" s="213"/>
      <c r="AQ523" s="213"/>
      <c r="AR523" s="213"/>
      <c r="AS523" s="213"/>
      <c r="AT523" s="213"/>
      <c r="AU523" s="213"/>
      <c r="AV523" s="213"/>
      <c r="AW523" s="213"/>
      <c r="AX523" s="213"/>
      <c r="AY523" s="213"/>
    </row>
    <row r="524" spans="1:51" ht="87" hidden="1" x14ac:dyDescent="0.4">
      <c r="A524" s="783" t="str">
        <f>Tabla135[[#This Row],[Id Riesgo]]</f>
        <v>RC52</v>
      </c>
      <c r="B524"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4" s="776" t="b">
        <f>Tabla135[[#This Row],[Identificado en paso 1 y 2?]]</f>
        <v>1</v>
      </c>
      <c r="D524" s="801">
        <f>_xlfn.XLOOKUP(Tabla135[[#This Row],[Id Riesgo]],Tabla13[Id Riesgo],Tabla13[Probabilidad],"",1)</f>
        <v>0.6</v>
      </c>
      <c r="E524" s="801">
        <f>IF(C524=TRUE,_xlfn.XLOOKUP(Tabla135[[#This Row],[Id Riesgo]],Tabla13[Id Riesgo],Tabla13[Porcentaje Impacto],"",1),"")</f>
        <v>1</v>
      </c>
      <c r="F524" s="290" t="str">
        <f t="shared" si="51"/>
        <v>RC52</v>
      </c>
      <c r="G524" s="414" t="b">
        <f>_xlfn.XLOOKUP(F524,Tabla13[Id Riesgo],Tabla13[Registro diligenciado],FALSE,1)</f>
        <v>1</v>
      </c>
      <c r="H524" s="290" t="str">
        <f>IF(G524,_xlfn.XLOOKUP(F524,Tabla6[Id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4" s="327">
        <f>_xlfn.XLOOKUP(Tabla135[[#This Row],[Id Riesgo]],Tabla13[Id Riesgo],Tabla13[Probabilidad])</f>
        <v>0.6</v>
      </c>
      <c r="J524" s="327">
        <f>_xlfn.XLOOKUP(Tabla135[[#This Row],[Id Riesgo]],Tabla13[Id Riesgo],Tabla13[Porcentaje Impacto],"",1)</f>
        <v>1</v>
      </c>
      <c r="K524" s="311">
        <v>3</v>
      </c>
      <c r="L524" s="314"/>
      <c r="M524" s="314"/>
      <c r="N524" s="314"/>
      <c r="O524" s="295"/>
      <c r="P524" s="314"/>
      <c r="Q524" s="328" t="str">
        <f>_xlfn.TEXTJOIN(" ",TRUE,Tabla135[[#This Row],[Actividad - Acción ¿Qué?
Inicia con verbo]],Tabla135[[#This Row],[Complemento
(Observaciones o desviaciones)]])</f>
        <v/>
      </c>
      <c r="R524" s="295"/>
      <c r="S524" s="327" t="str">
        <f>_xlfn.XLOOKUP(Tabla135[[#This Row],[Tipo de control]],Tabla7[Tipo de control],Tabla7[Peso],"",1)</f>
        <v/>
      </c>
      <c r="T524" s="290" t="str">
        <f>_xlfn.XLOOKUP(Tabla135[[#This Row],[Tipo de control]],Tabla7[Tipo de control],Tabla7[Afectación matriz],"",1)</f>
        <v/>
      </c>
      <c r="U524" s="295"/>
      <c r="V524" s="327" t="str">
        <f>_xlfn.XLOOKUP(Tabla135[[#This Row],[Implementación]],Tabla11[Implementación],Tabla11[Peso],"",1)</f>
        <v/>
      </c>
      <c r="W524" s="295"/>
      <c r="X524" s="295"/>
      <c r="Y524" s="295"/>
      <c r="Z524" s="295"/>
      <c r="AA524" s="310" t="str">
        <f>IFERROR(Tabla135[[#This Row],[Peso del control]]+Tabla135[[#This Row],[Peso de la implementación]],"")</f>
        <v/>
      </c>
      <c r="AB524" s="310" t="str" cm="1">
        <f t="array" ref="AB524">IFERROR(IF(Tabla135[[#This Row],[Registro diligenciado]]=TRUE,_xlfn.IFS(AND(Tabla135[[#This Row],[No. de Control]]=1,Tabla135[[#This Row],[Desplazamiento en la Matriz]]="Probabilidad"),D524-(D524*Tabla135[[#This Row],[Valor del control]]),AND(Tabla135[[#This Row],[No. de Control]]&gt;1,Tabla135[[#This Row],[Desplazamiento en la Matriz]]="Probabilidad"),AB523-(AB523*Tabla135[[#This Row],[Valor del control]]),AND(Tabla135[[#This Row],[No. de Control]]=1,Tabla135[[#This Row],[Desplazamiento en la Matriz]]="Impacto"),D524,AND(Tabla135[[#This Row],[No. de Control]]&gt;1,Tabla135[[#This Row],[Desplazamiento en la Matriz]]="Impacto"),AB523),""),"")</f>
        <v/>
      </c>
      <c r="AC524" s="310" t="str" cm="1">
        <f t="array" ref="AC524">IFERROR(IF(Tabla135[[#This Row],[Registro diligenciado]]=TRUE,_xlfn.IFS(AND(Tabla135[[#This Row],[No. de Control]]=1,Tabla135[[#This Row],[Desplazamiento en la Matriz]]="Impacto"),E524-(E524*Tabla135[[#This Row],[Valor del control]]),AND(Tabla135[[#This Row],[No. de Control]]&gt;1,Tabla135[[#This Row],[Desplazamiento en la Matriz]]="Impacto"),AC523-(AC523*Tabla135[[#This Row],[Valor del control]]),AND(Tabla135[[#This Row],[No. de Control]]=1,Tabla135[[#This Row],[Desplazamiento en la Matriz]]="Probabilidad"),E524,AND(Tabla135[[#This Row],[No. de Control]]&gt;1,Tabla135[[#This Row],[Desplazamiento en la Matriz]]="Probabilidad"),AC523),""),"")</f>
        <v/>
      </c>
      <c r="AD524" s="310">
        <f>IFERROR(_xlfn.MINIFS(Tabla135[Probabilidad residual],Tabla135[Id Riesgo],Tabla135[[#This Row],[Id Riesgo]]),"")</f>
        <v>0.36</v>
      </c>
      <c r="AE524" s="310">
        <f>IFERROR(_xlfn.MINIFS(Tabla135[Impacto residual],Tabla135[Id Riesgo],Tabla135[[#This Row],[Id Riesgo]]),"")</f>
        <v>1</v>
      </c>
      <c r="AF524" s="310" t="str" cm="1">
        <f t="array" ref="AF5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4" s="310" t="str" cm="1">
        <f t="array" ref="AG5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4" s="213"/>
      <c r="AJ524" s="801">
        <f>_xlfn.MINIFS(Tabla135[Probabilidad residual],Tabla135[Id Riesgo],Tabla135[[#This Row],[Id Riesgo]])</f>
        <v>0.36</v>
      </c>
      <c r="AK524" s="801">
        <f>_xlfn.MINIFS(Tabla135[Impacto residual],Tabla135[Id Riesgo],Tabla135[[#This Row],[Id Riesgo]])</f>
        <v>1</v>
      </c>
      <c r="AL524" s="801"/>
      <c r="AM524" s="801"/>
      <c r="AN524" s="213"/>
      <c r="AO524" s="213"/>
      <c r="AP524" s="213"/>
      <c r="AQ524" s="213"/>
      <c r="AR524" s="213"/>
      <c r="AS524" s="213"/>
      <c r="AT524" s="213"/>
      <c r="AU524" s="213"/>
      <c r="AV524" s="213"/>
      <c r="AW524" s="213"/>
      <c r="AX524" s="213"/>
      <c r="AY524" s="213"/>
    </row>
    <row r="525" spans="1:51" ht="87" hidden="1" x14ac:dyDescent="0.4">
      <c r="A525" s="783" t="str">
        <f>Tabla135[[#This Row],[Id Riesgo]]</f>
        <v>RC52</v>
      </c>
      <c r="B525"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5" s="776" t="b">
        <f>Tabla135[[#This Row],[Identificado en paso 1 y 2?]]</f>
        <v>1</v>
      </c>
      <c r="D525" s="801">
        <f>_xlfn.XLOOKUP(Tabla135[[#This Row],[Id Riesgo]],Tabla13[Id Riesgo],Tabla13[Probabilidad],"",1)</f>
        <v>0.6</v>
      </c>
      <c r="E525" s="801">
        <f>IF(C525=TRUE,_xlfn.XLOOKUP(Tabla135[[#This Row],[Id Riesgo]],Tabla13[Id Riesgo],Tabla13[Porcentaje Impacto],"",1),"")</f>
        <v>1</v>
      </c>
      <c r="F525" s="290" t="str">
        <f t="shared" si="51"/>
        <v>RC52</v>
      </c>
      <c r="G525" s="414" t="b">
        <f>_xlfn.XLOOKUP(F525,Tabla13[Id Riesgo],Tabla13[Registro diligenciado],FALSE,1)</f>
        <v>1</v>
      </c>
      <c r="H525" s="290" t="str">
        <f>IF(G525,_xlfn.XLOOKUP(F525,Tabla6[Id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5" s="327">
        <f>_xlfn.XLOOKUP(Tabla135[[#This Row],[Id Riesgo]],Tabla13[Id Riesgo],Tabla13[Probabilidad])</f>
        <v>0.6</v>
      </c>
      <c r="J525" s="327">
        <f>_xlfn.XLOOKUP(Tabla135[[#This Row],[Id Riesgo]],Tabla13[Id Riesgo],Tabla13[Porcentaje Impacto],"",1)</f>
        <v>1</v>
      </c>
      <c r="K525" s="311">
        <v>4</v>
      </c>
      <c r="L525" s="314"/>
      <c r="M525" s="314"/>
      <c r="N525" s="314"/>
      <c r="O525" s="295"/>
      <c r="P525" s="314"/>
      <c r="Q525" s="328" t="str">
        <f>_xlfn.TEXTJOIN(" ",TRUE,Tabla135[[#This Row],[Actividad - Acción ¿Qué?
Inicia con verbo]],Tabla135[[#This Row],[Complemento
(Observaciones o desviaciones)]])</f>
        <v/>
      </c>
      <c r="R525" s="295"/>
      <c r="S525" s="327" t="str">
        <f>_xlfn.XLOOKUP(Tabla135[[#This Row],[Tipo de control]],Tabla7[Tipo de control],Tabla7[Peso],"",1)</f>
        <v/>
      </c>
      <c r="T525" s="290" t="str">
        <f>_xlfn.XLOOKUP(Tabla135[[#This Row],[Tipo de control]],Tabla7[Tipo de control],Tabla7[Afectación matriz],"",1)</f>
        <v/>
      </c>
      <c r="U525" s="295"/>
      <c r="V525" s="327" t="str">
        <f>_xlfn.XLOOKUP(Tabla135[[#This Row],[Implementación]],Tabla11[Implementación],Tabla11[Peso],"",1)</f>
        <v/>
      </c>
      <c r="W525" s="295"/>
      <c r="X525" s="295"/>
      <c r="Y525" s="295"/>
      <c r="Z525" s="295"/>
      <c r="AA525" s="310" t="str">
        <f>IFERROR(Tabla135[[#This Row],[Peso del control]]+Tabla135[[#This Row],[Peso de la implementación]],"")</f>
        <v/>
      </c>
      <c r="AB525" s="310" t="str" cm="1">
        <f t="array" ref="AB525">IFERROR(IF(Tabla135[[#This Row],[Registro diligenciado]]=TRUE,_xlfn.IFS(AND(Tabla135[[#This Row],[No. de Control]]=1,Tabla135[[#This Row],[Desplazamiento en la Matriz]]="Probabilidad"),D525-(D525*Tabla135[[#This Row],[Valor del control]]),AND(Tabla135[[#This Row],[No. de Control]]&gt;1,Tabla135[[#This Row],[Desplazamiento en la Matriz]]="Probabilidad"),AB524-(AB524*Tabla135[[#This Row],[Valor del control]]),AND(Tabla135[[#This Row],[No. de Control]]=1,Tabla135[[#This Row],[Desplazamiento en la Matriz]]="Impacto"),D525,AND(Tabla135[[#This Row],[No. de Control]]&gt;1,Tabla135[[#This Row],[Desplazamiento en la Matriz]]="Impacto"),AB524),""),"")</f>
        <v/>
      </c>
      <c r="AC525" s="310" t="str" cm="1">
        <f t="array" ref="AC525">IFERROR(IF(Tabla135[[#This Row],[Registro diligenciado]]=TRUE,_xlfn.IFS(AND(Tabla135[[#This Row],[No. de Control]]=1,Tabla135[[#This Row],[Desplazamiento en la Matriz]]="Impacto"),E525-(E525*Tabla135[[#This Row],[Valor del control]]),AND(Tabla135[[#This Row],[No. de Control]]&gt;1,Tabla135[[#This Row],[Desplazamiento en la Matriz]]="Impacto"),AC524-(AC524*Tabla135[[#This Row],[Valor del control]]),AND(Tabla135[[#This Row],[No. de Control]]=1,Tabla135[[#This Row],[Desplazamiento en la Matriz]]="Probabilidad"),E525,AND(Tabla135[[#This Row],[No. de Control]]&gt;1,Tabla135[[#This Row],[Desplazamiento en la Matriz]]="Probabilidad"),AC524),""),"")</f>
        <v/>
      </c>
      <c r="AD525" s="310">
        <f>IFERROR(_xlfn.MINIFS(Tabla135[Probabilidad residual],Tabla135[Id Riesgo],Tabla135[[#This Row],[Id Riesgo]]),"")</f>
        <v>0.36</v>
      </c>
      <c r="AE525" s="310">
        <f>IFERROR(_xlfn.MINIFS(Tabla135[Impacto residual],Tabla135[Id Riesgo],Tabla135[[#This Row],[Id Riesgo]]),"")</f>
        <v>1</v>
      </c>
      <c r="AF525" s="310" t="str" cm="1">
        <f t="array" ref="AF5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5" s="310" t="str" cm="1">
        <f t="array" ref="AG5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5" s="213"/>
      <c r="AJ525" s="801">
        <f>_xlfn.MINIFS(Tabla135[Probabilidad residual],Tabla135[Id Riesgo],Tabla135[[#This Row],[Id Riesgo]])</f>
        <v>0.36</v>
      </c>
      <c r="AK525" s="801">
        <f>_xlfn.MINIFS(Tabla135[Impacto residual],Tabla135[Id Riesgo],Tabla135[[#This Row],[Id Riesgo]])</f>
        <v>1</v>
      </c>
      <c r="AL525" s="801"/>
      <c r="AM525" s="801"/>
      <c r="AN525" s="213"/>
      <c r="AO525" s="213"/>
      <c r="AP525" s="213"/>
      <c r="AQ525" s="213"/>
      <c r="AR525" s="213"/>
      <c r="AS525" s="213"/>
      <c r="AT525" s="213"/>
      <c r="AU525" s="213"/>
      <c r="AV525" s="213"/>
      <c r="AW525" s="213"/>
      <c r="AX525" s="213"/>
      <c r="AY525" s="213"/>
    </row>
    <row r="526" spans="1:51" ht="87" hidden="1" x14ac:dyDescent="0.4">
      <c r="A526" s="783" t="str">
        <f>Tabla135[[#This Row],[Id Riesgo]]</f>
        <v>RC52</v>
      </c>
      <c r="B526"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6" s="776" t="b">
        <f>Tabla135[[#This Row],[Identificado en paso 1 y 2?]]</f>
        <v>1</v>
      </c>
      <c r="D526" s="801">
        <f>_xlfn.XLOOKUP(Tabla135[[#This Row],[Id Riesgo]],Tabla13[Id Riesgo],Tabla13[Probabilidad],"",1)</f>
        <v>0.6</v>
      </c>
      <c r="E526" s="801">
        <f>IF(C526=TRUE,_xlfn.XLOOKUP(Tabla135[[#This Row],[Id Riesgo]],Tabla13[Id Riesgo],Tabla13[Porcentaje Impacto],"",1),"")</f>
        <v>1</v>
      </c>
      <c r="F526" s="290" t="str">
        <f t="shared" si="51"/>
        <v>RC52</v>
      </c>
      <c r="G526" s="414" t="b">
        <f>_xlfn.XLOOKUP(F526,Tabla13[Id Riesgo],Tabla13[Registro diligenciado],FALSE,1)</f>
        <v>1</v>
      </c>
      <c r="H526" s="290" t="str">
        <f>IF(G526,_xlfn.XLOOKUP(F526,Tabla6[Id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6" s="327">
        <f>_xlfn.XLOOKUP(Tabla135[[#This Row],[Id Riesgo]],Tabla13[Id Riesgo],Tabla13[Probabilidad])</f>
        <v>0.6</v>
      </c>
      <c r="J526" s="327">
        <f>_xlfn.XLOOKUP(Tabla135[[#This Row],[Id Riesgo]],Tabla13[Id Riesgo],Tabla13[Porcentaje Impacto],"",1)</f>
        <v>1</v>
      </c>
      <c r="K526" s="311">
        <v>5</v>
      </c>
      <c r="L526" s="314"/>
      <c r="M526" s="314"/>
      <c r="N526" s="314"/>
      <c r="O526" s="295"/>
      <c r="P526" s="314"/>
      <c r="Q526" s="328" t="str">
        <f>_xlfn.TEXTJOIN(" ",TRUE,Tabla135[[#This Row],[Actividad - Acción ¿Qué?
Inicia con verbo]],Tabla135[[#This Row],[Complemento
(Observaciones o desviaciones)]])</f>
        <v/>
      </c>
      <c r="R526" s="295"/>
      <c r="S526" s="327" t="str">
        <f>_xlfn.XLOOKUP(Tabla135[[#This Row],[Tipo de control]],Tabla7[Tipo de control],Tabla7[Peso],"",1)</f>
        <v/>
      </c>
      <c r="T526" s="290" t="str">
        <f>_xlfn.XLOOKUP(Tabla135[[#This Row],[Tipo de control]],Tabla7[Tipo de control],Tabla7[Afectación matriz],"",1)</f>
        <v/>
      </c>
      <c r="U526" s="295"/>
      <c r="V526" s="327" t="str">
        <f>_xlfn.XLOOKUP(Tabla135[[#This Row],[Implementación]],Tabla11[Implementación],Tabla11[Peso],"",1)</f>
        <v/>
      </c>
      <c r="W526" s="295"/>
      <c r="X526" s="295"/>
      <c r="Y526" s="295"/>
      <c r="Z526" s="295"/>
      <c r="AA526" s="310" t="str">
        <f>IFERROR(Tabla135[[#This Row],[Peso del control]]+Tabla135[[#This Row],[Peso de la implementación]],"")</f>
        <v/>
      </c>
      <c r="AB526" s="310" t="str" cm="1">
        <f t="array" ref="AB526">IFERROR(IF(Tabla135[[#This Row],[Registro diligenciado]]=TRUE,_xlfn.IFS(AND(Tabla135[[#This Row],[No. de Control]]=1,Tabla135[[#This Row],[Desplazamiento en la Matriz]]="Probabilidad"),D526-(D526*Tabla135[[#This Row],[Valor del control]]),AND(Tabla135[[#This Row],[No. de Control]]&gt;1,Tabla135[[#This Row],[Desplazamiento en la Matriz]]="Probabilidad"),AB525-(AB525*Tabla135[[#This Row],[Valor del control]]),AND(Tabla135[[#This Row],[No. de Control]]=1,Tabla135[[#This Row],[Desplazamiento en la Matriz]]="Impacto"),D526,AND(Tabla135[[#This Row],[No. de Control]]&gt;1,Tabla135[[#This Row],[Desplazamiento en la Matriz]]="Impacto"),AB525),""),"")</f>
        <v/>
      </c>
      <c r="AC526" s="310" t="str" cm="1">
        <f t="array" ref="AC526">IFERROR(IF(Tabla135[[#This Row],[Registro diligenciado]]=TRUE,_xlfn.IFS(AND(Tabla135[[#This Row],[No. de Control]]=1,Tabla135[[#This Row],[Desplazamiento en la Matriz]]="Impacto"),E526-(E526*Tabla135[[#This Row],[Valor del control]]),AND(Tabla135[[#This Row],[No. de Control]]&gt;1,Tabla135[[#This Row],[Desplazamiento en la Matriz]]="Impacto"),AC525-(AC525*Tabla135[[#This Row],[Valor del control]]),AND(Tabla135[[#This Row],[No. de Control]]=1,Tabla135[[#This Row],[Desplazamiento en la Matriz]]="Probabilidad"),E526,AND(Tabla135[[#This Row],[No. de Control]]&gt;1,Tabla135[[#This Row],[Desplazamiento en la Matriz]]="Probabilidad"),AC525),""),"")</f>
        <v/>
      </c>
      <c r="AD526" s="310">
        <f>IFERROR(_xlfn.MINIFS(Tabla135[Probabilidad residual],Tabla135[Id Riesgo],Tabla135[[#This Row],[Id Riesgo]]),"")</f>
        <v>0.36</v>
      </c>
      <c r="AE526" s="310">
        <f>IFERROR(_xlfn.MINIFS(Tabla135[Impacto residual],Tabla135[Id Riesgo],Tabla135[[#This Row],[Id Riesgo]]),"")</f>
        <v>1</v>
      </c>
      <c r="AF526" s="310" t="str" cm="1">
        <f t="array" ref="AF5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6" s="310" t="str" cm="1">
        <f t="array" ref="AG5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6" s="213"/>
      <c r="AJ526" s="801">
        <f>_xlfn.MINIFS(Tabla135[Probabilidad residual],Tabla135[Id Riesgo],Tabla135[[#This Row],[Id Riesgo]])</f>
        <v>0.36</v>
      </c>
      <c r="AK526" s="801">
        <f>_xlfn.MINIFS(Tabla135[Impacto residual],Tabla135[Id Riesgo],Tabla135[[#This Row],[Id Riesgo]])</f>
        <v>1</v>
      </c>
      <c r="AL526" s="801"/>
      <c r="AM526" s="801"/>
      <c r="AN526" s="213"/>
      <c r="AO526" s="213"/>
      <c r="AP526" s="213"/>
      <c r="AQ526" s="213"/>
      <c r="AR526" s="213"/>
      <c r="AS526" s="213"/>
      <c r="AT526" s="213"/>
      <c r="AU526" s="213"/>
      <c r="AV526" s="213"/>
      <c r="AW526" s="213"/>
      <c r="AX526" s="213"/>
      <c r="AY526" s="213"/>
    </row>
    <row r="527" spans="1:51" ht="87" hidden="1" x14ac:dyDescent="0.4">
      <c r="A527" s="783" t="str">
        <f>Tabla135[[#This Row],[Id Riesgo]]</f>
        <v>RC52</v>
      </c>
      <c r="B527"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7" s="776" t="b">
        <f>Tabla135[[#This Row],[Identificado en paso 1 y 2?]]</f>
        <v>1</v>
      </c>
      <c r="D527" s="801">
        <f>_xlfn.XLOOKUP(Tabla135[[#This Row],[Id Riesgo]],Tabla13[Id Riesgo],Tabla13[Probabilidad],"",1)</f>
        <v>0.6</v>
      </c>
      <c r="E527" s="801">
        <f>IF(C527=TRUE,_xlfn.XLOOKUP(Tabla135[[#This Row],[Id Riesgo]],Tabla13[Id Riesgo],Tabla13[Porcentaje Impacto],"",1),"")</f>
        <v>1</v>
      </c>
      <c r="F527" s="290" t="str">
        <f t="shared" si="51"/>
        <v>RC52</v>
      </c>
      <c r="G527" s="414" t="b">
        <f>_xlfn.XLOOKUP(F527,Tabla13[Id Riesgo],Tabla13[Registro diligenciado],FALSE,1)</f>
        <v>1</v>
      </c>
      <c r="H527" s="290" t="str">
        <f>IF(G527,_xlfn.XLOOKUP(F527,Tabla6[Id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7" s="327">
        <f>_xlfn.XLOOKUP(Tabla135[[#This Row],[Id Riesgo]],Tabla13[Id Riesgo],Tabla13[Probabilidad])</f>
        <v>0.6</v>
      </c>
      <c r="J527" s="327">
        <f>_xlfn.XLOOKUP(Tabla135[[#This Row],[Id Riesgo]],Tabla13[Id Riesgo],Tabla13[Porcentaje Impacto],"",1)</f>
        <v>1</v>
      </c>
      <c r="K527" s="311">
        <v>6</v>
      </c>
      <c r="L527" s="314"/>
      <c r="M527" s="314"/>
      <c r="N527" s="314"/>
      <c r="O527" s="295"/>
      <c r="P527" s="314"/>
      <c r="Q527" s="328" t="str">
        <f>_xlfn.TEXTJOIN(" ",TRUE,Tabla135[[#This Row],[Actividad - Acción ¿Qué?
Inicia con verbo]],Tabla135[[#This Row],[Complemento
(Observaciones o desviaciones)]])</f>
        <v/>
      </c>
      <c r="R527" s="295"/>
      <c r="S527" s="327" t="str">
        <f>_xlfn.XLOOKUP(Tabla135[[#This Row],[Tipo de control]],Tabla7[Tipo de control],Tabla7[Peso],"",1)</f>
        <v/>
      </c>
      <c r="T527" s="290" t="str">
        <f>_xlfn.XLOOKUP(Tabla135[[#This Row],[Tipo de control]],Tabla7[Tipo de control],Tabla7[Afectación matriz],"",1)</f>
        <v/>
      </c>
      <c r="U527" s="295"/>
      <c r="V527" s="327" t="str">
        <f>_xlfn.XLOOKUP(Tabla135[[#This Row],[Implementación]],Tabla11[Implementación],Tabla11[Peso],"",1)</f>
        <v/>
      </c>
      <c r="W527" s="295"/>
      <c r="X527" s="295"/>
      <c r="Y527" s="295"/>
      <c r="Z527" s="295"/>
      <c r="AA527" s="310" t="str">
        <f>IFERROR(Tabla135[[#This Row],[Peso del control]]+Tabla135[[#This Row],[Peso de la implementación]],"")</f>
        <v/>
      </c>
      <c r="AB527" s="310" t="str" cm="1">
        <f t="array" ref="AB527">IFERROR(IF(Tabla135[[#This Row],[Registro diligenciado]]=TRUE,_xlfn.IFS(AND(Tabla135[[#This Row],[No. de Control]]=1,Tabla135[[#This Row],[Desplazamiento en la Matriz]]="Probabilidad"),D527-(D527*Tabla135[[#This Row],[Valor del control]]),AND(Tabla135[[#This Row],[No. de Control]]&gt;1,Tabla135[[#This Row],[Desplazamiento en la Matriz]]="Probabilidad"),AB526-(AB526*Tabla135[[#This Row],[Valor del control]]),AND(Tabla135[[#This Row],[No. de Control]]=1,Tabla135[[#This Row],[Desplazamiento en la Matriz]]="Impacto"),D527,AND(Tabla135[[#This Row],[No. de Control]]&gt;1,Tabla135[[#This Row],[Desplazamiento en la Matriz]]="Impacto"),AB526),""),"")</f>
        <v/>
      </c>
      <c r="AC527" s="310" t="str" cm="1">
        <f t="array" ref="AC527">IFERROR(IF(Tabla135[[#This Row],[Registro diligenciado]]=TRUE,_xlfn.IFS(AND(Tabla135[[#This Row],[No. de Control]]=1,Tabla135[[#This Row],[Desplazamiento en la Matriz]]="Impacto"),E527-(E527*Tabla135[[#This Row],[Valor del control]]),AND(Tabla135[[#This Row],[No. de Control]]&gt;1,Tabla135[[#This Row],[Desplazamiento en la Matriz]]="Impacto"),AC526-(AC526*Tabla135[[#This Row],[Valor del control]]),AND(Tabla135[[#This Row],[No. de Control]]=1,Tabla135[[#This Row],[Desplazamiento en la Matriz]]="Probabilidad"),E527,AND(Tabla135[[#This Row],[No. de Control]]&gt;1,Tabla135[[#This Row],[Desplazamiento en la Matriz]]="Probabilidad"),AC526),""),"")</f>
        <v/>
      </c>
      <c r="AD527" s="310">
        <f>IFERROR(_xlfn.MINIFS(Tabla135[Probabilidad residual],Tabla135[Id Riesgo],Tabla135[[#This Row],[Id Riesgo]]),"")</f>
        <v>0.36</v>
      </c>
      <c r="AE527" s="310">
        <f>IFERROR(_xlfn.MINIFS(Tabla135[Impacto residual],Tabla135[Id Riesgo],Tabla135[[#This Row],[Id Riesgo]]),"")</f>
        <v>1</v>
      </c>
      <c r="AF527" s="310" t="str" cm="1">
        <f t="array" ref="AF5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7" s="310" t="str" cm="1">
        <f t="array" ref="AG5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7" s="213"/>
      <c r="AJ527" s="801">
        <f>_xlfn.MINIFS(Tabla135[Probabilidad residual],Tabla135[Id Riesgo],Tabla135[[#This Row],[Id Riesgo]])</f>
        <v>0.36</v>
      </c>
      <c r="AK527" s="801">
        <f>_xlfn.MINIFS(Tabla135[Impacto residual],Tabla135[Id Riesgo],Tabla135[[#This Row],[Id Riesgo]])</f>
        <v>1</v>
      </c>
      <c r="AL527" s="801"/>
      <c r="AM527" s="801"/>
      <c r="AN527" s="213"/>
      <c r="AO527" s="213"/>
      <c r="AP527" s="213"/>
      <c r="AQ527" s="213"/>
      <c r="AR527" s="213"/>
      <c r="AS527" s="213"/>
      <c r="AT527" s="213"/>
      <c r="AU527" s="213"/>
      <c r="AV527" s="213"/>
      <c r="AW527" s="213"/>
      <c r="AX527" s="213"/>
      <c r="AY527" s="213"/>
    </row>
    <row r="528" spans="1:51" ht="87" hidden="1" x14ac:dyDescent="0.4">
      <c r="A528" s="783" t="str">
        <f>Tabla135[[#This Row],[Id Riesgo]]</f>
        <v>RC52</v>
      </c>
      <c r="B528"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8" s="776" t="b">
        <f>Tabla135[[#This Row],[Identificado en paso 1 y 2?]]</f>
        <v>1</v>
      </c>
      <c r="D528" s="801">
        <f>_xlfn.XLOOKUP(Tabla135[[#This Row],[Id Riesgo]],Tabla13[Id Riesgo],Tabla13[Probabilidad],"",1)</f>
        <v>0.6</v>
      </c>
      <c r="E528" s="801">
        <f>IF(C528=TRUE,_xlfn.XLOOKUP(Tabla135[[#This Row],[Id Riesgo]],Tabla13[Id Riesgo],Tabla13[Porcentaje Impacto],"",1),"")</f>
        <v>1</v>
      </c>
      <c r="F528" s="290" t="str">
        <f t="shared" si="51"/>
        <v>RC52</v>
      </c>
      <c r="G528" s="414" t="b">
        <f>_xlfn.XLOOKUP(F528,Tabla13[Id Riesgo],Tabla13[Registro diligenciado],FALSE,1)</f>
        <v>1</v>
      </c>
      <c r="H528" s="290" t="str">
        <f>IF(G528,_xlfn.XLOOKUP(F528,Tabla6[Id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8" s="327">
        <f>_xlfn.XLOOKUP(Tabla135[[#This Row],[Id Riesgo]],Tabla13[Id Riesgo],Tabla13[Probabilidad])</f>
        <v>0.6</v>
      </c>
      <c r="J528" s="327">
        <f>_xlfn.XLOOKUP(Tabla135[[#This Row],[Id Riesgo]],Tabla13[Id Riesgo],Tabla13[Porcentaje Impacto],"",1)</f>
        <v>1</v>
      </c>
      <c r="K528" s="311">
        <v>7</v>
      </c>
      <c r="L528" s="314"/>
      <c r="M528" s="314"/>
      <c r="N528" s="314"/>
      <c r="O528" s="295"/>
      <c r="P528" s="314"/>
      <c r="Q528" s="328" t="str">
        <f>_xlfn.TEXTJOIN(" ",TRUE,Tabla135[[#This Row],[Actividad - Acción ¿Qué?
Inicia con verbo]],Tabla135[[#This Row],[Complemento
(Observaciones o desviaciones)]])</f>
        <v/>
      </c>
      <c r="R528" s="295"/>
      <c r="S528" s="327" t="str">
        <f>_xlfn.XLOOKUP(Tabla135[[#This Row],[Tipo de control]],Tabla7[Tipo de control],Tabla7[Peso],"",1)</f>
        <v/>
      </c>
      <c r="T528" s="290" t="str">
        <f>_xlfn.XLOOKUP(Tabla135[[#This Row],[Tipo de control]],Tabla7[Tipo de control],Tabla7[Afectación matriz],"",1)</f>
        <v/>
      </c>
      <c r="U528" s="295"/>
      <c r="V528" s="327" t="str">
        <f>_xlfn.XLOOKUP(Tabla135[[#This Row],[Implementación]],Tabla11[Implementación],Tabla11[Peso],"",1)</f>
        <v/>
      </c>
      <c r="W528" s="295"/>
      <c r="X528" s="295"/>
      <c r="Y528" s="295"/>
      <c r="Z528" s="295"/>
      <c r="AA528" s="310" t="str">
        <f>IFERROR(Tabla135[[#This Row],[Peso del control]]+Tabla135[[#This Row],[Peso de la implementación]],"")</f>
        <v/>
      </c>
      <c r="AB528" s="310" t="str" cm="1">
        <f t="array" ref="AB528">IFERROR(IF(Tabla135[[#This Row],[Registro diligenciado]]=TRUE,_xlfn.IFS(AND(Tabla135[[#This Row],[No. de Control]]=1,Tabla135[[#This Row],[Desplazamiento en la Matriz]]="Probabilidad"),D528-(D528*Tabla135[[#This Row],[Valor del control]]),AND(Tabla135[[#This Row],[No. de Control]]&gt;1,Tabla135[[#This Row],[Desplazamiento en la Matriz]]="Probabilidad"),AB527-(AB527*Tabla135[[#This Row],[Valor del control]]),AND(Tabla135[[#This Row],[No. de Control]]=1,Tabla135[[#This Row],[Desplazamiento en la Matriz]]="Impacto"),D528,AND(Tabla135[[#This Row],[No. de Control]]&gt;1,Tabla135[[#This Row],[Desplazamiento en la Matriz]]="Impacto"),AB527),""),"")</f>
        <v/>
      </c>
      <c r="AC528" s="310" t="str" cm="1">
        <f t="array" ref="AC528">IFERROR(IF(Tabla135[[#This Row],[Registro diligenciado]]=TRUE,_xlfn.IFS(AND(Tabla135[[#This Row],[No. de Control]]=1,Tabla135[[#This Row],[Desplazamiento en la Matriz]]="Impacto"),E528-(E528*Tabla135[[#This Row],[Valor del control]]),AND(Tabla135[[#This Row],[No. de Control]]&gt;1,Tabla135[[#This Row],[Desplazamiento en la Matriz]]="Impacto"),AC527-(AC527*Tabla135[[#This Row],[Valor del control]]),AND(Tabla135[[#This Row],[No. de Control]]=1,Tabla135[[#This Row],[Desplazamiento en la Matriz]]="Probabilidad"),E528,AND(Tabla135[[#This Row],[No. de Control]]&gt;1,Tabla135[[#This Row],[Desplazamiento en la Matriz]]="Probabilidad"),AC527),""),"")</f>
        <v/>
      </c>
      <c r="AD528" s="310">
        <f>IFERROR(_xlfn.MINIFS(Tabla135[Probabilidad residual],Tabla135[Id Riesgo],Tabla135[[#This Row],[Id Riesgo]]),"")</f>
        <v>0.36</v>
      </c>
      <c r="AE528" s="310">
        <f>IFERROR(_xlfn.MINIFS(Tabla135[Impacto residual],Tabla135[Id Riesgo],Tabla135[[#This Row],[Id Riesgo]]),"")</f>
        <v>1</v>
      </c>
      <c r="AF528" s="310" t="str" cm="1">
        <f t="array" ref="AF5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8" s="310" t="str" cm="1">
        <f t="array" ref="AG5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8" s="213"/>
      <c r="AJ528" s="801">
        <f>_xlfn.MINIFS(Tabla135[Probabilidad residual],Tabla135[Id Riesgo],Tabla135[[#This Row],[Id Riesgo]])</f>
        <v>0.36</v>
      </c>
      <c r="AK528" s="801">
        <f>_xlfn.MINIFS(Tabla135[Impacto residual],Tabla135[Id Riesgo],Tabla135[[#This Row],[Id Riesgo]])</f>
        <v>1</v>
      </c>
      <c r="AL528" s="801"/>
      <c r="AM528" s="801"/>
      <c r="AN528" s="213"/>
      <c r="AO528" s="213"/>
      <c r="AP528" s="213"/>
      <c r="AQ528" s="213"/>
      <c r="AR528" s="213"/>
      <c r="AS528" s="213"/>
      <c r="AT528" s="213"/>
      <c r="AU528" s="213"/>
      <c r="AV528" s="213"/>
      <c r="AW528" s="213"/>
      <c r="AX528" s="213"/>
      <c r="AY528" s="213"/>
    </row>
    <row r="529" spans="1:51" ht="87" hidden="1" x14ac:dyDescent="0.4">
      <c r="A529" s="783" t="str">
        <f>Tabla135[[#This Row],[Id Riesgo]]</f>
        <v>RC52</v>
      </c>
      <c r="B529"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29" s="776" t="b">
        <f>Tabla135[[#This Row],[Identificado en paso 1 y 2?]]</f>
        <v>1</v>
      </c>
      <c r="D529" s="801">
        <f>_xlfn.XLOOKUP(Tabla135[[#This Row],[Id Riesgo]],Tabla13[Id Riesgo],Tabla13[Probabilidad],"",1)</f>
        <v>0.6</v>
      </c>
      <c r="E529" s="801">
        <f>IF(C529=TRUE,_xlfn.XLOOKUP(Tabla135[[#This Row],[Id Riesgo]],Tabla13[Id Riesgo],Tabla13[Porcentaje Impacto],"",1),"")</f>
        <v>1</v>
      </c>
      <c r="F529" s="290" t="str">
        <f t="shared" si="51"/>
        <v>RC52</v>
      </c>
      <c r="G529" s="414" t="b">
        <f>_xlfn.XLOOKUP(F529,Tabla13[Id Riesgo],Tabla13[Registro diligenciado],FALSE,1)</f>
        <v>1</v>
      </c>
      <c r="H529" s="290" t="str">
        <f>IF(G529,_xlfn.XLOOKUP(F529,Tabla6[Id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29" s="327">
        <f>_xlfn.XLOOKUP(Tabla135[[#This Row],[Id Riesgo]],Tabla13[Id Riesgo],Tabla13[Probabilidad])</f>
        <v>0.6</v>
      </c>
      <c r="J529" s="327">
        <f>_xlfn.XLOOKUP(Tabla135[[#This Row],[Id Riesgo]],Tabla13[Id Riesgo],Tabla13[Porcentaje Impacto],"",1)</f>
        <v>1</v>
      </c>
      <c r="K529" s="311">
        <v>8</v>
      </c>
      <c r="L529" s="314"/>
      <c r="M529" s="314"/>
      <c r="N529" s="314"/>
      <c r="O529" s="295"/>
      <c r="P529" s="314"/>
      <c r="Q529" s="328" t="str">
        <f>_xlfn.TEXTJOIN(" ",TRUE,Tabla135[[#This Row],[Actividad - Acción ¿Qué?
Inicia con verbo]],Tabla135[[#This Row],[Complemento
(Observaciones o desviaciones)]])</f>
        <v/>
      </c>
      <c r="R529" s="295"/>
      <c r="S529" s="327" t="str">
        <f>_xlfn.XLOOKUP(Tabla135[[#This Row],[Tipo de control]],Tabla7[Tipo de control],Tabla7[Peso],"",1)</f>
        <v/>
      </c>
      <c r="T529" s="290" t="str">
        <f>_xlfn.XLOOKUP(Tabla135[[#This Row],[Tipo de control]],Tabla7[Tipo de control],Tabla7[Afectación matriz],"",1)</f>
        <v/>
      </c>
      <c r="U529" s="295"/>
      <c r="V529" s="327" t="str">
        <f>_xlfn.XLOOKUP(Tabla135[[#This Row],[Implementación]],Tabla11[Implementación],Tabla11[Peso],"",1)</f>
        <v/>
      </c>
      <c r="W529" s="295"/>
      <c r="X529" s="295"/>
      <c r="Y529" s="295"/>
      <c r="Z529" s="295"/>
      <c r="AA529" s="310" t="str">
        <f>IFERROR(Tabla135[[#This Row],[Peso del control]]+Tabla135[[#This Row],[Peso de la implementación]],"")</f>
        <v/>
      </c>
      <c r="AB529" s="310" t="str" cm="1">
        <f t="array" ref="AB529">IFERROR(IF(Tabla135[[#This Row],[Registro diligenciado]]=TRUE,_xlfn.IFS(AND(Tabla135[[#This Row],[No. de Control]]=1,Tabla135[[#This Row],[Desplazamiento en la Matriz]]="Probabilidad"),D529-(D529*Tabla135[[#This Row],[Valor del control]]),AND(Tabla135[[#This Row],[No. de Control]]&gt;1,Tabla135[[#This Row],[Desplazamiento en la Matriz]]="Probabilidad"),AB528-(AB528*Tabla135[[#This Row],[Valor del control]]),AND(Tabla135[[#This Row],[No. de Control]]=1,Tabla135[[#This Row],[Desplazamiento en la Matriz]]="Impacto"),D529,AND(Tabla135[[#This Row],[No. de Control]]&gt;1,Tabla135[[#This Row],[Desplazamiento en la Matriz]]="Impacto"),AB528),""),"")</f>
        <v/>
      </c>
      <c r="AC529" s="310" t="str" cm="1">
        <f t="array" ref="AC529">IFERROR(IF(Tabla135[[#This Row],[Registro diligenciado]]=TRUE,_xlfn.IFS(AND(Tabla135[[#This Row],[No. de Control]]=1,Tabla135[[#This Row],[Desplazamiento en la Matriz]]="Impacto"),E529-(E529*Tabla135[[#This Row],[Valor del control]]),AND(Tabla135[[#This Row],[No. de Control]]&gt;1,Tabla135[[#This Row],[Desplazamiento en la Matriz]]="Impacto"),AC528-(AC528*Tabla135[[#This Row],[Valor del control]]),AND(Tabla135[[#This Row],[No. de Control]]=1,Tabla135[[#This Row],[Desplazamiento en la Matriz]]="Probabilidad"),E529,AND(Tabla135[[#This Row],[No. de Control]]&gt;1,Tabla135[[#This Row],[Desplazamiento en la Matriz]]="Probabilidad"),AC528),""),"")</f>
        <v/>
      </c>
      <c r="AD529" s="310">
        <f>IFERROR(_xlfn.MINIFS(Tabla135[Probabilidad residual],Tabla135[Id Riesgo],Tabla135[[#This Row],[Id Riesgo]]),"")</f>
        <v>0.36</v>
      </c>
      <c r="AE529" s="310">
        <f>IFERROR(_xlfn.MINIFS(Tabla135[Impacto residual],Tabla135[Id Riesgo],Tabla135[[#This Row],[Id Riesgo]]),"")</f>
        <v>1</v>
      </c>
      <c r="AF529" s="310" t="str" cm="1">
        <f t="array" ref="AF5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29" s="310" t="str" cm="1">
        <f t="array" ref="AG5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29" s="213"/>
      <c r="AJ529" s="801">
        <f>_xlfn.MINIFS(Tabla135[Probabilidad residual],Tabla135[Id Riesgo],Tabla135[[#This Row],[Id Riesgo]])</f>
        <v>0.36</v>
      </c>
      <c r="AK529" s="801">
        <f>_xlfn.MINIFS(Tabla135[Impacto residual],Tabla135[Id Riesgo],Tabla135[[#This Row],[Id Riesgo]])</f>
        <v>1</v>
      </c>
      <c r="AL529" s="801"/>
      <c r="AM529" s="801"/>
      <c r="AN529" s="213"/>
      <c r="AO529" s="213"/>
      <c r="AP529" s="213"/>
      <c r="AQ529" s="213"/>
      <c r="AR529" s="213"/>
      <c r="AS529" s="213"/>
      <c r="AT529" s="213"/>
      <c r="AU529" s="213"/>
      <c r="AV529" s="213"/>
      <c r="AW529" s="213"/>
      <c r="AX529" s="213"/>
      <c r="AY529" s="213"/>
    </row>
    <row r="530" spans="1:51" ht="87" hidden="1" x14ac:dyDescent="0.4">
      <c r="A530" s="783" t="str">
        <f>Tabla135[[#This Row],[Id Riesgo]]</f>
        <v>RC52</v>
      </c>
      <c r="B530"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30" s="776" t="b">
        <f>Tabla135[[#This Row],[Identificado en paso 1 y 2?]]</f>
        <v>1</v>
      </c>
      <c r="D530" s="801">
        <f>_xlfn.XLOOKUP(Tabla135[[#This Row],[Id Riesgo]],Tabla13[Id Riesgo],Tabla13[Probabilidad],"",1)</f>
        <v>0.6</v>
      </c>
      <c r="E530" s="801">
        <f>IF(C530=TRUE,_xlfn.XLOOKUP(Tabla135[[#This Row],[Id Riesgo]],Tabla13[Id Riesgo],Tabla13[Porcentaje Impacto],"",1),"")</f>
        <v>1</v>
      </c>
      <c r="F530" s="290" t="str">
        <f t="shared" si="51"/>
        <v>RC52</v>
      </c>
      <c r="G530" s="414" t="b">
        <f>_xlfn.XLOOKUP(F530,Tabla13[Id Riesgo],Tabla13[Registro diligenciado],FALSE,1)</f>
        <v>1</v>
      </c>
      <c r="H530" s="290" t="str">
        <f>IF(G530,_xlfn.XLOOKUP(F530,Tabla6[Id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30" s="327">
        <f>_xlfn.XLOOKUP(Tabla135[[#This Row],[Id Riesgo]],Tabla13[Id Riesgo],Tabla13[Probabilidad])</f>
        <v>0.6</v>
      </c>
      <c r="J530" s="327">
        <f>_xlfn.XLOOKUP(Tabla135[[#This Row],[Id Riesgo]],Tabla13[Id Riesgo],Tabla13[Porcentaje Impacto],"",1)</f>
        <v>1</v>
      </c>
      <c r="K530" s="311">
        <v>9</v>
      </c>
      <c r="L530" s="314"/>
      <c r="M530" s="314"/>
      <c r="N530" s="314"/>
      <c r="O530" s="295"/>
      <c r="P530" s="314"/>
      <c r="Q530" s="328" t="str">
        <f>_xlfn.TEXTJOIN(" ",TRUE,Tabla135[[#This Row],[Actividad - Acción ¿Qué?
Inicia con verbo]],Tabla135[[#This Row],[Complemento
(Observaciones o desviaciones)]])</f>
        <v/>
      </c>
      <c r="R530" s="295"/>
      <c r="S530" s="327" t="str">
        <f>_xlfn.XLOOKUP(Tabla135[[#This Row],[Tipo de control]],Tabla7[Tipo de control],Tabla7[Peso],"",1)</f>
        <v/>
      </c>
      <c r="T530" s="290" t="str">
        <f>_xlfn.XLOOKUP(Tabla135[[#This Row],[Tipo de control]],Tabla7[Tipo de control],Tabla7[Afectación matriz],"",1)</f>
        <v/>
      </c>
      <c r="U530" s="295"/>
      <c r="V530" s="327" t="str">
        <f>_xlfn.XLOOKUP(Tabla135[[#This Row],[Implementación]],Tabla11[Implementación],Tabla11[Peso],"",1)</f>
        <v/>
      </c>
      <c r="W530" s="295"/>
      <c r="X530" s="295"/>
      <c r="Y530" s="295"/>
      <c r="Z530" s="295"/>
      <c r="AA530" s="310" t="str">
        <f>IFERROR(Tabla135[[#This Row],[Peso del control]]+Tabla135[[#This Row],[Peso de la implementación]],"")</f>
        <v/>
      </c>
      <c r="AB530" s="310" t="str" cm="1">
        <f t="array" ref="AB530">IFERROR(IF(Tabla135[[#This Row],[Registro diligenciado]]=TRUE,_xlfn.IFS(AND(Tabla135[[#This Row],[No. de Control]]=1,Tabla135[[#This Row],[Desplazamiento en la Matriz]]="Probabilidad"),D530-(D530*Tabla135[[#This Row],[Valor del control]]),AND(Tabla135[[#This Row],[No. de Control]]&gt;1,Tabla135[[#This Row],[Desplazamiento en la Matriz]]="Probabilidad"),AB529-(AB529*Tabla135[[#This Row],[Valor del control]]),AND(Tabla135[[#This Row],[No. de Control]]=1,Tabla135[[#This Row],[Desplazamiento en la Matriz]]="Impacto"),D530,AND(Tabla135[[#This Row],[No. de Control]]&gt;1,Tabla135[[#This Row],[Desplazamiento en la Matriz]]="Impacto"),AB529),""),"")</f>
        <v/>
      </c>
      <c r="AC530" s="310" t="str" cm="1">
        <f t="array" ref="AC530">IFERROR(IF(Tabla135[[#This Row],[Registro diligenciado]]=TRUE,_xlfn.IFS(AND(Tabla135[[#This Row],[No. de Control]]=1,Tabla135[[#This Row],[Desplazamiento en la Matriz]]="Impacto"),E530-(E530*Tabla135[[#This Row],[Valor del control]]),AND(Tabla135[[#This Row],[No. de Control]]&gt;1,Tabla135[[#This Row],[Desplazamiento en la Matriz]]="Impacto"),AC529-(AC529*Tabla135[[#This Row],[Valor del control]]),AND(Tabla135[[#This Row],[No. de Control]]=1,Tabla135[[#This Row],[Desplazamiento en la Matriz]]="Probabilidad"),E530,AND(Tabla135[[#This Row],[No. de Control]]&gt;1,Tabla135[[#This Row],[Desplazamiento en la Matriz]]="Probabilidad"),AC529),""),"")</f>
        <v/>
      </c>
      <c r="AD530" s="310">
        <f>IFERROR(_xlfn.MINIFS(Tabla135[Probabilidad residual],Tabla135[Id Riesgo],Tabla135[[#This Row],[Id Riesgo]]),"")</f>
        <v>0.36</v>
      </c>
      <c r="AE530" s="310">
        <f>IFERROR(_xlfn.MINIFS(Tabla135[Impacto residual],Tabla135[Id Riesgo],Tabla135[[#This Row],[Id Riesgo]]),"")</f>
        <v>1</v>
      </c>
      <c r="AF530" s="310" t="str" cm="1">
        <f t="array" ref="AF5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0" s="310" t="str" cm="1">
        <f t="array" ref="AG5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0" s="213"/>
      <c r="AJ530" s="801">
        <f>_xlfn.MINIFS(Tabla135[Probabilidad residual],Tabla135[Id Riesgo],Tabla135[[#This Row],[Id Riesgo]])</f>
        <v>0.36</v>
      </c>
      <c r="AK530" s="801">
        <f>_xlfn.MINIFS(Tabla135[Impacto residual],Tabla135[Id Riesgo],Tabla135[[#This Row],[Id Riesgo]])</f>
        <v>1</v>
      </c>
      <c r="AL530" s="801"/>
      <c r="AM530" s="801"/>
      <c r="AN530" s="213"/>
      <c r="AO530" s="213"/>
      <c r="AP530" s="213"/>
      <c r="AQ530" s="213"/>
      <c r="AR530" s="213"/>
      <c r="AS530" s="213"/>
      <c r="AT530" s="213"/>
      <c r="AU530" s="213"/>
      <c r="AV530" s="213"/>
      <c r="AW530" s="213"/>
      <c r="AX530" s="213"/>
      <c r="AY530" s="213"/>
    </row>
    <row r="531" spans="1:51" ht="87" hidden="1" x14ac:dyDescent="0.4">
      <c r="A531" s="783" t="str">
        <f>Tabla135[[#This Row],[Id Riesgo]]</f>
        <v>RC52</v>
      </c>
      <c r="B531" s="784" t="str">
        <f>Tabla135[[#This Row],[Riesgo]]</f>
        <v>Posibilidad de afectación Legal, Reputacional, Económica por Corrupción, Soborno entrante, Conflicto de Intereses debido a la evaluación indebida, sesgada o manipulada de los criterios de selección  o habilitantes para favorecer a un proponente específico</v>
      </c>
      <c r="C531" s="776" t="b">
        <f>Tabla135[[#This Row],[Identificado en paso 1 y 2?]]</f>
        <v>1</v>
      </c>
      <c r="D531" s="801">
        <f>_xlfn.XLOOKUP(Tabla135[[#This Row],[Id Riesgo]],Tabla13[Id Riesgo],Tabla13[Probabilidad],"",1)</f>
        <v>0.6</v>
      </c>
      <c r="E531" s="801">
        <f>IF(C531=TRUE,_xlfn.XLOOKUP(Tabla135[[#This Row],[Id Riesgo]],Tabla13[Id Riesgo],Tabla13[Porcentaje Impacto],"",1),"")</f>
        <v>1</v>
      </c>
      <c r="F531" s="290" t="str">
        <f t="shared" si="51"/>
        <v>RC52</v>
      </c>
      <c r="G531" s="414" t="b">
        <f>_xlfn.XLOOKUP(F531,Tabla13[Id Riesgo],Tabla13[Registro diligenciado],FALSE,1)</f>
        <v>1</v>
      </c>
      <c r="H531" s="290" t="str">
        <f>IF(G531,_xlfn.XLOOKUP(F531,Tabla6[Id Riesgo],Tabla6[DESCRIPCIÓN DEL RIESGO],FALSE,1),"")</f>
        <v>Posibilidad de afectación Legal, Reputacional, Económica por Corrupción, Soborno entrante, Conflicto de Intereses debido a la evaluación indebida, sesgada o manipulada de los criterios de selección  o habilitantes para favorecer a un proponente específico</v>
      </c>
      <c r="I531" s="327">
        <f>_xlfn.XLOOKUP(Tabla135[[#This Row],[Id Riesgo]],Tabla13[Id Riesgo],Tabla13[Probabilidad])</f>
        <v>0.6</v>
      </c>
      <c r="J531" s="327">
        <f>_xlfn.XLOOKUP(Tabla135[[#This Row],[Id Riesgo]],Tabla13[Id Riesgo],Tabla13[Porcentaje Impacto],"",1)</f>
        <v>1</v>
      </c>
      <c r="K531" s="311">
        <v>10</v>
      </c>
      <c r="L531" s="314"/>
      <c r="M531" s="314"/>
      <c r="N531" s="314"/>
      <c r="O531" s="295"/>
      <c r="P531" s="314"/>
      <c r="Q531" s="328" t="str">
        <f>_xlfn.TEXTJOIN(" ",TRUE,Tabla135[[#This Row],[Actividad - Acción ¿Qué?
Inicia con verbo]],Tabla135[[#This Row],[Complemento
(Observaciones o desviaciones)]])</f>
        <v/>
      </c>
      <c r="R531" s="295"/>
      <c r="S531" s="327" t="str">
        <f>_xlfn.XLOOKUP(Tabla135[[#This Row],[Tipo de control]],Tabla7[Tipo de control],Tabla7[Peso],"",1)</f>
        <v/>
      </c>
      <c r="T531" s="290" t="str">
        <f>_xlfn.XLOOKUP(Tabla135[[#This Row],[Tipo de control]],Tabla7[Tipo de control],Tabla7[Afectación matriz],"",1)</f>
        <v/>
      </c>
      <c r="U531" s="295"/>
      <c r="V531" s="327" t="str">
        <f>_xlfn.XLOOKUP(Tabla135[[#This Row],[Implementación]],Tabla11[Implementación],Tabla11[Peso],"",1)</f>
        <v/>
      </c>
      <c r="W531" s="295"/>
      <c r="X531" s="295"/>
      <c r="Y531" s="295"/>
      <c r="Z531" s="295"/>
      <c r="AA531" s="310" t="str">
        <f>IFERROR(Tabla135[[#This Row],[Peso del control]]+Tabla135[[#This Row],[Peso de la implementación]],"")</f>
        <v/>
      </c>
      <c r="AB531" s="310" t="str" cm="1">
        <f t="array" ref="AB531">IFERROR(IF(Tabla135[[#This Row],[Registro diligenciado]]=TRUE,_xlfn.IFS(AND(Tabla135[[#This Row],[No. de Control]]=1,Tabla135[[#This Row],[Desplazamiento en la Matriz]]="Probabilidad"),D531-(D531*Tabla135[[#This Row],[Valor del control]]),AND(Tabla135[[#This Row],[No. de Control]]&gt;1,Tabla135[[#This Row],[Desplazamiento en la Matriz]]="Probabilidad"),AB530-(AB530*Tabla135[[#This Row],[Valor del control]]),AND(Tabla135[[#This Row],[No. de Control]]=1,Tabla135[[#This Row],[Desplazamiento en la Matriz]]="Impacto"),D531,AND(Tabla135[[#This Row],[No. de Control]]&gt;1,Tabla135[[#This Row],[Desplazamiento en la Matriz]]="Impacto"),AB530),""),"")</f>
        <v/>
      </c>
      <c r="AC531" s="310" t="str" cm="1">
        <f t="array" ref="AC531">IFERROR(IF(Tabla135[[#This Row],[Registro diligenciado]]=TRUE,_xlfn.IFS(AND(Tabla135[[#This Row],[No. de Control]]=1,Tabla135[[#This Row],[Desplazamiento en la Matriz]]="Impacto"),E531-(E531*Tabla135[[#This Row],[Valor del control]]),AND(Tabla135[[#This Row],[No. de Control]]&gt;1,Tabla135[[#This Row],[Desplazamiento en la Matriz]]="Impacto"),AC530-(AC530*Tabla135[[#This Row],[Valor del control]]),AND(Tabla135[[#This Row],[No. de Control]]=1,Tabla135[[#This Row],[Desplazamiento en la Matriz]]="Probabilidad"),E531,AND(Tabla135[[#This Row],[No. de Control]]&gt;1,Tabla135[[#This Row],[Desplazamiento en la Matriz]]="Probabilidad"),AC530),""),"")</f>
        <v/>
      </c>
      <c r="AD531" s="310">
        <f>IFERROR(_xlfn.MINIFS(Tabla135[Probabilidad residual],Tabla135[Id Riesgo],Tabla135[[#This Row],[Id Riesgo]]),"")</f>
        <v>0.36</v>
      </c>
      <c r="AE531" s="310">
        <f>IFERROR(_xlfn.MINIFS(Tabla135[Impacto residual],Tabla135[Id Riesgo],Tabla135[[#This Row],[Id Riesgo]]),"")</f>
        <v>1</v>
      </c>
      <c r="AF531" s="310" t="str" cm="1">
        <f t="array" ref="AF5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1" s="310" t="str" cm="1">
        <f t="array" ref="AG5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1" s="213"/>
      <c r="AJ531" s="801">
        <f>_xlfn.MINIFS(Tabla135[Probabilidad residual],Tabla135[Id Riesgo],Tabla135[[#This Row],[Id Riesgo]])</f>
        <v>0.36</v>
      </c>
      <c r="AK531" s="801">
        <f>_xlfn.MINIFS(Tabla135[Impacto residual],Tabla135[Id Riesgo],Tabla135[[#This Row],[Id Riesgo]])</f>
        <v>1</v>
      </c>
      <c r="AL531" s="801"/>
      <c r="AM531" s="801"/>
      <c r="AN531" s="213"/>
      <c r="AO531" s="213"/>
      <c r="AP531" s="213"/>
      <c r="AQ531" s="213"/>
      <c r="AR531" s="213"/>
      <c r="AS531" s="213"/>
      <c r="AT531" s="213"/>
      <c r="AU531" s="213"/>
      <c r="AV531" s="213"/>
      <c r="AW531" s="213"/>
      <c r="AX531" s="213"/>
      <c r="AY531" s="213"/>
    </row>
    <row r="532" spans="1:51" ht="160.30000000000001" x14ac:dyDescent="0.4">
      <c r="A532" s="783" t="str">
        <f>Tabla135[[#This Row],[Id Riesgo]]</f>
        <v>RC53</v>
      </c>
      <c r="B532"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2" s="776" t="b">
        <f>Tabla135[[#This Row],[Identificado en paso 1 y 2?]]</f>
        <v>1</v>
      </c>
      <c r="D532" s="801">
        <f>_xlfn.XLOOKUP(Tabla135[[#This Row],[Id Riesgo]],Tabla13[Id Riesgo],Tabla13[Probabilidad],"",1)</f>
        <v>1</v>
      </c>
      <c r="E532" s="801">
        <f>IF(C532=TRUE,_xlfn.XLOOKUP(Tabla135[[#This Row],[Id Riesgo]],Tabla13[Id Riesgo],Tabla13[Porcentaje Impacto],"",1),"")</f>
        <v>1</v>
      </c>
      <c r="F532" s="290" t="s">
        <v>644</v>
      </c>
      <c r="G532" s="414" t="b">
        <f>_xlfn.XLOOKUP(F532,Tabla13[Id Riesgo],Tabla13[Registro diligenciado],FALSE,1)</f>
        <v>1</v>
      </c>
      <c r="H532" s="290" t="str">
        <f>IF(G532,_xlfn.XLOOKUP(F532,Tabla6[Id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2" s="327">
        <f>_xlfn.XLOOKUP(Tabla135[[#This Row],[Id Riesgo]],Tabla13[Id Riesgo],Tabla13[Probabilidad])</f>
        <v>1</v>
      </c>
      <c r="J532" s="327">
        <f>_xlfn.XLOOKUP(Tabla135[[#This Row],[Id Riesgo]],Tabla13[Id Riesgo],Tabla13[Porcentaje Impacto],"",1)</f>
        <v>1</v>
      </c>
      <c r="K532" s="311">
        <v>1</v>
      </c>
      <c r="L532" s="314" t="s">
        <v>304</v>
      </c>
      <c r="M532" s="314" t="s">
        <v>201</v>
      </c>
      <c r="N532" s="314" t="s">
        <v>246</v>
      </c>
      <c r="O532" s="465" t="s">
        <v>1061</v>
      </c>
      <c r="P532" s="314" t="s">
        <v>1062</v>
      </c>
      <c r="Q532" s="328" t="str">
        <f>_xlfn.TEXTJOIN(" ",TRUE,Tabla135[[#This Row],[Actividad - Acción ¿Qué?
Inicia con verbo]],Tabla135[[#This Row],[Complemento
(Observaciones o desviaciones)]])</f>
        <v>Implementar, mediante lineamiento interno y parametrización en KLIC, la obligatoriedad del cargue de soportes y evidencias verificables para el 100% de los informes de supervisión de contratos CPS, de manera que el sistema no permita su radicación, validación o cierre cuando no se encuentren incorporados los documentos mínimos requeridos de acuerdo con cada una de las obligaciones contractuales.  El supervisor deberá verificar el cargue completo previo a la aprobación del informe y dejar trazabilidad electrónica de dicha validación.</v>
      </c>
      <c r="R532" s="295" t="s">
        <v>102</v>
      </c>
      <c r="S532" s="327">
        <f>_xlfn.XLOOKUP(Tabla135[[#This Row],[Tipo de control]],Tabla7[Tipo de control],Tabla7[Peso],"",1)</f>
        <v>0.25</v>
      </c>
      <c r="T532" s="290" t="str">
        <f>_xlfn.XLOOKUP(Tabla135[[#This Row],[Tipo de control]],Tabla7[Tipo de control],Tabla7[Afectación matriz],"",1)</f>
        <v>Probabilidad</v>
      </c>
      <c r="U532" s="295" t="s">
        <v>136</v>
      </c>
      <c r="V532" s="327">
        <f>_xlfn.XLOOKUP(Tabla135[[#This Row],[Implementación]],Tabla11[Implementación],Tabla11[Peso],"",1)</f>
        <v>0.15</v>
      </c>
      <c r="W532" s="295" t="s">
        <v>98</v>
      </c>
      <c r="X532" s="295" t="s">
        <v>99</v>
      </c>
      <c r="Y532" s="295" t="s">
        <v>100</v>
      </c>
      <c r="Z532" s="295" t="s">
        <v>163</v>
      </c>
      <c r="AA532" s="310">
        <f>IFERROR(Tabla135[[#This Row],[Peso del control]]+Tabla135[[#This Row],[Peso de la implementación]],"")</f>
        <v>0.4</v>
      </c>
      <c r="AB532" s="310" cm="1">
        <f t="array" ref="AB532">IFERROR(IF(Tabla135[[#This Row],[Registro diligenciado]]=TRUE,_xlfn.IFS(AND(Tabla135[[#This Row],[No. de Control]]=1,Tabla135[[#This Row],[Desplazamiento en la Matriz]]="Probabilidad"),D532-(D532*Tabla135[[#This Row],[Valor del control]]),AND(Tabla135[[#This Row],[No. de Control]]&gt;1,Tabla135[[#This Row],[Desplazamiento en la Matriz]]="Probabilidad"),AB531-(AB531*Tabla135[[#This Row],[Valor del control]]),AND(Tabla135[[#This Row],[No. de Control]]=1,Tabla135[[#This Row],[Desplazamiento en la Matriz]]="Impacto"),D532,AND(Tabla135[[#This Row],[No. de Control]]&gt;1,Tabla135[[#This Row],[Desplazamiento en la Matriz]]="Impacto"),AB531),""),"")</f>
        <v>0.6</v>
      </c>
      <c r="AC532" s="310" cm="1">
        <f t="array" ref="AC532">IFERROR(IF(Tabla135[[#This Row],[Registro diligenciado]]=TRUE,_xlfn.IFS(AND(Tabla135[[#This Row],[No. de Control]]=1,Tabla135[[#This Row],[Desplazamiento en la Matriz]]="Impacto"),E532-(E532*Tabla135[[#This Row],[Valor del control]]),AND(Tabla135[[#This Row],[No. de Control]]&gt;1,Tabla135[[#This Row],[Desplazamiento en la Matriz]]="Impacto"),AC531-(AC531*Tabla135[[#This Row],[Valor del control]]),AND(Tabla135[[#This Row],[No. de Control]]=1,Tabla135[[#This Row],[Desplazamiento en la Matriz]]="Probabilidad"),E532,AND(Tabla135[[#This Row],[No. de Control]]&gt;1,Tabla135[[#This Row],[Desplazamiento en la Matriz]]="Probabilidad"),AC531),""),"")</f>
        <v>1</v>
      </c>
      <c r="AD532" s="310">
        <f>IFERROR(_xlfn.MINIFS(Tabla135[Probabilidad residual],Tabla135[Id Riesgo],Tabla135[[#This Row],[Id Riesgo]]),"")</f>
        <v>0.36</v>
      </c>
      <c r="AE532" s="310">
        <f>IFERROR(_xlfn.MINIFS(Tabla135[Impacto residual],Tabla135[Id Riesgo],Tabla135[[#This Row],[Id Riesgo]]),"")</f>
        <v>1</v>
      </c>
      <c r="AF532" s="310" t="str" cm="1">
        <f t="array" ref="AF5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2" s="310" t="str" cm="1">
        <f t="array" ref="AG5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32" s="213"/>
      <c r="AJ532" s="801">
        <f>_xlfn.MINIFS(Tabla135[Probabilidad residual],Tabla135[Id Riesgo],Tabla135[[#This Row],[Id Riesgo]])</f>
        <v>0.36</v>
      </c>
      <c r="AK532" s="801">
        <f>_xlfn.MINIFS(Tabla135[Impacto residual],Tabla135[Id Riesgo],Tabla135[[#This Row],[Id Riesgo]])</f>
        <v>1</v>
      </c>
      <c r="AL532" s="801" t="str" cm="1">
        <f t="array" ref="AL532">IFERROR(_xlfn.IFS(AND(AJ532&gt;=CONFIGURACIÓN!$BF$6,AJ532&lt;=CONFIGURACIÓN!$BG$6),CONFIGURACIÓN!$BE$6,AND(AJ532&gt;=CONFIGURACIÓN!$BF$7,AJ532&lt;=CONFIGURACIÓN!$BG$7),CONFIGURACIÓN!$BE$7,AND(AJ532&gt;=CONFIGURACIÓN!$BF$8,AJ532&lt;=CONFIGURACIÓN!$BG$8),CONFIGURACIÓN!$BE$8,AND(AJ532&gt;=CONFIGURACIÓN!$BF$9,AJ532&lt;=CONFIGURACIÓN!$BG$9),CONFIGURACIÓN!$BE$9,AND(AJ532&gt;=CONFIGURACIÓN!$BF$10,AJ532&lt;=CONFIGURACIÓN!$BG$10),CONFIGURACIÓN!$BE$10),"")</f>
        <v>Baja</v>
      </c>
      <c r="AM532" s="801" t="str" cm="1">
        <f t="array" ref="AM532">IFERROR(_xlfn.IFS(AND(AK532&gt;=CONFIGURACIÓN!$BJ$6,AK532&lt;=CONFIGURACIÓN!$BK$6),CONFIGURACIÓN!$BI$6,AND(AK532&gt;=CONFIGURACIÓN!$BJ$7,AK532&lt;=CONFIGURACIÓN!$BK$7),CONFIGURACIÓN!$BI$7,AND(AK532&gt;=CONFIGURACIÓN!$BJ$8,AK532&lt;=CONFIGURACIÓN!$BK$8),CONFIGURACIÓN!$BI$8,AND(AK532&gt;=CONFIGURACIÓN!$BJ$9,AK532&lt;=CONFIGURACIÓN!$BK$9),CONFIGURACIÓN!$BI$9,AND(AK532&gt;=CONFIGURACIÓN!$BJ$10,AK532&lt;=CONFIGURACIÓN!$BK$10),CONFIGURACIÓN!$BI$10),"")</f>
        <v>Castastrófico</v>
      </c>
      <c r="AN532" s="213"/>
      <c r="AO532" s="213"/>
      <c r="AP532" s="213"/>
      <c r="AQ532" s="213"/>
      <c r="AR532" s="213"/>
      <c r="AS532" s="213"/>
      <c r="AT532" s="213"/>
      <c r="AU532" s="213"/>
      <c r="AV532" s="213"/>
      <c r="AW532" s="213"/>
      <c r="AX532" s="213"/>
      <c r="AY532" s="213"/>
    </row>
    <row r="533" spans="1:51" ht="124.3" x14ac:dyDescent="0.4">
      <c r="A533" s="783" t="str">
        <f>Tabla135[[#This Row],[Id Riesgo]]</f>
        <v>RC53</v>
      </c>
      <c r="B533"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3" s="776" t="b">
        <f>Tabla135[[#This Row],[Identificado en paso 1 y 2?]]</f>
        <v>1</v>
      </c>
      <c r="D533" s="801">
        <f>_xlfn.XLOOKUP(Tabla135[[#This Row],[Id Riesgo]],Tabla13[Id Riesgo],Tabla13[Probabilidad],"",1)</f>
        <v>1</v>
      </c>
      <c r="E533" s="801">
        <f>IF(C533=TRUE,_xlfn.XLOOKUP(Tabla135[[#This Row],[Id Riesgo]],Tabla13[Id Riesgo],Tabla13[Porcentaje Impacto],"",1),"")</f>
        <v>1</v>
      </c>
      <c r="F533" s="290" t="str">
        <f t="shared" ref="F533:F541" si="52">F532</f>
        <v>RC53</v>
      </c>
      <c r="G533" s="414" t="b">
        <f>_xlfn.XLOOKUP(F533,Tabla13[Id Riesgo],Tabla13[Registro diligenciado],FALSE,1)</f>
        <v>1</v>
      </c>
      <c r="H533" s="290" t="str">
        <f>IF(G533,_xlfn.XLOOKUP(F533,Tabla6[Id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3" s="327">
        <f>_xlfn.XLOOKUP(Tabla135[[#This Row],[Id Riesgo]],Tabla13[Id Riesgo],Tabla13[Probabilidad])</f>
        <v>1</v>
      </c>
      <c r="J533" s="327">
        <f>_xlfn.XLOOKUP(Tabla135[[#This Row],[Id Riesgo]],Tabla13[Id Riesgo],Tabla13[Porcentaje Impacto],"",1)</f>
        <v>1</v>
      </c>
      <c r="K533" s="311">
        <v>2</v>
      </c>
      <c r="L533" s="314" t="s">
        <v>304</v>
      </c>
      <c r="M533" s="314" t="s">
        <v>201</v>
      </c>
      <c r="N533" s="314" t="s">
        <v>280</v>
      </c>
      <c r="O533" s="295" t="s">
        <v>1063</v>
      </c>
      <c r="P533" s="314" t="s">
        <v>1064</v>
      </c>
      <c r="Q533" s="328" t="str">
        <f>_xlfn.TEXTJOIN(" ",TRUE,Tabla135[[#This Row],[Actividad - Acción ¿Qué?
Inicia con verbo]],Tabla135[[#This Row],[Complemento
(Observaciones o desviaciones)]])</f>
        <v>Implementar, mediante directriz interna y regla operativa que en SECOP II, es  obligatorio el cargue de soportes y evidencias verificables para el 100% de los informes de supervisión de todos los  contratos independiente de su modalidad u objeto, estableciendo que no podrá validarse el trámite del informe mientras no reposen los documentos mínimos requeridos.  El supervisor o responsable designado verificará el cumplimiento del requisito y dejará constancia en la plataforma cuando se presenten omisiones o inconsistencias, mediante el rechazo del pago cargado para que sea subsanadoo por el contratista</v>
      </c>
      <c r="R533" s="295" t="s">
        <v>102</v>
      </c>
      <c r="S533" s="327">
        <f>_xlfn.XLOOKUP(Tabla135[[#This Row],[Tipo de control]],Tabla7[Tipo de control],Tabla7[Peso],"",1)</f>
        <v>0.25</v>
      </c>
      <c r="T533" s="290" t="str">
        <f>_xlfn.XLOOKUP(Tabla135[[#This Row],[Tipo de control]],Tabla7[Tipo de control],Tabla7[Afectación matriz],"",1)</f>
        <v>Probabilidad</v>
      </c>
      <c r="U533" s="295" t="s">
        <v>136</v>
      </c>
      <c r="V533" s="327">
        <f>_xlfn.XLOOKUP(Tabla135[[#This Row],[Implementación]],Tabla11[Implementación],Tabla11[Peso],"",1)</f>
        <v>0.15</v>
      </c>
      <c r="W533" s="295" t="s">
        <v>161</v>
      </c>
      <c r="X533" s="295" t="s">
        <v>99</v>
      </c>
      <c r="Y533" s="295" t="s">
        <v>100</v>
      </c>
      <c r="Z533" s="295" t="s">
        <v>163</v>
      </c>
      <c r="AA533" s="310">
        <f>IFERROR(Tabla135[[#This Row],[Peso del control]]+Tabla135[[#This Row],[Peso de la implementación]],"")</f>
        <v>0.4</v>
      </c>
      <c r="AB533" s="310" cm="1">
        <f t="array" ref="AB533">IFERROR(IF(Tabla135[[#This Row],[Registro diligenciado]]=TRUE,_xlfn.IFS(AND(Tabla135[[#This Row],[No. de Control]]=1,Tabla135[[#This Row],[Desplazamiento en la Matriz]]="Probabilidad"),D533-(D533*Tabla135[[#This Row],[Valor del control]]),AND(Tabla135[[#This Row],[No. de Control]]&gt;1,Tabla135[[#This Row],[Desplazamiento en la Matriz]]="Probabilidad"),AB532-(AB532*Tabla135[[#This Row],[Valor del control]]),AND(Tabla135[[#This Row],[No. de Control]]=1,Tabla135[[#This Row],[Desplazamiento en la Matriz]]="Impacto"),D533,AND(Tabla135[[#This Row],[No. de Control]]&gt;1,Tabla135[[#This Row],[Desplazamiento en la Matriz]]="Impacto"),AB532),""),"")</f>
        <v>0.36</v>
      </c>
      <c r="AC533" s="310" cm="1">
        <f t="array" ref="AC533">IFERROR(IF(Tabla135[[#This Row],[Registro diligenciado]]=TRUE,_xlfn.IFS(AND(Tabla135[[#This Row],[No. de Control]]=1,Tabla135[[#This Row],[Desplazamiento en la Matriz]]="Impacto"),E533-(E533*Tabla135[[#This Row],[Valor del control]]),AND(Tabla135[[#This Row],[No. de Control]]&gt;1,Tabla135[[#This Row],[Desplazamiento en la Matriz]]="Impacto"),AC532-(AC532*Tabla135[[#This Row],[Valor del control]]),AND(Tabla135[[#This Row],[No. de Control]]=1,Tabla135[[#This Row],[Desplazamiento en la Matriz]]="Probabilidad"),E533,AND(Tabla135[[#This Row],[No. de Control]]&gt;1,Tabla135[[#This Row],[Desplazamiento en la Matriz]]="Probabilidad"),AC532),""),"")</f>
        <v>1</v>
      </c>
      <c r="AD533" s="310">
        <f>IFERROR(_xlfn.MINIFS(Tabla135[Probabilidad residual],Tabla135[Id Riesgo],Tabla135[[#This Row],[Id Riesgo]]),"")</f>
        <v>0.36</v>
      </c>
      <c r="AE533" s="310">
        <f>IFERROR(_xlfn.MINIFS(Tabla135[Impacto residual],Tabla135[Id Riesgo],Tabla135[[#This Row],[Id Riesgo]]),"")</f>
        <v>1</v>
      </c>
      <c r="AF533" s="310" t="str" cm="1">
        <f t="array" ref="AF5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3" s="310" t="str" cm="1">
        <f t="array" ref="AG5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33" s="213"/>
      <c r="AJ533" s="801">
        <f>_xlfn.MINIFS(Tabla135[Probabilidad residual],Tabla135[Id Riesgo],Tabla135[[#This Row],[Id Riesgo]])</f>
        <v>0.36</v>
      </c>
      <c r="AK533" s="801">
        <f>_xlfn.MINIFS(Tabla135[Impacto residual],Tabla135[Id Riesgo],Tabla135[[#This Row],[Id Riesgo]])</f>
        <v>1</v>
      </c>
      <c r="AL533" s="801"/>
      <c r="AM533" s="801"/>
      <c r="AN533" s="213"/>
      <c r="AO533" s="213"/>
      <c r="AP533" s="213"/>
      <c r="AQ533" s="213"/>
      <c r="AR533" s="213"/>
      <c r="AS533" s="213"/>
      <c r="AT533" s="213"/>
      <c r="AU533" s="213"/>
      <c r="AV533" s="213"/>
      <c r="AW533" s="213"/>
      <c r="AX533" s="213"/>
      <c r="AY533" s="213"/>
    </row>
    <row r="534" spans="1:51" ht="124.3" hidden="1" x14ac:dyDescent="0.4">
      <c r="A534" s="783" t="str">
        <f>Tabla135[[#This Row],[Id Riesgo]]</f>
        <v>RC53</v>
      </c>
      <c r="B534"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4" s="776" t="b">
        <f>Tabla135[[#This Row],[Identificado en paso 1 y 2?]]</f>
        <v>1</v>
      </c>
      <c r="D534" s="801">
        <f>_xlfn.XLOOKUP(Tabla135[[#This Row],[Id Riesgo]],Tabla13[Id Riesgo],Tabla13[Probabilidad],"",1)</f>
        <v>1</v>
      </c>
      <c r="E534" s="801">
        <f>IF(C534=TRUE,_xlfn.XLOOKUP(Tabla135[[#This Row],[Id Riesgo]],Tabla13[Id Riesgo],Tabla13[Porcentaje Impacto],"",1),"")</f>
        <v>1</v>
      </c>
      <c r="F534" s="290" t="str">
        <f t="shared" si="52"/>
        <v>RC53</v>
      </c>
      <c r="G534" s="414" t="b">
        <f>_xlfn.XLOOKUP(F534,Tabla13[Id Riesgo],Tabla13[Registro diligenciado],FALSE,1)</f>
        <v>1</v>
      </c>
      <c r="H534" s="290" t="str">
        <f>IF(G534,_xlfn.XLOOKUP(F534,Tabla6[Id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4" s="327">
        <f>_xlfn.XLOOKUP(Tabla135[[#This Row],[Id Riesgo]],Tabla13[Id Riesgo],Tabla13[Probabilidad])</f>
        <v>1</v>
      </c>
      <c r="J534" s="327">
        <f>_xlfn.XLOOKUP(Tabla135[[#This Row],[Id Riesgo]],Tabla13[Id Riesgo],Tabla13[Porcentaje Impacto],"",1)</f>
        <v>1</v>
      </c>
      <c r="K534" s="311">
        <v>3</v>
      </c>
      <c r="L534" s="314"/>
      <c r="M534" s="314"/>
      <c r="N534" s="314"/>
      <c r="O534" s="295"/>
      <c r="P534" s="314"/>
      <c r="Q534" s="328" t="str">
        <f>_xlfn.TEXTJOIN(" ",TRUE,Tabla135[[#This Row],[Actividad - Acción ¿Qué?
Inicia con verbo]],Tabla135[[#This Row],[Complemento
(Observaciones o desviaciones)]])</f>
        <v/>
      </c>
      <c r="R534" s="295"/>
      <c r="S534" s="327" t="str">
        <f>_xlfn.XLOOKUP(Tabla135[[#This Row],[Tipo de control]],Tabla7[Tipo de control],Tabla7[Peso],"",1)</f>
        <v/>
      </c>
      <c r="T534" s="290" t="str">
        <f>_xlfn.XLOOKUP(Tabla135[[#This Row],[Tipo de control]],Tabla7[Tipo de control],Tabla7[Afectación matriz],"",1)</f>
        <v/>
      </c>
      <c r="U534" s="295"/>
      <c r="V534" s="327" t="str">
        <f>_xlfn.XLOOKUP(Tabla135[[#This Row],[Implementación]],Tabla11[Implementación],Tabla11[Peso],"",1)</f>
        <v/>
      </c>
      <c r="W534" s="295"/>
      <c r="X534" s="295"/>
      <c r="Y534" s="295"/>
      <c r="Z534" s="295"/>
      <c r="AA534" s="310" t="str">
        <f>IFERROR(Tabla135[[#This Row],[Peso del control]]+Tabla135[[#This Row],[Peso de la implementación]],"")</f>
        <v/>
      </c>
      <c r="AB534" s="310" t="str" cm="1">
        <f t="array" ref="AB534">IFERROR(IF(Tabla135[[#This Row],[Registro diligenciado]]=TRUE,_xlfn.IFS(AND(Tabla135[[#This Row],[No. de Control]]=1,Tabla135[[#This Row],[Desplazamiento en la Matriz]]="Probabilidad"),D534-(D534*Tabla135[[#This Row],[Valor del control]]),AND(Tabla135[[#This Row],[No. de Control]]&gt;1,Tabla135[[#This Row],[Desplazamiento en la Matriz]]="Probabilidad"),AB533-(AB533*Tabla135[[#This Row],[Valor del control]]),AND(Tabla135[[#This Row],[No. de Control]]=1,Tabla135[[#This Row],[Desplazamiento en la Matriz]]="Impacto"),D534,AND(Tabla135[[#This Row],[No. de Control]]&gt;1,Tabla135[[#This Row],[Desplazamiento en la Matriz]]="Impacto"),AB533),""),"")</f>
        <v/>
      </c>
      <c r="AC534" s="310" t="str" cm="1">
        <f t="array" ref="AC534">IFERROR(IF(Tabla135[[#This Row],[Registro diligenciado]]=TRUE,_xlfn.IFS(AND(Tabla135[[#This Row],[No. de Control]]=1,Tabla135[[#This Row],[Desplazamiento en la Matriz]]="Impacto"),E534-(E534*Tabla135[[#This Row],[Valor del control]]),AND(Tabla135[[#This Row],[No. de Control]]&gt;1,Tabla135[[#This Row],[Desplazamiento en la Matriz]]="Impacto"),AC533-(AC533*Tabla135[[#This Row],[Valor del control]]),AND(Tabla135[[#This Row],[No. de Control]]=1,Tabla135[[#This Row],[Desplazamiento en la Matriz]]="Probabilidad"),E534,AND(Tabla135[[#This Row],[No. de Control]]&gt;1,Tabla135[[#This Row],[Desplazamiento en la Matriz]]="Probabilidad"),AC533),""),"")</f>
        <v/>
      </c>
      <c r="AD534" s="310">
        <f>IFERROR(_xlfn.MINIFS(Tabla135[Probabilidad residual],Tabla135[Id Riesgo],Tabla135[[#This Row],[Id Riesgo]]),"")</f>
        <v>0.36</v>
      </c>
      <c r="AE534" s="310">
        <f>IFERROR(_xlfn.MINIFS(Tabla135[Impacto residual],Tabla135[Id Riesgo],Tabla135[[#This Row],[Id Riesgo]]),"")</f>
        <v>1</v>
      </c>
      <c r="AF534" s="310" t="str" cm="1">
        <f t="array" ref="AF5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4" s="310" t="str" cm="1">
        <f t="array" ref="AG5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4" s="213"/>
      <c r="AJ534" s="801">
        <f>_xlfn.MINIFS(Tabla135[Probabilidad residual],Tabla135[Id Riesgo],Tabla135[[#This Row],[Id Riesgo]])</f>
        <v>0.36</v>
      </c>
      <c r="AK534" s="801">
        <f>_xlfn.MINIFS(Tabla135[Impacto residual],Tabla135[Id Riesgo],Tabla135[[#This Row],[Id Riesgo]])</f>
        <v>1</v>
      </c>
      <c r="AL534" s="801"/>
      <c r="AM534" s="801"/>
      <c r="AN534" s="213"/>
      <c r="AO534" s="213"/>
      <c r="AP534" s="213"/>
      <c r="AQ534" s="213"/>
      <c r="AR534" s="213"/>
      <c r="AS534" s="213"/>
      <c r="AT534" s="213"/>
      <c r="AU534" s="213"/>
      <c r="AV534" s="213"/>
      <c r="AW534" s="213"/>
      <c r="AX534" s="213"/>
      <c r="AY534" s="213"/>
    </row>
    <row r="535" spans="1:51" ht="124.3" hidden="1" x14ac:dyDescent="0.4">
      <c r="A535" s="783" t="str">
        <f>Tabla135[[#This Row],[Id Riesgo]]</f>
        <v>RC53</v>
      </c>
      <c r="B535"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5" s="776" t="b">
        <f>Tabla135[[#This Row],[Identificado en paso 1 y 2?]]</f>
        <v>1</v>
      </c>
      <c r="D535" s="801">
        <f>_xlfn.XLOOKUP(Tabla135[[#This Row],[Id Riesgo]],Tabla13[Id Riesgo],Tabla13[Probabilidad],"",1)</f>
        <v>1</v>
      </c>
      <c r="E535" s="801">
        <f>IF(C535=TRUE,_xlfn.XLOOKUP(Tabla135[[#This Row],[Id Riesgo]],Tabla13[Id Riesgo],Tabla13[Porcentaje Impacto],"",1),"")</f>
        <v>1</v>
      </c>
      <c r="F535" s="290" t="str">
        <f t="shared" si="52"/>
        <v>RC53</v>
      </c>
      <c r="G535" s="414" t="b">
        <f>_xlfn.XLOOKUP(F535,Tabla13[Id Riesgo],Tabla13[Registro diligenciado],FALSE,1)</f>
        <v>1</v>
      </c>
      <c r="H535" s="290" t="str">
        <f>IF(G535,_xlfn.XLOOKUP(F535,Tabla6[Id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5" s="327">
        <f>_xlfn.XLOOKUP(Tabla135[[#This Row],[Id Riesgo]],Tabla13[Id Riesgo],Tabla13[Probabilidad])</f>
        <v>1</v>
      </c>
      <c r="J535" s="327">
        <f>_xlfn.XLOOKUP(Tabla135[[#This Row],[Id Riesgo]],Tabla13[Id Riesgo],Tabla13[Porcentaje Impacto],"",1)</f>
        <v>1</v>
      </c>
      <c r="K535" s="311">
        <v>4</v>
      </c>
      <c r="L535" s="314"/>
      <c r="M535" s="314"/>
      <c r="N535" s="314"/>
      <c r="O535" s="295"/>
      <c r="P535" s="314"/>
      <c r="Q535" s="328" t="str">
        <f>_xlfn.TEXTJOIN(" ",TRUE,Tabla135[[#This Row],[Actividad - Acción ¿Qué?
Inicia con verbo]],Tabla135[[#This Row],[Complemento
(Observaciones o desviaciones)]])</f>
        <v/>
      </c>
      <c r="R535" s="295"/>
      <c r="S535" s="327" t="str">
        <f>_xlfn.XLOOKUP(Tabla135[[#This Row],[Tipo de control]],Tabla7[Tipo de control],Tabla7[Peso],"",1)</f>
        <v/>
      </c>
      <c r="T535" s="290" t="str">
        <f>_xlfn.XLOOKUP(Tabla135[[#This Row],[Tipo de control]],Tabla7[Tipo de control],Tabla7[Afectación matriz],"",1)</f>
        <v/>
      </c>
      <c r="U535" s="295"/>
      <c r="V535" s="327" t="str">
        <f>_xlfn.XLOOKUP(Tabla135[[#This Row],[Implementación]],Tabla11[Implementación],Tabla11[Peso],"",1)</f>
        <v/>
      </c>
      <c r="W535" s="295"/>
      <c r="X535" s="295"/>
      <c r="Y535" s="295"/>
      <c r="Z535" s="295"/>
      <c r="AA535" s="310" t="str">
        <f>IFERROR(Tabla135[[#This Row],[Peso del control]]+Tabla135[[#This Row],[Peso de la implementación]],"")</f>
        <v/>
      </c>
      <c r="AB535" s="310" t="str" cm="1">
        <f t="array" ref="AB535">IFERROR(IF(Tabla135[[#This Row],[Registro diligenciado]]=TRUE,_xlfn.IFS(AND(Tabla135[[#This Row],[No. de Control]]=1,Tabla135[[#This Row],[Desplazamiento en la Matriz]]="Probabilidad"),D535-(D535*Tabla135[[#This Row],[Valor del control]]),AND(Tabla135[[#This Row],[No. de Control]]&gt;1,Tabla135[[#This Row],[Desplazamiento en la Matriz]]="Probabilidad"),AB534-(AB534*Tabla135[[#This Row],[Valor del control]]),AND(Tabla135[[#This Row],[No. de Control]]=1,Tabla135[[#This Row],[Desplazamiento en la Matriz]]="Impacto"),D535,AND(Tabla135[[#This Row],[No. de Control]]&gt;1,Tabla135[[#This Row],[Desplazamiento en la Matriz]]="Impacto"),AB534),""),"")</f>
        <v/>
      </c>
      <c r="AC535" s="310" t="str" cm="1">
        <f t="array" ref="AC535">IFERROR(IF(Tabla135[[#This Row],[Registro diligenciado]]=TRUE,_xlfn.IFS(AND(Tabla135[[#This Row],[No. de Control]]=1,Tabla135[[#This Row],[Desplazamiento en la Matriz]]="Impacto"),E535-(E535*Tabla135[[#This Row],[Valor del control]]),AND(Tabla135[[#This Row],[No. de Control]]&gt;1,Tabla135[[#This Row],[Desplazamiento en la Matriz]]="Impacto"),AC534-(AC534*Tabla135[[#This Row],[Valor del control]]),AND(Tabla135[[#This Row],[No. de Control]]=1,Tabla135[[#This Row],[Desplazamiento en la Matriz]]="Probabilidad"),E535,AND(Tabla135[[#This Row],[No. de Control]]&gt;1,Tabla135[[#This Row],[Desplazamiento en la Matriz]]="Probabilidad"),AC534),""),"")</f>
        <v/>
      </c>
      <c r="AD535" s="310">
        <f>IFERROR(_xlfn.MINIFS(Tabla135[Probabilidad residual],Tabla135[Id Riesgo],Tabla135[[#This Row],[Id Riesgo]]),"")</f>
        <v>0.36</v>
      </c>
      <c r="AE535" s="310">
        <f>IFERROR(_xlfn.MINIFS(Tabla135[Impacto residual],Tabla135[Id Riesgo],Tabla135[[#This Row],[Id Riesgo]]),"")</f>
        <v>1</v>
      </c>
      <c r="AF535" s="310" t="str" cm="1">
        <f t="array" ref="AF5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5" s="310" t="str" cm="1">
        <f t="array" ref="AG5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5" s="213"/>
      <c r="AJ535" s="801">
        <f>_xlfn.MINIFS(Tabla135[Probabilidad residual],Tabla135[Id Riesgo],Tabla135[[#This Row],[Id Riesgo]])</f>
        <v>0.36</v>
      </c>
      <c r="AK535" s="801">
        <f>_xlfn.MINIFS(Tabla135[Impacto residual],Tabla135[Id Riesgo],Tabla135[[#This Row],[Id Riesgo]])</f>
        <v>1</v>
      </c>
      <c r="AL535" s="801"/>
      <c r="AM535" s="801"/>
      <c r="AN535" s="213"/>
      <c r="AO535" s="213"/>
      <c r="AP535" s="213"/>
      <c r="AQ535" s="213"/>
      <c r="AR535" s="213"/>
      <c r="AS535" s="213"/>
      <c r="AT535" s="213"/>
      <c r="AU535" s="213"/>
      <c r="AV535" s="213"/>
      <c r="AW535" s="213"/>
      <c r="AX535" s="213"/>
      <c r="AY535" s="213"/>
    </row>
    <row r="536" spans="1:51" ht="124.3" hidden="1" x14ac:dyDescent="0.4">
      <c r="A536" s="783" t="str">
        <f>Tabla135[[#This Row],[Id Riesgo]]</f>
        <v>RC53</v>
      </c>
      <c r="B536"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6" s="776" t="b">
        <f>Tabla135[[#This Row],[Identificado en paso 1 y 2?]]</f>
        <v>1</v>
      </c>
      <c r="D536" s="801">
        <f>_xlfn.XLOOKUP(Tabla135[[#This Row],[Id Riesgo]],Tabla13[Id Riesgo],Tabla13[Probabilidad],"",1)</f>
        <v>1</v>
      </c>
      <c r="E536" s="801">
        <f>IF(C536=TRUE,_xlfn.XLOOKUP(Tabla135[[#This Row],[Id Riesgo]],Tabla13[Id Riesgo],Tabla13[Porcentaje Impacto],"",1),"")</f>
        <v>1</v>
      </c>
      <c r="F536" s="290" t="str">
        <f t="shared" si="52"/>
        <v>RC53</v>
      </c>
      <c r="G536" s="414" t="b">
        <f>_xlfn.XLOOKUP(F536,Tabla13[Id Riesgo],Tabla13[Registro diligenciado],FALSE,1)</f>
        <v>1</v>
      </c>
      <c r="H536" s="290" t="str">
        <f>IF(G536,_xlfn.XLOOKUP(F536,Tabla6[Id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6" s="327">
        <f>_xlfn.XLOOKUP(Tabla135[[#This Row],[Id Riesgo]],Tabla13[Id Riesgo],Tabla13[Probabilidad])</f>
        <v>1</v>
      </c>
      <c r="J536" s="327">
        <f>_xlfn.XLOOKUP(Tabla135[[#This Row],[Id Riesgo]],Tabla13[Id Riesgo],Tabla13[Porcentaje Impacto],"",1)</f>
        <v>1</v>
      </c>
      <c r="K536" s="311">
        <v>5</v>
      </c>
      <c r="L536" s="314"/>
      <c r="M536" s="314"/>
      <c r="N536" s="314"/>
      <c r="O536" s="295"/>
      <c r="P536" s="314"/>
      <c r="Q536" s="328" t="str">
        <f>_xlfn.TEXTJOIN(" ",TRUE,Tabla135[[#This Row],[Actividad - Acción ¿Qué?
Inicia con verbo]],Tabla135[[#This Row],[Complemento
(Observaciones o desviaciones)]])</f>
        <v/>
      </c>
      <c r="R536" s="295"/>
      <c r="S536" s="327" t="str">
        <f>_xlfn.XLOOKUP(Tabla135[[#This Row],[Tipo de control]],Tabla7[Tipo de control],Tabla7[Peso],"",1)</f>
        <v/>
      </c>
      <c r="T536" s="290" t="str">
        <f>_xlfn.XLOOKUP(Tabla135[[#This Row],[Tipo de control]],Tabla7[Tipo de control],Tabla7[Afectación matriz],"",1)</f>
        <v/>
      </c>
      <c r="U536" s="295"/>
      <c r="V536" s="327" t="str">
        <f>_xlfn.XLOOKUP(Tabla135[[#This Row],[Implementación]],Tabla11[Implementación],Tabla11[Peso],"",1)</f>
        <v/>
      </c>
      <c r="W536" s="295"/>
      <c r="X536" s="295"/>
      <c r="Y536" s="295"/>
      <c r="Z536" s="295"/>
      <c r="AA536" s="310" t="str">
        <f>IFERROR(Tabla135[[#This Row],[Peso del control]]+Tabla135[[#This Row],[Peso de la implementación]],"")</f>
        <v/>
      </c>
      <c r="AB536" s="310" t="str" cm="1">
        <f t="array" ref="AB536">IFERROR(IF(Tabla135[[#This Row],[Registro diligenciado]]=TRUE,_xlfn.IFS(AND(Tabla135[[#This Row],[No. de Control]]=1,Tabla135[[#This Row],[Desplazamiento en la Matriz]]="Probabilidad"),D536-(D536*Tabla135[[#This Row],[Valor del control]]),AND(Tabla135[[#This Row],[No. de Control]]&gt;1,Tabla135[[#This Row],[Desplazamiento en la Matriz]]="Probabilidad"),AB535-(AB535*Tabla135[[#This Row],[Valor del control]]),AND(Tabla135[[#This Row],[No. de Control]]=1,Tabla135[[#This Row],[Desplazamiento en la Matriz]]="Impacto"),D536,AND(Tabla135[[#This Row],[No. de Control]]&gt;1,Tabla135[[#This Row],[Desplazamiento en la Matriz]]="Impacto"),AB535),""),"")</f>
        <v/>
      </c>
      <c r="AC536" s="310" t="str" cm="1">
        <f t="array" ref="AC536">IFERROR(IF(Tabla135[[#This Row],[Registro diligenciado]]=TRUE,_xlfn.IFS(AND(Tabla135[[#This Row],[No. de Control]]=1,Tabla135[[#This Row],[Desplazamiento en la Matriz]]="Impacto"),E536-(E536*Tabla135[[#This Row],[Valor del control]]),AND(Tabla135[[#This Row],[No. de Control]]&gt;1,Tabla135[[#This Row],[Desplazamiento en la Matriz]]="Impacto"),AC535-(AC535*Tabla135[[#This Row],[Valor del control]]),AND(Tabla135[[#This Row],[No. de Control]]=1,Tabla135[[#This Row],[Desplazamiento en la Matriz]]="Probabilidad"),E536,AND(Tabla135[[#This Row],[No. de Control]]&gt;1,Tabla135[[#This Row],[Desplazamiento en la Matriz]]="Probabilidad"),AC535),""),"")</f>
        <v/>
      </c>
      <c r="AD536" s="310">
        <f>IFERROR(_xlfn.MINIFS(Tabla135[Probabilidad residual],Tabla135[Id Riesgo],Tabla135[[#This Row],[Id Riesgo]]),"")</f>
        <v>0.36</v>
      </c>
      <c r="AE536" s="310">
        <f>IFERROR(_xlfn.MINIFS(Tabla135[Impacto residual],Tabla135[Id Riesgo],Tabla135[[#This Row],[Id Riesgo]]),"")</f>
        <v>1</v>
      </c>
      <c r="AF536" s="310" t="str" cm="1">
        <f t="array" ref="AF5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6" s="310" t="str" cm="1">
        <f t="array" ref="AG5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6" s="213"/>
      <c r="AJ536" s="801">
        <f>_xlfn.MINIFS(Tabla135[Probabilidad residual],Tabla135[Id Riesgo],Tabla135[[#This Row],[Id Riesgo]])</f>
        <v>0.36</v>
      </c>
      <c r="AK536" s="801">
        <f>_xlfn.MINIFS(Tabla135[Impacto residual],Tabla135[Id Riesgo],Tabla135[[#This Row],[Id Riesgo]])</f>
        <v>1</v>
      </c>
      <c r="AL536" s="801"/>
      <c r="AM536" s="801"/>
      <c r="AN536" s="213"/>
      <c r="AO536" s="213"/>
      <c r="AP536" s="213"/>
      <c r="AQ536" s="213"/>
      <c r="AR536" s="213"/>
      <c r="AS536" s="213"/>
      <c r="AT536" s="213"/>
      <c r="AU536" s="213"/>
      <c r="AV536" s="213"/>
      <c r="AW536" s="213"/>
      <c r="AX536" s="213"/>
      <c r="AY536" s="213"/>
    </row>
    <row r="537" spans="1:51" ht="124.3" hidden="1" x14ac:dyDescent="0.4">
      <c r="A537" s="783" t="str">
        <f>Tabla135[[#This Row],[Id Riesgo]]</f>
        <v>RC53</v>
      </c>
      <c r="B537"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7" s="776" t="b">
        <f>Tabla135[[#This Row],[Identificado en paso 1 y 2?]]</f>
        <v>1</v>
      </c>
      <c r="D537" s="801">
        <f>_xlfn.XLOOKUP(Tabla135[[#This Row],[Id Riesgo]],Tabla13[Id Riesgo],Tabla13[Probabilidad],"",1)</f>
        <v>1</v>
      </c>
      <c r="E537" s="801">
        <f>IF(C537=TRUE,_xlfn.XLOOKUP(Tabla135[[#This Row],[Id Riesgo]],Tabla13[Id Riesgo],Tabla13[Porcentaje Impacto],"",1),"")</f>
        <v>1</v>
      </c>
      <c r="F537" s="290" t="str">
        <f t="shared" si="52"/>
        <v>RC53</v>
      </c>
      <c r="G537" s="414" t="b">
        <f>_xlfn.XLOOKUP(F537,Tabla13[Id Riesgo],Tabla13[Registro diligenciado],FALSE,1)</f>
        <v>1</v>
      </c>
      <c r="H537" s="290" t="str">
        <f>IF(G537,_xlfn.XLOOKUP(F537,Tabla6[Id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7" s="327">
        <f>_xlfn.XLOOKUP(Tabla135[[#This Row],[Id Riesgo]],Tabla13[Id Riesgo],Tabla13[Probabilidad])</f>
        <v>1</v>
      </c>
      <c r="J537" s="327">
        <f>_xlfn.XLOOKUP(Tabla135[[#This Row],[Id Riesgo]],Tabla13[Id Riesgo],Tabla13[Porcentaje Impacto],"",1)</f>
        <v>1</v>
      </c>
      <c r="K537" s="311">
        <v>6</v>
      </c>
      <c r="L537" s="314"/>
      <c r="M537" s="314"/>
      <c r="N537" s="314"/>
      <c r="O537" s="295"/>
      <c r="P537" s="314"/>
      <c r="Q537" s="328" t="str">
        <f>_xlfn.TEXTJOIN(" ",TRUE,Tabla135[[#This Row],[Actividad - Acción ¿Qué?
Inicia con verbo]],Tabla135[[#This Row],[Complemento
(Observaciones o desviaciones)]])</f>
        <v/>
      </c>
      <c r="R537" s="295"/>
      <c r="S537" s="327" t="str">
        <f>_xlfn.XLOOKUP(Tabla135[[#This Row],[Tipo de control]],Tabla7[Tipo de control],Tabla7[Peso],"",1)</f>
        <v/>
      </c>
      <c r="T537" s="290" t="str">
        <f>_xlfn.XLOOKUP(Tabla135[[#This Row],[Tipo de control]],Tabla7[Tipo de control],Tabla7[Afectación matriz],"",1)</f>
        <v/>
      </c>
      <c r="U537" s="295"/>
      <c r="V537" s="327" t="str">
        <f>_xlfn.XLOOKUP(Tabla135[[#This Row],[Implementación]],Tabla11[Implementación],Tabla11[Peso],"",1)</f>
        <v/>
      </c>
      <c r="W537" s="295"/>
      <c r="X537" s="295"/>
      <c r="Y537" s="295"/>
      <c r="Z537" s="295"/>
      <c r="AA537" s="310" t="str">
        <f>IFERROR(Tabla135[[#This Row],[Peso del control]]+Tabla135[[#This Row],[Peso de la implementación]],"")</f>
        <v/>
      </c>
      <c r="AB537" s="310" t="str" cm="1">
        <f t="array" ref="AB537">IFERROR(IF(Tabla135[[#This Row],[Registro diligenciado]]=TRUE,_xlfn.IFS(AND(Tabla135[[#This Row],[No. de Control]]=1,Tabla135[[#This Row],[Desplazamiento en la Matriz]]="Probabilidad"),D537-(D537*Tabla135[[#This Row],[Valor del control]]),AND(Tabla135[[#This Row],[No. de Control]]&gt;1,Tabla135[[#This Row],[Desplazamiento en la Matriz]]="Probabilidad"),AB536-(AB536*Tabla135[[#This Row],[Valor del control]]),AND(Tabla135[[#This Row],[No. de Control]]=1,Tabla135[[#This Row],[Desplazamiento en la Matriz]]="Impacto"),D537,AND(Tabla135[[#This Row],[No. de Control]]&gt;1,Tabla135[[#This Row],[Desplazamiento en la Matriz]]="Impacto"),AB536),""),"")</f>
        <v/>
      </c>
      <c r="AC537" s="310" t="str" cm="1">
        <f t="array" ref="AC537">IFERROR(IF(Tabla135[[#This Row],[Registro diligenciado]]=TRUE,_xlfn.IFS(AND(Tabla135[[#This Row],[No. de Control]]=1,Tabla135[[#This Row],[Desplazamiento en la Matriz]]="Impacto"),E537-(E537*Tabla135[[#This Row],[Valor del control]]),AND(Tabla135[[#This Row],[No. de Control]]&gt;1,Tabla135[[#This Row],[Desplazamiento en la Matriz]]="Impacto"),AC536-(AC536*Tabla135[[#This Row],[Valor del control]]),AND(Tabla135[[#This Row],[No. de Control]]=1,Tabla135[[#This Row],[Desplazamiento en la Matriz]]="Probabilidad"),E537,AND(Tabla135[[#This Row],[No. de Control]]&gt;1,Tabla135[[#This Row],[Desplazamiento en la Matriz]]="Probabilidad"),AC536),""),"")</f>
        <v/>
      </c>
      <c r="AD537" s="310">
        <f>IFERROR(_xlfn.MINIFS(Tabla135[Probabilidad residual],Tabla135[Id Riesgo],Tabla135[[#This Row],[Id Riesgo]]),"")</f>
        <v>0.36</v>
      </c>
      <c r="AE537" s="310">
        <f>IFERROR(_xlfn.MINIFS(Tabla135[Impacto residual],Tabla135[Id Riesgo],Tabla135[[#This Row],[Id Riesgo]]),"")</f>
        <v>1</v>
      </c>
      <c r="AF537" s="310" t="str" cm="1">
        <f t="array" ref="AF5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7" s="310" t="str" cm="1">
        <f t="array" ref="AG5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7" s="213"/>
      <c r="AJ537" s="801">
        <f>_xlfn.MINIFS(Tabla135[Probabilidad residual],Tabla135[Id Riesgo],Tabla135[[#This Row],[Id Riesgo]])</f>
        <v>0.36</v>
      </c>
      <c r="AK537" s="801">
        <f>_xlfn.MINIFS(Tabla135[Impacto residual],Tabla135[Id Riesgo],Tabla135[[#This Row],[Id Riesgo]])</f>
        <v>1</v>
      </c>
      <c r="AL537" s="801"/>
      <c r="AM537" s="801"/>
      <c r="AN537" s="213"/>
      <c r="AO537" s="213"/>
      <c r="AP537" s="213"/>
      <c r="AQ537" s="213"/>
      <c r="AR537" s="213"/>
      <c r="AS537" s="213"/>
      <c r="AT537" s="213"/>
      <c r="AU537" s="213"/>
      <c r="AV537" s="213"/>
      <c r="AW537" s="213"/>
      <c r="AX537" s="213"/>
      <c r="AY537" s="213"/>
    </row>
    <row r="538" spans="1:51" ht="124.3" hidden="1" x14ac:dyDescent="0.4">
      <c r="A538" s="783" t="str">
        <f>Tabla135[[#This Row],[Id Riesgo]]</f>
        <v>RC53</v>
      </c>
      <c r="B538"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8" s="776" t="b">
        <f>Tabla135[[#This Row],[Identificado en paso 1 y 2?]]</f>
        <v>1</v>
      </c>
      <c r="D538" s="801">
        <f>_xlfn.XLOOKUP(Tabla135[[#This Row],[Id Riesgo]],Tabla13[Id Riesgo],Tabla13[Probabilidad],"",1)</f>
        <v>1</v>
      </c>
      <c r="E538" s="801">
        <f>IF(C538=TRUE,_xlfn.XLOOKUP(Tabla135[[#This Row],[Id Riesgo]],Tabla13[Id Riesgo],Tabla13[Porcentaje Impacto],"",1),"")</f>
        <v>1</v>
      </c>
      <c r="F538" s="290" t="str">
        <f t="shared" si="52"/>
        <v>RC53</v>
      </c>
      <c r="G538" s="414" t="b">
        <f>_xlfn.XLOOKUP(F538,Tabla13[Id Riesgo],Tabla13[Registro diligenciado],FALSE,1)</f>
        <v>1</v>
      </c>
      <c r="H538" s="290" t="str">
        <f>IF(G538,_xlfn.XLOOKUP(F538,Tabla6[Id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8" s="327">
        <f>_xlfn.XLOOKUP(Tabla135[[#This Row],[Id Riesgo]],Tabla13[Id Riesgo],Tabla13[Probabilidad])</f>
        <v>1</v>
      </c>
      <c r="J538" s="327">
        <f>_xlfn.XLOOKUP(Tabla135[[#This Row],[Id Riesgo]],Tabla13[Id Riesgo],Tabla13[Porcentaje Impacto],"",1)</f>
        <v>1</v>
      </c>
      <c r="K538" s="311">
        <v>7</v>
      </c>
      <c r="L538" s="314"/>
      <c r="M538" s="314"/>
      <c r="N538" s="314"/>
      <c r="O538" s="295"/>
      <c r="P538" s="314"/>
      <c r="Q538" s="328" t="str">
        <f>_xlfn.TEXTJOIN(" ",TRUE,Tabla135[[#This Row],[Actividad - Acción ¿Qué?
Inicia con verbo]],Tabla135[[#This Row],[Complemento
(Observaciones o desviaciones)]])</f>
        <v/>
      </c>
      <c r="R538" s="295"/>
      <c r="S538" s="327" t="str">
        <f>_xlfn.XLOOKUP(Tabla135[[#This Row],[Tipo de control]],Tabla7[Tipo de control],Tabla7[Peso],"",1)</f>
        <v/>
      </c>
      <c r="T538" s="290" t="str">
        <f>_xlfn.XLOOKUP(Tabla135[[#This Row],[Tipo de control]],Tabla7[Tipo de control],Tabla7[Afectación matriz],"",1)</f>
        <v/>
      </c>
      <c r="U538" s="295"/>
      <c r="V538" s="327" t="str">
        <f>_xlfn.XLOOKUP(Tabla135[[#This Row],[Implementación]],Tabla11[Implementación],Tabla11[Peso],"",1)</f>
        <v/>
      </c>
      <c r="W538" s="295"/>
      <c r="X538" s="295"/>
      <c r="Y538" s="295"/>
      <c r="Z538" s="295"/>
      <c r="AA538" s="310" t="str">
        <f>IFERROR(Tabla135[[#This Row],[Peso del control]]+Tabla135[[#This Row],[Peso de la implementación]],"")</f>
        <v/>
      </c>
      <c r="AB538" s="310" t="str" cm="1">
        <f t="array" ref="AB538">IFERROR(IF(Tabla135[[#This Row],[Registro diligenciado]]=TRUE,_xlfn.IFS(AND(Tabla135[[#This Row],[No. de Control]]=1,Tabla135[[#This Row],[Desplazamiento en la Matriz]]="Probabilidad"),D538-(D538*Tabla135[[#This Row],[Valor del control]]),AND(Tabla135[[#This Row],[No. de Control]]&gt;1,Tabla135[[#This Row],[Desplazamiento en la Matriz]]="Probabilidad"),AB537-(AB537*Tabla135[[#This Row],[Valor del control]]),AND(Tabla135[[#This Row],[No. de Control]]=1,Tabla135[[#This Row],[Desplazamiento en la Matriz]]="Impacto"),D538,AND(Tabla135[[#This Row],[No. de Control]]&gt;1,Tabla135[[#This Row],[Desplazamiento en la Matriz]]="Impacto"),AB537),""),"")</f>
        <v/>
      </c>
      <c r="AC538" s="310" t="str" cm="1">
        <f t="array" ref="AC538">IFERROR(IF(Tabla135[[#This Row],[Registro diligenciado]]=TRUE,_xlfn.IFS(AND(Tabla135[[#This Row],[No. de Control]]=1,Tabla135[[#This Row],[Desplazamiento en la Matriz]]="Impacto"),E538-(E538*Tabla135[[#This Row],[Valor del control]]),AND(Tabla135[[#This Row],[No. de Control]]&gt;1,Tabla135[[#This Row],[Desplazamiento en la Matriz]]="Impacto"),AC537-(AC537*Tabla135[[#This Row],[Valor del control]]),AND(Tabla135[[#This Row],[No. de Control]]=1,Tabla135[[#This Row],[Desplazamiento en la Matriz]]="Probabilidad"),E538,AND(Tabla135[[#This Row],[No. de Control]]&gt;1,Tabla135[[#This Row],[Desplazamiento en la Matriz]]="Probabilidad"),AC537),""),"")</f>
        <v/>
      </c>
      <c r="AD538" s="310">
        <f>IFERROR(_xlfn.MINIFS(Tabla135[Probabilidad residual],Tabla135[Id Riesgo],Tabla135[[#This Row],[Id Riesgo]]),"")</f>
        <v>0.36</v>
      </c>
      <c r="AE538" s="310">
        <f>IFERROR(_xlfn.MINIFS(Tabla135[Impacto residual],Tabla135[Id Riesgo],Tabla135[[#This Row],[Id Riesgo]]),"")</f>
        <v>1</v>
      </c>
      <c r="AF538" s="310" t="str" cm="1">
        <f t="array" ref="AF5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8" s="310" t="str" cm="1">
        <f t="array" ref="AG5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8" s="213"/>
      <c r="AJ538" s="801">
        <f>_xlfn.MINIFS(Tabla135[Probabilidad residual],Tabla135[Id Riesgo],Tabla135[[#This Row],[Id Riesgo]])</f>
        <v>0.36</v>
      </c>
      <c r="AK538" s="801">
        <f>_xlfn.MINIFS(Tabla135[Impacto residual],Tabla135[Id Riesgo],Tabla135[[#This Row],[Id Riesgo]])</f>
        <v>1</v>
      </c>
      <c r="AL538" s="801"/>
      <c r="AM538" s="801"/>
      <c r="AN538" s="213"/>
      <c r="AO538" s="213"/>
      <c r="AP538" s="213"/>
      <c r="AQ538" s="213"/>
      <c r="AR538" s="213"/>
      <c r="AS538" s="213"/>
      <c r="AT538" s="213"/>
      <c r="AU538" s="213"/>
      <c r="AV538" s="213"/>
      <c r="AW538" s="213"/>
      <c r="AX538" s="213"/>
      <c r="AY538" s="213"/>
    </row>
    <row r="539" spans="1:51" ht="124.3" hidden="1" x14ac:dyDescent="0.4">
      <c r="A539" s="783" t="str">
        <f>Tabla135[[#This Row],[Id Riesgo]]</f>
        <v>RC53</v>
      </c>
      <c r="B539"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39" s="776" t="b">
        <f>Tabla135[[#This Row],[Identificado en paso 1 y 2?]]</f>
        <v>1</v>
      </c>
      <c r="D539" s="801">
        <f>_xlfn.XLOOKUP(Tabla135[[#This Row],[Id Riesgo]],Tabla13[Id Riesgo],Tabla13[Probabilidad],"",1)</f>
        <v>1</v>
      </c>
      <c r="E539" s="801">
        <f>IF(C539=TRUE,_xlfn.XLOOKUP(Tabla135[[#This Row],[Id Riesgo]],Tabla13[Id Riesgo],Tabla13[Porcentaje Impacto],"",1),"")</f>
        <v>1</v>
      </c>
      <c r="F539" s="290" t="str">
        <f t="shared" si="52"/>
        <v>RC53</v>
      </c>
      <c r="G539" s="414" t="b">
        <f>_xlfn.XLOOKUP(F539,Tabla13[Id Riesgo],Tabla13[Registro diligenciado],FALSE,1)</f>
        <v>1</v>
      </c>
      <c r="H539" s="290" t="str">
        <f>IF(G539,_xlfn.XLOOKUP(F539,Tabla6[Id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39" s="327">
        <f>_xlfn.XLOOKUP(Tabla135[[#This Row],[Id Riesgo]],Tabla13[Id Riesgo],Tabla13[Probabilidad])</f>
        <v>1</v>
      </c>
      <c r="J539" s="327">
        <f>_xlfn.XLOOKUP(Tabla135[[#This Row],[Id Riesgo]],Tabla13[Id Riesgo],Tabla13[Porcentaje Impacto],"",1)</f>
        <v>1</v>
      </c>
      <c r="K539" s="311">
        <v>8</v>
      </c>
      <c r="L539" s="314"/>
      <c r="M539" s="314"/>
      <c r="N539" s="314"/>
      <c r="O539" s="295"/>
      <c r="P539" s="314"/>
      <c r="Q539" s="328" t="str">
        <f>_xlfn.TEXTJOIN(" ",TRUE,Tabla135[[#This Row],[Actividad - Acción ¿Qué?
Inicia con verbo]],Tabla135[[#This Row],[Complemento
(Observaciones o desviaciones)]])</f>
        <v/>
      </c>
      <c r="R539" s="295"/>
      <c r="S539" s="327" t="str">
        <f>_xlfn.XLOOKUP(Tabla135[[#This Row],[Tipo de control]],Tabla7[Tipo de control],Tabla7[Peso],"",1)</f>
        <v/>
      </c>
      <c r="T539" s="290" t="str">
        <f>_xlfn.XLOOKUP(Tabla135[[#This Row],[Tipo de control]],Tabla7[Tipo de control],Tabla7[Afectación matriz],"",1)</f>
        <v/>
      </c>
      <c r="U539" s="295"/>
      <c r="V539" s="327" t="str">
        <f>_xlfn.XLOOKUP(Tabla135[[#This Row],[Implementación]],Tabla11[Implementación],Tabla11[Peso],"",1)</f>
        <v/>
      </c>
      <c r="W539" s="295"/>
      <c r="X539" s="295"/>
      <c r="Y539" s="295"/>
      <c r="Z539" s="295"/>
      <c r="AA539" s="310" t="str">
        <f>IFERROR(Tabla135[[#This Row],[Peso del control]]+Tabla135[[#This Row],[Peso de la implementación]],"")</f>
        <v/>
      </c>
      <c r="AB539" s="310" t="str" cm="1">
        <f t="array" ref="AB539">IFERROR(IF(Tabla135[[#This Row],[Registro diligenciado]]=TRUE,_xlfn.IFS(AND(Tabla135[[#This Row],[No. de Control]]=1,Tabla135[[#This Row],[Desplazamiento en la Matriz]]="Probabilidad"),D539-(D539*Tabla135[[#This Row],[Valor del control]]),AND(Tabla135[[#This Row],[No. de Control]]&gt;1,Tabla135[[#This Row],[Desplazamiento en la Matriz]]="Probabilidad"),AB538-(AB538*Tabla135[[#This Row],[Valor del control]]),AND(Tabla135[[#This Row],[No. de Control]]=1,Tabla135[[#This Row],[Desplazamiento en la Matriz]]="Impacto"),D539,AND(Tabla135[[#This Row],[No. de Control]]&gt;1,Tabla135[[#This Row],[Desplazamiento en la Matriz]]="Impacto"),AB538),""),"")</f>
        <v/>
      </c>
      <c r="AC539" s="310" t="str" cm="1">
        <f t="array" ref="AC539">IFERROR(IF(Tabla135[[#This Row],[Registro diligenciado]]=TRUE,_xlfn.IFS(AND(Tabla135[[#This Row],[No. de Control]]=1,Tabla135[[#This Row],[Desplazamiento en la Matriz]]="Impacto"),E539-(E539*Tabla135[[#This Row],[Valor del control]]),AND(Tabla135[[#This Row],[No. de Control]]&gt;1,Tabla135[[#This Row],[Desplazamiento en la Matriz]]="Impacto"),AC538-(AC538*Tabla135[[#This Row],[Valor del control]]),AND(Tabla135[[#This Row],[No. de Control]]=1,Tabla135[[#This Row],[Desplazamiento en la Matriz]]="Probabilidad"),E539,AND(Tabla135[[#This Row],[No. de Control]]&gt;1,Tabla135[[#This Row],[Desplazamiento en la Matriz]]="Probabilidad"),AC538),""),"")</f>
        <v/>
      </c>
      <c r="AD539" s="310">
        <f>IFERROR(_xlfn.MINIFS(Tabla135[Probabilidad residual],Tabla135[Id Riesgo],Tabla135[[#This Row],[Id Riesgo]]),"")</f>
        <v>0.36</v>
      </c>
      <c r="AE539" s="310">
        <f>IFERROR(_xlfn.MINIFS(Tabla135[Impacto residual],Tabla135[Id Riesgo],Tabla135[[#This Row],[Id Riesgo]]),"")</f>
        <v>1</v>
      </c>
      <c r="AF539" s="310" t="str" cm="1">
        <f t="array" ref="AF5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39" s="310" t="str" cm="1">
        <f t="array" ref="AG5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39" s="213"/>
      <c r="AJ539" s="801">
        <f>_xlfn.MINIFS(Tabla135[Probabilidad residual],Tabla135[Id Riesgo],Tabla135[[#This Row],[Id Riesgo]])</f>
        <v>0.36</v>
      </c>
      <c r="AK539" s="801">
        <f>_xlfn.MINIFS(Tabla135[Impacto residual],Tabla135[Id Riesgo],Tabla135[[#This Row],[Id Riesgo]])</f>
        <v>1</v>
      </c>
      <c r="AL539" s="801"/>
      <c r="AM539" s="801"/>
      <c r="AN539" s="213"/>
      <c r="AO539" s="213"/>
      <c r="AP539" s="213"/>
      <c r="AQ539" s="213"/>
      <c r="AR539" s="213"/>
      <c r="AS539" s="213"/>
      <c r="AT539" s="213"/>
      <c r="AU539" s="213"/>
      <c r="AV539" s="213"/>
      <c r="AW539" s="213"/>
      <c r="AX539" s="213"/>
      <c r="AY539" s="213"/>
    </row>
    <row r="540" spans="1:51" ht="124.3" hidden="1" x14ac:dyDescent="0.4">
      <c r="A540" s="783" t="str">
        <f>Tabla135[[#This Row],[Id Riesgo]]</f>
        <v>RC53</v>
      </c>
      <c r="B540"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40" s="776" t="b">
        <f>Tabla135[[#This Row],[Identificado en paso 1 y 2?]]</f>
        <v>1</v>
      </c>
      <c r="D540" s="801">
        <f>_xlfn.XLOOKUP(Tabla135[[#This Row],[Id Riesgo]],Tabla13[Id Riesgo],Tabla13[Probabilidad],"",1)</f>
        <v>1</v>
      </c>
      <c r="E540" s="801">
        <f>IF(C540=TRUE,_xlfn.XLOOKUP(Tabla135[[#This Row],[Id Riesgo]],Tabla13[Id Riesgo],Tabla13[Porcentaje Impacto],"",1),"")</f>
        <v>1</v>
      </c>
      <c r="F540" s="290" t="str">
        <f t="shared" si="52"/>
        <v>RC53</v>
      </c>
      <c r="G540" s="414" t="b">
        <f>_xlfn.XLOOKUP(F540,Tabla13[Id Riesgo],Tabla13[Registro diligenciado],FALSE,1)</f>
        <v>1</v>
      </c>
      <c r="H540" s="290" t="str">
        <f>IF(G540,_xlfn.XLOOKUP(F540,Tabla6[Id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40" s="327">
        <f>_xlfn.XLOOKUP(Tabla135[[#This Row],[Id Riesgo]],Tabla13[Id Riesgo],Tabla13[Probabilidad])</f>
        <v>1</v>
      </c>
      <c r="J540" s="327">
        <f>_xlfn.XLOOKUP(Tabla135[[#This Row],[Id Riesgo]],Tabla13[Id Riesgo],Tabla13[Porcentaje Impacto],"",1)</f>
        <v>1</v>
      </c>
      <c r="K540" s="311">
        <v>9</v>
      </c>
      <c r="L540" s="314"/>
      <c r="M540" s="314"/>
      <c r="N540" s="314"/>
      <c r="O540" s="295"/>
      <c r="P540" s="314"/>
      <c r="Q540" s="328" t="str">
        <f>_xlfn.TEXTJOIN(" ",TRUE,Tabla135[[#This Row],[Actividad - Acción ¿Qué?
Inicia con verbo]],Tabla135[[#This Row],[Complemento
(Observaciones o desviaciones)]])</f>
        <v/>
      </c>
      <c r="R540" s="295"/>
      <c r="S540" s="327" t="str">
        <f>_xlfn.XLOOKUP(Tabla135[[#This Row],[Tipo de control]],Tabla7[Tipo de control],Tabla7[Peso],"",1)</f>
        <v/>
      </c>
      <c r="T540" s="290" t="str">
        <f>_xlfn.XLOOKUP(Tabla135[[#This Row],[Tipo de control]],Tabla7[Tipo de control],Tabla7[Afectación matriz],"",1)</f>
        <v/>
      </c>
      <c r="U540" s="295"/>
      <c r="V540" s="327" t="str">
        <f>_xlfn.XLOOKUP(Tabla135[[#This Row],[Implementación]],Tabla11[Implementación],Tabla11[Peso],"",1)</f>
        <v/>
      </c>
      <c r="W540" s="295"/>
      <c r="X540" s="295"/>
      <c r="Y540" s="295"/>
      <c r="Z540" s="295"/>
      <c r="AA540" s="310" t="str">
        <f>IFERROR(Tabla135[[#This Row],[Peso del control]]+Tabla135[[#This Row],[Peso de la implementación]],"")</f>
        <v/>
      </c>
      <c r="AB540" s="310" t="str" cm="1">
        <f t="array" ref="AB540">IFERROR(IF(Tabla135[[#This Row],[Registro diligenciado]]=TRUE,_xlfn.IFS(AND(Tabla135[[#This Row],[No. de Control]]=1,Tabla135[[#This Row],[Desplazamiento en la Matriz]]="Probabilidad"),D540-(D540*Tabla135[[#This Row],[Valor del control]]),AND(Tabla135[[#This Row],[No. de Control]]&gt;1,Tabla135[[#This Row],[Desplazamiento en la Matriz]]="Probabilidad"),AB539-(AB539*Tabla135[[#This Row],[Valor del control]]),AND(Tabla135[[#This Row],[No. de Control]]=1,Tabla135[[#This Row],[Desplazamiento en la Matriz]]="Impacto"),D540,AND(Tabla135[[#This Row],[No. de Control]]&gt;1,Tabla135[[#This Row],[Desplazamiento en la Matriz]]="Impacto"),AB539),""),"")</f>
        <v/>
      </c>
      <c r="AC540" s="310" t="str" cm="1">
        <f t="array" ref="AC540">IFERROR(IF(Tabla135[[#This Row],[Registro diligenciado]]=TRUE,_xlfn.IFS(AND(Tabla135[[#This Row],[No. de Control]]=1,Tabla135[[#This Row],[Desplazamiento en la Matriz]]="Impacto"),E540-(E540*Tabla135[[#This Row],[Valor del control]]),AND(Tabla135[[#This Row],[No. de Control]]&gt;1,Tabla135[[#This Row],[Desplazamiento en la Matriz]]="Impacto"),AC539-(AC539*Tabla135[[#This Row],[Valor del control]]),AND(Tabla135[[#This Row],[No. de Control]]=1,Tabla135[[#This Row],[Desplazamiento en la Matriz]]="Probabilidad"),E540,AND(Tabla135[[#This Row],[No. de Control]]&gt;1,Tabla135[[#This Row],[Desplazamiento en la Matriz]]="Probabilidad"),AC539),""),"")</f>
        <v/>
      </c>
      <c r="AD540" s="310">
        <f>IFERROR(_xlfn.MINIFS(Tabla135[Probabilidad residual],Tabla135[Id Riesgo],Tabla135[[#This Row],[Id Riesgo]]),"")</f>
        <v>0.36</v>
      </c>
      <c r="AE540" s="310">
        <f>IFERROR(_xlfn.MINIFS(Tabla135[Impacto residual],Tabla135[Id Riesgo],Tabla135[[#This Row],[Id Riesgo]]),"")</f>
        <v>1</v>
      </c>
      <c r="AF540" s="310" t="str" cm="1">
        <f t="array" ref="AF5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40" s="310" t="str" cm="1">
        <f t="array" ref="AG5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0" s="213"/>
      <c r="AJ540" s="801">
        <f>_xlfn.MINIFS(Tabla135[Probabilidad residual],Tabla135[Id Riesgo],Tabla135[[#This Row],[Id Riesgo]])</f>
        <v>0.36</v>
      </c>
      <c r="AK540" s="801">
        <f>_xlfn.MINIFS(Tabla135[Impacto residual],Tabla135[Id Riesgo],Tabla135[[#This Row],[Id Riesgo]])</f>
        <v>1</v>
      </c>
      <c r="AL540" s="801"/>
      <c r="AM540" s="801"/>
      <c r="AN540" s="213"/>
      <c r="AO540" s="213"/>
      <c r="AP540" s="213"/>
      <c r="AQ540" s="213"/>
      <c r="AR540" s="213"/>
      <c r="AS540" s="213"/>
      <c r="AT540" s="213"/>
      <c r="AU540" s="213"/>
      <c r="AV540" s="213"/>
      <c r="AW540" s="213"/>
      <c r="AX540" s="213"/>
      <c r="AY540" s="213"/>
    </row>
    <row r="541" spans="1:51" ht="124.3" hidden="1" x14ac:dyDescent="0.4">
      <c r="A541" s="783" t="str">
        <f>Tabla135[[#This Row],[Id Riesgo]]</f>
        <v>RC53</v>
      </c>
      <c r="B541" s="784" t="str">
        <f>Tabla135[[#This Row],[Riesgo]]</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C541" s="776" t="b">
        <f>Tabla135[[#This Row],[Identificado en paso 1 y 2?]]</f>
        <v>1</v>
      </c>
      <c r="D541" s="801">
        <f>_xlfn.XLOOKUP(Tabla135[[#This Row],[Id Riesgo]],Tabla13[Id Riesgo],Tabla13[Probabilidad],"",1)</f>
        <v>1</v>
      </c>
      <c r="E541" s="801">
        <f>IF(C541=TRUE,_xlfn.XLOOKUP(Tabla135[[#This Row],[Id Riesgo]],Tabla13[Id Riesgo],Tabla13[Porcentaje Impacto],"",1),"")</f>
        <v>1</v>
      </c>
      <c r="F541" s="290" t="str">
        <f t="shared" si="52"/>
        <v>RC53</v>
      </c>
      <c r="G541" s="414" t="b">
        <f>_xlfn.XLOOKUP(F541,Tabla13[Id Riesgo],Tabla13[Registro diligenciado],FALSE,1)</f>
        <v>1</v>
      </c>
      <c r="H541" s="290" t="str">
        <f>IF(G541,_xlfn.XLOOKUP(F541,Tabla6[Id Riesgo],Tabla6[DESCRIPCIÓN DEL RIESGO],FALSE,1),"")</f>
        <v xml:space="preserve">Posibilidad de afectación Legal, Reputacional, Económica, Operativa por Fraude interno, Conflicto de Intereses debido a la aprobación, validación o certificación de informes, entregables o soportes sin verificación real del cumplimiento de las obligaciones contractuales, favoreciendo indebidamente al contratista o a un tercero.
</v>
      </c>
      <c r="I541" s="327">
        <f>_xlfn.XLOOKUP(Tabla135[[#This Row],[Id Riesgo]],Tabla13[Id Riesgo],Tabla13[Probabilidad])</f>
        <v>1</v>
      </c>
      <c r="J541" s="327">
        <f>_xlfn.XLOOKUP(Tabla135[[#This Row],[Id Riesgo]],Tabla13[Id Riesgo],Tabla13[Porcentaje Impacto],"",1)</f>
        <v>1</v>
      </c>
      <c r="K541" s="311">
        <v>10</v>
      </c>
      <c r="L541" s="314"/>
      <c r="M541" s="314"/>
      <c r="N541" s="314"/>
      <c r="O541" s="295"/>
      <c r="P541" s="314"/>
      <c r="Q541" s="328" t="str">
        <f>_xlfn.TEXTJOIN(" ",TRUE,Tabla135[[#This Row],[Actividad - Acción ¿Qué?
Inicia con verbo]],Tabla135[[#This Row],[Complemento
(Observaciones o desviaciones)]])</f>
        <v/>
      </c>
      <c r="R541" s="295"/>
      <c r="S541" s="327" t="str">
        <f>_xlfn.XLOOKUP(Tabla135[[#This Row],[Tipo de control]],Tabla7[Tipo de control],Tabla7[Peso],"",1)</f>
        <v/>
      </c>
      <c r="T541" s="290" t="str">
        <f>_xlfn.XLOOKUP(Tabla135[[#This Row],[Tipo de control]],Tabla7[Tipo de control],Tabla7[Afectación matriz],"",1)</f>
        <v/>
      </c>
      <c r="U541" s="295"/>
      <c r="V541" s="327" t="str">
        <f>_xlfn.XLOOKUP(Tabla135[[#This Row],[Implementación]],Tabla11[Implementación],Tabla11[Peso],"",1)</f>
        <v/>
      </c>
      <c r="W541" s="295"/>
      <c r="X541" s="295"/>
      <c r="Y541" s="295"/>
      <c r="Z541" s="295"/>
      <c r="AA541" s="310" t="str">
        <f>IFERROR(Tabla135[[#This Row],[Peso del control]]+Tabla135[[#This Row],[Peso de la implementación]],"")</f>
        <v/>
      </c>
      <c r="AB541" s="310" t="str" cm="1">
        <f t="array" ref="AB541">IFERROR(IF(Tabla135[[#This Row],[Registro diligenciado]]=TRUE,_xlfn.IFS(AND(Tabla135[[#This Row],[No. de Control]]=1,Tabla135[[#This Row],[Desplazamiento en la Matriz]]="Probabilidad"),D541-(D541*Tabla135[[#This Row],[Valor del control]]),AND(Tabla135[[#This Row],[No. de Control]]&gt;1,Tabla135[[#This Row],[Desplazamiento en la Matriz]]="Probabilidad"),AB540-(AB540*Tabla135[[#This Row],[Valor del control]]),AND(Tabla135[[#This Row],[No. de Control]]=1,Tabla135[[#This Row],[Desplazamiento en la Matriz]]="Impacto"),D541,AND(Tabla135[[#This Row],[No. de Control]]&gt;1,Tabla135[[#This Row],[Desplazamiento en la Matriz]]="Impacto"),AB540),""),"")</f>
        <v/>
      </c>
      <c r="AC541" s="310" t="str" cm="1">
        <f t="array" ref="AC541">IFERROR(IF(Tabla135[[#This Row],[Registro diligenciado]]=TRUE,_xlfn.IFS(AND(Tabla135[[#This Row],[No. de Control]]=1,Tabla135[[#This Row],[Desplazamiento en la Matriz]]="Impacto"),E541-(E541*Tabla135[[#This Row],[Valor del control]]),AND(Tabla135[[#This Row],[No. de Control]]&gt;1,Tabla135[[#This Row],[Desplazamiento en la Matriz]]="Impacto"),AC540-(AC540*Tabla135[[#This Row],[Valor del control]]),AND(Tabla135[[#This Row],[No. de Control]]=1,Tabla135[[#This Row],[Desplazamiento en la Matriz]]="Probabilidad"),E541,AND(Tabla135[[#This Row],[No. de Control]]&gt;1,Tabla135[[#This Row],[Desplazamiento en la Matriz]]="Probabilidad"),AC540),""),"")</f>
        <v/>
      </c>
      <c r="AD541" s="310">
        <f>IFERROR(_xlfn.MINIFS(Tabla135[Probabilidad residual],Tabla135[Id Riesgo],Tabla135[[#This Row],[Id Riesgo]]),"")</f>
        <v>0.36</v>
      </c>
      <c r="AE541" s="310">
        <f>IFERROR(_xlfn.MINIFS(Tabla135[Impacto residual],Tabla135[Id Riesgo],Tabla135[[#This Row],[Id Riesgo]]),"")</f>
        <v>1</v>
      </c>
      <c r="AF541" s="310" t="str" cm="1">
        <f t="array" ref="AF5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41" s="310" t="str" cm="1">
        <f t="array" ref="AG5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1" s="213"/>
      <c r="AJ541" s="801">
        <f>_xlfn.MINIFS(Tabla135[Probabilidad residual],Tabla135[Id Riesgo],Tabla135[[#This Row],[Id Riesgo]])</f>
        <v>0.36</v>
      </c>
      <c r="AK541" s="801">
        <f>_xlfn.MINIFS(Tabla135[Impacto residual],Tabla135[Id Riesgo],Tabla135[[#This Row],[Id Riesgo]])</f>
        <v>1</v>
      </c>
      <c r="AL541" s="801"/>
      <c r="AM541" s="801"/>
      <c r="AN541" s="213"/>
      <c r="AO541" s="213"/>
      <c r="AP541" s="213"/>
      <c r="AQ541" s="213"/>
      <c r="AR541" s="213"/>
      <c r="AS541" s="213"/>
      <c r="AT541" s="213"/>
      <c r="AU541" s="213"/>
      <c r="AV541" s="213"/>
      <c r="AW541" s="213"/>
      <c r="AX541" s="213"/>
      <c r="AY541" s="213"/>
    </row>
    <row r="542" spans="1:51" ht="74.599999999999994" x14ac:dyDescent="0.4">
      <c r="A542" s="783" t="str">
        <f>Tabla135[[#This Row],[Id Riesgo]]</f>
        <v>RC54</v>
      </c>
      <c r="B542" s="784" t="str">
        <f>Tabla135[[#This Row],[Riesgo]]</f>
        <v>Posibilidad de afectación Reputacional, Legal, Económica por Corrupción debido a uso indebido de los bienes devolutivos de la Agencia Nacional de Tierras con el fin de sacar provecho personal o privado sobre un bien publico</v>
      </c>
      <c r="C542" s="776" t="b">
        <f>Tabla135[[#This Row],[Identificado en paso 1 y 2?]]</f>
        <v>1</v>
      </c>
      <c r="D542" s="801">
        <f>_xlfn.XLOOKUP(Tabla135[[#This Row],[Id Riesgo]],Tabla13[Id Riesgo],Tabla13[Probabilidad],"",1)</f>
        <v>0.6</v>
      </c>
      <c r="E542" s="801">
        <f>IF(C542=TRUE,_xlfn.XLOOKUP(Tabla135[[#This Row],[Id Riesgo]],Tabla13[Id Riesgo],Tabla13[Porcentaje Impacto],"",1),"")</f>
        <v>1</v>
      </c>
      <c r="F542" s="290" t="s">
        <v>645</v>
      </c>
      <c r="G542" s="414" t="b">
        <f>_xlfn.XLOOKUP(F542,Tabla13[Id Riesgo],Tabla13[Registro diligenciado],FALSE,1)</f>
        <v>1</v>
      </c>
      <c r="H542" s="290" t="str">
        <f>IF(G542,_xlfn.XLOOKUP(F542,Tabla6[Id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2" s="327">
        <f>_xlfn.XLOOKUP(Tabla135[[#This Row],[Id Riesgo]],Tabla13[Id Riesgo],Tabla13[Probabilidad])</f>
        <v>0.6</v>
      </c>
      <c r="J542" s="327">
        <f>_xlfn.XLOOKUP(Tabla135[[#This Row],[Id Riesgo]],Tabla13[Id Riesgo],Tabla13[Porcentaje Impacto],"",1)</f>
        <v>1</v>
      </c>
      <c r="K542" s="311">
        <v>1</v>
      </c>
      <c r="L542" s="314" t="s">
        <v>252</v>
      </c>
      <c r="M542" s="314" t="s">
        <v>236</v>
      </c>
      <c r="N542" s="314"/>
      <c r="O542" s="295" t="s">
        <v>1079</v>
      </c>
      <c r="P542" s="314" t="s">
        <v>1080</v>
      </c>
      <c r="Q542" s="328" t="str">
        <f>_xlfn.TEXTJOIN(" ",TRUE,Tabla135[[#This Row],[Actividad - Acción ¿Qué?
Inicia con verbo]],Tabla135[[#This Row],[Complemento
(Observaciones o desviaciones)]])</f>
        <v>Revisión a las bases de datos de los bienes  de la entidad, contenidos en la herramienta de gestión Apoteosys (o la plataforma dispuesta),  con el fin de verificar la existencia de estos y detectar posibles faltantes del inventario.</v>
      </c>
      <c r="R542" s="295" t="s">
        <v>135</v>
      </c>
      <c r="S542" s="327">
        <f>_xlfn.XLOOKUP(Tabla135[[#This Row],[Tipo de control]],Tabla7[Tipo de control],Tabla7[Peso],"",1)</f>
        <v>0.15</v>
      </c>
      <c r="T542" s="290" t="str">
        <f>_xlfn.XLOOKUP(Tabla135[[#This Row],[Tipo de control]],Tabla7[Tipo de control],Tabla7[Afectación matriz],"",1)</f>
        <v>Probabilidad</v>
      </c>
      <c r="U542" s="295" t="s">
        <v>136</v>
      </c>
      <c r="V542" s="327">
        <f>_xlfn.XLOOKUP(Tabla135[[#This Row],[Implementación]],Tabla11[Implementación],Tabla11[Peso],"",1)</f>
        <v>0.15</v>
      </c>
      <c r="W542" s="295" t="s">
        <v>131</v>
      </c>
      <c r="X542" s="295" t="s">
        <v>222</v>
      </c>
      <c r="Y542" s="295" t="s">
        <v>100</v>
      </c>
      <c r="Z542" s="295" t="s">
        <v>101</v>
      </c>
      <c r="AA542" s="310">
        <f>IFERROR(Tabla135[[#This Row],[Peso del control]]+Tabla135[[#This Row],[Peso de la implementación]],"")</f>
        <v>0.3</v>
      </c>
      <c r="AB542" s="310" cm="1">
        <f t="array" ref="AB542">IFERROR(IF(Tabla135[[#This Row],[Registro diligenciado]]=TRUE,_xlfn.IFS(AND(Tabla135[[#This Row],[No. de Control]]=1,Tabla135[[#This Row],[Desplazamiento en la Matriz]]="Probabilidad"),D542-(D542*Tabla135[[#This Row],[Valor del control]]),AND(Tabla135[[#This Row],[No. de Control]]&gt;1,Tabla135[[#This Row],[Desplazamiento en la Matriz]]="Probabilidad"),AB541-(AB541*Tabla135[[#This Row],[Valor del control]]),AND(Tabla135[[#This Row],[No. de Control]]=1,Tabla135[[#This Row],[Desplazamiento en la Matriz]]="Impacto"),D542,AND(Tabla135[[#This Row],[No. de Control]]&gt;1,Tabla135[[#This Row],[Desplazamiento en la Matriz]]="Impacto"),AB541),""),"")</f>
        <v>0.42</v>
      </c>
      <c r="AC542" s="310" cm="1">
        <f t="array" ref="AC542">IFERROR(IF(Tabla135[[#This Row],[Registro diligenciado]]=TRUE,_xlfn.IFS(AND(Tabla135[[#This Row],[No. de Control]]=1,Tabla135[[#This Row],[Desplazamiento en la Matriz]]="Impacto"),E542-(E542*Tabla135[[#This Row],[Valor del control]]),AND(Tabla135[[#This Row],[No. de Control]]&gt;1,Tabla135[[#This Row],[Desplazamiento en la Matriz]]="Impacto"),AC541-(AC541*Tabla135[[#This Row],[Valor del control]]),AND(Tabla135[[#This Row],[No. de Control]]=1,Tabla135[[#This Row],[Desplazamiento en la Matriz]]="Probabilidad"),E542,AND(Tabla135[[#This Row],[No. de Control]]&gt;1,Tabla135[[#This Row],[Desplazamiento en la Matriz]]="Probabilidad"),AC541),""),"")</f>
        <v>1</v>
      </c>
      <c r="AD542" s="310">
        <f>IFERROR(_xlfn.MINIFS(Tabla135[Probabilidad residual],Tabla135[Id Riesgo],Tabla135[[#This Row],[Id Riesgo]]),"")</f>
        <v>0.42</v>
      </c>
      <c r="AE542" s="310">
        <f>IFERROR(_xlfn.MINIFS(Tabla135[Impacto residual],Tabla135[Id Riesgo],Tabla135[[#This Row],[Id Riesgo]]),"")</f>
        <v>1</v>
      </c>
      <c r="AF542" s="310" t="str" cm="1">
        <f t="array" ref="AF5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2" s="310" t="str" cm="1">
        <f t="array" ref="AG5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42" s="213"/>
      <c r="AJ542" s="801">
        <f>_xlfn.MINIFS(Tabla135[Probabilidad residual],Tabla135[Id Riesgo],Tabla135[[#This Row],[Id Riesgo]])</f>
        <v>0.42</v>
      </c>
      <c r="AK542" s="801">
        <f>_xlfn.MINIFS(Tabla135[Impacto residual],Tabla135[Id Riesgo],Tabla135[[#This Row],[Id Riesgo]])</f>
        <v>1</v>
      </c>
      <c r="AL542" s="801" t="str" cm="1">
        <f t="array" ref="AL542">IFERROR(_xlfn.IFS(AND(AJ542&gt;=CONFIGURACIÓN!$BF$6,AJ542&lt;=CONFIGURACIÓN!$BG$6),CONFIGURACIÓN!$BE$6,AND(AJ542&gt;=CONFIGURACIÓN!$BF$7,AJ542&lt;=CONFIGURACIÓN!$BG$7),CONFIGURACIÓN!$BE$7,AND(AJ542&gt;=CONFIGURACIÓN!$BF$8,AJ542&lt;=CONFIGURACIÓN!$BG$8),CONFIGURACIÓN!$BE$8,AND(AJ542&gt;=CONFIGURACIÓN!$BF$9,AJ542&lt;=CONFIGURACIÓN!$BG$9),CONFIGURACIÓN!$BE$9,AND(AJ542&gt;=CONFIGURACIÓN!$BF$10,AJ542&lt;=CONFIGURACIÓN!$BG$10),CONFIGURACIÓN!$BE$10),"")</f>
        <v>Media</v>
      </c>
      <c r="AM542" s="801" t="str" cm="1">
        <f t="array" ref="AM542">IFERROR(_xlfn.IFS(AND(AK542&gt;=CONFIGURACIÓN!$BJ$6,AK542&lt;=CONFIGURACIÓN!$BK$6),CONFIGURACIÓN!$BI$6,AND(AK542&gt;=CONFIGURACIÓN!$BJ$7,AK542&lt;=CONFIGURACIÓN!$BK$7),CONFIGURACIÓN!$BI$7,AND(AK542&gt;=CONFIGURACIÓN!$BJ$8,AK542&lt;=CONFIGURACIÓN!$BK$8),CONFIGURACIÓN!$BI$8,AND(AK542&gt;=CONFIGURACIÓN!$BJ$9,AK542&lt;=CONFIGURACIÓN!$BK$9),CONFIGURACIÓN!$BI$9,AND(AK542&gt;=CONFIGURACIÓN!$BJ$10,AK542&lt;=CONFIGURACIÓN!$BK$10),CONFIGURACIÓN!$BI$10),"")</f>
        <v>Castastrófico</v>
      </c>
      <c r="AN542" s="213"/>
      <c r="AO542" s="213"/>
      <c r="AP542" s="213"/>
      <c r="AQ542" s="213"/>
      <c r="AR542" s="213"/>
      <c r="AS542" s="213"/>
      <c r="AT542" s="213"/>
      <c r="AU542" s="213"/>
      <c r="AV542" s="213"/>
      <c r="AW542" s="213"/>
      <c r="AX542" s="213"/>
      <c r="AY542" s="213"/>
    </row>
    <row r="543" spans="1:51" ht="74.599999999999994" x14ac:dyDescent="0.4">
      <c r="A543" s="783" t="str">
        <f>Tabla135[[#This Row],[Id Riesgo]]</f>
        <v>RC54</v>
      </c>
      <c r="B543" s="784" t="str">
        <f>Tabla135[[#This Row],[Riesgo]]</f>
        <v>Posibilidad de afectación Reputacional, Legal, Económica por Corrupción debido a uso indebido de los bienes devolutivos de la Agencia Nacional de Tierras con el fin de sacar provecho personal o privado sobre un bien publico</v>
      </c>
      <c r="C543" s="776" t="b">
        <f>Tabla135[[#This Row],[Identificado en paso 1 y 2?]]</f>
        <v>1</v>
      </c>
      <c r="D543" s="801">
        <f>_xlfn.XLOOKUP(Tabla135[[#This Row],[Id Riesgo]],Tabla13[Id Riesgo],Tabla13[Probabilidad],"",1)</f>
        <v>0.6</v>
      </c>
      <c r="E543" s="801">
        <f>IF(C543=TRUE,_xlfn.XLOOKUP(Tabla135[[#This Row],[Id Riesgo]],Tabla13[Id Riesgo],Tabla13[Porcentaje Impacto],"",1),"")</f>
        <v>1</v>
      </c>
      <c r="F543" s="290" t="str">
        <f t="shared" ref="F543:F551" si="53">F542</f>
        <v>RC54</v>
      </c>
      <c r="G543" s="414" t="b">
        <f>_xlfn.XLOOKUP(F543,Tabla13[Id Riesgo],Tabla13[Registro diligenciado],FALSE,1)</f>
        <v>1</v>
      </c>
      <c r="H543" s="290" t="str">
        <f>IF(G543,_xlfn.XLOOKUP(F543,Tabla6[Id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3" s="327">
        <f>_xlfn.XLOOKUP(Tabla135[[#This Row],[Id Riesgo]],Tabla13[Id Riesgo],Tabla13[Probabilidad])</f>
        <v>0.6</v>
      </c>
      <c r="J543" s="327">
        <f>_xlfn.XLOOKUP(Tabla135[[#This Row],[Id Riesgo]],Tabla13[Id Riesgo],Tabla13[Porcentaje Impacto],"",1)</f>
        <v>1</v>
      </c>
      <c r="K543" s="311">
        <v>2</v>
      </c>
      <c r="L543" s="314"/>
      <c r="M543" s="314"/>
      <c r="N543" s="314"/>
      <c r="O543" s="295"/>
      <c r="P543" s="314"/>
      <c r="Q543" s="328" t="str">
        <f>_xlfn.TEXTJOIN(" ",TRUE,Tabla135[[#This Row],[Actividad - Acción ¿Qué?
Inicia con verbo]],Tabla135[[#This Row],[Complemento
(Observaciones o desviaciones)]])</f>
        <v/>
      </c>
      <c r="R543" s="295"/>
      <c r="S543" s="327" t="str">
        <f>_xlfn.XLOOKUP(Tabla135[[#This Row],[Tipo de control]],Tabla7[Tipo de control],Tabla7[Peso],"",1)</f>
        <v/>
      </c>
      <c r="T543" s="290" t="str">
        <f>_xlfn.XLOOKUP(Tabla135[[#This Row],[Tipo de control]],Tabla7[Tipo de control],Tabla7[Afectación matriz],"",1)</f>
        <v/>
      </c>
      <c r="U543" s="295"/>
      <c r="V543" s="327" t="str">
        <f>_xlfn.XLOOKUP(Tabla135[[#This Row],[Implementación]],Tabla11[Implementación],Tabla11[Peso],"",1)</f>
        <v/>
      </c>
      <c r="W543" s="295"/>
      <c r="X543" s="295"/>
      <c r="Y543" s="295"/>
      <c r="Z543" s="295"/>
      <c r="AA543" s="310" t="str">
        <f>IFERROR(Tabla135[[#This Row],[Peso del control]]+Tabla135[[#This Row],[Peso de la implementación]],"")</f>
        <v/>
      </c>
      <c r="AB543" s="310" t="str" cm="1">
        <f t="array" ref="AB543">IFERROR(IF(Tabla135[[#This Row],[Registro diligenciado]]=TRUE,_xlfn.IFS(AND(Tabla135[[#This Row],[No. de Control]]=1,Tabla135[[#This Row],[Desplazamiento en la Matriz]]="Probabilidad"),D543-(D543*Tabla135[[#This Row],[Valor del control]]),AND(Tabla135[[#This Row],[No. de Control]]&gt;1,Tabla135[[#This Row],[Desplazamiento en la Matriz]]="Probabilidad"),AB542-(AB542*Tabla135[[#This Row],[Valor del control]]),AND(Tabla135[[#This Row],[No. de Control]]=1,Tabla135[[#This Row],[Desplazamiento en la Matriz]]="Impacto"),D543,AND(Tabla135[[#This Row],[No. de Control]]&gt;1,Tabla135[[#This Row],[Desplazamiento en la Matriz]]="Impacto"),AB542),""),"")</f>
        <v/>
      </c>
      <c r="AC543" s="310" t="str" cm="1">
        <f t="array" ref="AC543">IFERROR(IF(Tabla135[[#This Row],[Registro diligenciado]]=TRUE,_xlfn.IFS(AND(Tabla135[[#This Row],[No. de Control]]=1,Tabla135[[#This Row],[Desplazamiento en la Matriz]]="Impacto"),E543-(E543*Tabla135[[#This Row],[Valor del control]]),AND(Tabla135[[#This Row],[No. de Control]]&gt;1,Tabla135[[#This Row],[Desplazamiento en la Matriz]]="Impacto"),AC542-(AC542*Tabla135[[#This Row],[Valor del control]]),AND(Tabla135[[#This Row],[No. de Control]]=1,Tabla135[[#This Row],[Desplazamiento en la Matriz]]="Probabilidad"),E543,AND(Tabla135[[#This Row],[No. de Control]]&gt;1,Tabla135[[#This Row],[Desplazamiento en la Matriz]]="Probabilidad"),AC542),""),"")</f>
        <v/>
      </c>
      <c r="AD543" s="310">
        <f>IFERROR(_xlfn.MINIFS(Tabla135[Probabilidad residual],Tabla135[Id Riesgo],Tabla135[[#This Row],[Id Riesgo]]),"")</f>
        <v>0.42</v>
      </c>
      <c r="AE543" s="310">
        <f>IFERROR(_xlfn.MINIFS(Tabla135[Impacto residual],Tabla135[Id Riesgo],Tabla135[[#This Row],[Id Riesgo]]),"")</f>
        <v>1</v>
      </c>
      <c r="AF543" s="310" t="str" cm="1">
        <f t="array" ref="AF5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3" s="310" t="str" cm="1">
        <f t="array" ref="AG5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3" s="213"/>
      <c r="AJ543" s="801">
        <f>_xlfn.MINIFS(Tabla135[Probabilidad residual],Tabla135[Id Riesgo],Tabla135[[#This Row],[Id Riesgo]])</f>
        <v>0.42</v>
      </c>
      <c r="AK543" s="801">
        <f>_xlfn.MINIFS(Tabla135[Impacto residual],Tabla135[Id Riesgo],Tabla135[[#This Row],[Id Riesgo]])</f>
        <v>1</v>
      </c>
      <c r="AL543" s="801"/>
      <c r="AM543" s="801"/>
      <c r="AN543" s="213"/>
      <c r="AO543" s="213"/>
      <c r="AP543" s="213"/>
      <c r="AQ543" s="213"/>
      <c r="AR543" s="213"/>
      <c r="AS543" s="213"/>
      <c r="AT543" s="213"/>
      <c r="AU543" s="213"/>
      <c r="AV543" s="213"/>
      <c r="AW543" s="213"/>
      <c r="AX543" s="213"/>
      <c r="AY543" s="213"/>
    </row>
    <row r="544" spans="1:51" ht="74.599999999999994" x14ac:dyDescent="0.4">
      <c r="A544" s="783" t="str">
        <f>Tabla135[[#This Row],[Id Riesgo]]</f>
        <v>RC54</v>
      </c>
      <c r="B544" s="784" t="str">
        <f>Tabla135[[#This Row],[Riesgo]]</f>
        <v>Posibilidad de afectación Reputacional, Legal, Económica por Corrupción debido a uso indebido de los bienes devolutivos de la Agencia Nacional de Tierras con el fin de sacar provecho personal o privado sobre un bien publico</v>
      </c>
      <c r="C544" s="776" t="b">
        <f>Tabla135[[#This Row],[Identificado en paso 1 y 2?]]</f>
        <v>1</v>
      </c>
      <c r="D544" s="801">
        <f>_xlfn.XLOOKUP(Tabla135[[#This Row],[Id Riesgo]],Tabla13[Id Riesgo],Tabla13[Probabilidad],"",1)</f>
        <v>0.6</v>
      </c>
      <c r="E544" s="801">
        <f>IF(C544=TRUE,_xlfn.XLOOKUP(Tabla135[[#This Row],[Id Riesgo]],Tabla13[Id Riesgo],Tabla13[Porcentaje Impacto],"",1),"")</f>
        <v>1</v>
      </c>
      <c r="F544" s="290" t="str">
        <f t="shared" si="53"/>
        <v>RC54</v>
      </c>
      <c r="G544" s="414" t="b">
        <f>_xlfn.XLOOKUP(F544,Tabla13[Id Riesgo],Tabla13[Registro diligenciado],FALSE,1)</f>
        <v>1</v>
      </c>
      <c r="H544" s="290" t="str">
        <f>IF(G544,_xlfn.XLOOKUP(F544,Tabla6[Id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4" s="327">
        <f>_xlfn.XLOOKUP(Tabla135[[#This Row],[Id Riesgo]],Tabla13[Id Riesgo],Tabla13[Probabilidad])</f>
        <v>0.6</v>
      </c>
      <c r="J544" s="327">
        <f>_xlfn.XLOOKUP(Tabla135[[#This Row],[Id Riesgo]],Tabla13[Id Riesgo],Tabla13[Porcentaje Impacto],"",1)</f>
        <v>1</v>
      </c>
      <c r="K544" s="311">
        <v>3</v>
      </c>
      <c r="L544" s="314"/>
      <c r="M544" s="314"/>
      <c r="N544" s="314"/>
      <c r="O544" s="295"/>
      <c r="P544" s="314"/>
      <c r="Q544" s="328" t="str">
        <f>_xlfn.TEXTJOIN(" ",TRUE,Tabla135[[#This Row],[Actividad - Acción ¿Qué?
Inicia con verbo]],Tabla135[[#This Row],[Complemento
(Observaciones o desviaciones)]])</f>
        <v/>
      </c>
      <c r="R544" s="295"/>
      <c r="S544" s="327" t="str">
        <f>_xlfn.XLOOKUP(Tabla135[[#This Row],[Tipo de control]],Tabla7[Tipo de control],Tabla7[Peso],"",1)</f>
        <v/>
      </c>
      <c r="T544" s="290" t="str">
        <f>_xlfn.XLOOKUP(Tabla135[[#This Row],[Tipo de control]],Tabla7[Tipo de control],Tabla7[Afectación matriz],"",1)</f>
        <v/>
      </c>
      <c r="U544" s="295"/>
      <c r="V544" s="327" t="str">
        <f>_xlfn.XLOOKUP(Tabla135[[#This Row],[Implementación]],Tabla11[Implementación],Tabla11[Peso],"",1)</f>
        <v/>
      </c>
      <c r="W544" s="295"/>
      <c r="X544" s="295"/>
      <c r="Y544" s="295"/>
      <c r="Z544" s="295"/>
      <c r="AA544" s="310" t="str">
        <f>IFERROR(Tabla135[[#This Row],[Peso del control]]+Tabla135[[#This Row],[Peso de la implementación]],"")</f>
        <v/>
      </c>
      <c r="AB544" s="310" t="str" cm="1">
        <f t="array" ref="AB544">IFERROR(IF(Tabla135[[#This Row],[Registro diligenciado]]=TRUE,_xlfn.IFS(AND(Tabla135[[#This Row],[No. de Control]]=1,Tabla135[[#This Row],[Desplazamiento en la Matriz]]="Probabilidad"),D544-(D544*Tabla135[[#This Row],[Valor del control]]),AND(Tabla135[[#This Row],[No. de Control]]&gt;1,Tabla135[[#This Row],[Desplazamiento en la Matriz]]="Probabilidad"),AB543-(AB543*Tabla135[[#This Row],[Valor del control]]),AND(Tabla135[[#This Row],[No. de Control]]=1,Tabla135[[#This Row],[Desplazamiento en la Matriz]]="Impacto"),D544,AND(Tabla135[[#This Row],[No. de Control]]&gt;1,Tabla135[[#This Row],[Desplazamiento en la Matriz]]="Impacto"),AB543),""),"")</f>
        <v/>
      </c>
      <c r="AC544" s="310" t="str" cm="1">
        <f t="array" ref="AC544">IFERROR(IF(Tabla135[[#This Row],[Registro diligenciado]]=TRUE,_xlfn.IFS(AND(Tabla135[[#This Row],[No. de Control]]=1,Tabla135[[#This Row],[Desplazamiento en la Matriz]]="Impacto"),E544-(E544*Tabla135[[#This Row],[Valor del control]]),AND(Tabla135[[#This Row],[No. de Control]]&gt;1,Tabla135[[#This Row],[Desplazamiento en la Matriz]]="Impacto"),AC543-(AC543*Tabla135[[#This Row],[Valor del control]]),AND(Tabla135[[#This Row],[No. de Control]]=1,Tabla135[[#This Row],[Desplazamiento en la Matriz]]="Probabilidad"),E544,AND(Tabla135[[#This Row],[No. de Control]]&gt;1,Tabla135[[#This Row],[Desplazamiento en la Matriz]]="Probabilidad"),AC543),""),"")</f>
        <v/>
      </c>
      <c r="AD544" s="310">
        <f>IFERROR(_xlfn.MINIFS(Tabla135[Probabilidad residual],Tabla135[Id Riesgo],Tabla135[[#This Row],[Id Riesgo]]),"")</f>
        <v>0.42</v>
      </c>
      <c r="AE544" s="310">
        <f>IFERROR(_xlfn.MINIFS(Tabla135[Impacto residual],Tabla135[Id Riesgo],Tabla135[[#This Row],[Id Riesgo]]),"")</f>
        <v>1</v>
      </c>
      <c r="AF544" s="310" t="str" cm="1">
        <f t="array" ref="AF5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4" s="310" t="str" cm="1">
        <f t="array" ref="AG5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4" s="213"/>
      <c r="AJ544" s="801">
        <f>_xlfn.MINIFS(Tabla135[Probabilidad residual],Tabla135[Id Riesgo],Tabla135[[#This Row],[Id Riesgo]])</f>
        <v>0.42</v>
      </c>
      <c r="AK544" s="801">
        <f>_xlfn.MINIFS(Tabla135[Impacto residual],Tabla135[Id Riesgo],Tabla135[[#This Row],[Id Riesgo]])</f>
        <v>1</v>
      </c>
      <c r="AL544" s="801"/>
      <c r="AM544" s="801"/>
      <c r="AN544" s="213"/>
      <c r="AO544" s="213"/>
      <c r="AP544" s="213"/>
      <c r="AQ544" s="213"/>
      <c r="AR544" s="213"/>
      <c r="AS544" s="213"/>
      <c r="AT544" s="213"/>
      <c r="AU544" s="213"/>
      <c r="AV544" s="213"/>
      <c r="AW544" s="213"/>
      <c r="AX544" s="213"/>
      <c r="AY544" s="213"/>
    </row>
    <row r="545" spans="1:51" ht="74.599999999999994" x14ac:dyDescent="0.4">
      <c r="A545" s="783" t="str">
        <f>Tabla135[[#This Row],[Id Riesgo]]</f>
        <v>RC54</v>
      </c>
      <c r="B545" s="784" t="str">
        <f>Tabla135[[#This Row],[Riesgo]]</f>
        <v>Posibilidad de afectación Reputacional, Legal, Económica por Corrupción debido a uso indebido de los bienes devolutivos de la Agencia Nacional de Tierras con el fin de sacar provecho personal o privado sobre un bien publico</v>
      </c>
      <c r="C545" s="776" t="b">
        <f>Tabla135[[#This Row],[Identificado en paso 1 y 2?]]</f>
        <v>1</v>
      </c>
      <c r="D545" s="801">
        <f>_xlfn.XLOOKUP(Tabla135[[#This Row],[Id Riesgo]],Tabla13[Id Riesgo],Tabla13[Probabilidad],"",1)</f>
        <v>0.6</v>
      </c>
      <c r="E545" s="801">
        <f>IF(C545=TRUE,_xlfn.XLOOKUP(Tabla135[[#This Row],[Id Riesgo]],Tabla13[Id Riesgo],Tabla13[Porcentaje Impacto],"",1),"")</f>
        <v>1</v>
      </c>
      <c r="F545" s="290" t="str">
        <f t="shared" si="53"/>
        <v>RC54</v>
      </c>
      <c r="G545" s="414" t="b">
        <f>_xlfn.XLOOKUP(F545,Tabla13[Id Riesgo],Tabla13[Registro diligenciado],FALSE,1)</f>
        <v>1</v>
      </c>
      <c r="H545" s="290" t="str">
        <f>IF(G545,_xlfn.XLOOKUP(F545,Tabla6[Id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5" s="327">
        <f>_xlfn.XLOOKUP(Tabla135[[#This Row],[Id Riesgo]],Tabla13[Id Riesgo],Tabla13[Probabilidad])</f>
        <v>0.6</v>
      </c>
      <c r="J545" s="327">
        <f>_xlfn.XLOOKUP(Tabla135[[#This Row],[Id Riesgo]],Tabla13[Id Riesgo],Tabla13[Porcentaje Impacto],"",1)</f>
        <v>1</v>
      </c>
      <c r="K545" s="311">
        <v>4</v>
      </c>
      <c r="L545" s="314"/>
      <c r="M545" s="314"/>
      <c r="N545" s="314"/>
      <c r="O545" s="295"/>
      <c r="P545" s="314"/>
      <c r="Q545" s="328" t="str">
        <f>_xlfn.TEXTJOIN(" ",TRUE,Tabla135[[#This Row],[Actividad - Acción ¿Qué?
Inicia con verbo]],Tabla135[[#This Row],[Complemento
(Observaciones o desviaciones)]])</f>
        <v/>
      </c>
      <c r="R545" s="295"/>
      <c r="S545" s="327" t="str">
        <f>_xlfn.XLOOKUP(Tabla135[[#This Row],[Tipo de control]],Tabla7[Tipo de control],Tabla7[Peso],"",1)</f>
        <v/>
      </c>
      <c r="T545" s="290" t="str">
        <f>_xlfn.XLOOKUP(Tabla135[[#This Row],[Tipo de control]],Tabla7[Tipo de control],Tabla7[Afectación matriz],"",1)</f>
        <v/>
      </c>
      <c r="U545" s="295"/>
      <c r="V545" s="327" t="str">
        <f>_xlfn.XLOOKUP(Tabla135[[#This Row],[Implementación]],Tabla11[Implementación],Tabla11[Peso],"",1)</f>
        <v/>
      </c>
      <c r="W545" s="295"/>
      <c r="X545" s="295"/>
      <c r="Y545" s="295"/>
      <c r="Z545" s="295"/>
      <c r="AA545" s="310" t="str">
        <f>IFERROR(Tabla135[[#This Row],[Peso del control]]+Tabla135[[#This Row],[Peso de la implementación]],"")</f>
        <v/>
      </c>
      <c r="AB545" s="310" t="str" cm="1">
        <f t="array" ref="AB545">IFERROR(IF(Tabla135[[#This Row],[Registro diligenciado]]=TRUE,_xlfn.IFS(AND(Tabla135[[#This Row],[No. de Control]]=1,Tabla135[[#This Row],[Desplazamiento en la Matriz]]="Probabilidad"),D545-(D545*Tabla135[[#This Row],[Valor del control]]),AND(Tabla135[[#This Row],[No. de Control]]&gt;1,Tabla135[[#This Row],[Desplazamiento en la Matriz]]="Probabilidad"),AB544-(AB544*Tabla135[[#This Row],[Valor del control]]),AND(Tabla135[[#This Row],[No. de Control]]=1,Tabla135[[#This Row],[Desplazamiento en la Matriz]]="Impacto"),D545,AND(Tabla135[[#This Row],[No. de Control]]&gt;1,Tabla135[[#This Row],[Desplazamiento en la Matriz]]="Impacto"),AB544),""),"")</f>
        <v/>
      </c>
      <c r="AC545" s="310" t="str" cm="1">
        <f t="array" ref="AC545">IFERROR(IF(Tabla135[[#This Row],[Registro diligenciado]]=TRUE,_xlfn.IFS(AND(Tabla135[[#This Row],[No. de Control]]=1,Tabla135[[#This Row],[Desplazamiento en la Matriz]]="Impacto"),E545-(E545*Tabla135[[#This Row],[Valor del control]]),AND(Tabla135[[#This Row],[No. de Control]]&gt;1,Tabla135[[#This Row],[Desplazamiento en la Matriz]]="Impacto"),AC544-(AC544*Tabla135[[#This Row],[Valor del control]]),AND(Tabla135[[#This Row],[No. de Control]]=1,Tabla135[[#This Row],[Desplazamiento en la Matriz]]="Probabilidad"),E545,AND(Tabla135[[#This Row],[No. de Control]]&gt;1,Tabla135[[#This Row],[Desplazamiento en la Matriz]]="Probabilidad"),AC544),""),"")</f>
        <v/>
      </c>
      <c r="AD545" s="310">
        <f>IFERROR(_xlfn.MINIFS(Tabla135[Probabilidad residual],Tabla135[Id Riesgo],Tabla135[[#This Row],[Id Riesgo]]),"")</f>
        <v>0.42</v>
      </c>
      <c r="AE545" s="310">
        <f>IFERROR(_xlfn.MINIFS(Tabla135[Impacto residual],Tabla135[Id Riesgo],Tabla135[[#This Row],[Id Riesgo]]),"")</f>
        <v>1</v>
      </c>
      <c r="AF545" s="310" t="str" cm="1">
        <f t="array" ref="AF5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5" s="310" t="str" cm="1">
        <f t="array" ref="AG5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5" s="213"/>
      <c r="AJ545" s="801">
        <f>_xlfn.MINIFS(Tabla135[Probabilidad residual],Tabla135[Id Riesgo],Tabla135[[#This Row],[Id Riesgo]])</f>
        <v>0.42</v>
      </c>
      <c r="AK545" s="801">
        <f>_xlfn.MINIFS(Tabla135[Impacto residual],Tabla135[Id Riesgo],Tabla135[[#This Row],[Id Riesgo]])</f>
        <v>1</v>
      </c>
      <c r="AL545" s="801"/>
      <c r="AM545" s="801"/>
      <c r="AN545" s="213"/>
      <c r="AO545" s="213"/>
      <c r="AP545" s="213"/>
      <c r="AQ545" s="213"/>
      <c r="AR545" s="213"/>
      <c r="AS545" s="213"/>
      <c r="AT545" s="213"/>
      <c r="AU545" s="213"/>
      <c r="AV545" s="213"/>
      <c r="AW545" s="213"/>
      <c r="AX545" s="213"/>
      <c r="AY545" s="213"/>
    </row>
    <row r="546" spans="1:51" ht="74.599999999999994" x14ac:dyDescent="0.4">
      <c r="A546" s="783" t="str">
        <f>Tabla135[[#This Row],[Id Riesgo]]</f>
        <v>RC54</v>
      </c>
      <c r="B546" s="784" t="str">
        <f>Tabla135[[#This Row],[Riesgo]]</f>
        <v>Posibilidad de afectación Reputacional, Legal, Económica por Corrupción debido a uso indebido de los bienes devolutivos de la Agencia Nacional de Tierras con el fin de sacar provecho personal o privado sobre un bien publico</v>
      </c>
      <c r="C546" s="776" t="b">
        <f>Tabla135[[#This Row],[Identificado en paso 1 y 2?]]</f>
        <v>1</v>
      </c>
      <c r="D546" s="801">
        <f>_xlfn.XLOOKUP(Tabla135[[#This Row],[Id Riesgo]],Tabla13[Id Riesgo],Tabla13[Probabilidad],"",1)</f>
        <v>0.6</v>
      </c>
      <c r="E546" s="801">
        <f>IF(C546=TRUE,_xlfn.XLOOKUP(Tabla135[[#This Row],[Id Riesgo]],Tabla13[Id Riesgo],Tabla13[Porcentaje Impacto],"",1),"")</f>
        <v>1</v>
      </c>
      <c r="F546" s="290" t="str">
        <f t="shared" si="53"/>
        <v>RC54</v>
      </c>
      <c r="G546" s="414" t="b">
        <f>_xlfn.XLOOKUP(F546,Tabla13[Id Riesgo],Tabla13[Registro diligenciado],FALSE,1)</f>
        <v>1</v>
      </c>
      <c r="H546" s="290" t="str">
        <f>IF(G546,_xlfn.XLOOKUP(F546,Tabla6[Id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6" s="327">
        <f>_xlfn.XLOOKUP(Tabla135[[#This Row],[Id Riesgo]],Tabla13[Id Riesgo],Tabla13[Probabilidad])</f>
        <v>0.6</v>
      </c>
      <c r="J546" s="327">
        <f>_xlfn.XLOOKUP(Tabla135[[#This Row],[Id Riesgo]],Tabla13[Id Riesgo],Tabla13[Porcentaje Impacto],"",1)</f>
        <v>1</v>
      </c>
      <c r="K546" s="311">
        <v>5</v>
      </c>
      <c r="L546" s="314"/>
      <c r="M546" s="314"/>
      <c r="N546" s="314"/>
      <c r="O546" s="295"/>
      <c r="P546" s="314"/>
      <c r="Q546" s="328" t="str">
        <f>_xlfn.TEXTJOIN(" ",TRUE,Tabla135[[#This Row],[Actividad - Acción ¿Qué?
Inicia con verbo]],Tabla135[[#This Row],[Complemento
(Observaciones o desviaciones)]])</f>
        <v/>
      </c>
      <c r="R546" s="295"/>
      <c r="S546" s="327" t="str">
        <f>_xlfn.XLOOKUP(Tabla135[[#This Row],[Tipo de control]],Tabla7[Tipo de control],Tabla7[Peso],"",1)</f>
        <v/>
      </c>
      <c r="T546" s="290" t="str">
        <f>_xlfn.XLOOKUP(Tabla135[[#This Row],[Tipo de control]],Tabla7[Tipo de control],Tabla7[Afectación matriz],"",1)</f>
        <v/>
      </c>
      <c r="U546" s="295"/>
      <c r="V546" s="327" t="str">
        <f>_xlfn.XLOOKUP(Tabla135[[#This Row],[Implementación]],Tabla11[Implementación],Tabla11[Peso],"",1)</f>
        <v/>
      </c>
      <c r="W546" s="295"/>
      <c r="X546" s="295"/>
      <c r="Y546" s="295"/>
      <c r="Z546" s="295"/>
      <c r="AA546" s="310" t="str">
        <f>IFERROR(Tabla135[[#This Row],[Peso del control]]+Tabla135[[#This Row],[Peso de la implementación]],"")</f>
        <v/>
      </c>
      <c r="AB546" s="310" t="str" cm="1">
        <f t="array" ref="AB546">IFERROR(IF(Tabla135[[#This Row],[Registro diligenciado]]=TRUE,_xlfn.IFS(AND(Tabla135[[#This Row],[No. de Control]]=1,Tabla135[[#This Row],[Desplazamiento en la Matriz]]="Probabilidad"),D546-(D546*Tabla135[[#This Row],[Valor del control]]),AND(Tabla135[[#This Row],[No. de Control]]&gt;1,Tabla135[[#This Row],[Desplazamiento en la Matriz]]="Probabilidad"),AB545-(AB545*Tabla135[[#This Row],[Valor del control]]),AND(Tabla135[[#This Row],[No. de Control]]=1,Tabla135[[#This Row],[Desplazamiento en la Matriz]]="Impacto"),D546,AND(Tabla135[[#This Row],[No. de Control]]&gt;1,Tabla135[[#This Row],[Desplazamiento en la Matriz]]="Impacto"),AB545),""),"")</f>
        <v/>
      </c>
      <c r="AC546" s="310" t="str" cm="1">
        <f t="array" ref="AC546">IFERROR(IF(Tabla135[[#This Row],[Registro diligenciado]]=TRUE,_xlfn.IFS(AND(Tabla135[[#This Row],[No. de Control]]=1,Tabla135[[#This Row],[Desplazamiento en la Matriz]]="Impacto"),E546-(E546*Tabla135[[#This Row],[Valor del control]]),AND(Tabla135[[#This Row],[No. de Control]]&gt;1,Tabla135[[#This Row],[Desplazamiento en la Matriz]]="Impacto"),AC545-(AC545*Tabla135[[#This Row],[Valor del control]]),AND(Tabla135[[#This Row],[No. de Control]]=1,Tabla135[[#This Row],[Desplazamiento en la Matriz]]="Probabilidad"),E546,AND(Tabla135[[#This Row],[No. de Control]]&gt;1,Tabla135[[#This Row],[Desplazamiento en la Matriz]]="Probabilidad"),AC545),""),"")</f>
        <v/>
      </c>
      <c r="AD546" s="310">
        <f>IFERROR(_xlfn.MINIFS(Tabla135[Probabilidad residual],Tabla135[Id Riesgo],Tabla135[[#This Row],[Id Riesgo]]),"")</f>
        <v>0.42</v>
      </c>
      <c r="AE546" s="310">
        <f>IFERROR(_xlfn.MINIFS(Tabla135[Impacto residual],Tabla135[Id Riesgo],Tabla135[[#This Row],[Id Riesgo]]),"")</f>
        <v>1</v>
      </c>
      <c r="AF546" s="310" t="str" cm="1">
        <f t="array" ref="AF5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6" s="310" t="str" cm="1">
        <f t="array" ref="AG5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6" s="213"/>
      <c r="AJ546" s="801">
        <f>_xlfn.MINIFS(Tabla135[Probabilidad residual],Tabla135[Id Riesgo],Tabla135[[#This Row],[Id Riesgo]])</f>
        <v>0.42</v>
      </c>
      <c r="AK546" s="801">
        <f>_xlfn.MINIFS(Tabla135[Impacto residual],Tabla135[Id Riesgo],Tabla135[[#This Row],[Id Riesgo]])</f>
        <v>1</v>
      </c>
      <c r="AL546" s="801"/>
      <c r="AM546" s="801"/>
      <c r="AN546" s="213"/>
      <c r="AO546" s="213"/>
      <c r="AP546" s="213"/>
      <c r="AQ546" s="213"/>
      <c r="AR546" s="213"/>
      <c r="AS546" s="213"/>
      <c r="AT546" s="213"/>
      <c r="AU546" s="213"/>
      <c r="AV546" s="213"/>
      <c r="AW546" s="213"/>
      <c r="AX546" s="213"/>
      <c r="AY546" s="213"/>
    </row>
    <row r="547" spans="1:51" ht="74.599999999999994" x14ac:dyDescent="0.4">
      <c r="A547" s="783" t="str">
        <f>Tabla135[[#This Row],[Id Riesgo]]</f>
        <v>RC54</v>
      </c>
      <c r="B547" s="784" t="str">
        <f>Tabla135[[#This Row],[Riesgo]]</f>
        <v>Posibilidad de afectación Reputacional, Legal, Económica por Corrupción debido a uso indebido de los bienes devolutivos de la Agencia Nacional de Tierras con el fin de sacar provecho personal o privado sobre un bien publico</v>
      </c>
      <c r="C547" s="776" t="b">
        <f>Tabla135[[#This Row],[Identificado en paso 1 y 2?]]</f>
        <v>1</v>
      </c>
      <c r="D547" s="801">
        <f>_xlfn.XLOOKUP(Tabla135[[#This Row],[Id Riesgo]],Tabla13[Id Riesgo],Tabla13[Probabilidad],"",1)</f>
        <v>0.6</v>
      </c>
      <c r="E547" s="801">
        <f>IF(C547=TRUE,_xlfn.XLOOKUP(Tabla135[[#This Row],[Id Riesgo]],Tabla13[Id Riesgo],Tabla13[Porcentaje Impacto],"",1),"")</f>
        <v>1</v>
      </c>
      <c r="F547" s="290" t="str">
        <f t="shared" si="53"/>
        <v>RC54</v>
      </c>
      <c r="G547" s="414" t="b">
        <f>_xlfn.XLOOKUP(F547,Tabla13[Id Riesgo],Tabla13[Registro diligenciado],FALSE,1)</f>
        <v>1</v>
      </c>
      <c r="H547" s="290" t="str">
        <f>IF(G547,_xlfn.XLOOKUP(F547,Tabla6[Id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7" s="327">
        <f>_xlfn.XLOOKUP(Tabla135[[#This Row],[Id Riesgo]],Tabla13[Id Riesgo],Tabla13[Probabilidad])</f>
        <v>0.6</v>
      </c>
      <c r="J547" s="327">
        <f>_xlfn.XLOOKUP(Tabla135[[#This Row],[Id Riesgo]],Tabla13[Id Riesgo],Tabla13[Porcentaje Impacto],"",1)</f>
        <v>1</v>
      </c>
      <c r="K547" s="311">
        <v>6</v>
      </c>
      <c r="L547" s="314"/>
      <c r="M547" s="314"/>
      <c r="N547" s="314"/>
      <c r="O547" s="295"/>
      <c r="P547" s="314"/>
      <c r="Q547" s="328" t="str">
        <f>_xlfn.TEXTJOIN(" ",TRUE,Tabla135[[#This Row],[Actividad - Acción ¿Qué?
Inicia con verbo]],Tabla135[[#This Row],[Complemento
(Observaciones o desviaciones)]])</f>
        <v/>
      </c>
      <c r="R547" s="295"/>
      <c r="S547" s="327" t="str">
        <f>_xlfn.XLOOKUP(Tabla135[[#This Row],[Tipo de control]],Tabla7[Tipo de control],Tabla7[Peso],"",1)</f>
        <v/>
      </c>
      <c r="T547" s="290" t="str">
        <f>_xlfn.XLOOKUP(Tabla135[[#This Row],[Tipo de control]],Tabla7[Tipo de control],Tabla7[Afectación matriz],"",1)</f>
        <v/>
      </c>
      <c r="U547" s="295"/>
      <c r="V547" s="327" t="str">
        <f>_xlfn.XLOOKUP(Tabla135[[#This Row],[Implementación]],Tabla11[Implementación],Tabla11[Peso],"",1)</f>
        <v/>
      </c>
      <c r="W547" s="295"/>
      <c r="X547" s="295"/>
      <c r="Y547" s="295"/>
      <c r="Z547" s="295"/>
      <c r="AA547" s="310" t="str">
        <f>IFERROR(Tabla135[[#This Row],[Peso del control]]+Tabla135[[#This Row],[Peso de la implementación]],"")</f>
        <v/>
      </c>
      <c r="AB547" s="310" t="str" cm="1">
        <f t="array" ref="AB547">IFERROR(IF(Tabla135[[#This Row],[Registro diligenciado]]=TRUE,_xlfn.IFS(AND(Tabla135[[#This Row],[No. de Control]]=1,Tabla135[[#This Row],[Desplazamiento en la Matriz]]="Probabilidad"),D547-(D547*Tabla135[[#This Row],[Valor del control]]),AND(Tabla135[[#This Row],[No. de Control]]&gt;1,Tabla135[[#This Row],[Desplazamiento en la Matriz]]="Probabilidad"),AB546-(AB546*Tabla135[[#This Row],[Valor del control]]),AND(Tabla135[[#This Row],[No. de Control]]=1,Tabla135[[#This Row],[Desplazamiento en la Matriz]]="Impacto"),D547,AND(Tabla135[[#This Row],[No. de Control]]&gt;1,Tabla135[[#This Row],[Desplazamiento en la Matriz]]="Impacto"),AB546),""),"")</f>
        <v/>
      </c>
      <c r="AC547" s="310" t="str" cm="1">
        <f t="array" ref="AC547">IFERROR(IF(Tabla135[[#This Row],[Registro diligenciado]]=TRUE,_xlfn.IFS(AND(Tabla135[[#This Row],[No. de Control]]=1,Tabla135[[#This Row],[Desplazamiento en la Matriz]]="Impacto"),E547-(E547*Tabla135[[#This Row],[Valor del control]]),AND(Tabla135[[#This Row],[No. de Control]]&gt;1,Tabla135[[#This Row],[Desplazamiento en la Matriz]]="Impacto"),AC546-(AC546*Tabla135[[#This Row],[Valor del control]]),AND(Tabla135[[#This Row],[No. de Control]]=1,Tabla135[[#This Row],[Desplazamiento en la Matriz]]="Probabilidad"),E547,AND(Tabla135[[#This Row],[No. de Control]]&gt;1,Tabla135[[#This Row],[Desplazamiento en la Matriz]]="Probabilidad"),AC546),""),"")</f>
        <v/>
      </c>
      <c r="AD547" s="310">
        <f>IFERROR(_xlfn.MINIFS(Tabla135[Probabilidad residual],Tabla135[Id Riesgo],Tabla135[[#This Row],[Id Riesgo]]),"")</f>
        <v>0.42</v>
      </c>
      <c r="AE547" s="310">
        <f>IFERROR(_xlfn.MINIFS(Tabla135[Impacto residual],Tabla135[Id Riesgo],Tabla135[[#This Row],[Id Riesgo]]),"")</f>
        <v>1</v>
      </c>
      <c r="AF547" s="310" t="str" cm="1">
        <f t="array" ref="AF5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7" s="310" t="str" cm="1">
        <f t="array" ref="AG5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7" s="213"/>
      <c r="AJ547" s="801">
        <f>_xlfn.MINIFS(Tabla135[Probabilidad residual],Tabla135[Id Riesgo],Tabla135[[#This Row],[Id Riesgo]])</f>
        <v>0.42</v>
      </c>
      <c r="AK547" s="801">
        <f>_xlfn.MINIFS(Tabla135[Impacto residual],Tabla135[Id Riesgo],Tabla135[[#This Row],[Id Riesgo]])</f>
        <v>1</v>
      </c>
      <c r="AL547" s="801"/>
      <c r="AM547" s="801"/>
      <c r="AN547" s="213"/>
      <c r="AO547" s="213"/>
      <c r="AP547" s="213"/>
      <c r="AQ547" s="213"/>
      <c r="AR547" s="213"/>
      <c r="AS547" s="213"/>
      <c r="AT547" s="213"/>
      <c r="AU547" s="213"/>
      <c r="AV547" s="213"/>
      <c r="AW547" s="213"/>
      <c r="AX547" s="213"/>
      <c r="AY547" s="213"/>
    </row>
    <row r="548" spans="1:51" ht="74.599999999999994" x14ac:dyDescent="0.4">
      <c r="A548" s="783" t="str">
        <f>Tabla135[[#This Row],[Id Riesgo]]</f>
        <v>RC54</v>
      </c>
      <c r="B548" s="784" t="str">
        <f>Tabla135[[#This Row],[Riesgo]]</f>
        <v>Posibilidad de afectación Reputacional, Legal, Económica por Corrupción debido a uso indebido de los bienes devolutivos de la Agencia Nacional de Tierras con el fin de sacar provecho personal o privado sobre un bien publico</v>
      </c>
      <c r="C548" s="776" t="b">
        <f>Tabla135[[#This Row],[Identificado en paso 1 y 2?]]</f>
        <v>1</v>
      </c>
      <c r="D548" s="801">
        <f>_xlfn.XLOOKUP(Tabla135[[#This Row],[Id Riesgo]],Tabla13[Id Riesgo],Tabla13[Probabilidad],"",1)</f>
        <v>0.6</v>
      </c>
      <c r="E548" s="801">
        <f>IF(C548=TRUE,_xlfn.XLOOKUP(Tabla135[[#This Row],[Id Riesgo]],Tabla13[Id Riesgo],Tabla13[Porcentaje Impacto],"",1),"")</f>
        <v>1</v>
      </c>
      <c r="F548" s="290" t="str">
        <f t="shared" si="53"/>
        <v>RC54</v>
      </c>
      <c r="G548" s="414" t="b">
        <f>_xlfn.XLOOKUP(F548,Tabla13[Id Riesgo],Tabla13[Registro diligenciado],FALSE,1)</f>
        <v>1</v>
      </c>
      <c r="H548" s="290" t="str">
        <f>IF(G548,_xlfn.XLOOKUP(F548,Tabla6[Id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8" s="327">
        <f>_xlfn.XLOOKUP(Tabla135[[#This Row],[Id Riesgo]],Tabla13[Id Riesgo],Tabla13[Probabilidad])</f>
        <v>0.6</v>
      </c>
      <c r="J548" s="327">
        <f>_xlfn.XLOOKUP(Tabla135[[#This Row],[Id Riesgo]],Tabla13[Id Riesgo],Tabla13[Porcentaje Impacto],"",1)</f>
        <v>1</v>
      </c>
      <c r="K548" s="311">
        <v>7</v>
      </c>
      <c r="L548" s="314"/>
      <c r="M548" s="314"/>
      <c r="N548" s="314"/>
      <c r="O548" s="295"/>
      <c r="P548" s="314"/>
      <c r="Q548" s="328" t="str">
        <f>_xlfn.TEXTJOIN(" ",TRUE,Tabla135[[#This Row],[Actividad - Acción ¿Qué?
Inicia con verbo]],Tabla135[[#This Row],[Complemento
(Observaciones o desviaciones)]])</f>
        <v/>
      </c>
      <c r="R548" s="295"/>
      <c r="S548" s="327" t="str">
        <f>_xlfn.XLOOKUP(Tabla135[[#This Row],[Tipo de control]],Tabla7[Tipo de control],Tabla7[Peso],"",1)</f>
        <v/>
      </c>
      <c r="T548" s="290" t="str">
        <f>_xlfn.XLOOKUP(Tabla135[[#This Row],[Tipo de control]],Tabla7[Tipo de control],Tabla7[Afectación matriz],"",1)</f>
        <v/>
      </c>
      <c r="U548" s="295"/>
      <c r="V548" s="327" t="str">
        <f>_xlfn.XLOOKUP(Tabla135[[#This Row],[Implementación]],Tabla11[Implementación],Tabla11[Peso],"",1)</f>
        <v/>
      </c>
      <c r="W548" s="295"/>
      <c r="X548" s="295"/>
      <c r="Y548" s="295"/>
      <c r="Z548" s="295"/>
      <c r="AA548" s="310" t="str">
        <f>IFERROR(Tabla135[[#This Row],[Peso del control]]+Tabla135[[#This Row],[Peso de la implementación]],"")</f>
        <v/>
      </c>
      <c r="AB548" s="310" t="str" cm="1">
        <f t="array" ref="AB548">IFERROR(IF(Tabla135[[#This Row],[Registro diligenciado]]=TRUE,_xlfn.IFS(AND(Tabla135[[#This Row],[No. de Control]]=1,Tabla135[[#This Row],[Desplazamiento en la Matriz]]="Probabilidad"),D548-(D548*Tabla135[[#This Row],[Valor del control]]),AND(Tabla135[[#This Row],[No. de Control]]&gt;1,Tabla135[[#This Row],[Desplazamiento en la Matriz]]="Probabilidad"),AB547-(AB547*Tabla135[[#This Row],[Valor del control]]),AND(Tabla135[[#This Row],[No. de Control]]=1,Tabla135[[#This Row],[Desplazamiento en la Matriz]]="Impacto"),D548,AND(Tabla135[[#This Row],[No. de Control]]&gt;1,Tabla135[[#This Row],[Desplazamiento en la Matriz]]="Impacto"),AB547),""),"")</f>
        <v/>
      </c>
      <c r="AC548" s="310" t="str" cm="1">
        <f t="array" ref="AC548">IFERROR(IF(Tabla135[[#This Row],[Registro diligenciado]]=TRUE,_xlfn.IFS(AND(Tabla135[[#This Row],[No. de Control]]=1,Tabla135[[#This Row],[Desplazamiento en la Matriz]]="Impacto"),E548-(E548*Tabla135[[#This Row],[Valor del control]]),AND(Tabla135[[#This Row],[No. de Control]]&gt;1,Tabla135[[#This Row],[Desplazamiento en la Matriz]]="Impacto"),AC547-(AC547*Tabla135[[#This Row],[Valor del control]]),AND(Tabla135[[#This Row],[No. de Control]]=1,Tabla135[[#This Row],[Desplazamiento en la Matriz]]="Probabilidad"),E548,AND(Tabla135[[#This Row],[No. de Control]]&gt;1,Tabla135[[#This Row],[Desplazamiento en la Matriz]]="Probabilidad"),AC547),""),"")</f>
        <v/>
      </c>
      <c r="AD548" s="310">
        <f>IFERROR(_xlfn.MINIFS(Tabla135[Probabilidad residual],Tabla135[Id Riesgo],Tabla135[[#This Row],[Id Riesgo]]),"")</f>
        <v>0.42</v>
      </c>
      <c r="AE548" s="310">
        <f>IFERROR(_xlfn.MINIFS(Tabla135[Impacto residual],Tabla135[Id Riesgo],Tabla135[[#This Row],[Id Riesgo]]),"")</f>
        <v>1</v>
      </c>
      <c r="AF548" s="310" t="str" cm="1">
        <f t="array" ref="AF5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8" s="310" t="str" cm="1">
        <f t="array" ref="AG5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8" s="213"/>
      <c r="AJ548" s="801">
        <f>_xlfn.MINIFS(Tabla135[Probabilidad residual],Tabla135[Id Riesgo],Tabla135[[#This Row],[Id Riesgo]])</f>
        <v>0.42</v>
      </c>
      <c r="AK548" s="801">
        <f>_xlfn.MINIFS(Tabla135[Impacto residual],Tabla135[Id Riesgo],Tabla135[[#This Row],[Id Riesgo]])</f>
        <v>1</v>
      </c>
      <c r="AL548" s="801"/>
      <c r="AM548" s="801"/>
      <c r="AN548" s="213"/>
      <c r="AO548" s="213"/>
      <c r="AP548" s="213"/>
      <c r="AQ548" s="213"/>
      <c r="AR548" s="213"/>
      <c r="AS548" s="213"/>
      <c r="AT548" s="213"/>
      <c r="AU548" s="213"/>
      <c r="AV548" s="213"/>
      <c r="AW548" s="213"/>
      <c r="AX548" s="213"/>
      <c r="AY548" s="213"/>
    </row>
    <row r="549" spans="1:51" ht="74.599999999999994" x14ac:dyDescent="0.4">
      <c r="A549" s="783" t="str">
        <f>Tabla135[[#This Row],[Id Riesgo]]</f>
        <v>RC54</v>
      </c>
      <c r="B549" s="784" t="str">
        <f>Tabla135[[#This Row],[Riesgo]]</f>
        <v>Posibilidad de afectación Reputacional, Legal, Económica por Corrupción debido a uso indebido de los bienes devolutivos de la Agencia Nacional de Tierras con el fin de sacar provecho personal o privado sobre un bien publico</v>
      </c>
      <c r="C549" s="776" t="b">
        <f>Tabla135[[#This Row],[Identificado en paso 1 y 2?]]</f>
        <v>1</v>
      </c>
      <c r="D549" s="801">
        <f>_xlfn.XLOOKUP(Tabla135[[#This Row],[Id Riesgo]],Tabla13[Id Riesgo],Tabla13[Probabilidad],"",1)</f>
        <v>0.6</v>
      </c>
      <c r="E549" s="801">
        <f>IF(C549=TRUE,_xlfn.XLOOKUP(Tabla135[[#This Row],[Id Riesgo]],Tabla13[Id Riesgo],Tabla13[Porcentaje Impacto],"",1),"")</f>
        <v>1</v>
      </c>
      <c r="F549" s="290" t="str">
        <f t="shared" si="53"/>
        <v>RC54</v>
      </c>
      <c r="G549" s="414" t="b">
        <f>_xlfn.XLOOKUP(F549,Tabla13[Id Riesgo],Tabla13[Registro diligenciado],FALSE,1)</f>
        <v>1</v>
      </c>
      <c r="H549" s="290" t="str">
        <f>IF(G549,_xlfn.XLOOKUP(F549,Tabla6[Id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49" s="327">
        <f>_xlfn.XLOOKUP(Tabla135[[#This Row],[Id Riesgo]],Tabla13[Id Riesgo],Tabla13[Probabilidad])</f>
        <v>0.6</v>
      </c>
      <c r="J549" s="327">
        <f>_xlfn.XLOOKUP(Tabla135[[#This Row],[Id Riesgo]],Tabla13[Id Riesgo],Tabla13[Porcentaje Impacto],"",1)</f>
        <v>1</v>
      </c>
      <c r="K549" s="311">
        <v>8</v>
      </c>
      <c r="L549" s="314"/>
      <c r="M549" s="314"/>
      <c r="N549" s="314"/>
      <c r="O549" s="295"/>
      <c r="P549" s="314"/>
      <c r="Q549" s="328" t="str">
        <f>_xlfn.TEXTJOIN(" ",TRUE,Tabla135[[#This Row],[Actividad - Acción ¿Qué?
Inicia con verbo]],Tabla135[[#This Row],[Complemento
(Observaciones o desviaciones)]])</f>
        <v/>
      </c>
      <c r="R549" s="295"/>
      <c r="S549" s="327" t="str">
        <f>_xlfn.XLOOKUP(Tabla135[[#This Row],[Tipo de control]],Tabla7[Tipo de control],Tabla7[Peso],"",1)</f>
        <v/>
      </c>
      <c r="T549" s="290" t="str">
        <f>_xlfn.XLOOKUP(Tabla135[[#This Row],[Tipo de control]],Tabla7[Tipo de control],Tabla7[Afectación matriz],"",1)</f>
        <v/>
      </c>
      <c r="U549" s="295"/>
      <c r="V549" s="327" t="str">
        <f>_xlfn.XLOOKUP(Tabla135[[#This Row],[Implementación]],Tabla11[Implementación],Tabla11[Peso],"",1)</f>
        <v/>
      </c>
      <c r="W549" s="295"/>
      <c r="X549" s="295"/>
      <c r="Y549" s="295"/>
      <c r="Z549" s="295"/>
      <c r="AA549" s="310" t="str">
        <f>IFERROR(Tabla135[[#This Row],[Peso del control]]+Tabla135[[#This Row],[Peso de la implementación]],"")</f>
        <v/>
      </c>
      <c r="AB549" s="310" t="str" cm="1">
        <f t="array" ref="AB549">IFERROR(IF(Tabla135[[#This Row],[Registro diligenciado]]=TRUE,_xlfn.IFS(AND(Tabla135[[#This Row],[No. de Control]]=1,Tabla135[[#This Row],[Desplazamiento en la Matriz]]="Probabilidad"),D549-(D549*Tabla135[[#This Row],[Valor del control]]),AND(Tabla135[[#This Row],[No. de Control]]&gt;1,Tabla135[[#This Row],[Desplazamiento en la Matriz]]="Probabilidad"),AB548-(AB548*Tabla135[[#This Row],[Valor del control]]),AND(Tabla135[[#This Row],[No. de Control]]=1,Tabla135[[#This Row],[Desplazamiento en la Matriz]]="Impacto"),D549,AND(Tabla135[[#This Row],[No. de Control]]&gt;1,Tabla135[[#This Row],[Desplazamiento en la Matriz]]="Impacto"),AB548),""),"")</f>
        <v/>
      </c>
      <c r="AC549" s="310" t="str" cm="1">
        <f t="array" ref="AC549">IFERROR(IF(Tabla135[[#This Row],[Registro diligenciado]]=TRUE,_xlfn.IFS(AND(Tabla135[[#This Row],[No. de Control]]=1,Tabla135[[#This Row],[Desplazamiento en la Matriz]]="Impacto"),E549-(E549*Tabla135[[#This Row],[Valor del control]]),AND(Tabla135[[#This Row],[No. de Control]]&gt;1,Tabla135[[#This Row],[Desplazamiento en la Matriz]]="Impacto"),AC548-(AC548*Tabla135[[#This Row],[Valor del control]]),AND(Tabla135[[#This Row],[No. de Control]]=1,Tabla135[[#This Row],[Desplazamiento en la Matriz]]="Probabilidad"),E549,AND(Tabla135[[#This Row],[No. de Control]]&gt;1,Tabla135[[#This Row],[Desplazamiento en la Matriz]]="Probabilidad"),AC548),""),"")</f>
        <v/>
      </c>
      <c r="AD549" s="310">
        <f>IFERROR(_xlfn.MINIFS(Tabla135[Probabilidad residual],Tabla135[Id Riesgo],Tabla135[[#This Row],[Id Riesgo]]),"")</f>
        <v>0.42</v>
      </c>
      <c r="AE549" s="310">
        <f>IFERROR(_xlfn.MINIFS(Tabla135[Impacto residual],Tabla135[Id Riesgo],Tabla135[[#This Row],[Id Riesgo]]),"")</f>
        <v>1</v>
      </c>
      <c r="AF549" s="310" t="str" cm="1">
        <f t="array" ref="AF5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49" s="310" t="str" cm="1">
        <f t="array" ref="AG5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49" s="213"/>
      <c r="AJ549" s="801">
        <f>_xlfn.MINIFS(Tabla135[Probabilidad residual],Tabla135[Id Riesgo],Tabla135[[#This Row],[Id Riesgo]])</f>
        <v>0.42</v>
      </c>
      <c r="AK549" s="801">
        <f>_xlfn.MINIFS(Tabla135[Impacto residual],Tabla135[Id Riesgo],Tabla135[[#This Row],[Id Riesgo]])</f>
        <v>1</v>
      </c>
      <c r="AL549" s="801"/>
      <c r="AM549" s="801"/>
      <c r="AN549" s="213"/>
      <c r="AO549" s="213"/>
      <c r="AP549" s="213"/>
      <c r="AQ549" s="213"/>
      <c r="AR549" s="213"/>
      <c r="AS549" s="213"/>
      <c r="AT549" s="213"/>
      <c r="AU549" s="213"/>
      <c r="AV549" s="213"/>
      <c r="AW549" s="213"/>
      <c r="AX549" s="213"/>
      <c r="AY549" s="213"/>
    </row>
    <row r="550" spans="1:51" ht="74.599999999999994" x14ac:dyDescent="0.4">
      <c r="A550" s="783" t="str">
        <f>Tabla135[[#This Row],[Id Riesgo]]</f>
        <v>RC54</v>
      </c>
      <c r="B550" s="784" t="str">
        <f>Tabla135[[#This Row],[Riesgo]]</f>
        <v>Posibilidad de afectación Reputacional, Legal, Económica por Corrupción debido a uso indebido de los bienes devolutivos de la Agencia Nacional de Tierras con el fin de sacar provecho personal o privado sobre un bien publico</v>
      </c>
      <c r="C550" s="776" t="b">
        <f>Tabla135[[#This Row],[Identificado en paso 1 y 2?]]</f>
        <v>1</v>
      </c>
      <c r="D550" s="801">
        <f>_xlfn.XLOOKUP(Tabla135[[#This Row],[Id Riesgo]],Tabla13[Id Riesgo],Tabla13[Probabilidad],"",1)</f>
        <v>0.6</v>
      </c>
      <c r="E550" s="801">
        <f>IF(C550=TRUE,_xlfn.XLOOKUP(Tabla135[[#This Row],[Id Riesgo]],Tabla13[Id Riesgo],Tabla13[Porcentaje Impacto],"",1),"")</f>
        <v>1</v>
      </c>
      <c r="F550" s="290" t="str">
        <f t="shared" si="53"/>
        <v>RC54</v>
      </c>
      <c r="G550" s="414" t="b">
        <f>_xlfn.XLOOKUP(F550,Tabla13[Id Riesgo],Tabla13[Registro diligenciado],FALSE,1)</f>
        <v>1</v>
      </c>
      <c r="H550" s="290" t="str">
        <f>IF(G550,_xlfn.XLOOKUP(F550,Tabla6[Id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50" s="327">
        <f>_xlfn.XLOOKUP(Tabla135[[#This Row],[Id Riesgo]],Tabla13[Id Riesgo],Tabla13[Probabilidad])</f>
        <v>0.6</v>
      </c>
      <c r="J550" s="327">
        <f>_xlfn.XLOOKUP(Tabla135[[#This Row],[Id Riesgo]],Tabla13[Id Riesgo],Tabla13[Porcentaje Impacto],"",1)</f>
        <v>1</v>
      </c>
      <c r="K550" s="311">
        <v>9</v>
      </c>
      <c r="L550" s="314"/>
      <c r="M550" s="314"/>
      <c r="N550" s="314"/>
      <c r="O550" s="295"/>
      <c r="P550" s="314"/>
      <c r="Q550" s="328" t="str">
        <f>_xlfn.TEXTJOIN(" ",TRUE,Tabla135[[#This Row],[Actividad - Acción ¿Qué?
Inicia con verbo]],Tabla135[[#This Row],[Complemento
(Observaciones o desviaciones)]])</f>
        <v/>
      </c>
      <c r="R550" s="295"/>
      <c r="S550" s="327" t="str">
        <f>_xlfn.XLOOKUP(Tabla135[[#This Row],[Tipo de control]],Tabla7[Tipo de control],Tabla7[Peso],"",1)</f>
        <v/>
      </c>
      <c r="T550" s="290" t="str">
        <f>_xlfn.XLOOKUP(Tabla135[[#This Row],[Tipo de control]],Tabla7[Tipo de control],Tabla7[Afectación matriz],"",1)</f>
        <v/>
      </c>
      <c r="U550" s="295"/>
      <c r="V550" s="327" t="str">
        <f>_xlfn.XLOOKUP(Tabla135[[#This Row],[Implementación]],Tabla11[Implementación],Tabla11[Peso],"",1)</f>
        <v/>
      </c>
      <c r="W550" s="295"/>
      <c r="X550" s="295"/>
      <c r="Y550" s="295"/>
      <c r="Z550" s="295"/>
      <c r="AA550" s="310" t="str">
        <f>IFERROR(Tabla135[[#This Row],[Peso del control]]+Tabla135[[#This Row],[Peso de la implementación]],"")</f>
        <v/>
      </c>
      <c r="AB550" s="310" t="str" cm="1">
        <f t="array" ref="AB550">IFERROR(IF(Tabla135[[#This Row],[Registro diligenciado]]=TRUE,_xlfn.IFS(AND(Tabla135[[#This Row],[No. de Control]]=1,Tabla135[[#This Row],[Desplazamiento en la Matriz]]="Probabilidad"),D550-(D550*Tabla135[[#This Row],[Valor del control]]),AND(Tabla135[[#This Row],[No. de Control]]&gt;1,Tabla135[[#This Row],[Desplazamiento en la Matriz]]="Probabilidad"),AB549-(AB549*Tabla135[[#This Row],[Valor del control]]),AND(Tabla135[[#This Row],[No. de Control]]=1,Tabla135[[#This Row],[Desplazamiento en la Matriz]]="Impacto"),D550,AND(Tabla135[[#This Row],[No. de Control]]&gt;1,Tabla135[[#This Row],[Desplazamiento en la Matriz]]="Impacto"),AB549),""),"")</f>
        <v/>
      </c>
      <c r="AC550" s="310" t="str" cm="1">
        <f t="array" ref="AC550">IFERROR(IF(Tabla135[[#This Row],[Registro diligenciado]]=TRUE,_xlfn.IFS(AND(Tabla135[[#This Row],[No. de Control]]=1,Tabla135[[#This Row],[Desplazamiento en la Matriz]]="Impacto"),E550-(E550*Tabla135[[#This Row],[Valor del control]]),AND(Tabla135[[#This Row],[No. de Control]]&gt;1,Tabla135[[#This Row],[Desplazamiento en la Matriz]]="Impacto"),AC549-(AC549*Tabla135[[#This Row],[Valor del control]]),AND(Tabla135[[#This Row],[No. de Control]]=1,Tabla135[[#This Row],[Desplazamiento en la Matriz]]="Probabilidad"),E550,AND(Tabla135[[#This Row],[No. de Control]]&gt;1,Tabla135[[#This Row],[Desplazamiento en la Matriz]]="Probabilidad"),AC549),""),"")</f>
        <v/>
      </c>
      <c r="AD550" s="310">
        <f>IFERROR(_xlfn.MINIFS(Tabla135[Probabilidad residual],Tabla135[Id Riesgo],Tabla135[[#This Row],[Id Riesgo]]),"")</f>
        <v>0.42</v>
      </c>
      <c r="AE550" s="310">
        <f>IFERROR(_xlfn.MINIFS(Tabla135[Impacto residual],Tabla135[Id Riesgo],Tabla135[[#This Row],[Id Riesgo]]),"")</f>
        <v>1</v>
      </c>
      <c r="AF550" s="310" t="str" cm="1">
        <f t="array" ref="AF5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50" s="310" t="str" cm="1">
        <f t="array" ref="AG5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0" s="213"/>
      <c r="AJ550" s="801">
        <f>_xlfn.MINIFS(Tabla135[Probabilidad residual],Tabla135[Id Riesgo],Tabla135[[#This Row],[Id Riesgo]])</f>
        <v>0.42</v>
      </c>
      <c r="AK550" s="801">
        <f>_xlfn.MINIFS(Tabla135[Impacto residual],Tabla135[Id Riesgo],Tabla135[[#This Row],[Id Riesgo]])</f>
        <v>1</v>
      </c>
      <c r="AL550" s="801"/>
      <c r="AM550" s="801"/>
      <c r="AN550" s="213"/>
      <c r="AO550" s="213"/>
      <c r="AP550" s="213"/>
      <c r="AQ550" s="213"/>
      <c r="AR550" s="213"/>
      <c r="AS550" s="213"/>
      <c r="AT550" s="213"/>
      <c r="AU550" s="213"/>
      <c r="AV550" s="213"/>
      <c r="AW550" s="213"/>
      <c r="AX550" s="213"/>
      <c r="AY550" s="213"/>
    </row>
    <row r="551" spans="1:51" ht="74.599999999999994" x14ac:dyDescent="0.4">
      <c r="A551" s="783" t="str">
        <f>Tabla135[[#This Row],[Id Riesgo]]</f>
        <v>RC54</v>
      </c>
      <c r="B551" s="784" t="str">
        <f>Tabla135[[#This Row],[Riesgo]]</f>
        <v>Posibilidad de afectación Reputacional, Legal, Económica por Corrupción debido a uso indebido de los bienes devolutivos de la Agencia Nacional de Tierras con el fin de sacar provecho personal o privado sobre un bien publico</v>
      </c>
      <c r="C551" s="776" t="b">
        <f>Tabla135[[#This Row],[Identificado en paso 1 y 2?]]</f>
        <v>1</v>
      </c>
      <c r="D551" s="801">
        <f>_xlfn.XLOOKUP(Tabla135[[#This Row],[Id Riesgo]],Tabla13[Id Riesgo],Tabla13[Probabilidad],"",1)</f>
        <v>0.6</v>
      </c>
      <c r="E551" s="801">
        <f>IF(C551=TRUE,_xlfn.XLOOKUP(Tabla135[[#This Row],[Id Riesgo]],Tabla13[Id Riesgo],Tabla13[Porcentaje Impacto],"",1),"")</f>
        <v>1</v>
      </c>
      <c r="F551" s="290" t="str">
        <f t="shared" si="53"/>
        <v>RC54</v>
      </c>
      <c r="G551" s="414" t="b">
        <f>_xlfn.XLOOKUP(F551,Tabla13[Id Riesgo],Tabla13[Registro diligenciado],FALSE,1)</f>
        <v>1</v>
      </c>
      <c r="H551" s="290" t="str">
        <f>IF(G551,_xlfn.XLOOKUP(F551,Tabla6[Id Riesgo],Tabla6[DESCRIPCIÓN DEL RIESGO],FALSE,1),"")</f>
        <v>Posibilidad de afectación Reputacional, Legal, Económica por Corrupción debido a uso indebido de los bienes devolutivos de la Agencia Nacional de Tierras con el fin de sacar provecho personal o privado sobre un bien publico</v>
      </c>
      <c r="I551" s="327">
        <f>_xlfn.XLOOKUP(Tabla135[[#This Row],[Id Riesgo]],Tabla13[Id Riesgo],Tabla13[Probabilidad])</f>
        <v>0.6</v>
      </c>
      <c r="J551" s="327">
        <f>_xlfn.XLOOKUP(Tabla135[[#This Row],[Id Riesgo]],Tabla13[Id Riesgo],Tabla13[Porcentaje Impacto],"",1)</f>
        <v>1</v>
      </c>
      <c r="K551" s="311">
        <v>10</v>
      </c>
      <c r="L551" s="314"/>
      <c r="M551" s="314"/>
      <c r="N551" s="314"/>
      <c r="O551" s="295"/>
      <c r="P551" s="314"/>
      <c r="Q551" s="328" t="str">
        <f>_xlfn.TEXTJOIN(" ",TRUE,Tabla135[[#This Row],[Actividad - Acción ¿Qué?
Inicia con verbo]],Tabla135[[#This Row],[Complemento
(Observaciones o desviaciones)]])</f>
        <v/>
      </c>
      <c r="R551" s="295"/>
      <c r="S551" s="327" t="str">
        <f>_xlfn.XLOOKUP(Tabla135[[#This Row],[Tipo de control]],Tabla7[Tipo de control],Tabla7[Peso],"",1)</f>
        <v/>
      </c>
      <c r="T551" s="290" t="str">
        <f>_xlfn.XLOOKUP(Tabla135[[#This Row],[Tipo de control]],Tabla7[Tipo de control],Tabla7[Afectación matriz],"",1)</f>
        <v/>
      </c>
      <c r="U551" s="295"/>
      <c r="V551" s="327" t="str">
        <f>_xlfn.XLOOKUP(Tabla135[[#This Row],[Implementación]],Tabla11[Implementación],Tabla11[Peso],"",1)</f>
        <v/>
      </c>
      <c r="W551" s="295"/>
      <c r="X551" s="295"/>
      <c r="Y551" s="295"/>
      <c r="Z551" s="295"/>
      <c r="AA551" s="310" t="str">
        <f>IFERROR(Tabla135[[#This Row],[Peso del control]]+Tabla135[[#This Row],[Peso de la implementación]],"")</f>
        <v/>
      </c>
      <c r="AB551" s="310" t="str" cm="1">
        <f t="array" ref="AB551">IFERROR(IF(Tabla135[[#This Row],[Registro diligenciado]]=TRUE,_xlfn.IFS(AND(Tabla135[[#This Row],[No. de Control]]=1,Tabla135[[#This Row],[Desplazamiento en la Matriz]]="Probabilidad"),D551-(D551*Tabla135[[#This Row],[Valor del control]]),AND(Tabla135[[#This Row],[No. de Control]]&gt;1,Tabla135[[#This Row],[Desplazamiento en la Matriz]]="Probabilidad"),AB550-(AB550*Tabla135[[#This Row],[Valor del control]]),AND(Tabla135[[#This Row],[No. de Control]]=1,Tabla135[[#This Row],[Desplazamiento en la Matriz]]="Impacto"),D551,AND(Tabla135[[#This Row],[No. de Control]]&gt;1,Tabla135[[#This Row],[Desplazamiento en la Matriz]]="Impacto"),AB550),""),"")</f>
        <v/>
      </c>
      <c r="AC551" s="310" t="str" cm="1">
        <f t="array" ref="AC551">IFERROR(IF(Tabla135[[#This Row],[Registro diligenciado]]=TRUE,_xlfn.IFS(AND(Tabla135[[#This Row],[No. de Control]]=1,Tabla135[[#This Row],[Desplazamiento en la Matriz]]="Impacto"),E551-(E551*Tabla135[[#This Row],[Valor del control]]),AND(Tabla135[[#This Row],[No. de Control]]&gt;1,Tabla135[[#This Row],[Desplazamiento en la Matriz]]="Impacto"),AC550-(AC550*Tabla135[[#This Row],[Valor del control]]),AND(Tabla135[[#This Row],[No. de Control]]=1,Tabla135[[#This Row],[Desplazamiento en la Matriz]]="Probabilidad"),E551,AND(Tabla135[[#This Row],[No. de Control]]&gt;1,Tabla135[[#This Row],[Desplazamiento en la Matriz]]="Probabilidad"),AC550),""),"")</f>
        <v/>
      </c>
      <c r="AD551" s="310">
        <f>IFERROR(_xlfn.MINIFS(Tabla135[Probabilidad residual],Tabla135[Id Riesgo],Tabla135[[#This Row],[Id Riesgo]]),"")</f>
        <v>0.42</v>
      </c>
      <c r="AE551" s="310">
        <f>IFERROR(_xlfn.MINIFS(Tabla135[Impacto residual],Tabla135[Id Riesgo],Tabla135[[#This Row],[Id Riesgo]]),"")</f>
        <v>1</v>
      </c>
      <c r="AF551" s="310" t="str" cm="1">
        <f t="array" ref="AF5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51" s="310" t="str" cm="1">
        <f t="array" ref="AG5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1" s="213"/>
      <c r="AJ551" s="801">
        <f>_xlfn.MINIFS(Tabla135[Probabilidad residual],Tabla135[Id Riesgo],Tabla135[[#This Row],[Id Riesgo]])</f>
        <v>0.42</v>
      </c>
      <c r="AK551" s="801">
        <f>_xlfn.MINIFS(Tabla135[Impacto residual],Tabla135[Id Riesgo],Tabla135[[#This Row],[Id Riesgo]])</f>
        <v>1</v>
      </c>
      <c r="AL551" s="801"/>
      <c r="AM551" s="801"/>
      <c r="AN551" s="213"/>
      <c r="AO551" s="213"/>
      <c r="AP551" s="213"/>
      <c r="AQ551" s="213"/>
      <c r="AR551" s="213"/>
      <c r="AS551" s="213"/>
      <c r="AT551" s="213"/>
      <c r="AU551" s="213"/>
      <c r="AV551" s="213"/>
      <c r="AW551" s="213"/>
      <c r="AX551" s="213"/>
      <c r="AY551" s="213"/>
    </row>
    <row r="552" spans="1:51" ht="111.9" x14ac:dyDescent="0.4">
      <c r="A552" s="783" t="str">
        <f>Tabla135[[#This Row],[Id Riesgo]]</f>
        <v>RC55</v>
      </c>
      <c r="B552"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2" s="776" t="b">
        <f>Tabla135[[#This Row],[Identificado en paso 1 y 2?]]</f>
        <v>1</v>
      </c>
      <c r="D552" s="801">
        <f>_xlfn.XLOOKUP(Tabla135[[#This Row],[Id Riesgo]],Tabla13[Id Riesgo],Tabla13[Probabilidad],"",1)</f>
        <v>0.6</v>
      </c>
      <c r="E552" s="801">
        <f>IF(C552=TRUE,_xlfn.XLOOKUP(Tabla135[[#This Row],[Id Riesgo]],Tabla13[Id Riesgo],Tabla13[Porcentaje Impacto],"",1),"")</f>
        <v>1</v>
      </c>
      <c r="F552" s="290" t="s">
        <v>646</v>
      </c>
      <c r="G552" s="414" t="b">
        <f>_xlfn.XLOOKUP(F552,Tabla13[Id Riesgo],Tabla13[Registro diligenciado],FALSE,1)</f>
        <v>1</v>
      </c>
      <c r="H552" s="290" t="str">
        <f>IF(G552,_xlfn.XLOOKUP(F552,Tabla6[Id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2" s="327">
        <f>_xlfn.XLOOKUP(Tabla135[[#This Row],[Id Riesgo]],Tabla13[Id Riesgo],Tabla13[Probabilidad])</f>
        <v>0.6</v>
      </c>
      <c r="J552" s="327">
        <f>_xlfn.XLOOKUP(Tabla135[[#This Row],[Id Riesgo]],Tabla13[Id Riesgo],Tabla13[Porcentaje Impacto],"",1)</f>
        <v>1</v>
      </c>
      <c r="K552" s="311">
        <v>1</v>
      </c>
      <c r="L552" s="314" t="s">
        <v>252</v>
      </c>
      <c r="M552" s="314" t="s">
        <v>128</v>
      </c>
      <c r="N552" s="314" t="s">
        <v>246</v>
      </c>
      <c r="O552" s="295" t="s">
        <v>1082</v>
      </c>
      <c r="P552" s="314" t="s">
        <v>1081</v>
      </c>
      <c r="Q552" s="328" t="str">
        <f>_xlfn.TEXTJOIN(" ",TRUE,Tabla135[[#This Row],[Actividad - Acción ¿Qué?
Inicia con verbo]],Tabla135[[#This Row],[Complemento
(Observaciones o desviaciones)]])</f>
        <v>Revisión de requisitos al 5% de los pagos realizados de acuerdo al Reporte generado por el aplicativo KLIC</v>
      </c>
      <c r="R552" s="295" t="s">
        <v>135</v>
      </c>
      <c r="S552" s="327">
        <f>_xlfn.XLOOKUP(Tabla135[[#This Row],[Tipo de control]],Tabla7[Tipo de control],Tabla7[Peso],"",1)</f>
        <v>0.15</v>
      </c>
      <c r="T552" s="290" t="str">
        <f>_xlfn.XLOOKUP(Tabla135[[#This Row],[Tipo de control]],Tabla7[Tipo de control],Tabla7[Afectación matriz],"",1)</f>
        <v>Probabilidad</v>
      </c>
      <c r="U552" s="295" t="s">
        <v>136</v>
      </c>
      <c r="V552" s="327">
        <f>_xlfn.XLOOKUP(Tabla135[[#This Row],[Implementación]],Tabla11[Implementación],Tabla11[Peso],"",1)</f>
        <v>0.15</v>
      </c>
      <c r="W552" s="295" t="s">
        <v>131</v>
      </c>
      <c r="X552" s="295" t="s">
        <v>222</v>
      </c>
      <c r="Y552" s="295" t="s">
        <v>100</v>
      </c>
      <c r="Z552" s="295" t="s">
        <v>101</v>
      </c>
      <c r="AA552" s="310">
        <f>IFERROR(Tabla135[[#This Row],[Peso del control]]+Tabla135[[#This Row],[Peso de la implementación]],"")</f>
        <v>0.3</v>
      </c>
      <c r="AB552" s="310" cm="1">
        <f t="array" ref="AB552">IFERROR(IF(Tabla135[[#This Row],[Registro diligenciado]]=TRUE,_xlfn.IFS(AND(Tabla135[[#This Row],[No. de Control]]=1,Tabla135[[#This Row],[Desplazamiento en la Matriz]]="Probabilidad"),D552-(D552*Tabla135[[#This Row],[Valor del control]]),AND(Tabla135[[#This Row],[No. de Control]]&gt;1,Tabla135[[#This Row],[Desplazamiento en la Matriz]]="Probabilidad"),AB551-(AB551*Tabla135[[#This Row],[Valor del control]]),AND(Tabla135[[#This Row],[No. de Control]]=1,Tabla135[[#This Row],[Desplazamiento en la Matriz]]="Impacto"),D552,AND(Tabla135[[#This Row],[No. de Control]]&gt;1,Tabla135[[#This Row],[Desplazamiento en la Matriz]]="Impacto"),AB551),""),"")</f>
        <v>0.42</v>
      </c>
      <c r="AC552" s="310" cm="1">
        <f t="array" ref="AC552">IFERROR(IF(Tabla135[[#This Row],[Registro diligenciado]]=TRUE,_xlfn.IFS(AND(Tabla135[[#This Row],[No. de Control]]=1,Tabla135[[#This Row],[Desplazamiento en la Matriz]]="Impacto"),E552-(E552*Tabla135[[#This Row],[Valor del control]]),AND(Tabla135[[#This Row],[No. de Control]]&gt;1,Tabla135[[#This Row],[Desplazamiento en la Matriz]]="Impacto"),AC551-(AC551*Tabla135[[#This Row],[Valor del control]]),AND(Tabla135[[#This Row],[No. de Control]]=1,Tabla135[[#This Row],[Desplazamiento en la Matriz]]="Probabilidad"),E552,AND(Tabla135[[#This Row],[No. de Control]]&gt;1,Tabla135[[#This Row],[Desplazamiento en la Matriz]]="Probabilidad"),AC551),""),"")</f>
        <v>1</v>
      </c>
      <c r="AD552" s="310">
        <f>IFERROR(_xlfn.MINIFS(Tabla135[Probabilidad residual],Tabla135[Id Riesgo],Tabla135[[#This Row],[Id Riesgo]]),"")</f>
        <v>0.252</v>
      </c>
      <c r="AE552" s="310">
        <f>IFERROR(_xlfn.MINIFS(Tabla135[Impacto residual],Tabla135[Id Riesgo],Tabla135[[#This Row],[Id Riesgo]]),"")</f>
        <v>1</v>
      </c>
      <c r="AF552" s="310" t="str" cm="1">
        <f t="array" ref="AF5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2" s="310" t="str" cm="1">
        <f t="array" ref="AG5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52" s="213"/>
      <c r="AJ552" s="801">
        <f>_xlfn.MINIFS(Tabla135[Probabilidad residual],Tabla135[Id Riesgo],Tabla135[[#This Row],[Id Riesgo]])</f>
        <v>0.252</v>
      </c>
      <c r="AK552" s="801">
        <f>_xlfn.MINIFS(Tabla135[Impacto residual],Tabla135[Id Riesgo],Tabla135[[#This Row],[Id Riesgo]])</f>
        <v>1</v>
      </c>
      <c r="AL552" s="801" t="str" cm="1">
        <f t="array" ref="AL552">IFERROR(_xlfn.IFS(AND(AJ552&gt;=CONFIGURACIÓN!$BF$6,AJ552&lt;=CONFIGURACIÓN!$BG$6),CONFIGURACIÓN!$BE$6,AND(AJ552&gt;=CONFIGURACIÓN!$BF$7,AJ552&lt;=CONFIGURACIÓN!$BG$7),CONFIGURACIÓN!$BE$7,AND(AJ552&gt;=CONFIGURACIÓN!$BF$8,AJ552&lt;=CONFIGURACIÓN!$BG$8),CONFIGURACIÓN!$BE$8,AND(AJ552&gt;=CONFIGURACIÓN!$BF$9,AJ552&lt;=CONFIGURACIÓN!$BG$9),CONFIGURACIÓN!$BE$9,AND(AJ552&gt;=CONFIGURACIÓN!$BF$10,AJ552&lt;=CONFIGURACIÓN!$BG$10),CONFIGURACIÓN!$BE$10),"")</f>
        <v>Baja</v>
      </c>
      <c r="AM552" s="801" t="str" cm="1">
        <f t="array" ref="AM552">IFERROR(_xlfn.IFS(AND(AK552&gt;=CONFIGURACIÓN!$BJ$6,AK552&lt;=CONFIGURACIÓN!$BK$6),CONFIGURACIÓN!$BI$6,AND(AK552&gt;=CONFIGURACIÓN!$BJ$7,AK552&lt;=CONFIGURACIÓN!$BK$7),CONFIGURACIÓN!$BI$7,AND(AK552&gt;=CONFIGURACIÓN!$BJ$8,AK552&lt;=CONFIGURACIÓN!$BK$8),CONFIGURACIÓN!$BI$8,AND(AK552&gt;=CONFIGURACIÓN!$BJ$9,AK552&lt;=CONFIGURACIÓN!$BK$9),CONFIGURACIÓN!$BI$9,AND(AK552&gt;=CONFIGURACIÓN!$BJ$10,AK552&lt;=CONFIGURACIÓN!$BK$10),CONFIGURACIÓN!$BI$10),"")</f>
        <v>Castastrófico</v>
      </c>
      <c r="AN552" s="213"/>
      <c r="AO552" s="213"/>
      <c r="AP552" s="213"/>
      <c r="AQ552" s="213"/>
      <c r="AR552" s="213"/>
      <c r="AS552" s="213"/>
      <c r="AT552" s="213"/>
      <c r="AU552" s="213"/>
      <c r="AV552" s="213"/>
      <c r="AW552" s="213"/>
      <c r="AX552" s="213"/>
      <c r="AY552" s="213"/>
    </row>
    <row r="553" spans="1:51" ht="111.9" x14ac:dyDescent="0.4">
      <c r="A553" s="783" t="str">
        <f>Tabla135[[#This Row],[Id Riesgo]]</f>
        <v>RC55</v>
      </c>
      <c r="B553"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3" s="776" t="b">
        <f>Tabla135[[#This Row],[Identificado en paso 1 y 2?]]</f>
        <v>1</v>
      </c>
      <c r="D553" s="801">
        <f>_xlfn.XLOOKUP(Tabla135[[#This Row],[Id Riesgo]],Tabla13[Id Riesgo],Tabla13[Probabilidad],"",1)</f>
        <v>0.6</v>
      </c>
      <c r="E553" s="801">
        <f>IF(C553=TRUE,_xlfn.XLOOKUP(Tabla135[[#This Row],[Id Riesgo]],Tabla13[Id Riesgo],Tabla13[Porcentaje Impacto],"",1),"")</f>
        <v>1</v>
      </c>
      <c r="F553" s="290" t="str">
        <f t="shared" ref="F553:F561" si="54">F552</f>
        <v>RC55</v>
      </c>
      <c r="G553" s="414" t="b">
        <f>_xlfn.XLOOKUP(F553,Tabla13[Id Riesgo],Tabla13[Registro diligenciado],FALSE,1)</f>
        <v>1</v>
      </c>
      <c r="H553" s="290" t="str">
        <f>IF(G553,_xlfn.XLOOKUP(F553,Tabla6[Id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3" s="327">
        <f>_xlfn.XLOOKUP(Tabla135[[#This Row],[Id Riesgo]],Tabla13[Id Riesgo],Tabla13[Probabilidad])</f>
        <v>0.6</v>
      </c>
      <c r="J553" s="327">
        <f>_xlfn.XLOOKUP(Tabla135[[#This Row],[Id Riesgo]],Tabla13[Id Riesgo],Tabla13[Porcentaje Impacto],"",1)</f>
        <v>1</v>
      </c>
      <c r="K553" s="311">
        <v>2</v>
      </c>
      <c r="L553" s="314" t="s">
        <v>252</v>
      </c>
      <c r="M553" s="314" t="s">
        <v>128</v>
      </c>
      <c r="N553" s="314"/>
      <c r="O553" s="295" t="s">
        <v>1083</v>
      </c>
      <c r="P553" s="314" t="s">
        <v>1084</v>
      </c>
      <c r="Q553" s="328" t="str">
        <f>_xlfn.TEXTJOIN(" ",TRUE,Tabla135[[#This Row],[Actividad - Acción ¿Qué?
Inicia con verbo]],Tabla135[[#This Row],[Complemento
(Observaciones o desviaciones)]])</f>
        <v>Socializar a los contratistas y personal responsable de trámites de pagos de la entidad  sobre la documentación requerida para el trámite de cuentas</v>
      </c>
      <c r="R553" s="295" t="s">
        <v>102</v>
      </c>
      <c r="S553" s="327">
        <f>_xlfn.XLOOKUP(Tabla135[[#This Row],[Tipo de control]],Tabla7[Tipo de control],Tabla7[Peso],"",1)</f>
        <v>0.25</v>
      </c>
      <c r="T553" s="290" t="str">
        <f>_xlfn.XLOOKUP(Tabla135[[#This Row],[Tipo de control]],Tabla7[Tipo de control],Tabla7[Afectación matriz],"",1)</f>
        <v>Probabilidad</v>
      </c>
      <c r="U553" s="295" t="s">
        <v>136</v>
      </c>
      <c r="V553" s="327">
        <f>_xlfn.XLOOKUP(Tabla135[[#This Row],[Implementación]],Tabla11[Implementación],Tabla11[Peso],"",1)</f>
        <v>0.15</v>
      </c>
      <c r="W553" s="295" t="s">
        <v>98</v>
      </c>
      <c r="X553" s="295" t="s">
        <v>222</v>
      </c>
      <c r="Y553" s="295" t="s">
        <v>100</v>
      </c>
      <c r="Z553" s="295" t="s">
        <v>101</v>
      </c>
      <c r="AA553" s="310">
        <f>IFERROR(Tabla135[[#This Row],[Peso del control]]+Tabla135[[#This Row],[Peso de la implementación]],"")</f>
        <v>0.4</v>
      </c>
      <c r="AB553" s="310" cm="1">
        <f t="array" ref="AB553">IFERROR(IF(Tabla135[[#This Row],[Registro diligenciado]]=TRUE,_xlfn.IFS(AND(Tabla135[[#This Row],[No. de Control]]=1,Tabla135[[#This Row],[Desplazamiento en la Matriz]]="Probabilidad"),D553-(D553*Tabla135[[#This Row],[Valor del control]]),AND(Tabla135[[#This Row],[No. de Control]]&gt;1,Tabla135[[#This Row],[Desplazamiento en la Matriz]]="Probabilidad"),AB552-(AB552*Tabla135[[#This Row],[Valor del control]]),AND(Tabla135[[#This Row],[No. de Control]]=1,Tabla135[[#This Row],[Desplazamiento en la Matriz]]="Impacto"),D553,AND(Tabla135[[#This Row],[No. de Control]]&gt;1,Tabla135[[#This Row],[Desplazamiento en la Matriz]]="Impacto"),AB552),""),"")</f>
        <v>0.252</v>
      </c>
      <c r="AC553" s="310" cm="1">
        <f t="array" ref="AC553">IFERROR(IF(Tabla135[[#This Row],[Registro diligenciado]]=TRUE,_xlfn.IFS(AND(Tabla135[[#This Row],[No. de Control]]=1,Tabla135[[#This Row],[Desplazamiento en la Matriz]]="Impacto"),E553-(E553*Tabla135[[#This Row],[Valor del control]]),AND(Tabla135[[#This Row],[No. de Control]]&gt;1,Tabla135[[#This Row],[Desplazamiento en la Matriz]]="Impacto"),AC552-(AC552*Tabla135[[#This Row],[Valor del control]]),AND(Tabla135[[#This Row],[No. de Control]]=1,Tabla135[[#This Row],[Desplazamiento en la Matriz]]="Probabilidad"),E553,AND(Tabla135[[#This Row],[No. de Control]]&gt;1,Tabla135[[#This Row],[Desplazamiento en la Matriz]]="Probabilidad"),AC552),""),"")</f>
        <v>1</v>
      </c>
      <c r="AD553" s="310">
        <f>IFERROR(_xlfn.MINIFS(Tabla135[Probabilidad residual],Tabla135[Id Riesgo],Tabla135[[#This Row],[Id Riesgo]]),"")</f>
        <v>0.252</v>
      </c>
      <c r="AE553" s="310">
        <f>IFERROR(_xlfn.MINIFS(Tabla135[Impacto residual],Tabla135[Id Riesgo],Tabla135[[#This Row],[Id Riesgo]]),"")</f>
        <v>1</v>
      </c>
      <c r="AF553" s="310" t="str" cm="1">
        <f t="array" ref="AF5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3" s="310" t="str" cm="1">
        <f t="array" ref="AG5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53" s="213"/>
      <c r="AJ553" s="801">
        <f>_xlfn.MINIFS(Tabla135[Probabilidad residual],Tabla135[Id Riesgo],Tabla135[[#This Row],[Id Riesgo]])</f>
        <v>0.252</v>
      </c>
      <c r="AK553" s="801">
        <f>_xlfn.MINIFS(Tabla135[Impacto residual],Tabla135[Id Riesgo],Tabla135[[#This Row],[Id Riesgo]])</f>
        <v>1</v>
      </c>
      <c r="AL553" s="801"/>
      <c r="AM553" s="801"/>
      <c r="AN553" s="213"/>
      <c r="AO553" s="213"/>
      <c r="AP553" s="213"/>
      <c r="AQ553" s="213"/>
      <c r="AR553" s="213"/>
      <c r="AS553" s="213"/>
      <c r="AT553" s="213"/>
      <c r="AU553" s="213"/>
      <c r="AV553" s="213"/>
      <c r="AW553" s="213"/>
      <c r="AX553" s="213"/>
      <c r="AY553" s="213"/>
    </row>
    <row r="554" spans="1:51" ht="111.9" x14ac:dyDescent="0.4">
      <c r="A554" s="783" t="str">
        <f>Tabla135[[#This Row],[Id Riesgo]]</f>
        <v>RC55</v>
      </c>
      <c r="B554"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4" s="776" t="b">
        <f>Tabla135[[#This Row],[Identificado en paso 1 y 2?]]</f>
        <v>1</v>
      </c>
      <c r="D554" s="801">
        <f>_xlfn.XLOOKUP(Tabla135[[#This Row],[Id Riesgo]],Tabla13[Id Riesgo],Tabla13[Probabilidad],"",1)</f>
        <v>0.6</v>
      </c>
      <c r="E554" s="801">
        <f>IF(C554=TRUE,_xlfn.XLOOKUP(Tabla135[[#This Row],[Id Riesgo]],Tabla13[Id Riesgo],Tabla13[Porcentaje Impacto],"",1),"")</f>
        <v>1</v>
      </c>
      <c r="F554" s="290" t="str">
        <f t="shared" si="54"/>
        <v>RC55</v>
      </c>
      <c r="G554" s="414" t="b">
        <f>_xlfn.XLOOKUP(F554,Tabla13[Id Riesgo],Tabla13[Registro diligenciado],FALSE,1)</f>
        <v>1</v>
      </c>
      <c r="H554" s="290" t="str">
        <f>IF(G554,_xlfn.XLOOKUP(F554,Tabla6[Id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4" s="327">
        <f>_xlfn.XLOOKUP(Tabla135[[#This Row],[Id Riesgo]],Tabla13[Id Riesgo],Tabla13[Probabilidad])</f>
        <v>0.6</v>
      </c>
      <c r="J554" s="327">
        <f>_xlfn.XLOOKUP(Tabla135[[#This Row],[Id Riesgo]],Tabla13[Id Riesgo],Tabla13[Porcentaje Impacto],"",1)</f>
        <v>1</v>
      </c>
      <c r="K554" s="311">
        <v>3</v>
      </c>
      <c r="L554" s="314"/>
      <c r="M554" s="314"/>
      <c r="N554" s="314"/>
      <c r="O554" s="295"/>
      <c r="P554" s="314"/>
      <c r="Q554" s="328" t="str">
        <f>_xlfn.TEXTJOIN(" ",TRUE,Tabla135[[#This Row],[Actividad - Acción ¿Qué?
Inicia con verbo]],Tabla135[[#This Row],[Complemento
(Observaciones o desviaciones)]])</f>
        <v/>
      </c>
      <c r="R554" s="295"/>
      <c r="S554" s="327" t="str">
        <f>_xlfn.XLOOKUP(Tabla135[[#This Row],[Tipo de control]],Tabla7[Tipo de control],Tabla7[Peso],"",1)</f>
        <v/>
      </c>
      <c r="T554" s="290" t="str">
        <f>_xlfn.XLOOKUP(Tabla135[[#This Row],[Tipo de control]],Tabla7[Tipo de control],Tabla7[Afectación matriz],"",1)</f>
        <v/>
      </c>
      <c r="U554" s="295"/>
      <c r="V554" s="327" t="str">
        <f>_xlfn.XLOOKUP(Tabla135[[#This Row],[Implementación]],Tabla11[Implementación],Tabla11[Peso],"",1)</f>
        <v/>
      </c>
      <c r="W554" s="295"/>
      <c r="X554" s="295"/>
      <c r="Y554" s="295"/>
      <c r="Z554" s="295"/>
      <c r="AA554" s="310" t="str">
        <f>IFERROR(Tabla135[[#This Row],[Peso del control]]+Tabla135[[#This Row],[Peso de la implementación]],"")</f>
        <v/>
      </c>
      <c r="AB554" s="310" t="str" cm="1">
        <f t="array" ref="AB554">IFERROR(IF(Tabla135[[#This Row],[Registro diligenciado]]=TRUE,_xlfn.IFS(AND(Tabla135[[#This Row],[No. de Control]]=1,Tabla135[[#This Row],[Desplazamiento en la Matriz]]="Probabilidad"),D554-(D554*Tabla135[[#This Row],[Valor del control]]),AND(Tabla135[[#This Row],[No. de Control]]&gt;1,Tabla135[[#This Row],[Desplazamiento en la Matriz]]="Probabilidad"),AB553-(AB553*Tabla135[[#This Row],[Valor del control]]),AND(Tabla135[[#This Row],[No. de Control]]=1,Tabla135[[#This Row],[Desplazamiento en la Matriz]]="Impacto"),D554,AND(Tabla135[[#This Row],[No. de Control]]&gt;1,Tabla135[[#This Row],[Desplazamiento en la Matriz]]="Impacto"),AB553),""),"")</f>
        <v/>
      </c>
      <c r="AC554" s="310" t="str" cm="1">
        <f t="array" ref="AC554">IFERROR(IF(Tabla135[[#This Row],[Registro diligenciado]]=TRUE,_xlfn.IFS(AND(Tabla135[[#This Row],[No. de Control]]=1,Tabla135[[#This Row],[Desplazamiento en la Matriz]]="Impacto"),E554-(E554*Tabla135[[#This Row],[Valor del control]]),AND(Tabla135[[#This Row],[No. de Control]]&gt;1,Tabla135[[#This Row],[Desplazamiento en la Matriz]]="Impacto"),AC553-(AC553*Tabla135[[#This Row],[Valor del control]]),AND(Tabla135[[#This Row],[No. de Control]]=1,Tabla135[[#This Row],[Desplazamiento en la Matriz]]="Probabilidad"),E554,AND(Tabla135[[#This Row],[No. de Control]]&gt;1,Tabla135[[#This Row],[Desplazamiento en la Matriz]]="Probabilidad"),AC553),""),"")</f>
        <v/>
      </c>
      <c r="AD554" s="310">
        <f>IFERROR(_xlfn.MINIFS(Tabla135[Probabilidad residual],Tabla135[Id Riesgo],Tabla135[[#This Row],[Id Riesgo]]),"")</f>
        <v>0.252</v>
      </c>
      <c r="AE554" s="310">
        <f>IFERROR(_xlfn.MINIFS(Tabla135[Impacto residual],Tabla135[Id Riesgo],Tabla135[[#This Row],[Id Riesgo]]),"")</f>
        <v>1</v>
      </c>
      <c r="AF554" s="310" t="str" cm="1">
        <f t="array" ref="AF5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4" s="310" t="str" cm="1">
        <f t="array" ref="AG5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4" s="213"/>
      <c r="AJ554" s="801">
        <f>_xlfn.MINIFS(Tabla135[Probabilidad residual],Tabla135[Id Riesgo],Tabla135[[#This Row],[Id Riesgo]])</f>
        <v>0.252</v>
      </c>
      <c r="AK554" s="801">
        <f>_xlfn.MINIFS(Tabla135[Impacto residual],Tabla135[Id Riesgo],Tabla135[[#This Row],[Id Riesgo]])</f>
        <v>1</v>
      </c>
      <c r="AL554" s="801"/>
      <c r="AM554" s="801"/>
      <c r="AN554" s="213"/>
      <c r="AO554" s="213"/>
      <c r="AP554" s="213"/>
      <c r="AQ554" s="213"/>
      <c r="AR554" s="213"/>
      <c r="AS554" s="213"/>
      <c r="AT554" s="213"/>
      <c r="AU554" s="213"/>
      <c r="AV554" s="213"/>
      <c r="AW554" s="213"/>
      <c r="AX554" s="213"/>
      <c r="AY554" s="213"/>
    </row>
    <row r="555" spans="1:51" ht="111.9" x14ac:dyDescent="0.4">
      <c r="A555" s="783" t="str">
        <f>Tabla135[[#This Row],[Id Riesgo]]</f>
        <v>RC55</v>
      </c>
      <c r="B555"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5" s="776" t="b">
        <f>Tabla135[[#This Row],[Identificado en paso 1 y 2?]]</f>
        <v>1</v>
      </c>
      <c r="D555" s="801">
        <f>_xlfn.XLOOKUP(Tabla135[[#This Row],[Id Riesgo]],Tabla13[Id Riesgo],Tabla13[Probabilidad],"",1)</f>
        <v>0.6</v>
      </c>
      <c r="E555" s="801">
        <f>IF(C555=TRUE,_xlfn.XLOOKUP(Tabla135[[#This Row],[Id Riesgo]],Tabla13[Id Riesgo],Tabla13[Porcentaje Impacto],"",1),"")</f>
        <v>1</v>
      </c>
      <c r="F555" s="290" t="str">
        <f t="shared" si="54"/>
        <v>RC55</v>
      </c>
      <c r="G555" s="414" t="b">
        <f>_xlfn.XLOOKUP(F555,Tabla13[Id Riesgo],Tabla13[Registro diligenciado],FALSE,1)</f>
        <v>1</v>
      </c>
      <c r="H555" s="290" t="str">
        <f>IF(G555,_xlfn.XLOOKUP(F555,Tabla6[Id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5" s="327">
        <f>_xlfn.XLOOKUP(Tabla135[[#This Row],[Id Riesgo]],Tabla13[Id Riesgo],Tabla13[Probabilidad])</f>
        <v>0.6</v>
      </c>
      <c r="J555" s="327">
        <f>_xlfn.XLOOKUP(Tabla135[[#This Row],[Id Riesgo]],Tabla13[Id Riesgo],Tabla13[Porcentaje Impacto],"",1)</f>
        <v>1</v>
      </c>
      <c r="K555" s="311">
        <v>4</v>
      </c>
      <c r="L555" s="314"/>
      <c r="M555" s="314"/>
      <c r="N555" s="314"/>
      <c r="O555" s="295"/>
      <c r="P555" s="314"/>
      <c r="Q555" s="328" t="str">
        <f>_xlfn.TEXTJOIN(" ",TRUE,Tabla135[[#This Row],[Actividad - Acción ¿Qué?
Inicia con verbo]],Tabla135[[#This Row],[Complemento
(Observaciones o desviaciones)]])</f>
        <v/>
      </c>
      <c r="R555" s="295"/>
      <c r="S555" s="327" t="str">
        <f>_xlfn.XLOOKUP(Tabla135[[#This Row],[Tipo de control]],Tabla7[Tipo de control],Tabla7[Peso],"",1)</f>
        <v/>
      </c>
      <c r="T555" s="290" t="str">
        <f>_xlfn.XLOOKUP(Tabla135[[#This Row],[Tipo de control]],Tabla7[Tipo de control],Tabla7[Afectación matriz],"",1)</f>
        <v/>
      </c>
      <c r="U555" s="295"/>
      <c r="V555" s="327" t="str">
        <f>_xlfn.XLOOKUP(Tabla135[[#This Row],[Implementación]],Tabla11[Implementación],Tabla11[Peso],"",1)</f>
        <v/>
      </c>
      <c r="W555" s="295"/>
      <c r="X555" s="295"/>
      <c r="Y555" s="295"/>
      <c r="Z555" s="295"/>
      <c r="AA555" s="310" t="str">
        <f>IFERROR(Tabla135[[#This Row],[Peso del control]]+Tabla135[[#This Row],[Peso de la implementación]],"")</f>
        <v/>
      </c>
      <c r="AB555" s="310" t="str" cm="1">
        <f t="array" ref="AB555">IFERROR(IF(Tabla135[[#This Row],[Registro diligenciado]]=TRUE,_xlfn.IFS(AND(Tabla135[[#This Row],[No. de Control]]=1,Tabla135[[#This Row],[Desplazamiento en la Matriz]]="Probabilidad"),D555-(D555*Tabla135[[#This Row],[Valor del control]]),AND(Tabla135[[#This Row],[No. de Control]]&gt;1,Tabla135[[#This Row],[Desplazamiento en la Matriz]]="Probabilidad"),AB554-(AB554*Tabla135[[#This Row],[Valor del control]]),AND(Tabla135[[#This Row],[No. de Control]]=1,Tabla135[[#This Row],[Desplazamiento en la Matriz]]="Impacto"),D555,AND(Tabla135[[#This Row],[No. de Control]]&gt;1,Tabla135[[#This Row],[Desplazamiento en la Matriz]]="Impacto"),AB554),""),"")</f>
        <v/>
      </c>
      <c r="AC555" s="310" t="str" cm="1">
        <f t="array" ref="AC555">IFERROR(IF(Tabla135[[#This Row],[Registro diligenciado]]=TRUE,_xlfn.IFS(AND(Tabla135[[#This Row],[No. de Control]]=1,Tabla135[[#This Row],[Desplazamiento en la Matriz]]="Impacto"),E555-(E555*Tabla135[[#This Row],[Valor del control]]),AND(Tabla135[[#This Row],[No. de Control]]&gt;1,Tabla135[[#This Row],[Desplazamiento en la Matriz]]="Impacto"),AC554-(AC554*Tabla135[[#This Row],[Valor del control]]),AND(Tabla135[[#This Row],[No. de Control]]=1,Tabla135[[#This Row],[Desplazamiento en la Matriz]]="Probabilidad"),E555,AND(Tabla135[[#This Row],[No. de Control]]&gt;1,Tabla135[[#This Row],[Desplazamiento en la Matriz]]="Probabilidad"),AC554),""),"")</f>
        <v/>
      </c>
      <c r="AD555" s="310">
        <f>IFERROR(_xlfn.MINIFS(Tabla135[Probabilidad residual],Tabla135[Id Riesgo],Tabla135[[#This Row],[Id Riesgo]]),"")</f>
        <v>0.252</v>
      </c>
      <c r="AE555" s="310">
        <f>IFERROR(_xlfn.MINIFS(Tabla135[Impacto residual],Tabla135[Id Riesgo],Tabla135[[#This Row],[Id Riesgo]]),"")</f>
        <v>1</v>
      </c>
      <c r="AF555" s="310" t="str" cm="1">
        <f t="array" ref="AF5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5" s="310" t="str" cm="1">
        <f t="array" ref="AG5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5" s="213"/>
      <c r="AJ555" s="801">
        <f>_xlfn.MINIFS(Tabla135[Probabilidad residual],Tabla135[Id Riesgo],Tabla135[[#This Row],[Id Riesgo]])</f>
        <v>0.252</v>
      </c>
      <c r="AK555" s="801">
        <f>_xlfn.MINIFS(Tabla135[Impacto residual],Tabla135[Id Riesgo],Tabla135[[#This Row],[Id Riesgo]])</f>
        <v>1</v>
      </c>
      <c r="AL555" s="801"/>
      <c r="AM555" s="801"/>
      <c r="AN555" s="213"/>
      <c r="AO555" s="213"/>
      <c r="AP555" s="213"/>
      <c r="AQ555" s="213"/>
      <c r="AR555" s="213"/>
      <c r="AS555" s="213"/>
      <c r="AT555" s="213"/>
      <c r="AU555" s="213"/>
      <c r="AV555" s="213"/>
      <c r="AW555" s="213"/>
      <c r="AX555" s="213"/>
      <c r="AY555" s="213"/>
    </row>
    <row r="556" spans="1:51" ht="111.9" x14ac:dyDescent="0.4">
      <c r="A556" s="783" t="str">
        <f>Tabla135[[#This Row],[Id Riesgo]]</f>
        <v>RC55</v>
      </c>
      <c r="B556"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6" s="776" t="b">
        <f>Tabla135[[#This Row],[Identificado en paso 1 y 2?]]</f>
        <v>1</v>
      </c>
      <c r="D556" s="801">
        <f>_xlfn.XLOOKUP(Tabla135[[#This Row],[Id Riesgo]],Tabla13[Id Riesgo],Tabla13[Probabilidad],"",1)</f>
        <v>0.6</v>
      </c>
      <c r="E556" s="801">
        <f>IF(C556=TRUE,_xlfn.XLOOKUP(Tabla135[[#This Row],[Id Riesgo]],Tabla13[Id Riesgo],Tabla13[Porcentaje Impacto],"",1),"")</f>
        <v>1</v>
      </c>
      <c r="F556" s="290" t="str">
        <f t="shared" si="54"/>
        <v>RC55</v>
      </c>
      <c r="G556" s="414" t="b">
        <f>_xlfn.XLOOKUP(F556,Tabla13[Id Riesgo],Tabla13[Registro diligenciado],FALSE,1)</f>
        <v>1</v>
      </c>
      <c r="H556" s="290" t="str">
        <f>IF(G556,_xlfn.XLOOKUP(F556,Tabla6[Id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6" s="327">
        <f>_xlfn.XLOOKUP(Tabla135[[#This Row],[Id Riesgo]],Tabla13[Id Riesgo],Tabla13[Probabilidad])</f>
        <v>0.6</v>
      </c>
      <c r="J556" s="327">
        <f>_xlfn.XLOOKUP(Tabla135[[#This Row],[Id Riesgo]],Tabla13[Id Riesgo],Tabla13[Porcentaje Impacto],"",1)</f>
        <v>1</v>
      </c>
      <c r="K556" s="311">
        <v>5</v>
      </c>
      <c r="L556" s="314"/>
      <c r="M556" s="314"/>
      <c r="N556" s="314"/>
      <c r="O556" s="295"/>
      <c r="P556" s="314"/>
      <c r="Q556" s="328" t="str">
        <f>_xlfn.TEXTJOIN(" ",TRUE,Tabla135[[#This Row],[Actividad - Acción ¿Qué?
Inicia con verbo]],Tabla135[[#This Row],[Complemento
(Observaciones o desviaciones)]])</f>
        <v/>
      </c>
      <c r="R556" s="295"/>
      <c r="S556" s="327" t="str">
        <f>_xlfn.XLOOKUP(Tabla135[[#This Row],[Tipo de control]],Tabla7[Tipo de control],Tabla7[Peso],"",1)</f>
        <v/>
      </c>
      <c r="T556" s="290" t="str">
        <f>_xlfn.XLOOKUP(Tabla135[[#This Row],[Tipo de control]],Tabla7[Tipo de control],Tabla7[Afectación matriz],"",1)</f>
        <v/>
      </c>
      <c r="U556" s="295"/>
      <c r="V556" s="327" t="str">
        <f>_xlfn.XLOOKUP(Tabla135[[#This Row],[Implementación]],Tabla11[Implementación],Tabla11[Peso],"",1)</f>
        <v/>
      </c>
      <c r="W556" s="295"/>
      <c r="X556" s="295"/>
      <c r="Y556" s="295"/>
      <c r="Z556" s="295"/>
      <c r="AA556" s="310" t="str">
        <f>IFERROR(Tabla135[[#This Row],[Peso del control]]+Tabla135[[#This Row],[Peso de la implementación]],"")</f>
        <v/>
      </c>
      <c r="AB556" s="310" t="str" cm="1">
        <f t="array" ref="AB556">IFERROR(IF(Tabla135[[#This Row],[Registro diligenciado]]=TRUE,_xlfn.IFS(AND(Tabla135[[#This Row],[No. de Control]]=1,Tabla135[[#This Row],[Desplazamiento en la Matriz]]="Probabilidad"),D556-(D556*Tabla135[[#This Row],[Valor del control]]),AND(Tabla135[[#This Row],[No. de Control]]&gt;1,Tabla135[[#This Row],[Desplazamiento en la Matriz]]="Probabilidad"),AB555-(AB555*Tabla135[[#This Row],[Valor del control]]),AND(Tabla135[[#This Row],[No. de Control]]=1,Tabla135[[#This Row],[Desplazamiento en la Matriz]]="Impacto"),D556,AND(Tabla135[[#This Row],[No. de Control]]&gt;1,Tabla135[[#This Row],[Desplazamiento en la Matriz]]="Impacto"),AB555),""),"")</f>
        <v/>
      </c>
      <c r="AC556" s="310" t="str" cm="1">
        <f t="array" ref="AC556">IFERROR(IF(Tabla135[[#This Row],[Registro diligenciado]]=TRUE,_xlfn.IFS(AND(Tabla135[[#This Row],[No. de Control]]=1,Tabla135[[#This Row],[Desplazamiento en la Matriz]]="Impacto"),E556-(E556*Tabla135[[#This Row],[Valor del control]]),AND(Tabla135[[#This Row],[No. de Control]]&gt;1,Tabla135[[#This Row],[Desplazamiento en la Matriz]]="Impacto"),AC555-(AC555*Tabla135[[#This Row],[Valor del control]]),AND(Tabla135[[#This Row],[No. de Control]]=1,Tabla135[[#This Row],[Desplazamiento en la Matriz]]="Probabilidad"),E556,AND(Tabla135[[#This Row],[No. de Control]]&gt;1,Tabla135[[#This Row],[Desplazamiento en la Matriz]]="Probabilidad"),AC555),""),"")</f>
        <v/>
      </c>
      <c r="AD556" s="310">
        <f>IFERROR(_xlfn.MINIFS(Tabla135[Probabilidad residual],Tabla135[Id Riesgo],Tabla135[[#This Row],[Id Riesgo]]),"")</f>
        <v>0.252</v>
      </c>
      <c r="AE556" s="310">
        <f>IFERROR(_xlfn.MINIFS(Tabla135[Impacto residual],Tabla135[Id Riesgo],Tabla135[[#This Row],[Id Riesgo]]),"")</f>
        <v>1</v>
      </c>
      <c r="AF556" s="310" t="str" cm="1">
        <f t="array" ref="AF5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6" s="310" t="str" cm="1">
        <f t="array" ref="AG5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6" s="213"/>
      <c r="AJ556" s="801">
        <f>_xlfn.MINIFS(Tabla135[Probabilidad residual],Tabla135[Id Riesgo],Tabla135[[#This Row],[Id Riesgo]])</f>
        <v>0.252</v>
      </c>
      <c r="AK556" s="801">
        <f>_xlfn.MINIFS(Tabla135[Impacto residual],Tabla135[Id Riesgo],Tabla135[[#This Row],[Id Riesgo]])</f>
        <v>1</v>
      </c>
      <c r="AL556" s="801"/>
      <c r="AM556" s="801"/>
      <c r="AN556" s="213"/>
      <c r="AO556" s="213"/>
      <c r="AP556" s="213"/>
      <c r="AQ556" s="213"/>
      <c r="AR556" s="213"/>
      <c r="AS556" s="213"/>
      <c r="AT556" s="213"/>
      <c r="AU556" s="213"/>
      <c r="AV556" s="213"/>
      <c r="AW556" s="213"/>
      <c r="AX556" s="213"/>
      <c r="AY556" s="213"/>
    </row>
    <row r="557" spans="1:51" ht="111.9" x14ac:dyDescent="0.4">
      <c r="A557" s="783" t="str">
        <f>Tabla135[[#This Row],[Id Riesgo]]</f>
        <v>RC55</v>
      </c>
      <c r="B557"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7" s="776" t="b">
        <f>Tabla135[[#This Row],[Identificado en paso 1 y 2?]]</f>
        <v>1</v>
      </c>
      <c r="D557" s="801">
        <f>_xlfn.XLOOKUP(Tabla135[[#This Row],[Id Riesgo]],Tabla13[Id Riesgo],Tabla13[Probabilidad],"",1)</f>
        <v>0.6</v>
      </c>
      <c r="E557" s="801">
        <f>IF(C557=TRUE,_xlfn.XLOOKUP(Tabla135[[#This Row],[Id Riesgo]],Tabla13[Id Riesgo],Tabla13[Porcentaje Impacto],"",1),"")</f>
        <v>1</v>
      </c>
      <c r="F557" s="290" t="str">
        <f t="shared" si="54"/>
        <v>RC55</v>
      </c>
      <c r="G557" s="414" t="b">
        <f>_xlfn.XLOOKUP(F557,Tabla13[Id Riesgo],Tabla13[Registro diligenciado],FALSE,1)</f>
        <v>1</v>
      </c>
      <c r="H557" s="290" t="str">
        <f>IF(G557,_xlfn.XLOOKUP(F557,Tabla6[Id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7" s="327">
        <f>_xlfn.XLOOKUP(Tabla135[[#This Row],[Id Riesgo]],Tabla13[Id Riesgo],Tabla13[Probabilidad])</f>
        <v>0.6</v>
      </c>
      <c r="J557" s="327">
        <f>_xlfn.XLOOKUP(Tabla135[[#This Row],[Id Riesgo]],Tabla13[Id Riesgo],Tabla13[Porcentaje Impacto],"",1)</f>
        <v>1</v>
      </c>
      <c r="K557" s="311">
        <v>6</v>
      </c>
      <c r="L557" s="314"/>
      <c r="M557" s="314"/>
      <c r="N557" s="314"/>
      <c r="O557" s="295"/>
      <c r="P557" s="314"/>
      <c r="Q557" s="328" t="str">
        <f>_xlfn.TEXTJOIN(" ",TRUE,Tabla135[[#This Row],[Actividad - Acción ¿Qué?
Inicia con verbo]],Tabla135[[#This Row],[Complemento
(Observaciones o desviaciones)]])</f>
        <v/>
      </c>
      <c r="R557" s="295"/>
      <c r="S557" s="327" t="str">
        <f>_xlfn.XLOOKUP(Tabla135[[#This Row],[Tipo de control]],Tabla7[Tipo de control],Tabla7[Peso],"",1)</f>
        <v/>
      </c>
      <c r="T557" s="290" t="str">
        <f>_xlfn.XLOOKUP(Tabla135[[#This Row],[Tipo de control]],Tabla7[Tipo de control],Tabla7[Afectación matriz],"",1)</f>
        <v/>
      </c>
      <c r="U557" s="295"/>
      <c r="V557" s="327" t="str">
        <f>_xlfn.XLOOKUP(Tabla135[[#This Row],[Implementación]],Tabla11[Implementación],Tabla11[Peso],"",1)</f>
        <v/>
      </c>
      <c r="W557" s="295"/>
      <c r="X557" s="295"/>
      <c r="Y557" s="295"/>
      <c r="Z557" s="295"/>
      <c r="AA557" s="310" t="str">
        <f>IFERROR(Tabla135[[#This Row],[Peso del control]]+Tabla135[[#This Row],[Peso de la implementación]],"")</f>
        <v/>
      </c>
      <c r="AB557" s="310" t="str" cm="1">
        <f t="array" ref="AB557">IFERROR(IF(Tabla135[[#This Row],[Registro diligenciado]]=TRUE,_xlfn.IFS(AND(Tabla135[[#This Row],[No. de Control]]=1,Tabla135[[#This Row],[Desplazamiento en la Matriz]]="Probabilidad"),D557-(D557*Tabla135[[#This Row],[Valor del control]]),AND(Tabla135[[#This Row],[No. de Control]]&gt;1,Tabla135[[#This Row],[Desplazamiento en la Matriz]]="Probabilidad"),AB556-(AB556*Tabla135[[#This Row],[Valor del control]]),AND(Tabla135[[#This Row],[No. de Control]]=1,Tabla135[[#This Row],[Desplazamiento en la Matriz]]="Impacto"),D557,AND(Tabla135[[#This Row],[No. de Control]]&gt;1,Tabla135[[#This Row],[Desplazamiento en la Matriz]]="Impacto"),AB556),""),"")</f>
        <v/>
      </c>
      <c r="AC557" s="310" t="str" cm="1">
        <f t="array" ref="AC557">IFERROR(IF(Tabla135[[#This Row],[Registro diligenciado]]=TRUE,_xlfn.IFS(AND(Tabla135[[#This Row],[No. de Control]]=1,Tabla135[[#This Row],[Desplazamiento en la Matriz]]="Impacto"),E557-(E557*Tabla135[[#This Row],[Valor del control]]),AND(Tabla135[[#This Row],[No. de Control]]&gt;1,Tabla135[[#This Row],[Desplazamiento en la Matriz]]="Impacto"),AC556-(AC556*Tabla135[[#This Row],[Valor del control]]),AND(Tabla135[[#This Row],[No. de Control]]=1,Tabla135[[#This Row],[Desplazamiento en la Matriz]]="Probabilidad"),E557,AND(Tabla135[[#This Row],[No. de Control]]&gt;1,Tabla135[[#This Row],[Desplazamiento en la Matriz]]="Probabilidad"),AC556),""),"")</f>
        <v/>
      </c>
      <c r="AD557" s="310">
        <f>IFERROR(_xlfn.MINIFS(Tabla135[Probabilidad residual],Tabla135[Id Riesgo],Tabla135[[#This Row],[Id Riesgo]]),"")</f>
        <v>0.252</v>
      </c>
      <c r="AE557" s="310">
        <f>IFERROR(_xlfn.MINIFS(Tabla135[Impacto residual],Tabla135[Id Riesgo],Tabla135[[#This Row],[Id Riesgo]]),"")</f>
        <v>1</v>
      </c>
      <c r="AF557" s="310" t="str" cm="1">
        <f t="array" ref="AF5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7" s="310" t="str" cm="1">
        <f t="array" ref="AG5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7" s="213"/>
      <c r="AJ557" s="801">
        <f>_xlfn.MINIFS(Tabla135[Probabilidad residual],Tabla135[Id Riesgo],Tabla135[[#This Row],[Id Riesgo]])</f>
        <v>0.252</v>
      </c>
      <c r="AK557" s="801">
        <f>_xlfn.MINIFS(Tabla135[Impacto residual],Tabla135[Id Riesgo],Tabla135[[#This Row],[Id Riesgo]])</f>
        <v>1</v>
      </c>
      <c r="AL557" s="801"/>
      <c r="AM557" s="801"/>
      <c r="AN557" s="213"/>
      <c r="AO557" s="213"/>
      <c r="AP557" s="213"/>
      <c r="AQ557" s="213"/>
      <c r="AR557" s="213"/>
      <c r="AS557" s="213"/>
      <c r="AT557" s="213"/>
      <c r="AU557" s="213"/>
      <c r="AV557" s="213"/>
      <c r="AW557" s="213"/>
      <c r="AX557" s="213"/>
      <c r="AY557" s="213"/>
    </row>
    <row r="558" spans="1:51" ht="111.9" x14ac:dyDescent="0.4">
      <c r="A558" s="783" t="str">
        <f>Tabla135[[#This Row],[Id Riesgo]]</f>
        <v>RC55</v>
      </c>
      <c r="B558"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8" s="776" t="b">
        <f>Tabla135[[#This Row],[Identificado en paso 1 y 2?]]</f>
        <v>1</v>
      </c>
      <c r="D558" s="801">
        <f>_xlfn.XLOOKUP(Tabla135[[#This Row],[Id Riesgo]],Tabla13[Id Riesgo],Tabla13[Probabilidad],"",1)</f>
        <v>0.6</v>
      </c>
      <c r="E558" s="801">
        <f>IF(C558=TRUE,_xlfn.XLOOKUP(Tabla135[[#This Row],[Id Riesgo]],Tabla13[Id Riesgo],Tabla13[Porcentaje Impacto],"",1),"")</f>
        <v>1</v>
      </c>
      <c r="F558" s="290" t="str">
        <f t="shared" si="54"/>
        <v>RC55</v>
      </c>
      <c r="G558" s="414" t="b">
        <f>_xlfn.XLOOKUP(F558,Tabla13[Id Riesgo],Tabla13[Registro diligenciado],FALSE,1)</f>
        <v>1</v>
      </c>
      <c r="H558" s="290" t="str">
        <f>IF(G558,_xlfn.XLOOKUP(F558,Tabla6[Id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8" s="327">
        <f>_xlfn.XLOOKUP(Tabla135[[#This Row],[Id Riesgo]],Tabla13[Id Riesgo],Tabla13[Probabilidad])</f>
        <v>0.6</v>
      </c>
      <c r="J558" s="327">
        <f>_xlfn.XLOOKUP(Tabla135[[#This Row],[Id Riesgo]],Tabla13[Id Riesgo],Tabla13[Porcentaje Impacto],"",1)</f>
        <v>1</v>
      </c>
      <c r="K558" s="311">
        <v>7</v>
      </c>
      <c r="L558" s="314"/>
      <c r="M558" s="314"/>
      <c r="N558" s="314"/>
      <c r="O558" s="295"/>
      <c r="P558" s="314"/>
      <c r="Q558" s="328" t="str">
        <f>_xlfn.TEXTJOIN(" ",TRUE,Tabla135[[#This Row],[Actividad - Acción ¿Qué?
Inicia con verbo]],Tabla135[[#This Row],[Complemento
(Observaciones o desviaciones)]])</f>
        <v/>
      </c>
      <c r="R558" s="295"/>
      <c r="S558" s="327" t="str">
        <f>_xlfn.XLOOKUP(Tabla135[[#This Row],[Tipo de control]],Tabla7[Tipo de control],Tabla7[Peso],"",1)</f>
        <v/>
      </c>
      <c r="T558" s="290" t="str">
        <f>_xlfn.XLOOKUP(Tabla135[[#This Row],[Tipo de control]],Tabla7[Tipo de control],Tabla7[Afectación matriz],"",1)</f>
        <v/>
      </c>
      <c r="U558" s="295"/>
      <c r="V558" s="327" t="str">
        <f>_xlfn.XLOOKUP(Tabla135[[#This Row],[Implementación]],Tabla11[Implementación],Tabla11[Peso],"",1)</f>
        <v/>
      </c>
      <c r="W558" s="295"/>
      <c r="X558" s="295"/>
      <c r="Y558" s="295"/>
      <c r="Z558" s="295"/>
      <c r="AA558" s="310" t="str">
        <f>IFERROR(Tabla135[[#This Row],[Peso del control]]+Tabla135[[#This Row],[Peso de la implementación]],"")</f>
        <v/>
      </c>
      <c r="AB558" s="310" t="str" cm="1">
        <f t="array" ref="AB558">IFERROR(IF(Tabla135[[#This Row],[Registro diligenciado]]=TRUE,_xlfn.IFS(AND(Tabla135[[#This Row],[No. de Control]]=1,Tabla135[[#This Row],[Desplazamiento en la Matriz]]="Probabilidad"),D558-(D558*Tabla135[[#This Row],[Valor del control]]),AND(Tabla135[[#This Row],[No. de Control]]&gt;1,Tabla135[[#This Row],[Desplazamiento en la Matriz]]="Probabilidad"),AB557-(AB557*Tabla135[[#This Row],[Valor del control]]),AND(Tabla135[[#This Row],[No. de Control]]=1,Tabla135[[#This Row],[Desplazamiento en la Matriz]]="Impacto"),D558,AND(Tabla135[[#This Row],[No. de Control]]&gt;1,Tabla135[[#This Row],[Desplazamiento en la Matriz]]="Impacto"),AB557),""),"")</f>
        <v/>
      </c>
      <c r="AC558" s="310" t="str" cm="1">
        <f t="array" ref="AC558">IFERROR(IF(Tabla135[[#This Row],[Registro diligenciado]]=TRUE,_xlfn.IFS(AND(Tabla135[[#This Row],[No. de Control]]=1,Tabla135[[#This Row],[Desplazamiento en la Matriz]]="Impacto"),E558-(E558*Tabla135[[#This Row],[Valor del control]]),AND(Tabla135[[#This Row],[No. de Control]]&gt;1,Tabla135[[#This Row],[Desplazamiento en la Matriz]]="Impacto"),AC557-(AC557*Tabla135[[#This Row],[Valor del control]]),AND(Tabla135[[#This Row],[No. de Control]]=1,Tabla135[[#This Row],[Desplazamiento en la Matriz]]="Probabilidad"),E558,AND(Tabla135[[#This Row],[No. de Control]]&gt;1,Tabla135[[#This Row],[Desplazamiento en la Matriz]]="Probabilidad"),AC557),""),"")</f>
        <v/>
      </c>
      <c r="AD558" s="310">
        <f>IFERROR(_xlfn.MINIFS(Tabla135[Probabilidad residual],Tabla135[Id Riesgo],Tabla135[[#This Row],[Id Riesgo]]),"")</f>
        <v>0.252</v>
      </c>
      <c r="AE558" s="310">
        <f>IFERROR(_xlfn.MINIFS(Tabla135[Impacto residual],Tabla135[Id Riesgo],Tabla135[[#This Row],[Id Riesgo]]),"")</f>
        <v>1</v>
      </c>
      <c r="AF558" s="310" t="str" cm="1">
        <f t="array" ref="AF5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8" s="310" t="str" cm="1">
        <f t="array" ref="AG5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8" s="213"/>
      <c r="AJ558" s="801">
        <f>_xlfn.MINIFS(Tabla135[Probabilidad residual],Tabla135[Id Riesgo],Tabla135[[#This Row],[Id Riesgo]])</f>
        <v>0.252</v>
      </c>
      <c r="AK558" s="801">
        <f>_xlfn.MINIFS(Tabla135[Impacto residual],Tabla135[Id Riesgo],Tabla135[[#This Row],[Id Riesgo]])</f>
        <v>1</v>
      </c>
      <c r="AL558" s="801"/>
      <c r="AM558" s="801"/>
      <c r="AN558" s="213"/>
      <c r="AO558" s="213"/>
      <c r="AP558" s="213"/>
      <c r="AQ558" s="213"/>
      <c r="AR558" s="213"/>
      <c r="AS558" s="213"/>
      <c r="AT558" s="213"/>
      <c r="AU558" s="213"/>
      <c r="AV558" s="213"/>
      <c r="AW558" s="213"/>
      <c r="AX558" s="213"/>
      <c r="AY558" s="213"/>
    </row>
    <row r="559" spans="1:51" ht="111.9" x14ac:dyDescent="0.4">
      <c r="A559" s="783" t="str">
        <f>Tabla135[[#This Row],[Id Riesgo]]</f>
        <v>RC55</v>
      </c>
      <c r="B559"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59" s="776" t="b">
        <f>Tabla135[[#This Row],[Identificado en paso 1 y 2?]]</f>
        <v>1</v>
      </c>
      <c r="D559" s="801">
        <f>_xlfn.XLOOKUP(Tabla135[[#This Row],[Id Riesgo]],Tabla13[Id Riesgo],Tabla13[Probabilidad],"",1)</f>
        <v>0.6</v>
      </c>
      <c r="E559" s="801">
        <f>IF(C559=TRUE,_xlfn.XLOOKUP(Tabla135[[#This Row],[Id Riesgo]],Tabla13[Id Riesgo],Tabla13[Porcentaje Impacto],"",1),"")</f>
        <v>1</v>
      </c>
      <c r="F559" s="290" t="str">
        <f t="shared" si="54"/>
        <v>RC55</v>
      </c>
      <c r="G559" s="414" t="b">
        <f>_xlfn.XLOOKUP(F559,Tabla13[Id Riesgo],Tabla13[Registro diligenciado],FALSE,1)</f>
        <v>1</v>
      </c>
      <c r="H559" s="290" t="str">
        <f>IF(G559,_xlfn.XLOOKUP(F559,Tabla6[Id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59" s="327">
        <f>_xlfn.XLOOKUP(Tabla135[[#This Row],[Id Riesgo]],Tabla13[Id Riesgo],Tabla13[Probabilidad])</f>
        <v>0.6</v>
      </c>
      <c r="J559" s="327">
        <f>_xlfn.XLOOKUP(Tabla135[[#This Row],[Id Riesgo]],Tabla13[Id Riesgo],Tabla13[Porcentaje Impacto],"",1)</f>
        <v>1</v>
      </c>
      <c r="K559" s="311">
        <v>8</v>
      </c>
      <c r="L559" s="314"/>
      <c r="M559" s="314"/>
      <c r="N559" s="314"/>
      <c r="O559" s="295"/>
      <c r="P559" s="314"/>
      <c r="Q559" s="328" t="str">
        <f>_xlfn.TEXTJOIN(" ",TRUE,Tabla135[[#This Row],[Actividad - Acción ¿Qué?
Inicia con verbo]],Tabla135[[#This Row],[Complemento
(Observaciones o desviaciones)]])</f>
        <v/>
      </c>
      <c r="R559" s="295"/>
      <c r="S559" s="327" t="str">
        <f>_xlfn.XLOOKUP(Tabla135[[#This Row],[Tipo de control]],Tabla7[Tipo de control],Tabla7[Peso],"",1)</f>
        <v/>
      </c>
      <c r="T559" s="290" t="str">
        <f>_xlfn.XLOOKUP(Tabla135[[#This Row],[Tipo de control]],Tabla7[Tipo de control],Tabla7[Afectación matriz],"",1)</f>
        <v/>
      </c>
      <c r="U559" s="295"/>
      <c r="V559" s="327" t="str">
        <f>_xlfn.XLOOKUP(Tabla135[[#This Row],[Implementación]],Tabla11[Implementación],Tabla11[Peso],"",1)</f>
        <v/>
      </c>
      <c r="W559" s="295"/>
      <c r="X559" s="295"/>
      <c r="Y559" s="295"/>
      <c r="Z559" s="295"/>
      <c r="AA559" s="310" t="str">
        <f>IFERROR(Tabla135[[#This Row],[Peso del control]]+Tabla135[[#This Row],[Peso de la implementación]],"")</f>
        <v/>
      </c>
      <c r="AB559" s="310" t="str" cm="1">
        <f t="array" ref="AB559">IFERROR(IF(Tabla135[[#This Row],[Registro diligenciado]]=TRUE,_xlfn.IFS(AND(Tabla135[[#This Row],[No. de Control]]=1,Tabla135[[#This Row],[Desplazamiento en la Matriz]]="Probabilidad"),D559-(D559*Tabla135[[#This Row],[Valor del control]]),AND(Tabla135[[#This Row],[No. de Control]]&gt;1,Tabla135[[#This Row],[Desplazamiento en la Matriz]]="Probabilidad"),AB558-(AB558*Tabla135[[#This Row],[Valor del control]]),AND(Tabla135[[#This Row],[No. de Control]]=1,Tabla135[[#This Row],[Desplazamiento en la Matriz]]="Impacto"),D559,AND(Tabla135[[#This Row],[No. de Control]]&gt;1,Tabla135[[#This Row],[Desplazamiento en la Matriz]]="Impacto"),AB558),""),"")</f>
        <v/>
      </c>
      <c r="AC559" s="310" t="str" cm="1">
        <f t="array" ref="AC559">IFERROR(IF(Tabla135[[#This Row],[Registro diligenciado]]=TRUE,_xlfn.IFS(AND(Tabla135[[#This Row],[No. de Control]]=1,Tabla135[[#This Row],[Desplazamiento en la Matriz]]="Impacto"),E559-(E559*Tabla135[[#This Row],[Valor del control]]),AND(Tabla135[[#This Row],[No. de Control]]&gt;1,Tabla135[[#This Row],[Desplazamiento en la Matriz]]="Impacto"),AC558-(AC558*Tabla135[[#This Row],[Valor del control]]),AND(Tabla135[[#This Row],[No. de Control]]=1,Tabla135[[#This Row],[Desplazamiento en la Matriz]]="Probabilidad"),E559,AND(Tabla135[[#This Row],[No. de Control]]&gt;1,Tabla135[[#This Row],[Desplazamiento en la Matriz]]="Probabilidad"),AC558),""),"")</f>
        <v/>
      </c>
      <c r="AD559" s="310">
        <f>IFERROR(_xlfn.MINIFS(Tabla135[Probabilidad residual],Tabla135[Id Riesgo],Tabla135[[#This Row],[Id Riesgo]]),"")</f>
        <v>0.252</v>
      </c>
      <c r="AE559" s="310">
        <f>IFERROR(_xlfn.MINIFS(Tabla135[Impacto residual],Tabla135[Id Riesgo],Tabla135[[#This Row],[Id Riesgo]]),"")</f>
        <v>1</v>
      </c>
      <c r="AF559" s="310" t="str" cm="1">
        <f t="array" ref="AF5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59" s="310" t="str" cm="1">
        <f t="array" ref="AG5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59" s="213"/>
      <c r="AJ559" s="801">
        <f>_xlfn.MINIFS(Tabla135[Probabilidad residual],Tabla135[Id Riesgo],Tabla135[[#This Row],[Id Riesgo]])</f>
        <v>0.252</v>
      </c>
      <c r="AK559" s="801">
        <f>_xlfn.MINIFS(Tabla135[Impacto residual],Tabla135[Id Riesgo],Tabla135[[#This Row],[Id Riesgo]])</f>
        <v>1</v>
      </c>
      <c r="AL559" s="801"/>
      <c r="AM559" s="801"/>
      <c r="AN559" s="213"/>
      <c r="AO559" s="213"/>
      <c r="AP559" s="213"/>
      <c r="AQ559" s="213"/>
      <c r="AR559" s="213"/>
      <c r="AS559" s="213"/>
      <c r="AT559" s="213"/>
      <c r="AU559" s="213"/>
      <c r="AV559" s="213"/>
      <c r="AW559" s="213"/>
      <c r="AX559" s="213"/>
      <c r="AY559" s="213"/>
    </row>
    <row r="560" spans="1:51" ht="111.9" x14ac:dyDescent="0.4">
      <c r="A560" s="783" t="str">
        <f>Tabla135[[#This Row],[Id Riesgo]]</f>
        <v>RC55</v>
      </c>
      <c r="B560"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60" s="776" t="b">
        <f>Tabla135[[#This Row],[Identificado en paso 1 y 2?]]</f>
        <v>1</v>
      </c>
      <c r="D560" s="801">
        <f>_xlfn.XLOOKUP(Tabla135[[#This Row],[Id Riesgo]],Tabla13[Id Riesgo],Tabla13[Probabilidad],"",1)</f>
        <v>0.6</v>
      </c>
      <c r="E560" s="801">
        <f>IF(C560=TRUE,_xlfn.XLOOKUP(Tabla135[[#This Row],[Id Riesgo]],Tabla13[Id Riesgo],Tabla13[Porcentaje Impacto],"",1),"")</f>
        <v>1</v>
      </c>
      <c r="F560" s="290" t="str">
        <f t="shared" si="54"/>
        <v>RC55</v>
      </c>
      <c r="G560" s="414" t="b">
        <f>_xlfn.XLOOKUP(F560,Tabla13[Id Riesgo],Tabla13[Registro diligenciado],FALSE,1)</f>
        <v>1</v>
      </c>
      <c r="H560" s="290" t="str">
        <f>IF(G560,_xlfn.XLOOKUP(F560,Tabla6[Id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60" s="327">
        <f>_xlfn.XLOOKUP(Tabla135[[#This Row],[Id Riesgo]],Tabla13[Id Riesgo],Tabla13[Probabilidad])</f>
        <v>0.6</v>
      </c>
      <c r="J560" s="327">
        <f>_xlfn.XLOOKUP(Tabla135[[#This Row],[Id Riesgo]],Tabla13[Id Riesgo],Tabla13[Porcentaje Impacto],"",1)</f>
        <v>1</v>
      </c>
      <c r="K560" s="311">
        <v>9</v>
      </c>
      <c r="L560" s="314"/>
      <c r="M560" s="314"/>
      <c r="N560" s="314"/>
      <c r="O560" s="295"/>
      <c r="P560" s="314"/>
      <c r="Q560" s="328" t="str">
        <f>_xlfn.TEXTJOIN(" ",TRUE,Tabla135[[#This Row],[Actividad - Acción ¿Qué?
Inicia con verbo]],Tabla135[[#This Row],[Complemento
(Observaciones o desviaciones)]])</f>
        <v/>
      </c>
      <c r="R560" s="295"/>
      <c r="S560" s="327" t="str">
        <f>_xlfn.XLOOKUP(Tabla135[[#This Row],[Tipo de control]],Tabla7[Tipo de control],Tabla7[Peso],"",1)</f>
        <v/>
      </c>
      <c r="T560" s="290" t="str">
        <f>_xlfn.XLOOKUP(Tabla135[[#This Row],[Tipo de control]],Tabla7[Tipo de control],Tabla7[Afectación matriz],"",1)</f>
        <v/>
      </c>
      <c r="U560" s="295"/>
      <c r="V560" s="327" t="str">
        <f>_xlfn.XLOOKUP(Tabla135[[#This Row],[Implementación]],Tabla11[Implementación],Tabla11[Peso],"",1)</f>
        <v/>
      </c>
      <c r="W560" s="295"/>
      <c r="X560" s="295"/>
      <c r="Y560" s="295"/>
      <c r="Z560" s="295"/>
      <c r="AA560" s="310" t="str">
        <f>IFERROR(Tabla135[[#This Row],[Peso del control]]+Tabla135[[#This Row],[Peso de la implementación]],"")</f>
        <v/>
      </c>
      <c r="AB560" s="310" t="str" cm="1">
        <f t="array" ref="AB560">IFERROR(IF(Tabla135[[#This Row],[Registro diligenciado]]=TRUE,_xlfn.IFS(AND(Tabla135[[#This Row],[No. de Control]]=1,Tabla135[[#This Row],[Desplazamiento en la Matriz]]="Probabilidad"),D560-(D560*Tabla135[[#This Row],[Valor del control]]),AND(Tabla135[[#This Row],[No. de Control]]&gt;1,Tabla135[[#This Row],[Desplazamiento en la Matriz]]="Probabilidad"),AB559-(AB559*Tabla135[[#This Row],[Valor del control]]),AND(Tabla135[[#This Row],[No. de Control]]=1,Tabla135[[#This Row],[Desplazamiento en la Matriz]]="Impacto"),D560,AND(Tabla135[[#This Row],[No. de Control]]&gt;1,Tabla135[[#This Row],[Desplazamiento en la Matriz]]="Impacto"),AB559),""),"")</f>
        <v/>
      </c>
      <c r="AC560" s="310" t="str" cm="1">
        <f t="array" ref="AC560">IFERROR(IF(Tabla135[[#This Row],[Registro diligenciado]]=TRUE,_xlfn.IFS(AND(Tabla135[[#This Row],[No. de Control]]=1,Tabla135[[#This Row],[Desplazamiento en la Matriz]]="Impacto"),E560-(E560*Tabla135[[#This Row],[Valor del control]]),AND(Tabla135[[#This Row],[No. de Control]]&gt;1,Tabla135[[#This Row],[Desplazamiento en la Matriz]]="Impacto"),AC559-(AC559*Tabla135[[#This Row],[Valor del control]]),AND(Tabla135[[#This Row],[No. de Control]]=1,Tabla135[[#This Row],[Desplazamiento en la Matriz]]="Probabilidad"),E560,AND(Tabla135[[#This Row],[No. de Control]]&gt;1,Tabla135[[#This Row],[Desplazamiento en la Matriz]]="Probabilidad"),AC559),""),"")</f>
        <v/>
      </c>
      <c r="AD560" s="310">
        <f>IFERROR(_xlfn.MINIFS(Tabla135[Probabilidad residual],Tabla135[Id Riesgo],Tabla135[[#This Row],[Id Riesgo]]),"")</f>
        <v>0.252</v>
      </c>
      <c r="AE560" s="310">
        <f>IFERROR(_xlfn.MINIFS(Tabla135[Impacto residual],Tabla135[Id Riesgo],Tabla135[[#This Row],[Id Riesgo]]),"")</f>
        <v>1</v>
      </c>
      <c r="AF560" s="310" t="str" cm="1">
        <f t="array" ref="AF5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0" s="310" t="str" cm="1">
        <f t="array" ref="AG5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0" s="213"/>
      <c r="AJ560" s="801">
        <f>_xlfn.MINIFS(Tabla135[Probabilidad residual],Tabla135[Id Riesgo],Tabla135[[#This Row],[Id Riesgo]])</f>
        <v>0.252</v>
      </c>
      <c r="AK560" s="801">
        <f>_xlfn.MINIFS(Tabla135[Impacto residual],Tabla135[Id Riesgo],Tabla135[[#This Row],[Id Riesgo]])</f>
        <v>1</v>
      </c>
      <c r="AL560" s="801"/>
      <c r="AM560" s="801"/>
      <c r="AN560" s="213"/>
      <c r="AO560" s="213"/>
      <c r="AP560" s="213"/>
      <c r="AQ560" s="213"/>
      <c r="AR560" s="213"/>
      <c r="AS560" s="213"/>
      <c r="AT560" s="213"/>
      <c r="AU560" s="213"/>
      <c r="AV560" s="213"/>
      <c r="AW560" s="213"/>
      <c r="AX560" s="213"/>
      <c r="AY560" s="213"/>
    </row>
    <row r="561" spans="1:51" ht="111.9" x14ac:dyDescent="0.4">
      <c r="A561" s="783" t="str">
        <f>Tabla135[[#This Row],[Id Riesgo]]</f>
        <v>RC55</v>
      </c>
      <c r="B561" s="784" t="str">
        <f>Tabla135[[#This Row],[Riesgo]]</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C561" s="776" t="b">
        <f>Tabla135[[#This Row],[Identificado en paso 1 y 2?]]</f>
        <v>1</v>
      </c>
      <c r="D561" s="801">
        <f>_xlfn.XLOOKUP(Tabla135[[#This Row],[Id Riesgo]],Tabla13[Id Riesgo],Tabla13[Probabilidad],"",1)</f>
        <v>0.6</v>
      </c>
      <c r="E561" s="801">
        <f>IF(C561=TRUE,_xlfn.XLOOKUP(Tabla135[[#This Row],[Id Riesgo]],Tabla13[Id Riesgo],Tabla13[Porcentaje Impacto],"",1),"")</f>
        <v>1</v>
      </c>
      <c r="F561" s="290" t="str">
        <f t="shared" si="54"/>
        <v>RC55</v>
      </c>
      <c r="G561" s="414" t="b">
        <f>_xlfn.XLOOKUP(F561,Tabla13[Id Riesgo],Tabla13[Registro diligenciado],FALSE,1)</f>
        <v>1</v>
      </c>
      <c r="H561" s="290" t="str">
        <f>IF(G561,_xlfn.XLOOKUP(F561,Tabla6[Id Riesgo],Tabla6[DESCRIPCIÓN DEL RIESGO],FALSE,1),"")</f>
        <v xml:space="preserve">Posibilidad de afectación Reputacional, Legal, Económica por Corrupción, Conflicto de Intereses debido a ocurrencia de hechos de prevaricato por legalización, falsedad ideologica en el tramite de las cuentas de cobro generadas por los contratistas de la Agencia Nacional de Tierras, sin el cumplimiento de requisitos presupuestales y contables exigidos por la </v>
      </c>
      <c r="I561" s="327">
        <f>_xlfn.XLOOKUP(Tabla135[[#This Row],[Id Riesgo]],Tabla13[Id Riesgo],Tabla13[Probabilidad])</f>
        <v>0.6</v>
      </c>
      <c r="J561" s="327">
        <f>_xlfn.XLOOKUP(Tabla135[[#This Row],[Id Riesgo]],Tabla13[Id Riesgo],Tabla13[Porcentaje Impacto],"",1)</f>
        <v>1</v>
      </c>
      <c r="K561" s="311">
        <v>10</v>
      </c>
      <c r="L561" s="314"/>
      <c r="M561" s="314"/>
      <c r="N561" s="314"/>
      <c r="O561" s="295"/>
      <c r="P561" s="314"/>
      <c r="Q561" s="328" t="str">
        <f>_xlfn.TEXTJOIN(" ",TRUE,Tabla135[[#This Row],[Actividad - Acción ¿Qué?
Inicia con verbo]],Tabla135[[#This Row],[Complemento
(Observaciones o desviaciones)]])</f>
        <v/>
      </c>
      <c r="R561" s="295"/>
      <c r="S561" s="327" t="str">
        <f>_xlfn.XLOOKUP(Tabla135[[#This Row],[Tipo de control]],Tabla7[Tipo de control],Tabla7[Peso],"",1)</f>
        <v/>
      </c>
      <c r="T561" s="290" t="str">
        <f>_xlfn.XLOOKUP(Tabla135[[#This Row],[Tipo de control]],Tabla7[Tipo de control],Tabla7[Afectación matriz],"",1)</f>
        <v/>
      </c>
      <c r="U561" s="295"/>
      <c r="V561" s="327" t="str">
        <f>_xlfn.XLOOKUP(Tabla135[[#This Row],[Implementación]],Tabla11[Implementación],Tabla11[Peso],"",1)</f>
        <v/>
      </c>
      <c r="W561" s="295"/>
      <c r="X561" s="295"/>
      <c r="Y561" s="295"/>
      <c r="Z561" s="295"/>
      <c r="AA561" s="310" t="str">
        <f>IFERROR(Tabla135[[#This Row],[Peso del control]]+Tabla135[[#This Row],[Peso de la implementación]],"")</f>
        <v/>
      </c>
      <c r="AB561" s="310" t="str" cm="1">
        <f t="array" ref="AB561">IFERROR(IF(Tabla135[[#This Row],[Registro diligenciado]]=TRUE,_xlfn.IFS(AND(Tabla135[[#This Row],[No. de Control]]=1,Tabla135[[#This Row],[Desplazamiento en la Matriz]]="Probabilidad"),D561-(D561*Tabla135[[#This Row],[Valor del control]]),AND(Tabla135[[#This Row],[No. de Control]]&gt;1,Tabla135[[#This Row],[Desplazamiento en la Matriz]]="Probabilidad"),AB560-(AB560*Tabla135[[#This Row],[Valor del control]]),AND(Tabla135[[#This Row],[No. de Control]]=1,Tabla135[[#This Row],[Desplazamiento en la Matriz]]="Impacto"),D561,AND(Tabla135[[#This Row],[No. de Control]]&gt;1,Tabla135[[#This Row],[Desplazamiento en la Matriz]]="Impacto"),AB560),""),"")</f>
        <v/>
      </c>
      <c r="AC561" s="310" t="str" cm="1">
        <f t="array" ref="AC561">IFERROR(IF(Tabla135[[#This Row],[Registro diligenciado]]=TRUE,_xlfn.IFS(AND(Tabla135[[#This Row],[No. de Control]]=1,Tabla135[[#This Row],[Desplazamiento en la Matriz]]="Impacto"),E561-(E561*Tabla135[[#This Row],[Valor del control]]),AND(Tabla135[[#This Row],[No. de Control]]&gt;1,Tabla135[[#This Row],[Desplazamiento en la Matriz]]="Impacto"),AC560-(AC560*Tabla135[[#This Row],[Valor del control]]),AND(Tabla135[[#This Row],[No. de Control]]=1,Tabla135[[#This Row],[Desplazamiento en la Matriz]]="Probabilidad"),E561,AND(Tabla135[[#This Row],[No. de Control]]&gt;1,Tabla135[[#This Row],[Desplazamiento en la Matriz]]="Probabilidad"),AC560),""),"")</f>
        <v/>
      </c>
      <c r="AD561" s="310">
        <f>IFERROR(_xlfn.MINIFS(Tabla135[Probabilidad residual],Tabla135[Id Riesgo],Tabla135[[#This Row],[Id Riesgo]]),"")</f>
        <v>0.252</v>
      </c>
      <c r="AE561" s="310">
        <f>IFERROR(_xlfn.MINIFS(Tabla135[Impacto residual],Tabla135[Id Riesgo],Tabla135[[#This Row],[Id Riesgo]]),"")</f>
        <v>1</v>
      </c>
      <c r="AF561" s="310" t="str" cm="1">
        <f t="array" ref="AF5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1" s="310" t="str" cm="1">
        <f t="array" ref="AG5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1" s="213"/>
      <c r="AJ561" s="801">
        <f>_xlfn.MINIFS(Tabla135[Probabilidad residual],Tabla135[Id Riesgo],Tabla135[[#This Row],[Id Riesgo]])</f>
        <v>0.252</v>
      </c>
      <c r="AK561" s="801">
        <f>_xlfn.MINIFS(Tabla135[Impacto residual],Tabla135[Id Riesgo],Tabla135[[#This Row],[Id Riesgo]])</f>
        <v>1</v>
      </c>
      <c r="AL561" s="801"/>
      <c r="AM561" s="801"/>
      <c r="AN561" s="213"/>
      <c r="AO561" s="213"/>
      <c r="AP561" s="213"/>
      <c r="AQ561" s="213"/>
      <c r="AR561" s="213"/>
      <c r="AS561" s="213"/>
      <c r="AT561" s="213"/>
      <c r="AU561" s="213"/>
      <c r="AV561" s="213"/>
      <c r="AW561" s="213"/>
      <c r="AX561" s="213"/>
      <c r="AY561" s="213"/>
    </row>
    <row r="562" spans="1:51" ht="211.3" x14ac:dyDescent="0.4">
      <c r="A562" s="783" t="str">
        <f>Tabla135[[#This Row],[Id Riesgo]]</f>
        <v>RC56</v>
      </c>
      <c r="B562"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2" s="776" t="b">
        <f>Tabla135[[#This Row],[Identificado en paso 1 y 2?]]</f>
        <v>1</v>
      </c>
      <c r="D562" s="801">
        <f>_xlfn.XLOOKUP(Tabla135[[#This Row],[Id Riesgo]],Tabla13[Id Riesgo],Tabla13[Probabilidad],"",1)</f>
        <v>0.6</v>
      </c>
      <c r="E562" s="801">
        <f>IF(C562=TRUE,_xlfn.XLOOKUP(Tabla135[[#This Row],[Id Riesgo]],Tabla13[Id Riesgo],Tabla13[Porcentaje Impacto],"",1),"")</f>
        <v>1</v>
      </c>
      <c r="F562" s="290" t="s">
        <v>647</v>
      </c>
      <c r="G562" s="414" t="b">
        <f>_xlfn.XLOOKUP(F562,Tabla13[Id Riesgo],Tabla13[Registro diligenciado],FALSE,1)</f>
        <v>1</v>
      </c>
      <c r="H562" s="290" t="str">
        <f>IF(G562,_xlfn.XLOOKUP(F562,Tabla6[Id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2" s="327">
        <f>_xlfn.XLOOKUP(Tabla135[[#This Row],[Id Riesgo]],Tabla13[Id Riesgo],Tabla13[Probabilidad])</f>
        <v>0.6</v>
      </c>
      <c r="J562" s="327">
        <f>_xlfn.XLOOKUP(Tabla135[[#This Row],[Id Riesgo]],Tabla13[Id Riesgo],Tabla13[Porcentaje Impacto],"",1)</f>
        <v>1</v>
      </c>
      <c r="K562" s="311">
        <v>1</v>
      </c>
      <c r="L562" s="314" t="s">
        <v>235</v>
      </c>
      <c r="M562" s="314" t="s">
        <v>128</v>
      </c>
      <c r="N562" s="314"/>
      <c r="O562" s="295" t="s">
        <v>1091</v>
      </c>
      <c r="P562" s="314" t="s">
        <v>1092</v>
      </c>
      <c r="Q562" s="328" t="str">
        <f>_xlfn.TEXTJOIN(" ",TRUE,Tabla135[[#This Row],[Actividad - Acción ¿Qué?
Inicia con verbo]],Tabla135[[#This Row],[Complemento
(Observaciones o desviaciones)]])</f>
        <v>Realizar revisiones periódicas por parte de los líderes y/o revisores de los equipos internos de la Oficina Jurídica a las actuaciones relacionadas con la emisión de conceptos jurídicos, la gestión de cobro coactivo, la defensa técnica y los procesos disciplinarios, mediante la verificación de los requerimientos que dieron origen a las actuaciones y los documentos de los expedientes, con el fin de validar la adecuada aplicación de la normativa vigente y prevenir decisiones contrarias a derecho.  Los resultados de estas revisiones se consolidarán en informes de gestión, los cuales incluirán matrices de seguimiento por equipo y una muestra representativa de los documentos emitidos como soporte de la gestión realizada.</v>
      </c>
      <c r="R562" s="295" t="s">
        <v>135</v>
      </c>
      <c r="S562" s="327">
        <f>_xlfn.XLOOKUP(Tabla135[[#This Row],[Tipo de control]],Tabla7[Tipo de control],Tabla7[Peso],"",1)</f>
        <v>0.15</v>
      </c>
      <c r="T562" s="290" t="str">
        <f>_xlfn.XLOOKUP(Tabla135[[#This Row],[Tipo de control]],Tabla7[Tipo de control],Tabla7[Afectación matriz],"",1)</f>
        <v>Probabilidad</v>
      </c>
      <c r="U562" s="295" t="s">
        <v>136</v>
      </c>
      <c r="V562" s="327">
        <f>_xlfn.XLOOKUP(Tabla135[[#This Row],[Implementación]],Tabla11[Implementación],Tabla11[Peso],"",1)</f>
        <v>0.15</v>
      </c>
      <c r="W562" s="295" t="s">
        <v>98</v>
      </c>
      <c r="X562" s="295" t="s">
        <v>204</v>
      </c>
      <c r="Y562" s="295" t="s">
        <v>133</v>
      </c>
      <c r="Z562" s="295" t="s">
        <v>101</v>
      </c>
      <c r="AA562" s="310">
        <f>IFERROR(Tabla135[[#This Row],[Peso del control]]+Tabla135[[#This Row],[Peso de la implementación]],"")</f>
        <v>0.3</v>
      </c>
      <c r="AB562" s="310" cm="1">
        <f t="array" ref="AB562">IFERROR(IF(Tabla135[[#This Row],[Registro diligenciado]]=TRUE,_xlfn.IFS(AND(Tabla135[[#This Row],[No. de Control]]=1,Tabla135[[#This Row],[Desplazamiento en la Matriz]]="Probabilidad"),D562-(D562*Tabla135[[#This Row],[Valor del control]]),AND(Tabla135[[#This Row],[No. de Control]]&gt;1,Tabla135[[#This Row],[Desplazamiento en la Matriz]]="Probabilidad"),AB561-(AB561*Tabla135[[#This Row],[Valor del control]]),AND(Tabla135[[#This Row],[No. de Control]]=1,Tabla135[[#This Row],[Desplazamiento en la Matriz]]="Impacto"),D562,AND(Tabla135[[#This Row],[No. de Control]]&gt;1,Tabla135[[#This Row],[Desplazamiento en la Matriz]]="Impacto"),AB561),""),"")</f>
        <v>0.42</v>
      </c>
      <c r="AC562" s="310" cm="1">
        <f t="array" ref="AC562">IFERROR(IF(Tabla135[[#This Row],[Registro diligenciado]]=TRUE,_xlfn.IFS(AND(Tabla135[[#This Row],[No. de Control]]=1,Tabla135[[#This Row],[Desplazamiento en la Matriz]]="Impacto"),E562-(E562*Tabla135[[#This Row],[Valor del control]]),AND(Tabla135[[#This Row],[No. de Control]]&gt;1,Tabla135[[#This Row],[Desplazamiento en la Matriz]]="Impacto"),AC561-(AC561*Tabla135[[#This Row],[Valor del control]]),AND(Tabla135[[#This Row],[No. de Control]]=1,Tabla135[[#This Row],[Desplazamiento en la Matriz]]="Probabilidad"),E562,AND(Tabla135[[#This Row],[No. de Control]]&gt;1,Tabla135[[#This Row],[Desplazamiento en la Matriz]]="Probabilidad"),AC561),""),"")</f>
        <v>1</v>
      </c>
      <c r="AD562" s="310">
        <f>IFERROR(_xlfn.MINIFS(Tabla135[Probabilidad residual],Tabla135[Id Riesgo],Tabla135[[#This Row],[Id Riesgo]]),"")</f>
        <v>0.252</v>
      </c>
      <c r="AE562" s="310">
        <f>IFERROR(_xlfn.MINIFS(Tabla135[Impacto residual],Tabla135[Id Riesgo],Tabla135[[#This Row],[Id Riesgo]]),"")</f>
        <v>0.75</v>
      </c>
      <c r="AF562" s="310" t="str" cm="1">
        <f t="array" ref="AF5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2" s="310" t="str" cm="1">
        <f t="array" ref="AG5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62" s="213"/>
      <c r="AJ562" s="801">
        <f>_xlfn.MINIFS(Tabla135[Probabilidad residual],Tabla135[Id Riesgo],Tabla135[[#This Row],[Id Riesgo]])</f>
        <v>0.252</v>
      </c>
      <c r="AK562" s="801">
        <f>_xlfn.MINIFS(Tabla135[Impacto residual],Tabla135[Id Riesgo],Tabla135[[#This Row],[Id Riesgo]])</f>
        <v>0.75</v>
      </c>
      <c r="AL562" s="801" t="str" cm="1">
        <f t="array" ref="AL562">IFERROR(_xlfn.IFS(AND(AJ562&gt;=CONFIGURACIÓN!$BF$6,AJ562&lt;=CONFIGURACIÓN!$BG$6),CONFIGURACIÓN!$BE$6,AND(AJ562&gt;=CONFIGURACIÓN!$BF$7,AJ562&lt;=CONFIGURACIÓN!$BG$7),CONFIGURACIÓN!$BE$7,AND(AJ562&gt;=CONFIGURACIÓN!$BF$8,AJ562&lt;=CONFIGURACIÓN!$BG$8),CONFIGURACIÓN!$BE$8,AND(AJ562&gt;=CONFIGURACIÓN!$BF$9,AJ562&lt;=CONFIGURACIÓN!$BG$9),CONFIGURACIÓN!$BE$9,AND(AJ562&gt;=CONFIGURACIÓN!$BF$10,AJ562&lt;=CONFIGURACIÓN!$BG$10),CONFIGURACIÓN!$BE$10),"")</f>
        <v>Baja</v>
      </c>
      <c r="AM562" s="801" t="str" cm="1">
        <f t="array" ref="AM562">IFERROR(_xlfn.IFS(AND(AK562&gt;=CONFIGURACIÓN!$BJ$6,AK562&lt;=CONFIGURACIÓN!$BK$6),CONFIGURACIÓN!$BI$6,AND(AK562&gt;=CONFIGURACIÓN!$BJ$7,AK562&lt;=CONFIGURACIÓN!$BK$7),CONFIGURACIÓN!$BI$7,AND(AK562&gt;=CONFIGURACIÓN!$BJ$8,AK562&lt;=CONFIGURACIÓN!$BK$8),CONFIGURACIÓN!$BI$8,AND(AK562&gt;=CONFIGURACIÓN!$BJ$9,AK562&lt;=CONFIGURACIÓN!$BK$9),CONFIGURACIÓN!$BI$9,AND(AK562&gt;=CONFIGURACIÓN!$BJ$10,AK562&lt;=CONFIGURACIÓN!$BK$10),CONFIGURACIÓN!$BI$10),"")</f>
        <v>Mayor</v>
      </c>
      <c r="AN562" s="213"/>
      <c r="AO562" s="213"/>
      <c r="AP562" s="213"/>
      <c r="AQ562" s="213"/>
      <c r="AR562" s="213"/>
      <c r="AS562" s="213"/>
      <c r="AT562" s="213"/>
      <c r="AU562" s="213"/>
      <c r="AV562" s="213"/>
      <c r="AW562" s="213"/>
      <c r="AX562" s="213"/>
      <c r="AY562" s="213"/>
    </row>
    <row r="563" spans="1:51" ht="236.15" x14ac:dyDescent="0.4">
      <c r="A563" s="783" t="str">
        <f>Tabla135[[#This Row],[Id Riesgo]]</f>
        <v>RC56</v>
      </c>
      <c r="B563"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3" s="776" t="b">
        <f>Tabla135[[#This Row],[Identificado en paso 1 y 2?]]</f>
        <v>1</v>
      </c>
      <c r="D563" s="801">
        <f>_xlfn.XLOOKUP(Tabla135[[#This Row],[Id Riesgo]],Tabla13[Id Riesgo],Tabla13[Probabilidad],"",1)</f>
        <v>0.6</v>
      </c>
      <c r="E563" s="801">
        <f>IF(C563=TRUE,_xlfn.XLOOKUP(Tabla135[[#This Row],[Id Riesgo]],Tabla13[Id Riesgo],Tabla13[Porcentaje Impacto],"",1),"")</f>
        <v>1</v>
      </c>
      <c r="F563" s="290" t="str">
        <f t="shared" ref="F563:F571" si="55">F562</f>
        <v>RC56</v>
      </c>
      <c r="G563" s="414" t="b">
        <f>_xlfn.XLOOKUP(F563,Tabla13[Id Riesgo],Tabla13[Registro diligenciado],FALSE,1)</f>
        <v>1</v>
      </c>
      <c r="H563" s="290" t="str">
        <f>IF(G563,_xlfn.XLOOKUP(F563,Tabla6[Id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3" s="327">
        <f>_xlfn.XLOOKUP(Tabla135[[#This Row],[Id Riesgo]],Tabla13[Id Riesgo],Tabla13[Probabilidad])</f>
        <v>0.6</v>
      </c>
      <c r="J563" s="327">
        <f>_xlfn.XLOOKUP(Tabla135[[#This Row],[Id Riesgo]],Tabla13[Id Riesgo],Tabla13[Porcentaje Impacto],"",1)</f>
        <v>1</v>
      </c>
      <c r="K563" s="311">
        <v>2</v>
      </c>
      <c r="L563" s="314" t="s">
        <v>235</v>
      </c>
      <c r="M563" s="314" t="s">
        <v>128</v>
      </c>
      <c r="N563" s="314"/>
      <c r="O563" s="295" t="s">
        <v>1093</v>
      </c>
      <c r="P563" s="314" t="s">
        <v>1094</v>
      </c>
      <c r="Q563" s="328" t="str">
        <f>_xlfn.TEXTJOIN(" ",TRUE,Tabla135[[#This Row],[Actividad - Acción ¿Qué?
Inicia con verbo]],Tabla135[[#This Row],[Complemento
(Observaciones o desviaciones)]])</f>
        <v>Implementar la revisión jurídica obligatoria de segundo nivel sobre las actuaciones procesales y los conceptos emitidos por la Oficina Jurídica, mediante la validación por un segundo revisor o instancia técnica competente que verifique la coherencia con la normatividad vigente, la jurisprudencia aplicable y los lineamientos institucionales, con el fin de prevenir decisiones contrarias a derecho y garantizar la solidez de la defensa jurídica de la entidad.  En caso de identificarse desviaciones, se deberá ajustar de manera inmediata la actuación procesal o el concepto emitido, mediante la reformulación de la defensa judicial (en acciones de tutela, procesos de restitución de tierras u otros), la emisión de conceptos aclaratorios o sustitutivos, o la adopción de medidas como la solicitud de revocatoria directa, con el fin de corregir oportunamente las actuaciones y mitigar riesgos jurídicos y disciplinarios. Los resultados de estas revisiones y ajustes deberán documentarse en informes y registros internos que aseguren la trazabilidad de las decisiones adoptadas, las acciones correctivas implementadas y los soportes correspondientes.</v>
      </c>
      <c r="R563" s="295" t="s">
        <v>164</v>
      </c>
      <c r="S563" s="327">
        <f>_xlfn.XLOOKUP(Tabla135[[#This Row],[Tipo de control]],Tabla7[Tipo de control],Tabla7[Peso],"",1)</f>
        <v>0.1</v>
      </c>
      <c r="T563" s="290" t="str">
        <f>_xlfn.XLOOKUP(Tabla135[[#This Row],[Tipo de control]],Tabla7[Tipo de control],Tabla7[Afectación matriz],"",1)</f>
        <v>Impacto</v>
      </c>
      <c r="U563" s="295" t="s">
        <v>136</v>
      </c>
      <c r="V563" s="327">
        <f>_xlfn.XLOOKUP(Tabla135[[#This Row],[Implementación]],Tabla11[Implementación],Tabla11[Peso],"",1)</f>
        <v>0.15</v>
      </c>
      <c r="W563" s="295" t="s">
        <v>161</v>
      </c>
      <c r="X563" s="295" t="s">
        <v>99</v>
      </c>
      <c r="Y563" s="295" t="s">
        <v>133</v>
      </c>
      <c r="Z563" s="295" t="s">
        <v>101</v>
      </c>
      <c r="AA563" s="310">
        <f>IFERROR(Tabla135[[#This Row],[Peso del control]]+Tabla135[[#This Row],[Peso de la implementación]],"")</f>
        <v>0.25</v>
      </c>
      <c r="AB563" s="310" cm="1">
        <f t="array" ref="AB563">IFERROR(IF(Tabla135[[#This Row],[Registro diligenciado]]=TRUE,_xlfn.IFS(AND(Tabla135[[#This Row],[No. de Control]]=1,Tabla135[[#This Row],[Desplazamiento en la Matriz]]="Probabilidad"),D563-(D563*Tabla135[[#This Row],[Valor del control]]),AND(Tabla135[[#This Row],[No. de Control]]&gt;1,Tabla135[[#This Row],[Desplazamiento en la Matriz]]="Probabilidad"),AB562-(AB562*Tabla135[[#This Row],[Valor del control]]),AND(Tabla135[[#This Row],[No. de Control]]=1,Tabla135[[#This Row],[Desplazamiento en la Matriz]]="Impacto"),D563,AND(Tabla135[[#This Row],[No. de Control]]&gt;1,Tabla135[[#This Row],[Desplazamiento en la Matriz]]="Impacto"),AB562),""),"")</f>
        <v>0.42</v>
      </c>
      <c r="AC563" s="310" cm="1">
        <f t="array" ref="AC563">IFERROR(IF(Tabla135[[#This Row],[Registro diligenciado]]=TRUE,_xlfn.IFS(AND(Tabla135[[#This Row],[No. de Control]]=1,Tabla135[[#This Row],[Desplazamiento en la Matriz]]="Impacto"),E563-(E563*Tabla135[[#This Row],[Valor del control]]),AND(Tabla135[[#This Row],[No. de Control]]&gt;1,Tabla135[[#This Row],[Desplazamiento en la Matriz]]="Impacto"),AC562-(AC562*Tabla135[[#This Row],[Valor del control]]),AND(Tabla135[[#This Row],[No. de Control]]=1,Tabla135[[#This Row],[Desplazamiento en la Matriz]]="Probabilidad"),E563,AND(Tabla135[[#This Row],[No. de Control]]&gt;1,Tabla135[[#This Row],[Desplazamiento en la Matriz]]="Probabilidad"),AC562),""),"")</f>
        <v>0.75</v>
      </c>
      <c r="AD563" s="310">
        <f>IFERROR(_xlfn.MINIFS(Tabla135[Probabilidad residual],Tabla135[Id Riesgo],Tabla135[[#This Row],[Id Riesgo]]),"")</f>
        <v>0.252</v>
      </c>
      <c r="AE563" s="310">
        <f>IFERROR(_xlfn.MINIFS(Tabla135[Impacto residual],Tabla135[Id Riesgo],Tabla135[[#This Row],[Id Riesgo]]),"")</f>
        <v>0.75</v>
      </c>
      <c r="AF563" s="310" t="str" cm="1">
        <f t="array" ref="AF5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3" s="310" t="str" cm="1">
        <f t="array" ref="AG5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63" s="213"/>
      <c r="AJ563" s="801">
        <f>_xlfn.MINIFS(Tabla135[Probabilidad residual],Tabla135[Id Riesgo],Tabla135[[#This Row],[Id Riesgo]])</f>
        <v>0.252</v>
      </c>
      <c r="AK563" s="801">
        <f>_xlfn.MINIFS(Tabla135[Impacto residual],Tabla135[Id Riesgo],Tabla135[[#This Row],[Id Riesgo]])</f>
        <v>0.75</v>
      </c>
      <c r="AL563" s="801"/>
      <c r="AM563" s="801"/>
      <c r="AN563" s="213"/>
      <c r="AO563" s="213"/>
      <c r="AP563" s="213"/>
      <c r="AQ563" s="213"/>
      <c r="AR563" s="213"/>
      <c r="AS563" s="213"/>
      <c r="AT563" s="213"/>
      <c r="AU563" s="213"/>
      <c r="AV563" s="213"/>
      <c r="AW563" s="213"/>
      <c r="AX563" s="213"/>
      <c r="AY563" s="213"/>
    </row>
    <row r="564" spans="1:51" ht="211.3" x14ac:dyDescent="0.4">
      <c r="A564" s="783" t="str">
        <f>Tabla135[[#This Row],[Id Riesgo]]</f>
        <v>RC56</v>
      </c>
      <c r="B564"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4" s="776" t="b">
        <f>Tabla135[[#This Row],[Identificado en paso 1 y 2?]]</f>
        <v>1</v>
      </c>
      <c r="D564" s="801">
        <f>_xlfn.XLOOKUP(Tabla135[[#This Row],[Id Riesgo]],Tabla13[Id Riesgo],Tabla13[Probabilidad],"",1)</f>
        <v>0.6</v>
      </c>
      <c r="E564" s="801">
        <f>IF(C564=TRUE,_xlfn.XLOOKUP(Tabla135[[#This Row],[Id Riesgo]],Tabla13[Id Riesgo],Tabla13[Porcentaje Impacto],"",1),"")</f>
        <v>1</v>
      </c>
      <c r="F564" s="290" t="str">
        <f t="shared" si="55"/>
        <v>RC56</v>
      </c>
      <c r="G564" s="414" t="b">
        <f>_xlfn.XLOOKUP(F564,Tabla13[Id Riesgo],Tabla13[Registro diligenciado],FALSE,1)</f>
        <v>1</v>
      </c>
      <c r="H564" s="290" t="str">
        <f>IF(G564,_xlfn.XLOOKUP(F564,Tabla6[Id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4" s="327">
        <f>_xlfn.XLOOKUP(Tabla135[[#This Row],[Id Riesgo]],Tabla13[Id Riesgo],Tabla13[Probabilidad])</f>
        <v>0.6</v>
      </c>
      <c r="J564" s="327">
        <f>_xlfn.XLOOKUP(Tabla135[[#This Row],[Id Riesgo]],Tabla13[Id Riesgo],Tabla13[Porcentaje Impacto],"",1)</f>
        <v>1</v>
      </c>
      <c r="K564" s="311">
        <v>3</v>
      </c>
      <c r="L564" s="314" t="s">
        <v>235</v>
      </c>
      <c r="M564" s="314" t="s">
        <v>128</v>
      </c>
      <c r="N564" s="314"/>
      <c r="O564" s="465" t="s">
        <v>1095</v>
      </c>
      <c r="P564" s="314" t="s">
        <v>1096</v>
      </c>
      <c r="Q564" s="328" t="str">
        <f>_xlfn.TEXTJOIN(" ",TRUE,Tabla135[[#This Row],[Actividad - Acción ¿Qué?
Inicia con verbo]],Tabla135[[#This Row],[Complemento
(Observaciones o desviaciones)]])</f>
        <v>Implementar la declaración y gestión obligatoria de conflictos de interés de manera previa a la asignación de casos en la Oficina Jurídica, mediante la verificación formal por parte de los servidores y contratistas de la inexistencia de intereses particulares que puedan afectar su imparcialidad, así como la revisión por parte del líder o responsable del equipo, con el fin de garantizar la transparencia, objetividad e independencia en la emisión de conceptos, la representación judicial y la defensa jurídica de la entidad.  En caso de identificarse un posible conflicto de interés, se deberá proceder de manera inmediata a la reasignación del caso o a la adopción de las medidas de gestión correspondientes, dejando registro de la situación y de las decisiones adoptadas para asegurar la trazabilidad y prevenir riesgos de corrupción.</v>
      </c>
      <c r="R564" s="295" t="s">
        <v>102</v>
      </c>
      <c r="S564" s="327">
        <f>_xlfn.XLOOKUP(Tabla135[[#This Row],[Tipo de control]],Tabla7[Tipo de control],Tabla7[Peso],"",1)</f>
        <v>0.25</v>
      </c>
      <c r="T564" s="290" t="str">
        <f>_xlfn.XLOOKUP(Tabla135[[#This Row],[Tipo de control]],Tabla7[Tipo de control],Tabla7[Afectación matriz],"",1)</f>
        <v>Probabilidad</v>
      </c>
      <c r="U564" s="295" t="s">
        <v>136</v>
      </c>
      <c r="V564" s="327">
        <f>_xlfn.XLOOKUP(Tabla135[[#This Row],[Implementación]],Tabla11[Implementación],Tabla11[Peso],"",1)</f>
        <v>0.15</v>
      </c>
      <c r="W564" s="295" t="s">
        <v>161</v>
      </c>
      <c r="X564" s="295" t="s">
        <v>99</v>
      </c>
      <c r="Y564" s="295" t="s">
        <v>133</v>
      </c>
      <c r="Z564" s="295" t="s">
        <v>101</v>
      </c>
      <c r="AA564" s="310">
        <f>IFERROR(Tabla135[[#This Row],[Peso del control]]+Tabla135[[#This Row],[Peso de la implementación]],"")</f>
        <v>0.4</v>
      </c>
      <c r="AB564" s="310" cm="1">
        <f t="array" ref="AB564">IFERROR(IF(Tabla135[[#This Row],[Registro diligenciado]]=TRUE,_xlfn.IFS(AND(Tabla135[[#This Row],[No. de Control]]=1,Tabla135[[#This Row],[Desplazamiento en la Matriz]]="Probabilidad"),D564-(D564*Tabla135[[#This Row],[Valor del control]]),AND(Tabla135[[#This Row],[No. de Control]]&gt;1,Tabla135[[#This Row],[Desplazamiento en la Matriz]]="Probabilidad"),AB563-(AB563*Tabla135[[#This Row],[Valor del control]]),AND(Tabla135[[#This Row],[No. de Control]]=1,Tabla135[[#This Row],[Desplazamiento en la Matriz]]="Impacto"),D564,AND(Tabla135[[#This Row],[No. de Control]]&gt;1,Tabla135[[#This Row],[Desplazamiento en la Matriz]]="Impacto"),AB563),""),"")</f>
        <v>0.252</v>
      </c>
      <c r="AC564" s="310" cm="1">
        <f t="array" ref="AC564">IFERROR(IF(Tabla135[[#This Row],[Registro diligenciado]]=TRUE,_xlfn.IFS(AND(Tabla135[[#This Row],[No. de Control]]=1,Tabla135[[#This Row],[Desplazamiento en la Matriz]]="Impacto"),E564-(E564*Tabla135[[#This Row],[Valor del control]]),AND(Tabla135[[#This Row],[No. de Control]]&gt;1,Tabla135[[#This Row],[Desplazamiento en la Matriz]]="Impacto"),AC563-(AC563*Tabla135[[#This Row],[Valor del control]]),AND(Tabla135[[#This Row],[No. de Control]]=1,Tabla135[[#This Row],[Desplazamiento en la Matriz]]="Probabilidad"),E564,AND(Tabla135[[#This Row],[No. de Control]]&gt;1,Tabla135[[#This Row],[Desplazamiento en la Matriz]]="Probabilidad"),AC563),""),"")</f>
        <v>0.75</v>
      </c>
      <c r="AD564" s="310">
        <f>IFERROR(_xlfn.MINIFS(Tabla135[Probabilidad residual],Tabla135[Id Riesgo],Tabla135[[#This Row],[Id Riesgo]]),"")</f>
        <v>0.252</v>
      </c>
      <c r="AE564" s="310">
        <f>IFERROR(_xlfn.MINIFS(Tabla135[Impacto residual],Tabla135[Id Riesgo],Tabla135[[#This Row],[Id Riesgo]]),"")</f>
        <v>0.75</v>
      </c>
      <c r="AF564" s="310" t="str" cm="1">
        <f t="array" ref="AF5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4" s="310" t="str" cm="1">
        <f t="array" ref="AG5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64" s="213"/>
      <c r="AJ564" s="801">
        <f>_xlfn.MINIFS(Tabla135[Probabilidad residual],Tabla135[Id Riesgo],Tabla135[[#This Row],[Id Riesgo]])</f>
        <v>0.252</v>
      </c>
      <c r="AK564" s="801">
        <f>_xlfn.MINIFS(Tabla135[Impacto residual],Tabla135[Id Riesgo],Tabla135[[#This Row],[Id Riesgo]])</f>
        <v>0.75</v>
      </c>
      <c r="AL564" s="801"/>
      <c r="AM564" s="801"/>
      <c r="AN564" s="213"/>
      <c r="AO564" s="213"/>
      <c r="AP564" s="213"/>
      <c r="AQ564" s="213"/>
      <c r="AR564" s="213"/>
      <c r="AS564" s="213"/>
      <c r="AT564" s="213"/>
      <c r="AU564" s="213"/>
      <c r="AV564" s="213"/>
      <c r="AW564" s="213"/>
      <c r="AX564" s="213"/>
      <c r="AY564" s="213"/>
    </row>
    <row r="565" spans="1:51" ht="211.3" hidden="1" x14ac:dyDescent="0.4">
      <c r="A565" s="783" t="str">
        <f>Tabla135[[#This Row],[Id Riesgo]]</f>
        <v>RC56</v>
      </c>
      <c r="B565"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5" s="776" t="b">
        <f>Tabla135[[#This Row],[Identificado en paso 1 y 2?]]</f>
        <v>1</v>
      </c>
      <c r="D565" s="801">
        <f>_xlfn.XLOOKUP(Tabla135[[#This Row],[Id Riesgo]],Tabla13[Id Riesgo],Tabla13[Probabilidad],"",1)</f>
        <v>0.6</v>
      </c>
      <c r="E565" s="801">
        <f>IF(C565=TRUE,_xlfn.XLOOKUP(Tabla135[[#This Row],[Id Riesgo]],Tabla13[Id Riesgo],Tabla13[Porcentaje Impacto],"",1),"")</f>
        <v>1</v>
      </c>
      <c r="F565" s="290" t="str">
        <f t="shared" si="55"/>
        <v>RC56</v>
      </c>
      <c r="G565" s="414" t="b">
        <f>_xlfn.XLOOKUP(F565,Tabla13[Id Riesgo],Tabla13[Registro diligenciado],FALSE,1)</f>
        <v>1</v>
      </c>
      <c r="H565" s="290" t="str">
        <f>IF(G565,_xlfn.XLOOKUP(F565,Tabla6[Id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5" s="327">
        <f>_xlfn.XLOOKUP(Tabla135[[#This Row],[Id Riesgo]],Tabla13[Id Riesgo],Tabla13[Probabilidad])</f>
        <v>0.6</v>
      </c>
      <c r="J565" s="327">
        <f>_xlfn.XLOOKUP(Tabla135[[#This Row],[Id Riesgo]],Tabla13[Id Riesgo],Tabla13[Porcentaje Impacto],"",1)</f>
        <v>1</v>
      </c>
      <c r="K565" s="311">
        <v>4</v>
      </c>
      <c r="L565" s="314"/>
      <c r="M565" s="314"/>
      <c r="N565" s="314"/>
      <c r="O565" s="295"/>
      <c r="P565" s="314"/>
      <c r="Q565" s="328" t="str">
        <f>_xlfn.TEXTJOIN(" ",TRUE,Tabla135[[#This Row],[Actividad - Acción ¿Qué?
Inicia con verbo]],Tabla135[[#This Row],[Complemento
(Observaciones o desviaciones)]])</f>
        <v/>
      </c>
      <c r="R565" s="295"/>
      <c r="S565" s="327" t="str">
        <f>_xlfn.XLOOKUP(Tabla135[[#This Row],[Tipo de control]],Tabla7[Tipo de control],Tabla7[Peso],"",1)</f>
        <v/>
      </c>
      <c r="T565" s="290" t="str">
        <f>_xlfn.XLOOKUP(Tabla135[[#This Row],[Tipo de control]],Tabla7[Tipo de control],Tabla7[Afectación matriz],"",1)</f>
        <v/>
      </c>
      <c r="U565" s="295"/>
      <c r="V565" s="327" t="str">
        <f>_xlfn.XLOOKUP(Tabla135[[#This Row],[Implementación]],Tabla11[Implementación],Tabla11[Peso],"",1)</f>
        <v/>
      </c>
      <c r="W565" s="295"/>
      <c r="X565" s="295"/>
      <c r="Y565" s="295"/>
      <c r="Z565" s="295"/>
      <c r="AA565" s="310" t="str">
        <f>IFERROR(Tabla135[[#This Row],[Peso del control]]+Tabla135[[#This Row],[Peso de la implementación]],"")</f>
        <v/>
      </c>
      <c r="AB565" s="310" t="str" cm="1">
        <f t="array" ref="AB565">IFERROR(IF(Tabla135[[#This Row],[Registro diligenciado]]=TRUE,_xlfn.IFS(AND(Tabla135[[#This Row],[No. de Control]]=1,Tabla135[[#This Row],[Desplazamiento en la Matriz]]="Probabilidad"),D565-(D565*Tabla135[[#This Row],[Valor del control]]),AND(Tabla135[[#This Row],[No. de Control]]&gt;1,Tabla135[[#This Row],[Desplazamiento en la Matriz]]="Probabilidad"),AB564-(AB564*Tabla135[[#This Row],[Valor del control]]),AND(Tabla135[[#This Row],[No. de Control]]=1,Tabla135[[#This Row],[Desplazamiento en la Matriz]]="Impacto"),D565,AND(Tabla135[[#This Row],[No. de Control]]&gt;1,Tabla135[[#This Row],[Desplazamiento en la Matriz]]="Impacto"),AB564),""),"")</f>
        <v/>
      </c>
      <c r="AC565" s="310" t="str" cm="1">
        <f t="array" ref="AC565">IFERROR(IF(Tabla135[[#This Row],[Registro diligenciado]]=TRUE,_xlfn.IFS(AND(Tabla135[[#This Row],[No. de Control]]=1,Tabla135[[#This Row],[Desplazamiento en la Matriz]]="Impacto"),E565-(E565*Tabla135[[#This Row],[Valor del control]]),AND(Tabla135[[#This Row],[No. de Control]]&gt;1,Tabla135[[#This Row],[Desplazamiento en la Matriz]]="Impacto"),AC564-(AC564*Tabla135[[#This Row],[Valor del control]]),AND(Tabla135[[#This Row],[No. de Control]]=1,Tabla135[[#This Row],[Desplazamiento en la Matriz]]="Probabilidad"),E565,AND(Tabla135[[#This Row],[No. de Control]]&gt;1,Tabla135[[#This Row],[Desplazamiento en la Matriz]]="Probabilidad"),AC564),""),"")</f>
        <v/>
      </c>
      <c r="AD565" s="310">
        <f>IFERROR(_xlfn.MINIFS(Tabla135[Probabilidad residual],Tabla135[Id Riesgo],Tabla135[[#This Row],[Id Riesgo]]),"")</f>
        <v>0.252</v>
      </c>
      <c r="AE565" s="310">
        <f>IFERROR(_xlfn.MINIFS(Tabla135[Impacto residual],Tabla135[Id Riesgo],Tabla135[[#This Row],[Id Riesgo]]),"")</f>
        <v>0.75</v>
      </c>
      <c r="AF565" s="310" t="str" cm="1">
        <f t="array" ref="AF5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5" s="310" t="str" cm="1">
        <f t="array" ref="AG5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5" s="213"/>
      <c r="AJ565" s="801">
        <f>_xlfn.MINIFS(Tabla135[Probabilidad residual],Tabla135[Id Riesgo],Tabla135[[#This Row],[Id Riesgo]])</f>
        <v>0.252</v>
      </c>
      <c r="AK565" s="801">
        <f>_xlfn.MINIFS(Tabla135[Impacto residual],Tabla135[Id Riesgo],Tabla135[[#This Row],[Id Riesgo]])</f>
        <v>0.75</v>
      </c>
      <c r="AL565" s="801"/>
      <c r="AM565" s="801"/>
      <c r="AN565" s="213"/>
      <c r="AO565" s="213"/>
      <c r="AP565" s="213"/>
      <c r="AQ565" s="213"/>
      <c r="AR565" s="213"/>
      <c r="AS565" s="213"/>
      <c r="AT565" s="213"/>
      <c r="AU565" s="213"/>
      <c r="AV565" s="213"/>
      <c r="AW565" s="213"/>
      <c r="AX565" s="213"/>
      <c r="AY565" s="213"/>
    </row>
    <row r="566" spans="1:51" ht="211.3" hidden="1" x14ac:dyDescent="0.4">
      <c r="A566" s="783" t="str">
        <f>Tabla135[[#This Row],[Id Riesgo]]</f>
        <v>RC56</v>
      </c>
      <c r="B566"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6" s="776" t="b">
        <f>Tabla135[[#This Row],[Identificado en paso 1 y 2?]]</f>
        <v>1</v>
      </c>
      <c r="D566" s="801">
        <f>_xlfn.XLOOKUP(Tabla135[[#This Row],[Id Riesgo]],Tabla13[Id Riesgo],Tabla13[Probabilidad],"",1)</f>
        <v>0.6</v>
      </c>
      <c r="E566" s="801">
        <f>IF(C566=TRUE,_xlfn.XLOOKUP(Tabla135[[#This Row],[Id Riesgo]],Tabla13[Id Riesgo],Tabla13[Porcentaje Impacto],"",1),"")</f>
        <v>1</v>
      </c>
      <c r="F566" s="290" t="str">
        <f t="shared" si="55"/>
        <v>RC56</v>
      </c>
      <c r="G566" s="414" t="b">
        <f>_xlfn.XLOOKUP(F566,Tabla13[Id Riesgo],Tabla13[Registro diligenciado],FALSE,1)</f>
        <v>1</v>
      </c>
      <c r="H566" s="290" t="str">
        <f>IF(G566,_xlfn.XLOOKUP(F566,Tabla6[Id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6" s="327">
        <f>_xlfn.XLOOKUP(Tabla135[[#This Row],[Id Riesgo]],Tabla13[Id Riesgo],Tabla13[Probabilidad])</f>
        <v>0.6</v>
      </c>
      <c r="J566" s="327">
        <f>_xlfn.XLOOKUP(Tabla135[[#This Row],[Id Riesgo]],Tabla13[Id Riesgo],Tabla13[Porcentaje Impacto],"",1)</f>
        <v>1</v>
      </c>
      <c r="K566" s="311">
        <v>5</v>
      </c>
      <c r="L566" s="314"/>
      <c r="M566" s="314"/>
      <c r="N566" s="314"/>
      <c r="O566" s="295"/>
      <c r="P566" s="314"/>
      <c r="Q566" s="328" t="str">
        <f>_xlfn.TEXTJOIN(" ",TRUE,Tabla135[[#This Row],[Actividad - Acción ¿Qué?
Inicia con verbo]],Tabla135[[#This Row],[Complemento
(Observaciones o desviaciones)]])</f>
        <v/>
      </c>
      <c r="R566" s="295"/>
      <c r="S566" s="327" t="str">
        <f>_xlfn.XLOOKUP(Tabla135[[#This Row],[Tipo de control]],Tabla7[Tipo de control],Tabla7[Peso],"",1)</f>
        <v/>
      </c>
      <c r="T566" s="290" t="str">
        <f>_xlfn.XLOOKUP(Tabla135[[#This Row],[Tipo de control]],Tabla7[Tipo de control],Tabla7[Afectación matriz],"",1)</f>
        <v/>
      </c>
      <c r="U566" s="295"/>
      <c r="V566" s="327" t="str">
        <f>_xlfn.XLOOKUP(Tabla135[[#This Row],[Implementación]],Tabla11[Implementación],Tabla11[Peso],"",1)</f>
        <v/>
      </c>
      <c r="W566" s="295"/>
      <c r="X566" s="295"/>
      <c r="Y566" s="295"/>
      <c r="Z566" s="295"/>
      <c r="AA566" s="310" t="str">
        <f>IFERROR(Tabla135[[#This Row],[Peso del control]]+Tabla135[[#This Row],[Peso de la implementación]],"")</f>
        <v/>
      </c>
      <c r="AB566" s="310" t="str" cm="1">
        <f t="array" ref="AB566">IFERROR(IF(Tabla135[[#This Row],[Registro diligenciado]]=TRUE,_xlfn.IFS(AND(Tabla135[[#This Row],[No. de Control]]=1,Tabla135[[#This Row],[Desplazamiento en la Matriz]]="Probabilidad"),D566-(D566*Tabla135[[#This Row],[Valor del control]]),AND(Tabla135[[#This Row],[No. de Control]]&gt;1,Tabla135[[#This Row],[Desplazamiento en la Matriz]]="Probabilidad"),AB565-(AB565*Tabla135[[#This Row],[Valor del control]]),AND(Tabla135[[#This Row],[No. de Control]]=1,Tabla135[[#This Row],[Desplazamiento en la Matriz]]="Impacto"),D566,AND(Tabla135[[#This Row],[No. de Control]]&gt;1,Tabla135[[#This Row],[Desplazamiento en la Matriz]]="Impacto"),AB565),""),"")</f>
        <v/>
      </c>
      <c r="AC566" s="310" t="str" cm="1">
        <f t="array" ref="AC566">IFERROR(IF(Tabla135[[#This Row],[Registro diligenciado]]=TRUE,_xlfn.IFS(AND(Tabla135[[#This Row],[No. de Control]]=1,Tabla135[[#This Row],[Desplazamiento en la Matriz]]="Impacto"),E566-(E566*Tabla135[[#This Row],[Valor del control]]),AND(Tabla135[[#This Row],[No. de Control]]&gt;1,Tabla135[[#This Row],[Desplazamiento en la Matriz]]="Impacto"),AC565-(AC565*Tabla135[[#This Row],[Valor del control]]),AND(Tabla135[[#This Row],[No. de Control]]=1,Tabla135[[#This Row],[Desplazamiento en la Matriz]]="Probabilidad"),E566,AND(Tabla135[[#This Row],[No. de Control]]&gt;1,Tabla135[[#This Row],[Desplazamiento en la Matriz]]="Probabilidad"),AC565),""),"")</f>
        <v/>
      </c>
      <c r="AD566" s="310">
        <f>IFERROR(_xlfn.MINIFS(Tabla135[Probabilidad residual],Tabla135[Id Riesgo],Tabla135[[#This Row],[Id Riesgo]]),"")</f>
        <v>0.252</v>
      </c>
      <c r="AE566" s="310">
        <f>IFERROR(_xlfn.MINIFS(Tabla135[Impacto residual],Tabla135[Id Riesgo],Tabla135[[#This Row],[Id Riesgo]]),"")</f>
        <v>0.75</v>
      </c>
      <c r="AF566" s="310" t="str" cm="1">
        <f t="array" ref="AF5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6" s="310" t="str" cm="1">
        <f t="array" ref="AG5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6" s="213"/>
      <c r="AJ566" s="801">
        <f>_xlfn.MINIFS(Tabla135[Probabilidad residual],Tabla135[Id Riesgo],Tabla135[[#This Row],[Id Riesgo]])</f>
        <v>0.252</v>
      </c>
      <c r="AK566" s="801">
        <f>_xlfn.MINIFS(Tabla135[Impacto residual],Tabla135[Id Riesgo],Tabla135[[#This Row],[Id Riesgo]])</f>
        <v>0.75</v>
      </c>
      <c r="AL566" s="801"/>
      <c r="AM566" s="801"/>
      <c r="AN566" s="213"/>
      <c r="AO566" s="213"/>
      <c r="AP566" s="213"/>
      <c r="AQ566" s="213"/>
      <c r="AR566" s="213"/>
      <c r="AS566" s="213"/>
      <c r="AT566" s="213"/>
      <c r="AU566" s="213"/>
      <c r="AV566" s="213"/>
      <c r="AW566" s="213"/>
      <c r="AX566" s="213"/>
      <c r="AY566" s="213"/>
    </row>
    <row r="567" spans="1:51" ht="211.3" hidden="1" x14ac:dyDescent="0.4">
      <c r="A567" s="783" t="str">
        <f>Tabla135[[#This Row],[Id Riesgo]]</f>
        <v>RC56</v>
      </c>
      <c r="B567"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7" s="776" t="b">
        <f>Tabla135[[#This Row],[Identificado en paso 1 y 2?]]</f>
        <v>1</v>
      </c>
      <c r="D567" s="801">
        <f>_xlfn.XLOOKUP(Tabla135[[#This Row],[Id Riesgo]],Tabla13[Id Riesgo],Tabla13[Probabilidad],"",1)</f>
        <v>0.6</v>
      </c>
      <c r="E567" s="801">
        <f>IF(C567=TRUE,_xlfn.XLOOKUP(Tabla135[[#This Row],[Id Riesgo]],Tabla13[Id Riesgo],Tabla13[Porcentaje Impacto],"",1),"")</f>
        <v>1</v>
      </c>
      <c r="F567" s="290" t="str">
        <f t="shared" si="55"/>
        <v>RC56</v>
      </c>
      <c r="G567" s="414" t="b">
        <f>_xlfn.XLOOKUP(F567,Tabla13[Id Riesgo],Tabla13[Registro diligenciado],FALSE,1)</f>
        <v>1</v>
      </c>
      <c r="H567" s="290" t="str">
        <f>IF(G567,_xlfn.XLOOKUP(F567,Tabla6[Id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7" s="327">
        <f>_xlfn.XLOOKUP(Tabla135[[#This Row],[Id Riesgo]],Tabla13[Id Riesgo],Tabla13[Probabilidad])</f>
        <v>0.6</v>
      </c>
      <c r="J567" s="327">
        <f>_xlfn.XLOOKUP(Tabla135[[#This Row],[Id Riesgo]],Tabla13[Id Riesgo],Tabla13[Porcentaje Impacto],"",1)</f>
        <v>1</v>
      </c>
      <c r="K567" s="311">
        <v>6</v>
      </c>
      <c r="L567" s="314"/>
      <c r="M567" s="314"/>
      <c r="N567" s="314"/>
      <c r="O567" s="295"/>
      <c r="P567" s="314"/>
      <c r="Q567" s="328" t="str">
        <f>_xlfn.TEXTJOIN(" ",TRUE,Tabla135[[#This Row],[Actividad - Acción ¿Qué?
Inicia con verbo]],Tabla135[[#This Row],[Complemento
(Observaciones o desviaciones)]])</f>
        <v/>
      </c>
      <c r="R567" s="295"/>
      <c r="S567" s="327" t="str">
        <f>_xlfn.XLOOKUP(Tabla135[[#This Row],[Tipo de control]],Tabla7[Tipo de control],Tabla7[Peso],"",1)</f>
        <v/>
      </c>
      <c r="T567" s="290" t="str">
        <f>_xlfn.XLOOKUP(Tabla135[[#This Row],[Tipo de control]],Tabla7[Tipo de control],Tabla7[Afectación matriz],"",1)</f>
        <v/>
      </c>
      <c r="U567" s="295"/>
      <c r="V567" s="327" t="str">
        <f>_xlfn.XLOOKUP(Tabla135[[#This Row],[Implementación]],Tabla11[Implementación],Tabla11[Peso],"",1)</f>
        <v/>
      </c>
      <c r="W567" s="295"/>
      <c r="X567" s="295"/>
      <c r="Y567" s="295"/>
      <c r="Z567" s="295"/>
      <c r="AA567" s="310" t="str">
        <f>IFERROR(Tabla135[[#This Row],[Peso del control]]+Tabla135[[#This Row],[Peso de la implementación]],"")</f>
        <v/>
      </c>
      <c r="AB567" s="310" t="str" cm="1">
        <f t="array" ref="AB567">IFERROR(IF(Tabla135[[#This Row],[Registro diligenciado]]=TRUE,_xlfn.IFS(AND(Tabla135[[#This Row],[No. de Control]]=1,Tabla135[[#This Row],[Desplazamiento en la Matriz]]="Probabilidad"),D567-(D567*Tabla135[[#This Row],[Valor del control]]),AND(Tabla135[[#This Row],[No. de Control]]&gt;1,Tabla135[[#This Row],[Desplazamiento en la Matriz]]="Probabilidad"),AB566-(AB566*Tabla135[[#This Row],[Valor del control]]),AND(Tabla135[[#This Row],[No. de Control]]=1,Tabla135[[#This Row],[Desplazamiento en la Matriz]]="Impacto"),D567,AND(Tabla135[[#This Row],[No. de Control]]&gt;1,Tabla135[[#This Row],[Desplazamiento en la Matriz]]="Impacto"),AB566),""),"")</f>
        <v/>
      </c>
      <c r="AC567" s="310" t="str" cm="1">
        <f t="array" ref="AC567">IFERROR(IF(Tabla135[[#This Row],[Registro diligenciado]]=TRUE,_xlfn.IFS(AND(Tabla135[[#This Row],[No. de Control]]=1,Tabla135[[#This Row],[Desplazamiento en la Matriz]]="Impacto"),E567-(E567*Tabla135[[#This Row],[Valor del control]]),AND(Tabla135[[#This Row],[No. de Control]]&gt;1,Tabla135[[#This Row],[Desplazamiento en la Matriz]]="Impacto"),AC566-(AC566*Tabla135[[#This Row],[Valor del control]]),AND(Tabla135[[#This Row],[No. de Control]]=1,Tabla135[[#This Row],[Desplazamiento en la Matriz]]="Probabilidad"),E567,AND(Tabla135[[#This Row],[No. de Control]]&gt;1,Tabla135[[#This Row],[Desplazamiento en la Matriz]]="Probabilidad"),AC566),""),"")</f>
        <v/>
      </c>
      <c r="AD567" s="310">
        <f>IFERROR(_xlfn.MINIFS(Tabla135[Probabilidad residual],Tabla135[Id Riesgo],Tabla135[[#This Row],[Id Riesgo]]),"")</f>
        <v>0.252</v>
      </c>
      <c r="AE567" s="310">
        <f>IFERROR(_xlfn.MINIFS(Tabla135[Impacto residual],Tabla135[Id Riesgo],Tabla135[[#This Row],[Id Riesgo]]),"")</f>
        <v>0.75</v>
      </c>
      <c r="AF567" s="310" t="str" cm="1">
        <f t="array" ref="AF5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7" s="310" t="str" cm="1">
        <f t="array" ref="AG5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7" s="213"/>
      <c r="AJ567" s="801">
        <f>_xlfn.MINIFS(Tabla135[Probabilidad residual],Tabla135[Id Riesgo],Tabla135[[#This Row],[Id Riesgo]])</f>
        <v>0.252</v>
      </c>
      <c r="AK567" s="801">
        <f>_xlfn.MINIFS(Tabla135[Impacto residual],Tabla135[Id Riesgo],Tabla135[[#This Row],[Id Riesgo]])</f>
        <v>0.75</v>
      </c>
      <c r="AL567" s="801"/>
      <c r="AM567" s="801"/>
      <c r="AN567" s="213"/>
      <c r="AO567" s="213"/>
      <c r="AP567" s="213"/>
      <c r="AQ567" s="213"/>
      <c r="AR567" s="213"/>
      <c r="AS567" s="213"/>
      <c r="AT567" s="213"/>
      <c r="AU567" s="213"/>
      <c r="AV567" s="213"/>
      <c r="AW567" s="213"/>
      <c r="AX567" s="213"/>
      <c r="AY567" s="213"/>
    </row>
    <row r="568" spans="1:51" ht="211.3" hidden="1" x14ac:dyDescent="0.4">
      <c r="A568" s="783" t="str">
        <f>Tabla135[[#This Row],[Id Riesgo]]</f>
        <v>RC56</v>
      </c>
      <c r="B568"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8" s="776" t="b">
        <f>Tabla135[[#This Row],[Identificado en paso 1 y 2?]]</f>
        <v>1</v>
      </c>
      <c r="D568" s="801">
        <f>_xlfn.XLOOKUP(Tabla135[[#This Row],[Id Riesgo]],Tabla13[Id Riesgo],Tabla13[Probabilidad],"",1)</f>
        <v>0.6</v>
      </c>
      <c r="E568" s="801">
        <f>IF(C568=TRUE,_xlfn.XLOOKUP(Tabla135[[#This Row],[Id Riesgo]],Tabla13[Id Riesgo],Tabla13[Porcentaje Impacto],"",1),"")</f>
        <v>1</v>
      </c>
      <c r="F568" s="290" t="str">
        <f t="shared" si="55"/>
        <v>RC56</v>
      </c>
      <c r="G568" s="414" t="b">
        <f>_xlfn.XLOOKUP(F568,Tabla13[Id Riesgo],Tabla13[Registro diligenciado],FALSE,1)</f>
        <v>1</v>
      </c>
      <c r="H568" s="290" t="str">
        <f>IF(G568,_xlfn.XLOOKUP(F568,Tabla6[Id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8" s="327">
        <f>_xlfn.XLOOKUP(Tabla135[[#This Row],[Id Riesgo]],Tabla13[Id Riesgo],Tabla13[Probabilidad])</f>
        <v>0.6</v>
      </c>
      <c r="J568" s="327">
        <f>_xlfn.XLOOKUP(Tabla135[[#This Row],[Id Riesgo]],Tabla13[Id Riesgo],Tabla13[Porcentaje Impacto],"",1)</f>
        <v>1</v>
      </c>
      <c r="K568" s="311">
        <v>7</v>
      </c>
      <c r="L568" s="314"/>
      <c r="M568" s="314"/>
      <c r="N568" s="314"/>
      <c r="O568" s="295"/>
      <c r="P568" s="314"/>
      <c r="Q568" s="328" t="str">
        <f>_xlfn.TEXTJOIN(" ",TRUE,Tabla135[[#This Row],[Actividad - Acción ¿Qué?
Inicia con verbo]],Tabla135[[#This Row],[Complemento
(Observaciones o desviaciones)]])</f>
        <v/>
      </c>
      <c r="R568" s="295"/>
      <c r="S568" s="327" t="str">
        <f>_xlfn.XLOOKUP(Tabla135[[#This Row],[Tipo de control]],Tabla7[Tipo de control],Tabla7[Peso],"",1)</f>
        <v/>
      </c>
      <c r="T568" s="290" t="str">
        <f>_xlfn.XLOOKUP(Tabla135[[#This Row],[Tipo de control]],Tabla7[Tipo de control],Tabla7[Afectación matriz],"",1)</f>
        <v/>
      </c>
      <c r="U568" s="295"/>
      <c r="V568" s="327" t="str">
        <f>_xlfn.XLOOKUP(Tabla135[[#This Row],[Implementación]],Tabla11[Implementación],Tabla11[Peso],"",1)</f>
        <v/>
      </c>
      <c r="W568" s="295"/>
      <c r="X568" s="295"/>
      <c r="Y568" s="295"/>
      <c r="Z568" s="295"/>
      <c r="AA568" s="310" t="str">
        <f>IFERROR(Tabla135[[#This Row],[Peso del control]]+Tabla135[[#This Row],[Peso de la implementación]],"")</f>
        <v/>
      </c>
      <c r="AB568" s="310" t="str" cm="1">
        <f t="array" ref="AB568">IFERROR(IF(Tabla135[[#This Row],[Registro diligenciado]]=TRUE,_xlfn.IFS(AND(Tabla135[[#This Row],[No. de Control]]=1,Tabla135[[#This Row],[Desplazamiento en la Matriz]]="Probabilidad"),D568-(D568*Tabla135[[#This Row],[Valor del control]]),AND(Tabla135[[#This Row],[No. de Control]]&gt;1,Tabla135[[#This Row],[Desplazamiento en la Matriz]]="Probabilidad"),AB567-(AB567*Tabla135[[#This Row],[Valor del control]]),AND(Tabla135[[#This Row],[No. de Control]]=1,Tabla135[[#This Row],[Desplazamiento en la Matriz]]="Impacto"),D568,AND(Tabla135[[#This Row],[No. de Control]]&gt;1,Tabla135[[#This Row],[Desplazamiento en la Matriz]]="Impacto"),AB567),""),"")</f>
        <v/>
      </c>
      <c r="AC568" s="310" t="str" cm="1">
        <f t="array" ref="AC568">IFERROR(IF(Tabla135[[#This Row],[Registro diligenciado]]=TRUE,_xlfn.IFS(AND(Tabla135[[#This Row],[No. de Control]]=1,Tabla135[[#This Row],[Desplazamiento en la Matriz]]="Impacto"),E568-(E568*Tabla135[[#This Row],[Valor del control]]),AND(Tabla135[[#This Row],[No. de Control]]&gt;1,Tabla135[[#This Row],[Desplazamiento en la Matriz]]="Impacto"),AC567-(AC567*Tabla135[[#This Row],[Valor del control]]),AND(Tabla135[[#This Row],[No. de Control]]=1,Tabla135[[#This Row],[Desplazamiento en la Matriz]]="Probabilidad"),E568,AND(Tabla135[[#This Row],[No. de Control]]&gt;1,Tabla135[[#This Row],[Desplazamiento en la Matriz]]="Probabilidad"),AC567),""),"")</f>
        <v/>
      </c>
      <c r="AD568" s="310">
        <f>IFERROR(_xlfn.MINIFS(Tabla135[Probabilidad residual],Tabla135[Id Riesgo],Tabla135[[#This Row],[Id Riesgo]]),"")</f>
        <v>0.252</v>
      </c>
      <c r="AE568" s="310">
        <f>IFERROR(_xlfn.MINIFS(Tabla135[Impacto residual],Tabla135[Id Riesgo],Tabla135[[#This Row],[Id Riesgo]]),"")</f>
        <v>0.75</v>
      </c>
      <c r="AF568" s="310" t="str" cm="1">
        <f t="array" ref="AF5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8" s="310" t="str" cm="1">
        <f t="array" ref="AG5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8" s="213"/>
      <c r="AJ568" s="801">
        <f>_xlfn.MINIFS(Tabla135[Probabilidad residual],Tabla135[Id Riesgo],Tabla135[[#This Row],[Id Riesgo]])</f>
        <v>0.252</v>
      </c>
      <c r="AK568" s="801">
        <f>_xlfn.MINIFS(Tabla135[Impacto residual],Tabla135[Id Riesgo],Tabla135[[#This Row],[Id Riesgo]])</f>
        <v>0.75</v>
      </c>
      <c r="AL568" s="801"/>
      <c r="AM568" s="801"/>
      <c r="AN568" s="213"/>
      <c r="AO568" s="213"/>
      <c r="AP568" s="213"/>
      <c r="AQ568" s="213"/>
      <c r="AR568" s="213"/>
      <c r="AS568" s="213"/>
      <c r="AT568" s="213"/>
      <c r="AU568" s="213"/>
      <c r="AV568" s="213"/>
      <c r="AW568" s="213"/>
      <c r="AX568" s="213"/>
      <c r="AY568" s="213"/>
    </row>
    <row r="569" spans="1:51" ht="211.3" hidden="1" x14ac:dyDescent="0.4">
      <c r="A569" s="783" t="str">
        <f>Tabla135[[#This Row],[Id Riesgo]]</f>
        <v>RC56</v>
      </c>
      <c r="B569"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69" s="776" t="b">
        <f>Tabla135[[#This Row],[Identificado en paso 1 y 2?]]</f>
        <v>1</v>
      </c>
      <c r="D569" s="801">
        <f>_xlfn.XLOOKUP(Tabla135[[#This Row],[Id Riesgo]],Tabla13[Id Riesgo],Tabla13[Probabilidad],"",1)</f>
        <v>0.6</v>
      </c>
      <c r="E569" s="801">
        <f>IF(C569=TRUE,_xlfn.XLOOKUP(Tabla135[[#This Row],[Id Riesgo]],Tabla13[Id Riesgo],Tabla13[Porcentaje Impacto],"",1),"")</f>
        <v>1</v>
      </c>
      <c r="F569" s="290" t="str">
        <f t="shared" si="55"/>
        <v>RC56</v>
      </c>
      <c r="G569" s="414" t="b">
        <f>_xlfn.XLOOKUP(F569,Tabla13[Id Riesgo],Tabla13[Registro diligenciado],FALSE,1)</f>
        <v>1</v>
      </c>
      <c r="H569" s="290" t="str">
        <f>IF(G569,_xlfn.XLOOKUP(F569,Tabla6[Id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69" s="327">
        <f>_xlfn.XLOOKUP(Tabla135[[#This Row],[Id Riesgo]],Tabla13[Id Riesgo],Tabla13[Probabilidad])</f>
        <v>0.6</v>
      </c>
      <c r="J569" s="327">
        <f>_xlfn.XLOOKUP(Tabla135[[#This Row],[Id Riesgo]],Tabla13[Id Riesgo],Tabla13[Porcentaje Impacto],"",1)</f>
        <v>1</v>
      </c>
      <c r="K569" s="311">
        <v>8</v>
      </c>
      <c r="L569" s="314"/>
      <c r="M569" s="314"/>
      <c r="N569" s="314"/>
      <c r="O569" s="295"/>
      <c r="P569" s="314"/>
      <c r="Q569" s="328" t="str">
        <f>_xlfn.TEXTJOIN(" ",TRUE,Tabla135[[#This Row],[Actividad - Acción ¿Qué?
Inicia con verbo]],Tabla135[[#This Row],[Complemento
(Observaciones o desviaciones)]])</f>
        <v/>
      </c>
      <c r="R569" s="295"/>
      <c r="S569" s="327" t="str">
        <f>_xlfn.XLOOKUP(Tabla135[[#This Row],[Tipo de control]],Tabla7[Tipo de control],Tabla7[Peso],"",1)</f>
        <v/>
      </c>
      <c r="T569" s="290" t="str">
        <f>_xlfn.XLOOKUP(Tabla135[[#This Row],[Tipo de control]],Tabla7[Tipo de control],Tabla7[Afectación matriz],"",1)</f>
        <v/>
      </c>
      <c r="U569" s="295"/>
      <c r="V569" s="327" t="str">
        <f>_xlfn.XLOOKUP(Tabla135[[#This Row],[Implementación]],Tabla11[Implementación],Tabla11[Peso],"",1)</f>
        <v/>
      </c>
      <c r="W569" s="295"/>
      <c r="X569" s="295"/>
      <c r="Y569" s="295"/>
      <c r="Z569" s="295"/>
      <c r="AA569" s="310" t="str">
        <f>IFERROR(Tabla135[[#This Row],[Peso del control]]+Tabla135[[#This Row],[Peso de la implementación]],"")</f>
        <v/>
      </c>
      <c r="AB569" s="310" t="str" cm="1">
        <f t="array" ref="AB569">IFERROR(IF(Tabla135[[#This Row],[Registro diligenciado]]=TRUE,_xlfn.IFS(AND(Tabla135[[#This Row],[No. de Control]]=1,Tabla135[[#This Row],[Desplazamiento en la Matriz]]="Probabilidad"),D569-(D569*Tabla135[[#This Row],[Valor del control]]),AND(Tabla135[[#This Row],[No. de Control]]&gt;1,Tabla135[[#This Row],[Desplazamiento en la Matriz]]="Probabilidad"),AB568-(AB568*Tabla135[[#This Row],[Valor del control]]),AND(Tabla135[[#This Row],[No. de Control]]=1,Tabla135[[#This Row],[Desplazamiento en la Matriz]]="Impacto"),D569,AND(Tabla135[[#This Row],[No. de Control]]&gt;1,Tabla135[[#This Row],[Desplazamiento en la Matriz]]="Impacto"),AB568),""),"")</f>
        <v/>
      </c>
      <c r="AC569" s="310" t="str" cm="1">
        <f t="array" ref="AC569">IFERROR(IF(Tabla135[[#This Row],[Registro diligenciado]]=TRUE,_xlfn.IFS(AND(Tabla135[[#This Row],[No. de Control]]=1,Tabla135[[#This Row],[Desplazamiento en la Matriz]]="Impacto"),E569-(E569*Tabla135[[#This Row],[Valor del control]]),AND(Tabla135[[#This Row],[No. de Control]]&gt;1,Tabla135[[#This Row],[Desplazamiento en la Matriz]]="Impacto"),AC568-(AC568*Tabla135[[#This Row],[Valor del control]]),AND(Tabla135[[#This Row],[No. de Control]]=1,Tabla135[[#This Row],[Desplazamiento en la Matriz]]="Probabilidad"),E569,AND(Tabla135[[#This Row],[No. de Control]]&gt;1,Tabla135[[#This Row],[Desplazamiento en la Matriz]]="Probabilidad"),AC568),""),"")</f>
        <v/>
      </c>
      <c r="AD569" s="310">
        <f>IFERROR(_xlfn.MINIFS(Tabla135[Probabilidad residual],Tabla135[Id Riesgo],Tabla135[[#This Row],[Id Riesgo]]),"")</f>
        <v>0.252</v>
      </c>
      <c r="AE569" s="310">
        <f>IFERROR(_xlfn.MINIFS(Tabla135[Impacto residual],Tabla135[Id Riesgo],Tabla135[[#This Row],[Id Riesgo]]),"")</f>
        <v>0.75</v>
      </c>
      <c r="AF569" s="310" t="str" cm="1">
        <f t="array" ref="AF5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69" s="310" t="str" cm="1">
        <f t="array" ref="AG5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69" s="213"/>
      <c r="AJ569" s="801">
        <f>_xlfn.MINIFS(Tabla135[Probabilidad residual],Tabla135[Id Riesgo],Tabla135[[#This Row],[Id Riesgo]])</f>
        <v>0.252</v>
      </c>
      <c r="AK569" s="801">
        <f>_xlfn.MINIFS(Tabla135[Impacto residual],Tabla135[Id Riesgo],Tabla135[[#This Row],[Id Riesgo]])</f>
        <v>0.75</v>
      </c>
      <c r="AL569" s="801"/>
      <c r="AM569" s="801"/>
      <c r="AN569" s="213"/>
      <c r="AO569" s="213"/>
      <c r="AP569" s="213"/>
      <c r="AQ569" s="213"/>
      <c r="AR569" s="213"/>
      <c r="AS569" s="213"/>
      <c r="AT569" s="213"/>
      <c r="AU569" s="213"/>
      <c r="AV569" s="213"/>
      <c r="AW569" s="213"/>
      <c r="AX569" s="213"/>
      <c r="AY569" s="213"/>
    </row>
    <row r="570" spans="1:51" ht="211.3" hidden="1" x14ac:dyDescent="0.4">
      <c r="A570" s="783" t="str">
        <f>Tabla135[[#This Row],[Id Riesgo]]</f>
        <v>RC56</v>
      </c>
      <c r="B570"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70" s="776" t="b">
        <f>Tabla135[[#This Row],[Identificado en paso 1 y 2?]]</f>
        <v>1</v>
      </c>
      <c r="D570" s="801">
        <f>_xlfn.XLOOKUP(Tabla135[[#This Row],[Id Riesgo]],Tabla13[Id Riesgo],Tabla13[Probabilidad],"",1)</f>
        <v>0.6</v>
      </c>
      <c r="E570" s="801">
        <f>IF(C570=TRUE,_xlfn.XLOOKUP(Tabla135[[#This Row],[Id Riesgo]],Tabla13[Id Riesgo],Tabla13[Porcentaje Impacto],"",1),"")</f>
        <v>1</v>
      </c>
      <c r="F570" s="290" t="str">
        <f t="shared" si="55"/>
        <v>RC56</v>
      </c>
      <c r="G570" s="414" t="b">
        <f>_xlfn.XLOOKUP(F570,Tabla13[Id Riesgo],Tabla13[Registro diligenciado],FALSE,1)</f>
        <v>1</v>
      </c>
      <c r="H570" s="290" t="str">
        <f>IF(G570,_xlfn.XLOOKUP(F570,Tabla6[Id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70" s="327">
        <f>_xlfn.XLOOKUP(Tabla135[[#This Row],[Id Riesgo]],Tabla13[Id Riesgo],Tabla13[Probabilidad])</f>
        <v>0.6</v>
      </c>
      <c r="J570" s="327">
        <f>_xlfn.XLOOKUP(Tabla135[[#This Row],[Id Riesgo]],Tabla13[Id Riesgo],Tabla13[Porcentaje Impacto],"",1)</f>
        <v>1</v>
      </c>
      <c r="K570" s="311">
        <v>9</v>
      </c>
      <c r="L570" s="314"/>
      <c r="M570" s="314"/>
      <c r="N570" s="314"/>
      <c r="O570" s="295"/>
      <c r="P570" s="314"/>
      <c r="Q570" s="328" t="str">
        <f>_xlfn.TEXTJOIN(" ",TRUE,Tabla135[[#This Row],[Actividad - Acción ¿Qué?
Inicia con verbo]],Tabla135[[#This Row],[Complemento
(Observaciones o desviaciones)]])</f>
        <v/>
      </c>
      <c r="R570" s="295"/>
      <c r="S570" s="327" t="str">
        <f>_xlfn.XLOOKUP(Tabla135[[#This Row],[Tipo de control]],Tabla7[Tipo de control],Tabla7[Peso],"",1)</f>
        <v/>
      </c>
      <c r="T570" s="290" t="str">
        <f>_xlfn.XLOOKUP(Tabla135[[#This Row],[Tipo de control]],Tabla7[Tipo de control],Tabla7[Afectación matriz],"",1)</f>
        <v/>
      </c>
      <c r="U570" s="295"/>
      <c r="V570" s="327" t="str">
        <f>_xlfn.XLOOKUP(Tabla135[[#This Row],[Implementación]],Tabla11[Implementación],Tabla11[Peso],"",1)</f>
        <v/>
      </c>
      <c r="W570" s="295"/>
      <c r="X570" s="295"/>
      <c r="Y570" s="295"/>
      <c r="Z570" s="295"/>
      <c r="AA570" s="310" t="str">
        <f>IFERROR(Tabla135[[#This Row],[Peso del control]]+Tabla135[[#This Row],[Peso de la implementación]],"")</f>
        <v/>
      </c>
      <c r="AB570" s="310" t="str" cm="1">
        <f t="array" ref="AB570">IFERROR(IF(Tabla135[[#This Row],[Registro diligenciado]]=TRUE,_xlfn.IFS(AND(Tabla135[[#This Row],[No. de Control]]=1,Tabla135[[#This Row],[Desplazamiento en la Matriz]]="Probabilidad"),D570-(D570*Tabla135[[#This Row],[Valor del control]]),AND(Tabla135[[#This Row],[No. de Control]]&gt;1,Tabla135[[#This Row],[Desplazamiento en la Matriz]]="Probabilidad"),AB569-(AB569*Tabla135[[#This Row],[Valor del control]]),AND(Tabla135[[#This Row],[No. de Control]]=1,Tabla135[[#This Row],[Desplazamiento en la Matriz]]="Impacto"),D570,AND(Tabla135[[#This Row],[No. de Control]]&gt;1,Tabla135[[#This Row],[Desplazamiento en la Matriz]]="Impacto"),AB569),""),"")</f>
        <v/>
      </c>
      <c r="AC570" s="310" t="str" cm="1">
        <f t="array" ref="AC570">IFERROR(IF(Tabla135[[#This Row],[Registro diligenciado]]=TRUE,_xlfn.IFS(AND(Tabla135[[#This Row],[No. de Control]]=1,Tabla135[[#This Row],[Desplazamiento en la Matriz]]="Impacto"),E570-(E570*Tabla135[[#This Row],[Valor del control]]),AND(Tabla135[[#This Row],[No. de Control]]&gt;1,Tabla135[[#This Row],[Desplazamiento en la Matriz]]="Impacto"),AC569-(AC569*Tabla135[[#This Row],[Valor del control]]),AND(Tabla135[[#This Row],[No. de Control]]=1,Tabla135[[#This Row],[Desplazamiento en la Matriz]]="Probabilidad"),E570,AND(Tabla135[[#This Row],[No. de Control]]&gt;1,Tabla135[[#This Row],[Desplazamiento en la Matriz]]="Probabilidad"),AC569),""),"")</f>
        <v/>
      </c>
      <c r="AD570" s="310">
        <f>IFERROR(_xlfn.MINIFS(Tabla135[Probabilidad residual],Tabla135[Id Riesgo],Tabla135[[#This Row],[Id Riesgo]]),"")</f>
        <v>0.252</v>
      </c>
      <c r="AE570" s="310">
        <f>IFERROR(_xlfn.MINIFS(Tabla135[Impacto residual],Tabla135[Id Riesgo],Tabla135[[#This Row],[Id Riesgo]]),"")</f>
        <v>0.75</v>
      </c>
      <c r="AF570" s="310" t="str" cm="1">
        <f t="array" ref="AF5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70" s="310" t="str" cm="1">
        <f t="array" ref="AG5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0" s="213"/>
      <c r="AJ570" s="801">
        <f>_xlfn.MINIFS(Tabla135[Probabilidad residual],Tabla135[Id Riesgo],Tabla135[[#This Row],[Id Riesgo]])</f>
        <v>0.252</v>
      </c>
      <c r="AK570" s="801">
        <f>_xlfn.MINIFS(Tabla135[Impacto residual],Tabla135[Id Riesgo],Tabla135[[#This Row],[Id Riesgo]])</f>
        <v>0.75</v>
      </c>
      <c r="AL570" s="801"/>
      <c r="AM570" s="801"/>
      <c r="AN570" s="213"/>
      <c r="AO570" s="213"/>
      <c r="AP570" s="213"/>
      <c r="AQ570" s="213"/>
      <c r="AR570" s="213"/>
      <c r="AS570" s="213"/>
      <c r="AT570" s="213"/>
      <c r="AU570" s="213"/>
      <c r="AV570" s="213"/>
      <c r="AW570" s="213"/>
      <c r="AX570" s="213"/>
      <c r="AY570" s="213"/>
    </row>
    <row r="571" spans="1:51" ht="211.3" hidden="1" x14ac:dyDescent="0.4">
      <c r="A571" s="783" t="str">
        <f>Tabla135[[#This Row],[Id Riesgo]]</f>
        <v>RC56</v>
      </c>
      <c r="B571" s="784" t="str">
        <f>Tabla135[[#This Row],[Riesgo]]</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C571" s="776" t="b">
        <f>Tabla135[[#This Row],[Identificado en paso 1 y 2?]]</f>
        <v>1</v>
      </c>
      <c r="D571" s="801">
        <f>_xlfn.XLOOKUP(Tabla135[[#This Row],[Id Riesgo]],Tabla13[Id Riesgo],Tabla13[Probabilidad],"",1)</f>
        <v>0.6</v>
      </c>
      <c r="E571" s="801">
        <f>IF(C571=TRUE,_xlfn.XLOOKUP(Tabla135[[#This Row],[Id Riesgo]],Tabla13[Id Riesgo],Tabla13[Porcentaje Impacto],"",1),"")</f>
        <v>1</v>
      </c>
      <c r="F571" s="290" t="str">
        <f t="shared" si="55"/>
        <v>RC56</v>
      </c>
      <c r="G571" s="414" t="b">
        <f>_xlfn.XLOOKUP(F571,Tabla13[Id Riesgo],Tabla13[Registro diligenciado],FALSE,1)</f>
        <v>1</v>
      </c>
      <c r="H571" s="290" t="str">
        <f>IF(G571,_xlfn.XLOOKUP(F571,Tabla6[Id Riesgo],Tabla6[DESCRIPCIÓN DEL RIESGO],FALSE,1),"")</f>
        <v>Posibilidad de afectación Legal por Corrupción debido a la ocurrencia de conductas asociadas a los delitos de prevaricato por acción, prevaricato por omisión y abuso de autoridad por acto arbitrario e injusto,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el direccionamiento, omisión o adopción de decisiones contrarias a la normativa vigente con el fin de favorecer intereses propios o de terceros.</v>
      </c>
      <c r="I571" s="327">
        <f>_xlfn.XLOOKUP(Tabla135[[#This Row],[Id Riesgo]],Tabla13[Id Riesgo],Tabla13[Probabilidad])</f>
        <v>0.6</v>
      </c>
      <c r="J571" s="327">
        <f>_xlfn.XLOOKUP(Tabla135[[#This Row],[Id Riesgo]],Tabla13[Id Riesgo],Tabla13[Porcentaje Impacto],"",1)</f>
        <v>1</v>
      </c>
      <c r="K571" s="311">
        <v>10</v>
      </c>
      <c r="L571" s="314"/>
      <c r="M571" s="314"/>
      <c r="N571" s="314"/>
      <c r="O571" s="295"/>
      <c r="P571" s="314"/>
      <c r="Q571" s="328" t="str">
        <f>_xlfn.TEXTJOIN(" ",TRUE,Tabla135[[#This Row],[Actividad - Acción ¿Qué?
Inicia con verbo]],Tabla135[[#This Row],[Complemento
(Observaciones o desviaciones)]])</f>
        <v/>
      </c>
      <c r="R571" s="295"/>
      <c r="S571" s="327" t="str">
        <f>_xlfn.XLOOKUP(Tabla135[[#This Row],[Tipo de control]],Tabla7[Tipo de control],Tabla7[Peso],"",1)</f>
        <v/>
      </c>
      <c r="T571" s="290" t="str">
        <f>_xlfn.XLOOKUP(Tabla135[[#This Row],[Tipo de control]],Tabla7[Tipo de control],Tabla7[Afectación matriz],"",1)</f>
        <v/>
      </c>
      <c r="U571" s="295"/>
      <c r="V571" s="327" t="str">
        <f>_xlfn.XLOOKUP(Tabla135[[#This Row],[Implementación]],Tabla11[Implementación],Tabla11[Peso],"",1)</f>
        <v/>
      </c>
      <c r="W571" s="295"/>
      <c r="X571" s="295"/>
      <c r="Y571" s="295"/>
      <c r="Z571" s="295"/>
      <c r="AA571" s="310" t="str">
        <f>IFERROR(Tabla135[[#This Row],[Peso del control]]+Tabla135[[#This Row],[Peso de la implementación]],"")</f>
        <v/>
      </c>
      <c r="AB571" s="310" t="str" cm="1">
        <f t="array" ref="AB571">IFERROR(IF(Tabla135[[#This Row],[Registro diligenciado]]=TRUE,_xlfn.IFS(AND(Tabla135[[#This Row],[No. de Control]]=1,Tabla135[[#This Row],[Desplazamiento en la Matriz]]="Probabilidad"),D571-(D571*Tabla135[[#This Row],[Valor del control]]),AND(Tabla135[[#This Row],[No. de Control]]&gt;1,Tabla135[[#This Row],[Desplazamiento en la Matriz]]="Probabilidad"),AB570-(AB570*Tabla135[[#This Row],[Valor del control]]),AND(Tabla135[[#This Row],[No. de Control]]=1,Tabla135[[#This Row],[Desplazamiento en la Matriz]]="Impacto"),D571,AND(Tabla135[[#This Row],[No. de Control]]&gt;1,Tabla135[[#This Row],[Desplazamiento en la Matriz]]="Impacto"),AB570),""),"")</f>
        <v/>
      </c>
      <c r="AC571" s="310" t="str" cm="1">
        <f t="array" ref="AC571">IFERROR(IF(Tabla135[[#This Row],[Registro diligenciado]]=TRUE,_xlfn.IFS(AND(Tabla135[[#This Row],[No. de Control]]=1,Tabla135[[#This Row],[Desplazamiento en la Matriz]]="Impacto"),E571-(E571*Tabla135[[#This Row],[Valor del control]]),AND(Tabla135[[#This Row],[No. de Control]]&gt;1,Tabla135[[#This Row],[Desplazamiento en la Matriz]]="Impacto"),AC570-(AC570*Tabla135[[#This Row],[Valor del control]]),AND(Tabla135[[#This Row],[No. de Control]]=1,Tabla135[[#This Row],[Desplazamiento en la Matriz]]="Probabilidad"),E571,AND(Tabla135[[#This Row],[No. de Control]]&gt;1,Tabla135[[#This Row],[Desplazamiento en la Matriz]]="Probabilidad"),AC570),""),"")</f>
        <v/>
      </c>
      <c r="AD571" s="310">
        <f>IFERROR(_xlfn.MINIFS(Tabla135[Probabilidad residual],Tabla135[Id Riesgo],Tabla135[[#This Row],[Id Riesgo]]),"")</f>
        <v>0.252</v>
      </c>
      <c r="AE571" s="310">
        <f>IFERROR(_xlfn.MINIFS(Tabla135[Impacto residual],Tabla135[Id Riesgo],Tabla135[[#This Row],[Id Riesgo]]),"")</f>
        <v>0.75</v>
      </c>
      <c r="AF571" s="310" t="str" cm="1">
        <f t="array" ref="AF5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Baja</v>
      </c>
      <c r="AG571" s="310" t="str" cm="1">
        <f t="array" ref="AG5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1" s="213"/>
      <c r="AJ571" s="801">
        <f>_xlfn.MINIFS(Tabla135[Probabilidad residual],Tabla135[Id Riesgo],Tabla135[[#This Row],[Id Riesgo]])</f>
        <v>0.252</v>
      </c>
      <c r="AK571" s="801">
        <f>_xlfn.MINIFS(Tabla135[Impacto residual],Tabla135[Id Riesgo],Tabla135[[#This Row],[Id Riesgo]])</f>
        <v>0.75</v>
      </c>
      <c r="AL571" s="801"/>
      <c r="AM571" s="801"/>
      <c r="AN571" s="213"/>
      <c r="AO571" s="213"/>
      <c r="AP571" s="213"/>
      <c r="AQ571" s="213"/>
      <c r="AR571" s="213"/>
      <c r="AS571" s="213"/>
      <c r="AT571" s="213"/>
      <c r="AU571" s="213"/>
      <c r="AV571" s="213"/>
      <c r="AW571" s="213"/>
      <c r="AX571" s="213"/>
      <c r="AY571" s="213"/>
    </row>
    <row r="572" spans="1:51" ht="211.3" x14ac:dyDescent="0.4">
      <c r="A572" s="783" t="str">
        <f>Tabla135[[#This Row],[Id Riesgo]]</f>
        <v>RC57</v>
      </c>
      <c r="B572"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2" s="776" t="b">
        <f>Tabla135[[#This Row],[Identificado en paso 1 y 2?]]</f>
        <v>1</v>
      </c>
      <c r="D572" s="801">
        <f>_xlfn.XLOOKUP(Tabla135[[#This Row],[Id Riesgo]],Tabla13[Id Riesgo],Tabla13[Probabilidad],"",1)</f>
        <v>0.4</v>
      </c>
      <c r="E572" s="801">
        <f>IF(C572=TRUE,_xlfn.XLOOKUP(Tabla135[[#This Row],[Id Riesgo]],Tabla13[Id Riesgo],Tabla13[Porcentaje Impacto],"",1),"")</f>
        <v>1</v>
      </c>
      <c r="F572" s="290" t="s">
        <v>648</v>
      </c>
      <c r="G572" s="414" t="b">
        <f>_xlfn.XLOOKUP(F572,Tabla13[Id Riesgo],Tabla13[Registro diligenciado],FALSE,1)</f>
        <v>1</v>
      </c>
      <c r="H572" s="290" t="str">
        <f>IF(G572,_xlfn.XLOOKUP(F572,Tabla6[Id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2" s="327">
        <f>_xlfn.XLOOKUP(Tabla135[[#This Row],[Id Riesgo]],Tabla13[Id Riesgo],Tabla13[Probabilidad])</f>
        <v>0.4</v>
      </c>
      <c r="J572" s="327">
        <f>_xlfn.XLOOKUP(Tabla135[[#This Row],[Id Riesgo]],Tabla13[Id Riesgo],Tabla13[Porcentaje Impacto],"",1)</f>
        <v>1</v>
      </c>
      <c r="K572" s="311">
        <v>1</v>
      </c>
      <c r="L572" s="314" t="s">
        <v>235</v>
      </c>
      <c r="M572" s="314" t="s">
        <v>128</v>
      </c>
      <c r="N572" s="314"/>
      <c r="O572" s="295" t="s">
        <v>1097</v>
      </c>
      <c r="P572" s="314" t="s">
        <v>1098</v>
      </c>
      <c r="Q572" s="328" t="str">
        <f>_xlfn.TEXTJOIN(" ",TRUE,Tabla135[[#This Row],[Actividad - Acción ¿Qué?
Inicia con verbo]],Tabla135[[#This Row],[Complemento
(Observaciones o desviaciones)]])</f>
        <v>Realizar seguimiento periódico por parte de los líderes y/o revisores de los equipos internos de la Oficina Jurídica a las actuaciones relacionadas con la emisión de conceptos jurídicos, la gestión de cobro coactivo, la defensa técnica y los procesos disciplinarios, mediante la verificación de los soportes documentales y la trazabilidad de las decisiones adoptadas, con el fin de identificar posibles irregularidades o situaciones que puedan derivar en la solicitud o recepción de beneficios indebidos. Los resultados de este seguimiento serán registrados en informes de gestión que incluyan matrices de seguimiento por equipo y una muestra representativa de los documentos revisados como evidencia de las actuaciones.</v>
      </c>
      <c r="R572" s="295" t="s">
        <v>135</v>
      </c>
      <c r="S572" s="327">
        <f>_xlfn.XLOOKUP(Tabla135[[#This Row],[Tipo de control]],Tabla7[Tipo de control],Tabla7[Peso],"",1)</f>
        <v>0.15</v>
      </c>
      <c r="T572" s="290" t="str">
        <f>_xlfn.XLOOKUP(Tabla135[[#This Row],[Tipo de control]],Tabla7[Tipo de control],Tabla7[Afectación matriz],"",1)</f>
        <v>Probabilidad</v>
      </c>
      <c r="U572" s="295" t="s">
        <v>136</v>
      </c>
      <c r="V572" s="327">
        <f>_xlfn.XLOOKUP(Tabla135[[#This Row],[Implementación]],Tabla11[Implementación],Tabla11[Peso],"",1)</f>
        <v>0.15</v>
      </c>
      <c r="W572" s="295" t="s">
        <v>98</v>
      </c>
      <c r="X572" s="295" t="s">
        <v>204</v>
      </c>
      <c r="Y572" s="295" t="s">
        <v>133</v>
      </c>
      <c r="Z572" s="295" t="s">
        <v>101</v>
      </c>
      <c r="AA572" s="310">
        <f>IFERROR(Tabla135[[#This Row],[Peso del control]]+Tabla135[[#This Row],[Peso de la implementación]],"")</f>
        <v>0.3</v>
      </c>
      <c r="AB572" s="310" cm="1">
        <f t="array" ref="AB572">IFERROR(IF(Tabla135[[#This Row],[Registro diligenciado]]=TRUE,_xlfn.IFS(AND(Tabla135[[#This Row],[No. de Control]]=1,Tabla135[[#This Row],[Desplazamiento en la Matriz]]="Probabilidad"),D572-(D572*Tabla135[[#This Row],[Valor del control]]),AND(Tabla135[[#This Row],[No. de Control]]&gt;1,Tabla135[[#This Row],[Desplazamiento en la Matriz]]="Probabilidad"),AB571-(AB571*Tabla135[[#This Row],[Valor del control]]),AND(Tabla135[[#This Row],[No. de Control]]=1,Tabla135[[#This Row],[Desplazamiento en la Matriz]]="Impacto"),D572,AND(Tabla135[[#This Row],[No. de Control]]&gt;1,Tabla135[[#This Row],[Desplazamiento en la Matriz]]="Impacto"),AB571),""),"")</f>
        <v>0.28000000000000003</v>
      </c>
      <c r="AC572" s="310" cm="1">
        <f t="array" ref="AC572">IFERROR(IF(Tabla135[[#This Row],[Registro diligenciado]]=TRUE,_xlfn.IFS(AND(Tabla135[[#This Row],[No. de Control]]=1,Tabla135[[#This Row],[Desplazamiento en la Matriz]]="Impacto"),E572-(E572*Tabla135[[#This Row],[Valor del control]]),AND(Tabla135[[#This Row],[No. de Control]]&gt;1,Tabla135[[#This Row],[Desplazamiento en la Matriz]]="Impacto"),AC571-(AC571*Tabla135[[#This Row],[Valor del control]]),AND(Tabla135[[#This Row],[No. de Control]]=1,Tabla135[[#This Row],[Desplazamiento en la Matriz]]="Probabilidad"),E572,AND(Tabla135[[#This Row],[No. de Control]]&gt;1,Tabla135[[#This Row],[Desplazamiento en la Matriz]]="Probabilidad"),AC571),""),"")</f>
        <v>1</v>
      </c>
      <c r="AD572" s="310">
        <f>IFERROR(_xlfn.MINIFS(Tabla135[Probabilidad residual],Tabla135[Id Riesgo],Tabla135[[#This Row],[Id Riesgo]]),"")</f>
        <v>0.16800000000000001</v>
      </c>
      <c r="AE572" s="310">
        <f>IFERROR(_xlfn.MINIFS(Tabla135[Impacto residual],Tabla135[Id Riesgo],Tabla135[[#This Row],[Id Riesgo]]),"")</f>
        <v>0.75</v>
      </c>
      <c r="AF572" s="310" t="str" cm="1">
        <f t="array" ref="AF5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2" s="310" t="str" cm="1">
        <f t="array" ref="AG5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72" s="213"/>
      <c r="AJ572" s="801">
        <f>_xlfn.MINIFS(Tabla135[Probabilidad residual],Tabla135[Id Riesgo],Tabla135[[#This Row],[Id Riesgo]])</f>
        <v>0.16800000000000001</v>
      </c>
      <c r="AK572" s="801">
        <f>_xlfn.MINIFS(Tabla135[Impacto residual],Tabla135[Id Riesgo],Tabla135[[#This Row],[Id Riesgo]])</f>
        <v>0.75</v>
      </c>
      <c r="AL572" s="801" t="str" cm="1">
        <f t="array" ref="AL572">IFERROR(_xlfn.IFS(AND(AJ572&gt;=CONFIGURACIÓN!$BF$6,AJ572&lt;=CONFIGURACIÓN!$BG$6),CONFIGURACIÓN!$BE$6,AND(AJ572&gt;=CONFIGURACIÓN!$BF$7,AJ572&lt;=CONFIGURACIÓN!$BG$7),CONFIGURACIÓN!$BE$7,AND(AJ572&gt;=CONFIGURACIÓN!$BF$8,AJ572&lt;=CONFIGURACIÓN!$BG$8),CONFIGURACIÓN!$BE$8,AND(AJ572&gt;=CONFIGURACIÓN!$BF$9,AJ572&lt;=CONFIGURACIÓN!$BG$9),CONFIGURACIÓN!$BE$9,AND(AJ572&gt;=CONFIGURACIÓN!$BF$10,AJ572&lt;=CONFIGURACIÓN!$BG$10),CONFIGURACIÓN!$BE$10),"")</f>
        <v>Muy baja</v>
      </c>
      <c r="AM572" s="801" t="str" cm="1">
        <f t="array" ref="AM572">IFERROR(_xlfn.IFS(AND(AK572&gt;=CONFIGURACIÓN!$BJ$6,AK572&lt;=CONFIGURACIÓN!$BK$6),CONFIGURACIÓN!$BI$6,AND(AK572&gt;=CONFIGURACIÓN!$BJ$7,AK572&lt;=CONFIGURACIÓN!$BK$7),CONFIGURACIÓN!$BI$7,AND(AK572&gt;=CONFIGURACIÓN!$BJ$8,AK572&lt;=CONFIGURACIÓN!$BK$8),CONFIGURACIÓN!$BI$8,AND(AK572&gt;=CONFIGURACIÓN!$BJ$9,AK572&lt;=CONFIGURACIÓN!$BK$9),CONFIGURACIÓN!$BI$9,AND(AK572&gt;=CONFIGURACIÓN!$BJ$10,AK572&lt;=CONFIGURACIÓN!$BK$10),CONFIGURACIÓN!$BI$10),"")</f>
        <v>Mayor</v>
      </c>
      <c r="AN572" s="213"/>
      <c r="AO572" s="213"/>
      <c r="AP572" s="213"/>
      <c r="AQ572" s="213"/>
      <c r="AR572" s="213"/>
      <c r="AS572" s="213"/>
      <c r="AT572" s="213"/>
      <c r="AU572" s="213"/>
      <c r="AV572" s="213"/>
      <c r="AW572" s="213"/>
      <c r="AX572" s="213"/>
      <c r="AY572" s="213"/>
    </row>
    <row r="573" spans="1:51" ht="236.15" x14ac:dyDescent="0.4">
      <c r="A573" s="783" t="str">
        <f>Tabla135[[#This Row],[Id Riesgo]]</f>
        <v>RC57</v>
      </c>
      <c r="B573"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3" s="776" t="b">
        <f>Tabla135[[#This Row],[Identificado en paso 1 y 2?]]</f>
        <v>1</v>
      </c>
      <c r="D573" s="801">
        <f>_xlfn.XLOOKUP(Tabla135[[#This Row],[Id Riesgo]],Tabla13[Id Riesgo],Tabla13[Probabilidad],"",1)</f>
        <v>0.4</v>
      </c>
      <c r="E573" s="801">
        <f>IF(C573=TRUE,_xlfn.XLOOKUP(Tabla135[[#This Row],[Id Riesgo]],Tabla13[Id Riesgo],Tabla13[Porcentaje Impacto],"",1),"")</f>
        <v>1</v>
      </c>
      <c r="F573" s="290" t="str">
        <f t="shared" ref="F573:F581" si="56">F572</f>
        <v>RC57</v>
      </c>
      <c r="G573" s="414" t="b">
        <f>_xlfn.XLOOKUP(F573,Tabla13[Id Riesgo],Tabla13[Registro diligenciado],FALSE,1)</f>
        <v>1</v>
      </c>
      <c r="H573" s="290" t="str">
        <f>IF(G573,_xlfn.XLOOKUP(F573,Tabla6[Id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3" s="327">
        <f>_xlfn.XLOOKUP(Tabla135[[#This Row],[Id Riesgo]],Tabla13[Id Riesgo],Tabla13[Probabilidad])</f>
        <v>0.4</v>
      </c>
      <c r="J573" s="327">
        <f>_xlfn.XLOOKUP(Tabla135[[#This Row],[Id Riesgo]],Tabla13[Id Riesgo],Tabla13[Porcentaje Impacto],"",1)</f>
        <v>1</v>
      </c>
      <c r="K573" s="311">
        <v>2</v>
      </c>
      <c r="L573" s="314" t="s">
        <v>235</v>
      </c>
      <c r="M573" s="314" t="s">
        <v>128</v>
      </c>
      <c r="N573" s="314"/>
      <c r="O573" s="295" t="s">
        <v>1093</v>
      </c>
      <c r="P573" s="314" t="s">
        <v>1094</v>
      </c>
      <c r="Q573" s="328" t="str">
        <f>_xlfn.TEXTJOIN(" ",TRUE,Tabla135[[#This Row],[Actividad - Acción ¿Qué?
Inicia con verbo]],Tabla135[[#This Row],[Complemento
(Observaciones o desviaciones)]])</f>
        <v>Implementar la revisión jurídica obligatoria de segundo nivel sobre las actuaciones procesales y los conceptos emitidos por la Oficina Jurídica, mediante la validación por un segundo revisor o instancia técnica competente que verifique la coherencia con la normatividad vigente, la jurisprudencia aplicable y los lineamientos institucionales, con el fin de prevenir decisiones contrarias a derecho y garantizar la solidez de la defensa jurídica de la entidad.  En caso de identificarse desviaciones, se deberá ajustar de manera inmediata la actuación procesal o el concepto emitido, mediante la reformulación de la defensa judicial (en acciones de tutela, procesos de restitución de tierras u otros), la emisión de conceptos aclaratorios o sustitutivos, o la adopción de medidas como la solicitud de revocatoria directa, con el fin de corregir oportunamente las actuaciones y mitigar riesgos jurídicos y disciplinarios. Los resultados de estas revisiones y ajustes deberán documentarse en informes y registros internos que aseguren la trazabilidad de las decisiones adoptadas, las acciones correctivas implementadas y los soportes correspondientes.</v>
      </c>
      <c r="R573" s="295" t="s">
        <v>164</v>
      </c>
      <c r="S573" s="327">
        <f>_xlfn.XLOOKUP(Tabla135[[#This Row],[Tipo de control]],Tabla7[Tipo de control],Tabla7[Peso],"",1)</f>
        <v>0.1</v>
      </c>
      <c r="T573" s="290" t="str">
        <f>_xlfn.XLOOKUP(Tabla135[[#This Row],[Tipo de control]],Tabla7[Tipo de control],Tabla7[Afectación matriz],"",1)</f>
        <v>Impacto</v>
      </c>
      <c r="U573" s="295" t="s">
        <v>136</v>
      </c>
      <c r="V573" s="327">
        <f>_xlfn.XLOOKUP(Tabla135[[#This Row],[Implementación]],Tabla11[Implementación],Tabla11[Peso],"",1)</f>
        <v>0.15</v>
      </c>
      <c r="W573" s="295" t="s">
        <v>161</v>
      </c>
      <c r="X573" s="295" t="s">
        <v>99</v>
      </c>
      <c r="Y573" s="295" t="s">
        <v>133</v>
      </c>
      <c r="Z573" s="295" t="s">
        <v>101</v>
      </c>
      <c r="AA573" s="310">
        <f>IFERROR(Tabla135[[#This Row],[Peso del control]]+Tabla135[[#This Row],[Peso de la implementación]],"")</f>
        <v>0.25</v>
      </c>
      <c r="AB573" s="310" cm="1">
        <f t="array" ref="AB573">IFERROR(IF(Tabla135[[#This Row],[Registro diligenciado]]=TRUE,_xlfn.IFS(AND(Tabla135[[#This Row],[No. de Control]]=1,Tabla135[[#This Row],[Desplazamiento en la Matriz]]="Probabilidad"),D573-(D573*Tabla135[[#This Row],[Valor del control]]),AND(Tabla135[[#This Row],[No. de Control]]&gt;1,Tabla135[[#This Row],[Desplazamiento en la Matriz]]="Probabilidad"),AB572-(AB572*Tabla135[[#This Row],[Valor del control]]),AND(Tabla135[[#This Row],[No. de Control]]=1,Tabla135[[#This Row],[Desplazamiento en la Matriz]]="Impacto"),D573,AND(Tabla135[[#This Row],[No. de Control]]&gt;1,Tabla135[[#This Row],[Desplazamiento en la Matriz]]="Impacto"),AB572),""),"")</f>
        <v>0.28000000000000003</v>
      </c>
      <c r="AC573" s="310" cm="1">
        <f t="array" ref="AC573">IFERROR(IF(Tabla135[[#This Row],[Registro diligenciado]]=TRUE,_xlfn.IFS(AND(Tabla135[[#This Row],[No. de Control]]=1,Tabla135[[#This Row],[Desplazamiento en la Matriz]]="Impacto"),E573-(E573*Tabla135[[#This Row],[Valor del control]]),AND(Tabla135[[#This Row],[No. de Control]]&gt;1,Tabla135[[#This Row],[Desplazamiento en la Matriz]]="Impacto"),AC572-(AC572*Tabla135[[#This Row],[Valor del control]]),AND(Tabla135[[#This Row],[No. de Control]]=1,Tabla135[[#This Row],[Desplazamiento en la Matriz]]="Probabilidad"),E573,AND(Tabla135[[#This Row],[No. de Control]]&gt;1,Tabla135[[#This Row],[Desplazamiento en la Matriz]]="Probabilidad"),AC572),""),"")</f>
        <v>0.75</v>
      </c>
      <c r="AD573" s="310">
        <f>IFERROR(_xlfn.MINIFS(Tabla135[Probabilidad residual],Tabla135[Id Riesgo],Tabla135[[#This Row],[Id Riesgo]]),"")</f>
        <v>0.16800000000000001</v>
      </c>
      <c r="AE573" s="310">
        <f>IFERROR(_xlfn.MINIFS(Tabla135[Impacto residual],Tabla135[Id Riesgo],Tabla135[[#This Row],[Id Riesgo]]),"")</f>
        <v>0.75</v>
      </c>
      <c r="AF573" s="310" t="str" cm="1">
        <f t="array" ref="AF5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3" s="310" t="str" cm="1">
        <f t="array" ref="AG5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73" s="213"/>
      <c r="AJ573" s="801">
        <f>_xlfn.MINIFS(Tabla135[Probabilidad residual],Tabla135[Id Riesgo],Tabla135[[#This Row],[Id Riesgo]])</f>
        <v>0.16800000000000001</v>
      </c>
      <c r="AK573" s="801">
        <f>_xlfn.MINIFS(Tabla135[Impacto residual],Tabla135[Id Riesgo],Tabla135[[#This Row],[Id Riesgo]])</f>
        <v>0.75</v>
      </c>
      <c r="AL573" s="801"/>
      <c r="AM573" s="801"/>
      <c r="AN573" s="213"/>
      <c r="AO573" s="213"/>
      <c r="AP573" s="213"/>
      <c r="AQ573" s="213"/>
      <c r="AR573" s="213"/>
      <c r="AS573" s="213"/>
      <c r="AT573" s="213"/>
      <c r="AU573" s="213"/>
      <c r="AV573" s="213"/>
      <c r="AW573" s="213"/>
      <c r="AX573" s="213"/>
      <c r="AY573" s="213"/>
    </row>
    <row r="574" spans="1:51" ht="211.3" x14ac:dyDescent="0.4">
      <c r="A574" s="783" t="str">
        <f>Tabla135[[#This Row],[Id Riesgo]]</f>
        <v>RC57</v>
      </c>
      <c r="B574"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4" s="776" t="b">
        <f>Tabla135[[#This Row],[Identificado en paso 1 y 2?]]</f>
        <v>1</v>
      </c>
      <c r="D574" s="801">
        <f>_xlfn.XLOOKUP(Tabla135[[#This Row],[Id Riesgo]],Tabla13[Id Riesgo],Tabla13[Probabilidad],"",1)</f>
        <v>0.4</v>
      </c>
      <c r="E574" s="801">
        <f>IF(C574=TRUE,_xlfn.XLOOKUP(Tabla135[[#This Row],[Id Riesgo]],Tabla13[Id Riesgo],Tabla13[Porcentaje Impacto],"",1),"")</f>
        <v>1</v>
      </c>
      <c r="F574" s="290" t="str">
        <f t="shared" si="56"/>
        <v>RC57</v>
      </c>
      <c r="G574" s="414" t="b">
        <f>_xlfn.XLOOKUP(F574,Tabla13[Id Riesgo],Tabla13[Registro diligenciado],FALSE,1)</f>
        <v>1</v>
      </c>
      <c r="H574" s="290" t="str">
        <f>IF(G574,_xlfn.XLOOKUP(F574,Tabla6[Id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4" s="327">
        <f>_xlfn.XLOOKUP(Tabla135[[#This Row],[Id Riesgo]],Tabla13[Id Riesgo],Tabla13[Probabilidad])</f>
        <v>0.4</v>
      </c>
      <c r="J574" s="327">
        <f>_xlfn.XLOOKUP(Tabla135[[#This Row],[Id Riesgo]],Tabla13[Id Riesgo],Tabla13[Porcentaje Impacto],"",1)</f>
        <v>1</v>
      </c>
      <c r="K574" s="311">
        <v>3</v>
      </c>
      <c r="L574" s="314" t="s">
        <v>235</v>
      </c>
      <c r="M574" s="314" t="s">
        <v>128</v>
      </c>
      <c r="N574" s="314"/>
      <c r="O574" s="295" t="s">
        <v>1095</v>
      </c>
      <c r="P574" s="314" t="s">
        <v>1096</v>
      </c>
      <c r="Q574" s="328" t="str">
        <f>_xlfn.TEXTJOIN(" ",TRUE,Tabla135[[#This Row],[Actividad - Acción ¿Qué?
Inicia con verbo]],Tabla135[[#This Row],[Complemento
(Observaciones o desviaciones)]])</f>
        <v>Implementar la declaración y gestión obligatoria de conflictos de interés de manera previa a la asignación de casos en la Oficina Jurídica, mediante la verificación formal por parte de los servidores y contratistas de la inexistencia de intereses particulares que puedan afectar su imparcialidad, así como la revisión por parte del líder o responsable del equipo, con el fin de garantizar la transparencia, objetividad e independencia en la emisión de conceptos, la representación judicial y la defensa jurídica de la entidad.  En caso de identificarse un posible conflicto de interés, se deberá proceder de manera inmediata a la reasignación del caso o a la adopción de las medidas de gestión correspondientes, dejando registro de la situación y de las decisiones adoptadas para asegurar la trazabilidad y prevenir riesgos de corrupción.</v>
      </c>
      <c r="R574" s="295" t="s">
        <v>102</v>
      </c>
      <c r="S574" s="327">
        <f>_xlfn.XLOOKUP(Tabla135[[#This Row],[Tipo de control]],Tabla7[Tipo de control],Tabla7[Peso],"",1)</f>
        <v>0.25</v>
      </c>
      <c r="T574" s="290" t="str">
        <f>_xlfn.XLOOKUP(Tabla135[[#This Row],[Tipo de control]],Tabla7[Tipo de control],Tabla7[Afectación matriz],"",1)</f>
        <v>Probabilidad</v>
      </c>
      <c r="U574" s="295" t="s">
        <v>136</v>
      </c>
      <c r="V574" s="327">
        <f>_xlfn.XLOOKUP(Tabla135[[#This Row],[Implementación]],Tabla11[Implementación],Tabla11[Peso],"",1)</f>
        <v>0.15</v>
      </c>
      <c r="W574" s="295" t="s">
        <v>161</v>
      </c>
      <c r="X574" s="295" t="s">
        <v>99</v>
      </c>
      <c r="Y574" s="295" t="s">
        <v>133</v>
      </c>
      <c r="Z574" s="295" t="s">
        <v>101</v>
      </c>
      <c r="AA574" s="310">
        <f>IFERROR(Tabla135[[#This Row],[Peso del control]]+Tabla135[[#This Row],[Peso de la implementación]],"")</f>
        <v>0.4</v>
      </c>
      <c r="AB574" s="310" cm="1">
        <f t="array" ref="AB574">IFERROR(IF(Tabla135[[#This Row],[Registro diligenciado]]=TRUE,_xlfn.IFS(AND(Tabla135[[#This Row],[No. de Control]]=1,Tabla135[[#This Row],[Desplazamiento en la Matriz]]="Probabilidad"),D574-(D574*Tabla135[[#This Row],[Valor del control]]),AND(Tabla135[[#This Row],[No. de Control]]&gt;1,Tabla135[[#This Row],[Desplazamiento en la Matriz]]="Probabilidad"),AB573-(AB573*Tabla135[[#This Row],[Valor del control]]),AND(Tabla135[[#This Row],[No. de Control]]=1,Tabla135[[#This Row],[Desplazamiento en la Matriz]]="Impacto"),D574,AND(Tabla135[[#This Row],[No. de Control]]&gt;1,Tabla135[[#This Row],[Desplazamiento en la Matriz]]="Impacto"),AB573),""),"")</f>
        <v>0.16800000000000001</v>
      </c>
      <c r="AC574" s="310" cm="1">
        <f t="array" ref="AC574">IFERROR(IF(Tabla135[[#This Row],[Registro diligenciado]]=TRUE,_xlfn.IFS(AND(Tabla135[[#This Row],[No. de Control]]=1,Tabla135[[#This Row],[Desplazamiento en la Matriz]]="Impacto"),E574-(E574*Tabla135[[#This Row],[Valor del control]]),AND(Tabla135[[#This Row],[No. de Control]]&gt;1,Tabla135[[#This Row],[Desplazamiento en la Matriz]]="Impacto"),AC573-(AC573*Tabla135[[#This Row],[Valor del control]]),AND(Tabla135[[#This Row],[No. de Control]]=1,Tabla135[[#This Row],[Desplazamiento en la Matriz]]="Probabilidad"),E574,AND(Tabla135[[#This Row],[No. de Control]]&gt;1,Tabla135[[#This Row],[Desplazamiento en la Matriz]]="Probabilidad"),AC573),""),"")</f>
        <v>0.75</v>
      </c>
      <c r="AD574" s="310">
        <f>IFERROR(_xlfn.MINIFS(Tabla135[Probabilidad residual],Tabla135[Id Riesgo],Tabla135[[#This Row],[Id Riesgo]]),"")</f>
        <v>0.16800000000000001</v>
      </c>
      <c r="AE574" s="310">
        <f>IFERROR(_xlfn.MINIFS(Tabla135[Impacto residual],Tabla135[Id Riesgo],Tabla135[[#This Row],[Id Riesgo]]),"")</f>
        <v>0.75</v>
      </c>
      <c r="AF574" s="310" t="str" cm="1">
        <f t="array" ref="AF5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4" s="310" t="str" cm="1">
        <f t="array" ref="AG5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74" s="213"/>
      <c r="AJ574" s="801">
        <f>_xlfn.MINIFS(Tabla135[Probabilidad residual],Tabla135[Id Riesgo],Tabla135[[#This Row],[Id Riesgo]])</f>
        <v>0.16800000000000001</v>
      </c>
      <c r="AK574" s="801">
        <f>_xlfn.MINIFS(Tabla135[Impacto residual],Tabla135[Id Riesgo],Tabla135[[#This Row],[Id Riesgo]])</f>
        <v>0.75</v>
      </c>
      <c r="AL574" s="801"/>
      <c r="AM574" s="801"/>
      <c r="AN574" s="213"/>
      <c r="AO574" s="213"/>
      <c r="AP574" s="213"/>
      <c r="AQ574" s="213"/>
      <c r="AR574" s="213"/>
      <c r="AS574" s="213"/>
      <c r="AT574" s="213"/>
      <c r="AU574" s="213"/>
      <c r="AV574" s="213"/>
      <c r="AW574" s="213"/>
      <c r="AX574" s="213"/>
      <c r="AY574" s="213"/>
    </row>
    <row r="575" spans="1:51" ht="211.3" hidden="1" x14ac:dyDescent="0.4">
      <c r="A575" s="783" t="str">
        <f>Tabla135[[#This Row],[Id Riesgo]]</f>
        <v>RC57</v>
      </c>
      <c r="B575"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5" s="776" t="b">
        <f>Tabla135[[#This Row],[Identificado en paso 1 y 2?]]</f>
        <v>1</v>
      </c>
      <c r="D575" s="801">
        <f>_xlfn.XLOOKUP(Tabla135[[#This Row],[Id Riesgo]],Tabla13[Id Riesgo],Tabla13[Probabilidad],"",1)</f>
        <v>0.4</v>
      </c>
      <c r="E575" s="801">
        <f>IF(C575=TRUE,_xlfn.XLOOKUP(Tabla135[[#This Row],[Id Riesgo]],Tabla13[Id Riesgo],Tabla13[Porcentaje Impacto],"",1),"")</f>
        <v>1</v>
      </c>
      <c r="F575" s="290" t="str">
        <f t="shared" si="56"/>
        <v>RC57</v>
      </c>
      <c r="G575" s="414" t="b">
        <f>_xlfn.XLOOKUP(F575,Tabla13[Id Riesgo],Tabla13[Registro diligenciado],FALSE,1)</f>
        <v>1</v>
      </c>
      <c r="H575" s="290" t="str">
        <f>IF(G575,_xlfn.XLOOKUP(F575,Tabla6[Id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5" s="327">
        <f>_xlfn.XLOOKUP(Tabla135[[#This Row],[Id Riesgo]],Tabla13[Id Riesgo],Tabla13[Probabilidad])</f>
        <v>0.4</v>
      </c>
      <c r="J575" s="327">
        <f>_xlfn.XLOOKUP(Tabla135[[#This Row],[Id Riesgo]],Tabla13[Id Riesgo],Tabla13[Porcentaje Impacto],"",1)</f>
        <v>1</v>
      </c>
      <c r="K575" s="311">
        <v>4</v>
      </c>
      <c r="L575" s="314"/>
      <c r="M575" s="314"/>
      <c r="N575" s="314"/>
      <c r="O575" s="295"/>
      <c r="P575" s="314"/>
      <c r="Q575" s="328" t="str">
        <f>_xlfn.TEXTJOIN(" ",TRUE,Tabla135[[#This Row],[Actividad - Acción ¿Qué?
Inicia con verbo]],Tabla135[[#This Row],[Complemento
(Observaciones o desviaciones)]])</f>
        <v/>
      </c>
      <c r="R575" s="295"/>
      <c r="S575" s="327" t="str">
        <f>_xlfn.XLOOKUP(Tabla135[[#This Row],[Tipo de control]],Tabla7[Tipo de control],Tabla7[Peso],"",1)</f>
        <v/>
      </c>
      <c r="T575" s="290" t="str">
        <f>_xlfn.XLOOKUP(Tabla135[[#This Row],[Tipo de control]],Tabla7[Tipo de control],Tabla7[Afectación matriz],"",1)</f>
        <v/>
      </c>
      <c r="U575" s="295"/>
      <c r="V575" s="327" t="str">
        <f>_xlfn.XLOOKUP(Tabla135[[#This Row],[Implementación]],Tabla11[Implementación],Tabla11[Peso],"",1)</f>
        <v/>
      </c>
      <c r="W575" s="295"/>
      <c r="X575" s="295"/>
      <c r="Y575" s="295"/>
      <c r="Z575" s="295"/>
      <c r="AA575" s="310" t="str">
        <f>IFERROR(Tabla135[[#This Row],[Peso del control]]+Tabla135[[#This Row],[Peso de la implementación]],"")</f>
        <v/>
      </c>
      <c r="AB575" s="310" t="str" cm="1">
        <f t="array" ref="AB575">IFERROR(IF(Tabla135[[#This Row],[Registro diligenciado]]=TRUE,_xlfn.IFS(AND(Tabla135[[#This Row],[No. de Control]]=1,Tabla135[[#This Row],[Desplazamiento en la Matriz]]="Probabilidad"),D575-(D575*Tabla135[[#This Row],[Valor del control]]),AND(Tabla135[[#This Row],[No. de Control]]&gt;1,Tabla135[[#This Row],[Desplazamiento en la Matriz]]="Probabilidad"),AB574-(AB574*Tabla135[[#This Row],[Valor del control]]),AND(Tabla135[[#This Row],[No. de Control]]=1,Tabla135[[#This Row],[Desplazamiento en la Matriz]]="Impacto"),D575,AND(Tabla135[[#This Row],[No. de Control]]&gt;1,Tabla135[[#This Row],[Desplazamiento en la Matriz]]="Impacto"),AB574),""),"")</f>
        <v/>
      </c>
      <c r="AC575" s="310" t="str" cm="1">
        <f t="array" ref="AC575">IFERROR(IF(Tabla135[[#This Row],[Registro diligenciado]]=TRUE,_xlfn.IFS(AND(Tabla135[[#This Row],[No. de Control]]=1,Tabla135[[#This Row],[Desplazamiento en la Matriz]]="Impacto"),E575-(E575*Tabla135[[#This Row],[Valor del control]]),AND(Tabla135[[#This Row],[No. de Control]]&gt;1,Tabla135[[#This Row],[Desplazamiento en la Matriz]]="Impacto"),AC574-(AC574*Tabla135[[#This Row],[Valor del control]]),AND(Tabla135[[#This Row],[No. de Control]]=1,Tabla135[[#This Row],[Desplazamiento en la Matriz]]="Probabilidad"),E575,AND(Tabla135[[#This Row],[No. de Control]]&gt;1,Tabla135[[#This Row],[Desplazamiento en la Matriz]]="Probabilidad"),AC574),""),"")</f>
        <v/>
      </c>
      <c r="AD575" s="310">
        <f>IFERROR(_xlfn.MINIFS(Tabla135[Probabilidad residual],Tabla135[Id Riesgo],Tabla135[[#This Row],[Id Riesgo]]),"")</f>
        <v>0.16800000000000001</v>
      </c>
      <c r="AE575" s="310">
        <f>IFERROR(_xlfn.MINIFS(Tabla135[Impacto residual],Tabla135[Id Riesgo],Tabla135[[#This Row],[Id Riesgo]]),"")</f>
        <v>0.75</v>
      </c>
      <c r="AF575" s="310" t="str" cm="1">
        <f t="array" ref="AF5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5" s="310" t="str" cm="1">
        <f t="array" ref="AG5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5" s="213"/>
      <c r="AJ575" s="801">
        <f>_xlfn.MINIFS(Tabla135[Probabilidad residual],Tabla135[Id Riesgo],Tabla135[[#This Row],[Id Riesgo]])</f>
        <v>0.16800000000000001</v>
      </c>
      <c r="AK575" s="801">
        <f>_xlfn.MINIFS(Tabla135[Impacto residual],Tabla135[Id Riesgo],Tabla135[[#This Row],[Id Riesgo]])</f>
        <v>0.75</v>
      </c>
      <c r="AL575" s="801"/>
      <c r="AM575" s="801"/>
      <c r="AN575" s="213"/>
      <c r="AO575" s="213"/>
      <c r="AP575" s="213"/>
      <c r="AQ575" s="213"/>
      <c r="AR575" s="213"/>
      <c r="AS575" s="213"/>
      <c r="AT575" s="213"/>
      <c r="AU575" s="213"/>
      <c r="AV575" s="213"/>
      <c r="AW575" s="213"/>
      <c r="AX575" s="213"/>
      <c r="AY575" s="213"/>
    </row>
    <row r="576" spans="1:51" ht="211.3" hidden="1" x14ac:dyDescent="0.4">
      <c r="A576" s="783" t="str">
        <f>Tabla135[[#This Row],[Id Riesgo]]</f>
        <v>RC57</v>
      </c>
      <c r="B576"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6" s="776" t="b">
        <f>Tabla135[[#This Row],[Identificado en paso 1 y 2?]]</f>
        <v>1</v>
      </c>
      <c r="D576" s="801">
        <f>_xlfn.XLOOKUP(Tabla135[[#This Row],[Id Riesgo]],Tabla13[Id Riesgo],Tabla13[Probabilidad],"",1)</f>
        <v>0.4</v>
      </c>
      <c r="E576" s="801">
        <f>IF(C576=TRUE,_xlfn.XLOOKUP(Tabla135[[#This Row],[Id Riesgo]],Tabla13[Id Riesgo],Tabla13[Porcentaje Impacto],"",1),"")</f>
        <v>1</v>
      </c>
      <c r="F576" s="290" t="str">
        <f t="shared" si="56"/>
        <v>RC57</v>
      </c>
      <c r="G576" s="414" t="b">
        <f>_xlfn.XLOOKUP(F576,Tabla13[Id Riesgo],Tabla13[Registro diligenciado],FALSE,1)</f>
        <v>1</v>
      </c>
      <c r="H576" s="290" t="str">
        <f>IF(G576,_xlfn.XLOOKUP(F576,Tabla6[Id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6" s="327">
        <f>_xlfn.XLOOKUP(Tabla135[[#This Row],[Id Riesgo]],Tabla13[Id Riesgo],Tabla13[Probabilidad])</f>
        <v>0.4</v>
      </c>
      <c r="J576" s="327">
        <f>_xlfn.XLOOKUP(Tabla135[[#This Row],[Id Riesgo]],Tabla13[Id Riesgo],Tabla13[Porcentaje Impacto],"",1)</f>
        <v>1</v>
      </c>
      <c r="K576" s="311">
        <v>5</v>
      </c>
      <c r="L576" s="314"/>
      <c r="M576" s="314"/>
      <c r="N576" s="314"/>
      <c r="O576" s="295"/>
      <c r="P576" s="314"/>
      <c r="Q576" s="328" t="str">
        <f>_xlfn.TEXTJOIN(" ",TRUE,Tabla135[[#This Row],[Actividad - Acción ¿Qué?
Inicia con verbo]],Tabla135[[#This Row],[Complemento
(Observaciones o desviaciones)]])</f>
        <v/>
      </c>
      <c r="R576" s="295"/>
      <c r="S576" s="327" t="str">
        <f>_xlfn.XLOOKUP(Tabla135[[#This Row],[Tipo de control]],Tabla7[Tipo de control],Tabla7[Peso],"",1)</f>
        <v/>
      </c>
      <c r="T576" s="290" t="str">
        <f>_xlfn.XLOOKUP(Tabla135[[#This Row],[Tipo de control]],Tabla7[Tipo de control],Tabla7[Afectación matriz],"",1)</f>
        <v/>
      </c>
      <c r="U576" s="295"/>
      <c r="V576" s="327" t="str">
        <f>_xlfn.XLOOKUP(Tabla135[[#This Row],[Implementación]],Tabla11[Implementación],Tabla11[Peso],"",1)</f>
        <v/>
      </c>
      <c r="W576" s="295"/>
      <c r="X576" s="295"/>
      <c r="Y576" s="295"/>
      <c r="Z576" s="295"/>
      <c r="AA576" s="310" t="str">
        <f>IFERROR(Tabla135[[#This Row],[Peso del control]]+Tabla135[[#This Row],[Peso de la implementación]],"")</f>
        <v/>
      </c>
      <c r="AB576" s="310" t="str" cm="1">
        <f t="array" ref="AB576">IFERROR(IF(Tabla135[[#This Row],[Registro diligenciado]]=TRUE,_xlfn.IFS(AND(Tabla135[[#This Row],[No. de Control]]=1,Tabla135[[#This Row],[Desplazamiento en la Matriz]]="Probabilidad"),D576-(D576*Tabla135[[#This Row],[Valor del control]]),AND(Tabla135[[#This Row],[No. de Control]]&gt;1,Tabla135[[#This Row],[Desplazamiento en la Matriz]]="Probabilidad"),AB575-(AB575*Tabla135[[#This Row],[Valor del control]]),AND(Tabla135[[#This Row],[No. de Control]]=1,Tabla135[[#This Row],[Desplazamiento en la Matriz]]="Impacto"),D576,AND(Tabla135[[#This Row],[No. de Control]]&gt;1,Tabla135[[#This Row],[Desplazamiento en la Matriz]]="Impacto"),AB575),""),"")</f>
        <v/>
      </c>
      <c r="AC576" s="310" t="str" cm="1">
        <f t="array" ref="AC576">IFERROR(IF(Tabla135[[#This Row],[Registro diligenciado]]=TRUE,_xlfn.IFS(AND(Tabla135[[#This Row],[No. de Control]]=1,Tabla135[[#This Row],[Desplazamiento en la Matriz]]="Impacto"),E576-(E576*Tabla135[[#This Row],[Valor del control]]),AND(Tabla135[[#This Row],[No. de Control]]&gt;1,Tabla135[[#This Row],[Desplazamiento en la Matriz]]="Impacto"),AC575-(AC575*Tabla135[[#This Row],[Valor del control]]),AND(Tabla135[[#This Row],[No. de Control]]=1,Tabla135[[#This Row],[Desplazamiento en la Matriz]]="Probabilidad"),E576,AND(Tabla135[[#This Row],[No. de Control]]&gt;1,Tabla135[[#This Row],[Desplazamiento en la Matriz]]="Probabilidad"),AC575),""),"")</f>
        <v/>
      </c>
      <c r="AD576" s="310">
        <f>IFERROR(_xlfn.MINIFS(Tabla135[Probabilidad residual],Tabla135[Id Riesgo],Tabla135[[#This Row],[Id Riesgo]]),"")</f>
        <v>0.16800000000000001</v>
      </c>
      <c r="AE576" s="310">
        <f>IFERROR(_xlfn.MINIFS(Tabla135[Impacto residual],Tabla135[Id Riesgo],Tabla135[[#This Row],[Id Riesgo]]),"")</f>
        <v>0.75</v>
      </c>
      <c r="AF576" s="310" t="str" cm="1">
        <f t="array" ref="AF5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6" s="310" t="str" cm="1">
        <f t="array" ref="AG5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6" s="213"/>
      <c r="AJ576" s="801">
        <f>_xlfn.MINIFS(Tabla135[Probabilidad residual],Tabla135[Id Riesgo],Tabla135[[#This Row],[Id Riesgo]])</f>
        <v>0.16800000000000001</v>
      </c>
      <c r="AK576" s="801">
        <f>_xlfn.MINIFS(Tabla135[Impacto residual],Tabla135[Id Riesgo],Tabla135[[#This Row],[Id Riesgo]])</f>
        <v>0.75</v>
      </c>
      <c r="AL576" s="801"/>
      <c r="AM576" s="801"/>
      <c r="AN576" s="213"/>
      <c r="AO576" s="213"/>
      <c r="AP576" s="213"/>
      <c r="AQ576" s="213"/>
      <c r="AR576" s="213"/>
      <c r="AS576" s="213"/>
      <c r="AT576" s="213"/>
      <c r="AU576" s="213"/>
      <c r="AV576" s="213"/>
      <c r="AW576" s="213"/>
      <c r="AX576" s="213"/>
      <c r="AY576" s="213"/>
    </row>
    <row r="577" spans="1:51" ht="211.3" hidden="1" x14ac:dyDescent="0.4">
      <c r="A577" s="783" t="str">
        <f>Tabla135[[#This Row],[Id Riesgo]]</f>
        <v>RC57</v>
      </c>
      <c r="B577"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7" s="776" t="b">
        <f>Tabla135[[#This Row],[Identificado en paso 1 y 2?]]</f>
        <v>1</v>
      </c>
      <c r="D577" s="801">
        <f>_xlfn.XLOOKUP(Tabla135[[#This Row],[Id Riesgo]],Tabla13[Id Riesgo],Tabla13[Probabilidad],"",1)</f>
        <v>0.4</v>
      </c>
      <c r="E577" s="801">
        <f>IF(C577=TRUE,_xlfn.XLOOKUP(Tabla135[[#This Row],[Id Riesgo]],Tabla13[Id Riesgo],Tabla13[Porcentaje Impacto],"",1),"")</f>
        <v>1</v>
      </c>
      <c r="F577" s="290" t="str">
        <f t="shared" si="56"/>
        <v>RC57</v>
      </c>
      <c r="G577" s="414" t="b">
        <f>_xlfn.XLOOKUP(F577,Tabla13[Id Riesgo],Tabla13[Registro diligenciado],FALSE,1)</f>
        <v>1</v>
      </c>
      <c r="H577" s="290" t="str">
        <f>IF(G577,_xlfn.XLOOKUP(F577,Tabla6[Id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7" s="327">
        <f>_xlfn.XLOOKUP(Tabla135[[#This Row],[Id Riesgo]],Tabla13[Id Riesgo],Tabla13[Probabilidad])</f>
        <v>0.4</v>
      </c>
      <c r="J577" s="327">
        <f>_xlfn.XLOOKUP(Tabla135[[#This Row],[Id Riesgo]],Tabla13[Id Riesgo],Tabla13[Porcentaje Impacto],"",1)</f>
        <v>1</v>
      </c>
      <c r="K577" s="311">
        <v>6</v>
      </c>
      <c r="L577" s="314"/>
      <c r="M577" s="314"/>
      <c r="N577" s="314"/>
      <c r="O577" s="295"/>
      <c r="P577" s="314"/>
      <c r="Q577" s="328" t="str">
        <f>_xlfn.TEXTJOIN(" ",TRUE,Tabla135[[#This Row],[Actividad - Acción ¿Qué?
Inicia con verbo]],Tabla135[[#This Row],[Complemento
(Observaciones o desviaciones)]])</f>
        <v/>
      </c>
      <c r="R577" s="295"/>
      <c r="S577" s="327" t="str">
        <f>_xlfn.XLOOKUP(Tabla135[[#This Row],[Tipo de control]],Tabla7[Tipo de control],Tabla7[Peso],"",1)</f>
        <v/>
      </c>
      <c r="T577" s="290" t="str">
        <f>_xlfn.XLOOKUP(Tabla135[[#This Row],[Tipo de control]],Tabla7[Tipo de control],Tabla7[Afectación matriz],"",1)</f>
        <v/>
      </c>
      <c r="U577" s="295"/>
      <c r="V577" s="327" t="str">
        <f>_xlfn.XLOOKUP(Tabla135[[#This Row],[Implementación]],Tabla11[Implementación],Tabla11[Peso],"",1)</f>
        <v/>
      </c>
      <c r="W577" s="295"/>
      <c r="X577" s="295"/>
      <c r="Y577" s="295"/>
      <c r="Z577" s="295"/>
      <c r="AA577" s="310" t="str">
        <f>IFERROR(Tabla135[[#This Row],[Peso del control]]+Tabla135[[#This Row],[Peso de la implementación]],"")</f>
        <v/>
      </c>
      <c r="AB577" s="310" t="str" cm="1">
        <f t="array" ref="AB577">IFERROR(IF(Tabla135[[#This Row],[Registro diligenciado]]=TRUE,_xlfn.IFS(AND(Tabla135[[#This Row],[No. de Control]]=1,Tabla135[[#This Row],[Desplazamiento en la Matriz]]="Probabilidad"),D577-(D577*Tabla135[[#This Row],[Valor del control]]),AND(Tabla135[[#This Row],[No. de Control]]&gt;1,Tabla135[[#This Row],[Desplazamiento en la Matriz]]="Probabilidad"),AB576-(AB576*Tabla135[[#This Row],[Valor del control]]),AND(Tabla135[[#This Row],[No. de Control]]=1,Tabla135[[#This Row],[Desplazamiento en la Matriz]]="Impacto"),D577,AND(Tabla135[[#This Row],[No. de Control]]&gt;1,Tabla135[[#This Row],[Desplazamiento en la Matriz]]="Impacto"),AB576),""),"")</f>
        <v/>
      </c>
      <c r="AC577" s="310" t="str" cm="1">
        <f t="array" ref="AC577">IFERROR(IF(Tabla135[[#This Row],[Registro diligenciado]]=TRUE,_xlfn.IFS(AND(Tabla135[[#This Row],[No. de Control]]=1,Tabla135[[#This Row],[Desplazamiento en la Matriz]]="Impacto"),E577-(E577*Tabla135[[#This Row],[Valor del control]]),AND(Tabla135[[#This Row],[No. de Control]]&gt;1,Tabla135[[#This Row],[Desplazamiento en la Matriz]]="Impacto"),AC576-(AC576*Tabla135[[#This Row],[Valor del control]]),AND(Tabla135[[#This Row],[No. de Control]]=1,Tabla135[[#This Row],[Desplazamiento en la Matriz]]="Probabilidad"),E577,AND(Tabla135[[#This Row],[No. de Control]]&gt;1,Tabla135[[#This Row],[Desplazamiento en la Matriz]]="Probabilidad"),AC576),""),"")</f>
        <v/>
      </c>
      <c r="AD577" s="310">
        <f>IFERROR(_xlfn.MINIFS(Tabla135[Probabilidad residual],Tabla135[Id Riesgo],Tabla135[[#This Row],[Id Riesgo]]),"")</f>
        <v>0.16800000000000001</v>
      </c>
      <c r="AE577" s="310">
        <f>IFERROR(_xlfn.MINIFS(Tabla135[Impacto residual],Tabla135[Id Riesgo],Tabla135[[#This Row],[Id Riesgo]]),"")</f>
        <v>0.75</v>
      </c>
      <c r="AF577" s="310" t="str" cm="1">
        <f t="array" ref="AF5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7" s="310" t="str" cm="1">
        <f t="array" ref="AG5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7" s="213"/>
      <c r="AJ577" s="801">
        <f>_xlfn.MINIFS(Tabla135[Probabilidad residual],Tabla135[Id Riesgo],Tabla135[[#This Row],[Id Riesgo]])</f>
        <v>0.16800000000000001</v>
      </c>
      <c r="AK577" s="801">
        <f>_xlfn.MINIFS(Tabla135[Impacto residual],Tabla135[Id Riesgo],Tabla135[[#This Row],[Id Riesgo]])</f>
        <v>0.75</v>
      </c>
      <c r="AL577" s="801"/>
      <c r="AM577" s="801"/>
      <c r="AN577" s="213"/>
      <c r="AO577" s="213"/>
      <c r="AP577" s="213"/>
      <c r="AQ577" s="213"/>
      <c r="AR577" s="213"/>
      <c r="AS577" s="213"/>
      <c r="AT577" s="213"/>
      <c r="AU577" s="213"/>
      <c r="AV577" s="213"/>
      <c r="AW577" s="213"/>
      <c r="AX577" s="213"/>
      <c r="AY577" s="213"/>
    </row>
    <row r="578" spans="1:51" ht="211.3" hidden="1" x14ac:dyDescent="0.4">
      <c r="A578" s="783" t="str">
        <f>Tabla135[[#This Row],[Id Riesgo]]</f>
        <v>RC57</v>
      </c>
      <c r="B578"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8" s="776" t="b">
        <f>Tabla135[[#This Row],[Identificado en paso 1 y 2?]]</f>
        <v>1</v>
      </c>
      <c r="D578" s="801">
        <f>_xlfn.XLOOKUP(Tabla135[[#This Row],[Id Riesgo]],Tabla13[Id Riesgo],Tabla13[Probabilidad],"",1)</f>
        <v>0.4</v>
      </c>
      <c r="E578" s="801">
        <f>IF(C578=TRUE,_xlfn.XLOOKUP(Tabla135[[#This Row],[Id Riesgo]],Tabla13[Id Riesgo],Tabla13[Porcentaje Impacto],"",1),"")</f>
        <v>1</v>
      </c>
      <c r="F578" s="290" t="str">
        <f t="shared" si="56"/>
        <v>RC57</v>
      </c>
      <c r="G578" s="414" t="b">
        <f>_xlfn.XLOOKUP(F578,Tabla13[Id Riesgo],Tabla13[Registro diligenciado],FALSE,1)</f>
        <v>1</v>
      </c>
      <c r="H578" s="290" t="str">
        <f>IF(G578,_xlfn.XLOOKUP(F578,Tabla6[Id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8" s="327">
        <f>_xlfn.XLOOKUP(Tabla135[[#This Row],[Id Riesgo]],Tabla13[Id Riesgo],Tabla13[Probabilidad])</f>
        <v>0.4</v>
      </c>
      <c r="J578" s="327">
        <f>_xlfn.XLOOKUP(Tabla135[[#This Row],[Id Riesgo]],Tabla13[Id Riesgo],Tabla13[Porcentaje Impacto],"",1)</f>
        <v>1</v>
      </c>
      <c r="K578" s="311">
        <v>7</v>
      </c>
      <c r="L578" s="314"/>
      <c r="M578" s="314"/>
      <c r="N578" s="314"/>
      <c r="O578" s="295"/>
      <c r="P578" s="314"/>
      <c r="Q578" s="328" t="str">
        <f>_xlfn.TEXTJOIN(" ",TRUE,Tabla135[[#This Row],[Actividad - Acción ¿Qué?
Inicia con verbo]],Tabla135[[#This Row],[Complemento
(Observaciones o desviaciones)]])</f>
        <v/>
      </c>
      <c r="R578" s="295"/>
      <c r="S578" s="327" t="str">
        <f>_xlfn.XLOOKUP(Tabla135[[#This Row],[Tipo de control]],Tabla7[Tipo de control],Tabla7[Peso],"",1)</f>
        <v/>
      </c>
      <c r="T578" s="290" t="str">
        <f>_xlfn.XLOOKUP(Tabla135[[#This Row],[Tipo de control]],Tabla7[Tipo de control],Tabla7[Afectación matriz],"",1)</f>
        <v/>
      </c>
      <c r="U578" s="295"/>
      <c r="V578" s="327" t="str">
        <f>_xlfn.XLOOKUP(Tabla135[[#This Row],[Implementación]],Tabla11[Implementación],Tabla11[Peso],"",1)</f>
        <v/>
      </c>
      <c r="W578" s="295"/>
      <c r="X578" s="295"/>
      <c r="Y578" s="295"/>
      <c r="Z578" s="295"/>
      <c r="AA578" s="310" t="str">
        <f>IFERROR(Tabla135[[#This Row],[Peso del control]]+Tabla135[[#This Row],[Peso de la implementación]],"")</f>
        <v/>
      </c>
      <c r="AB578" s="310" t="str" cm="1">
        <f t="array" ref="AB578">IFERROR(IF(Tabla135[[#This Row],[Registro diligenciado]]=TRUE,_xlfn.IFS(AND(Tabla135[[#This Row],[No. de Control]]=1,Tabla135[[#This Row],[Desplazamiento en la Matriz]]="Probabilidad"),D578-(D578*Tabla135[[#This Row],[Valor del control]]),AND(Tabla135[[#This Row],[No. de Control]]&gt;1,Tabla135[[#This Row],[Desplazamiento en la Matriz]]="Probabilidad"),AB577-(AB577*Tabla135[[#This Row],[Valor del control]]),AND(Tabla135[[#This Row],[No. de Control]]=1,Tabla135[[#This Row],[Desplazamiento en la Matriz]]="Impacto"),D578,AND(Tabla135[[#This Row],[No. de Control]]&gt;1,Tabla135[[#This Row],[Desplazamiento en la Matriz]]="Impacto"),AB577),""),"")</f>
        <v/>
      </c>
      <c r="AC578" s="310" t="str" cm="1">
        <f t="array" ref="AC578">IFERROR(IF(Tabla135[[#This Row],[Registro diligenciado]]=TRUE,_xlfn.IFS(AND(Tabla135[[#This Row],[No. de Control]]=1,Tabla135[[#This Row],[Desplazamiento en la Matriz]]="Impacto"),E578-(E578*Tabla135[[#This Row],[Valor del control]]),AND(Tabla135[[#This Row],[No. de Control]]&gt;1,Tabla135[[#This Row],[Desplazamiento en la Matriz]]="Impacto"),AC577-(AC577*Tabla135[[#This Row],[Valor del control]]),AND(Tabla135[[#This Row],[No. de Control]]=1,Tabla135[[#This Row],[Desplazamiento en la Matriz]]="Probabilidad"),E578,AND(Tabla135[[#This Row],[No. de Control]]&gt;1,Tabla135[[#This Row],[Desplazamiento en la Matriz]]="Probabilidad"),AC577),""),"")</f>
        <v/>
      </c>
      <c r="AD578" s="310">
        <f>IFERROR(_xlfn.MINIFS(Tabla135[Probabilidad residual],Tabla135[Id Riesgo],Tabla135[[#This Row],[Id Riesgo]]),"")</f>
        <v>0.16800000000000001</v>
      </c>
      <c r="AE578" s="310">
        <f>IFERROR(_xlfn.MINIFS(Tabla135[Impacto residual],Tabla135[Id Riesgo],Tabla135[[#This Row],[Id Riesgo]]),"")</f>
        <v>0.75</v>
      </c>
      <c r="AF578" s="310" t="str" cm="1">
        <f t="array" ref="AF5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8" s="310" t="str" cm="1">
        <f t="array" ref="AG5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8" s="213"/>
      <c r="AJ578" s="801">
        <f>_xlfn.MINIFS(Tabla135[Probabilidad residual],Tabla135[Id Riesgo],Tabla135[[#This Row],[Id Riesgo]])</f>
        <v>0.16800000000000001</v>
      </c>
      <c r="AK578" s="801">
        <f>_xlfn.MINIFS(Tabla135[Impacto residual],Tabla135[Id Riesgo],Tabla135[[#This Row],[Id Riesgo]])</f>
        <v>0.75</v>
      </c>
      <c r="AL578" s="801"/>
      <c r="AM578" s="801"/>
      <c r="AN578" s="213"/>
      <c r="AO578" s="213"/>
      <c r="AP578" s="213"/>
      <c r="AQ578" s="213"/>
      <c r="AR578" s="213"/>
      <c r="AS578" s="213"/>
      <c r="AT578" s="213"/>
      <c r="AU578" s="213"/>
      <c r="AV578" s="213"/>
      <c r="AW578" s="213"/>
      <c r="AX578" s="213"/>
      <c r="AY578" s="213"/>
    </row>
    <row r="579" spans="1:51" ht="211.3" hidden="1" x14ac:dyDescent="0.4">
      <c r="A579" s="783" t="str">
        <f>Tabla135[[#This Row],[Id Riesgo]]</f>
        <v>RC57</v>
      </c>
      <c r="B579"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79" s="776" t="b">
        <f>Tabla135[[#This Row],[Identificado en paso 1 y 2?]]</f>
        <v>1</v>
      </c>
      <c r="D579" s="801">
        <f>_xlfn.XLOOKUP(Tabla135[[#This Row],[Id Riesgo]],Tabla13[Id Riesgo],Tabla13[Probabilidad],"",1)</f>
        <v>0.4</v>
      </c>
      <c r="E579" s="801">
        <f>IF(C579=TRUE,_xlfn.XLOOKUP(Tabla135[[#This Row],[Id Riesgo]],Tabla13[Id Riesgo],Tabla13[Porcentaje Impacto],"",1),"")</f>
        <v>1</v>
      </c>
      <c r="F579" s="290" t="str">
        <f t="shared" si="56"/>
        <v>RC57</v>
      </c>
      <c r="G579" s="414" t="b">
        <f>_xlfn.XLOOKUP(F579,Tabla13[Id Riesgo],Tabla13[Registro diligenciado],FALSE,1)</f>
        <v>1</v>
      </c>
      <c r="H579" s="290" t="str">
        <f>IF(G579,_xlfn.XLOOKUP(F579,Tabla6[Id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79" s="327">
        <f>_xlfn.XLOOKUP(Tabla135[[#This Row],[Id Riesgo]],Tabla13[Id Riesgo],Tabla13[Probabilidad])</f>
        <v>0.4</v>
      </c>
      <c r="J579" s="327">
        <f>_xlfn.XLOOKUP(Tabla135[[#This Row],[Id Riesgo]],Tabla13[Id Riesgo],Tabla13[Porcentaje Impacto],"",1)</f>
        <v>1</v>
      </c>
      <c r="K579" s="311">
        <v>8</v>
      </c>
      <c r="L579" s="314"/>
      <c r="M579" s="314"/>
      <c r="N579" s="314"/>
      <c r="O579" s="295"/>
      <c r="P579" s="314"/>
      <c r="Q579" s="328" t="str">
        <f>_xlfn.TEXTJOIN(" ",TRUE,Tabla135[[#This Row],[Actividad - Acción ¿Qué?
Inicia con verbo]],Tabla135[[#This Row],[Complemento
(Observaciones o desviaciones)]])</f>
        <v/>
      </c>
      <c r="R579" s="295"/>
      <c r="S579" s="327" t="str">
        <f>_xlfn.XLOOKUP(Tabla135[[#This Row],[Tipo de control]],Tabla7[Tipo de control],Tabla7[Peso],"",1)</f>
        <v/>
      </c>
      <c r="T579" s="290" t="str">
        <f>_xlfn.XLOOKUP(Tabla135[[#This Row],[Tipo de control]],Tabla7[Tipo de control],Tabla7[Afectación matriz],"",1)</f>
        <v/>
      </c>
      <c r="U579" s="295"/>
      <c r="V579" s="327" t="str">
        <f>_xlfn.XLOOKUP(Tabla135[[#This Row],[Implementación]],Tabla11[Implementación],Tabla11[Peso],"",1)</f>
        <v/>
      </c>
      <c r="W579" s="295"/>
      <c r="X579" s="295"/>
      <c r="Y579" s="295"/>
      <c r="Z579" s="295"/>
      <c r="AA579" s="310" t="str">
        <f>IFERROR(Tabla135[[#This Row],[Peso del control]]+Tabla135[[#This Row],[Peso de la implementación]],"")</f>
        <v/>
      </c>
      <c r="AB579" s="310" t="str" cm="1">
        <f t="array" ref="AB579">IFERROR(IF(Tabla135[[#This Row],[Registro diligenciado]]=TRUE,_xlfn.IFS(AND(Tabla135[[#This Row],[No. de Control]]=1,Tabla135[[#This Row],[Desplazamiento en la Matriz]]="Probabilidad"),D579-(D579*Tabla135[[#This Row],[Valor del control]]),AND(Tabla135[[#This Row],[No. de Control]]&gt;1,Tabla135[[#This Row],[Desplazamiento en la Matriz]]="Probabilidad"),AB578-(AB578*Tabla135[[#This Row],[Valor del control]]),AND(Tabla135[[#This Row],[No. de Control]]=1,Tabla135[[#This Row],[Desplazamiento en la Matriz]]="Impacto"),D579,AND(Tabla135[[#This Row],[No. de Control]]&gt;1,Tabla135[[#This Row],[Desplazamiento en la Matriz]]="Impacto"),AB578),""),"")</f>
        <v/>
      </c>
      <c r="AC579" s="310" t="str" cm="1">
        <f t="array" ref="AC579">IFERROR(IF(Tabla135[[#This Row],[Registro diligenciado]]=TRUE,_xlfn.IFS(AND(Tabla135[[#This Row],[No. de Control]]=1,Tabla135[[#This Row],[Desplazamiento en la Matriz]]="Impacto"),E579-(E579*Tabla135[[#This Row],[Valor del control]]),AND(Tabla135[[#This Row],[No. de Control]]&gt;1,Tabla135[[#This Row],[Desplazamiento en la Matriz]]="Impacto"),AC578-(AC578*Tabla135[[#This Row],[Valor del control]]),AND(Tabla135[[#This Row],[No. de Control]]=1,Tabla135[[#This Row],[Desplazamiento en la Matriz]]="Probabilidad"),E579,AND(Tabla135[[#This Row],[No. de Control]]&gt;1,Tabla135[[#This Row],[Desplazamiento en la Matriz]]="Probabilidad"),AC578),""),"")</f>
        <v/>
      </c>
      <c r="AD579" s="310">
        <f>IFERROR(_xlfn.MINIFS(Tabla135[Probabilidad residual],Tabla135[Id Riesgo],Tabla135[[#This Row],[Id Riesgo]]),"")</f>
        <v>0.16800000000000001</v>
      </c>
      <c r="AE579" s="310">
        <f>IFERROR(_xlfn.MINIFS(Tabla135[Impacto residual],Tabla135[Id Riesgo],Tabla135[[#This Row],[Id Riesgo]]),"")</f>
        <v>0.75</v>
      </c>
      <c r="AF579" s="310" t="str" cm="1">
        <f t="array" ref="AF5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79" s="310" t="str" cm="1">
        <f t="array" ref="AG5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79" s="213"/>
      <c r="AJ579" s="801">
        <f>_xlfn.MINIFS(Tabla135[Probabilidad residual],Tabla135[Id Riesgo],Tabla135[[#This Row],[Id Riesgo]])</f>
        <v>0.16800000000000001</v>
      </c>
      <c r="AK579" s="801">
        <f>_xlfn.MINIFS(Tabla135[Impacto residual],Tabla135[Id Riesgo],Tabla135[[#This Row],[Id Riesgo]])</f>
        <v>0.75</v>
      </c>
      <c r="AL579" s="801"/>
      <c r="AM579" s="801"/>
      <c r="AN579" s="213"/>
      <c r="AO579" s="213"/>
      <c r="AP579" s="213"/>
      <c r="AQ579" s="213"/>
      <c r="AR579" s="213"/>
      <c r="AS579" s="213"/>
      <c r="AT579" s="213"/>
      <c r="AU579" s="213"/>
      <c r="AV579" s="213"/>
      <c r="AW579" s="213"/>
      <c r="AX579" s="213"/>
      <c r="AY579" s="213"/>
    </row>
    <row r="580" spans="1:51" ht="211.3" hidden="1" x14ac:dyDescent="0.4">
      <c r="A580" s="783" t="str">
        <f>Tabla135[[#This Row],[Id Riesgo]]</f>
        <v>RC57</v>
      </c>
      <c r="B580"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80" s="776" t="b">
        <f>Tabla135[[#This Row],[Identificado en paso 1 y 2?]]</f>
        <v>1</v>
      </c>
      <c r="D580" s="801">
        <f>_xlfn.XLOOKUP(Tabla135[[#This Row],[Id Riesgo]],Tabla13[Id Riesgo],Tabla13[Probabilidad],"",1)</f>
        <v>0.4</v>
      </c>
      <c r="E580" s="801">
        <f>IF(C580=TRUE,_xlfn.XLOOKUP(Tabla135[[#This Row],[Id Riesgo]],Tabla13[Id Riesgo],Tabla13[Porcentaje Impacto],"",1),"")</f>
        <v>1</v>
      </c>
      <c r="F580" s="290" t="str">
        <f t="shared" si="56"/>
        <v>RC57</v>
      </c>
      <c r="G580" s="414" t="b">
        <f>_xlfn.XLOOKUP(F580,Tabla13[Id Riesgo],Tabla13[Registro diligenciado],FALSE,1)</f>
        <v>1</v>
      </c>
      <c r="H580" s="290" t="str">
        <f>IF(G580,_xlfn.XLOOKUP(F580,Tabla6[Id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80" s="327">
        <f>_xlfn.XLOOKUP(Tabla135[[#This Row],[Id Riesgo]],Tabla13[Id Riesgo],Tabla13[Probabilidad])</f>
        <v>0.4</v>
      </c>
      <c r="J580" s="327">
        <f>_xlfn.XLOOKUP(Tabla135[[#This Row],[Id Riesgo]],Tabla13[Id Riesgo],Tabla13[Porcentaje Impacto],"",1)</f>
        <v>1</v>
      </c>
      <c r="K580" s="311">
        <v>9</v>
      </c>
      <c r="L580" s="314"/>
      <c r="M580" s="314"/>
      <c r="N580" s="314"/>
      <c r="O580" s="295"/>
      <c r="P580" s="314"/>
      <c r="Q580" s="328" t="str">
        <f>_xlfn.TEXTJOIN(" ",TRUE,Tabla135[[#This Row],[Actividad - Acción ¿Qué?
Inicia con verbo]],Tabla135[[#This Row],[Complemento
(Observaciones o desviaciones)]])</f>
        <v/>
      </c>
      <c r="R580" s="295"/>
      <c r="S580" s="327" t="str">
        <f>_xlfn.XLOOKUP(Tabla135[[#This Row],[Tipo de control]],Tabla7[Tipo de control],Tabla7[Peso],"",1)</f>
        <v/>
      </c>
      <c r="T580" s="290" t="str">
        <f>_xlfn.XLOOKUP(Tabla135[[#This Row],[Tipo de control]],Tabla7[Tipo de control],Tabla7[Afectación matriz],"",1)</f>
        <v/>
      </c>
      <c r="U580" s="295"/>
      <c r="V580" s="327" t="str">
        <f>_xlfn.XLOOKUP(Tabla135[[#This Row],[Implementación]],Tabla11[Implementación],Tabla11[Peso],"",1)</f>
        <v/>
      </c>
      <c r="W580" s="295"/>
      <c r="X580" s="295"/>
      <c r="Y580" s="295"/>
      <c r="Z580" s="295"/>
      <c r="AA580" s="310" t="str">
        <f>IFERROR(Tabla135[[#This Row],[Peso del control]]+Tabla135[[#This Row],[Peso de la implementación]],"")</f>
        <v/>
      </c>
      <c r="AB580" s="310" t="str" cm="1">
        <f t="array" ref="AB580">IFERROR(IF(Tabla135[[#This Row],[Registro diligenciado]]=TRUE,_xlfn.IFS(AND(Tabla135[[#This Row],[No. de Control]]=1,Tabla135[[#This Row],[Desplazamiento en la Matriz]]="Probabilidad"),D580-(D580*Tabla135[[#This Row],[Valor del control]]),AND(Tabla135[[#This Row],[No. de Control]]&gt;1,Tabla135[[#This Row],[Desplazamiento en la Matriz]]="Probabilidad"),AB579-(AB579*Tabla135[[#This Row],[Valor del control]]),AND(Tabla135[[#This Row],[No. de Control]]=1,Tabla135[[#This Row],[Desplazamiento en la Matriz]]="Impacto"),D580,AND(Tabla135[[#This Row],[No. de Control]]&gt;1,Tabla135[[#This Row],[Desplazamiento en la Matriz]]="Impacto"),AB579),""),"")</f>
        <v/>
      </c>
      <c r="AC580" s="310" t="str" cm="1">
        <f t="array" ref="AC580">IFERROR(IF(Tabla135[[#This Row],[Registro diligenciado]]=TRUE,_xlfn.IFS(AND(Tabla135[[#This Row],[No. de Control]]=1,Tabla135[[#This Row],[Desplazamiento en la Matriz]]="Impacto"),E580-(E580*Tabla135[[#This Row],[Valor del control]]),AND(Tabla135[[#This Row],[No. de Control]]&gt;1,Tabla135[[#This Row],[Desplazamiento en la Matriz]]="Impacto"),AC579-(AC579*Tabla135[[#This Row],[Valor del control]]),AND(Tabla135[[#This Row],[No. de Control]]=1,Tabla135[[#This Row],[Desplazamiento en la Matriz]]="Probabilidad"),E580,AND(Tabla135[[#This Row],[No. de Control]]&gt;1,Tabla135[[#This Row],[Desplazamiento en la Matriz]]="Probabilidad"),AC579),""),"")</f>
        <v/>
      </c>
      <c r="AD580" s="310">
        <f>IFERROR(_xlfn.MINIFS(Tabla135[Probabilidad residual],Tabla135[Id Riesgo],Tabla135[[#This Row],[Id Riesgo]]),"")</f>
        <v>0.16800000000000001</v>
      </c>
      <c r="AE580" s="310">
        <f>IFERROR(_xlfn.MINIFS(Tabla135[Impacto residual],Tabla135[Id Riesgo],Tabla135[[#This Row],[Id Riesgo]]),"")</f>
        <v>0.75</v>
      </c>
      <c r="AF580" s="310" t="str" cm="1">
        <f t="array" ref="AF5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80" s="310" t="str" cm="1">
        <f t="array" ref="AG5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0" s="213"/>
      <c r="AJ580" s="801">
        <f>_xlfn.MINIFS(Tabla135[Probabilidad residual],Tabla135[Id Riesgo],Tabla135[[#This Row],[Id Riesgo]])</f>
        <v>0.16800000000000001</v>
      </c>
      <c r="AK580" s="801">
        <f>_xlfn.MINIFS(Tabla135[Impacto residual],Tabla135[Id Riesgo],Tabla135[[#This Row],[Id Riesgo]])</f>
        <v>0.75</v>
      </c>
      <c r="AL580" s="801"/>
      <c r="AM580" s="801"/>
      <c r="AN580" s="213"/>
      <c r="AO580" s="213"/>
      <c r="AP580" s="213"/>
      <c r="AQ580" s="213"/>
      <c r="AR580" s="213"/>
      <c r="AS580" s="213"/>
      <c r="AT580" s="213"/>
      <c r="AU580" s="213"/>
      <c r="AV580" s="213"/>
      <c r="AW580" s="213"/>
      <c r="AX580" s="213"/>
      <c r="AY580" s="213"/>
    </row>
    <row r="581" spans="1:51" ht="211.3" hidden="1" x14ac:dyDescent="0.4">
      <c r="A581" s="783" t="str">
        <f>Tabla135[[#This Row],[Id Riesgo]]</f>
        <v>RC57</v>
      </c>
      <c r="B581" s="784" t="str">
        <f>Tabla135[[#This Row],[Riesgo]]</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C581" s="776" t="b">
        <f>Tabla135[[#This Row],[Identificado en paso 1 y 2?]]</f>
        <v>1</v>
      </c>
      <c r="D581" s="801">
        <f>_xlfn.XLOOKUP(Tabla135[[#This Row],[Id Riesgo]],Tabla13[Id Riesgo],Tabla13[Probabilidad],"",1)</f>
        <v>0.4</v>
      </c>
      <c r="E581" s="801">
        <f>IF(C581=TRUE,_xlfn.XLOOKUP(Tabla135[[#This Row],[Id Riesgo]],Tabla13[Id Riesgo],Tabla13[Porcentaje Impacto],"",1),"")</f>
        <v>1</v>
      </c>
      <c r="F581" s="290" t="str">
        <f t="shared" si="56"/>
        <v>RC57</v>
      </c>
      <c r="G581" s="414" t="b">
        <f>_xlfn.XLOOKUP(F581,Tabla13[Id Riesgo],Tabla13[Registro diligenciado],FALSE,1)</f>
        <v>1</v>
      </c>
      <c r="H581" s="290" t="str">
        <f>IF(G581,_xlfn.XLOOKUP(F581,Tabla6[Id Riesgo],Tabla6[DESCRIPCIÓN DEL RIESGO],FALSE,1),"")</f>
        <v>Posibilidad de afectación Legal por Corrupción debido a la ocurrencia de conductas asociadas a los delitos de cohecho propio, cohecho impropio y concusión, en las actuaciones de la Oficina Jurídica, en el marco de la emisión de conceptos jurídicos, la gestión de cobro coactivo, la defensa técnica de la entidad frente a demandas, acciones de tutela y demás requerimientos judiciales, así como en el desarrollo de los procesos disciplinarios en etapa de instrucción, mediante la solicitud, recepción o aceptación de dádivas, beneficios o cualquier tipo de contraprestación indebida con el fin de favorecer intereses propios o de terceros.</v>
      </c>
      <c r="I581" s="327">
        <f>_xlfn.XLOOKUP(Tabla135[[#This Row],[Id Riesgo]],Tabla13[Id Riesgo],Tabla13[Probabilidad])</f>
        <v>0.4</v>
      </c>
      <c r="J581" s="327">
        <f>_xlfn.XLOOKUP(Tabla135[[#This Row],[Id Riesgo]],Tabla13[Id Riesgo],Tabla13[Porcentaje Impacto],"",1)</f>
        <v>1</v>
      </c>
      <c r="K581" s="311">
        <v>10</v>
      </c>
      <c r="L581" s="314"/>
      <c r="M581" s="314"/>
      <c r="N581" s="314"/>
      <c r="O581" s="295"/>
      <c r="P581" s="314"/>
      <c r="Q581" s="328" t="str">
        <f>_xlfn.TEXTJOIN(" ",TRUE,Tabla135[[#This Row],[Actividad - Acción ¿Qué?
Inicia con verbo]],Tabla135[[#This Row],[Complemento
(Observaciones o desviaciones)]])</f>
        <v/>
      </c>
      <c r="R581" s="295"/>
      <c r="S581" s="327" t="str">
        <f>_xlfn.XLOOKUP(Tabla135[[#This Row],[Tipo de control]],Tabla7[Tipo de control],Tabla7[Peso],"",1)</f>
        <v/>
      </c>
      <c r="T581" s="290" t="str">
        <f>_xlfn.XLOOKUP(Tabla135[[#This Row],[Tipo de control]],Tabla7[Tipo de control],Tabla7[Afectación matriz],"",1)</f>
        <v/>
      </c>
      <c r="U581" s="295"/>
      <c r="V581" s="327" t="str">
        <f>_xlfn.XLOOKUP(Tabla135[[#This Row],[Implementación]],Tabla11[Implementación],Tabla11[Peso],"",1)</f>
        <v/>
      </c>
      <c r="W581" s="295"/>
      <c r="X581" s="295"/>
      <c r="Y581" s="295"/>
      <c r="Z581" s="295"/>
      <c r="AA581" s="310" t="str">
        <f>IFERROR(Tabla135[[#This Row],[Peso del control]]+Tabla135[[#This Row],[Peso de la implementación]],"")</f>
        <v/>
      </c>
      <c r="AB581" s="310" t="str" cm="1">
        <f t="array" ref="AB581">IFERROR(IF(Tabla135[[#This Row],[Registro diligenciado]]=TRUE,_xlfn.IFS(AND(Tabla135[[#This Row],[No. de Control]]=1,Tabla135[[#This Row],[Desplazamiento en la Matriz]]="Probabilidad"),D581-(D581*Tabla135[[#This Row],[Valor del control]]),AND(Tabla135[[#This Row],[No. de Control]]&gt;1,Tabla135[[#This Row],[Desplazamiento en la Matriz]]="Probabilidad"),AB580-(AB580*Tabla135[[#This Row],[Valor del control]]),AND(Tabla135[[#This Row],[No. de Control]]=1,Tabla135[[#This Row],[Desplazamiento en la Matriz]]="Impacto"),D581,AND(Tabla135[[#This Row],[No. de Control]]&gt;1,Tabla135[[#This Row],[Desplazamiento en la Matriz]]="Impacto"),AB580),""),"")</f>
        <v/>
      </c>
      <c r="AC581" s="310" t="str" cm="1">
        <f t="array" ref="AC581">IFERROR(IF(Tabla135[[#This Row],[Registro diligenciado]]=TRUE,_xlfn.IFS(AND(Tabla135[[#This Row],[No. de Control]]=1,Tabla135[[#This Row],[Desplazamiento en la Matriz]]="Impacto"),E581-(E581*Tabla135[[#This Row],[Valor del control]]),AND(Tabla135[[#This Row],[No. de Control]]&gt;1,Tabla135[[#This Row],[Desplazamiento en la Matriz]]="Impacto"),AC580-(AC580*Tabla135[[#This Row],[Valor del control]]),AND(Tabla135[[#This Row],[No. de Control]]=1,Tabla135[[#This Row],[Desplazamiento en la Matriz]]="Probabilidad"),E581,AND(Tabla135[[#This Row],[No. de Control]]&gt;1,Tabla135[[#This Row],[Desplazamiento en la Matriz]]="Probabilidad"),AC580),""),"")</f>
        <v/>
      </c>
      <c r="AD581" s="310">
        <f>IFERROR(_xlfn.MINIFS(Tabla135[Probabilidad residual],Tabla135[Id Riesgo],Tabla135[[#This Row],[Id Riesgo]]),"")</f>
        <v>0.16800000000000001</v>
      </c>
      <c r="AE581" s="310">
        <f>IFERROR(_xlfn.MINIFS(Tabla135[Impacto residual],Tabla135[Id Riesgo],Tabla135[[#This Row],[Id Riesgo]]),"")</f>
        <v>0.75</v>
      </c>
      <c r="AF581" s="310" t="str" cm="1">
        <f t="array" ref="AF5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Muy baja</v>
      </c>
      <c r="AG581" s="310" t="str" cm="1">
        <f t="array" ref="AG5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5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1" s="213"/>
      <c r="AJ581" s="801">
        <f>_xlfn.MINIFS(Tabla135[Probabilidad residual],Tabla135[Id Riesgo],Tabla135[[#This Row],[Id Riesgo]])</f>
        <v>0.16800000000000001</v>
      </c>
      <c r="AK581" s="801">
        <f>_xlfn.MINIFS(Tabla135[Impacto residual],Tabla135[Id Riesgo],Tabla135[[#This Row],[Id Riesgo]])</f>
        <v>0.75</v>
      </c>
      <c r="AL581" s="801"/>
      <c r="AM581" s="801"/>
      <c r="AN581" s="213"/>
      <c r="AO581" s="213"/>
      <c r="AP581" s="213"/>
      <c r="AQ581" s="213"/>
      <c r="AR581" s="213"/>
      <c r="AS581" s="213"/>
      <c r="AT581" s="213"/>
      <c r="AU581" s="213"/>
      <c r="AV581" s="213"/>
      <c r="AW581" s="213"/>
      <c r="AX581" s="213"/>
      <c r="AY581" s="213"/>
    </row>
    <row r="582" spans="1:51" ht="62.15" x14ac:dyDescent="0.4">
      <c r="A582" s="783" t="str">
        <f>Tabla135[[#This Row],[Id Riesgo]]</f>
        <v>RC58</v>
      </c>
      <c r="B582" s="784" t="str">
        <f>Tabla135[[#This Row],[Riesgo]]</f>
        <v>Posibilidad de afectación Legal, Reputacional por Fraude interno, Conflicto de Intereses debido a Omisión en el trámite a las PQRSD puestas en conocimiento de la UGT para favorecer a un tercero</v>
      </c>
      <c r="C582" s="776" t="b">
        <f>Tabla135[[#This Row],[Identificado en paso 1 y 2?]]</f>
        <v>1</v>
      </c>
      <c r="D582" s="801">
        <f>_xlfn.XLOOKUP(Tabla135[[#This Row],[Id Riesgo]],Tabla13[Id Riesgo],Tabla13[Probabilidad],"",1)</f>
        <v>0.6</v>
      </c>
      <c r="E582" s="801">
        <f>IF(C582=TRUE,_xlfn.XLOOKUP(Tabla135[[#This Row],[Id Riesgo]],Tabla13[Id Riesgo],Tabla13[Porcentaje Impacto],"",1),"")</f>
        <v>1</v>
      </c>
      <c r="F582" s="290" t="s">
        <v>649</v>
      </c>
      <c r="G582" s="414" t="b">
        <f>_xlfn.XLOOKUP(F582,Tabla13[Id Riesgo],Tabla13[Registro diligenciado],FALSE,1)</f>
        <v>1</v>
      </c>
      <c r="H582" s="290" t="str">
        <f>IF(G582,_xlfn.XLOOKUP(F582,Tabla6[Id Riesgo],Tabla6[DESCRIPCIÓN DEL RIESGO],FALSE,1),"")</f>
        <v>Posibilidad de afectación Legal, Reputacional por Fraude interno, Conflicto de Intereses debido a Omisión en el trámite a las PQRSD puestas en conocimiento de la UGT para favorecer a un tercero</v>
      </c>
      <c r="I582" s="327">
        <f>_xlfn.XLOOKUP(Tabla135[[#This Row],[Id Riesgo]],Tabla13[Id Riesgo],Tabla13[Probabilidad])</f>
        <v>0.6</v>
      </c>
      <c r="J582" s="327">
        <f>_xlfn.XLOOKUP(Tabla135[[#This Row],[Id Riesgo]],Tabla13[Id Riesgo],Tabla13[Porcentaje Impacto],"",1)</f>
        <v>1</v>
      </c>
      <c r="K582" s="311">
        <v>1</v>
      </c>
      <c r="L582" s="314" t="s">
        <v>315</v>
      </c>
      <c r="M582" s="314" t="s">
        <v>128</v>
      </c>
      <c r="N582" s="314" t="s">
        <v>266</v>
      </c>
      <c r="O582" s="295" t="s">
        <v>1101</v>
      </c>
      <c r="P582" s="314" t="s">
        <v>1019</v>
      </c>
      <c r="Q582" s="328" t="str">
        <f>_xlfn.TEXTJOIN(" ",TRUE,Tabla135[[#This Row],[Actividad - Acción ¿Qué?
Inicia con verbo]],Tabla135[[#This Row],[Complemento
(Observaciones o desviaciones)]])</f>
        <v>Realizar seguimiento e identificación de las PQRSD registradas en la entidad y asignadas a la UGT que no se han tramitado Informando a los profesionales a cargo para que realicen la respectiva revision.</v>
      </c>
      <c r="R582" s="295" t="s">
        <v>135</v>
      </c>
      <c r="S582" s="327">
        <f>_xlfn.XLOOKUP(Tabla135[[#This Row],[Tipo de control]],Tabla7[Tipo de control],Tabla7[Peso],"",1)</f>
        <v>0.15</v>
      </c>
      <c r="T582" s="290" t="str">
        <f>_xlfn.XLOOKUP(Tabla135[[#This Row],[Tipo de control]],Tabla7[Tipo de control],Tabla7[Afectación matriz],"",1)</f>
        <v>Probabilidad</v>
      </c>
      <c r="U582" s="295" t="s">
        <v>136</v>
      </c>
      <c r="V582" s="327">
        <f>_xlfn.XLOOKUP(Tabla135[[#This Row],[Implementación]],Tabla11[Implementación],Tabla11[Peso],"",1)</f>
        <v>0.15</v>
      </c>
      <c r="W582" s="295" t="s">
        <v>131</v>
      </c>
      <c r="X582" s="295" t="s">
        <v>222</v>
      </c>
      <c r="Y582" s="295" t="s">
        <v>100</v>
      </c>
      <c r="Z582" s="295" t="s">
        <v>101</v>
      </c>
      <c r="AA582" s="310">
        <f>IFERROR(Tabla135[[#This Row],[Peso del control]]+Tabla135[[#This Row],[Peso de la implementación]],"")</f>
        <v>0.3</v>
      </c>
      <c r="AB582" s="310" cm="1">
        <f t="array" ref="AB582">IFERROR(IF(Tabla135[[#This Row],[Registro diligenciado]]=TRUE,_xlfn.IFS(AND(Tabla135[[#This Row],[No. de Control]]=1,Tabla135[[#This Row],[Desplazamiento en la Matriz]]="Probabilidad"),D582-(D582*Tabla135[[#This Row],[Valor del control]]),AND(Tabla135[[#This Row],[No. de Control]]&gt;1,Tabla135[[#This Row],[Desplazamiento en la Matriz]]="Probabilidad"),AB581-(AB581*Tabla135[[#This Row],[Valor del control]]),AND(Tabla135[[#This Row],[No. de Control]]=1,Tabla135[[#This Row],[Desplazamiento en la Matriz]]="Impacto"),D582,AND(Tabla135[[#This Row],[No. de Control]]&gt;1,Tabla135[[#This Row],[Desplazamiento en la Matriz]]="Impacto"),AB581),""),"")</f>
        <v>0.42</v>
      </c>
      <c r="AC582" s="310" cm="1">
        <f t="array" ref="AC582">IFERROR(IF(Tabla135[[#This Row],[Registro diligenciado]]=TRUE,_xlfn.IFS(AND(Tabla135[[#This Row],[No. de Control]]=1,Tabla135[[#This Row],[Desplazamiento en la Matriz]]="Impacto"),E582-(E582*Tabla135[[#This Row],[Valor del control]]),AND(Tabla135[[#This Row],[No. de Control]]&gt;1,Tabla135[[#This Row],[Desplazamiento en la Matriz]]="Impacto"),AC581-(AC581*Tabla135[[#This Row],[Valor del control]]),AND(Tabla135[[#This Row],[No. de Control]]=1,Tabla135[[#This Row],[Desplazamiento en la Matriz]]="Probabilidad"),E582,AND(Tabla135[[#This Row],[No. de Control]]&gt;1,Tabla135[[#This Row],[Desplazamiento en la Matriz]]="Probabilidad"),AC581),""),"")</f>
        <v>1</v>
      </c>
      <c r="AD582" s="310">
        <f>IFERROR(_xlfn.MINIFS(Tabla135[Probabilidad residual],Tabla135[Id Riesgo],Tabla135[[#This Row],[Id Riesgo]]),"")</f>
        <v>0.42</v>
      </c>
      <c r="AE582" s="310">
        <f>IFERROR(_xlfn.MINIFS(Tabla135[Impacto residual],Tabla135[Id Riesgo],Tabla135[[#This Row],[Id Riesgo]]),"")</f>
        <v>1</v>
      </c>
      <c r="AF582" s="310" t="str" cm="1">
        <f t="array" ref="AF5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2" s="310" t="str" cm="1">
        <f t="array" ref="AG5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82" s="213"/>
      <c r="AJ582" s="801">
        <f>_xlfn.MINIFS(Tabla135[Probabilidad residual],Tabla135[Id Riesgo],Tabla135[[#This Row],[Id Riesgo]])</f>
        <v>0.42</v>
      </c>
      <c r="AK582" s="801">
        <f>_xlfn.MINIFS(Tabla135[Impacto residual],Tabla135[Id Riesgo],Tabla135[[#This Row],[Id Riesgo]])</f>
        <v>1</v>
      </c>
      <c r="AL582" s="801" t="str" cm="1">
        <f t="array" ref="AL582">IFERROR(_xlfn.IFS(AND(AJ582&gt;=CONFIGURACIÓN!$BF$6,AJ582&lt;=CONFIGURACIÓN!$BG$6),CONFIGURACIÓN!$BE$6,AND(AJ582&gt;=CONFIGURACIÓN!$BF$7,AJ582&lt;=CONFIGURACIÓN!$BG$7),CONFIGURACIÓN!$BE$7,AND(AJ582&gt;=CONFIGURACIÓN!$BF$8,AJ582&lt;=CONFIGURACIÓN!$BG$8),CONFIGURACIÓN!$BE$8,AND(AJ582&gt;=CONFIGURACIÓN!$BF$9,AJ582&lt;=CONFIGURACIÓN!$BG$9),CONFIGURACIÓN!$BE$9,AND(AJ582&gt;=CONFIGURACIÓN!$BF$10,AJ582&lt;=CONFIGURACIÓN!$BG$10),CONFIGURACIÓN!$BE$10),"")</f>
        <v>Media</v>
      </c>
      <c r="AM582" s="801" t="str" cm="1">
        <f t="array" ref="AM582">IFERROR(_xlfn.IFS(AND(AK582&gt;=CONFIGURACIÓN!$BJ$6,AK582&lt;=CONFIGURACIÓN!$BK$6),CONFIGURACIÓN!$BI$6,AND(AK582&gt;=CONFIGURACIÓN!$BJ$7,AK582&lt;=CONFIGURACIÓN!$BK$7),CONFIGURACIÓN!$BI$7,AND(AK582&gt;=CONFIGURACIÓN!$BJ$8,AK582&lt;=CONFIGURACIÓN!$BK$8),CONFIGURACIÓN!$BI$8,AND(AK582&gt;=CONFIGURACIÓN!$BJ$9,AK582&lt;=CONFIGURACIÓN!$BK$9),CONFIGURACIÓN!$BI$9,AND(AK582&gt;=CONFIGURACIÓN!$BJ$10,AK582&lt;=CONFIGURACIÓN!$BK$10),CONFIGURACIÓN!$BI$10),"")</f>
        <v>Castastrófico</v>
      </c>
      <c r="AN582" s="213"/>
      <c r="AO582" s="213"/>
      <c r="AP582" s="213"/>
      <c r="AQ582" s="213"/>
      <c r="AR582" s="213"/>
      <c r="AS582" s="213"/>
      <c r="AT582" s="213"/>
      <c r="AU582" s="213"/>
      <c r="AV582" s="213"/>
      <c r="AW582" s="213"/>
      <c r="AX582" s="213"/>
      <c r="AY582" s="213"/>
    </row>
    <row r="583" spans="1:51" ht="62.15" x14ac:dyDescent="0.4">
      <c r="A583" s="783" t="str">
        <f>Tabla135[[#This Row],[Id Riesgo]]</f>
        <v>RC58</v>
      </c>
      <c r="B583" s="784" t="str">
        <f>Tabla135[[#This Row],[Riesgo]]</f>
        <v>Posibilidad de afectación Legal, Reputacional por Fraude interno, Conflicto de Intereses debido a Omisión en el trámite a las PQRSD puestas en conocimiento de la UGT para favorecer a un tercero</v>
      </c>
      <c r="C583" s="776" t="b">
        <f>Tabla135[[#This Row],[Identificado en paso 1 y 2?]]</f>
        <v>1</v>
      </c>
      <c r="D583" s="801">
        <f>_xlfn.XLOOKUP(Tabla135[[#This Row],[Id Riesgo]],Tabla13[Id Riesgo],Tabla13[Probabilidad],"",1)</f>
        <v>0.6</v>
      </c>
      <c r="E583" s="801">
        <f>IF(C583=TRUE,_xlfn.XLOOKUP(Tabla135[[#This Row],[Id Riesgo]],Tabla13[Id Riesgo],Tabla13[Porcentaje Impacto],"",1),"")</f>
        <v>1</v>
      </c>
      <c r="F583" s="290" t="str">
        <f t="shared" ref="F583:F591" si="57">F582</f>
        <v>RC58</v>
      </c>
      <c r="G583" s="414" t="b">
        <f>_xlfn.XLOOKUP(F583,Tabla13[Id Riesgo],Tabla13[Registro diligenciado],FALSE,1)</f>
        <v>1</v>
      </c>
      <c r="H583" s="290" t="str">
        <f>IF(G583,_xlfn.XLOOKUP(F583,Tabla6[Id Riesgo],Tabla6[DESCRIPCIÓN DEL RIESGO],FALSE,1),"")</f>
        <v>Posibilidad de afectación Legal, Reputacional por Fraude interno, Conflicto de Intereses debido a Omisión en el trámite a las PQRSD puestas en conocimiento de la UGT para favorecer a un tercero</v>
      </c>
      <c r="I583" s="327">
        <f>_xlfn.XLOOKUP(Tabla135[[#This Row],[Id Riesgo]],Tabla13[Id Riesgo],Tabla13[Probabilidad])</f>
        <v>0.6</v>
      </c>
      <c r="J583" s="327">
        <f>_xlfn.XLOOKUP(Tabla135[[#This Row],[Id Riesgo]],Tabla13[Id Riesgo],Tabla13[Porcentaje Impacto],"",1)</f>
        <v>1</v>
      </c>
      <c r="K583" s="311">
        <v>2</v>
      </c>
      <c r="L583" s="314"/>
      <c r="M583" s="314"/>
      <c r="N583" s="314"/>
      <c r="O583" s="295"/>
      <c r="P583" s="314"/>
      <c r="Q583" s="328" t="str">
        <f>_xlfn.TEXTJOIN(" ",TRUE,Tabla135[[#This Row],[Actividad - Acción ¿Qué?
Inicia con verbo]],Tabla135[[#This Row],[Complemento
(Observaciones o desviaciones)]])</f>
        <v/>
      </c>
      <c r="R583" s="295"/>
      <c r="S583" s="327" t="str">
        <f>_xlfn.XLOOKUP(Tabla135[[#This Row],[Tipo de control]],Tabla7[Tipo de control],Tabla7[Peso],"",1)</f>
        <v/>
      </c>
      <c r="T583" s="290" t="str">
        <f>_xlfn.XLOOKUP(Tabla135[[#This Row],[Tipo de control]],Tabla7[Tipo de control],Tabla7[Afectación matriz],"",1)</f>
        <v/>
      </c>
      <c r="U583" s="295"/>
      <c r="V583" s="327" t="str">
        <f>_xlfn.XLOOKUP(Tabla135[[#This Row],[Implementación]],Tabla11[Implementación],Tabla11[Peso],"",1)</f>
        <v/>
      </c>
      <c r="W583" s="295"/>
      <c r="X583" s="295"/>
      <c r="Y583" s="295"/>
      <c r="Z583" s="295"/>
      <c r="AA583" s="310" t="str">
        <f>IFERROR(Tabla135[[#This Row],[Peso del control]]+Tabla135[[#This Row],[Peso de la implementación]],"")</f>
        <v/>
      </c>
      <c r="AB583" s="310" t="str" cm="1">
        <f t="array" ref="AB583">IFERROR(IF(Tabla135[[#This Row],[Registro diligenciado]]=TRUE,_xlfn.IFS(AND(Tabla135[[#This Row],[No. de Control]]=1,Tabla135[[#This Row],[Desplazamiento en la Matriz]]="Probabilidad"),D583-(D583*Tabla135[[#This Row],[Valor del control]]),AND(Tabla135[[#This Row],[No. de Control]]&gt;1,Tabla135[[#This Row],[Desplazamiento en la Matriz]]="Probabilidad"),AB582-(AB582*Tabla135[[#This Row],[Valor del control]]),AND(Tabla135[[#This Row],[No. de Control]]=1,Tabla135[[#This Row],[Desplazamiento en la Matriz]]="Impacto"),D583,AND(Tabla135[[#This Row],[No. de Control]]&gt;1,Tabla135[[#This Row],[Desplazamiento en la Matriz]]="Impacto"),AB582),""),"")</f>
        <v/>
      </c>
      <c r="AC583" s="310" t="str" cm="1">
        <f t="array" ref="AC583">IFERROR(IF(Tabla135[[#This Row],[Registro diligenciado]]=TRUE,_xlfn.IFS(AND(Tabla135[[#This Row],[No. de Control]]=1,Tabla135[[#This Row],[Desplazamiento en la Matriz]]="Impacto"),E583-(E583*Tabla135[[#This Row],[Valor del control]]),AND(Tabla135[[#This Row],[No. de Control]]&gt;1,Tabla135[[#This Row],[Desplazamiento en la Matriz]]="Impacto"),AC582-(AC582*Tabla135[[#This Row],[Valor del control]]),AND(Tabla135[[#This Row],[No. de Control]]=1,Tabla135[[#This Row],[Desplazamiento en la Matriz]]="Probabilidad"),E583,AND(Tabla135[[#This Row],[No. de Control]]&gt;1,Tabla135[[#This Row],[Desplazamiento en la Matriz]]="Probabilidad"),AC582),""),"")</f>
        <v/>
      </c>
      <c r="AD583" s="310">
        <f>IFERROR(_xlfn.MINIFS(Tabla135[Probabilidad residual],Tabla135[Id Riesgo],Tabla135[[#This Row],[Id Riesgo]]),"")</f>
        <v>0.42</v>
      </c>
      <c r="AE583" s="310">
        <f>IFERROR(_xlfn.MINIFS(Tabla135[Impacto residual],Tabla135[Id Riesgo],Tabla135[[#This Row],[Id Riesgo]]),"")</f>
        <v>1</v>
      </c>
      <c r="AF583" s="310" t="str" cm="1">
        <f t="array" ref="AF5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3" s="310" t="str" cm="1">
        <f t="array" ref="AG5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3" s="213"/>
      <c r="AJ583" s="801">
        <f>_xlfn.MINIFS(Tabla135[Probabilidad residual],Tabla135[Id Riesgo],Tabla135[[#This Row],[Id Riesgo]])</f>
        <v>0.42</v>
      </c>
      <c r="AK583" s="801">
        <f>_xlfn.MINIFS(Tabla135[Impacto residual],Tabla135[Id Riesgo],Tabla135[[#This Row],[Id Riesgo]])</f>
        <v>1</v>
      </c>
      <c r="AL583" s="801"/>
      <c r="AM583" s="801"/>
      <c r="AN583" s="213"/>
      <c r="AO583" s="213"/>
      <c r="AP583" s="213"/>
      <c r="AQ583" s="213"/>
      <c r="AR583" s="213"/>
      <c r="AS583" s="213"/>
      <c r="AT583" s="213"/>
      <c r="AU583" s="213"/>
      <c r="AV583" s="213"/>
      <c r="AW583" s="213"/>
      <c r="AX583" s="213"/>
      <c r="AY583" s="213"/>
    </row>
    <row r="584" spans="1:51" ht="62.15" hidden="1" x14ac:dyDescent="0.4">
      <c r="A584" s="783" t="str">
        <f>Tabla135[[#This Row],[Id Riesgo]]</f>
        <v>RC58</v>
      </c>
      <c r="B584" s="784" t="str">
        <f>Tabla135[[#This Row],[Riesgo]]</f>
        <v>Posibilidad de afectación Legal, Reputacional por Fraude interno, Conflicto de Intereses debido a Omisión en el trámite a las PQRSD puestas en conocimiento de la UGT para favorecer a un tercero</v>
      </c>
      <c r="C584" s="776" t="b">
        <f>Tabla135[[#This Row],[Identificado en paso 1 y 2?]]</f>
        <v>1</v>
      </c>
      <c r="D584" s="801">
        <f>_xlfn.XLOOKUP(Tabla135[[#This Row],[Id Riesgo]],Tabla13[Id Riesgo],Tabla13[Probabilidad],"",1)</f>
        <v>0.6</v>
      </c>
      <c r="E584" s="801">
        <f>IF(C584=TRUE,_xlfn.XLOOKUP(Tabla135[[#This Row],[Id Riesgo]],Tabla13[Id Riesgo],Tabla13[Porcentaje Impacto],"",1),"")</f>
        <v>1</v>
      </c>
      <c r="F584" s="290" t="str">
        <f t="shared" si="57"/>
        <v>RC58</v>
      </c>
      <c r="G584" s="414" t="b">
        <f>_xlfn.XLOOKUP(F584,Tabla13[Id Riesgo],Tabla13[Registro diligenciado],FALSE,1)</f>
        <v>1</v>
      </c>
      <c r="H584" s="290" t="str">
        <f>IF(G584,_xlfn.XLOOKUP(F584,Tabla6[Id Riesgo],Tabla6[DESCRIPCIÓN DEL RIESGO],FALSE,1),"")</f>
        <v>Posibilidad de afectación Legal, Reputacional por Fraude interno, Conflicto de Intereses debido a Omisión en el trámite a las PQRSD puestas en conocimiento de la UGT para favorecer a un tercero</v>
      </c>
      <c r="I584" s="327">
        <f>_xlfn.XLOOKUP(Tabla135[[#This Row],[Id Riesgo]],Tabla13[Id Riesgo],Tabla13[Probabilidad])</f>
        <v>0.6</v>
      </c>
      <c r="J584" s="327">
        <f>_xlfn.XLOOKUP(Tabla135[[#This Row],[Id Riesgo]],Tabla13[Id Riesgo],Tabla13[Porcentaje Impacto],"",1)</f>
        <v>1</v>
      </c>
      <c r="K584" s="311">
        <v>3</v>
      </c>
      <c r="L584" s="314"/>
      <c r="M584" s="314"/>
      <c r="N584" s="314"/>
      <c r="O584" s="295"/>
      <c r="P584" s="314"/>
      <c r="Q584" s="328" t="str">
        <f>_xlfn.TEXTJOIN(" ",TRUE,Tabla135[[#This Row],[Actividad - Acción ¿Qué?
Inicia con verbo]],Tabla135[[#This Row],[Complemento
(Observaciones o desviaciones)]])</f>
        <v/>
      </c>
      <c r="R584" s="295"/>
      <c r="S584" s="327" t="str">
        <f>_xlfn.XLOOKUP(Tabla135[[#This Row],[Tipo de control]],Tabla7[Tipo de control],Tabla7[Peso],"",1)</f>
        <v/>
      </c>
      <c r="T584" s="290" t="str">
        <f>_xlfn.XLOOKUP(Tabla135[[#This Row],[Tipo de control]],Tabla7[Tipo de control],Tabla7[Afectación matriz],"",1)</f>
        <v/>
      </c>
      <c r="U584" s="295"/>
      <c r="V584" s="327" t="str">
        <f>_xlfn.XLOOKUP(Tabla135[[#This Row],[Implementación]],Tabla11[Implementación],Tabla11[Peso],"",1)</f>
        <v/>
      </c>
      <c r="W584" s="295"/>
      <c r="X584" s="295"/>
      <c r="Y584" s="295"/>
      <c r="Z584" s="295"/>
      <c r="AA584" s="310" t="str">
        <f>IFERROR(Tabla135[[#This Row],[Peso del control]]+Tabla135[[#This Row],[Peso de la implementación]],"")</f>
        <v/>
      </c>
      <c r="AB584" s="310" t="str" cm="1">
        <f t="array" ref="AB584">IFERROR(IF(Tabla135[[#This Row],[Registro diligenciado]]=TRUE,_xlfn.IFS(AND(Tabla135[[#This Row],[No. de Control]]=1,Tabla135[[#This Row],[Desplazamiento en la Matriz]]="Probabilidad"),D584-(D584*Tabla135[[#This Row],[Valor del control]]),AND(Tabla135[[#This Row],[No. de Control]]&gt;1,Tabla135[[#This Row],[Desplazamiento en la Matriz]]="Probabilidad"),AB583-(AB583*Tabla135[[#This Row],[Valor del control]]),AND(Tabla135[[#This Row],[No. de Control]]=1,Tabla135[[#This Row],[Desplazamiento en la Matriz]]="Impacto"),D584,AND(Tabla135[[#This Row],[No. de Control]]&gt;1,Tabla135[[#This Row],[Desplazamiento en la Matriz]]="Impacto"),AB583),""),"")</f>
        <v/>
      </c>
      <c r="AC584" s="310" t="str" cm="1">
        <f t="array" ref="AC584">IFERROR(IF(Tabla135[[#This Row],[Registro diligenciado]]=TRUE,_xlfn.IFS(AND(Tabla135[[#This Row],[No. de Control]]=1,Tabla135[[#This Row],[Desplazamiento en la Matriz]]="Impacto"),E584-(E584*Tabla135[[#This Row],[Valor del control]]),AND(Tabla135[[#This Row],[No. de Control]]&gt;1,Tabla135[[#This Row],[Desplazamiento en la Matriz]]="Impacto"),AC583-(AC583*Tabla135[[#This Row],[Valor del control]]),AND(Tabla135[[#This Row],[No. de Control]]=1,Tabla135[[#This Row],[Desplazamiento en la Matriz]]="Probabilidad"),E584,AND(Tabla135[[#This Row],[No. de Control]]&gt;1,Tabla135[[#This Row],[Desplazamiento en la Matriz]]="Probabilidad"),AC583),""),"")</f>
        <v/>
      </c>
      <c r="AD584" s="310">
        <f>IFERROR(_xlfn.MINIFS(Tabla135[Probabilidad residual],Tabla135[Id Riesgo],Tabla135[[#This Row],[Id Riesgo]]),"")</f>
        <v>0.42</v>
      </c>
      <c r="AE584" s="310">
        <f>IFERROR(_xlfn.MINIFS(Tabla135[Impacto residual],Tabla135[Id Riesgo],Tabla135[[#This Row],[Id Riesgo]]),"")</f>
        <v>1</v>
      </c>
      <c r="AF584" s="310" t="str" cm="1">
        <f t="array" ref="AF5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4" s="310" t="str" cm="1">
        <f t="array" ref="AG5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4" s="213"/>
      <c r="AJ584" s="801">
        <f>_xlfn.MINIFS(Tabla135[Probabilidad residual],Tabla135[Id Riesgo],Tabla135[[#This Row],[Id Riesgo]])</f>
        <v>0.42</v>
      </c>
      <c r="AK584" s="801">
        <f>_xlfn.MINIFS(Tabla135[Impacto residual],Tabla135[Id Riesgo],Tabla135[[#This Row],[Id Riesgo]])</f>
        <v>1</v>
      </c>
      <c r="AL584" s="801"/>
      <c r="AM584" s="801"/>
      <c r="AN584" s="213"/>
      <c r="AO584" s="213"/>
      <c r="AP584" s="213"/>
      <c r="AQ584" s="213"/>
      <c r="AR584" s="213"/>
      <c r="AS584" s="213"/>
      <c r="AT584" s="213"/>
      <c r="AU584" s="213"/>
      <c r="AV584" s="213"/>
      <c r="AW584" s="213"/>
      <c r="AX584" s="213"/>
      <c r="AY584" s="213"/>
    </row>
    <row r="585" spans="1:51" ht="62.15" hidden="1" x14ac:dyDescent="0.4">
      <c r="A585" s="783" t="str">
        <f>Tabla135[[#This Row],[Id Riesgo]]</f>
        <v>RC58</v>
      </c>
      <c r="B585" s="784" t="str">
        <f>Tabla135[[#This Row],[Riesgo]]</f>
        <v>Posibilidad de afectación Legal, Reputacional por Fraude interno, Conflicto de Intereses debido a Omisión en el trámite a las PQRSD puestas en conocimiento de la UGT para favorecer a un tercero</v>
      </c>
      <c r="C585" s="776" t="b">
        <f>Tabla135[[#This Row],[Identificado en paso 1 y 2?]]</f>
        <v>1</v>
      </c>
      <c r="D585" s="801">
        <f>_xlfn.XLOOKUP(Tabla135[[#This Row],[Id Riesgo]],Tabla13[Id Riesgo],Tabla13[Probabilidad],"",1)</f>
        <v>0.6</v>
      </c>
      <c r="E585" s="801">
        <f>IF(C585=TRUE,_xlfn.XLOOKUP(Tabla135[[#This Row],[Id Riesgo]],Tabla13[Id Riesgo],Tabla13[Porcentaje Impacto],"",1),"")</f>
        <v>1</v>
      </c>
      <c r="F585" s="290" t="str">
        <f t="shared" si="57"/>
        <v>RC58</v>
      </c>
      <c r="G585" s="414" t="b">
        <f>_xlfn.XLOOKUP(F585,Tabla13[Id Riesgo],Tabla13[Registro diligenciado],FALSE,1)</f>
        <v>1</v>
      </c>
      <c r="H585" s="290" t="str">
        <f>IF(G585,_xlfn.XLOOKUP(F585,Tabla6[Id Riesgo],Tabla6[DESCRIPCIÓN DEL RIESGO],FALSE,1),"")</f>
        <v>Posibilidad de afectación Legal, Reputacional por Fraude interno, Conflicto de Intereses debido a Omisión en el trámite a las PQRSD puestas en conocimiento de la UGT para favorecer a un tercero</v>
      </c>
      <c r="I585" s="327">
        <f>_xlfn.XLOOKUP(Tabla135[[#This Row],[Id Riesgo]],Tabla13[Id Riesgo],Tabla13[Probabilidad])</f>
        <v>0.6</v>
      </c>
      <c r="J585" s="327">
        <f>_xlfn.XLOOKUP(Tabla135[[#This Row],[Id Riesgo]],Tabla13[Id Riesgo],Tabla13[Porcentaje Impacto],"",1)</f>
        <v>1</v>
      </c>
      <c r="K585" s="311">
        <v>4</v>
      </c>
      <c r="L585" s="314"/>
      <c r="M585" s="314"/>
      <c r="N585" s="314"/>
      <c r="O585" s="295"/>
      <c r="P585" s="314"/>
      <c r="Q585" s="328" t="str">
        <f>_xlfn.TEXTJOIN(" ",TRUE,Tabla135[[#This Row],[Actividad - Acción ¿Qué?
Inicia con verbo]],Tabla135[[#This Row],[Complemento
(Observaciones o desviaciones)]])</f>
        <v/>
      </c>
      <c r="R585" s="295"/>
      <c r="S585" s="327" t="str">
        <f>_xlfn.XLOOKUP(Tabla135[[#This Row],[Tipo de control]],Tabla7[Tipo de control],Tabla7[Peso],"",1)</f>
        <v/>
      </c>
      <c r="T585" s="290" t="str">
        <f>_xlfn.XLOOKUP(Tabla135[[#This Row],[Tipo de control]],Tabla7[Tipo de control],Tabla7[Afectación matriz],"",1)</f>
        <v/>
      </c>
      <c r="U585" s="295"/>
      <c r="V585" s="327" t="str">
        <f>_xlfn.XLOOKUP(Tabla135[[#This Row],[Implementación]],Tabla11[Implementación],Tabla11[Peso],"",1)</f>
        <v/>
      </c>
      <c r="W585" s="295"/>
      <c r="X585" s="295"/>
      <c r="Y585" s="295"/>
      <c r="Z585" s="295"/>
      <c r="AA585" s="310" t="str">
        <f>IFERROR(Tabla135[[#This Row],[Peso del control]]+Tabla135[[#This Row],[Peso de la implementación]],"")</f>
        <v/>
      </c>
      <c r="AB585" s="310" t="str" cm="1">
        <f t="array" ref="AB585">IFERROR(IF(Tabla135[[#This Row],[Registro diligenciado]]=TRUE,_xlfn.IFS(AND(Tabla135[[#This Row],[No. de Control]]=1,Tabla135[[#This Row],[Desplazamiento en la Matriz]]="Probabilidad"),D585-(D585*Tabla135[[#This Row],[Valor del control]]),AND(Tabla135[[#This Row],[No. de Control]]&gt;1,Tabla135[[#This Row],[Desplazamiento en la Matriz]]="Probabilidad"),AB584-(AB584*Tabla135[[#This Row],[Valor del control]]),AND(Tabla135[[#This Row],[No. de Control]]=1,Tabla135[[#This Row],[Desplazamiento en la Matriz]]="Impacto"),D585,AND(Tabla135[[#This Row],[No. de Control]]&gt;1,Tabla135[[#This Row],[Desplazamiento en la Matriz]]="Impacto"),AB584),""),"")</f>
        <v/>
      </c>
      <c r="AC585" s="310" t="str" cm="1">
        <f t="array" ref="AC585">IFERROR(IF(Tabla135[[#This Row],[Registro diligenciado]]=TRUE,_xlfn.IFS(AND(Tabla135[[#This Row],[No. de Control]]=1,Tabla135[[#This Row],[Desplazamiento en la Matriz]]="Impacto"),E585-(E585*Tabla135[[#This Row],[Valor del control]]),AND(Tabla135[[#This Row],[No. de Control]]&gt;1,Tabla135[[#This Row],[Desplazamiento en la Matriz]]="Impacto"),AC584-(AC584*Tabla135[[#This Row],[Valor del control]]),AND(Tabla135[[#This Row],[No. de Control]]=1,Tabla135[[#This Row],[Desplazamiento en la Matriz]]="Probabilidad"),E585,AND(Tabla135[[#This Row],[No. de Control]]&gt;1,Tabla135[[#This Row],[Desplazamiento en la Matriz]]="Probabilidad"),AC584),""),"")</f>
        <v/>
      </c>
      <c r="AD585" s="310">
        <f>IFERROR(_xlfn.MINIFS(Tabla135[Probabilidad residual],Tabla135[Id Riesgo],Tabla135[[#This Row],[Id Riesgo]]),"")</f>
        <v>0.42</v>
      </c>
      <c r="AE585" s="310">
        <f>IFERROR(_xlfn.MINIFS(Tabla135[Impacto residual],Tabla135[Id Riesgo],Tabla135[[#This Row],[Id Riesgo]]),"")</f>
        <v>1</v>
      </c>
      <c r="AF585" s="310" t="str" cm="1">
        <f t="array" ref="AF5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5" s="310" t="str" cm="1">
        <f t="array" ref="AG5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5" s="213"/>
      <c r="AJ585" s="801">
        <f>_xlfn.MINIFS(Tabla135[Probabilidad residual],Tabla135[Id Riesgo],Tabla135[[#This Row],[Id Riesgo]])</f>
        <v>0.42</v>
      </c>
      <c r="AK585" s="801">
        <f>_xlfn.MINIFS(Tabla135[Impacto residual],Tabla135[Id Riesgo],Tabla135[[#This Row],[Id Riesgo]])</f>
        <v>1</v>
      </c>
      <c r="AL585" s="801"/>
      <c r="AM585" s="801"/>
      <c r="AN585" s="213"/>
      <c r="AO585" s="213"/>
      <c r="AP585" s="213"/>
      <c r="AQ585" s="213"/>
      <c r="AR585" s="213"/>
      <c r="AS585" s="213"/>
      <c r="AT585" s="213"/>
      <c r="AU585" s="213"/>
      <c r="AV585" s="213"/>
      <c r="AW585" s="213"/>
      <c r="AX585" s="213"/>
      <c r="AY585" s="213"/>
    </row>
    <row r="586" spans="1:51" ht="62.15" hidden="1" x14ac:dyDescent="0.4">
      <c r="A586" s="783" t="str">
        <f>Tabla135[[#This Row],[Id Riesgo]]</f>
        <v>RC58</v>
      </c>
      <c r="B586" s="784" t="str">
        <f>Tabla135[[#This Row],[Riesgo]]</f>
        <v>Posibilidad de afectación Legal, Reputacional por Fraude interno, Conflicto de Intereses debido a Omisión en el trámite a las PQRSD puestas en conocimiento de la UGT para favorecer a un tercero</v>
      </c>
      <c r="C586" s="776" t="b">
        <f>Tabla135[[#This Row],[Identificado en paso 1 y 2?]]</f>
        <v>1</v>
      </c>
      <c r="D586" s="801">
        <f>_xlfn.XLOOKUP(Tabla135[[#This Row],[Id Riesgo]],Tabla13[Id Riesgo],Tabla13[Probabilidad],"",1)</f>
        <v>0.6</v>
      </c>
      <c r="E586" s="801">
        <f>IF(C586=TRUE,_xlfn.XLOOKUP(Tabla135[[#This Row],[Id Riesgo]],Tabla13[Id Riesgo],Tabla13[Porcentaje Impacto],"",1),"")</f>
        <v>1</v>
      </c>
      <c r="F586" s="290" t="str">
        <f t="shared" si="57"/>
        <v>RC58</v>
      </c>
      <c r="G586" s="414" t="b">
        <f>_xlfn.XLOOKUP(F586,Tabla13[Id Riesgo],Tabla13[Registro diligenciado],FALSE,1)</f>
        <v>1</v>
      </c>
      <c r="H586" s="290" t="str">
        <f>IF(G586,_xlfn.XLOOKUP(F586,Tabla6[Id Riesgo],Tabla6[DESCRIPCIÓN DEL RIESGO],FALSE,1),"")</f>
        <v>Posibilidad de afectación Legal, Reputacional por Fraude interno, Conflicto de Intereses debido a Omisión en el trámite a las PQRSD puestas en conocimiento de la UGT para favorecer a un tercero</v>
      </c>
      <c r="I586" s="327">
        <f>_xlfn.XLOOKUP(Tabla135[[#This Row],[Id Riesgo]],Tabla13[Id Riesgo],Tabla13[Probabilidad])</f>
        <v>0.6</v>
      </c>
      <c r="J586" s="327">
        <f>_xlfn.XLOOKUP(Tabla135[[#This Row],[Id Riesgo]],Tabla13[Id Riesgo],Tabla13[Porcentaje Impacto],"",1)</f>
        <v>1</v>
      </c>
      <c r="K586" s="311">
        <v>5</v>
      </c>
      <c r="L586" s="314"/>
      <c r="M586" s="314"/>
      <c r="N586" s="314"/>
      <c r="O586" s="295"/>
      <c r="P586" s="314"/>
      <c r="Q586" s="328" t="str">
        <f>_xlfn.TEXTJOIN(" ",TRUE,Tabla135[[#This Row],[Actividad - Acción ¿Qué?
Inicia con verbo]],Tabla135[[#This Row],[Complemento
(Observaciones o desviaciones)]])</f>
        <v/>
      </c>
      <c r="R586" s="295"/>
      <c r="S586" s="327" t="str">
        <f>_xlfn.XLOOKUP(Tabla135[[#This Row],[Tipo de control]],Tabla7[Tipo de control],Tabla7[Peso],"",1)</f>
        <v/>
      </c>
      <c r="T586" s="290" t="str">
        <f>_xlfn.XLOOKUP(Tabla135[[#This Row],[Tipo de control]],Tabla7[Tipo de control],Tabla7[Afectación matriz],"",1)</f>
        <v/>
      </c>
      <c r="U586" s="295"/>
      <c r="V586" s="327" t="str">
        <f>_xlfn.XLOOKUP(Tabla135[[#This Row],[Implementación]],Tabla11[Implementación],Tabla11[Peso],"",1)</f>
        <v/>
      </c>
      <c r="W586" s="295"/>
      <c r="X586" s="295"/>
      <c r="Y586" s="295"/>
      <c r="Z586" s="295"/>
      <c r="AA586" s="310" t="str">
        <f>IFERROR(Tabla135[[#This Row],[Peso del control]]+Tabla135[[#This Row],[Peso de la implementación]],"")</f>
        <v/>
      </c>
      <c r="AB586" s="310" t="str" cm="1">
        <f t="array" ref="AB586">IFERROR(IF(Tabla135[[#This Row],[Registro diligenciado]]=TRUE,_xlfn.IFS(AND(Tabla135[[#This Row],[No. de Control]]=1,Tabla135[[#This Row],[Desplazamiento en la Matriz]]="Probabilidad"),D586-(D586*Tabla135[[#This Row],[Valor del control]]),AND(Tabla135[[#This Row],[No. de Control]]&gt;1,Tabla135[[#This Row],[Desplazamiento en la Matriz]]="Probabilidad"),AB585-(AB585*Tabla135[[#This Row],[Valor del control]]),AND(Tabla135[[#This Row],[No. de Control]]=1,Tabla135[[#This Row],[Desplazamiento en la Matriz]]="Impacto"),D586,AND(Tabla135[[#This Row],[No. de Control]]&gt;1,Tabla135[[#This Row],[Desplazamiento en la Matriz]]="Impacto"),AB585),""),"")</f>
        <v/>
      </c>
      <c r="AC586" s="310" t="str" cm="1">
        <f t="array" ref="AC586">IFERROR(IF(Tabla135[[#This Row],[Registro diligenciado]]=TRUE,_xlfn.IFS(AND(Tabla135[[#This Row],[No. de Control]]=1,Tabla135[[#This Row],[Desplazamiento en la Matriz]]="Impacto"),E586-(E586*Tabla135[[#This Row],[Valor del control]]),AND(Tabla135[[#This Row],[No. de Control]]&gt;1,Tabla135[[#This Row],[Desplazamiento en la Matriz]]="Impacto"),AC585-(AC585*Tabla135[[#This Row],[Valor del control]]),AND(Tabla135[[#This Row],[No. de Control]]=1,Tabla135[[#This Row],[Desplazamiento en la Matriz]]="Probabilidad"),E586,AND(Tabla135[[#This Row],[No. de Control]]&gt;1,Tabla135[[#This Row],[Desplazamiento en la Matriz]]="Probabilidad"),AC585),""),"")</f>
        <v/>
      </c>
      <c r="AD586" s="310">
        <f>IFERROR(_xlfn.MINIFS(Tabla135[Probabilidad residual],Tabla135[Id Riesgo],Tabla135[[#This Row],[Id Riesgo]]),"")</f>
        <v>0.42</v>
      </c>
      <c r="AE586" s="310">
        <f>IFERROR(_xlfn.MINIFS(Tabla135[Impacto residual],Tabla135[Id Riesgo],Tabla135[[#This Row],[Id Riesgo]]),"")</f>
        <v>1</v>
      </c>
      <c r="AF586" s="310" t="str" cm="1">
        <f t="array" ref="AF5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6" s="310" t="str" cm="1">
        <f t="array" ref="AG5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6" s="213"/>
      <c r="AJ586" s="801">
        <f>_xlfn.MINIFS(Tabla135[Probabilidad residual],Tabla135[Id Riesgo],Tabla135[[#This Row],[Id Riesgo]])</f>
        <v>0.42</v>
      </c>
      <c r="AK586" s="801">
        <f>_xlfn.MINIFS(Tabla135[Impacto residual],Tabla135[Id Riesgo],Tabla135[[#This Row],[Id Riesgo]])</f>
        <v>1</v>
      </c>
      <c r="AL586" s="801"/>
      <c r="AM586" s="801"/>
      <c r="AN586" s="213"/>
      <c r="AO586" s="213"/>
      <c r="AP586" s="213"/>
      <c r="AQ586" s="213"/>
      <c r="AR586" s="213"/>
      <c r="AS586" s="213"/>
      <c r="AT586" s="213"/>
      <c r="AU586" s="213"/>
      <c r="AV586" s="213"/>
      <c r="AW586" s="213"/>
      <c r="AX586" s="213"/>
      <c r="AY586" s="213"/>
    </row>
    <row r="587" spans="1:51" ht="62.15" hidden="1" x14ac:dyDescent="0.4">
      <c r="A587" s="783" t="str">
        <f>Tabla135[[#This Row],[Id Riesgo]]</f>
        <v>RC58</v>
      </c>
      <c r="B587" s="784" t="str">
        <f>Tabla135[[#This Row],[Riesgo]]</f>
        <v>Posibilidad de afectación Legal, Reputacional por Fraude interno, Conflicto de Intereses debido a Omisión en el trámite a las PQRSD puestas en conocimiento de la UGT para favorecer a un tercero</v>
      </c>
      <c r="C587" s="776" t="b">
        <f>Tabla135[[#This Row],[Identificado en paso 1 y 2?]]</f>
        <v>1</v>
      </c>
      <c r="D587" s="801">
        <f>_xlfn.XLOOKUP(Tabla135[[#This Row],[Id Riesgo]],Tabla13[Id Riesgo],Tabla13[Probabilidad],"",1)</f>
        <v>0.6</v>
      </c>
      <c r="E587" s="801">
        <f>IF(C587=TRUE,_xlfn.XLOOKUP(Tabla135[[#This Row],[Id Riesgo]],Tabla13[Id Riesgo],Tabla13[Porcentaje Impacto],"",1),"")</f>
        <v>1</v>
      </c>
      <c r="F587" s="290" t="str">
        <f t="shared" si="57"/>
        <v>RC58</v>
      </c>
      <c r="G587" s="414" t="b">
        <f>_xlfn.XLOOKUP(F587,Tabla13[Id Riesgo],Tabla13[Registro diligenciado],FALSE,1)</f>
        <v>1</v>
      </c>
      <c r="H587" s="290" t="str">
        <f>IF(G587,_xlfn.XLOOKUP(F587,Tabla6[Id Riesgo],Tabla6[DESCRIPCIÓN DEL RIESGO],FALSE,1),"")</f>
        <v>Posibilidad de afectación Legal, Reputacional por Fraude interno, Conflicto de Intereses debido a Omisión en el trámite a las PQRSD puestas en conocimiento de la UGT para favorecer a un tercero</v>
      </c>
      <c r="I587" s="327">
        <f>_xlfn.XLOOKUP(Tabla135[[#This Row],[Id Riesgo]],Tabla13[Id Riesgo],Tabla13[Probabilidad])</f>
        <v>0.6</v>
      </c>
      <c r="J587" s="327">
        <f>_xlfn.XLOOKUP(Tabla135[[#This Row],[Id Riesgo]],Tabla13[Id Riesgo],Tabla13[Porcentaje Impacto],"",1)</f>
        <v>1</v>
      </c>
      <c r="K587" s="311">
        <v>6</v>
      </c>
      <c r="L587" s="314"/>
      <c r="M587" s="314"/>
      <c r="N587" s="314"/>
      <c r="O587" s="295"/>
      <c r="P587" s="314"/>
      <c r="Q587" s="328" t="str">
        <f>_xlfn.TEXTJOIN(" ",TRUE,Tabla135[[#This Row],[Actividad - Acción ¿Qué?
Inicia con verbo]],Tabla135[[#This Row],[Complemento
(Observaciones o desviaciones)]])</f>
        <v/>
      </c>
      <c r="R587" s="295"/>
      <c r="S587" s="327" t="str">
        <f>_xlfn.XLOOKUP(Tabla135[[#This Row],[Tipo de control]],Tabla7[Tipo de control],Tabla7[Peso],"",1)</f>
        <v/>
      </c>
      <c r="T587" s="290" t="str">
        <f>_xlfn.XLOOKUP(Tabla135[[#This Row],[Tipo de control]],Tabla7[Tipo de control],Tabla7[Afectación matriz],"",1)</f>
        <v/>
      </c>
      <c r="U587" s="295"/>
      <c r="V587" s="327" t="str">
        <f>_xlfn.XLOOKUP(Tabla135[[#This Row],[Implementación]],Tabla11[Implementación],Tabla11[Peso],"",1)</f>
        <v/>
      </c>
      <c r="W587" s="295"/>
      <c r="X587" s="295"/>
      <c r="Y587" s="295"/>
      <c r="Z587" s="295"/>
      <c r="AA587" s="310" t="str">
        <f>IFERROR(Tabla135[[#This Row],[Peso del control]]+Tabla135[[#This Row],[Peso de la implementación]],"")</f>
        <v/>
      </c>
      <c r="AB587" s="310" t="str" cm="1">
        <f t="array" ref="AB587">IFERROR(IF(Tabla135[[#This Row],[Registro diligenciado]]=TRUE,_xlfn.IFS(AND(Tabla135[[#This Row],[No. de Control]]=1,Tabla135[[#This Row],[Desplazamiento en la Matriz]]="Probabilidad"),D587-(D587*Tabla135[[#This Row],[Valor del control]]),AND(Tabla135[[#This Row],[No. de Control]]&gt;1,Tabla135[[#This Row],[Desplazamiento en la Matriz]]="Probabilidad"),AB586-(AB586*Tabla135[[#This Row],[Valor del control]]),AND(Tabla135[[#This Row],[No. de Control]]=1,Tabla135[[#This Row],[Desplazamiento en la Matriz]]="Impacto"),D587,AND(Tabla135[[#This Row],[No. de Control]]&gt;1,Tabla135[[#This Row],[Desplazamiento en la Matriz]]="Impacto"),AB586),""),"")</f>
        <v/>
      </c>
      <c r="AC587" s="310" t="str" cm="1">
        <f t="array" ref="AC587">IFERROR(IF(Tabla135[[#This Row],[Registro diligenciado]]=TRUE,_xlfn.IFS(AND(Tabla135[[#This Row],[No. de Control]]=1,Tabla135[[#This Row],[Desplazamiento en la Matriz]]="Impacto"),E587-(E587*Tabla135[[#This Row],[Valor del control]]),AND(Tabla135[[#This Row],[No. de Control]]&gt;1,Tabla135[[#This Row],[Desplazamiento en la Matriz]]="Impacto"),AC586-(AC586*Tabla135[[#This Row],[Valor del control]]),AND(Tabla135[[#This Row],[No. de Control]]=1,Tabla135[[#This Row],[Desplazamiento en la Matriz]]="Probabilidad"),E587,AND(Tabla135[[#This Row],[No. de Control]]&gt;1,Tabla135[[#This Row],[Desplazamiento en la Matriz]]="Probabilidad"),AC586),""),"")</f>
        <v/>
      </c>
      <c r="AD587" s="310">
        <f>IFERROR(_xlfn.MINIFS(Tabla135[Probabilidad residual],Tabla135[Id Riesgo],Tabla135[[#This Row],[Id Riesgo]]),"")</f>
        <v>0.42</v>
      </c>
      <c r="AE587" s="310">
        <f>IFERROR(_xlfn.MINIFS(Tabla135[Impacto residual],Tabla135[Id Riesgo],Tabla135[[#This Row],[Id Riesgo]]),"")</f>
        <v>1</v>
      </c>
      <c r="AF587" s="310" t="str" cm="1">
        <f t="array" ref="AF5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7" s="310" t="str" cm="1">
        <f t="array" ref="AG5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7" s="213"/>
      <c r="AJ587" s="801">
        <f>_xlfn.MINIFS(Tabla135[Probabilidad residual],Tabla135[Id Riesgo],Tabla135[[#This Row],[Id Riesgo]])</f>
        <v>0.42</v>
      </c>
      <c r="AK587" s="801">
        <f>_xlfn.MINIFS(Tabla135[Impacto residual],Tabla135[Id Riesgo],Tabla135[[#This Row],[Id Riesgo]])</f>
        <v>1</v>
      </c>
      <c r="AL587" s="801"/>
      <c r="AM587" s="801"/>
      <c r="AN587" s="213"/>
      <c r="AO587" s="213"/>
      <c r="AP587" s="213"/>
      <c r="AQ587" s="213"/>
      <c r="AR587" s="213"/>
      <c r="AS587" s="213"/>
      <c r="AT587" s="213"/>
      <c r="AU587" s="213"/>
      <c r="AV587" s="213"/>
      <c r="AW587" s="213"/>
      <c r="AX587" s="213"/>
      <c r="AY587" s="213"/>
    </row>
    <row r="588" spans="1:51" ht="62.15" hidden="1" x14ac:dyDescent="0.4">
      <c r="A588" s="783" t="str">
        <f>Tabla135[[#This Row],[Id Riesgo]]</f>
        <v>RC58</v>
      </c>
      <c r="B588" s="784" t="str">
        <f>Tabla135[[#This Row],[Riesgo]]</f>
        <v>Posibilidad de afectación Legal, Reputacional por Fraude interno, Conflicto de Intereses debido a Omisión en el trámite a las PQRSD puestas en conocimiento de la UGT para favorecer a un tercero</v>
      </c>
      <c r="C588" s="776" t="b">
        <f>Tabla135[[#This Row],[Identificado en paso 1 y 2?]]</f>
        <v>1</v>
      </c>
      <c r="D588" s="801">
        <f>_xlfn.XLOOKUP(Tabla135[[#This Row],[Id Riesgo]],Tabla13[Id Riesgo],Tabla13[Probabilidad],"",1)</f>
        <v>0.6</v>
      </c>
      <c r="E588" s="801">
        <f>IF(C588=TRUE,_xlfn.XLOOKUP(Tabla135[[#This Row],[Id Riesgo]],Tabla13[Id Riesgo],Tabla13[Porcentaje Impacto],"",1),"")</f>
        <v>1</v>
      </c>
      <c r="F588" s="290" t="str">
        <f t="shared" si="57"/>
        <v>RC58</v>
      </c>
      <c r="G588" s="414" t="b">
        <f>_xlfn.XLOOKUP(F588,Tabla13[Id Riesgo],Tabla13[Registro diligenciado],FALSE,1)</f>
        <v>1</v>
      </c>
      <c r="H588" s="290" t="str">
        <f>IF(G588,_xlfn.XLOOKUP(F588,Tabla6[Id Riesgo],Tabla6[DESCRIPCIÓN DEL RIESGO],FALSE,1),"")</f>
        <v>Posibilidad de afectación Legal, Reputacional por Fraude interno, Conflicto de Intereses debido a Omisión en el trámite a las PQRSD puestas en conocimiento de la UGT para favorecer a un tercero</v>
      </c>
      <c r="I588" s="327">
        <f>_xlfn.XLOOKUP(Tabla135[[#This Row],[Id Riesgo]],Tabla13[Id Riesgo],Tabla13[Probabilidad])</f>
        <v>0.6</v>
      </c>
      <c r="J588" s="327">
        <f>_xlfn.XLOOKUP(Tabla135[[#This Row],[Id Riesgo]],Tabla13[Id Riesgo],Tabla13[Porcentaje Impacto],"",1)</f>
        <v>1</v>
      </c>
      <c r="K588" s="311">
        <v>7</v>
      </c>
      <c r="L588" s="314"/>
      <c r="M588" s="314"/>
      <c r="N588" s="314"/>
      <c r="O588" s="295"/>
      <c r="P588" s="314"/>
      <c r="Q588" s="328" t="str">
        <f>_xlfn.TEXTJOIN(" ",TRUE,Tabla135[[#This Row],[Actividad - Acción ¿Qué?
Inicia con verbo]],Tabla135[[#This Row],[Complemento
(Observaciones o desviaciones)]])</f>
        <v/>
      </c>
      <c r="R588" s="295"/>
      <c r="S588" s="327" t="str">
        <f>_xlfn.XLOOKUP(Tabla135[[#This Row],[Tipo de control]],Tabla7[Tipo de control],Tabla7[Peso],"",1)</f>
        <v/>
      </c>
      <c r="T588" s="290" t="str">
        <f>_xlfn.XLOOKUP(Tabla135[[#This Row],[Tipo de control]],Tabla7[Tipo de control],Tabla7[Afectación matriz],"",1)</f>
        <v/>
      </c>
      <c r="U588" s="295"/>
      <c r="V588" s="327" t="str">
        <f>_xlfn.XLOOKUP(Tabla135[[#This Row],[Implementación]],Tabla11[Implementación],Tabla11[Peso],"",1)</f>
        <v/>
      </c>
      <c r="W588" s="295"/>
      <c r="X588" s="295"/>
      <c r="Y588" s="295"/>
      <c r="Z588" s="295"/>
      <c r="AA588" s="310" t="str">
        <f>IFERROR(Tabla135[[#This Row],[Peso del control]]+Tabla135[[#This Row],[Peso de la implementación]],"")</f>
        <v/>
      </c>
      <c r="AB588" s="310" t="str" cm="1">
        <f t="array" ref="AB588">IFERROR(IF(Tabla135[[#This Row],[Registro diligenciado]]=TRUE,_xlfn.IFS(AND(Tabla135[[#This Row],[No. de Control]]=1,Tabla135[[#This Row],[Desplazamiento en la Matriz]]="Probabilidad"),D588-(D588*Tabla135[[#This Row],[Valor del control]]),AND(Tabla135[[#This Row],[No. de Control]]&gt;1,Tabla135[[#This Row],[Desplazamiento en la Matriz]]="Probabilidad"),AB587-(AB587*Tabla135[[#This Row],[Valor del control]]),AND(Tabla135[[#This Row],[No. de Control]]=1,Tabla135[[#This Row],[Desplazamiento en la Matriz]]="Impacto"),D588,AND(Tabla135[[#This Row],[No. de Control]]&gt;1,Tabla135[[#This Row],[Desplazamiento en la Matriz]]="Impacto"),AB587),""),"")</f>
        <v/>
      </c>
      <c r="AC588" s="310" t="str" cm="1">
        <f t="array" ref="AC588">IFERROR(IF(Tabla135[[#This Row],[Registro diligenciado]]=TRUE,_xlfn.IFS(AND(Tabla135[[#This Row],[No. de Control]]=1,Tabla135[[#This Row],[Desplazamiento en la Matriz]]="Impacto"),E588-(E588*Tabla135[[#This Row],[Valor del control]]),AND(Tabla135[[#This Row],[No. de Control]]&gt;1,Tabla135[[#This Row],[Desplazamiento en la Matriz]]="Impacto"),AC587-(AC587*Tabla135[[#This Row],[Valor del control]]),AND(Tabla135[[#This Row],[No. de Control]]=1,Tabla135[[#This Row],[Desplazamiento en la Matriz]]="Probabilidad"),E588,AND(Tabla135[[#This Row],[No. de Control]]&gt;1,Tabla135[[#This Row],[Desplazamiento en la Matriz]]="Probabilidad"),AC587),""),"")</f>
        <v/>
      </c>
      <c r="AD588" s="310">
        <f>IFERROR(_xlfn.MINIFS(Tabla135[Probabilidad residual],Tabla135[Id Riesgo],Tabla135[[#This Row],[Id Riesgo]]),"")</f>
        <v>0.42</v>
      </c>
      <c r="AE588" s="310">
        <f>IFERROR(_xlfn.MINIFS(Tabla135[Impacto residual],Tabla135[Id Riesgo],Tabla135[[#This Row],[Id Riesgo]]),"")</f>
        <v>1</v>
      </c>
      <c r="AF588" s="310" t="str" cm="1">
        <f t="array" ref="AF5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8" s="310" t="str" cm="1">
        <f t="array" ref="AG5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8" s="213"/>
      <c r="AJ588" s="801">
        <f>_xlfn.MINIFS(Tabla135[Probabilidad residual],Tabla135[Id Riesgo],Tabla135[[#This Row],[Id Riesgo]])</f>
        <v>0.42</v>
      </c>
      <c r="AK588" s="801">
        <f>_xlfn.MINIFS(Tabla135[Impacto residual],Tabla135[Id Riesgo],Tabla135[[#This Row],[Id Riesgo]])</f>
        <v>1</v>
      </c>
      <c r="AL588" s="801"/>
      <c r="AM588" s="801"/>
      <c r="AN588" s="213"/>
      <c r="AO588" s="213"/>
      <c r="AP588" s="213"/>
      <c r="AQ588" s="213"/>
      <c r="AR588" s="213"/>
      <c r="AS588" s="213"/>
      <c r="AT588" s="213"/>
      <c r="AU588" s="213"/>
      <c r="AV588" s="213"/>
      <c r="AW588" s="213"/>
      <c r="AX588" s="213"/>
      <c r="AY588" s="213"/>
    </row>
    <row r="589" spans="1:51" ht="62.15" hidden="1" x14ac:dyDescent="0.4">
      <c r="A589" s="783" t="str">
        <f>Tabla135[[#This Row],[Id Riesgo]]</f>
        <v>RC58</v>
      </c>
      <c r="B589" s="784" t="str">
        <f>Tabla135[[#This Row],[Riesgo]]</f>
        <v>Posibilidad de afectación Legal, Reputacional por Fraude interno, Conflicto de Intereses debido a Omisión en el trámite a las PQRSD puestas en conocimiento de la UGT para favorecer a un tercero</v>
      </c>
      <c r="C589" s="776" t="b">
        <f>Tabla135[[#This Row],[Identificado en paso 1 y 2?]]</f>
        <v>1</v>
      </c>
      <c r="D589" s="801">
        <f>_xlfn.XLOOKUP(Tabla135[[#This Row],[Id Riesgo]],Tabla13[Id Riesgo],Tabla13[Probabilidad],"",1)</f>
        <v>0.6</v>
      </c>
      <c r="E589" s="801">
        <f>IF(C589=TRUE,_xlfn.XLOOKUP(Tabla135[[#This Row],[Id Riesgo]],Tabla13[Id Riesgo],Tabla13[Porcentaje Impacto],"",1),"")</f>
        <v>1</v>
      </c>
      <c r="F589" s="290" t="str">
        <f t="shared" si="57"/>
        <v>RC58</v>
      </c>
      <c r="G589" s="414" t="b">
        <f>_xlfn.XLOOKUP(F589,Tabla13[Id Riesgo],Tabla13[Registro diligenciado],FALSE,1)</f>
        <v>1</v>
      </c>
      <c r="H589" s="290" t="str">
        <f>IF(G589,_xlfn.XLOOKUP(F589,Tabla6[Id Riesgo],Tabla6[DESCRIPCIÓN DEL RIESGO],FALSE,1),"")</f>
        <v>Posibilidad de afectación Legal, Reputacional por Fraude interno, Conflicto de Intereses debido a Omisión en el trámite a las PQRSD puestas en conocimiento de la UGT para favorecer a un tercero</v>
      </c>
      <c r="I589" s="327">
        <f>_xlfn.XLOOKUP(Tabla135[[#This Row],[Id Riesgo]],Tabla13[Id Riesgo],Tabla13[Probabilidad])</f>
        <v>0.6</v>
      </c>
      <c r="J589" s="327">
        <f>_xlfn.XLOOKUP(Tabla135[[#This Row],[Id Riesgo]],Tabla13[Id Riesgo],Tabla13[Porcentaje Impacto],"",1)</f>
        <v>1</v>
      </c>
      <c r="K589" s="311">
        <v>8</v>
      </c>
      <c r="L589" s="314"/>
      <c r="M589" s="314"/>
      <c r="N589" s="314"/>
      <c r="O589" s="295"/>
      <c r="P589" s="314"/>
      <c r="Q589" s="328" t="str">
        <f>_xlfn.TEXTJOIN(" ",TRUE,Tabla135[[#This Row],[Actividad - Acción ¿Qué?
Inicia con verbo]],Tabla135[[#This Row],[Complemento
(Observaciones o desviaciones)]])</f>
        <v/>
      </c>
      <c r="R589" s="295"/>
      <c r="S589" s="327" t="str">
        <f>_xlfn.XLOOKUP(Tabla135[[#This Row],[Tipo de control]],Tabla7[Tipo de control],Tabla7[Peso],"",1)</f>
        <v/>
      </c>
      <c r="T589" s="290" t="str">
        <f>_xlfn.XLOOKUP(Tabla135[[#This Row],[Tipo de control]],Tabla7[Tipo de control],Tabla7[Afectación matriz],"",1)</f>
        <v/>
      </c>
      <c r="U589" s="295"/>
      <c r="V589" s="327" t="str">
        <f>_xlfn.XLOOKUP(Tabla135[[#This Row],[Implementación]],Tabla11[Implementación],Tabla11[Peso],"",1)</f>
        <v/>
      </c>
      <c r="W589" s="295"/>
      <c r="X589" s="295"/>
      <c r="Y589" s="295"/>
      <c r="Z589" s="295"/>
      <c r="AA589" s="310" t="str">
        <f>IFERROR(Tabla135[[#This Row],[Peso del control]]+Tabla135[[#This Row],[Peso de la implementación]],"")</f>
        <v/>
      </c>
      <c r="AB589" s="310" t="str" cm="1">
        <f t="array" ref="AB589">IFERROR(IF(Tabla135[[#This Row],[Registro diligenciado]]=TRUE,_xlfn.IFS(AND(Tabla135[[#This Row],[No. de Control]]=1,Tabla135[[#This Row],[Desplazamiento en la Matriz]]="Probabilidad"),D589-(D589*Tabla135[[#This Row],[Valor del control]]),AND(Tabla135[[#This Row],[No. de Control]]&gt;1,Tabla135[[#This Row],[Desplazamiento en la Matriz]]="Probabilidad"),AB588-(AB588*Tabla135[[#This Row],[Valor del control]]),AND(Tabla135[[#This Row],[No. de Control]]=1,Tabla135[[#This Row],[Desplazamiento en la Matriz]]="Impacto"),D589,AND(Tabla135[[#This Row],[No. de Control]]&gt;1,Tabla135[[#This Row],[Desplazamiento en la Matriz]]="Impacto"),AB588),""),"")</f>
        <v/>
      </c>
      <c r="AC589" s="310" t="str" cm="1">
        <f t="array" ref="AC589">IFERROR(IF(Tabla135[[#This Row],[Registro diligenciado]]=TRUE,_xlfn.IFS(AND(Tabla135[[#This Row],[No. de Control]]=1,Tabla135[[#This Row],[Desplazamiento en la Matriz]]="Impacto"),E589-(E589*Tabla135[[#This Row],[Valor del control]]),AND(Tabla135[[#This Row],[No. de Control]]&gt;1,Tabla135[[#This Row],[Desplazamiento en la Matriz]]="Impacto"),AC588-(AC588*Tabla135[[#This Row],[Valor del control]]),AND(Tabla135[[#This Row],[No. de Control]]=1,Tabla135[[#This Row],[Desplazamiento en la Matriz]]="Probabilidad"),E589,AND(Tabla135[[#This Row],[No. de Control]]&gt;1,Tabla135[[#This Row],[Desplazamiento en la Matriz]]="Probabilidad"),AC588),""),"")</f>
        <v/>
      </c>
      <c r="AD589" s="310">
        <f>IFERROR(_xlfn.MINIFS(Tabla135[Probabilidad residual],Tabla135[Id Riesgo],Tabla135[[#This Row],[Id Riesgo]]),"")</f>
        <v>0.42</v>
      </c>
      <c r="AE589" s="310">
        <f>IFERROR(_xlfn.MINIFS(Tabla135[Impacto residual],Tabla135[Id Riesgo],Tabla135[[#This Row],[Id Riesgo]]),"")</f>
        <v>1</v>
      </c>
      <c r="AF589" s="310" t="str" cm="1">
        <f t="array" ref="AF5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89" s="310" t="str" cm="1">
        <f t="array" ref="AG5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89" s="213"/>
      <c r="AJ589" s="801">
        <f>_xlfn.MINIFS(Tabla135[Probabilidad residual],Tabla135[Id Riesgo],Tabla135[[#This Row],[Id Riesgo]])</f>
        <v>0.42</v>
      </c>
      <c r="AK589" s="801">
        <f>_xlfn.MINIFS(Tabla135[Impacto residual],Tabla135[Id Riesgo],Tabla135[[#This Row],[Id Riesgo]])</f>
        <v>1</v>
      </c>
      <c r="AL589" s="801"/>
      <c r="AM589" s="801"/>
      <c r="AN589" s="213"/>
      <c r="AO589" s="213"/>
      <c r="AP589" s="213"/>
      <c r="AQ589" s="213"/>
      <c r="AR589" s="213"/>
      <c r="AS589" s="213"/>
      <c r="AT589" s="213"/>
      <c r="AU589" s="213"/>
      <c r="AV589" s="213"/>
      <c r="AW589" s="213"/>
      <c r="AX589" s="213"/>
      <c r="AY589" s="213"/>
    </row>
    <row r="590" spans="1:51" ht="62.15" hidden="1" x14ac:dyDescent="0.4">
      <c r="A590" s="783" t="str">
        <f>Tabla135[[#This Row],[Id Riesgo]]</f>
        <v>RC58</v>
      </c>
      <c r="B590" s="784" t="str">
        <f>Tabla135[[#This Row],[Riesgo]]</f>
        <v>Posibilidad de afectación Legal, Reputacional por Fraude interno, Conflicto de Intereses debido a Omisión en el trámite a las PQRSD puestas en conocimiento de la UGT para favorecer a un tercero</v>
      </c>
      <c r="C590" s="776" t="b">
        <f>Tabla135[[#This Row],[Identificado en paso 1 y 2?]]</f>
        <v>1</v>
      </c>
      <c r="D590" s="801">
        <f>_xlfn.XLOOKUP(Tabla135[[#This Row],[Id Riesgo]],Tabla13[Id Riesgo],Tabla13[Probabilidad],"",1)</f>
        <v>0.6</v>
      </c>
      <c r="E590" s="801">
        <f>IF(C590=TRUE,_xlfn.XLOOKUP(Tabla135[[#This Row],[Id Riesgo]],Tabla13[Id Riesgo],Tabla13[Porcentaje Impacto],"",1),"")</f>
        <v>1</v>
      </c>
      <c r="F590" s="290" t="str">
        <f t="shared" si="57"/>
        <v>RC58</v>
      </c>
      <c r="G590" s="414" t="b">
        <f>_xlfn.XLOOKUP(F590,Tabla13[Id Riesgo],Tabla13[Registro diligenciado],FALSE,1)</f>
        <v>1</v>
      </c>
      <c r="H590" s="290" t="str">
        <f>IF(G590,_xlfn.XLOOKUP(F590,Tabla6[Id Riesgo],Tabla6[DESCRIPCIÓN DEL RIESGO],FALSE,1),"")</f>
        <v>Posibilidad de afectación Legal, Reputacional por Fraude interno, Conflicto de Intereses debido a Omisión en el trámite a las PQRSD puestas en conocimiento de la UGT para favorecer a un tercero</v>
      </c>
      <c r="I590" s="327">
        <f>_xlfn.XLOOKUP(Tabla135[[#This Row],[Id Riesgo]],Tabla13[Id Riesgo],Tabla13[Probabilidad])</f>
        <v>0.6</v>
      </c>
      <c r="J590" s="327">
        <f>_xlfn.XLOOKUP(Tabla135[[#This Row],[Id Riesgo]],Tabla13[Id Riesgo],Tabla13[Porcentaje Impacto],"",1)</f>
        <v>1</v>
      </c>
      <c r="K590" s="311">
        <v>9</v>
      </c>
      <c r="L590" s="314"/>
      <c r="M590" s="314"/>
      <c r="N590" s="314"/>
      <c r="O590" s="295"/>
      <c r="P590" s="314"/>
      <c r="Q590" s="328" t="str">
        <f>_xlfn.TEXTJOIN(" ",TRUE,Tabla135[[#This Row],[Actividad - Acción ¿Qué?
Inicia con verbo]],Tabla135[[#This Row],[Complemento
(Observaciones o desviaciones)]])</f>
        <v/>
      </c>
      <c r="R590" s="295"/>
      <c r="S590" s="327" t="str">
        <f>_xlfn.XLOOKUP(Tabla135[[#This Row],[Tipo de control]],Tabla7[Tipo de control],Tabla7[Peso],"",1)</f>
        <v/>
      </c>
      <c r="T590" s="290" t="str">
        <f>_xlfn.XLOOKUP(Tabla135[[#This Row],[Tipo de control]],Tabla7[Tipo de control],Tabla7[Afectación matriz],"",1)</f>
        <v/>
      </c>
      <c r="U590" s="295"/>
      <c r="V590" s="327" t="str">
        <f>_xlfn.XLOOKUP(Tabla135[[#This Row],[Implementación]],Tabla11[Implementación],Tabla11[Peso],"",1)</f>
        <v/>
      </c>
      <c r="W590" s="295"/>
      <c r="X590" s="295"/>
      <c r="Y590" s="295"/>
      <c r="Z590" s="295"/>
      <c r="AA590" s="310" t="str">
        <f>IFERROR(Tabla135[[#This Row],[Peso del control]]+Tabla135[[#This Row],[Peso de la implementación]],"")</f>
        <v/>
      </c>
      <c r="AB590" s="310" t="str" cm="1">
        <f t="array" ref="AB590">IFERROR(IF(Tabla135[[#This Row],[Registro diligenciado]]=TRUE,_xlfn.IFS(AND(Tabla135[[#This Row],[No. de Control]]=1,Tabla135[[#This Row],[Desplazamiento en la Matriz]]="Probabilidad"),D590-(D590*Tabla135[[#This Row],[Valor del control]]),AND(Tabla135[[#This Row],[No. de Control]]&gt;1,Tabla135[[#This Row],[Desplazamiento en la Matriz]]="Probabilidad"),AB589-(AB589*Tabla135[[#This Row],[Valor del control]]),AND(Tabla135[[#This Row],[No. de Control]]=1,Tabla135[[#This Row],[Desplazamiento en la Matriz]]="Impacto"),D590,AND(Tabla135[[#This Row],[No. de Control]]&gt;1,Tabla135[[#This Row],[Desplazamiento en la Matriz]]="Impacto"),AB589),""),"")</f>
        <v/>
      </c>
      <c r="AC590" s="310" t="str" cm="1">
        <f t="array" ref="AC590">IFERROR(IF(Tabla135[[#This Row],[Registro diligenciado]]=TRUE,_xlfn.IFS(AND(Tabla135[[#This Row],[No. de Control]]=1,Tabla135[[#This Row],[Desplazamiento en la Matriz]]="Impacto"),E590-(E590*Tabla135[[#This Row],[Valor del control]]),AND(Tabla135[[#This Row],[No. de Control]]&gt;1,Tabla135[[#This Row],[Desplazamiento en la Matriz]]="Impacto"),AC589-(AC589*Tabla135[[#This Row],[Valor del control]]),AND(Tabla135[[#This Row],[No. de Control]]=1,Tabla135[[#This Row],[Desplazamiento en la Matriz]]="Probabilidad"),E590,AND(Tabla135[[#This Row],[No. de Control]]&gt;1,Tabla135[[#This Row],[Desplazamiento en la Matriz]]="Probabilidad"),AC589),""),"")</f>
        <v/>
      </c>
      <c r="AD590" s="310">
        <f>IFERROR(_xlfn.MINIFS(Tabla135[Probabilidad residual],Tabla135[Id Riesgo],Tabla135[[#This Row],[Id Riesgo]]),"")</f>
        <v>0.42</v>
      </c>
      <c r="AE590" s="310">
        <f>IFERROR(_xlfn.MINIFS(Tabla135[Impacto residual],Tabla135[Id Riesgo],Tabla135[[#This Row],[Id Riesgo]]),"")</f>
        <v>1</v>
      </c>
      <c r="AF590" s="310" t="str" cm="1">
        <f t="array" ref="AF5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0" s="310" t="str" cm="1">
        <f t="array" ref="AG5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0" s="213"/>
      <c r="AJ590" s="801">
        <f>_xlfn.MINIFS(Tabla135[Probabilidad residual],Tabla135[Id Riesgo],Tabla135[[#This Row],[Id Riesgo]])</f>
        <v>0.42</v>
      </c>
      <c r="AK590" s="801">
        <f>_xlfn.MINIFS(Tabla135[Impacto residual],Tabla135[Id Riesgo],Tabla135[[#This Row],[Id Riesgo]])</f>
        <v>1</v>
      </c>
      <c r="AL590" s="801"/>
      <c r="AM590" s="801"/>
      <c r="AN590" s="213"/>
      <c r="AO590" s="213"/>
      <c r="AP590" s="213"/>
      <c r="AQ590" s="213"/>
      <c r="AR590" s="213"/>
      <c r="AS590" s="213"/>
      <c r="AT590" s="213"/>
      <c r="AU590" s="213"/>
      <c r="AV590" s="213"/>
      <c r="AW590" s="213"/>
      <c r="AX590" s="213"/>
      <c r="AY590" s="213"/>
    </row>
    <row r="591" spans="1:51" ht="62.15" hidden="1" x14ac:dyDescent="0.4">
      <c r="A591" s="783" t="str">
        <f>Tabla135[[#This Row],[Id Riesgo]]</f>
        <v>RC58</v>
      </c>
      <c r="B591" s="784" t="str">
        <f>Tabla135[[#This Row],[Riesgo]]</f>
        <v>Posibilidad de afectación Legal, Reputacional por Fraude interno, Conflicto de Intereses debido a Omisión en el trámite a las PQRSD puestas en conocimiento de la UGT para favorecer a un tercero</v>
      </c>
      <c r="C591" s="776" t="b">
        <f>Tabla135[[#This Row],[Identificado en paso 1 y 2?]]</f>
        <v>1</v>
      </c>
      <c r="D591" s="801">
        <f>_xlfn.XLOOKUP(Tabla135[[#This Row],[Id Riesgo]],Tabla13[Id Riesgo],Tabla13[Probabilidad],"",1)</f>
        <v>0.6</v>
      </c>
      <c r="E591" s="801">
        <f>IF(C591=TRUE,_xlfn.XLOOKUP(Tabla135[[#This Row],[Id Riesgo]],Tabla13[Id Riesgo],Tabla13[Porcentaje Impacto],"",1),"")</f>
        <v>1</v>
      </c>
      <c r="F591" s="290" t="str">
        <f t="shared" si="57"/>
        <v>RC58</v>
      </c>
      <c r="G591" s="414" t="b">
        <f>_xlfn.XLOOKUP(F591,Tabla13[Id Riesgo],Tabla13[Registro diligenciado],FALSE,1)</f>
        <v>1</v>
      </c>
      <c r="H591" s="290" t="str">
        <f>IF(G591,_xlfn.XLOOKUP(F591,Tabla6[Id Riesgo],Tabla6[DESCRIPCIÓN DEL RIESGO],FALSE,1),"")</f>
        <v>Posibilidad de afectación Legal, Reputacional por Fraude interno, Conflicto de Intereses debido a Omisión en el trámite a las PQRSD puestas en conocimiento de la UGT para favorecer a un tercero</v>
      </c>
      <c r="I591" s="327">
        <f>_xlfn.XLOOKUP(Tabla135[[#This Row],[Id Riesgo]],Tabla13[Id Riesgo],Tabla13[Probabilidad])</f>
        <v>0.6</v>
      </c>
      <c r="J591" s="327">
        <f>_xlfn.XLOOKUP(Tabla135[[#This Row],[Id Riesgo]],Tabla13[Id Riesgo],Tabla13[Porcentaje Impacto],"",1)</f>
        <v>1</v>
      </c>
      <c r="K591" s="311">
        <v>10</v>
      </c>
      <c r="L591" s="314"/>
      <c r="M591" s="314"/>
      <c r="N591" s="314"/>
      <c r="O591" s="295"/>
      <c r="P591" s="314"/>
      <c r="Q591" s="328" t="str">
        <f>_xlfn.TEXTJOIN(" ",TRUE,Tabla135[[#This Row],[Actividad - Acción ¿Qué?
Inicia con verbo]],Tabla135[[#This Row],[Complemento
(Observaciones o desviaciones)]])</f>
        <v/>
      </c>
      <c r="R591" s="295"/>
      <c r="S591" s="327" t="str">
        <f>_xlfn.XLOOKUP(Tabla135[[#This Row],[Tipo de control]],Tabla7[Tipo de control],Tabla7[Peso],"",1)</f>
        <v/>
      </c>
      <c r="T591" s="290" t="str">
        <f>_xlfn.XLOOKUP(Tabla135[[#This Row],[Tipo de control]],Tabla7[Tipo de control],Tabla7[Afectación matriz],"",1)</f>
        <v/>
      </c>
      <c r="U591" s="295"/>
      <c r="V591" s="327" t="str">
        <f>_xlfn.XLOOKUP(Tabla135[[#This Row],[Implementación]],Tabla11[Implementación],Tabla11[Peso],"",1)</f>
        <v/>
      </c>
      <c r="W591" s="295"/>
      <c r="X591" s="295"/>
      <c r="Y591" s="295"/>
      <c r="Z591" s="295"/>
      <c r="AA591" s="310" t="str">
        <f>IFERROR(Tabla135[[#This Row],[Peso del control]]+Tabla135[[#This Row],[Peso de la implementación]],"")</f>
        <v/>
      </c>
      <c r="AB591" s="310" t="str" cm="1">
        <f t="array" ref="AB591">IFERROR(IF(Tabla135[[#This Row],[Registro diligenciado]]=TRUE,_xlfn.IFS(AND(Tabla135[[#This Row],[No. de Control]]=1,Tabla135[[#This Row],[Desplazamiento en la Matriz]]="Probabilidad"),D591-(D591*Tabla135[[#This Row],[Valor del control]]),AND(Tabla135[[#This Row],[No. de Control]]&gt;1,Tabla135[[#This Row],[Desplazamiento en la Matriz]]="Probabilidad"),AB590-(AB590*Tabla135[[#This Row],[Valor del control]]),AND(Tabla135[[#This Row],[No. de Control]]=1,Tabla135[[#This Row],[Desplazamiento en la Matriz]]="Impacto"),D591,AND(Tabla135[[#This Row],[No. de Control]]&gt;1,Tabla135[[#This Row],[Desplazamiento en la Matriz]]="Impacto"),AB590),""),"")</f>
        <v/>
      </c>
      <c r="AC591" s="310" t="str" cm="1">
        <f t="array" ref="AC591">IFERROR(IF(Tabla135[[#This Row],[Registro diligenciado]]=TRUE,_xlfn.IFS(AND(Tabla135[[#This Row],[No. de Control]]=1,Tabla135[[#This Row],[Desplazamiento en la Matriz]]="Impacto"),E591-(E591*Tabla135[[#This Row],[Valor del control]]),AND(Tabla135[[#This Row],[No. de Control]]&gt;1,Tabla135[[#This Row],[Desplazamiento en la Matriz]]="Impacto"),AC590-(AC590*Tabla135[[#This Row],[Valor del control]]),AND(Tabla135[[#This Row],[No. de Control]]=1,Tabla135[[#This Row],[Desplazamiento en la Matriz]]="Probabilidad"),E591,AND(Tabla135[[#This Row],[No. de Control]]&gt;1,Tabla135[[#This Row],[Desplazamiento en la Matriz]]="Probabilidad"),AC590),""),"")</f>
        <v/>
      </c>
      <c r="AD591" s="310">
        <f>IFERROR(_xlfn.MINIFS(Tabla135[Probabilidad residual],Tabla135[Id Riesgo],Tabla135[[#This Row],[Id Riesgo]]),"")</f>
        <v>0.42</v>
      </c>
      <c r="AE591" s="310">
        <f>IFERROR(_xlfn.MINIFS(Tabla135[Impacto residual],Tabla135[Id Riesgo],Tabla135[[#This Row],[Id Riesgo]]),"")</f>
        <v>1</v>
      </c>
      <c r="AF591" s="310" t="str" cm="1">
        <f t="array" ref="AF5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1" s="310" t="str" cm="1">
        <f t="array" ref="AG5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Castastrófico</v>
      </c>
      <c r="AH5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1" s="213"/>
      <c r="AJ591" s="801">
        <f>_xlfn.MINIFS(Tabla135[Probabilidad residual],Tabla135[Id Riesgo],Tabla135[[#This Row],[Id Riesgo]])</f>
        <v>0.42</v>
      </c>
      <c r="AK591" s="801">
        <f>_xlfn.MINIFS(Tabla135[Impacto residual],Tabla135[Id Riesgo],Tabla135[[#This Row],[Id Riesgo]])</f>
        <v>1</v>
      </c>
      <c r="AL591" s="801"/>
      <c r="AM591" s="801"/>
      <c r="AN591" s="213"/>
      <c r="AO591" s="213"/>
      <c r="AP591" s="213"/>
      <c r="AQ591" s="213"/>
      <c r="AR591" s="213"/>
      <c r="AS591" s="213"/>
      <c r="AT591" s="213"/>
      <c r="AU591" s="213"/>
      <c r="AV591" s="213"/>
      <c r="AW591" s="213"/>
      <c r="AX591" s="213"/>
      <c r="AY591" s="213"/>
    </row>
    <row r="592" spans="1:51" ht="99.45" x14ac:dyDescent="0.4">
      <c r="A592" s="783" t="str">
        <f>Tabla135[[#This Row],[Id Riesgo]]</f>
        <v>RC59</v>
      </c>
      <c r="B592"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2" s="776" t="b">
        <f>Tabla135[[#This Row],[Identificado en paso 1 y 2?]]</f>
        <v>1</v>
      </c>
      <c r="D592" s="801">
        <f>_xlfn.XLOOKUP(Tabla135[[#This Row],[Id Riesgo]],Tabla13[Id Riesgo],Tabla13[Probabilidad],"",1)</f>
        <v>0.8</v>
      </c>
      <c r="E592" s="801">
        <f>IF(C592=TRUE,_xlfn.XLOOKUP(Tabla135[[#This Row],[Id Riesgo]],Tabla13[Id Riesgo],Tabla13[Porcentaje Impacto],"",1),"")</f>
        <v>0.6</v>
      </c>
      <c r="F592" s="290" t="s">
        <v>650</v>
      </c>
      <c r="G592" s="414" t="b">
        <f>_xlfn.XLOOKUP(F592,Tabla13[Id Riesgo],Tabla13[Registro diligenciado],FALSE,1)</f>
        <v>1</v>
      </c>
      <c r="H592" s="290" t="str">
        <f>IF(G592,_xlfn.XLOOKUP(F592,Tabla6[Id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2" s="327">
        <f>_xlfn.XLOOKUP(Tabla135[[#This Row],[Id Riesgo]],Tabla13[Id Riesgo],Tabla13[Probabilidad])</f>
        <v>0.8</v>
      </c>
      <c r="J592" s="327">
        <f>_xlfn.XLOOKUP(Tabla135[[#This Row],[Id Riesgo]],Tabla13[Id Riesgo],Tabla13[Porcentaje Impacto],"",1)</f>
        <v>0.6</v>
      </c>
      <c r="K592" s="311">
        <v>1</v>
      </c>
      <c r="L592" s="314" t="s">
        <v>313</v>
      </c>
      <c r="M592" s="314" t="s">
        <v>128</v>
      </c>
      <c r="N592" s="314" t="s">
        <v>266</v>
      </c>
      <c r="O592" s="295" t="s">
        <v>1104</v>
      </c>
      <c r="P592" s="314" t="s">
        <v>1105</v>
      </c>
      <c r="Q592" s="328" t="str">
        <f>_xlfn.TEXTJOIN(" ",TRUE,Tabla135[[#This Row],[Actividad - Acción ¿Qué?
Inicia con verbo]],Tabla135[[#This Row],[Complemento
(Observaciones o desviaciones)]])</f>
        <v>Desarrollar planes de trabajo que permitan establecer tiempos de respuesta y realizar revisión técnica y jurídica de las respuestas de las PQRS. Seguimiento a las PQRS radicadas.</v>
      </c>
      <c r="R592" s="295" t="s">
        <v>135</v>
      </c>
      <c r="S592" s="327">
        <f>_xlfn.XLOOKUP(Tabla135[[#This Row],[Tipo de control]],Tabla7[Tipo de control],Tabla7[Peso],"",1)</f>
        <v>0.15</v>
      </c>
      <c r="T592" s="290" t="str">
        <f>_xlfn.XLOOKUP(Tabla135[[#This Row],[Tipo de control]],Tabla7[Tipo de control],Tabla7[Afectación matriz],"",1)</f>
        <v>Probabilidad</v>
      </c>
      <c r="U592" s="295" t="s">
        <v>136</v>
      </c>
      <c r="V592" s="327">
        <f>_xlfn.XLOOKUP(Tabla135[[#This Row],[Implementación]],Tabla11[Implementación],Tabla11[Peso],"",1)</f>
        <v>0.15</v>
      </c>
      <c r="W592" s="295" t="s">
        <v>131</v>
      </c>
      <c r="X592" s="295" t="s">
        <v>204</v>
      </c>
      <c r="Y592" s="295" t="s">
        <v>100</v>
      </c>
      <c r="Z592" s="295" t="s">
        <v>101</v>
      </c>
      <c r="AA592" s="310">
        <f>IFERROR(Tabla135[[#This Row],[Peso del control]]+Tabla135[[#This Row],[Peso de la implementación]],"")</f>
        <v>0.3</v>
      </c>
      <c r="AB592" s="310" cm="1">
        <f t="array" ref="AB592">IFERROR(IF(Tabla135[[#This Row],[Registro diligenciado]]=TRUE,_xlfn.IFS(AND(Tabla135[[#This Row],[No. de Control]]=1,Tabla135[[#This Row],[Desplazamiento en la Matriz]]="Probabilidad"),D592-(D592*Tabla135[[#This Row],[Valor del control]]),AND(Tabla135[[#This Row],[No. de Control]]&gt;1,Tabla135[[#This Row],[Desplazamiento en la Matriz]]="Probabilidad"),AB591-(AB591*Tabla135[[#This Row],[Valor del control]]),AND(Tabla135[[#This Row],[No. de Control]]=1,Tabla135[[#This Row],[Desplazamiento en la Matriz]]="Impacto"),D592,AND(Tabla135[[#This Row],[No. de Control]]&gt;1,Tabla135[[#This Row],[Desplazamiento en la Matriz]]="Impacto"),AB591),""),"")</f>
        <v>0.56000000000000005</v>
      </c>
      <c r="AC592" s="310" cm="1">
        <f t="array" ref="AC592">IFERROR(IF(Tabla135[[#This Row],[Registro diligenciado]]=TRUE,_xlfn.IFS(AND(Tabla135[[#This Row],[No. de Control]]=1,Tabla135[[#This Row],[Desplazamiento en la Matriz]]="Impacto"),E592-(E592*Tabla135[[#This Row],[Valor del control]]),AND(Tabla135[[#This Row],[No. de Control]]&gt;1,Tabla135[[#This Row],[Desplazamiento en la Matriz]]="Impacto"),AC591-(AC591*Tabla135[[#This Row],[Valor del control]]),AND(Tabla135[[#This Row],[No. de Control]]=1,Tabla135[[#This Row],[Desplazamiento en la Matriz]]="Probabilidad"),E592,AND(Tabla135[[#This Row],[No. de Control]]&gt;1,Tabla135[[#This Row],[Desplazamiento en la Matriz]]="Probabilidad"),AC591),""),"")</f>
        <v>0.6</v>
      </c>
      <c r="AD592" s="310">
        <f>IFERROR(_xlfn.MINIFS(Tabla135[Probabilidad residual],Tabla135[Id Riesgo],Tabla135[[#This Row],[Id Riesgo]]),"")</f>
        <v>0.56000000000000005</v>
      </c>
      <c r="AE592" s="310">
        <f>IFERROR(_xlfn.MINIFS(Tabla135[Impacto residual],Tabla135[Id Riesgo],Tabla135[[#This Row],[Id Riesgo]]),"")</f>
        <v>0.44999999999999996</v>
      </c>
      <c r="AF592" s="310" t="str" cm="1">
        <f t="array" ref="AF5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2" s="310" t="str" cm="1">
        <f t="array" ref="AG5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92" s="213"/>
      <c r="AJ592" s="801">
        <f>_xlfn.MINIFS(Tabla135[Probabilidad residual],Tabla135[Id Riesgo],Tabla135[[#This Row],[Id Riesgo]])</f>
        <v>0.56000000000000005</v>
      </c>
      <c r="AK592" s="801">
        <f>_xlfn.MINIFS(Tabla135[Impacto residual],Tabla135[Id Riesgo],Tabla135[[#This Row],[Id Riesgo]])</f>
        <v>0.44999999999999996</v>
      </c>
      <c r="AL592" s="801" t="str" cm="1">
        <f t="array" ref="AL592">IFERROR(_xlfn.IFS(AND(AJ592&gt;=CONFIGURACIÓN!$BF$6,AJ592&lt;=CONFIGURACIÓN!$BG$6),CONFIGURACIÓN!$BE$6,AND(AJ592&gt;=CONFIGURACIÓN!$BF$7,AJ592&lt;=CONFIGURACIÓN!$BG$7),CONFIGURACIÓN!$BE$7,AND(AJ592&gt;=CONFIGURACIÓN!$BF$8,AJ592&lt;=CONFIGURACIÓN!$BG$8),CONFIGURACIÓN!$BE$8,AND(AJ592&gt;=CONFIGURACIÓN!$BF$9,AJ592&lt;=CONFIGURACIÓN!$BG$9),CONFIGURACIÓN!$BE$9,AND(AJ592&gt;=CONFIGURACIÓN!$BF$10,AJ592&lt;=CONFIGURACIÓN!$BG$10),CONFIGURACIÓN!$BE$10),"")</f>
        <v>Media</v>
      </c>
      <c r="AM592" s="801" t="str" cm="1">
        <f t="array" ref="AM592">IFERROR(_xlfn.IFS(AND(AK592&gt;=CONFIGURACIÓN!$BJ$6,AK592&lt;=CONFIGURACIÓN!$BK$6),CONFIGURACIÓN!$BI$6,AND(AK592&gt;=CONFIGURACIÓN!$BJ$7,AK592&lt;=CONFIGURACIÓN!$BK$7),CONFIGURACIÓN!$BI$7,AND(AK592&gt;=CONFIGURACIÓN!$BJ$8,AK592&lt;=CONFIGURACIÓN!$BK$8),CONFIGURACIÓN!$BI$8,AND(AK592&gt;=CONFIGURACIÓN!$BJ$9,AK592&lt;=CONFIGURACIÓN!$BK$9),CONFIGURACIÓN!$BI$9,AND(AK592&gt;=CONFIGURACIÓN!$BJ$10,AK592&lt;=CONFIGURACIÓN!$BK$10),CONFIGURACIÓN!$BI$10),"")</f>
        <v>Moderado</v>
      </c>
      <c r="AN592" s="213"/>
      <c r="AO592" s="213"/>
      <c r="AP592" s="213"/>
      <c r="AQ592" s="213"/>
      <c r="AR592" s="213"/>
      <c r="AS592" s="213"/>
      <c r="AT592" s="213"/>
      <c r="AU592" s="213"/>
      <c r="AV592" s="213"/>
      <c r="AW592" s="213"/>
      <c r="AX592" s="213"/>
      <c r="AY592" s="213"/>
    </row>
    <row r="593" spans="1:51" ht="87" customHeight="1" x14ac:dyDescent="0.4">
      <c r="A593" s="783" t="str">
        <f>Tabla135[[#This Row],[Id Riesgo]]</f>
        <v>RC59</v>
      </c>
      <c r="B593"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3" s="776" t="b">
        <f>Tabla135[[#This Row],[Identificado en paso 1 y 2?]]</f>
        <v>1</v>
      </c>
      <c r="D593" s="801">
        <f>_xlfn.XLOOKUP(Tabla135[[#This Row],[Id Riesgo]],Tabla13[Id Riesgo],Tabla13[Probabilidad],"",1)</f>
        <v>0.8</v>
      </c>
      <c r="E593" s="801">
        <f>IF(C593=TRUE,_xlfn.XLOOKUP(Tabla135[[#This Row],[Id Riesgo]],Tabla13[Id Riesgo],Tabla13[Porcentaje Impacto],"",1),"")</f>
        <v>0.6</v>
      </c>
      <c r="F593" s="290" t="str">
        <f t="shared" ref="F593:F601" si="58">F592</f>
        <v>RC59</v>
      </c>
      <c r="G593" s="414" t="b">
        <f>_xlfn.XLOOKUP(F593,Tabla13[Id Riesgo],Tabla13[Registro diligenciado],FALSE,1)</f>
        <v>1</v>
      </c>
      <c r="H593" s="290" t="str">
        <f>IF(G593,_xlfn.XLOOKUP(F593,Tabla6[Id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3" s="327">
        <f>_xlfn.XLOOKUP(Tabla135[[#This Row],[Id Riesgo]],Tabla13[Id Riesgo],Tabla13[Probabilidad])</f>
        <v>0.8</v>
      </c>
      <c r="J593" s="327">
        <f>_xlfn.XLOOKUP(Tabla135[[#This Row],[Id Riesgo]],Tabla13[Id Riesgo],Tabla13[Porcentaje Impacto],"",1)</f>
        <v>0.6</v>
      </c>
      <c r="K593" s="311">
        <v>2</v>
      </c>
      <c r="L593" s="314" t="s">
        <v>313</v>
      </c>
      <c r="M593" s="314" t="s">
        <v>128</v>
      </c>
      <c r="N593" s="314" t="s">
        <v>182</v>
      </c>
      <c r="O593" s="295" t="s">
        <v>1106</v>
      </c>
      <c r="P593" s="314" t="s">
        <v>1107</v>
      </c>
      <c r="Q593" s="328" t="str">
        <f>_xlfn.TEXTJOIN(" ",TRUE,Tabla135[[#This Row],[Actividad - Acción ¿Qué?
Inicia con verbo]],Tabla135[[#This Row],[Complemento
(Observaciones o desviaciones)]])</f>
        <v>Desarrollar una sensibilización sobre, resultados de las PQRS y conflicto de intereses a colaboradores y contratistas a las subdirecciones adscritas. Sociaizacion de los resultados de las PQRS y conflicto de intereses a colaboradores y contratistas a las subdirecciones adscritas.</v>
      </c>
      <c r="R593" s="295" t="s">
        <v>164</v>
      </c>
      <c r="S593" s="327">
        <f>_xlfn.XLOOKUP(Tabla135[[#This Row],[Tipo de control]],Tabla7[Tipo de control],Tabla7[Peso],"",1)</f>
        <v>0.1</v>
      </c>
      <c r="T593" s="290" t="str">
        <f>_xlfn.XLOOKUP(Tabla135[[#This Row],[Tipo de control]],Tabla7[Tipo de control],Tabla7[Afectación matriz],"",1)</f>
        <v>Impacto</v>
      </c>
      <c r="U593" s="295" t="s">
        <v>136</v>
      </c>
      <c r="V593" s="327">
        <f>_xlfn.XLOOKUP(Tabla135[[#This Row],[Implementación]],Tabla11[Implementación],Tabla11[Peso],"",1)</f>
        <v>0.15</v>
      </c>
      <c r="W593" s="295" t="s">
        <v>131</v>
      </c>
      <c r="X593" s="295" t="s">
        <v>204</v>
      </c>
      <c r="Y593" s="295" t="s">
        <v>100</v>
      </c>
      <c r="Z593" s="295" t="s">
        <v>101</v>
      </c>
      <c r="AA593" s="310">
        <f>IFERROR(Tabla135[[#This Row],[Peso del control]]+Tabla135[[#This Row],[Peso de la implementación]],"")</f>
        <v>0.25</v>
      </c>
      <c r="AB593" s="310" cm="1">
        <f t="array" ref="AB593">IFERROR(IF(Tabla135[[#This Row],[Registro diligenciado]]=TRUE,_xlfn.IFS(AND(Tabla135[[#This Row],[No. de Control]]=1,Tabla135[[#This Row],[Desplazamiento en la Matriz]]="Probabilidad"),D593-(D593*Tabla135[[#This Row],[Valor del control]]),AND(Tabla135[[#This Row],[No. de Control]]&gt;1,Tabla135[[#This Row],[Desplazamiento en la Matriz]]="Probabilidad"),AB592-(AB592*Tabla135[[#This Row],[Valor del control]]),AND(Tabla135[[#This Row],[No. de Control]]=1,Tabla135[[#This Row],[Desplazamiento en la Matriz]]="Impacto"),D593,AND(Tabla135[[#This Row],[No. de Control]]&gt;1,Tabla135[[#This Row],[Desplazamiento en la Matriz]]="Impacto"),AB592),""),"")</f>
        <v>0.56000000000000005</v>
      </c>
      <c r="AC593" s="310" cm="1">
        <f t="array" ref="AC593">IFERROR(IF(Tabla135[[#This Row],[Registro diligenciado]]=TRUE,_xlfn.IFS(AND(Tabla135[[#This Row],[No. de Control]]=1,Tabla135[[#This Row],[Desplazamiento en la Matriz]]="Impacto"),E593-(E593*Tabla135[[#This Row],[Valor del control]]),AND(Tabla135[[#This Row],[No. de Control]]&gt;1,Tabla135[[#This Row],[Desplazamiento en la Matriz]]="Impacto"),AC592-(AC592*Tabla135[[#This Row],[Valor del control]]),AND(Tabla135[[#This Row],[No. de Control]]=1,Tabla135[[#This Row],[Desplazamiento en la Matriz]]="Probabilidad"),E593,AND(Tabla135[[#This Row],[No. de Control]]&gt;1,Tabla135[[#This Row],[Desplazamiento en la Matriz]]="Probabilidad"),AC592),""),"")</f>
        <v>0.44999999999999996</v>
      </c>
      <c r="AD593" s="310">
        <f>IFERROR(_xlfn.MINIFS(Tabla135[Probabilidad residual],Tabla135[Id Riesgo],Tabla135[[#This Row],[Id Riesgo]]),"")</f>
        <v>0.56000000000000005</v>
      </c>
      <c r="AE593" s="310">
        <f>IFERROR(_xlfn.MINIFS(Tabla135[Impacto residual],Tabla135[Id Riesgo],Tabla135[[#This Row],[Id Riesgo]]),"")</f>
        <v>0.44999999999999996</v>
      </c>
      <c r="AF593" s="310" t="str" cm="1">
        <f t="array" ref="AF5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3" s="310" t="str" cm="1">
        <f t="array" ref="AG5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593" s="213"/>
      <c r="AJ593" s="801">
        <f>_xlfn.MINIFS(Tabla135[Probabilidad residual],Tabla135[Id Riesgo],Tabla135[[#This Row],[Id Riesgo]])</f>
        <v>0.56000000000000005</v>
      </c>
      <c r="AK593" s="801">
        <f>_xlfn.MINIFS(Tabla135[Impacto residual],Tabla135[Id Riesgo],Tabla135[[#This Row],[Id Riesgo]])</f>
        <v>0.44999999999999996</v>
      </c>
      <c r="AL593" s="801"/>
      <c r="AM593" s="801"/>
      <c r="AN593" s="213"/>
      <c r="AO593" s="213"/>
      <c r="AP593" s="213"/>
      <c r="AQ593" s="213"/>
      <c r="AR593" s="213"/>
      <c r="AS593" s="213"/>
      <c r="AT593" s="213"/>
      <c r="AU593" s="213"/>
      <c r="AV593" s="213"/>
      <c r="AW593" s="213"/>
      <c r="AX593" s="213"/>
      <c r="AY593" s="213"/>
    </row>
    <row r="594" spans="1:51" ht="99.45" hidden="1" x14ac:dyDescent="0.4">
      <c r="A594" s="783" t="str">
        <f>Tabla135[[#This Row],[Id Riesgo]]</f>
        <v>RC59</v>
      </c>
      <c r="B594"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4" s="776" t="b">
        <f>Tabla135[[#This Row],[Identificado en paso 1 y 2?]]</f>
        <v>1</v>
      </c>
      <c r="D594" s="801">
        <f>_xlfn.XLOOKUP(Tabla135[[#This Row],[Id Riesgo]],Tabla13[Id Riesgo],Tabla13[Probabilidad],"",1)</f>
        <v>0.8</v>
      </c>
      <c r="E594" s="801">
        <f>IF(C594=TRUE,_xlfn.XLOOKUP(Tabla135[[#This Row],[Id Riesgo]],Tabla13[Id Riesgo],Tabla13[Porcentaje Impacto],"",1),"")</f>
        <v>0.6</v>
      </c>
      <c r="F594" s="290" t="str">
        <f t="shared" si="58"/>
        <v>RC59</v>
      </c>
      <c r="G594" s="414" t="b">
        <f>_xlfn.XLOOKUP(F594,Tabla13[Id Riesgo],Tabla13[Registro diligenciado],FALSE,1)</f>
        <v>1</v>
      </c>
      <c r="H594" s="290" t="str">
        <f>IF(G594,_xlfn.XLOOKUP(F594,Tabla6[Id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4" s="327">
        <f>_xlfn.XLOOKUP(Tabla135[[#This Row],[Id Riesgo]],Tabla13[Id Riesgo],Tabla13[Probabilidad])</f>
        <v>0.8</v>
      </c>
      <c r="J594" s="327">
        <f>_xlfn.XLOOKUP(Tabla135[[#This Row],[Id Riesgo]],Tabla13[Id Riesgo],Tabla13[Porcentaje Impacto],"",1)</f>
        <v>0.6</v>
      </c>
      <c r="K594" s="311">
        <v>3</v>
      </c>
      <c r="L594" s="314"/>
      <c r="M594" s="314"/>
      <c r="N594" s="314"/>
      <c r="O594" s="295"/>
      <c r="P594" s="314"/>
      <c r="Q594" s="328" t="str">
        <f>_xlfn.TEXTJOIN(" ",TRUE,Tabla135[[#This Row],[Actividad - Acción ¿Qué?
Inicia con verbo]],Tabla135[[#This Row],[Complemento
(Observaciones o desviaciones)]])</f>
        <v/>
      </c>
      <c r="R594" s="295"/>
      <c r="S594" s="327" t="str">
        <f>_xlfn.XLOOKUP(Tabla135[[#This Row],[Tipo de control]],Tabla7[Tipo de control],Tabla7[Peso],"",1)</f>
        <v/>
      </c>
      <c r="T594" s="290" t="str">
        <f>_xlfn.XLOOKUP(Tabla135[[#This Row],[Tipo de control]],Tabla7[Tipo de control],Tabla7[Afectación matriz],"",1)</f>
        <v/>
      </c>
      <c r="U594" s="295"/>
      <c r="V594" s="327" t="str">
        <f>_xlfn.XLOOKUP(Tabla135[[#This Row],[Implementación]],Tabla11[Implementación],Tabla11[Peso],"",1)</f>
        <v/>
      </c>
      <c r="W594" s="295"/>
      <c r="X594" s="295"/>
      <c r="Y594" s="295"/>
      <c r="Z594" s="295"/>
      <c r="AA594" s="310" t="str">
        <f>IFERROR(Tabla135[[#This Row],[Peso del control]]+Tabla135[[#This Row],[Peso de la implementación]],"")</f>
        <v/>
      </c>
      <c r="AB594" s="310" t="str" cm="1">
        <f t="array" ref="AB594">IFERROR(IF(Tabla135[[#This Row],[Registro diligenciado]]=TRUE,_xlfn.IFS(AND(Tabla135[[#This Row],[No. de Control]]=1,Tabla135[[#This Row],[Desplazamiento en la Matriz]]="Probabilidad"),D594-(D594*Tabla135[[#This Row],[Valor del control]]),AND(Tabla135[[#This Row],[No. de Control]]&gt;1,Tabla135[[#This Row],[Desplazamiento en la Matriz]]="Probabilidad"),AB593-(AB593*Tabla135[[#This Row],[Valor del control]]),AND(Tabla135[[#This Row],[No. de Control]]=1,Tabla135[[#This Row],[Desplazamiento en la Matriz]]="Impacto"),D594,AND(Tabla135[[#This Row],[No. de Control]]&gt;1,Tabla135[[#This Row],[Desplazamiento en la Matriz]]="Impacto"),AB593),""),"")</f>
        <v/>
      </c>
      <c r="AC594" s="310" t="str" cm="1">
        <f t="array" ref="AC594">IFERROR(IF(Tabla135[[#This Row],[Registro diligenciado]]=TRUE,_xlfn.IFS(AND(Tabla135[[#This Row],[No. de Control]]=1,Tabla135[[#This Row],[Desplazamiento en la Matriz]]="Impacto"),E594-(E594*Tabla135[[#This Row],[Valor del control]]),AND(Tabla135[[#This Row],[No. de Control]]&gt;1,Tabla135[[#This Row],[Desplazamiento en la Matriz]]="Impacto"),AC593-(AC593*Tabla135[[#This Row],[Valor del control]]),AND(Tabla135[[#This Row],[No. de Control]]=1,Tabla135[[#This Row],[Desplazamiento en la Matriz]]="Probabilidad"),E594,AND(Tabla135[[#This Row],[No. de Control]]&gt;1,Tabla135[[#This Row],[Desplazamiento en la Matriz]]="Probabilidad"),AC593),""),"")</f>
        <v/>
      </c>
      <c r="AD594" s="310">
        <f>IFERROR(_xlfn.MINIFS(Tabla135[Probabilidad residual],Tabla135[Id Riesgo],Tabla135[[#This Row],[Id Riesgo]]),"")</f>
        <v>0.56000000000000005</v>
      </c>
      <c r="AE594" s="310">
        <f>IFERROR(_xlfn.MINIFS(Tabla135[Impacto residual],Tabla135[Id Riesgo],Tabla135[[#This Row],[Id Riesgo]]),"")</f>
        <v>0.44999999999999996</v>
      </c>
      <c r="AF594" s="310" t="str" cm="1">
        <f t="array" ref="AF5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4" s="310" t="str" cm="1">
        <f t="array" ref="AG5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4" s="213"/>
      <c r="AJ594" s="801">
        <f>_xlfn.MINIFS(Tabla135[Probabilidad residual],Tabla135[Id Riesgo],Tabla135[[#This Row],[Id Riesgo]])</f>
        <v>0.56000000000000005</v>
      </c>
      <c r="AK594" s="801">
        <f>_xlfn.MINIFS(Tabla135[Impacto residual],Tabla135[Id Riesgo],Tabla135[[#This Row],[Id Riesgo]])</f>
        <v>0.44999999999999996</v>
      </c>
      <c r="AL594" s="801"/>
      <c r="AM594" s="801"/>
      <c r="AN594" s="213"/>
      <c r="AO594" s="213"/>
      <c r="AP594" s="213"/>
      <c r="AQ594" s="213"/>
      <c r="AR594" s="213"/>
      <c r="AS594" s="213"/>
      <c r="AT594" s="213"/>
      <c r="AU594" s="213"/>
      <c r="AV594" s="213"/>
      <c r="AW594" s="213"/>
      <c r="AX594" s="213"/>
      <c r="AY594" s="213"/>
    </row>
    <row r="595" spans="1:51" ht="99.45" hidden="1" x14ac:dyDescent="0.4">
      <c r="A595" s="783" t="str">
        <f>Tabla135[[#This Row],[Id Riesgo]]</f>
        <v>RC59</v>
      </c>
      <c r="B595"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5" s="776" t="b">
        <f>Tabla135[[#This Row],[Identificado en paso 1 y 2?]]</f>
        <v>1</v>
      </c>
      <c r="D595" s="801">
        <f>_xlfn.XLOOKUP(Tabla135[[#This Row],[Id Riesgo]],Tabla13[Id Riesgo],Tabla13[Probabilidad],"",1)</f>
        <v>0.8</v>
      </c>
      <c r="E595" s="801">
        <f>IF(C595=TRUE,_xlfn.XLOOKUP(Tabla135[[#This Row],[Id Riesgo]],Tabla13[Id Riesgo],Tabla13[Porcentaje Impacto],"",1),"")</f>
        <v>0.6</v>
      </c>
      <c r="F595" s="290" t="str">
        <f t="shared" si="58"/>
        <v>RC59</v>
      </c>
      <c r="G595" s="414" t="b">
        <f>_xlfn.XLOOKUP(F595,Tabla13[Id Riesgo],Tabla13[Registro diligenciado],FALSE,1)</f>
        <v>1</v>
      </c>
      <c r="H595" s="290" t="str">
        <f>IF(G595,_xlfn.XLOOKUP(F595,Tabla6[Id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5" s="327">
        <f>_xlfn.XLOOKUP(Tabla135[[#This Row],[Id Riesgo]],Tabla13[Id Riesgo],Tabla13[Probabilidad])</f>
        <v>0.8</v>
      </c>
      <c r="J595" s="327">
        <f>_xlfn.XLOOKUP(Tabla135[[#This Row],[Id Riesgo]],Tabla13[Id Riesgo],Tabla13[Porcentaje Impacto],"",1)</f>
        <v>0.6</v>
      </c>
      <c r="K595" s="311">
        <v>4</v>
      </c>
      <c r="L595" s="314"/>
      <c r="M595" s="314"/>
      <c r="N595" s="314"/>
      <c r="O595" s="295"/>
      <c r="P595" s="314"/>
      <c r="Q595" s="328" t="str">
        <f>_xlfn.TEXTJOIN(" ",TRUE,Tabla135[[#This Row],[Actividad - Acción ¿Qué?
Inicia con verbo]],Tabla135[[#This Row],[Complemento
(Observaciones o desviaciones)]])</f>
        <v/>
      </c>
      <c r="R595" s="295"/>
      <c r="S595" s="327" t="str">
        <f>_xlfn.XLOOKUP(Tabla135[[#This Row],[Tipo de control]],Tabla7[Tipo de control],Tabla7[Peso],"",1)</f>
        <v/>
      </c>
      <c r="T595" s="290" t="str">
        <f>_xlfn.XLOOKUP(Tabla135[[#This Row],[Tipo de control]],Tabla7[Tipo de control],Tabla7[Afectación matriz],"",1)</f>
        <v/>
      </c>
      <c r="U595" s="295"/>
      <c r="V595" s="327" t="str">
        <f>_xlfn.XLOOKUP(Tabla135[[#This Row],[Implementación]],Tabla11[Implementación],Tabla11[Peso],"",1)</f>
        <v/>
      </c>
      <c r="W595" s="295"/>
      <c r="X595" s="295"/>
      <c r="Y595" s="295"/>
      <c r="Z595" s="295"/>
      <c r="AA595" s="310" t="str">
        <f>IFERROR(Tabla135[[#This Row],[Peso del control]]+Tabla135[[#This Row],[Peso de la implementación]],"")</f>
        <v/>
      </c>
      <c r="AB595" s="310" t="str" cm="1">
        <f t="array" ref="AB595">IFERROR(IF(Tabla135[[#This Row],[Registro diligenciado]]=TRUE,_xlfn.IFS(AND(Tabla135[[#This Row],[No. de Control]]=1,Tabla135[[#This Row],[Desplazamiento en la Matriz]]="Probabilidad"),D595-(D595*Tabla135[[#This Row],[Valor del control]]),AND(Tabla135[[#This Row],[No. de Control]]&gt;1,Tabla135[[#This Row],[Desplazamiento en la Matriz]]="Probabilidad"),AB594-(AB594*Tabla135[[#This Row],[Valor del control]]),AND(Tabla135[[#This Row],[No. de Control]]=1,Tabla135[[#This Row],[Desplazamiento en la Matriz]]="Impacto"),D595,AND(Tabla135[[#This Row],[No. de Control]]&gt;1,Tabla135[[#This Row],[Desplazamiento en la Matriz]]="Impacto"),AB594),""),"")</f>
        <v/>
      </c>
      <c r="AC595" s="310" t="str" cm="1">
        <f t="array" ref="AC595">IFERROR(IF(Tabla135[[#This Row],[Registro diligenciado]]=TRUE,_xlfn.IFS(AND(Tabla135[[#This Row],[No. de Control]]=1,Tabla135[[#This Row],[Desplazamiento en la Matriz]]="Impacto"),E595-(E595*Tabla135[[#This Row],[Valor del control]]),AND(Tabla135[[#This Row],[No. de Control]]&gt;1,Tabla135[[#This Row],[Desplazamiento en la Matriz]]="Impacto"),AC594-(AC594*Tabla135[[#This Row],[Valor del control]]),AND(Tabla135[[#This Row],[No. de Control]]=1,Tabla135[[#This Row],[Desplazamiento en la Matriz]]="Probabilidad"),E595,AND(Tabla135[[#This Row],[No. de Control]]&gt;1,Tabla135[[#This Row],[Desplazamiento en la Matriz]]="Probabilidad"),AC594),""),"")</f>
        <v/>
      </c>
      <c r="AD595" s="310">
        <f>IFERROR(_xlfn.MINIFS(Tabla135[Probabilidad residual],Tabla135[Id Riesgo],Tabla135[[#This Row],[Id Riesgo]]),"")</f>
        <v>0.56000000000000005</v>
      </c>
      <c r="AE595" s="310">
        <f>IFERROR(_xlfn.MINIFS(Tabla135[Impacto residual],Tabla135[Id Riesgo],Tabla135[[#This Row],[Id Riesgo]]),"")</f>
        <v>0.44999999999999996</v>
      </c>
      <c r="AF595" s="310" t="str" cm="1">
        <f t="array" ref="AF5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5" s="310" t="str" cm="1">
        <f t="array" ref="AG5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5" s="213"/>
      <c r="AJ595" s="801">
        <f>_xlfn.MINIFS(Tabla135[Probabilidad residual],Tabla135[Id Riesgo],Tabla135[[#This Row],[Id Riesgo]])</f>
        <v>0.56000000000000005</v>
      </c>
      <c r="AK595" s="801">
        <f>_xlfn.MINIFS(Tabla135[Impacto residual],Tabla135[Id Riesgo],Tabla135[[#This Row],[Id Riesgo]])</f>
        <v>0.44999999999999996</v>
      </c>
      <c r="AL595" s="801"/>
      <c r="AM595" s="801"/>
      <c r="AN595" s="213"/>
      <c r="AO595" s="213"/>
      <c r="AP595" s="213"/>
      <c r="AQ595" s="213"/>
      <c r="AR595" s="213"/>
      <c r="AS595" s="213"/>
      <c r="AT595" s="213"/>
      <c r="AU595" s="213"/>
      <c r="AV595" s="213"/>
      <c r="AW595" s="213"/>
      <c r="AX595" s="213"/>
      <c r="AY595" s="213"/>
    </row>
    <row r="596" spans="1:51" ht="99.45" hidden="1" x14ac:dyDescent="0.4">
      <c r="A596" s="783" t="str">
        <f>Tabla135[[#This Row],[Id Riesgo]]</f>
        <v>RC59</v>
      </c>
      <c r="B596"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6" s="776" t="b">
        <f>Tabla135[[#This Row],[Identificado en paso 1 y 2?]]</f>
        <v>1</v>
      </c>
      <c r="D596" s="801">
        <f>_xlfn.XLOOKUP(Tabla135[[#This Row],[Id Riesgo]],Tabla13[Id Riesgo],Tabla13[Probabilidad],"",1)</f>
        <v>0.8</v>
      </c>
      <c r="E596" s="801">
        <f>IF(C596=TRUE,_xlfn.XLOOKUP(Tabla135[[#This Row],[Id Riesgo]],Tabla13[Id Riesgo],Tabla13[Porcentaje Impacto],"",1),"")</f>
        <v>0.6</v>
      </c>
      <c r="F596" s="290" t="str">
        <f t="shared" si="58"/>
        <v>RC59</v>
      </c>
      <c r="G596" s="414" t="b">
        <f>_xlfn.XLOOKUP(F596,Tabla13[Id Riesgo],Tabla13[Registro diligenciado],FALSE,1)</f>
        <v>1</v>
      </c>
      <c r="H596" s="290" t="str">
        <f>IF(G596,_xlfn.XLOOKUP(F596,Tabla6[Id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6" s="327">
        <f>_xlfn.XLOOKUP(Tabla135[[#This Row],[Id Riesgo]],Tabla13[Id Riesgo],Tabla13[Probabilidad])</f>
        <v>0.8</v>
      </c>
      <c r="J596" s="327">
        <f>_xlfn.XLOOKUP(Tabla135[[#This Row],[Id Riesgo]],Tabla13[Id Riesgo],Tabla13[Porcentaje Impacto],"",1)</f>
        <v>0.6</v>
      </c>
      <c r="K596" s="311">
        <v>5</v>
      </c>
      <c r="L596" s="314"/>
      <c r="M596" s="314"/>
      <c r="N596" s="314"/>
      <c r="O596" s="295"/>
      <c r="P596" s="314"/>
      <c r="Q596" s="328" t="str">
        <f>_xlfn.TEXTJOIN(" ",TRUE,Tabla135[[#This Row],[Actividad - Acción ¿Qué?
Inicia con verbo]],Tabla135[[#This Row],[Complemento
(Observaciones o desviaciones)]])</f>
        <v/>
      </c>
      <c r="R596" s="295"/>
      <c r="S596" s="327" t="str">
        <f>_xlfn.XLOOKUP(Tabla135[[#This Row],[Tipo de control]],Tabla7[Tipo de control],Tabla7[Peso],"",1)</f>
        <v/>
      </c>
      <c r="T596" s="290" t="str">
        <f>_xlfn.XLOOKUP(Tabla135[[#This Row],[Tipo de control]],Tabla7[Tipo de control],Tabla7[Afectación matriz],"",1)</f>
        <v/>
      </c>
      <c r="U596" s="295"/>
      <c r="V596" s="327" t="str">
        <f>_xlfn.XLOOKUP(Tabla135[[#This Row],[Implementación]],Tabla11[Implementación],Tabla11[Peso],"",1)</f>
        <v/>
      </c>
      <c r="W596" s="295"/>
      <c r="X596" s="295"/>
      <c r="Y596" s="295"/>
      <c r="Z596" s="295"/>
      <c r="AA596" s="310" t="str">
        <f>IFERROR(Tabla135[[#This Row],[Peso del control]]+Tabla135[[#This Row],[Peso de la implementación]],"")</f>
        <v/>
      </c>
      <c r="AB596" s="310" t="str" cm="1">
        <f t="array" ref="AB596">IFERROR(IF(Tabla135[[#This Row],[Registro diligenciado]]=TRUE,_xlfn.IFS(AND(Tabla135[[#This Row],[No. de Control]]=1,Tabla135[[#This Row],[Desplazamiento en la Matriz]]="Probabilidad"),D596-(D596*Tabla135[[#This Row],[Valor del control]]),AND(Tabla135[[#This Row],[No. de Control]]&gt;1,Tabla135[[#This Row],[Desplazamiento en la Matriz]]="Probabilidad"),AB595-(AB595*Tabla135[[#This Row],[Valor del control]]),AND(Tabla135[[#This Row],[No. de Control]]=1,Tabla135[[#This Row],[Desplazamiento en la Matriz]]="Impacto"),D596,AND(Tabla135[[#This Row],[No. de Control]]&gt;1,Tabla135[[#This Row],[Desplazamiento en la Matriz]]="Impacto"),AB595),""),"")</f>
        <v/>
      </c>
      <c r="AC596" s="310" t="str" cm="1">
        <f t="array" ref="AC596">IFERROR(IF(Tabla135[[#This Row],[Registro diligenciado]]=TRUE,_xlfn.IFS(AND(Tabla135[[#This Row],[No. de Control]]=1,Tabla135[[#This Row],[Desplazamiento en la Matriz]]="Impacto"),E596-(E596*Tabla135[[#This Row],[Valor del control]]),AND(Tabla135[[#This Row],[No. de Control]]&gt;1,Tabla135[[#This Row],[Desplazamiento en la Matriz]]="Impacto"),AC595-(AC595*Tabla135[[#This Row],[Valor del control]]),AND(Tabla135[[#This Row],[No. de Control]]=1,Tabla135[[#This Row],[Desplazamiento en la Matriz]]="Probabilidad"),E596,AND(Tabla135[[#This Row],[No. de Control]]&gt;1,Tabla135[[#This Row],[Desplazamiento en la Matriz]]="Probabilidad"),AC595),""),"")</f>
        <v/>
      </c>
      <c r="AD596" s="310">
        <f>IFERROR(_xlfn.MINIFS(Tabla135[Probabilidad residual],Tabla135[Id Riesgo],Tabla135[[#This Row],[Id Riesgo]]),"")</f>
        <v>0.56000000000000005</v>
      </c>
      <c r="AE596" s="310">
        <f>IFERROR(_xlfn.MINIFS(Tabla135[Impacto residual],Tabla135[Id Riesgo],Tabla135[[#This Row],[Id Riesgo]]),"")</f>
        <v>0.44999999999999996</v>
      </c>
      <c r="AF596" s="310" t="str" cm="1">
        <f t="array" ref="AF5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6" s="310" t="str" cm="1">
        <f t="array" ref="AG5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6" s="213"/>
      <c r="AJ596" s="801">
        <f>_xlfn.MINIFS(Tabla135[Probabilidad residual],Tabla135[Id Riesgo],Tabla135[[#This Row],[Id Riesgo]])</f>
        <v>0.56000000000000005</v>
      </c>
      <c r="AK596" s="801">
        <f>_xlfn.MINIFS(Tabla135[Impacto residual],Tabla135[Id Riesgo],Tabla135[[#This Row],[Id Riesgo]])</f>
        <v>0.44999999999999996</v>
      </c>
      <c r="AL596" s="801"/>
      <c r="AM596" s="801"/>
      <c r="AN596" s="213"/>
      <c r="AO596" s="213"/>
      <c r="AP596" s="213"/>
      <c r="AQ596" s="213"/>
      <c r="AR596" s="213"/>
      <c r="AS596" s="213"/>
      <c r="AT596" s="213"/>
      <c r="AU596" s="213"/>
      <c r="AV596" s="213"/>
      <c r="AW596" s="213"/>
      <c r="AX596" s="213"/>
      <c r="AY596" s="213"/>
    </row>
    <row r="597" spans="1:51" ht="99.45" hidden="1" x14ac:dyDescent="0.4">
      <c r="A597" s="783" t="str">
        <f>Tabla135[[#This Row],[Id Riesgo]]</f>
        <v>RC59</v>
      </c>
      <c r="B597"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7" s="776" t="b">
        <f>Tabla135[[#This Row],[Identificado en paso 1 y 2?]]</f>
        <v>1</v>
      </c>
      <c r="D597" s="801">
        <f>_xlfn.XLOOKUP(Tabla135[[#This Row],[Id Riesgo]],Tabla13[Id Riesgo],Tabla13[Probabilidad],"",1)</f>
        <v>0.8</v>
      </c>
      <c r="E597" s="801">
        <f>IF(C597=TRUE,_xlfn.XLOOKUP(Tabla135[[#This Row],[Id Riesgo]],Tabla13[Id Riesgo],Tabla13[Porcentaje Impacto],"",1),"")</f>
        <v>0.6</v>
      </c>
      <c r="F597" s="290" t="str">
        <f t="shared" si="58"/>
        <v>RC59</v>
      </c>
      <c r="G597" s="414" t="b">
        <f>_xlfn.XLOOKUP(F597,Tabla13[Id Riesgo],Tabla13[Registro diligenciado],FALSE,1)</f>
        <v>1</v>
      </c>
      <c r="H597" s="290" t="str">
        <f>IF(G597,_xlfn.XLOOKUP(F597,Tabla6[Id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7" s="327">
        <f>_xlfn.XLOOKUP(Tabla135[[#This Row],[Id Riesgo]],Tabla13[Id Riesgo],Tabla13[Probabilidad])</f>
        <v>0.8</v>
      </c>
      <c r="J597" s="327">
        <f>_xlfn.XLOOKUP(Tabla135[[#This Row],[Id Riesgo]],Tabla13[Id Riesgo],Tabla13[Porcentaje Impacto],"",1)</f>
        <v>0.6</v>
      </c>
      <c r="K597" s="311">
        <v>6</v>
      </c>
      <c r="L597" s="314"/>
      <c r="M597" s="314"/>
      <c r="N597" s="314"/>
      <c r="O597" s="295"/>
      <c r="P597" s="314"/>
      <c r="Q597" s="328" t="str">
        <f>_xlfn.TEXTJOIN(" ",TRUE,Tabla135[[#This Row],[Actividad - Acción ¿Qué?
Inicia con verbo]],Tabla135[[#This Row],[Complemento
(Observaciones o desviaciones)]])</f>
        <v/>
      </c>
      <c r="R597" s="295"/>
      <c r="S597" s="327" t="str">
        <f>_xlfn.XLOOKUP(Tabla135[[#This Row],[Tipo de control]],Tabla7[Tipo de control],Tabla7[Peso],"",1)</f>
        <v/>
      </c>
      <c r="T597" s="290" t="str">
        <f>_xlfn.XLOOKUP(Tabla135[[#This Row],[Tipo de control]],Tabla7[Tipo de control],Tabla7[Afectación matriz],"",1)</f>
        <v/>
      </c>
      <c r="U597" s="295"/>
      <c r="V597" s="327" t="str">
        <f>_xlfn.XLOOKUP(Tabla135[[#This Row],[Implementación]],Tabla11[Implementación],Tabla11[Peso],"",1)</f>
        <v/>
      </c>
      <c r="W597" s="295"/>
      <c r="X597" s="295"/>
      <c r="Y597" s="295"/>
      <c r="Z597" s="295"/>
      <c r="AA597" s="310" t="str">
        <f>IFERROR(Tabla135[[#This Row],[Peso del control]]+Tabla135[[#This Row],[Peso de la implementación]],"")</f>
        <v/>
      </c>
      <c r="AB597" s="310" t="str" cm="1">
        <f t="array" ref="AB597">IFERROR(IF(Tabla135[[#This Row],[Registro diligenciado]]=TRUE,_xlfn.IFS(AND(Tabla135[[#This Row],[No. de Control]]=1,Tabla135[[#This Row],[Desplazamiento en la Matriz]]="Probabilidad"),D597-(D597*Tabla135[[#This Row],[Valor del control]]),AND(Tabla135[[#This Row],[No. de Control]]&gt;1,Tabla135[[#This Row],[Desplazamiento en la Matriz]]="Probabilidad"),AB596-(AB596*Tabla135[[#This Row],[Valor del control]]),AND(Tabla135[[#This Row],[No. de Control]]=1,Tabla135[[#This Row],[Desplazamiento en la Matriz]]="Impacto"),D597,AND(Tabla135[[#This Row],[No. de Control]]&gt;1,Tabla135[[#This Row],[Desplazamiento en la Matriz]]="Impacto"),AB596),""),"")</f>
        <v/>
      </c>
      <c r="AC597" s="310" t="str" cm="1">
        <f t="array" ref="AC597">IFERROR(IF(Tabla135[[#This Row],[Registro diligenciado]]=TRUE,_xlfn.IFS(AND(Tabla135[[#This Row],[No. de Control]]=1,Tabla135[[#This Row],[Desplazamiento en la Matriz]]="Impacto"),E597-(E597*Tabla135[[#This Row],[Valor del control]]),AND(Tabla135[[#This Row],[No. de Control]]&gt;1,Tabla135[[#This Row],[Desplazamiento en la Matriz]]="Impacto"),AC596-(AC596*Tabla135[[#This Row],[Valor del control]]),AND(Tabla135[[#This Row],[No. de Control]]=1,Tabla135[[#This Row],[Desplazamiento en la Matriz]]="Probabilidad"),E597,AND(Tabla135[[#This Row],[No. de Control]]&gt;1,Tabla135[[#This Row],[Desplazamiento en la Matriz]]="Probabilidad"),AC596),""),"")</f>
        <v/>
      </c>
      <c r="AD597" s="310">
        <f>IFERROR(_xlfn.MINIFS(Tabla135[Probabilidad residual],Tabla135[Id Riesgo],Tabla135[[#This Row],[Id Riesgo]]),"")</f>
        <v>0.56000000000000005</v>
      </c>
      <c r="AE597" s="310">
        <f>IFERROR(_xlfn.MINIFS(Tabla135[Impacto residual],Tabla135[Id Riesgo],Tabla135[[#This Row],[Id Riesgo]]),"")</f>
        <v>0.44999999999999996</v>
      </c>
      <c r="AF597" s="310" t="str" cm="1">
        <f t="array" ref="AF5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7" s="310" t="str" cm="1">
        <f t="array" ref="AG5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7" s="213"/>
      <c r="AJ597" s="801">
        <f>_xlfn.MINIFS(Tabla135[Probabilidad residual],Tabla135[Id Riesgo],Tabla135[[#This Row],[Id Riesgo]])</f>
        <v>0.56000000000000005</v>
      </c>
      <c r="AK597" s="801">
        <f>_xlfn.MINIFS(Tabla135[Impacto residual],Tabla135[Id Riesgo],Tabla135[[#This Row],[Id Riesgo]])</f>
        <v>0.44999999999999996</v>
      </c>
      <c r="AL597" s="801"/>
      <c r="AM597" s="801"/>
      <c r="AN597" s="213"/>
      <c r="AO597" s="213"/>
      <c r="AP597" s="213"/>
      <c r="AQ597" s="213"/>
      <c r="AR597" s="213"/>
      <c r="AS597" s="213"/>
      <c r="AT597" s="213"/>
      <c r="AU597" s="213"/>
      <c r="AV597" s="213"/>
      <c r="AW597" s="213"/>
      <c r="AX597" s="213"/>
      <c r="AY597" s="213"/>
    </row>
    <row r="598" spans="1:51" ht="99.45" hidden="1" x14ac:dyDescent="0.4">
      <c r="A598" s="783" t="str">
        <f>Tabla135[[#This Row],[Id Riesgo]]</f>
        <v>RC59</v>
      </c>
      <c r="B598"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8" s="776" t="b">
        <f>Tabla135[[#This Row],[Identificado en paso 1 y 2?]]</f>
        <v>1</v>
      </c>
      <c r="D598" s="801">
        <f>_xlfn.XLOOKUP(Tabla135[[#This Row],[Id Riesgo]],Tabla13[Id Riesgo],Tabla13[Probabilidad],"",1)</f>
        <v>0.8</v>
      </c>
      <c r="E598" s="801">
        <f>IF(C598=TRUE,_xlfn.XLOOKUP(Tabla135[[#This Row],[Id Riesgo]],Tabla13[Id Riesgo],Tabla13[Porcentaje Impacto],"",1),"")</f>
        <v>0.6</v>
      </c>
      <c r="F598" s="290" t="str">
        <f t="shared" si="58"/>
        <v>RC59</v>
      </c>
      <c r="G598" s="414" t="b">
        <f>_xlfn.XLOOKUP(F598,Tabla13[Id Riesgo],Tabla13[Registro diligenciado],FALSE,1)</f>
        <v>1</v>
      </c>
      <c r="H598" s="290" t="str">
        <f>IF(G598,_xlfn.XLOOKUP(F598,Tabla6[Id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8" s="327">
        <f>_xlfn.XLOOKUP(Tabla135[[#This Row],[Id Riesgo]],Tabla13[Id Riesgo],Tabla13[Probabilidad])</f>
        <v>0.8</v>
      </c>
      <c r="J598" s="327">
        <f>_xlfn.XLOOKUP(Tabla135[[#This Row],[Id Riesgo]],Tabla13[Id Riesgo],Tabla13[Porcentaje Impacto],"",1)</f>
        <v>0.6</v>
      </c>
      <c r="K598" s="311">
        <v>7</v>
      </c>
      <c r="L598" s="314"/>
      <c r="M598" s="314"/>
      <c r="N598" s="314"/>
      <c r="O598" s="295"/>
      <c r="P598" s="314"/>
      <c r="Q598" s="328" t="str">
        <f>_xlfn.TEXTJOIN(" ",TRUE,Tabla135[[#This Row],[Actividad - Acción ¿Qué?
Inicia con verbo]],Tabla135[[#This Row],[Complemento
(Observaciones o desviaciones)]])</f>
        <v/>
      </c>
      <c r="R598" s="295"/>
      <c r="S598" s="327" t="str">
        <f>_xlfn.XLOOKUP(Tabla135[[#This Row],[Tipo de control]],Tabla7[Tipo de control],Tabla7[Peso],"",1)</f>
        <v/>
      </c>
      <c r="T598" s="290" t="str">
        <f>_xlfn.XLOOKUP(Tabla135[[#This Row],[Tipo de control]],Tabla7[Tipo de control],Tabla7[Afectación matriz],"",1)</f>
        <v/>
      </c>
      <c r="U598" s="295"/>
      <c r="V598" s="327" t="str">
        <f>_xlfn.XLOOKUP(Tabla135[[#This Row],[Implementación]],Tabla11[Implementación],Tabla11[Peso],"",1)</f>
        <v/>
      </c>
      <c r="W598" s="295"/>
      <c r="X598" s="295"/>
      <c r="Y598" s="295"/>
      <c r="Z598" s="295"/>
      <c r="AA598" s="310" t="str">
        <f>IFERROR(Tabla135[[#This Row],[Peso del control]]+Tabla135[[#This Row],[Peso de la implementación]],"")</f>
        <v/>
      </c>
      <c r="AB598" s="310" t="str" cm="1">
        <f t="array" ref="AB598">IFERROR(IF(Tabla135[[#This Row],[Registro diligenciado]]=TRUE,_xlfn.IFS(AND(Tabla135[[#This Row],[No. de Control]]=1,Tabla135[[#This Row],[Desplazamiento en la Matriz]]="Probabilidad"),D598-(D598*Tabla135[[#This Row],[Valor del control]]),AND(Tabla135[[#This Row],[No. de Control]]&gt;1,Tabla135[[#This Row],[Desplazamiento en la Matriz]]="Probabilidad"),AB597-(AB597*Tabla135[[#This Row],[Valor del control]]),AND(Tabla135[[#This Row],[No. de Control]]=1,Tabla135[[#This Row],[Desplazamiento en la Matriz]]="Impacto"),D598,AND(Tabla135[[#This Row],[No. de Control]]&gt;1,Tabla135[[#This Row],[Desplazamiento en la Matriz]]="Impacto"),AB597),""),"")</f>
        <v/>
      </c>
      <c r="AC598" s="310" t="str" cm="1">
        <f t="array" ref="AC598">IFERROR(IF(Tabla135[[#This Row],[Registro diligenciado]]=TRUE,_xlfn.IFS(AND(Tabla135[[#This Row],[No. de Control]]=1,Tabla135[[#This Row],[Desplazamiento en la Matriz]]="Impacto"),E598-(E598*Tabla135[[#This Row],[Valor del control]]),AND(Tabla135[[#This Row],[No. de Control]]&gt;1,Tabla135[[#This Row],[Desplazamiento en la Matriz]]="Impacto"),AC597-(AC597*Tabla135[[#This Row],[Valor del control]]),AND(Tabla135[[#This Row],[No. de Control]]=1,Tabla135[[#This Row],[Desplazamiento en la Matriz]]="Probabilidad"),E598,AND(Tabla135[[#This Row],[No. de Control]]&gt;1,Tabla135[[#This Row],[Desplazamiento en la Matriz]]="Probabilidad"),AC597),""),"")</f>
        <v/>
      </c>
      <c r="AD598" s="310">
        <f>IFERROR(_xlfn.MINIFS(Tabla135[Probabilidad residual],Tabla135[Id Riesgo],Tabla135[[#This Row],[Id Riesgo]]),"")</f>
        <v>0.56000000000000005</v>
      </c>
      <c r="AE598" s="310">
        <f>IFERROR(_xlfn.MINIFS(Tabla135[Impacto residual],Tabla135[Id Riesgo],Tabla135[[#This Row],[Id Riesgo]]),"")</f>
        <v>0.44999999999999996</v>
      </c>
      <c r="AF598" s="310" t="str" cm="1">
        <f t="array" ref="AF5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8" s="310" t="str" cm="1">
        <f t="array" ref="AG5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8" s="213"/>
      <c r="AJ598" s="801">
        <f>_xlfn.MINIFS(Tabla135[Probabilidad residual],Tabla135[Id Riesgo],Tabla135[[#This Row],[Id Riesgo]])</f>
        <v>0.56000000000000005</v>
      </c>
      <c r="AK598" s="801">
        <f>_xlfn.MINIFS(Tabla135[Impacto residual],Tabla135[Id Riesgo],Tabla135[[#This Row],[Id Riesgo]])</f>
        <v>0.44999999999999996</v>
      </c>
      <c r="AL598" s="801"/>
      <c r="AM598" s="801"/>
      <c r="AN598" s="213"/>
      <c r="AO598" s="213"/>
      <c r="AP598" s="213"/>
      <c r="AQ598" s="213"/>
      <c r="AR598" s="213"/>
      <c r="AS598" s="213"/>
      <c r="AT598" s="213"/>
      <c r="AU598" s="213"/>
      <c r="AV598" s="213"/>
      <c r="AW598" s="213"/>
      <c r="AX598" s="213"/>
      <c r="AY598" s="213"/>
    </row>
    <row r="599" spans="1:51" ht="99.45" hidden="1" x14ac:dyDescent="0.4">
      <c r="A599" s="783" t="str">
        <f>Tabla135[[#This Row],[Id Riesgo]]</f>
        <v>RC59</v>
      </c>
      <c r="B599"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599" s="776" t="b">
        <f>Tabla135[[#This Row],[Identificado en paso 1 y 2?]]</f>
        <v>1</v>
      </c>
      <c r="D599" s="801">
        <f>_xlfn.XLOOKUP(Tabla135[[#This Row],[Id Riesgo]],Tabla13[Id Riesgo],Tabla13[Probabilidad],"",1)</f>
        <v>0.8</v>
      </c>
      <c r="E599" s="801">
        <f>IF(C599=TRUE,_xlfn.XLOOKUP(Tabla135[[#This Row],[Id Riesgo]],Tabla13[Id Riesgo],Tabla13[Porcentaje Impacto],"",1),"")</f>
        <v>0.6</v>
      </c>
      <c r="F599" s="290" t="str">
        <f t="shared" si="58"/>
        <v>RC59</v>
      </c>
      <c r="G599" s="414" t="b">
        <f>_xlfn.XLOOKUP(F599,Tabla13[Id Riesgo],Tabla13[Registro diligenciado],FALSE,1)</f>
        <v>1</v>
      </c>
      <c r="H599" s="290" t="str">
        <f>IF(G599,_xlfn.XLOOKUP(F599,Tabla6[Id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599" s="327">
        <f>_xlfn.XLOOKUP(Tabla135[[#This Row],[Id Riesgo]],Tabla13[Id Riesgo],Tabla13[Probabilidad])</f>
        <v>0.8</v>
      </c>
      <c r="J599" s="327">
        <f>_xlfn.XLOOKUP(Tabla135[[#This Row],[Id Riesgo]],Tabla13[Id Riesgo],Tabla13[Porcentaje Impacto],"",1)</f>
        <v>0.6</v>
      </c>
      <c r="K599" s="311">
        <v>8</v>
      </c>
      <c r="L599" s="314"/>
      <c r="M599" s="314"/>
      <c r="N599" s="314"/>
      <c r="O599" s="295"/>
      <c r="P599" s="314"/>
      <c r="Q599" s="328" t="str">
        <f>_xlfn.TEXTJOIN(" ",TRUE,Tabla135[[#This Row],[Actividad - Acción ¿Qué?
Inicia con verbo]],Tabla135[[#This Row],[Complemento
(Observaciones o desviaciones)]])</f>
        <v/>
      </c>
      <c r="R599" s="295"/>
      <c r="S599" s="327" t="str">
        <f>_xlfn.XLOOKUP(Tabla135[[#This Row],[Tipo de control]],Tabla7[Tipo de control],Tabla7[Peso],"",1)</f>
        <v/>
      </c>
      <c r="T599" s="290" t="str">
        <f>_xlfn.XLOOKUP(Tabla135[[#This Row],[Tipo de control]],Tabla7[Tipo de control],Tabla7[Afectación matriz],"",1)</f>
        <v/>
      </c>
      <c r="U599" s="295"/>
      <c r="V599" s="327" t="str">
        <f>_xlfn.XLOOKUP(Tabla135[[#This Row],[Implementación]],Tabla11[Implementación],Tabla11[Peso],"",1)</f>
        <v/>
      </c>
      <c r="W599" s="295"/>
      <c r="X599" s="295"/>
      <c r="Y599" s="295"/>
      <c r="Z599" s="295"/>
      <c r="AA599" s="310" t="str">
        <f>IFERROR(Tabla135[[#This Row],[Peso del control]]+Tabla135[[#This Row],[Peso de la implementación]],"")</f>
        <v/>
      </c>
      <c r="AB599" s="310" t="str" cm="1">
        <f t="array" ref="AB599">IFERROR(IF(Tabla135[[#This Row],[Registro diligenciado]]=TRUE,_xlfn.IFS(AND(Tabla135[[#This Row],[No. de Control]]=1,Tabla135[[#This Row],[Desplazamiento en la Matriz]]="Probabilidad"),D599-(D599*Tabla135[[#This Row],[Valor del control]]),AND(Tabla135[[#This Row],[No. de Control]]&gt;1,Tabla135[[#This Row],[Desplazamiento en la Matriz]]="Probabilidad"),AB598-(AB598*Tabla135[[#This Row],[Valor del control]]),AND(Tabla135[[#This Row],[No. de Control]]=1,Tabla135[[#This Row],[Desplazamiento en la Matriz]]="Impacto"),D599,AND(Tabla135[[#This Row],[No. de Control]]&gt;1,Tabla135[[#This Row],[Desplazamiento en la Matriz]]="Impacto"),AB598),""),"")</f>
        <v/>
      </c>
      <c r="AC599" s="310" t="str" cm="1">
        <f t="array" ref="AC599">IFERROR(IF(Tabla135[[#This Row],[Registro diligenciado]]=TRUE,_xlfn.IFS(AND(Tabla135[[#This Row],[No. de Control]]=1,Tabla135[[#This Row],[Desplazamiento en la Matriz]]="Impacto"),E599-(E599*Tabla135[[#This Row],[Valor del control]]),AND(Tabla135[[#This Row],[No. de Control]]&gt;1,Tabla135[[#This Row],[Desplazamiento en la Matriz]]="Impacto"),AC598-(AC598*Tabla135[[#This Row],[Valor del control]]),AND(Tabla135[[#This Row],[No. de Control]]=1,Tabla135[[#This Row],[Desplazamiento en la Matriz]]="Probabilidad"),E599,AND(Tabla135[[#This Row],[No. de Control]]&gt;1,Tabla135[[#This Row],[Desplazamiento en la Matriz]]="Probabilidad"),AC598),""),"")</f>
        <v/>
      </c>
      <c r="AD599" s="310">
        <f>IFERROR(_xlfn.MINIFS(Tabla135[Probabilidad residual],Tabla135[Id Riesgo],Tabla135[[#This Row],[Id Riesgo]]),"")</f>
        <v>0.56000000000000005</v>
      </c>
      <c r="AE599" s="310">
        <f>IFERROR(_xlfn.MINIFS(Tabla135[Impacto residual],Tabla135[Id Riesgo],Tabla135[[#This Row],[Id Riesgo]]),"")</f>
        <v>0.44999999999999996</v>
      </c>
      <c r="AF599" s="310" t="str" cm="1">
        <f t="array" ref="AF5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599" s="310" t="str" cm="1">
        <f t="array" ref="AG5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5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599" s="213"/>
      <c r="AJ599" s="801">
        <f>_xlfn.MINIFS(Tabla135[Probabilidad residual],Tabla135[Id Riesgo],Tabla135[[#This Row],[Id Riesgo]])</f>
        <v>0.56000000000000005</v>
      </c>
      <c r="AK599" s="801">
        <f>_xlfn.MINIFS(Tabla135[Impacto residual],Tabla135[Id Riesgo],Tabla135[[#This Row],[Id Riesgo]])</f>
        <v>0.44999999999999996</v>
      </c>
      <c r="AL599" s="801"/>
      <c r="AM599" s="801"/>
      <c r="AN599" s="213"/>
      <c r="AO599" s="213"/>
      <c r="AP599" s="213"/>
      <c r="AQ599" s="213"/>
      <c r="AR599" s="213"/>
      <c r="AS599" s="213"/>
      <c r="AT599" s="213"/>
      <c r="AU599" s="213"/>
      <c r="AV599" s="213"/>
      <c r="AW599" s="213"/>
      <c r="AX599" s="213"/>
      <c r="AY599" s="213"/>
    </row>
    <row r="600" spans="1:51" ht="99.45" hidden="1" x14ac:dyDescent="0.4">
      <c r="A600" s="783" t="str">
        <f>Tabla135[[#This Row],[Id Riesgo]]</f>
        <v>RC59</v>
      </c>
      <c r="B600"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600" s="776" t="b">
        <f>Tabla135[[#This Row],[Identificado en paso 1 y 2?]]</f>
        <v>1</v>
      </c>
      <c r="D600" s="801">
        <f>_xlfn.XLOOKUP(Tabla135[[#This Row],[Id Riesgo]],Tabla13[Id Riesgo],Tabla13[Probabilidad],"",1)</f>
        <v>0.8</v>
      </c>
      <c r="E600" s="801">
        <f>IF(C600=TRUE,_xlfn.XLOOKUP(Tabla135[[#This Row],[Id Riesgo]],Tabla13[Id Riesgo],Tabla13[Porcentaje Impacto],"",1),"")</f>
        <v>0.6</v>
      </c>
      <c r="F600" s="290" t="str">
        <f t="shared" si="58"/>
        <v>RC59</v>
      </c>
      <c r="G600" s="414" t="b">
        <f>_xlfn.XLOOKUP(F600,Tabla13[Id Riesgo],Tabla13[Registro diligenciado],FALSE,1)</f>
        <v>1</v>
      </c>
      <c r="H600" s="290" t="str">
        <f>IF(G600,_xlfn.XLOOKUP(F600,Tabla6[Id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600" s="327">
        <f>_xlfn.XLOOKUP(Tabla135[[#This Row],[Id Riesgo]],Tabla13[Id Riesgo],Tabla13[Probabilidad])</f>
        <v>0.8</v>
      </c>
      <c r="J600" s="327">
        <f>_xlfn.XLOOKUP(Tabla135[[#This Row],[Id Riesgo]],Tabla13[Id Riesgo],Tabla13[Porcentaje Impacto],"",1)</f>
        <v>0.6</v>
      </c>
      <c r="K600" s="311">
        <v>9</v>
      </c>
      <c r="L600" s="314"/>
      <c r="M600" s="314"/>
      <c r="N600" s="314"/>
      <c r="O600" s="295"/>
      <c r="P600" s="314"/>
      <c r="Q600" s="328" t="str">
        <f>_xlfn.TEXTJOIN(" ",TRUE,Tabla135[[#This Row],[Actividad - Acción ¿Qué?
Inicia con verbo]],Tabla135[[#This Row],[Complemento
(Observaciones o desviaciones)]])</f>
        <v/>
      </c>
      <c r="R600" s="295"/>
      <c r="S600" s="327" t="str">
        <f>_xlfn.XLOOKUP(Tabla135[[#This Row],[Tipo de control]],Tabla7[Tipo de control],Tabla7[Peso],"",1)</f>
        <v/>
      </c>
      <c r="T600" s="290" t="str">
        <f>_xlfn.XLOOKUP(Tabla135[[#This Row],[Tipo de control]],Tabla7[Tipo de control],Tabla7[Afectación matriz],"",1)</f>
        <v/>
      </c>
      <c r="U600" s="295"/>
      <c r="V600" s="327" t="str">
        <f>_xlfn.XLOOKUP(Tabla135[[#This Row],[Implementación]],Tabla11[Implementación],Tabla11[Peso],"",1)</f>
        <v/>
      </c>
      <c r="W600" s="295"/>
      <c r="X600" s="295"/>
      <c r="Y600" s="295"/>
      <c r="Z600" s="295"/>
      <c r="AA600" s="310" t="str">
        <f>IFERROR(Tabla135[[#This Row],[Peso del control]]+Tabla135[[#This Row],[Peso de la implementación]],"")</f>
        <v/>
      </c>
      <c r="AB600" s="310" t="str" cm="1">
        <f t="array" ref="AB600">IFERROR(IF(Tabla135[[#This Row],[Registro diligenciado]]=TRUE,_xlfn.IFS(AND(Tabla135[[#This Row],[No. de Control]]=1,Tabla135[[#This Row],[Desplazamiento en la Matriz]]="Probabilidad"),D600-(D600*Tabla135[[#This Row],[Valor del control]]),AND(Tabla135[[#This Row],[No. de Control]]&gt;1,Tabla135[[#This Row],[Desplazamiento en la Matriz]]="Probabilidad"),AB599-(AB599*Tabla135[[#This Row],[Valor del control]]),AND(Tabla135[[#This Row],[No. de Control]]=1,Tabla135[[#This Row],[Desplazamiento en la Matriz]]="Impacto"),D600,AND(Tabla135[[#This Row],[No. de Control]]&gt;1,Tabla135[[#This Row],[Desplazamiento en la Matriz]]="Impacto"),AB599),""),"")</f>
        <v/>
      </c>
      <c r="AC600" s="310" t="str" cm="1">
        <f t="array" ref="AC600">IFERROR(IF(Tabla135[[#This Row],[Registro diligenciado]]=TRUE,_xlfn.IFS(AND(Tabla135[[#This Row],[No. de Control]]=1,Tabla135[[#This Row],[Desplazamiento en la Matriz]]="Impacto"),E600-(E600*Tabla135[[#This Row],[Valor del control]]),AND(Tabla135[[#This Row],[No. de Control]]&gt;1,Tabla135[[#This Row],[Desplazamiento en la Matriz]]="Impacto"),AC599-(AC599*Tabla135[[#This Row],[Valor del control]]),AND(Tabla135[[#This Row],[No. de Control]]=1,Tabla135[[#This Row],[Desplazamiento en la Matriz]]="Probabilidad"),E600,AND(Tabla135[[#This Row],[No. de Control]]&gt;1,Tabla135[[#This Row],[Desplazamiento en la Matriz]]="Probabilidad"),AC599),""),"")</f>
        <v/>
      </c>
      <c r="AD600" s="310">
        <f>IFERROR(_xlfn.MINIFS(Tabla135[Probabilidad residual],Tabla135[Id Riesgo],Tabla135[[#This Row],[Id Riesgo]]),"")</f>
        <v>0.56000000000000005</v>
      </c>
      <c r="AE600" s="310">
        <f>IFERROR(_xlfn.MINIFS(Tabla135[Impacto residual],Tabla135[Id Riesgo],Tabla135[[#This Row],[Id Riesgo]]),"")</f>
        <v>0.44999999999999996</v>
      </c>
      <c r="AF600" s="310" t="str" cm="1">
        <f t="array" ref="AF6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00" s="310" t="str" cm="1">
        <f t="array" ref="AG6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0" s="213"/>
      <c r="AJ600" s="801">
        <f>_xlfn.MINIFS(Tabla135[Probabilidad residual],Tabla135[Id Riesgo],Tabla135[[#This Row],[Id Riesgo]])</f>
        <v>0.56000000000000005</v>
      </c>
      <c r="AK600" s="801">
        <f>_xlfn.MINIFS(Tabla135[Impacto residual],Tabla135[Id Riesgo],Tabla135[[#This Row],[Id Riesgo]])</f>
        <v>0.44999999999999996</v>
      </c>
      <c r="AL600" s="801"/>
      <c r="AM600" s="801"/>
      <c r="AN600" s="213"/>
      <c r="AO600" s="213"/>
      <c r="AP600" s="213"/>
      <c r="AQ600" s="213"/>
      <c r="AR600" s="213"/>
      <c r="AS600" s="213"/>
      <c r="AT600" s="213"/>
      <c r="AU600" s="213"/>
      <c r="AV600" s="213"/>
      <c r="AW600" s="213"/>
      <c r="AX600" s="213"/>
      <c r="AY600" s="213"/>
    </row>
    <row r="601" spans="1:51" ht="99.45" hidden="1" x14ac:dyDescent="0.4">
      <c r="A601" s="783" t="str">
        <f>Tabla135[[#This Row],[Id Riesgo]]</f>
        <v>RC59</v>
      </c>
      <c r="B601" s="784" t="str">
        <f>Tabla135[[#This Row],[Riesgo]]</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C601" s="776" t="b">
        <f>Tabla135[[#This Row],[Identificado en paso 1 y 2?]]</f>
        <v>1</v>
      </c>
      <c r="D601" s="801">
        <f>_xlfn.XLOOKUP(Tabla135[[#This Row],[Id Riesgo]],Tabla13[Id Riesgo],Tabla13[Probabilidad],"",1)</f>
        <v>0.8</v>
      </c>
      <c r="E601" s="801">
        <f>IF(C601=TRUE,_xlfn.XLOOKUP(Tabla135[[#This Row],[Id Riesgo]],Tabla13[Id Riesgo],Tabla13[Porcentaje Impacto],"",1),"")</f>
        <v>0.6</v>
      </c>
      <c r="F601" s="290" t="str">
        <f t="shared" si="58"/>
        <v>RC59</v>
      </c>
      <c r="G601" s="414" t="b">
        <f>_xlfn.XLOOKUP(F601,Tabla13[Id Riesgo],Tabla13[Registro diligenciado],FALSE,1)</f>
        <v>1</v>
      </c>
      <c r="H601" s="290" t="str">
        <f>IF(G601,_xlfn.XLOOKUP(F601,Tabla6[Id Riesgo],Tabla6[DESCRIPCIÓN DEL RIESGO],FALSE,1),"")</f>
        <v>Posibilidad de afectación Reputacional por Corrupción debido a Causas operativas, Legales, económicas por corrupción, soborno entrante, conflicto de intereses, incumplimiento, tanto en los tiempos de respuesta, como con los estándares de calidad en la atención al ciudadano, al generar respuestas inapropiadas, inoport</v>
      </c>
      <c r="I601" s="327">
        <f>_xlfn.XLOOKUP(Tabla135[[#This Row],[Id Riesgo]],Tabla13[Id Riesgo],Tabla13[Probabilidad])</f>
        <v>0.8</v>
      </c>
      <c r="J601" s="327">
        <f>_xlfn.XLOOKUP(Tabla135[[#This Row],[Id Riesgo]],Tabla13[Id Riesgo],Tabla13[Porcentaje Impacto],"",1)</f>
        <v>0.6</v>
      </c>
      <c r="K601" s="311">
        <v>10</v>
      </c>
      <c r="L601" s="314"/>
      <c r="M601" s="314"/>
      <c r="N601" s="314"/>
      <c r="O601" s="295"/>
      <c r="P601" s="314"/>
      <c r="Q601" s="328" t="str">
        <f>_xlfn.TEXTJOIN(" ",TRUE,Tabla135[[#This Row],[Actividad - Acción ¿Qué?
Inicia con verbo]],Tabla135[[#This Row],[Complemento
(Observaciones o desviaciones)]])</f>
        <v/>
      </c>
      <c r="R601" s="295"/>
      <c r="S601" s="327" t="str">
        <f>_xlfn.XLOOKUP(Tabla135[[#This Row],[Tipo de control]],Tabla7[Tipo de control],Tabla7[Peso],"",1)</f>
        <v/>
      </c>
      <c r="T601" s="290" t="str">
        <f>_xlfn.XLOOKUP(Tabla135[[#This Row],[Tipo de control]],Tabla7[Tipo de control],Tabla7[Afectación matriz],"",1)</f>
        <v/>
      </c>
      <c r="U601" s="295"/>
      <c r="V601" s="327" t="str">
        <f>_xlfn.XLOOKUP(Tabla135[[#This Row],[Implementación]],Tabla11[Implementación],Tabla11[Peso],"",1)</f>
        <v/>
      </c>
      <c r="W601" s="295"/>
      <c r="X601" s="295"/>
      <c r="Y601" s="295"/>
      <c r="Z601" s="295"/>
      <c r="AA601" s="310" t="str">
        <f>IFERROR(Tabla135[[#This Row],[Peso del control]]+Tabla135[[#This Row],[Peso de la implementación]],"")</f>
        <v/>
      </c>
      <c r="AB601" s="310" t="str" cm="1">
        <f t="array" ref="AB601">IFERROR(IF(Tabla135[[#This Row],[Registro diligenciado]]=TRUE,_xlfn.IFS(AND(Tabla135[[#This Row],[No. de Control]]=1,Tabla135[[#This Row],[Desplazamiento en la Matriz]]="Probabilidad"),D601-(D601*Tabla135[[#This Row],[Valor del control]]),AND(Tabla135[[#This Row],[No. de Control]]&gt;1,Tabla135[[#This Row],[Desplazamiento en la Matriz]]="Probabilidad"),AB600-(AB600*Tabla135[[#This Row],[Valor del control]]),AND(Tabla135[[#This Row],[No. de Control]]=1,Tabla135[[#This Row],[Desplazamiento en la Matriz]]="Impacto"),D601,AND(Tabla135[[#This Row],[No. de Control]]&gt;1,Tabla135[[#This Row],[Desplazamiento en la Matriz]]="Impacto"),AB600),""),"")</f>
        <v/>
      </c>
      <c r="AC601" s="310" t="str" cm="1">
        <f t="array" ref="AC601">IFERROR(IF(Tabla135[[#This Row],[Registro diligenciado]]=TRUE,_xlfn.IFS(AND(Tabla135[[#This Row],[No. de Control]]=1,Tabla135[[#This Row],[Desplazamiento en la Matriz]]="Impacto"),E601-(E601*Tabla135[[#This Row],[Valor del control]]),AND(Tabla135[[#This Row],[No. de Control]]&gt;1,Tabla135[[#This Row],[Desplazamiento en la Matriz]]="Impacto"),AC600-(AC600*Tabla135[[#This Row],[Valor del control]]),AND(Tabla135[[#This Row],[No. de Control]]=1,Tabla135[[#This Row],[Desplazamiento en la Matriz]]="Probabilidad"),E601,AND(Tabla135[[#This Row],[No. de Control]]&gt;1,Tabla135[[#This Row],[Desplazamiento en la Matriz]]="Probabilidad"),AC600),""),"")</f>
        <v/>
      </c>
      <c r="AD601" s="310">
        <f>IFERROR(_xlfn.MINIFS(Tabla135[Probabilidad residual],Tabla135[Id Riesgo],Tabla135[[#This Row],[Id Riesgo]]),"")</f>
        <v>0.56000000000000005</v>
      </c>
      <c r="AE601" s="310">
        <f>IFERROR(_xlfn.MINIFS(Tabla135[Impacto residual],Tabla135[Id Riesgo],Tabla135[[#This Row],[Id Riesgo]]),"")</f>
        <v>0.44999999999999996</v>
      </c>
      <c r="AF601" s="310" t="str" cm="1">
        <f t="array" ref="AF6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01" s="310" t="str" cm="1">
        <f t="array" ref="AG6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1" s="213"/>
      <c r="AJ601" s="801">
        <f>_xlfn.MINIFS(Tabla135[Probabilidad residual],Tabla135[Id Riesgo],Tabla135[[#This Row],[Id Riesgo]])</f>
        <v>0.56000000000000005</v>
      </c>
      <c r="AK601" s="801">
        <f>_xlfn.MINIFS(Tabla135[Impacto residual],Tabla135[Id Riesgo],Tabla135[[#This Row],[Id Riesgo]])</f>
        <v>0.44999999999999996</v>
      </c>
      <c r="AL601" s="801"/>
      <c r="AM601" s="801"/>
      <c r="AN601" s="213"/>
      <c r="AO601" s="213"/>
      <c r="AP601" s="213"/>
      <c r="AQ601" s="213"/>
      <c r="AR601" s="213"/>
      <c r="AS601" s="213"/>
      <c r="AT601" s="213"/>
      <c r="AU601" s="213"/>
      <c r="AV601" s="213"/>
      <c r="AW601" s="213"/>
      <c r="AX601" s="213"/>
      <c r="AY601" s="213"/>
    </row>
    <row r="602" spans="1:51" ht="111.9" x14ac:dyDescent="0.4">
      <c r="A602" s="783" t="str">
        <f>Tabla135[[#This Row],[Id Riesgo]]</f>
        <v>RC60</v>
      </c>
      <c r="B602"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2" s="776" t="b">
        <f>Tabla135[[#This Row],[Identificado en paso 1 y 2?]]</f>
        <v>1</v>
      </c>
      <c r="D602" s="801">
        <f>_xlfn.XLOOKUP(Tabla135[[#This Row],[Id Riesgo]],Tabla13[Id Riesgo],Tabla13[Probabilidad],"",1)</f>
        <v>0.8</v>
      </c>
      <c r="E602" s="801">
        <f>IF(C602=TRUE,_xlfn.XLOOKUP(Tabla135[[#This Row],[Id Riesgo]],Tabla13[Id Riesgo],Tabla13[Porcentaje Impacto],"",1),"")</f>
        <v>0.8</v>
      </c>
      <c r="F602" s="290" t="s">
        <v>651</v>
      </c>
      <c r="G602" s="414" t="b">
        <f>_xlfn.XLOOKUP(F602,Tabla13[Id Riesgo],Tabla13[Registro diligenciado],FALSE,1)</f>
        <v>1</v>
      </c>
      <c r="H602" s="290" t="str">
        <f>IF(G602,_xlfn.XLOOKUP(F602,Tabla6[Id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2" s="327">
        <f>_xlfn.XLOOKUP(Tabla135[[#This Row],[Id Riesgo]],Tabla13[Id Riesgo],Tabla13[Probabilidad])</f>
        <v>0.8</v>
      </c>
      <c r="J602" s="327">
        <f>_xlfn.XLOOKUP(Tabla135[[#This Row],[Id Riesgo]],Tabla13[Id Riesgo],Tabla13[Porcentaje Impacto],"",1)</f>
        <v>0.8</v>
      </c>
      <c r="K602" s="311">
        <v>1</v>
      </c>
      <c r="L602" s="314" t="s">
        <v>313</v>
      </c>
      <c r="M602" s="314" t="s">
        <v>128</v>
      </c>
      <c r="N602" s="314" t="s">
        <v>293</v>
      </c>
      <c r="O602" s="295" t="s">
        <v>1108</v>
      </c>
      <c r="P602" s="314" t="s">
        <v>1109</v>
      </c>
      <c r="Q602" s="328" t="str">
        <f>_xlfn.TEXTJOIN(" ",TRUE,Tabla135[[#This Row],[Actividad - Acción ¿Qué?
Inicia con verbo]],Tabla135[[#This Row],[Complemento
(Observaciones o desviaciones)]])</f>
        <v>Desarrollar sensibilización sobre, resultados de las PQRS y conflicto de intereses a colaboradores y contratistas a las subdirecciones adscritas, resaltando las consecuencias de estas acciones en el servidor publico. Realizar la sociaizacion de los resultados de las PQRS y conflicto de intereses a colaboradores y contratistas a las subdirecciones adscritas.
Desarrollar acciones de seguimiento a las PQRS, analizando tiempos de respuestas, nuemero de peticiones, frecuen</v>
      </c>
      <c r="R602" s="295" t="s">
        <v>164</v>
      </c>
      <c r="S602" s="327">
        <f>_xlfn.XLOOKUP(Tabla135[[#This Row],[Tipo de control]],Tabla7[Tipo de control],Tabla7[Peso],"",1)</f>
        <v>0.1</v>
      </c>
      <c r="T602" s="290" t="str">
        <f>_xlfn.XLOOKUP(Tabla135[[#This Row],[Tipo de control]],Tabla7[Tipo de control],Tabla7[Afectación matriz],"",1)</f>
        <v>Impacto</v>
      </c>
      <c r="U602" s="295" t="s">
        <v>136</v>
      </c>
      <c r="V602" s="327">
        <f>_xlfn.XLOOKUP(Tabla135[[#This Row],[Implementación]],Tabla11[Implementación],Tabla11[Peso],"",1)</f>
        <v>0.15</v>
      </c>
      <c r="W602" s="295" t="s">
        <v>161</v>
      </c>
      <c r="X602" s="295" t="s">
        <v>204</v>
      </c>
      <c r="Y602" s="295" t="s">
        <v>100</v>
      </c>
      <c r="Z602" s="295" t="s">
        <v>163</v>
      </c>
      <c r="AA602" s="310">
        <f>IFERROR(Tabla135[[#This Row],[Peso del control]]+Tabla135[[#This Row],[Peso de la implementación]],"")</f>
        <v>0.25</v>
      </c>
      <c r="AB602" s="310" cm="1">
        <f t="array" ref="AB602">IFERROR(IF(Tabla135[[#This Row],[Registro diligenciado]]=TRUE,_xlfn.IFS(AND(Tabla135[[#This Row],[No. de Control]]=1,Tabla135[[#This Row],[Desplazamiento en la Matriz]]="Probabilidad"),D602-(D602*Tabla135[[#This Row],[Valor del control]]),AND(Tabla135[[#This Row],[No. de Control]]&gt;1,Tabla135[[#This Row],[Desplazamiento en la Matriz]]="Probabilidad"),AB601-(AB601*Tabla135[[#This Row],[Valor del control]]),AND(Tabla135[[#This Row],[No. de Control]]=1,Tabla135[[#This Row],[Desplazamiento en la Matriz]]="Impacto"),D602,AND(Tabla135[[#This Row],[No. de Control]]&gt;1,Tabla135[[#This Row],[Desplazamiento en la Matriz]]="Impacto"),AB601),""),"")</f>
        <v>0.8</v>
      </c>
      <c r="AC602" s="310" cm="1">
        <f t="array" ref="AC602">IFERROR(IF(Tabla135[[#This Row],[Registro diligenciado]]=TRUE,_xlfn.IFS(AND(Tabla135[[#This Row],[No. de Control]]=1,Tabla135[[#This Row],[Desplazamiento en la Matriz]]="Impacto"),E602-(E602*Tabla135[[#This Row],[Valor del control]]),AND(Tabla135[[#This Row],[No. de Control]]&gt;1,Tabla135[[#This Row],[Desplazamiento en la Matriz]]="Impacto"),AC601-(AC601*Tabla135[[#This Row],[Valor del control]]),AND(Tabla135[[#This Row],[No. de Control]]=1,Tabla135[[#This Row],[Desplazamiento en la Matriz]]="Probabilidad"),E602,AND(Tabla135[[#This Row],[No. de Control]]&gt;1,Tabla135[[#This Row],[Desplazamiento en la Matriz]]="Probabilidad"),AC601),""),"")</f>
        <v>0.60000000000000009</v>
      </c>
      <c r="AD602" s="310">
        <f>IFERROR(_xlfn.MINIFS(Tabla135[Probabilidad residual],Tabla135[Id Riesgo],Tabla135[[#This Row],[Id Riesgo]]),"")</f>
        <v>0.8</v>
      </c>
      <c r="AE602" s="310">
        <f>IFERROR(_xlfn.MINIFS(Tabla135[Impacto residual],Tabla135[Id Riesgo],Tabla135[[#This Row],[Id Riesgo]]),"")</f>
        <v>0.60000000000000009</v>
      </c>
      <c r="AF602" s="310" t="str" cm="1">
        <f t="array" ref="AF6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2" s="310" t="str" cm="1">
        <f t="array" ref="AG6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602" s="213"/>
      <c r="AJ602" s="801">
        <f>_xlfn.MINIFS(Tabla135[Probabilidad residual],Tabla135[Id Riesgo],Tabla135[[#This Row],[Id Riesgo]])</f>
        <v>0.8</v>
      </c>
      <c r="AK602" s="801">
        <f>_xlfn.MINIFS(Tabla135[Impacto residual],Tabla135[Id Riesgo],Tabla135[[#This Row],[Id Riesgo]])</f>
        <v>0.60000000000000009</v>
      </c>
      <c r="AL602" s="801" t="str" cm="1">
        <f t="array" ref="AL602">IFERROR(_xlfn.IFS(AND(AJ602&gt;=CONFIGURACIÓN!$BF$6,AJ602&lt;=CONFIGURACIÓN!$BG$6),CONFIGURACIÓN!$BE$6,AND(AJ602&gt;=CONFIGURACIÓN!$BF$7,AJ602&lt;=CONFIGURACIÓN!$BG$7),CONFIGURACIÓN!$BE$7,AND(AJ602&gt;=CONFIGURACIÓN!$BF$8,AJ602&lt;=CONFIGURACIÓN!$BG$8),CONFIGURACIÓN!$BE$8,AND(AJ602&gt;=CONFIGURACIÓN!$BF$9,AJ602&lt;=CONFIGURACIÓN!$BG$9),CONFIGURACIÓN!$BE$9,AND(AJ602&gt;=CONFIGURACIÓN!$BF$10,AJ602&lt;=CONFIGURACIÓN!$BG$10),CONFIGURACIÓN!$BE$10),"")</f>
        <v>Alta</v>
      </c>
      <c r="AM602" s="801" t="str" cm="1">
        <f t="array" ref="AM602">IFERROR(_xlfn.IFS(AND(AK602&gt;=CONFIGURACIÓN!$BJ$6,AK602&lt;=CONFIGURACIÓN!$BK$6),CONFIGURACIÓN!$BI$6,AND(AK602&gt;=CONFIGURACIÓN!$BJ$7,AK602&lt;=CONFIGURACIÓN!$BK$7),CONFIGURACIÓN!$BI$7,AND(AK602&gt;=CONFIGURACIÓN!$BJ$8,AK602&lt;=CONFIGURACIÓN!$BK$8),CONFIGURACIÓN!$BI$8,AND(AK602&gt;=CONFIGURACIÓN!$BJ$9,AK602&lt;=CONFIGURACIÓN!$BK$9),CONFIGURACIÓN!$BI$9,AND(AK602&gt;=CONFIGURACIÓN!$BJ$10,AK602&lt;=CONFIGURACIÓN!$BK$10),CONFIGURACIÓN!$BI$10),"")</f>
        <v>Moderado</v>
      </c>
      <c r="AN602" s="213"/>
      <c r="AO602" s="213"/>
      <c r="AP602" s="213"/>
      <c r="AQ602" s="213"/>
      <c r="AR602" s="213"/>
      <c r="AS602" s="213"/>
      <c r="AT602" s="213"/>
      <c r="AU602" s="213"/>
      <c r="AV602" s="213"/>
      <c r="AW602" s="213"/>
      <c r="AX602" s="213"/>
      <c r="AY602" s="213"/>
    </row>
    <row r="603" spans="1:51" ht="111.9" x14ac:dyDescent="0.4">
      <c r="A603" s="783" t="str">
        <f>Tabla135[[#This Row],[Id Riesgo]]</f>
        <v>RC60</v>
      </c>
      <c r="B603"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3" s="776" t="b">
        <f>Tabla135[[#This Row],[Identificado en paso 1 y 2?]]</f>
        <v>1</v>
      </c>
      <c r="D603" s="801">
        <f>_xlfn.XLOOKUP(Tabla135[[#This Row],[Id Riesgo]],Tabla13[Id Riesgo],Tabla13[Probabilidad],"",1)</f>
        <v>0.8</v>
      </c>
      <c r="E603" s="801">
        <f>IF(C603=TRUE,_xlfn.XLOOKUP(Tabla135[[#This Row],[Id Riesgo]],Tabla13[Id Riesgo],Tabla13[Porcentaje Impacto],"",1),"")</f>
        <v>0.8</v>
      </c>
      <c r="F603" s="290" t="str">
        <f t="shared" ref="F603:F611" si="59">F602</f>
        <v>RC60</v>
      </c>
      <c r="G603" s="414" t="b">
        <f>_xlfn.XLOOKUP(F603,Tabla13[Id Riesgo],Tabla13[Registro diligenciado],FALSE,1)</f>
        <v>1</v>
      </c>
      <c r="H603" s="290" t="str">
        <f>IF(G603,_xlfn.XLOOKUP(F603,Tabla6[Id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3" s="327">
        <f>_xlfn.XLOOKUP(Tabla135[[#This Row],[Id Riesgo]],Tabla13[Id Riesgo],Tabla13[Probabilidad])</f>
        <v>0.8</v>
      </c>
      <c r="J603" s="327">
        <f>_xlfn.XLOOKUP(Tabla135[[#This Row],[Id Riesgo]],Tabla13[Id Riesgo],Tabla13[Porcentaje Impacto],"",1)</f>
        <v>0.8</v>
      </c>
      <c r="K603" s="311">
        <v>2</v>
      </c>
      <c r="L603" s="314"/>
      <c r="M603" s="314"/>
      <c r="N603" s="314"/>
      <c r="O603" s="295"/>
      <c r="P603" s="314"/>
      <c r="Q603" s="328" t="str">
        <f>_xlfn.TEXTJOIN(" ",TRUE,Tabla135[[#This Row],[Actividad - Acción ¿Qué?
Inicia con verbo]],Tabla135[[#This Row],[Complemento
(Observaciones o desviaciones)]])</f>
        <v/>
      </c>
      <c r="R603" s="295"/>
      <c r="S603" s="327" t="str">
        <f>_xlfn.XLOOKUP(Tabla135[[#This Row],[Tipo de control]],Tabla7[Tipo de control],Tabla7[Peso],"",1)</f>
        <v/>
      </c>
      <c r="T603" s="290" t="str">
        <f>_xlfn.XLOOKUP(Tabla135[[#This Row],[Tipo de control]],Tabla7[Tipo de control],Tabla7[Afectación matriz],"",1)</f>
        <v/>
      </c>
      <c r="U603" s="295"/>
      <c r="V603" s="327" t="str">
        <f>_xlfn.XLOOKUP(Tabla135[[#This Row],[Implementación]],Tabla11[Implementación],Tabla11[Peso],"",1)</f>
        <v/>
      </c>
      <c r="W603" s="295"/>
      <c r="X603" s="295"/>
      <c r="Y603" s="295"/>
      <c r="Z603" s="295"/>
      <c r="AA603" s="310" t="str">
        <f>IFERROR(Tabla135[[#This Row],[Peso del control]]+Tabla135[[#This Row],[Peso de la implementación]],"")</f>
        <v/>
      </c>
      <c r="AB603" s="310" t="str" cm="1">
        <f t="array" ref="AB603">IFERROR(IF(Tabla135[[#This Row],[Registro diligenciado]]=TRUE,_xlfn.IFS(AND(Tabla135[[#This Row],[No. de Control]]=1,Tabla135[[#This Row],[Desplazamiento en la Matriz]]="Probabilidad"),D603-(D603*Tabla135[[#This Row],[Valor del control]]),AND(Tabla135[[#This Row],[No. de Control]]&gt;1,Tabla135[[#This Row],[Desplazamiento en la Matriz]]="Probabilidad"),AB602-(AB602*Tabla135[[#This Row],[Valor del control]]),AND(Tabla135[[#This Row],[No. de Control]]=1,Tabla135[[#This Row],[Desplazamiento en la Matriz]]="Impacto"),D603,AND(Tabla135[[#This Row],[No. de Control]]&gt;1,Tabla135[[#This Row],[Desplazamiento en la Matriz]]="Impacto"),AB602),""),"")</f>
        <v/>
      </c>
      <c r="AC603" s="310" t="str" cm="1">
        <f t="array" ref="AC603">IFERROR(IF(Tabla135[[#This Row],[Registro diligenciado]]=TRUE,_xlfn.IFS(AND(Tabla135[[#This Row],[No. de Control]]=1,Tabla135[[#This Row],[Desplazamiento en la Matriz]]="Impacto"),E603-(E603*Tabla135[[#This Row],[Valor del control]]),AND(Tabla135[[#This Row],[No. de Control]]&gt;1,Tabla135[[#This Row],[Desplazamiento en la Matriz]]="Impacto"),AC602-(AC602*Tabla135[[#This Row],[Valor del control]]),AND(Tabla135[[#This Row],[No. de Control]]=1,Tabla135[[#This Row],[Desplazamiento en la Matriz]]="Probabilidad"),E603,AND(Tabla135[[#This Row],[No. de Control]]&gt;1,Tabla135[[#This Row],[Desplazamiento en la Matriz]]="Probabilidad"),AC602),""),"")</f>
        <v/>
      </c>
      <c r="AD603" s="310">
        <f>IFERROR(_xlfn.MINIFS(Tabla135[Probabilidad residual],Tabla135[Id Riesgo],Tabla135[[#This Row],[Id Riesgo]]),"")</f>
        <v>0.8</v>
      </c>
      <c r="AE603" s="310">
        <f>IFERROR(_xlfn.MINIFS(Tabla135[Impacto residual],Tabla135[Id Riesgo],Tabla135[[#This Row],[Id Riesgo]]),"")</f>
        <v>0.60000000000000009</v>
      </c>
      <c r="AF603" s="310" t="str" cm="1">
        <f t="array" ref="AF6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3" s="310" t="str" cm="1">
        <f t="array" ref="AG6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3" s="213"/>
      <c r="AJ603" s="801">
        <f>_xlfn.MINIFS(Tabla135[Probabilidad residual],Tabla135[Id Riesgo],Tabla135[[#This Row],[Id Riesgo]])</f>
        <v>0.8</v>
      </c>
      <c r="AK603" s="801">
        <f>_xlfn.MINIFS(Tabla135[Impacto residual],Tabla135[Id Riesgo],Tabla135[[#This Row],[Id Riesgo]])</f>
        <v>0.60000000000000009</v>
      </c>
      <c r="AL603" s="801"/>
      <c r="AM603" s="801"/>
      <c r="AN603" s="213"/>
      <c r="AO603" s="213"/>
      <c r="AP603" s="213"/>
      <c r="AQ603" s="213"/>
      <c r="AR603" s="213"/>
      <c r="AS603" s="213"/>
      <c r="AT603" s="213"/>
      <c r="AU603" s="213"/>
      <c r="AV603" s="213"/>
      <c r="AW603" s="213"/>
      <c r="AX603" s="213"/>
      <c r="AY603" s="213"/>
    </row>
    <row r="604" spans="1:51" ht="111.9" hidden="1" x14ac:dyDescent="0.4">
      <c r="A604" s="783" t="str">
        <f>Tabla135[[#This Row],[Id Riesgo]]</f>
        <v>RC60</v>
      </c>
      <c r="B604"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4" s="776" t="b">
        <f>Tabla135[[#This Row],[Identificado en paso 1 y 2?]]</f>
        <v>1</v>
      </c>
      <c r="D604" s="801">
        <f>_xlfn.XLOOKUP(Tabla135[[#This Row],[Id Riesgo]],Tabla13[Id Riesgo],Tabla13[Probabilidad],"",1)</f>
        <v>0.8</v>
      </c>
      <c r="E604" s="801">
        <f>IF(C604=TRUE,_xlfn.XLOOKUP(Tabla135[[#This Row],[Id Riesgo]],Tabla13[Id Riesgo],Tabla13[Porcentaje Impacto],"",1),"")</f>
        <v>0.8</v>
      </c>
      <c r="F604" s="290" t="str">
        <f t="shared" si="59"/>
        <v>RC60</v>
      </c>
      <c r="G604" s="414" t="b">
        <f>_xlfn.XLOOKUP(F604,Tabla13[Id Riesgo],Tabla13[Registro diligenciado],FALSE,1)</f>
        <v>1</v>
      </c>
      <c r="H604" s="290" t="str">
        <f>IF(G604,_xlfn.XLOOKUP(F604,Tabla6[Id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4" s="327">
        <f>_xlfn.XLOOKUP(Tabla135[[#This Row],[Id Riesgo]],Tabla13[Id Riesgo],Tabla13[Probabilidad])</f>
        <v>0.8</v>
      </c>
      <c r="J604" s="327">
        <f>_xlfn.XLOOKUP(Tabla135[[#This Row],[Id Riesgo]],Tabla13[Id Riesgo],Tabla13[Porcentaje Impacto],"",1)</f>
        <v>0.8</v>
      </c>
      <c r="K604" s="311">
        <v>3</v>
      </c>
      <c r="L604" s="314"/>
      <c r="M604" s="314"/>
      <c r="N604" s="314"/>
      <c r="O604" s="295"/>
      <c r="P604" s="314"/>
      <c r="Q604" s="328" t="str">
        <f>_xlfn.TEXTJOIN(" ",TRUE,Tabla135[[#This Row],[Actividad - Acción ¿Qué?
Inicia con verbo]],Tabla135[[#This Row],[Complemento
(Observaciones o desviaciones)]])</f>
        <v/>
      </c>
      <c r="R604" s="295"/>
      <c r="S604" s="327" t="str">
        <f>_xlfn.XLOOKUP(Tabla135[[#This Row],[Tipo de control]],Tabla7[Tipo de control],Tabla7[Peso],"",1)</f>
        <v/>
      </c>
      <c r="T604" s="290" t="str">
        <f>_xlfn.XLOOKUP(Tabla135[[#This Row],[Tipo de control]],Tabla7[Tipo de control],Tabla7[Afectación matriz],"",1)</f>
        <v/>
      </c>
      <c r="U604" s="295"/>
      <c r="V604" s="327" t="str">
        <f>_xlfn.XLOOKUP(Tabla135[[#This Row],[Implementación]],Tabla11[Implementación],Tabla11[Peso],"",1)</f>
        <v/>
      </c>
      <c r="W604" s="295"/>
      <c r="X604" s="295"/>
      <c r="Y604" s="295"/>
      <c r="Z604" s="295"/>
      <c r="AA604" s="310" t="str">
        <f>IFERROR(Tabla135[[#This Row],[Peso del control]]+Tabla135[[#This Row],[Peso de la implementación]],"")</f>
        <v/>
      </c>
      <c r="AB604" s="310" t="str" cm="1">
        <f t="array" ref="AB604">IFERROR(IF(Tabla135[[#This Row],[Registro diligenciado]]=TRUE,_xlfn.IFS(AND(Tabla135[[#This Row],[No. de Control]]=1,Tabla135[[#This Row],[Desplazamiento en la Matriz]]="Probabilidad"),D604-(D604*Tabla135[[#This Row],[Valor del control]]),AND(Tabla135[[#This Row],[No. de Control]]&gt;1,Tabla135[[#This Row],[Desplazamiento en la Matriz]]="Probabilidad"),AB603-(AB603*Tabla135[[#This Row],[Valor del control]]),AND(Tabla135[[#This Row],[No. de Control]]=1,Tabla135[[#This Row],[Desplazamiento en la Matriz]]="Impacto"),D604,AND(Tabla135[[#This Row],[No. de Control]]&gt;1,Tabla135[[#This Row],[Desplazamiento en la Matriz]]="Impacto"),AB603),""),"")</f>
        <v/>
      </c>
      <c r="AC604" s="310" t="str" cm="1">
        <f t="array" ref="AC604">IFERROR(IF(Tabla135[[#This Row],[Registro diligenciado]]=TRUE,_xlfn.IFS(AND(Tabla135[[#This Row],[No. de Control]]=1,Tabla135[[#This Row],[Desplazamiento en la Matriz]]="Impacto"),E604-(E604*Tabla135[[#This Row],[Valor del control]]),AND(Tabla135[[#This Row],[No. de Control]]&gt;1,Tabla135[[#This Row],[Desplazamiento en la Matriz]]="Impacto"),AC603-(AC603*Tabla135[[#This Row],[Valor del control]]),AND(Tabla135[[#This Row],[No. de Control]]=1,Tabla135[[#This Row],[Desplazamiento en la Matriz]]="Probabilidad"),E604,AND(Tabla135[[#This Row],[No. de Control]]&gt;1,Tabla135[[#This Row],[Desplazamiento en la Matriz]]="Probabilidad"),AC603),""),"")</f>
        <v/>
      </c>
      <c r="AD604" s="310">
        <f>IFERROR(_xlfn.MINIFS(Tabla135[Probabilidad residual],Tabla135[Id Riesgo],Tabla135[[#This Row],[Id Riesgo]]),"")</f>
        <v>0.8</v>
      </c>
      <c r="AE604" s="310">
        <f>IFERROR(_xlfn.MINIFS(Tabla135[Impacto residual],Tabla135[Id Riesgo],Tabla135[[#This Row],[Id Riesgo]]),"")</f>
        <v>0.60000000000000009</v>
      </c>
      <c r="AF604" s="310" t="str" cm="1">
        <f t="array" ref="AF6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4" s="310" t="str" cm="1">
        <f t="array" ref="AG6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4" s="213"/>
      <c r="AJ604" s="801">
        <f>_xlfn.MINIFS(Tabla135[Probabilidad residual],Tabla135[Id Riesgo],Tabla135[[#This Row],[Id Riesgo]])</f>
        <v>0.8</v>
      </c>
      <c r="AK604" s="801">
        <f>_xlfn.MINIFS(Tabla135[Impacto residual],Tabla135[Id Riesgo],Tabla135[[#This Row],[Id Riesgo]])</f>
        <v>0.60000000000000009</v>
      </c>
      <c r="AL604" s="801"/>
      <c r="AM604" s="801"/>
      <c r="AN604" s="213"/>
      <c r="AO604" s="213"/>
      <c r="AP604" s="213"/>
      <c r="AQ604" s="213"/>
      <c r="AR604" s="213"/>
      <c r="AS604" s="213"/>
      <c r="AT604" s="213"/>
      <c r="AU604" s="213"/>
      <c r="AV604" s="213"/>
      <c r="AW604" s="213"/>
      <c r="AX604" s="213"/>
      <c r="AY604" s="213"/>
    </row>
    <row r="605" spans="1:51" ht="111.9" hidden="1" x14ac:dyDescent="0.4">
      <c r="A605" s="783" t="str">
        <f>Tabla135[[#This Row],[Id Riesgo]]</f>
        <v>RC60</v>
      </c>
      <c r="B605"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5" s="776" t="b">
        <f>Tabla135[[#This Row],[Identificado en paso 1 y 2?]]</f>
        <v>1</v>
      </c>
      <c r="D605" s="801">
        <f>_xlfn.XLOOKUP(Tabla135[[#This Row],[Id Riesgo]],Tabla13[Id Riesgo],Tabla13[Probabilidad],"",1)</f>
        <v>0.8</v>
      </c>
      <c r="E605" s="801">
        <f>IF(C605=TRUE,_xlfn.XLOOKUP(Tabla135[[#This Row],[Id Riesgo]],Tabla13[Id Riesgo],Tabla13[Porcentaje Impacto],"",1),"")</f>
        <v>0.8</v>
      </c>
      <c r="F605" s="290" t="str">
        <f t="shared" si="59"/>
        <v>RC60</v>
      </c>
      <c r="G605" s="414" t="b">
        <f>_xlfn.XLOOKUP(F605,Tabla13[Id Riesgo],Tabla13[Registro diligenciado],FALSE,1)</f>
        <v>1</v>
      </c>
      <c r="H605" s="290" t="str">
        <f>IF(G605,_xlfn.XLOOKUP(F605,Tabla6[Id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5" s="327">
        <f>_xlfn.XLOOKUP(Tabla135[[#This Row],[Id Riesgo]],Tabla13[Id Riesgo],Tabla13[Probabilidad])</f>
        <v>0.8</v>
      </c>
      <c r="J605" s="327">
        <f>_xlfn.XLOOKUP(Tabla135[[#This Row],[Id Riesgo]],Tabla13[Id Riesgo],Tabla13[Porcentaje Impacto],"",1)</f>
        <v>0.8</v>
      </c>
      <c r="K605" s="311">
        <v>4</v>
      </c>
      <c r="L605" s="314"/>
      <c r="M605" s="314"/>
      <c r="N605" s="314"/>
      <c r="O605" s="295"/>
      <c r="P605" s="314"/>
      <c r="Q605" s="328" t="str">
        <f>_xlfn.TEXTJOIN(" ",TRUE,Tabla135[[#This Row],[Actividad - Acción ¿Qué?
Inicia con verbo]],Tabla135[[#This Row],[Complemento
(Observaciones o desviaciones)]])</f>
        <v/>
      </c>
      <c r="R605" s="295"/>
      <c r="S605" s="327" t="str">
        <f>_xlfn.XLOOKUP(Tabla135[[#This Row],[Tipo de control]],Tabla7[Tipo de control],Tabla7[Peso],"",1)</f>
        <v/>
      </c>
      <c r="T605" s="290" t="str">
        <f>_xlfn.XLOOKUP(Tabla135[[#This Row],[Tipo de control]],Tabla7[Tipo de control],Tabla7[Afectación matriz],"",1)</f>
        <v/>
      </c>
      <c r="U605" s="295"/>
      <c r="V605" s="327" t="str">
        <f>_xlfn.XLOOKUP(Tabla135[[#This Row],[Implementación]],Tabla11[Implementación],Tabla11[Peso],"",1)</f>
        <v/>
      </c>
      <c r="W605" s="295"/>
      <c r="X605" s="295"/>
      <c r="Y605" s="295"/>
      <c r="Z605" s="295"/>
      <c r="AA605" s="310" t="str">
        <f>IFERROR(Tabla135[[#This Row],[Peso del control]]+Tabla135[[#This Row],[Peso de la implementación]],"")</f>
        <v/>
      </c>
      <c r="AB605" s="310" t="str" cm="1">
        <f t="array" ref="AB605">IFERROR(IF(Tabla135[[#This Row],[Registro diligenciado]]=TRUE,_xlfn.IFS(AND(Tabla135[[#This Row],[No. de Control]]=1,Tabla135[[#This Row],[Desplazamiento en la Matriz]]="Probabilidad"),D605-(D605*Tabla135[[#This Row],[Valor del control]]),AND(Tabla135[[#This Row],[No. de Control]]&gt;1,Tabla135[[#This Row],[Desplazamiento en la Matriz]]="Probabilidad"),AB604-(AB604*Tabla135[[#This Row],[Valor del control]]),AND(Tabla135[[#This Row],[No. de Control]]=1,Tabla135[[#This Row],[Desplazamiento en la Matriz]]="Impacto"),D605,AND(Tabla135[[#This Row],[No. de Control]]&gt;1,Tabla135[[#This Row],[Desplazamiento en la Matriz]]="Impacto"),AB604),""),"")</f>
        <v/>
      </c>
      <c r="AC605" s="310" t="str" cm="1">
        <f t="array" ref="AC605">IFERROR(IF(Tabla135[[#This Row],[Registro diligenciado]]=TRUE,_xlfn.IFS(AND(Tabla135[[#This Row],[No. de Control]]=1,Tabla135[[#This Row],[Desplazamiento en la Matriz]]="Impacto"),E605-(E605*Tabla135[[#This Row],[Valor del control]]),AND(Tabla135[[#This Row],[No. de Control]]&gt;1,Tabla135[[#This Row],[Desplazamiento en la Matriz]]="Impacto"),AC604-(AC604*Tabla135[[#This Row],[Valor del control]]),AND(Tabla135[[#This Row],[No. de Control]]=1,Tabla135[[#This Row],[Desplazamiento en la Matriz]]="Probabilidad"),E605,AND(Tabla135[[#This Row],[No. de Control]]&gt;1,Tabla135[[#This Row],[Desplazamiento en la Matriz]]="Probabilidad"),AC604),""),"")</f>
        <v/>
      </c>
      <c r="AD605" s="310">
        <f>IFERROR(_xlfn.MINIFS(Tabla135[Probabilidad residual],Tabla135[Id Riesgo],Tabla135[[#This Row],[Id Riesgo]]),"")</f>
        <v>0.8</v>
      </c>
      <c r="AE605" s="310">
        <f>IFERROR(_xlfn.MINIFS(Tabla135[Impacto residual],Tabla135[Id Riesgo],Tabla135[[#This Row],[Id Riesgo]]),"")</f>
        <v>0.60000000000000009</v>
      </c>
      <c r="AF605" s="310" t="str" cm="1">
        <f t="array" ref="AF6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5" s="310" t="str" cm="1">
        <f t="array" ref="AG6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5" s="213"/>
      <c r="AJ605" s="801">
        <f>_xlfn.MINIFS(Tabla135[Probabilidad residual],Tabla135[Id Riesgo],Tabla135[[#This Row],[Id Riesgo]])</f>
        <v>0.8</v>
      </c>
      <c r="AK605" s="801">
        <f>_xlfn.MINIFS(Tabla135[Impacto residual],Tabla135[Id Riesgo],Tabla135[[#This Row],[Id Riesgo]])</f>
        <v>0.60000000000000009</v>
      </c>
      <c r="AL605" s="801"/>
      <c r="AM605" s="801"/>
      <c r="AN605" s="213"/>
      <c r="AO605" s="213"/>
      <c r="AP605" s="213"/>
      <c r="AQ605" s="213"/>
      <c r="AR605" s="213"/>
      <c r="AS605" s="213"/>
      <c r="AT605" s="213"/>
      <c r="AU605" s="213"/>
      <c r="AV605" s="213"/>
      <c r="AW605" s="213"/>
      <c r="AX605" s="213"/>
      <c r="AY605" s="213"/>
    </row>
    <row r="606" spans="1:51" ht="111.9" hidden="1" x14ac:dyDescent="0.4">
      <c r="A606" s="783" t="str">
        <f>Tabla135[[#This Row],[Id Riesgo]]</f>
        <v>RC60</v>
      </c>
      <c r="B606"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6" s="776" t="b">
        <f>Tabla135[[#This Row],[Identificado en paso 1 y 2?]]</f>
        <v>1</v>
      </c>
      <c r="D606" s="801">
        <f>_xlfn.XLOOKUP(Tabla135[[#This Row],[Id Riesgo]],Tabla13[Id Riesgo],Tabla13[Probabilidad],"",1)</f>
        <v>0.8</v>
      </c>
      <c r="E606" s="801">
        <f>IF(C606=TRUE,_xlfn.XLOOKUP(Tabla135[[#This Row],[Id Riesgo]],Tabla13[Id Riesgo],Tabla13[Porcentaje Impacto],"",1),"")</f>
        <v>0.8</v>
      </c>
      <c r="F606" s="290" t="str">
        <f t="shared" si="59"/>
        <v>RC60</v>
      </c>
      <c r="G606" s="414" t="b">
        <f>_xlfn.XLOOKUP(F606,Tabla13[Id Riesgo],Tabla13[Registro diligenciado],FALSE,1)</f>
        <v>1</v>
      </c>
      <c r="H606" s="290" t="str">
        <f>IF(G606,_xlfn.XLOOKUP(F606,Tabla6[Id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6" s="327">
        <f>_xlfn.XLOOKUP(Tabla135[[#This Row],[Id Riesgo]],Tabla13[Id Riesgo],Tabla13[Probabilidad])</f>
        <v>0.8</v>
      </c>
      <c r="J606" s="327">
        <f>_xlfn.XLOOKUP(Tabla135[[#This Row],[Id Riesgo]],Tabla13[Id Riesgo],Tabla13[Porcentaje Impacto],"",1)</f>
        <v>0.8</v>
      </c>
      <c r="K606" s="311">
        <v>5</v>
      </c>
      <c r="L606" s="314"/>
      <c r="M606" s="314"/>
      <c r="N606" s="314"/>
      <c r="O606" s="295"/>
      <c r="P606" s="314"/>
      <c r="Q606" s="328" t="str">
        <f>_xlfn.TEXTJOIN(" ",TRUE,Tabla135[[#This Row],[Actividad - Acción ¿Qué?
Inicia con verbo]],Tabla135[[#This Row],[Complemento
(Observaciones o desviaciones)]])</f>
        <v/>
      </c>
      <c r="R606" s="295"/>
      <c r="S606" s="327" t="str">
        <f>_xlfn.XLOOKUP(Tabla135[[#This Row],[Tipo de control]],Tabla7[Tipo de control],Tabla7[Peso],"",1)</f>
        <v/>
      </c>
      <c r="T606" s="290" t="str">
        <f>_xlfn.XLOOKUP(Tabla135[[#This Row],[Tipo de control]],Tabla7[Tipo de control],Tabla7[Afectación matriz],"",1)</f>
        <v/>
      </c>
      <c r="U606" s="295"/>
      <c r="V606" s="327" t="str">
        <f>_xlfn.XLOOKUP(Tabla135[[#This Row],[Implementación]],Tabla11[Implementación],Tabla11[Peso],"",1)</f>
        <v/>
      </c>
      <c r="W606" s="295"/>
      <c r="X606" s="295"/>
      <c r="Y606" s="295"/>
      <c r="Z606" s="295"/>
      <c r="AA606" s="310" t="str">
        <f>IFERROR(Tabla135[[#This Row],[Peso del control]]+Tabla135[[#This Row],[Peso de la implementación]],"")</f>
        <v/>
      </c>
      <c r="AB606" s="310" t="str" cm="1">
        <f t="array" ref="AB606">IFERROR(IF(Tabla135[[#This Row],[Registro diligenciado]]=TRUE,_xlfn.IFS(AND(Tabla135[[#This Row],[No. de Control]]=1,Tabla135[[#This Row],[Desplazamiento en la Matriz]]="Probabilidad"),D606-(D606*Tabla135[[#This Row],[Valor del control]]),AND(Tabla135[[#This Row],[No. de Control]]&gt;1,Tabla135[[#This Row],[Desplazamiento en la Matriz]]="Probabilidad"),AB605-(AB605*Tabla135[[#This Row],[Valor del control]]),AND(Tabla135[[#This Row],[No. de Control]]=1,Tabla135[[#This Row],[Desplazamiento en la Matriz]]="Impacto"),D606,AND(Tabla135[[#This Row],[No. de Control]]&gt;1,Tabla135[[#This Row],[Desplazamiento en la Matriz]]="Impacto"),AB605),""),"")</f>
        <v/>
      </c>
      <c r="AC606" s="310" t="str" cm="1">
        <f t="array" ref="AC606">IFERROR(IF(Tabla135[[#This Row],[Registro diligenciado]]=TRUE,_xlfn.IFS(AND(Tabla135[[#This Row],[No. de Control]]=1,Tabla135[[#This Row],[Desplazamiento en la Matriz]]="Impacto"),E606-(E606*Tabla135[[#This Row],[Valor del control]]),AND(Tabla135[[#This Row],[No. de Control]]&gt;1,Tabla135[[#This Row],[Desplazamiento en la Matriz]]="Impacto"),AC605-(AC605*Tabla135[[#This Row],[Valor del control]]),AND(Tabla135[[#This Row],[No. de Control]]=1,Tabla135[[#This Row],[Desplazamiento en la Matriz]]="Probabilidad"),E606,AND(Tabla135[[#This Row],[No. de Control]]&gt;1,Tabla135[[#This Row],[Desplazamiento en la Matriz]]="Probabilidad"),AC605),""),"")</f>
        <v/>
      </c>
      <c r="AD606" s="310">
        <f>IFERROR(_xlfn.MINIFS(Tabla135[Probabilidad residual],Tabla135[Id Riesgo],Tabla135[[#This Row],[Id Riesgo]]),"")</f>
        <v>0.8</v>
      </c>
      <c r="AE606" s="310">
        <f>IFERROR(_xlfn.MINIFS(Tabla135[Impacto residual],Tabla135[Id Riesgo],Tabla135[[#This Row],[Id Riesgo]]),"")</f>
        <v>0.60000000000000009</v>
      </c>
      <c r="AF606" s="310" t="str" cm="1">
        <f t="array" ref="AF6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6" s="310" t="str" cm="1">
        <f t="array" ref="AG6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6" s="213"/>
      <c r="AJ606" s="801">
        <f>_xlfn.MINIFS(Tabla135[Probabilidad residual],Tabla135[Id Riesgo],Tabla135[[#This Row],[Id Riesgo]])</f>
        <v>0.8</v>
      </c>
      <c r="AK606" s="801">
        <f>_xlfn.MINIFS(Tabla135[Impacto residual],Tabla135[Id Riesgo],Tabla135[[#This Row],[Id Riesgo]])</f>
        <v>0.60000000000000009</v>
      </c>
      <c r="AL606" s="801"/>
      <c r="AM606" s="801"/>
      <c r="AN606" s="213"/>
      <c r="AO606" s="213"/>
      <c r="AP606" s="213"/>
      <c r="AQ606" s="213"/>
      <c r="AR606" s="213"/>
      <c r="AS606" s="213"/>
      <c r="AT606" s="213"/>
      <c r="AU606" s="213"/>
      <c r="AV606" s="213"/>
      <c r="AW606" s="213"/>
      <c r="AX606" s="213"/>
      <c r="AY606" s="213"/>
    </row>
    <row r="607" spans="1:51" ht="111.9" hidden="1" x14ac:dyDescent="0.4">
      <c r="A607" s="783" t="str">
        <f>Tabla135[[#This Row],[Id Riesgo]]</f>
        <v>RC60</v>
      </c>
      <c r="B607"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7" s="776" t="b">
        <f>Tabla135[[#This Row],[Identificado en paso 1 y 2?]]</f>
        <v>1</v>
      </c>
      <c r="D607" s="801">
        <f>_xlfn.XLOOKUP(Tabla135[[#This Row],[Id Riesgo]],Tabla13[Id Riesgo],Tabla13[Probabilidad],"",1)</f>
        <v>0.8</v>
      </c>
      <c r="E607" s="801">
        <f>IF(C607=TRUE,_xlfn.XLOOKUP(Tabla135[[#This Row],[Id Riesgo]],Tabla13[Id Riesgo],Tabla13[Porcentaje Impacto],"",1),"")</f>
        <v>0.8</v>
      </c>
      <c r="F607" s="290" t="str">
        <f t="shared" si="59"/>
        <v>RC60</v>
      </c>
      <c r="G607" s="414" t="b">
        <f>_xlfn.XLOOKUP(F607,Tabla13[Id Riesgo],Tabla13[Registro diligenciado],FALSE,1)</f>
        <v>1</v>
      </c>
      <c r="H607" s="290" t="str">
        <f>IF(G607,_xlfn.XLOOKUP(F607,Tabla6[Id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7" s="327">
        <f>_xlfn.XLOOKUP(Tabla135[[#This Row],[Id Riesgo]],Tabla13[Id Riesgo],Tabla13[Probabilidad])</f>
        <v>0.8</v>
      </c>
      <c r="J607" s="327">
        <f>_xlfn.XLOOKUP(Tabla135[[#This Row],[Id Riesgo]],Tabla13[Id Riesgo],Tabla13[Porcentaje Impacto],"",1)</f>
        <v>0.8</v>
      </c>
      <c r="K607" s="311">
        <v>6</v>
      </c>
      <c r="L607" s="314"/>
      <c r="M607" s="314"/>
      <c r="N607" s="314"/>
      <c r="O607" s="295"/>
      <c r="P607" s="314"/>
      <c r="Q607" s="328" t="str">
        <f>_xlfn.TEXTJOIN(" ",TRUE,Tabla135[[#This Row],[Actividad - Acción ¿Qué?
Inicia con verbo]],Tabla135[[#This Row],[Complemento
(Observaciones o desviaciones)]])</f>
        <v/>
      </c>
      <c r="R607" s="295"/>
      <c r="S607" s="327" t="str">
        <f>_xlfn.XLOOKUP(Tabla135[[#This Row],[Tipo de control]],Tabla7[Tipo de control],Tabla7[Peso],"",1)</f>
        <v/>
      </c>
      <c r="T607" s="290" t="str">
        <f>_xlfn.XLOOKUP(Tabla135[[#This Row],[Tipo de control]],Tabla7[Tipo de control],Tabla7[Afectación matriz],"",1)</f>
        <v/>
      </c>
      <c r="U607" s="295"/>
      <c r="V607" s="327" t="str">
        <f>_xlfn.XLOOKUP(Tabla135[[#This Row],[Implementación]],Tabla11[Implementación],Tabla11[Peso],"",1)</f>
        <v/>
      </c>
      <c r="W607" s="295"/>
      <c r="X607" s="295"/>
      <c r="Y607" s="295"/>
      <c r="Z607" s="295"/>
      <c r="AA607" s="310" t="str">
        <f>IFERROR(Tabla135[[#This Row],[Peso del control]]+Tabla135[[#This Row],[Peso de la implementación]],"")</f>
        <v/>
      </c>
      <c r="AB607" s="310" t="str" cm="1">
        <f t="array" ref="AB607">IFERROR(IF(Tabla135[[#This Row],[Registro diligenciado]]=TRUE,_xlfn.IFS(AND(Tabla135[[#This Row],[No. de Control]]=1,Tabla135[[#This Row],[Desplazamiento en la Matriz]]="Probabilidad"),D607-(D607*Tabla135[[#This Row],[Valor del control]]),AND(Tabla135[[#This Row],[No. de Control]]&gt;1,Tabla135[[#This Row],[Desplazamiento en la Matriz]]="Probabilidad"),AB606-(AB606*Tabla135[[#This Row],[Valor del control]]),AND(Tabla135[[#This Row],[No. de Control]]=1,Tabla135[[#This Row],[Desplazamiento en la Matriz]]="Impacto"),D607,AND(Tabla135[[#This Row],[No. de Control]]&gt;1,Tabla135[[#This Row],[Desplazamiento en la Matriz]]="Impacto"),AB606),""),"")</f>
        <v/>
      </c>
      <c r="AC607" s="310" t="str" cm="1">
        <f t="array" ref="AC607">IFERROR(IF(Tabla135[[#This Row],[Registro diligenciado]]=TRUE,_xlfn.IFS(AND(Tabla135[[#This Row],[No. de Control]]=1,Tabla135[[#This Row],[Desplazamiento en la Matriz]]="Impacto"),E607-(E607*Tabla135[[#This Row],[Valor del control]]),AND(Tabla135[[#This Row],[No. de Control]]&gt;1,Tabla135[[#This Row],[Desplazamiento en la Matriz]]="Impacto"),AC606-(AC606*Tabla135[[#This Row],[Valor del control]]),AND(Tabla135[[#This Row],[No. de Control]]=1,Tabla135[[#This Row],[Desplazamiento en la Matriz]]="Probabilidad"),E607,AND(Tabla135[[#This Row],[No. de Control]]&gt;1,Tabla135[[#This Row],[Desplazamiento en la Matriz]]="Probabilidad"),AC606),""),"")</f>
        <v/>
      </c>
      <c r="AD607" s="310">
        <f>IFERROR(_xlfn.MINIFS(Tabla135[Probabilidad residual],Tabla135[Id Riesgo],Tabla135[[#This Row],[Id Riesgo]]),"")</f>
        <v>0.8</v>
      </c>
      <c r="AE607" s="310">
        <f>IFERROR(_xlfn.MINIFS(Tabla135[Impacto residual],Tabla135[Id Riesgo],Tabla135[[#This Row],[Id Riesgo]]),"")</f>
        <v>0.60000000000000009</v>
      </c>
      <c r="AF607" s="310" t="str" cm="1">
        <f t="array" ref="AF6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7" s="310" t="str" cm="1">
        <f t="array" ref="AG6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7" s="213"/>
      <c r="AJ607" s="801">
        <f>_xlfn.MINIFS(Tabla135[Probabilidad residual],Tabla135[Id Riesgo],Tabla135[[#This Row],[Id Riesgo]])</f>
        <v>0.8</v>
      </c>
      <c r="AK607" s="801">
        <f>_xlfn.MINIFS(Tabla135[Impacto residual],Tabla135[Id Riesgo],Tabla135[[#This Row],[Id Riesgo]])</f>
        <v>0.60000000000000009</v>
      </c>
      <c r="AL607" s="801"/>
      <c r="AM607" s="801"/>
      <c r="AN607" s="213"/>
      <c r="AO607" s="213"/>
      <c r="AP607" s="213"/>
      <c r="AQ607" s="213"/>
      <c r="AR607" s="213"/>
      <c r="AS607" s="213"/>
      <c r="AT607" s="213"/>
      <c r="AU607" s="213"/>
      <c r="AV607" s="213"/>
      <c r="AW607" s="213"/>
      <c r="AX607" s="213"/>
      <c r="AY607" s="213"/>
    </row>
    <row r="608" spans="1:51" ht="111.9" hidden="1" x14ac:dyDescent="0.4">
      <c r="A608" s="783" t="str">
        <f>Tabla135[[#This Row],[Id Riesgo]]</f>
        <v>RC60</v>
      </c>
      <c r="B608"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8" s="776" t="b">
        <f>Tabla135[[#This Row],[Identificado en paso 1 y 2?]]</f>
        <v>1</v>
      </c>
      <c r="D608" s="801">
        <f>_xlfn.XLOOKUP(Tabla135[[#This Row],[Id Riesgo]],Tabla13[Id Riesgo],Tabla13[Probabilidad],"",1)</f>
        <v>0.8</v>
      </c>
      <c r="E608" s="801">
        <f>IF(C608=TRUE,_xlfn.XLOOKUP(Tabla135[[#This Row],[Id Riesgo]],Tabla13[Id Riesgo],Tabla13[Porcentaje Impacto],"",1),"")</f>
        <v>0.8</v>
      </c>
      <c r="F608" s="290" t="str">
        <f t="shared" si="59"/>
        <v>RC60</v>
      </c>
      <c r="G608" s="414" t="b">
        <f>_xlfn.XLOOKUP(F608,Tabla13[Id Riesgo],Tabla13[Registro diligenciado],FALSE,1)</f>
        <v>1</v>
      </c>
      <c r="H608" s="290" t="str">
        <f>IF(G608,_xlfn.XLOOKUP(F608,Tabla6[Id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8" s="327">
        <f>_xlfn.XLOOKUP(Tabla135[[#This Row],[Id Riesgo]],Tabla13[Id Riesgo],Tabla13[Probabilidad])</f>
        <v>0.8</v>
      </c>
      <c r="J608" s="327">
        <f>_xlfn.XLOOKUP(Tabla135[[#This Row],[Id Riesgo]],Tabla13[Id Riesgo],Tabla13[Porcentaje Impacto],"",1)</f>
        <v>0.8</v>
      </c>
      <c r="K608" s="311">
        <v>7</v>
      </c>
      <c r="L608" s="314"/>
      <c r="M608" s="314"/>
      <c r="N608" s="314"/>
      <c r="O608" s="295"/>
      <c r="P608" s="314"/>
      <c r="Q608" s="328" t="str">
        <f>_xlfn.TEXTJOIN(" ",TRUE,Tabla135[[#This Row],[Actividad - Acción ¿Qué?
Inicia con verbo]],Tabla135[[#This Row],[Complemento
(Observaciones o desviaciones)]])</f>
        <v/>
      </c>
      <c r="R608" s="295"/>
      <c r="S608" s="327" t="str">
        <f>_xlfn.XLOOKUP(Tabla135[[#This Row],[Tipo de control]],Tabla7[Tipo de control],Tabla7[Peso],"",1)</f>
        <v/>
      </c>
      <c r="T608" s="290" t="str">
        <f>_xlfn.XLOOKUP(Tabla135[[#This Row],[Tipo de control]],Tabla7[Tipo de control],Tabla7[Afectación matriz],"",1)</f>
        <v/>
      </c>
      <c r="U608" s="295"/>
      <c r="V608" s="327" t="str">
        <f>_xlfn.XLOOKUP(Tabla135[[#This Row],[Implementación]],Tabla11[Implementación],Tabla11[Peso],"",1)</f>
        <v/>
      </c>
      <c r="W608" s="295"/>
      <c r="X608" s="295"/>
      <c r="Y608" s="295"/>
      <c r="Z608" s="295"/>
      <c r="AA608" s="310" t="str">
        <f>IFERROR(Tabla135[[#This Row],[Peso del control]]+Tabla135[[#This Row],[Peso de la implementación]],"")</f>
        <v/>
      </c>
      <c r="AB608" s="310" t="str" cm="1">
        <f t="array" ref="AB608">IFERROR(IF(Tabla135[[#This Row],[Registro diligenciado]]=TRUE,_xlfn.IFS(AND(Tabla135[[#This Row],[No. de Control]]=1,Tabla135[[#This Row],[Desplazamiento en la Matriz]]="Probabilidad"),D608-(D608*Tabla135[[#This Row],[Valor del control]]),AND(Tabla135[[#This Row],[No. de Control]]&gt;1,Tabla135[[#This Row],[Desplazamiento en la Matriz]]="Probabilidad"),AB607-(AB607*Tabla135[[#This Row],[Valor del control]]),AND(Tabla135[[#This Row],[No. de Control]]=1,Tabla135[[#This Row],[Desplazamiento en la Matriz]]="Impacto"),D608,AND(Tabla135[[#This Row],[No. de Control]]&gt;1,Tabla135[[#This Row],[Desplazamiento en la Matriz]]="Impacto"),AB607),""),"")</f>
        <v/>
      </c>
      <c r="AC608" s="310" t="str" cm="1">
        <f t="array" ref="AC608">IFERROR(IF(Tabla135[[#This Row],[Registro diligenciado]]=TRUE,_xlfn.IFS(AND(Tabla135[[#This Row],[No. de Control]]=1,Tabla135[[#This Row],[Desplazamiento en la Matriz]]="Impacto"),E608-(E608*Tabla135[[#This Row],[Valor del control]]),AND(Tabla135[[#This Row],[No. de Control]]&gt;1,Tabla135[[#This Row],[Desplazamiento en la Matriz]]="Impacto"),AC607-(AC607*Tabla135[[#This Row],[Valor del control]]),AND(Tabla135[[#This Row],[No. de Control]]=1,Tabla135[[#This Row],[Desplazamiento en la Matriz]]="Probabilidad"),E608,AND(Tabla135[[#This Row],[No. de Control]]&gt;1,Tabla135[[#This Row],[Desplazamiento en la Matriz]]="Probabilidad"),AC607),""),"")</f>
        <v/>
      </c>
      <c r="AD608" s="310">
        <f>IFERROR(_xlfn.MINIFS(Tabla135[Probabilidad residual],Tabla135[Id Riesgo],Tabla135[[#This Row],[Id Riesgo]]),"")</f>
        <v>0.8</v>
      </c>
      <c r="AE608" s="310">
        <f>IFERROR(_xlfn.MINIFS(Tabla135[Impacto residual],Tabla135[Id Riesgo],Tabla135[[#This Row],[Id Riesgo]]),"")</f>
        <v>0.60000000000000009</v>
      </c>
      <c r="AF608" s="310" t="str" cm="1">
        <f t="array" ref="AF6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8" s="310" t="str" cm="1">
        <f t="array" ref="AG6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8" s="213"/>
      <c r="AJ608" s="801">
        <f>_xlfn.MINIFS(Tabla135[Probabilidad residual],Tabla135[Id Riesgo],Tabla135[[#This Row],[Id Riesgo]])</f>
        <v>0.8</v>
      </c>
      <c r="AK608" s="801">
        <f>_xlfn.MINIFS(Tabla135[Impacto residual],Tabla135[Id Riesgo],Tabla135[[#This Row],[Id Riesgo]])</f>
        <v>0.60000000000000009</v>
      </c>
      <c r="AL608" s="801"/>
      <c r="AM608" s="801"/>
      <c r="AN608" s="213"/>
      <c r="AO608" s="213"/>
      <c r="AP608" s="213"/>
      <c r="AQ608" s="213"/>
      <c r="AR608" s="213"/>
      <c r="AS608" s="213"/>
      <c r="AT608" s="213"/>
      <c r="AU608" s="213"/>
      <c r="AV608" s="213"/>
      <c r="AW608" s="213"/>
      <c r="AX608" s="213"/>
      <c r="AY608" s="213"/>
    </row>
    <row r="609" spans="1:51" ht="111.9" hidden="1" x14ac:dyDescent="0.4">
      <c r="A609" s="783" t="str">
        <f>Tabla135[[#This Row],[Id Riesgo]]</f>
        <v>RC60</v>
      </c>
      <c r="B609"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09" s="776" t="b">
        <f>Tabla135[[#This Row],[Identificado en paso 1 y 2?]]</f>
        <v>1</v>
      </c>
      <c r="D609" s="801">
        <f>_xlfn.XLOOKUP(Tabla135[[#This Row],[Id Riesgo]],Tabla13[Id Riesgo],Tabla13[Probabilidad],"",1)</f>
        <v>0.8</v>
      </c>
      <c r="E609" s="801">
        <f>IF(C609=TRUE,_xlfn.XLOOKUP(Tabla135[[#This Row],[Id Riesgo]],Tabla13[Id Riesgo],Tabla13[Porcentaje Impacto],"",1),"")</f>
        <v>0.8</v>
      </c>
      <c r="F609" s="290" t="str">
        <f t="shared" si="59"/>
        <v>RC60</v>
      </c>
      <c r="G609" s="414" t="b">
        <f>_xlfn.XLOOKUP(F609,Tabla13[Id Riesgo],Tabla13[Registro diligenciado],FALSE,1)</f>
        <v>1</v>
      </c>
      <c r="H609" s="290" t="str">
        <f>IF(G609,_xlfn.XLOOKUP(F609,Tabla6[Id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09" s="327">
        <f>_xlfn.XLOOKUP(Tabla135[[#This Row],[Id Riesgo]],Tabla13[Id Riesgo],Tabla13[Probabilidad])</f>
        <v>0.8</v>
      </c>
      <c r="J609" s="327">
        <f>_xlfn.XLOOKUP(Tabla135[[#This Row],[Id Riesgo]],Tabla13[Id Riesgo],Tabla13[Porcentaje Impacto],"",1)</f>
        <v>0.8</v>
      </c>
      <c r="K609" s="311">
        <v>8</v>
      </c>
      <c r="L609" s="314"/>
      <c r="M609" s="314"/>
      <c r="N609" s="314"/>
      <c r="O609" s="295"/>
      <c r="P609" s="314"/>
      <c r="Q609" s="328" t="str">
        <f>_xlfn.TEXTJOIN(" ",TRUE,Tabla135[[#This Row],[Actividad - Acción ¿Qué?
Inicia con verbo]],Tabla135[[#This Row],[Complemento
(Observaciones o desviaciones)]])</f>
        <v/>
      </c>
      <c r="R609" s="295"/>
      <c r="S609" s="327" t="str">
        <f>_xlfn.XLOOKUP(Tabla135[[#This Row],[Tipo de control]],Tabla7[Tipo de control],Tabla7[Peso],"",1)</f>
        <v/>
      </c>
      <c r="T609" s="290" t="str">
        <f>_xlfn.XLOOKUP(Tabla135[[#This Row],[Tipo de control]],Tabla7[Tipo de control],Tabla7[Afectación matriz],"",1)</f>
        <v/>
      </c>
      <c r="U609" s="295"/>
      <c r="V609" s="327" t="str">
        <f>_xlfn.XLOOKUP(Tabla135[[#This Row],[Implementación]],Tabla11[Implementación],Tabla11[Peso],"",1)</f>
        <v/>
      </c>
      <c r="W609" s="295"/>
      <c r="X609" s="295"/>
      <c r="Y609" s="295"/>
      <c r="Z609" s="295"/>
      <c r="AA609" s="310" t="str">
        <f>IFERROR(Tabla135[[#This Row],[Peso del control]]+Tabla135[[#This Row],[Peso de la implementación]],"")</f>
        <v/>
      </c>
      <c r="AB609" s="310" t="str" cm="1">
        <f t="array" ref="AB609">IFERROR(IF(Tabla135[[#This Row],[Registro diligenciado]]=TRUE,_xlfn.IFS(AND(Tabla135[[#This Row],[No. de Control]]=1,Tabla135[[#This Row],[Desplazamiento en la Matriz]]="Probabilidad"),D609-(D609*Tabla135[[#This Row],[Valor del control]]),AND(Tabla135[[#This Row],[No. de Control]]&gt;1,Tabla135[[#This Row],[Desplazamiento en la Matriz]]="Probabilidad"),AB608-(AB608*Tabla135[[#This Row],[Valor del control]]),AND(Tabla135[[#This Row],[No. de Control]]=1,Tabla135[[#This Row],[Desplazamiento en la Matriz]]="Impacto"),D609,AND(Tabla135[[#This Row],[No. de Control]]&gt;1,Tabla135[[#This Row],[Desplazamiento en la Matriz]]="Impacto"),AB608),""),"")</f>
        <v/>
      </c>
      <c r="AC609" s="310" t="str" cm="1">
        <f t="array" ref="AC609">IFERROR(IF(Tabla135[[#This Row],[Registro diligenciado]]=TRUE,_xlfn.IFS(AND(Tabla135[[#This Row],[No. de Control]]=1,Tabla135[[#This Row],[Desplazamiento en la Matriz]]="Impacto"),E609-(E609*Tabla135[[#This Row],[Valor del control]]),AND(Tabla135[[#This Row],[No. de Control]]&gt;1,Tabla135[[#This Row],[Desplazamiento en la Matriz]]="Impacto"),AC608-(AC608*Tabla135[[#This Row],[Valor del control]]),AND(Tabla135[[#This Row],[No. de Control]]=1,Tabla135[[#This Row],[Desplazamiento en la Matriz]]="Probabilidad"),E609,AND(Tabla135[[#This Row],[No. de Control]]&gt;1,Tabla135[[#This Row],[Desplazamiento en la Matriz]]="Probabilidad"),AC608),""),"")</f>
        <v/>
      </c>
      <c r="AD609" s="310">
        <f>IFERROR(_xlfn.MINIFS(Tabla135[Probabilidad residual],Tabla135[Id Riesgo],Tabla135[[#This Row],[Id Riesgo]]),"")</f>
        <v>0.8</v>
      </c>
      <c r="AE609" s="310">
        <f>IFERROR(_xlfn.MINIFS(Tabla135[Impacto residual],Tabla135[Id Riesgo],Tabla135[[#This Row],[Id Riesgo]]),"")</f>
        <v>0.60000000000000009</v>
      </c>
      <c r="AF609" s="310" t="str" cm="1">
        <f t="array" ref="AF6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09" s="310" t="str" cm="1">
        <f t="array" ref="AG6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09" s="213"/>
      <c r="AJ609" s="801">
        <f>_xlfn.MINIFS(Tabla135[Probabilidad residual],Tabla135[Id Riesgo],Tabla135[[#This Row],[Id Riesgo]])</f>
        <v>0.8</v>
      </c>
      <c r="AK609" s="801">
        <f>_xlfn.MINIFS(Tabla135[Impacto residual],Tabla135[Id Riesgo],Tabla135[[#This Row],[Id Riesgo]])</f>
        <v>0.60000000000000009</v>
      </c>
      <c r="AL609" s="801"/>
      <c r="AM609" s="801"/>
      <c r="AN609" s="213"/>
      <c r="AO609" s="213"/>
      <c r="AP609" s="213"/>
      <c r="AQ609" s="213"/>
      <c r="AR609" s="213"/>
      <c r="AS609" s="213"/>
      <c r="AT609" s="213"/>
      <c r="AU609" s="213"/>
      <c r="AV609" s="213"/>
      <c r="AW609" s="213"/>
      <c r="AX609" s="213"/>
      <c r="AY609" s="213"/>
    </row>
    <row r="610" spans="1:51" ht="111.9" hidden="1" x14ac:dyDescent="0.4">
      <c r="A610" s="783" t="str">
        <f>Tabla135[[#This Row],[Id Riesgo]]</f>
        <v>RC60</v>
      </c>
      <c r="B610"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10" s="776" t="b">
        <f>Tabla135[[#This Row],[Identificado en paso 1 y 2?]]</f>
        <v>1</v>
      </c>
      <c r="D610" s="801">
        <f>_xlfn.XLOOKUP(Tabla135[[#This Row],[Id Riesgo]],Tabla13[Id Riesgo],Tabla13[Probabilidad],"",1)</f>
        <v>0.8</v>
      </c>
      <c r="E610" s="801">
        <f>IF(C610=TRUE,_xlfn.XLOOKUP(Tabla135[[#This Row],[Id Riesgo]],Tabla13[Id Riesgo],Tabla13[Porcentaje Impacto],"",1),"")</f>
        <v>0.8</v>
      </c>
      <c r="F610" s="290" t="str">
        <f t="shared" si="59"/>
        <v>RC60</v>
      </c>
      <c r="G610" s="414" t="b">
        <f>_xlfn.XLOOKUP(F610,Tabla13[Id Riesgo],Tabla13[Registro diligenciado],FALSE,1)</f>
        <v>1</v>
      </c>
      <c r="H610" s="290" t="str">
        <f>IF(G610,_xlfn.XLOOKUP(F610,Tabla6[Id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10" s="327">
        <f>_xlfn.XLOOKUP(Tabla135[[#This Row],[Id Riesgo]],Tabla13[Id Riesgo],Tabla13[Probabilidad])</f>
        <v>0.8</v>
      </c>
      <c r="J610" s="327">
        <f>_xlfn.XLOOKUP(Tabla135[[#This Row],[Id Riesgo]],Tabla13[Id Riesgo],Tabla13[Porcentaje Impacto],"",1)</f>
        <v>0.8</v>
      </c>
      <c r="K610" s="311">
        <v>9</v>
      </c>
      <c r="L610" s="314"/>
      <c r="M610" s="314"/>
      <c r="N610" s="314"/>
      <c r="O610" s="295"/>
      <c r="P610" s="314"/>
      <c r="Q610" s="328" t="str">
        <f>_xlfn.TEXTJOIN(" ",TRUE,Tabla135[[#This Row],[Actividad - Acción ¿Qué?
Inicia con verbo]],Tabla135[[#This Row],[Complemento
(Observaciones o desviaciones)]])</f>
        <v/>
      </c>
      <c r="R610" s="295"/>
      <c r="S610" s="327" t="str">
        <f>_xlfn.XLOOKUP(Tabla135[[#This Row],[Tipo de control]],Tabla7[Tipo de control],Tabla7[Peso],"",1)</f>
        <v/>
      </c>
      <c r="T610" s="290" t="str">
        <f>_xlfn.XLOOKUP(Tabla135[[#This Row],[Tipo de control]],Tabla7[Tipo de control],Tabla7[Afectación matriz],"",1)</f>
        <v/>
      </c>
      <c r="U610" s="295"/>
      <c r="V610" s="327" t="str">
        <f>_xlfn.XLOOKUP(Tabla135[[#This Row],[Implementación]],Tabla11[Implementación],Tabla11[Peso],"",1)</f>
        <v/>
      </c>
      <c r="W610" s="295"/>
      <c r="X610" s="295"/>
      <c r="Y610" s="295"/>
      <c r="Z610" s="295"/>
      <c r="AA610" s="310" t="str">
        <f>IFERROR(Tabla135[[#This Row],[Peso del control]]+Tabla135[[#This Row],[Peso de la implementación]],"")</f>
        <v/>
      </c>
      <c r="AB610" s="310" t="str" cm="1">
        <f t="array" ref="AB610">IFERROR(IF(Tabla135[[#This Row],[Registro diligenciado]]=TRUE,_xlfn.IFS(AND(Tabla135[[#This Row],[No. de Control]]=1,Tabla135[[#This Row],[Desplazamiento en la Matriz]]="Probabilidad"),D610-(D610*Tabla135[[#This Row],[Valor del control]]),AND(Tabla135[[#This Row],[No. de Control]]&gt;1,Tabla135[[#This Row],[Desplazamiento en la Matriz]]="Probabilidad"),AB609-(AB609*Tabla135[[#This Row],[Valor del control]]),AND(Tabla135[[#This Row],[No. de Control]]=1,Tabla135[[#This Row],[Desplazamiento en la Matriz]]="Impacto"),D610,AND(Tabla135[[#This Row],[No. de Control]]&gt;1,Tabla135[[#This Row],[Desplazamiento en la Matriz]]="Impacto"),AB609),""),"")</f>
        <v/>
      </c>
      <c r="AC610" s="310" t="str" cm="1">
        <f t="array" ref="AC610">IFERROR(IF(Tabla135[[#This Row],[Registro diligenciado]]=TRUE,_xlfn.IFS(AND(Tabla135[[#This Row],[No. de Control]]=1,Tabla135[[#This Row],[Desplazamiento en la Matriz]]="Impacto"),E610-(E610*Tabla135[[#This Row],[Valor del control]]),AND(Tabla135[[#This Row],[No. de Control]]&gt;1,Tabla135[[#This Row],[Desplazamiento en la Matriz]]="Impacto"),AC609-(AC609*Tabla135[[#This Row],[Valor del control]]),AND(Tabla135[[#This Row],[No. de Control]]=1,Tabla135[[#This Row],[Desplazamiento en la Matriz]]="Probabilidad"),E610,AND(Tabla135[[#This Row],[No. de Control]]&gt;1,Tabla135[[#This Row],[Desplazamiento en la Matriz]]="Probabilidad"),AC609),""),"")</f>
        <v/>
      </c>
      <c r="AD610" s="310">
        <f>IFERROR(_xlfn.MINIFS(Tabla135[Probabilidad residual],Tabla135[Id Riesgo],Tabla135[[#This Row],[Id Riesgo]]),"")</f>
        <v>0.8</v>
      </c>
      <c r="AE610" s="310">
        <f>IFERROR(_xlfn.MINIFS(Tabla135[Impacto residual],Tabla135[Id Riesgo],Tabla135[[#This Row],[Id Riesgo]]),"")</f>
        <v>0.60000000000000009</v>
      </c>
      <c r="AF610" s="310" t="str" cm="1">
        <f t="array" ref="AF6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10" s="310" t="str" cm="1">
        <f t="array" ref="AG6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0" s="213"/>
      <c r="AJ610" s="801">
        <f>_xlfn.MINIFS(Tabla135[Probabilidad residual],Tabla135[Id Riesgo],Tabla135[[#This Row],[Id Riesgo]])</f>
        <v>0.8</v>
      </c>
      <c r="AK610" s="801">
        <f>_xlfn.MINIFS(Tabla135[Impacto residual],Tabla135[Id Riesgo],Tabla135[[#This Row],[Id Riesgo]])</f>
        <v>0.60000000000000009</v>
      </c>
      <c r="AL610" s="801"/>
      <c r="AM610" s="801"/>
      <c r="AN610" s="213"/>
      <c r="AO610" s="213"/>
      <c r="AP610" s="213"/>
      <c r="AQ610" s="213"/>
      <c r="AR610" s="213"/>
      <c r="AS610" s="213"/>
      <c r="AT610" s="213"/>
      <c r="AU610" s="213"/>
      <c r="AV610" s="213"/>
      <c r="AW610" s="213"/>
      <c r="AX610" s="213"/>
      <c r="AY610" s="213"/>
    </row>
    <row r="611" spans="1:51" ht="111.9" hidden="1" x14ac:dyDescent="0.4">
      <c r="A611" s="783" t="str">
        <f>Tabla135[[#This Row],[Id Riesgo]]</f>
        <v>RC60</v>
      </c>
      <c r="B611" s="784" t="str">
        <f>Tabla135[[#This Row],[Riesgo]]</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C611" s="776" t="b">
        <f>Tabla135[[#This Row],[Identificado en paso 1 y 2?]]</f>
        <v>1</v>
      </c>
      <c r="D611" s="801">
        <f>_xlfn.XLOOKUP(Tabla135[[#This Row],[Id Riesgo]],Tabla13[Id Riesgo],Tabla13[Probabilidad],"",1)</f>
        <v>0.8</v>
      </c>
      <c r="E611" s="801">
        <f>IF(C611=TRUE,_xlfn.XLOOKUP(Tabla135[[#This Row],[Id Riesgo]],Tabla13[Id Riesgo],Tabla13[Porcentaje Impacto],"",1),"")</f>
        <v>0.8</v>
      </c>
      <c r="F611" s="290" t="str">
        <f t="shared" si="59"/>
        <v>RC60</v>
      </c>
      <c r="G611" s="414" t="b">
        <f>_xlfn.XLOOKUP(F611,Tabla13[Id Riesgo],Tabla13[Registro diligenciado],FALSE,1)</f>
        <v>1</v>
      </c>
      <c r="H611" s="290" t="str">
        <f>IF(G611,_xlfn.XLOOKUP(F611,Tabla6[Id Riesgo],Tabla6[DESCRIPCIÓN DEL RIESGO],FALSE,1),"")</f>
        <v>Posibilidad de afectación Operativa por Conflicto de Intereses debido a Trafico de influencias de omision o alteracion de documentacion de información de determinadas actividades o procesos en una persona.  
Ocultar la información considerada pública para los usuarios. Incumplimiento de la Ley 1712 de 2014.</v>
      </c>
      <c r="I611" s="327">
        <f>_xlfn.XLOOKUP(Tabla135[[#This Row],[Id Riesgo]],Tabla13[Id Riesgo],Tabla13[Probabilidad])</f>
        <v>0.8</v>
      </c>
      <c r="J611" s="327">
        <f>_xlfn.XLOOKUP(Tabla135[[#This Row],[Id Riesgo]],Tabla13[Id Riesgo],Tabla13[Porcentaje Impacto],"",1)</f>
        <v>0.8</v>
      </c>
      <c r="K611" s="311">
        <v>10</v>
      </c>
      <c r="L611" s="314"/>
      <c r="M611" s="314"/>
      <c r="N611" s="314"/>
      <c r="O611" s="295"/>
      <c r="P611" s="314"/>
      <c r="Q611" s="328" t="str">
        <f>_xlfn.TEXTJOIN(" ",TRUE,Tabla135[[#This Row],[Actividad - Acción ¿Qué?
Inicia con verbo]],Tabla135[[#This Row],[Complemento
(Observaciones o desviaciones)]])</f>
        <v/>
      </c>
      <c r="R611" s="295"/>
      <c r="S611" s="327" t="str">
        <f>_xlfn.XLOOKUP(Tabla135[[#This Row],[Tipo de control]],Tabla7[Tipo de control],Tabla7[Peso],"",1)</f>
        <v/>
      </c>
      <c r="T611" s="290" t="str">
        <f>_xlfn.XLOOKUP(Tabla135[[#This Row],[Tipo de control]],Tabla7[Tipo de control],Tabla7[Afectación matriz],"",1)</f>
        <v/>
      </c>
      <c r="U611" s="295"/>
      <c r="V611" s="327" t="str">
        <f>_xlfn.XLOOKUP(Tabla135[[#This Row],[Implementación]],Tabla11[Implementación],Tabla11[Peso],"",1)</f>
        <v/>
      </c>
      <c r="W611" s="295"/>
      <c r="X611" s="295"/>
      <c r="Y611" s="295"/>
      <c r="Z611" s="295"/>
      <c r="AA611" s="310" t="str">
        <f>IFERROR(Tabla135[[#This Row],[Peso del control]]+Tabla135[[#This Row],[Peso de la implementación]],"")</f>
        <v/>
      </c>
      <c r="AB611" s="310" t="str" cm="1">
        <f t="array" ref="AB611">IFERROR(IF(Tabla135[[#This Row],[Registro diligenciado]]=TRUE,_xlfn.IFS(AND(Tabla135[[#This Row],[No. de Control]]=1,Tabla135[[#This Row],[Desplazamiento en la Matriz]]="Probabilidad"),D611-(D611*Tabla135[[#This Row],[Valor del control]]),AND(Tabla135[[#This Row],[No. de Control]]&gt;1,Tabla135[[#This Row],[Desplazamiento en la Matriz]]="Probabilidad"),AB610-(AB610*Tabla135[[#This Row],[Valor del control]]),AND(Tabla135[[#This Row],[No. de Control]]=1,Tabla135[[#This Row],[Desplazamiento en la Matriz]]="Impacto"),D611,AND(Tabla135[[#This Row],[No. de Control]]&gt;1,Tabla135[[#This Row],[Desplazamiento en la Matriz]]="Impacto"),AB610),""),"")</f>
        <v/>
      </c>
      <c r="AC611" s="310" t="str" cm="1">
        <f t="array" ref="AC611">IFERROR(IF(Tabla135[[#This Row],[Registro diligenciado]]=TRUE,_xlfn.IFS(AND(Tabla135[[#This Row],[No. de Control]]=1,Tabla135[[#This Row],[Desplazamiento en la Matriz]]="Impacto"),E611-(E611*Tabla135[[#This Row],[Valor del control]]),AND(Tabla135[[#This Row],[No. de Control]]&gt;1,Tabla135[[#This Row],[Desplazamiento en la Matriz]]="Impacto"),AC610-(AC610*Tabla135[[#This Row],[Valor del control]]),AND(Tabla135[[#This Row],[No. de Control]]=1,Tabla135[[#This Row],[Desplazamiento en la Matriz]]="Probabilidad"),E611,AND(Tabla135[[#This Row],[No. de Control]]&gt;1,Tabla135[[#This Row],[Desplazamiento en la Matriz]]="Probabilidad"),AC610),""),"")</f>
        <v/>
      </c>
      <c r="AD611" s="310">
        <f>IFERROR(_xlfn.MINIFS(Tabla135[Probabilidad residual],Tabla135[Id Riesgo],Tabla135[[#This Row],[Id Riesgo]]),"")</f>
        <v>0.8</v>
      </c>
      <c r="AE611" s="310">
        <f>IFERROR(_xlfn.MINIFS(Tabla135[Impacto residual],Tabla135[Id Riesgo],Tabla135[[#This Row],[Id Riesgo]]),"")</f>
        <v>0.60000000000000009</v>
      </c>
      <c r="AF611" s="310" t="str" cm="1">
        <f t="array" ref="AF6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Alta</v>
      </c>
      <c r="AG611" s="310" t="str" cm="1">
        <f t="array" ref="AG6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Moderado</v>
      </c>
      <c r="AH6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1" s="213"/>
      <c r="AJ611" s="801">
        <f>_xlfn.MINIFS(Tabla135[Probabilidad residual],Tabla135[Id Riesgo],Tabla135[[#This Row],[Id Riesgo]])</f>
        <v>0.8</v>
      </c>
      <c r="AK611" s="801">
        <f>_xlfn.MINIFS(Tabla135[Impacto residual],Tabla135[Id Riesgo],Tabla135[[#This Row],[Id Riesgo]])</f>
        <v>0.60000000000000009</v>
      </c>
      <c r="AL611" s="801"/>
      <c r="AM611" s="801"/>
      <c r="AN611" s="213"/>
      <c r="AO611" s="213"/>
      <c r="AP611" s="213"/>
      <c r="AQ611" s="213"/>
      <c r="AR611" s="213"/>
      <c r="AS611" s="213"/>
      <c r="AT611" s="213"/>
      <c r="AU611" s="213"/>
      <c r="AV611" s="213"/>
      <c r="AW611" s="213"/>
      <c r="AX611" s="213"/>
      <c r="AY611" s="213"/>
    </row>
    <row r="612" spans="1:51" ht="136.75" x14ac:dyDescent="0.4">
      <c r="A612" s="783" t="str">
        <f>Tabla135[[#This Row],[Id Riesgo]]</f>
        <v>RC61</v>
      </c>
      <c r="B612"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2" s="776" t="b">
        <f>Tabla135[[#This Row],[Identificado en paso 1 y 2?]]</f>
        <v>1</v>
      </c>
      <c r="D612" s="801">
        <f>_xlfn.XLOOKUP(Tabla135[[#This Row],[Id Riesgo]],Tabla13[Id Riesgo],Tabla13[Probabilidad],"",1)</f>
        <v>0.6</v>
      </c>
      <c r="E612" s="801">
        <f>IF(C612=TRUE,_xlfn.XLOOKUP(Tabla135[[#This Row],[Id Riesgo]],Tabla13[Id Riesgo],Tabla13[Porcentaje Impacto],"",1),"")</f>
        <v>1</v>
      </c>
      <c r="F612" s="290" t="s">
        <v>652</v>
      </c>
      <c r="G612" s="414" t="b">
        <f>_xlfn.XLOOKUP(F612,Tabla13[Id Riesgo],Tabla13[Registro diligenciado],FALSE,1)</f>
        <v>1</v>
      </c>
      <c r="H612" s="290" t="str">
        <f>IF(G612,_xlfn.XLOOKUP(F612,Tabla6[Id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2" s="327">
        <f>_xlfn.XLOOKUP(Tabla135[[#This Row],[Id Riesgo]],Tabla13[Id Riesgo],Tabla13[Probabilidad])</f>
        <v>0.6</v>
      </c>
      <c r="J612" s="327">
        <f>_xlfn.XLOOKUP(Tabla135[[#This Row],[Id Riesgo]],Tabla13[Id Riesgo],Tabla13[Porcentaje Impacto],"",1)</f>
        <v>1</v>
      </c>
      <c r="K612" s="311">
        <v>1</v>
      </c>
      <c r="L612" s="314" t="s">
        <v>305</v>
      </c>
      <c r="M612" s="314" t="s">
        <v>128</v>
      </c>
      <c r="N612" s="314" t="s">
        <v>296</v>
      </c>
      <c r="O612" s="295" t="s">
        <v>1116</v>
      </c>
      <c r="P612" s="295" t="s">
        <v>1117</v>
      </c>
      <c r="Q612" s="328" t="str">
        <f>_xlfn.TEXTJOIN(" ",TRUE,Tabla135[[#This Row],[Actividad - Acción ¿Qué?
Inicia con verbo]],Tabla135[[#This Row],[Complemento
(Observaciones o desviaciones)]])</f>
        <v>realizar seguimientos trimestrales a “la divulgación de guías, la socialización de material en los puntos de atención y la atención de hallazgos con oportunidades de mejora continua”. Estas actividades estarán dirigidas a funcionarios y contratistas de PATS y UGT, y se enfocarán en el adecuado manejo de los aplicativos SIT, CRM y ORFEO, así como en la aplicación de los lineamientos institucionales de orientación al ciudadano. Se dejará registro de asistencia y evaluación de aprendizaje, y se implementarán acciones de refuerzo y seguimiento cuando se identifiquen inasistencias o resultados insuficientes.</v>
      </c>
      <c r="R612" s="295" t="s">
        <v>164</v>
      </c>
      <c r="S612" s="327">
        <f>_xlfn.XLOOKUP(Tabla135[[#This Row],[Tipo de control]],Tabla7[Tipo de control],Tabla7[Peso],"",1)</f>
        <v>0.1</v>
      </c>
      <c r="T612" s="290" t="str">
        <f>_xlfn.XLOOKUP(Tabla135[[#This Row],[Tipo de control]],Tabla7[Tipo de control],Tabla7[Afectación matriz],"",1)</f>
        <v>Impacto</v>
      </c>
      <c r="U612" s="295" t="s">
        <v>136</v>
      </c>
      <c r="V612" s="327">
        <f>_xlfn.XLOOKUP(Tabla135[[#This Row],[Implementación]],Tabla11[Implementación],Tabla11[Peso],"",1)</f>
        <v>0.15</v>
      </c>
      <c r="W612" s="295" t="s">
        <v>161</v>
      </c>
      <c r="X612" s="295" t="s">
        <v>222</v>
      </c>
      <c r="Y612" s="295" t="s">
        <v>133</v>
      </c>
      <c r="Z612" s="295" t="s">
        <v>101</v>
      </c>
      <c r="AA612" s="310">
        <f>IFERROR(Tabla135[[#This Row],[Peso del control]]+Tabla135[[#This Row],[Peso de la implementación]],"")</f>
        <v>0.25</v>
      </c>
      <c r="AB612" s="310" cm="1">
        <f t="array" ref="AB612">IFERROR(IF(Tabla135[[#This Row],[Registro diligenciado]]=TRUE,_xlfn.IFS(AND(Tabla135[[#This Row],[No. de Control]]=1,Tabla135[[#This Row],[Desplazamiento en la Matriz]]="Probabilidad"),D612-(D612*Tabla135[[#This Row],[Valor del control]]),AND(Tabla135[[#This Row],[No. de Control]]&gt;1,Tabla135[[#This Row],[Desplazamiento en la Matriz]]="Probabilidad"),AB611-(AB611*Tabla135[[#This Row],[Valor del control]]),AND(Tabla135[[#This Row],[No. de Control]]=1,Tabla135[[#This Row],[Desplazamiento en la Matriz]]="Impacto"),D612,AND(Tabla135[[#This Row],[No. de Control]]&gt;1,Tabla135[[#This Row],[Desplazamiento en la Matriz]]="Impacto"),AB611),""),"")</f>
        <v>0.6</v>
      </c>
      <c r="AC612" s="310" cm="1">
        <f t="array" ref="AC612">IFERROR(IF(Tabla135[[#This Row],[Registro diligenciado]]=TRUE,_xlfn.IFS(AND(Tabla135[[#This Row],[No. de Control]]=1,Tabla135[[#This Row],[Desplazamiento en la Matriz]]="Impacto"),E612-(E612*Tabla135[[#This Row],[Valor del control]]),AND(Tabla135[[#This Row],[No. de Control]]&gt;1,Tabla135[[#This Row],[Desplazamiento en la Matriz]]="Impacto"),AC611-(AC611*Tabla135[[#This Row],[Valor del control]]),AND(Tabla135[[#This Row],[No. de Control]]=1,Tabla135[[#This Row],[Desplazamiento en la Matriz]]="Probabilidad"),E612,AND(Tabla135[[#This Row],[No. de Control]]&gt;1,Tabla135[[#This Row],[Desplazamiento en la Matriz]]="Probabilidad"),AC611),""),"")</f>
        <v>0.75</v>
      </c>
      <c r="AD612" s="310">
        <f>IFERROR(_xlfn.MINIFS(Tabla135[Probabilidad residual],Tabla135[Id Riesgo],Tabla135[[#This Row],[Id Riesgo]]),"")</f>
        <v>0.6</v>
      </c>
      <c r="AE612" s="310">
        <f>IFERROR(_xlfn.MINIFS(Tabla135[Impacto residual],Tabla135[Id Riesgo],Tabla135[[#This Row],[Id Riesgo]]),"")</f>
        <v>0.75</v>
      </c>
      <c r="AF612" s="310" t="str" cm="1">
        <f t="array" ref="AF6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2" s="310" t="str" cm="1">
        <f t="array" ref="AG6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1</v>
      </c>
      <c r="AI612" s="213"/>
      <c r="AJ612" s="801">
        <f>_xlfn.MINIFS(Tabla135[Probabilidad residual],Tabla135[Id Riesgo],Tabla135[[#This Row],[Id Riesgo]])</f>
        <v>0.6</v>
      </c>
      <c r="AK612" s="801">
        <f>_xlfn.MINIFS(Tabla135[Impacto residual],Tabla135[Id Riesgo],Tabla135[[#This Row],[Id Riesgo]])</f>
        <v>0.75</v>
      </c>
      <c r="AL612" s="801" t="str" cm="1">
        <f t="array" ref="AL612">IFERROR(_xlfn.IFS(AND(AJ612&gt;=CONFIGURACIÓN!$BF$6,AJ612&lt;=CONFIGURACIÓN!$BG$6),CONFIGURACIÓN!$BE$6,AND(AJ612&gt;=CONFIGURACIÓN!$BF$7,AJ612&lt;=CONFIGURACIÓN!$BG$7),CONFIGURACIÓN!$BE$7,AND(AJ612&gt;=CONFIGURACIÓN!$BF$8,AJ612&lt;=CONFIGURACIÓN!$BG$8),CONFIGURACIÓN!$BE$8,AND(AJ612&gt;=CONFIGURACIÓN!$BF$9,AJ612&lt;=CONFIGURACIÓN!$BG$9),CONFIGURACIÓN!$BE$9,AND(AJ612&gt;=CONFIGURACIÓN!$BF$10,AJ612&lt;=CONFIGURACIÓN!$BG$10),CONFIGURACIÓN!$BE$10),"")</f>
        <v>Media</v>
      </c>
      <c r="AM612" s="801" t="str" cm="1">
        <f t="array" ref="AM612">IFERROR(_xlfn.IFS(AND(AK612&gt;=CONFIGURACIÓN!$BJ$6,AK612&lt;=CONFIGURACIÓN!$BK$6),CONFIGURACIÓN!$BI$6,AND(AK612&gt;=CONFIGURACIÓN!$BJ$7,AK612&lt;=CONFIGURACIÓN!$BK$7),CONFIGURACIÓN!$BI$7,AND(AK612&gt;=CONFIGURACIÓN!$BJ$8,AK612&lt;=CONFIGURACIÓN!$BK$8),CONFIGURACIÓN!$BI$8,AND(AK612&gt;=CONFIGURACIÓN!$BJ$9,AK612&lt;=CONFIGURACIÓN!$BK$9),CONFIGURACIÓN!$BI$9,AND(AK612&gt;=CONFIGURACIÓN!$BJ$10,AK612&lt;=CONFIGURACIÓN!$BK$10),CONFIGURACIÓN!$BI$10),"")</f>
        <v>Mayor</v>
      </c>
      <c r="AN612" s="213"/>
      <c r="AO612" s="213"/>
      <c r="AP612" s="213"/>
      <c r="AQ612" s="213"/>
      <c r="AR612" s="213"/>
      <c r="AS612" s="213"/>
      <c r="AT612" s="213"/>
      <c r="AU612" s="213"/>
      <c r="AV612" s="213"/>
      <c r="AW612" s="213"/>
      <c r="AX612" s="213"/>
      <c r="AY612" s="213"/>
    </row>
    <row r="613" spans="1:51" ht="136.75" x14ac:dyDescent="0.4">
      <c r="A613" s="783" t="str">
        <f>Tabla135[[#This Row],[Id Riesgo]]</f>
        <v>RC61</v>
      </c>
      <c r="B613"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3" s="776" t="b">
        <f>Tabla135[[#This Row],[Identificado en paso 1 y 2?]]</f>
        <v>1</v>
      </c>
      <c r="D613" s="801">
        <f>_xlfn.XLOOKUP(Tabla135[[#This Row],[Id Riesgo]],Tabla13[Id Riesgo],Tabla13[Probabilidad],"",1)</f>
        <v>0.6</v>
      </c>
      <c r="E613" s="801">
        <f>IF(C613=TRUE,_xlfn.XLOOKUP(Tabla135[[#This Row],[Id Riesgo]],Tabla13[Id Riesgo],Tabla13[Porcentaje Impacto],"",1),"")</f>
        <v>1</v>
      </c>
      <c r="F613" s="290" t="str">
        <f t="shared" ref="F613:F621" si="60">F612</f>
        <v>RC61</v>
      </c>
      <c r="G613" s="414" t="b">
        <f>_xlfn.XLOOKUP(F613,Tabla13[Id Riesgo],Tabla13[Registro diligenciado],FALSE,1)</f>
        <v>1</v>
      </c>
      <c r="H613" s="290" t="str">
        <f>IF(G613,_xlfn.XLOOKUP(F613,Tabla6[Id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3" s="327">
        <f>_xlfn.XLOOKUP(Tabla135[[#This Row],[Id Riesgo]],Tabla13[Id Riesgo],Tabla13[Probabilidad])</f>
        <v>0.6</v>
      </c>
      <c r="J613" s="327">
        <f>_xlfn.XLOOKUP(Tabla135[[#This Row],[Id Riesgo]],Tabla13[Id Riesgo],Tabla13[Porcentaje Impacto],"",1)</f>
        <v>1</v>
      </c>
      <c r="K613" s="311">
        <v>2</v>
      </c>
      <c r="L613" s="314"/>
      <c r="M613" s="314"/>
      <c r="N613" s="314"/>
      <c r="O613" s="295"/>
      <c r="P613" s="314"/>
      <c r="Q613" s="328" t="str">
        <f>_xlfn.TEXTJOIN(" ",TRUE,Tabla135[[#This Row],[Actividad - Acción ¿Qué?
Inicia con verbo]],Tabla135[[#This Row],[Complemento
(Observaciones o desviaciones)]])</f>
        <v/>
      </c>
      <c r="R613" s="295"/>
      <c r="S613" s="327" t="str">
        <f>_xlfn.XLOOKUP(Tabla135[[#This Row],[Tipo de control]],Tabla7[Tipo de control],Tabla7[Peso],"",1)</f>
        <v/>
      </c>
      <c r="T613" s="290" t="str">
        <f>_xlfn.XLOOKUP(Tabla135[[#This Row],[Tipo de control]],Tabla7[Tipo de control],Tabla7[Afectación matriz],"",1)</f>
        <v/>
      </c>
      <c r="U613" s="295"/>
      <c r="V613" s="327" t="str">
        <f>_xlfn.XLOOKUP(Tabla135[[#This Row],[Implementación]],Tabla11[Implementación],Tabla11[Peso],"",1)</f>
        <v/>
      </c>
      <c r="W613" s="295"/>
      <c r="X613" s="295"/>
      <c r="Y613" s="295"/>
      <c r="Z613" s="295"/>
      <c r="AA613" s="310" t="str">
        <f>IFERROR(Tabla135[[#This Row],[Peso del control]]+Tabla135[[#This Row],[Peso de la implementación]],"")</f>
        <v/>
      </c>
      <c r="AB613" s="310" t="str" cm="1">
        <f t="array" ref="AB613">IFERROR(IF(Tabla135[[#This Row],[Registro diligenciado]]=TRUE,_xlfn.IFS(AND(Tabla135[[#This Row],[No. de Control]]=1,Tabla135[[#This Row],[Desplazamiento en la Matriz]]="Probabilidad"),D613-(D613*Tabla135[[#This Row],[Valor del control]]),AND(Tabla135[[#This Row],[No. de Control]]&gt;1,Tabla135[[#This Row],[Desplazamiento en la Matriz]]="Probabilidad"),AB612-(AB612*Tabla135[[#This Row],[Valor del control]]),AND(Tabla135[[#This Row],[No. de Control]]=1,Tabla135[[#This Row],[Desplazamiento en la Matriz]]="Impacto"),D613,AND(Tabla135[[#This Row],[No. de Control]]&gt;1,Tabla135[[#This Row],[Desplazamiento en la Matriz]]="Impacto"),AB612),""),"")</f>
        <v/>
      </c>
      <c r="AC613" s="310" t="str" cm="1">
        <f t="array" ref="AC613">IFERROR(IF(Tabla135[[#This Row],[Registro diligenciado]]=TRUE,_xlfn.IFS(AND(Tabla135[[#This Row],[No. de Control]]=1,Tabla135[[#This Row],[Desplazamiento en la Matriz]]="Impacto"),E613-(E613*Tabla135[[#This Row],[Valor del control]]),AND(Tabla135[[#This Row],[No. de Control]]&gt;1,Tabla135[[#This Row],[Desplazamiento en la Matriz]]="Impacto"),AC612-(AC612*Tabla135[[#This Row],[Valor del control]]),AND(Tabla135[[#This Row],[No. de Control]]=1,Tabla135[[#This Row],[Desplazamiento en la Matriz]]="Probabilidad"),E613,AND(Tabla135[[#This Row],[No. de Control]]&gt;1,Tabla135[[#This Row],[Desplazamiento en la Matriz]]="Probabilidad"),AC612),""),"")</f>
        <v/>
      </c>
      <c r="AD613" s="310">
        <f>IFERROR(_xlfn.MINIFS(Tabla135[Probabilidad residual],Tabla135[Id Riesgo],Tabla135[[#This Row],[Id Riesgo]]),"")</f>
        <v>0.6</v>
      </c>
      <c r="AE613" s="310">
        <f>IFERROR(_xlfn.MINIFS(Tabla135[Impacto residual],Tabla135[Id Riesgo],Tabla135[[#This Row],[Id Riesgo]]),"")</f>
        <v>0.75</v>
      </c>
      <c r="AF613" s="310" t="str" cm="1">
        <f t="array" ref="AF6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3" s="310" t="str" cm="1">
        <f t="array" ref="AG6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3" s="213"/>
      <c r="AJ613" s="801">
        <f>_xlfn.MINIFS(Tabla135[Probabilidad residual],Tabla135[Id Riesgo],Tabla135[[#This Row],[Id Riesgo]])</f>
        <v>0.6</v>
      </c>
      <c r="AK613" s="801">
        <f>_xlfn.MINIFS(Tabla135[Impacto residual],Tabla135[Id Riesgo],Tabla135[[#This Row],[Id Riesgo]])</f>
        <v>0.75</v>
      </c>
      <c r="AL613" s="801"/>
      <c r="AM613" s="801"/>
      <c r="AN613" s="213"/>
      <c r="AO613" s="213"/>
      <c r="AP613" s="213"/>
      <c r="AQ613" s="213"/>
      <c r="AR613" s="213"/>
      <c r="AS613" s="213"/>
      <c r="AT613" s="213"/>
      <c r="AU613" s="213"/>
      <c r="AV613" s="213"/>
      <c r="AW613" s="213"/>
      <c r="AX613" s="213"/>
      <c r="AY613" s="213"/>
    </row>
    <row r="614" spans="1:51" ht="136.75" hidden="1" x14ac:dyDescent="0.4">
      <c r="A614" s="783" t="str">
        <f>Tabla135[[#This Row],[Id Riesgo]]</f>
        <v>RC61</v>
      </c>
      <c r="B614"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4" s="776" t="b">
        <f>Tabla135[[#This Row],[Identificado en paso 1 y 2?]]</f>
        <v>1</v>
      </c>
      <c r="D614" s="801">
        <f>_xlfn.XLOOKUP(Tabla135[[#This Row],[Id Riesgo]],Tabla13[Id Riesgo],Tabla13[Probabilidad],"",1)</f>
        <v>0.6</v>
      </c>
      <c r="E614" s="801">
        <f>IF(C614=TRUE,_xlfn.XLOOKUP(Tabla135[[#This Row],[Id Riesgo]],Tabla13[Id Riesgo],Tabla13[Porcentaje Impacto],"",1),"")</f>
        <v>1</v>
      </c>
      <c r="F614" s="290" t="str">
        <f t="shared" si="60"/>
        <v>RC61</v>
      </c>
      <c r="G614" s="414" t="b">
        <f>_xlfn.XLOOKUP(F614,Tabla13[Id Riesgo],Tabla13[Registro diligenciado],FALSE,1)</f>
        <v>1</v>
      </c>
      <c r="H614" s="290" t="str">
        <f>IF(G614,_xlfn.XLOOKUP(F614,Tabla6[Id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4" s="327">
        <f>_xlfn.XLOOKUP(Tabla135[[#This Row],[Id Riesgo]],Tabla13[Id Riesgo],Tabla13[Probabilidad])</f>
        <v>0.6</v>
      </c>
      <c r="J614" s="327">
        <f>_xlfn.XLOOKUP(Tabla135[[#This Row],[Id Riesgo]],Tabla13[Id Riesgo],Tabla13[Porcentaje Impacto],"",1)</f>
        <v>1</v>
      </c>
      <c r="K614" s="311">
        <v>3</v>
      </c>
      <c r="L614" s="314"/>
      <c r="M614" s="314"/>
      <c r="N614" s="314"/>
      <c r="O614" s="295"/>
      <c r="P614" s="314"/>
      <c r="Q614" s="328" t="str">
        <f>_xlfn.TEXTJOIN(" ",TRUE,Tabla135[[#This Row],[Actividad - Acción ¿Qué?
Inicia con verbo]],Tabla135[[#This Row],[Complemento
(Observaciones o desviaciones)]])</f>
        <v/>
      </c>
      <c r="R614" s="295"/>
      <c r="S614" s="327" t="str">
        <f>_xlfn.XLOOKUP(Tabla135[[#This Row],[Tipo de control]],Tabla7[Tipo de control],Tabla7[Peso],"",1)</f>
        <v/>
      </c>
      <c r="T614" s="290" t="str">
        <f>_xlfn.XLOOKUP(Tabla135[[#This Row],[Tipo de control]],Tabla7[Tipo de control],Tabla7[Afectación matriz],"",1)</f>
        <v/>
      </c>
      <c r="U614" s="295"/>
      <c r="V614" s="327" t="str">
        <f>_xlfn.XLOOKUP(Tabla135[[#This Row],[Implementación]],Tabla11[Implementación],Tabla11[Peso],"",1)</f>
        <v/>
      </c>
      <c r="W614" s="295"/>
      <c r="X614" s="295"/>
      <c r="Y614" s="295"/>
      <c r="Z614" s="295"/>
      <c r="AA614" s="310" t="str">
        <f>IFERROR(Tabla135[[#This Row],[Peso del control]]+Tabla135[[#This Row],[Peso de la implementación]],"")</f>
        <v/>
      </c>
      <c r="AB614" s="310" t="str" cm="1">
        <f t="array" ref="AB614">IFERROR(IF(Tabla135[[#This Row],[Registro diligenciado]]=TRUE,_xlfn.IFS(AND(Tabla135[[#This Row],[No. de Control]]=1,Tabla135[[#This Row],[Desplazamiento en la Matriz]]="Probabilidad"),D614-(D614*Tabla135[[#This Row],[Valor del control]]),AND(Tabla135[[#This Row],[No. de Control]]&gt;1,Tabla135[[#This Row],[Desplazamiento en la Matriz]]="Probabilidad"),AB613-(AB613*Tabla135[[#This Row],[Valor del control]]),AND(Tabla135[[#This Row],[No. de Control]]=1,Tabla135[[#This Row],[Desplazamiento en la Matriz]]="Impacto"),D614,AND(Tabla135[[#This Row],[No. de Control]]&gt;1,Tabla135[[#This Row],[Desplazamiento en la Matriz]]="Impacto"),AB613),""),"")</f>
        <v/>
      </c>
      <c r="AC614" s="310" t="str" cm="1">
        <f t="array" ref="AC614">IFERROR(IF(Tabla135[[#This Row],[Registro diligenciado]]=TRUE,_xlfn.IFS(AND(Tabla135[[#This Row],[No. de Control]]=1,Tabla135[[#This Row],[Desplazamiento en la Matriz]]="Impacto"),E614-(E614*Tabla135[[#This Row],[Valor del control]]),AND(Tabla135[[#This Row],[No. de Control]]&gt;1,Tabla135[[#This Row],[Desplazamiento en la Matriz]]="Impacto"),AC613-(AC613*Tabla135[[#This Row],[Valor del control]]),AND(Tabla135[[#This Row],[No. de Control]]=1,Tabla135[[#This Row],[Desplazamiento en la Matriz]]="Probabilidad"),E614,AND(Tabla135[[#This Row],[No. de Control]]&gt;1,Tabla135[[#This Row],[Desplazamiento en la Matriz]]="Probabilidad"),AC613),""),"")</f>
        <v/>
      </c>
      <c r="AD614" s="310">
        <f>IFERROR(_xlfn.MINIFS(Tabla135[Probabilidad residual],Tabla135[Id Riesgo],Tabla135[[#This Row],[Id Riesgo]]),"")</f>
        <v>0.6</v>
      </c>
      <c r="AE614" s="310">
        <f>IFERROR(_xlfn.MINIFS(Tabla135[Impacto residual],Tabla135[Id Riesgo],Tabla135[[#This Row],[Id Riesgo]]),"")</f>
        <v>0.75</v>
      </c>
      <c r="AF614" s="310" t="str" cm="1">
        <f t="array" ref="AF6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4" s="310" t="str" cm="1">
        <f t="array" ref="AG6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4" s="213"/>
      <c r="AJ614" s="801">
        <f>_xlfn.MINIFS(Tabla135[Probabilidad residual],Tabla135[Id Riesgo],Tabla135[[#This Row],[Id Riesgo]])</f>
        <v>0.6</v>
      </c>
      <c r="AK614" s="801">
        <f>_xlfn.MINIFS(Tabla135[Impacto residual],Tabla135[Id Riesgo],Tabla135[[#This Row],[Id Riesgo]])</f>
        <v>0.75</v>
      </c>
      <c r="AL614" s="801"/>
      <c r="AM614" s="801"/>
      <c r="AN614" s="213"/>
      <c r="AO614" s="213"/>
      <c r="AP614" s="213"/>
      <c r="AQ614" s="213"/>
      <c r="AR614" s="213"/>
      <c r="AS614" s="213"/>
      <c r="AT614" s="213"/>
      <c r="AU614" s="213"/>
      <c r="AV614" s="213"/>
      <c r="AW614" s="213"/>
      <c r="AX614" s="213"/>
      <c r="AY614" s="213"/>
    </row>
    <row r="615" spans="1:51" ht="136.75" hidden="1" x14ac:dyDescent="0.4">
      <c r="A615" s="783" t="str">
        <f>Tabla135[[#This Row],[Id Riesgo]]</f>
        <v>RC61</v>
      </c>
      <c r="B615"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5" s="776" t="b">
        <f>Tabla135[[#This Row],[Identificado en paso 1 y 2?]]</f>
        <v>1</v>
      </c>
      <c r="D615" s="801">
        <f>_xlfn.XLOOKUP(Tabla135[[#This Row],[Id Riesgo]],Tabla13[Id Riesgo],Tabla13[Probabilidad],"",1)</f>
        <v>0.6</v>
      </c>
      <c r="E615" s="801">
        <f>IF(C615=TRUE,_xlfn.XLOOKUP(Tabla135[[#This Row],[Id Riesgo]],Tabla13[Id Riesgo],Tabla13[Porcentaje Impacto],"",1),"")</f>
        <v>1</v>
      </c>
      <c r="F615" s="290" t="str">
        <f t="shared" si="60"/>
        <v>RC61</v>
      </c>
      <c r="G615" s="414" t="b">
        <f>_xlfn.XLOOKUP(F615,Tabla13[Id Riesgo],Tabla13[Registro diligenciado],FALSE,1)</f>
        <v>1</v>
      </c>
      <c r="H615" s="290" t="str">
        <f>IF(G615,_xlfn.XLOOKUP(F615,Tabla6[Id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5" s="327">
        <f>_xlfn.XLOOKUP(Tabla135[[#This Row],[Id Riesgo]],Tabla13[Id Riesgo],Tabla13[Probabilidad])</f>
        <v>0.6</v>
      </c>
      <c r="J615" s="327">
        <f>_xlfn.XLOOKUP(Tabla135[[#This Row],[Id Riesgo]],Tabla13[Id Riesgo],Tabla13[Porcentaje Impacto],"",1)</f>
        <v>1</v>
      </c>
      <c r="K615" s="311">
        <v>4</v>
      </c>
      <c r="L615" s="314"/>
      <c r="M615" s="314"/>
      <c r="N615" s="314"/>
      <c r="O615" s="295"/>
      <c r="P615" s="314"/>
      <c r="Q615" s="328" t="str">
        <f>_xlfn.TEXTJOIN(" ",TRUE,Tabla135[[#This Row],[Actividad - Acción ¿Qué?
Inicia con verbo]],Tabla135[[#This Row],[Complemento
(Observaciones o desviaciones)]])</f>
        <v/>
      </c>
      <c r="R615" s="295"/>
      <c r="S615" s="327" t="str">
        <f>_xlfn.XLOOKUP(Tabla135[[#This Row],[Tipo de control]],Tabla7[Tipo de control],Tabla7[Peso],"",1)</f>
        <v/>
      </c>
      <c r="T615" s="290" t="str">
        <f>_xlfn.XLOOKUP(Tabla135[[#This Row],[Tipo de control]],Tabla7[Tipo de control],Tabla7[Afectación matriz],"",1)</f>
        <v/>
      </c>
      <c r="U615" s="295"/>
      <c r="V615" s="327" t="str">
        <f>_xlfn.XLOOKUP(Tabla135[[#This Row],[Implementación]],Tabla11[Implementación],Tabla11[Peso],"",1)</f>
        <v/>
      </c>
      <c r="W615" s="295"/>
      <c r="X615" s="295"/>
      <c r="Y615" s="295"/>
      <c r="Z615" s="295"/>
      <c r="AA615" s="310" t="str">
        <f>IFERROR(Tabla135[[#This Row],[Peso del control]]+Tabla135[[#This Row],[Peso de la implementación]],"")</f>
        <v/>
      </c>
      <c r="AB615" s="310" t="str" cm="1">
        <f t="array" ref="AB615">IFERROR(IF(Tabla135[[#This Row],[Registro diligenciado]]=TRUE,_xlfn.IFS(AND(Tabla135[[#This Row],[No. de Control]]=1,Tabla135[[#This Row],[Desplazamiento en la Matriz]]="Probabilidad"),D615-(D615*Tabla135[[#This Row],[Valor del control]]),AND(Tabla135[[#This Row],[No. de Control]]&gt;1,Tabla135[[#This Row],[Desplazamiento en la Matriz]]="Probabilidad"),AB614-(AB614*Tabla135[[#This Row],[Valor del control]]),AND(Tabla135[[#This Row],[No. de Control]]=1,Tabla135[[#This Row],[Desplazamiento en la Matriz]]="Impacto"),D615,AND(Tabla135[[#This Row],[No. de Control]]&gt;1,Tabla135[[#This Row],[Desplazamiento en la Matriz]]="Impacto"),AB614),""),"")</f>
        <v/>
      </c>
      <c r="AC615" s="310" t="str" cm="1">
        <f t="array" ref="AC615">IFERROR(IF(Tabla135[[#This Row],[Registro diligenciado]]=TRUE,_xlfn.IFS(AND(Tabla135[[#This Row],[No. de Control]]=1,Tabla135[[#This Row],[Desplazamiento en la Matriz]]="Impacto"),E615-(E615*Tabla135[[#This Row],[Valor del control]]),AND(Tabla135[[#This Row],[No. de Control]]&gt;1,Tabla135[[#This Row],[Desplazamiento en la Matriz]]="Impacto"),AC614-(AC614*Tabla135[[#This Row],[Valor del control]]),AND(Tabla135[[#This Row],[No. de Control]]=1,Tabla135[[#This Row],[Desplazamiento en la Matriz]]="Probabilidad"),E615,AND(Tabla135[[#This Row],[No. de Control]]&gt;1,Tabla135[[#This Row],[Desplazamiento en la Matriz]]="Probabilidad"),AC614),""),"")</f>
        <v/>
      </c>
      <c r="AD615" s="310">
        <f>IFERROR(_xlfn.MINIFS(Tabla135[Probabilidad residual],Tabla135[Id Riesgo],Tabla135[[#This Row],[Id Riesgo]]),"")</f>
        <v>0.6</v>
      </c>
      <c r="AE615" s="310">
        <f>IFERROR(_xlfn.MINIFS(Tabla135[Impacto residual],Tabla135[Id Riesgo],Tabla135[[#This Row],[Id Riesgo]]),"")</f>
        <v>0.75</v>
      </c>
      <c r="AF615" s="310" t="str" cm="1">
        <f t="array" ref="AF6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5" s="310" t="str" cm="1">
        <f t="array" ref="AG6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5" s="213"/>
      <c r="AJ615" s="801">
        <f>_xlfn.MINIFS(Tabla135[Probabilidad residual],Tabla135[Id Riesgo],Tabla135[[#This Row],[Id Riesgo]])</f>
        <v>0.6</v>
      </c>
      <c r="AK615" s="801">
        <f>_xlfn.MINIFS(Tabla135[Impacto residual],Tabla135[Id Riesgo],Tabla135[[#This Row],[Id Riesgo]])</f>
        <v>0.75</v>
      </c>
      <c r="AL615" s="801"/>
      <c r="AM615" s="801"/>
      <c r="AN615" s="213"/>
      <c r="AO615" s="213"/>
      <c r="AP615" s="213"/>
      <c r="AQ615" s="213"/>
      <c r="AR615" s="213"/>
      <c r="AS615" s="213"/>
      <c r="AT615" s="213"/>
      <c r="AU615" s="213"/>
      <c r="AV615" s="213"/>
      <c r="AW615" s="213"/>
      <c r="AX615" s="213"/>
      <c r="AY615" s="213"/>
    </row>
    <row r="616" spans="1:51" ht="136.75" hidden="1" x14ac:dyDescent="0.4">
      <c r="A616" s="783" t="str">
        <f>Tabla135[[#This Row],[Id Riesgo]]</f>
        <v>RC61</v>
      </c>
      <c r="B616"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6" s="776" t="b">
        <f>Tabla135[[#This Row],[Identificado en paso 1 y 2?]]</f>
        <v>1</v>
      </c>
      <c r="D616" s="801">
        <f>_xlfn.XLOOKUP(Tabla135[[#This Row],[Id Riesgo]],Tabla13[Id Riesgo],Tabla13[Probabilidad],"",1)</f>
        <v>0.6</v>
      </c>
      <c r="E616" s="801">
        <f>IF(C616=TRUE,_xlfn.XLOOKUP(Tabla135[[#This Row],[Id Riesgo]],Tabla13[Id Riesgo],Tabla13[Porcentaje Impacto],"",1),"")</f>
        <v>1</v>
      </c>
      <c r="F616" s="290" t="str">
        <f t="shared" si="60"/>
        <v>RC61</v>
      </c>
      <c r="G616" s="414" t="b">
        <f>_xlfn.XLOOKUP(F616,Tabla13[Id Riesgo],Tabla13[Registro diligenciado],FALSE,1)</f>
        <v>1</v>
      </c>
      <c r="H616" s="290" t="str">
        <f>IF(G616,_xlfn.XLOOKUP(F616,Tabla6[Id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6" s="327">
        <f>_xlfn.XLOOKUP(Tabla135[[#This Row],[Id Riesgo]],Tabla13[Id Riesgo],Tabla13[Probabilidad])</f>
        <v>0.6</v>
      </c>
      <c r="J616" s="327">
        <f>_xlfn.XLOOKUP(Tabla135[[#This Row],[Id Riesgo]],Tabla13[Id Riesgo],Tabla13[Porcentaje Impacto],"",1)</f>
        <v>1</v>
      </c>
      <c r="K616" s="311">
        <v>5</v>
      </c>
      <c r="L616" s="314"/>
      <c r="M616" s="314"/>
      <c r="N616" s="314"/>
      <c r="O616" s="295"/>
      <c r="P616" s="314"/>
      <c r="Q616" s="328" t="str">
        <f>_xlfn.TEXTJOIN(" ",TRUE,Tabla135[[#This Row],[Actividad - Acción ¿Qué?
Inicia con verbo]],Tabla135[[#This Row],[Complemento
(Observaciones o desviaciones)]])</f>
        <v/>
      </c>
      <c r="R616" s="295"/>
      <c r="S616" s="327" t="str">
        <f>_xlfn.XLOOKUP(Tabla135[[#This Row],[Tipo de control]],Tabla7[Tipo de control],Tabla7[Peso],"",1)</f>
        <v/>
      </c>
      <c r="T616" s="290" t="str">
        <f>_xlfn.XLOOKUP(Tabla135[[#This Row],[Tipo de control]],Tabla7[Tipo de control],Tabla7[Afectación matriz],"",1)</f>
        <v/>
      </c>
      <c r="U616" s="295"/>
      <c r="V616" s="327" t="str">
        <f>_xlfn.XLOOKUP(Tabla135[[#This Row],[Implementación]],Tabla11[Implementación],Tabla11[Peso],"",1)</f>
        <v/>
      </c>
      <c r="W616" s="295"/>
      <c r="X616" s="295"/>
      <c r="Y616" s="295"/>
      <c r="Z616" s="295"/>
      <c r="AA616" s="310" t="str">
        <f>IFERROR(Tabla135[[#This Row],[Peso del control]]+Tabla135[[#This Row],[Peso de la implementación]],"")</f>
        <v/>
      </c>
      <c r="AB616" s="310" t="str" cm="1">
        <f t="array" ref="AB616">IFERROR(IF(Tabla135[[#This Row],[Registro diligenciado]]=TRUE,_xlfn.IFS(AND(Tabla135[[#This Row],[No. de Control]]=1,Tabla135[[#This Row],[Desplazamiento en la Matriz]]="Probabilidad"),D616-(D616*Tabla135[[#This Row],[Valor del control]]),AND(Tabla135[[#This Row],[No. de Control]]&gt;1,Tabla135[[#This Row],[Desplazamiento en la Matriz]]="Probabilidad"),AB615-(AB615*Tabla135[[#This Row],[Valor del control]]),AND(Tabla135[[#This Row],[No. de Control]]=1,Tabla135[[#This Row],[Desplazamiento en la Matriz]]="Impacto"),D616,AND(Tabla135[[#This Row],[No. de Control]]&gt;1,Tabla135[[#This Row],[Desplazamiento en la Matriz]]="Impacto"),AB615),""),"")</f>
        <v/>
      </c>
      <c r="AC616" s="310" t="str" cm="1">
        <f t="array" ref="AC616">IFERROR(IF(Tabla135[[#This Row],[Registro diligenciado]]=TRUE,_xlfn.IFS(AND(Tabla135[[#This Row],[No. de Control]]=1,Tabla135[[#This Row],[Desplazamiento en la Matriz]]="Impacto"),E616-(E616*Tabla135[[#This Row],[Valor del control]]),AND(Tabla135[[#This Row],[No. de Control]]&gt;1,Tabla135[[#This Row],[Desplazamiento en la Matriz]]="Impacto"),AC615-(AC615*Tabla135[[#This Row],[Valor del control]]),AND(Tabla135[[#This Row],[No. de Control]]=1,Tabla135[[#This Row],[Desplazamiento en la Matriz]]="Probabilidad"),E616,AND(Tabla135[[#This Row],[No. de Control]]&gt;1,Tabla135[[#This Row],[Desplazamiento en la Matriz]]="Probabilidad"),AC615),""),"")</f>
        <v/>
      </c>
      <c r="AD616" s="310">
        <f>IFERROR(_xlfn.MINIFS(Tabla135[Probabilidad residual],Tabla135[Id Riesgo],Tabla135[[#This Row],[Id Riesgo]]),"")</f>
        <v>0.6</v>
      </c>
      <c r="AE616" s="310">
        <f>IFERROR(_xlfn.MINIFS(Tabla135[Impacto residual],Tabla135[Id Riesgo],Tabla135[[#This Row],[Id Riesgo]]),"")</f>
        <v>0.75</v>
      </c>
      <c r="AF616" s="310" t="str" cm="1">
        <f t="array" ref="AF6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6" s="310" t="str" cm="1">
        <f t="array" ref="AG6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6" s="213"/>
      <c r="AJ616" s="801">
        <f>_xlfn.MINIFS(Tabla135[Probabilidad residual],Tabla135[Id Riesgo],Tabla135[[#This Row],[Id Riesgo]])</f>
        <v>0.6</v>
      </c>
      <c r="AK616" s="801">
        <f>_xlfn.MINIFS(Tabla135[Impacto residual],Tabla135[Id Riesgo],Tabla135[[#This Row],[Id Riesgo]])</f>
        <v>0.75</v>
      </c>
      <c r="AL616" s="801"/>
      <c r="AM616" s="801"/>
      <c r="AN616" s="213"/>
      <c r="AO616" s="213"/>
      <c r="AP616" s="213"/>
      <c r="AQ616" s="213"/>
      <c r="AR616" s="213"/>
      <c r="AS616" s="213"/>
      <c r="AT616" s="213"/>
      <c r="AU616" s="213"/>
      <c r="AV616" s="213"/>
      <c r="AW616" s="213"/>
      <c r="AX616" s="213"/>
      <c r="AY616" s="213"/>
    </row>
    <row r="617" spans="1:51" ht="136.75" hidden="1" x14ac:dyDescent="0.4">
      <c r="A617" s="783" t="str">
        <f>Tabla135[[#This Row],[Id Riesgo]]</f>
        <v>RC61</v>
      </c>
      <c r="B617"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7" s="776" t="b">
        <f>Tabla135[[#This Row],[Identificado en paso 1 y 2?]]</f>
        <v>1</v>
      </c>
      <c r="D617" s="801">
        <f>_xlfn.XLOOKUP(Tabla135[[#This Row],[Id Riesgo]],Tabla13[Id Riesgo],Tabla13[Probabilidad],"",1)</f>
        <v>0.6</v>
      </c>
      <c r="E617" s="801">
        <f>IF(C617=TRUE,_xlfn.XLOOKUP(Tabla135[[#This Row],[Id Riesgo]],Tabla13[Id Riesgo],Tabla13[Porcentaje Impacto],"",1),"")</f>
        <v>1</v>
      </c>
      <c r="F617" s="290" t="str">
        <f t="shared" si="60"/>
        <v>RC61</v>
      </c>
      <c r="G617" s="414" t="b">
        <f>_xlfn.XLOOKUP(F617,Tabla13[Id Riesgo],Tabla13[Registro diligenciado],FALSE,1)</f>
        <v>1</v>
      </c>
      <c r="H617" s="290" t="str">
        <f>IF(G617,_xlfn.XLOOKUP(F617,Tabla6[Id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7" s="327">
        <f>_xlfn.XLOOKUP(Tabla135[[#This Row],[Id Riesgo]],Tabla13[Id Riesgo],Tabla13[Probabilidad])</f>
        <v>0.6</v>
      </c>
      <c r="J617" s="327">
        <f>_xlfn.XLOOKUP(Tabla135[[#This Row],[Id Riesgo]],Tabla13[Id Riesgo],Tabla13[Porcentaje Impacto],"",1)</f>
        <v>1</v>
      </c>
      <c r="K617" s="311">
        <v>6</v>
      </c>
      <c r="L617" s="314"/>
      <c r="M617" s="314"/>
      <c r="N617" s="314"/>
      <c r="O617" s="295"/>
      <c r="P617" s="314"/>
      <c r="Q617" s="328" t="str">
        <f>_xlfn.TEXTJOIN(" ",TRUE,Tabla135[[#This Row],[Actividad - Acción ¿Qué?
Inicia con verbo]],Tabla135[[#This Row],[Complemento
(Observaciones o desviaciones)]])</f>
        <v/>
      </c>
      <c r="R617" s="295"/>
      <c r="S617" s="327" t="str">
        <f>_xlfn.XLOOKUP(Tabla135[[#This Row],[Tipo de control]],Tabla7[Tipo de control],Tabla7[Peso],"",1)</f>
        <v/>
      </c>
      <c r="T617" s="290" t="str">
        <f>_xlfn.XLOOKUP(Tabla135[[#This Row],[Tipo de control]],Tabla7[Tipo de control],Tabla7[Afectación matriz],"",1)</f>
        <v/>
      </c>
      <c r="U617" s="295"/>
      <c r="V617" s="327" t="str">
        <f>_xlfn.XLOOKUP(Tabla135[[#This Row],[Implementación]],Tabla11[Implementación],Tabla11[Peso],"",1)</f>
        <v/>
      </c>
      <c r="W617" s="295"/>
      <c r="X617" s="295"/>
      <c r="Y617" s="295"/>
      <c r="Z617" s="295"/>
      <c r="AA617" s="310" t="str">
        <f>IFERROR(Tabla135[[#This Row],[Peso del control]]+Tabla135[[#This Row],[Peso de la implementación]],"")</f>
        <v/>
      </c>
      <c r="AB617" s="310" t="str" cm="1">
        <f t="array" ref="AB617">IFERROR(IF(Tabla135[[#This Row],[Registro diligenciado]]=TRUE,_xlfn.IFS(AND(Tabla135[[#This Row],[No. de Control]]=1,Tabla135[[#This Row],[Desplazamiento en la Matriz]]="Probabilidad"),D617-(D617*Tabla135[[#This Row],[Valor del control]]),AND(Tabla135[[#This Row],[No. de Control]]&gt;1,Tabla135[[#This Row],[Desplazamiento en la Matriz]]="Probabilidad"),AB616-(AB616*Tabla135[[#This Row],[Valor del control]]),AND(Tabla135[[#This Row],[No. de Control]]=1,Tabla135[[#This Row],[Desplazamiento en la Matriz]]="Impacto"),D617,AND(Tabla135[[#This Row],[No. de Control]]&gt;1,Tabla135[[#This Row],[Desplazamiento en la Matriz]]="Impacto"),AB616),""),"")</f>
        <v/>
      </c>
      <c r="AC617" s="310" t="str" cm="1">
        <f t="array" ref="AC617">IFERROR(IF(Tabla135[[#This Row],[Registro diligenciado]]=TRUE,_xlfn.IFS(AND(Tabla135[[#This Row],[No. de Control]]=1,Tabla135[[#This Row],[Desplazamiento en la Matriz]]="Impacto"),E617-(E617*Tabla135[[#This Row],[Valor del control]]),AND(Tabla135[[#This Row],[No. de Control]]&gt;1,Tabla135[[#This Row],[Desplazamiento en la Matriz]]="Impacto"),AC616-(AC616*Tabla135[[#This Row],[Valor del control]]),AND(Tabla135[[#This Row],[No. de Control]]=1,Tabla135[[#This Row],[Desplazamiento en la Matriz]]="Probabilidad"),E617,AND(Tabla135[[#This Row],[No. de Control]]&gt;1,Tabla135[[#This Row],[Desplazamiento en la Matriz]]="Probabilidad"),AC616),""),"")</f>
        <v/>
      </c>
      <c r="AD617" s="310">
        <f>IFERROR(_xlfn.MINIFS(Tabla135[Probabilidad residual],Tabla135[Id Riesgo],Tabla135[[#This Row],[Id Riesgo]]),"")</f>
        <v>0.6</v>
      </c>
      <c r="AE617" s="310">
        <f>IFERROR(_xlfn.MINIFS(Tabla135[Impacto residual],Tabla135[Id Riesgo],Tabla135[[#This Row],[Id Riesgo]]),"")</f>
        <v>0.75</v>
      </c>
      <c r="AF617" s="310" t="str" cm="1">
        <f t="array" ref="AF6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7" s="310" t="str" cm="1">
        <f t="array" ref="AG6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7" s="213"/>
      <c r="AJ617" s="801">
        <f>_xlfn.MINIFS(Tabla135[Probabilidad residual],Tabla135[Id Riesgo],Tabla135[[#This Row],[Id Riesgo]])</f>
        <v>0.6</v>
      </c>
      <c r="AK617" s="801">
        <f>_xlfn.MINIFS(Tabla135[Impacto residual],Tabla135[Id Riesgo],Tabla135[[#This Row],[Id Riesgo]])</f>
        <v>0.75</v>
      </c>
      <c r="AL617" s="801"/>
      <c r="AM617" s="801"/>
      <c r="AN617" s="213"/>
      <c r="AO617" s="213"/>
      <c r="AP617" s="213"/>
      <c r="AQ617" s="213"/>
      <c r="AR617" s="213"/>
      <c r="AS617" s="213"/>
      <c r="AT617" s="213"/>
      <c r="AU617" s="213"/>
      <c r="AV617" s="213"/>
      <c r="AW617" s="213"/>
      <c r="AX617" s="213"/>
      <c r="AY617" s="213"/>
    </row>
    <row r="618" spans="1:51" ht="136.75" hidden="1" x14ac:dyDescent="0.4">
      <c r="A618" s="783" t="str">
        <f>Tabla135[[#This Row],[Id Riesgo]]</f>
        <v>RC61</v>
      </c>
      <c r="B618"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8" s="776" t="b">
        <f>Tabla135[[#This Row],[Identificado en paso 1 y 2?]]</f>
        <v>1</v>
      </c>
      <c r="D618" s="801">
        <f>_xlfn.XLOOKUP(Tabla135[[#This Row],[Id Riesgo]],Tabla13[Id Riesgo],Tabla13[Probabilidad],"",1)</f>
        <v>0.6</v>
      </c>
      <c r="E618" s="801">
        <f>IF(C618=TRUE,_xlfn.XLOOKUP(Tabla135[[#This Row],[Id Riesgo]],Tabla13[Id Riesgo],Tabla13[Porcentaje Impacto],"",1),"")</f>
        <v>1</v>
      </c>
      <c r="F618" s="290" t="str">
        <f t="shared" si="60"/>
        <v>RC61</v>
      </c>
      <c r="G618" s="414" t="b">
        <f>_xlfn.XLOOKUP(F618,Tabla13[Id Riesgo],Tabla13[Registro diligenciado],FALSE,1)</f>
        <v>1</v>
      </c>
      <c r="H618" s="290" t="str">
        <f>IF(G618,_xlfn.XLOOKUP(F618,Tabla6[Id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8" s="327">
        <f>_xlfn.XLOOKUP(Tabla135[[#This Row],[Id Riesgo]],Tabla13[Id Riesgo],Tabla13[Probabilidad])</f>
        <v>0.6</v>
      </c>
      <c r="J618" s="327">
        <f>_xlfn.XLOOKUP(Tabla135[[#This Row],[Id Riesgo]],Tabla13[Id Riesgo],Tabla13[Porcentaje Impacto],"",1)</f>
        <v>1</v>
      </c>
      <c r="K618" s="311">
        <v>7</v>
      </c>
      <c r="L618" s="314"/>
      <c r="M618" s="314"/>
      <c r="N618" s="314"/>
      <c r="O618" s="295"/>
      <c r="P618" s="314"/>
      <c r="Q618" s="328" t="str">
        <f>_xlfn.TEXTJOIN(" ",TRUE,Tabla135[[#This Row],[Actividad - Acción ¿Qué?
Inicia con verbo]],Tabla135[[#This Row],[Complemento
(Observaciones o desviaciones)]])</f>
        <v/>
      </c>
      <c r="R618" s="295"/>
      <c r="S618" s="327" t="str">
        <f>_xlfn.XLOOKUP(Tabla135[[#This Row],[Tipo de control]],Tabla7[Tipo de control],Tabla7[Peso],"",1)</f>
        <v/>
      </c>
      <c r="T618" s="290" t="str">
        <f>_xlfn.XLOOKUP(Tabla135[[#This Row],[Tipo de control]],Tabla7[Tipo de control],Tabla7[Afectación matriz],"",1)</f>
        <v/>
      </c>
      <c r="U618" s="295"/>
      <c r="V618" s="327" t="str">
        <f>_xlfn.XLOOKUP(Tabla135[[#This Row],[Implementación]],Tabla11[Implementación],Tabla11[Peso],"",1)</f>
        <v/>
      </c>
      <c r="W618" s="295"/>
      <c r="X618" s="295"/>
      <c r="Y618" s="295"/>
      <c r="Z618" s="295"/>
      <c r="AA618" s="310" t="str">
        <f>IFERROR(Tabla135[[#This Row],[Peso del control]]+Tabla135[[#This Row],[Peso de la implementación]],"")</f>
        <v/>
      </c>
      <c r="AB618" s="310" t="str" cm="1">
        <f t="array" ref="AB618">IFERROR(IF(Tabla135[[#This Row],[Registro diligenciado]]=TRUE,_xlfn.IFS(AND(Tabla135[[#This Row],[No. de Control]]=1,Tabla135[[#This Row],[Desplazamiento en la Matriz]]="Probabilidad"),D618-(D618*Tabla135[[#This Row],[Valor del control]]),AND(Tabla135[[#This Row],[No. de Control]]&gt;1,Tabla135[[#This Row],[Desplazamiento en la Matriz]]="Probabilidad"),AB617-(AB617*Tabla135[[#This Row],[Valor del control]]),AND(Tabla135[[#This Row],[No. de Control]]=1,Tabla135[[#This Row],[Desplazamiento en la Matriz]]="Impacto"),D618,AND(Tabla135[[#This Row],[No. de Control]]&gt;1,Tabla135[[#This Row],[Desplazamiento en la Matriz]]="Impacto"),AB617),""),"")</f>
        <v/>
      </c>
      <c r="AC618" s="310" t="str" cm="1">
        <f t="array" ref="AC618">IFERROR(IF(Tabla135[[#This Row],[Registro diligenciado]]=TRUE,_xlfn.IFS(AND(Tabla135[[#This Row],[No. de Control]]=1,Tabla135[[#This Row],[Desplazamiento en la Matriz]]="Impacto"),E618-(E618*Tabla135[[#This Row],[Valor del control]]),AND(Tabla135[[#This Row],[No. de Control]]&gt;1,Tabla135[[#This Row],[Desplazamiento en la Matriz]]="Impacto"),AC617-(AC617*Tabla135[[#This Row],[Valor del control]]),AND(Tabla135[[#This Row],[No. de Control]]=1,Tabla135[[#This Row],[Desplazamiento en la Matriz]]="Probabilidad"),E618,AND(Tabla135[[#This Row],[No. de Control]]&gt;1,Tabla135[[#This Row],[Desplazamiento en la Matriz]]="Probabilidad"),AC617),""),"")</f>
        <v/>
      </c>
      <c r="AD618" s="310">
        <f>IFERROR(_xlfn.MINIFS(Tabla135[Probabilidad residual],Tabla135[Id Riesgo],Tabla135[[#This Row],[Id Riesgo]]),"")</f>
        <v>0.6</v>
      </c>
      <c r="AE618" s="310">
        <f>IFERROR(_xlfn.MINIFS(Tabla135[Impacto residual],Tabla135[Id Riesgo],Tabla135[[#This Row],[Id Riesgo]]),"")</f>
        <v>0.75</v>
      </c>
      <c r="AF618" s="310" t="str" cm="1">
        <f t="array" ref="AF6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8" s="310" t="str" cm="1">
        <f t="array" ref="AG6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8" s="213"/>
      <c r="AJ618" s="801">
        <f>_xlfn.MINIFS(Tabla135[Probabilidad residual],Tabla135[Id Riesgo],Tabla135[[#This Row],[Id Riesgo]])</f>
        <v>0.6</v>
      </c>
      <c r="AK618" s="801">
        <f>_xlfn.MINIFS(Tabla135[Impacto residual],Tabla135[Id Riesgo],Tabla135[[#This Row],[Id Riesgo]])</f>
        <v>0.75</v>
      </c>
      <c r="AL618" s="801"/>
      <c r="AM618" s="801"/>
      <c r="AN618" s="213"/>
      <c r="AO618" s="213"/>
      <c r="AP618" s="213"/>
      <c r="AQ618" s="213"/>
      <c r="AR618" s="213"/>
      <c r="AS618" s="213"/>
      <c r="AT618" s="213"/>
      <c r="AU618" s="213"/>
      <c r="AV618" s="213"/>
      <c r="AW618" s="213"/>
      <c r="AX618" s="213"/>
      <c r="AY618" s="213"/>
    </row>
    <row r="619" spans="1:51" ht="136.75" hidden="1" x14ac:dyDescent="0.4">
      <c r="A619" s="783" t="str">
        <f>Tabla135[[#This Row],[Id Riesgo]]</f>
        <v>RC61</v>
      </c>
      <c r="B619"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19" s="776" t="b">
        <f>Tabla135[[#This Row],[Identificado en paso 1 y 2?]]</f>
        <v>1</v>
      </c>
      <c r="D619" s="801">
        <f>_xlfn.XLOOKUP(Tabla135[[#This Row],[Id Riesgo]],Tabla13[Id Riesgo],Tabla13[Probabilidad],"",1)</f>
        <v>0.6</v>
      </c>
      <c r="E619" s="801">
        <f>IF(C619=TRUE,_xlfn.XLOOKUP(Tabla135[[#This Row],[Id Riesgo]],Tabla13[Id Riesgo],Tabla13[Porcentaje Impacto],"",1),"")</f>
        <v>1</v>
      </c>
      <c r="F619" s="290" t="str">
        <f t="shared" si="60"/>
        <v>RC61</v>
      </c>
      <c r="G619" s="414" t="b">
        <f>_xlfn.XLOOKUP(F619,Tabla13[Id Riesgo],Tabla13[Registro diligenciado],FALSE,1)</f>
        <v>1</v>
      </c>
      <c r="H619" s="290" t="str">
        <f>IF(G619,_xlfn.XLOOKUP(F619,Tabla6[Id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19" s="327">
        <f>_xlfn.XLOOKUP(Tabla135[[#This Row],[Id Riesgo]],Tabla13[Id Riesgo],Tabla13[Probabilidad])</f>
        <v>0.6</v>
      </c>
      <c r="J619" s="327">
        <f>_xlfn.XLOOKUP(Tabla135[[#This Row],[Id Riesgo]],Tabla13[Id Riesgo],Tabla13[Porcentaje Impacto],"",1)</f>
        <v>1</v>
      </c>
      <c r="K619" s="311">
        <v>8</v>
      </c>
      <c r="L619" s="314"/>
      <c r="M619" s="314"/>
      <c r="N619" s="314"/>
      <c r="O619" s="295"/>
      <c r="P619" s="314"/>
      <c r="Q619" s="328" t="str">
        <f>_xlfn.TEXTJOIN(" ",TRUE,Tabla135[[#This Row],[Actividad - Acción ¿Qué?
Inicia con verbo]],Tabla135[[#This Row],[Complemento
(Observaciones o desviaciones)]])</f>
        <v/>
      </c>
      <c r="R619" s="295"/>
      <c r="S619" s="327" t="str">
        <f>_xlfn.XLOOKUP(Tabla135[[#This Row],[Tipo de control]],Tabla7[Tipo de control],Tabla7[Peso],"",1)</f>
        <v/>
      </c>
      <c r="T619" s="290" t="str">
        <f>_xlfn.XLOOKUP(Tabla135[[#This Row],[Tipo de control]],Tabla7[Tipo de control],Tabla7[Afectación matriz],"",1)</f>
        <v/>
      </c>
      <c r="U619" s="295"/>
      <c r="V619" s="327" t="str">
        <f>_xlfn.XLOOKUP(Tabla135[[#This Row],[Implementación]],Tabla11[Implementación],Tabla11[Peso],"",1)</f>
        <v/>
      </c>
      <c r="W619" s="295"/>
      <c r="X619" s="295"/>
      <c r="Y619" s="295"/>
      <c r="Z619" s="295"/>
      <c r="AA619" s="310" t="str">
        <f>IFERROR(Tabla135[[#This Row],[Peso del control]]+Tabla135[[#This Row],[Peso de la implementación]],"")</f>
        <v/>
      </c>
      <c r="AB619" s="310" t="str" cm="1">
        <f t="array" ref="AB619">IFERROR(IF(Tabla135[[#This Row],[Registro diligenciado]]=TRUE,_xlfn.IFS(AND(Tabla135[[#This Row],[No. de Control]]=1,Tabla135[[#This Row],[Desplazamiento en la Matriz]]="Probabilidad"),D619-(D619*Tabla135[[#This Row],[Valor del control]]),AND(Tabla135[[#This Row],[No. de Control]]&gt;1,Tabla135[[#This Row],[Desplazamiento en la Matriz]]="Probabilidad"),AB618-(AB618*Tabla135[[#This Row],[Valor del control]]),AND(Tabla135[[#This Row],[No. de Control]]=1,Tabla135[[#This Row],[Desplazamiento en la Matriz]]="Impacto"),D619,AND(Tabla135[[#This Row],[No. de Control]]&gt;1,Tabla135[[#This Row],[Desplazamiento en la Matriz]]="Impacto"),AB618),""),"")</f>
        <v/>
      </c>
      <c r="AC619" s="310" t="str" cm="1">
        <f t="array" ref="AC619">IFERROR(IF(Tabla135[[#This Row],[Registro diligenciado]]=TRUE,_xlfn.IFS(AND(Tabla135[[#This Row],[No. de Control]]=1,Tabla135[[#This Row],[Desplazamiento en la Matriz]]="Impacto"),E619-(E619*Tabla135[[#This Row],[Valor del control]]),AND(Tabla135[[#This Row],[No. de Control]]&gt;1,Tabla135[[#This Row],[Desplazamiento en la Matriz]]="Impacto"),AC618-(AC618*Tabla135[[#This Row],[Valor del control]]),AND(Tabla135[[#This Row],[No. de Control]]=1,Tabla135[[#This Row],[Desplazamiento en la Matriz]]="Probabilidad"),E619,AND(Tabla135[[#This Row],[No. de Control]]&gt;1,Tabla135[[#This Row],[Desplazamiento en la Matriz]]="Probabilidad"),AC618),""),"")</f>
        <v/>
      </c>
      <c r="AD619" s="310">
        <f>IFERROR(_xlfn.MINIFS(Tabla135[Probabilidad residual],Tabla135[Id Riesgo],Tabla135[[#This Row],[Id Riesgo]]),"")</f>
        <v>0.6</v>
      </c>
      <c r="AE619" s="310">
        <f>IFERROR(_xlfn.MINIFS(Tabla135[Impacto residual],Tabla135[Id Riesgo],Tabla135[[#This Row],[Id Riesgo]]),"")</f>
        <v>0.75</v>
      </c>
      <c r="AF619" s="310" t="str" cm="1">
        <f t="array" ref="AF6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19" s="310" t="str" cm="1">
        <f t="array" ref="AG6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19" s="213"/>
      <c r="AJ619" s="801">
        <f>_xlfn.MINIFS(Tabla135[Probabilidad residual],Tabla135[Id Riesgo],Tabla135[[#This Row],[Id Riesgo]])</f>
        <v>0.6</v>
      </c>
      <c r="AK619" s="801">
        <f>_xlfn.MINIFS(Tabla135[Impacto residual],Tabla135[Id Riesgo],Tabla135[[#This Row],[Id Riesgo]])</f>
        <v>0.75</v>
      </c>
      <c r="AL619" s="801"/>
      <c r="AM619" s="801"/>
      <c r="AN619" s="213"/>
      <c r="AO619" s="213"/>
      <c r="AP619" s="213"/>
      <c r="AQ619" s="213"/>
      <c r="AR619" s="213"/>
      <c r="AS619" s="213"/>
      <c r="AT619" s="213"/>
      <c r="AU619" s="213"/>
      <c r="AV619" s="213"/>
      <c r="AW619" s="213"/>
      <c r="AX619" s="213"/>
      <c r="AY619" s="213"/>
    </row>
    <row r="620" spans="1:51" ht="136.75" hidden="1" x14ac:dyDescent="0.4">
      <c r="A620" s="783" t="str">
        <f>Tabla135[[#This Row],[Id Riesgo]]</f>
        <v>RC61</v>
      </c>
      <c r="B620"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20" s="776" t="b">
        <f>Tabla135[[#This Row],[Identificado en paso 1 y 2?]]</f>
        <v>1</v>
      </c>
      <c r="D620" s="801">
        <f>_xlfn.XLOOKUP(Tabla135[[#This Row],[Id Riesgo]],Tabla13[Id Riesgo],Tabla13[Probabilidad],"",1)</f>
        <v>0.6</v>
      </c>
      <c r="E620" s="801">
        <f>IF(C620=TRUE,_xlfn.XLOOKUP(Tabla135[[#This Row],[Id Riesgo]],Tabla13[Id Riesgo],Tabla13[Porcentaje Impacto],"",1),"")</f>
        <v>1</v>
      </c>
      <c r="F620" s="290" t="str">
        <f t="shared" si="60"/>
        <v>RC61</v>
      </c>
      <c r="G620" s="414" t="b">
        <f>_xlfn.XLOOKUP(F620,Tabla13[Id Riesgo],Tabla13[Registro diligenciado],FALSE,1)</f>
        <v>1</v>
      </c>
      <c r="H620" s="290" t="str">
        <f>IF(G620,_xlfn.XLOOKUP(F620,Tabla6[Id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20" s="327">
        <f>_xlfn.XLOOKUP(Tabla135[[#This Row],[Id Riesgo]],Tabla13[Id Riesgo],Tabla13[Probabilidad])</f>
        <v>0.6</v>
      </c>
      <c r="J620" s="327">
        <f>_xlfn.XLOOKUP(Tabla135[[#This Row],[Id Riesgo]],Tabla13[Id Riesgo],Tabla13[Porcentaje Impacto],"",1)</f>
        <v>1</v>
      </c>
      <c r="K620" s="311">
        <v>9</v>
      </c>
      <c r="L620" s="314"/>
      <c r="M620" s="314"/>
      <c r="N620" s="314"/>
      <c r="O620" s="295"/>
      <c r="P620" s="314"/>
      <c r="Q620" s="328" t="str">
        <f>_xlfn.TEXTJOIN(" ",TRUE,Tabla135[[#This Row],[Actividad - Acción ¿Qué?
Inicia con verbo]],Tabla135[[#This Row],[Complemento
(Observaciones o desviaciones)]])</f>
        <v/>
      </c>
      <c r="R620" s="295"/>
      <c r="S620" s="327" t="str">
        <f>_xlfn.XLOOKUP(Tabla135[[#This Row],[Tipo de control]],Tabla7[Tipo de control],Tabla7[Peso],"",1)</f>
        <v/>
      </c>
      <c r="T620" s="290" t="str">
        <f>_xlfn.XLOOKUP(Tabla135[[#This Row],[Tipo de control]],Tabla7[Tipo de control],Tabla7[Afectación matriz],"",1)</f>
        <v/>
      </c>
      <c r="U620" s="295"/>
      <c r="V620" s="327" t="str">
        <f>_xlfn.XLOOKUP(Tabla135[[#This Row],[Implementación]],Tabla11[Implementación],Tabla11[Peso],"",1)</f>
        <v/>
      </c>
      <c r="W620" s="295"/>
      <c r="X620" s="295"/>
      <c r="Y620" s="295"/>
      <c r="Z620" s="295"/>
      <c r="AA620" s="310" t="str">
        <f>IFERROR(Tabla135[[#This Row],[Peso del control]]+Tabla135[[#This Row],[Peso de la implementación]],"")</f>
        <v/>
      </c>
      <c r="AB620" s="310" t="str" cm="1">
        <f t="array" ref="AB620">IFERROR(IF(Tabla135[[#This Row],[Registro diligenciado]]=TRUE,_xlfn.IFS(AND(Tabla135[[#This Row],[No. de Control]]=1,Tabla135[[#This Row],[Desplazamiento en la Matriz]]="Probabilidad"),D620-(D620*Tabla135[[#This Row],[Valor del control]]),AND(Tabla135[[#This Row],[No. de Control]]&gt;1,Tabla135[[#This Row],[Desplazamiento en la Matriz]]="Probabilidad"),AB619-(AB619*Tabla135[[#This Row],[Valor del control]]),AND(Tabla135[[#This Row],[No. de Control]]=1,Tabla135[[#This Row],[Desplazamiento en la Matriz]]="Impacto"),D620,AND(Tabla135[[#This Row],[No. de Control]]&gt;1,Tabla135[[#This Row],[Desplazamiento en la Matriz]]="Impacto"),AB619),""),"")</f>
        <v/>
      </c>
      <c r="AC620" s="310" t="str" cm="1">
        <f t="array" ref="AC620">IFERROR(IF(Tabla135[[#This Row],[Registro diligenciado]]=TRUE,_xlfn.IFS(AND(Tabla135[[#This Row],[No. de Control]]=1,Tabla135[[#This Row],[Desplazamiento en la Matriz]]="Impacto"),E620-(E620*Tabla135[[#This Row],[Valor del control]]),AND(Tabla135[[#This Row],[No. de Control]]&gt;1,Tabla135[[#This Row],[Desplazamiento en la Matriz]]="Impacto"),AC619-(AC619*Tabla135[[#This Row],[Valor del control]]),AND(Tabla135[[#This Row],[No. de Control]]=1,Tabla135[[#This Row],[Desplazamiento en la Matriz]]="Probabilidad"),E620,AND(Tabla135[[#This Row],[No. de Control]]&gt;1,Tabla135[[#This Row],[Desplazamiento en la Matriz]]="Probabilidad"),AC619),""),"")</f>
        <v/>
      </c>
      <c r="AD620" s="310">
        <f>IFERROR(_xlfn.MINIFS(Tabla135[Probabilidad residual],Tabla135[Id Riesgo],Tabla135[[#This Row],[Id Riesgo]]),"")</f>
        <v>0.6</v>
      </c>
      <c r="AE620" s="310">
        <f>IFERROR(_xlfn.MINIFS(Tabla135[Impacto residual],Tabla135[Id Riesgo],Tabla135[[#This Row],[Id Riesgo]]),"")</f>
        <v>0.75</v>
      </c>
      <c r="AF620" s="310" t="str" cm="1">
        <f t="array" ref="AF6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20" s="310" t="str" cm="1">
        <f t="array" ref="AG6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0" s="213"/>
      <c r="AJ620" s="801">
        <f>_xlfn.MINIFS(Tabla135[Probabilidad residual],Tabla135[Id Riesgo],Tabla135[[#This Row],[Id Riesgo]])</f>
        <v>0.6</v>
      </c>
      <c r="AK620" s="801">
        <f>_xlfn.MINIFS(Tabla135[Impacto residual],Tabla135[Id Riesgo],Tabla135[[#This Row],[Id Riesgo]])</f>
        <v>0.75</v>
      </c>
      <c r="AL620" s="801"/>
      <c r="AM620" s="801"/>
      <c r="AN620" s="213"/>
      <c r="AO620" s="213"/>
      <c r="AP620" s="213"/>
      <c r="AQ620" s="213"/>
      <c r="AR620" s="213"/>
      <c r="AS620" s="213"/>
      <c r="AT620" s="213"/>
      <c r="AU620" s="213"/>
      <c r="AV620" s="213"/>
      <c r="AW620" s="213"/>
      <c r="AX620" s="213"/>
      <c r="AY620" s="213"/>
    </row>
    <row r="621" spans="1:51" ht="136.75" hidden="1" x14ac:dyDescent="0.4">
      <c r="A621" s="783" t="str">
        <f>Tabla135[[#This Row],[Id Riesgo]]</f>
        <v>RC61</v>
      </c>
      <c r="B621" s="784" t="str">
        <f>Tabla135[[#This Row],[Riesgo]]</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C621" s="776" t="b">
        <f>Tabla135[[#This Row],[Identificado en paso 1 y 2?]]</f>
        <v>1</v>
      </c>
      <c r="D621" s="801">
        <f>_xlfn.XLOOKUP(Tabla135[[#This Row],[Id Riesgo]],Tabla13[Id Riesgo],Tabla13[Probabilidad],"",1)</f>
        <v>0.6</v>
      </c>
      <c r="E621" s="801">
        <f>IF(C621=TRUE,_xlfn.XLOOKUP(Tabla135[[#This Row],[Id Riesgo]],Tabla13[Id Riesgo],Tabla13[Porcentaje Impacto],"",1),"")</f>
        <v>1</v>
      </c>
      <c r="F621" s="290" t="str">
        <f t="shared" si="60"/>
        <v>RC61</v>
      </c>
      <c r="G621" s="414" t="b">
        <f>_xlfn.XLOOKUP(F621,Tabla13[Id Riesgo],Tabla13[Registro diligenciado],FALSE,1)</f>
        <v>1</v>
      </c>
      <c r="H621" s="290" t="str">
        <f>IF(G621,_xlfn.XLOOKUP(F621,Tabla6[Id Riesgo],Tabla6[DESCRIPCIÓN DEL RIESGO],FALSE,1),"")</f>
        <v>Posibilidad de afectación Legal, Reputacional por Soborno entrante, Fraude interno, Corrupción debido a  manipulación, el ocultamiento o el uso inadecuado de la información sobre trámites y procedimientos, como consecuencia de debilidades en el manejo y control de los aplicativos institucionales, que pueden generar favorecimientos indebidos o limitar el acceso transparente y equitativo a los servicios de la entidad.</v>
      </c>
      <c r="I621" s="327">
        <f>_xlfn.XLOOKUP(Tabla135[[#This Row],[Id Riesgo]],Tabla13[Id Riesgo],Tabla13[Probabilidad])</f>
        <v>0.6</v>
      </c>
      <c r="J621" s="327">
        <f>_xlfn.XLOOKUP(Tabla135[[#This Row],[Id Riesgo]],Tabla13[Id Riesgo],Tabla13[Porcentaje Impacto],"",1)</f>
        <v>1</v>
      </c>
      <c r="K621" s="311">
        <v>10</v>
      </c>
      <c r="L621" s="314"/>
      <c r="M621" s="314"/>
      <c r="N621" s="314"/>
      <c r="O621" s="295"/>
      <c r="P621" s="314"/>
      <c r="Q621" s="328" t="str">
        <f>_xlfn.TEXTJOIN(" ",TRUE,Tabla135[[#This Row],[Actividad - Acción ¿Qué?
Inicia con verbo]],Tabla135[[#This Row],[Complemento
(Observaciones o desviaciones)]])</f>
        <v/>
      </c>
      <c r="R621" s="295"/>
      <c r="S621" s="327" t="str">
        <f>_xlfn.XLOOKUP(Tabla135[[#This Row],[Tipo de control]],Tabla7[Tipo de control],Tabla7[Peso],"",1)</f>
        <v/>
      </c>
      <c r="T621" s="290" t="str">
        <f>_xlfn.XLOOKUP(Tabla135[[#This Row],[Tipo de control]],Tabla7[Tipo de control],Tabla7[Afectación matriz],"",1)</f>
        <v/>
      </c>
      <c r="U621" s="295"/>
      <c r="V621" s="327" t="str">
        <f>_xlfn.XLOOKUP(Tabla135[[#This Row],[Implementación]],Tabla11[Implementación],Tabla11[Peso],"",1)</f>
        <v/>
      </c>
      <c r="W621" s="295"/>
      <c r="X621" s="295"/>
      <c r="Y621" s="295"/>
      <c r="Z621" s="295"/>
      <c r="AA621" s="310" t="str">
        <f>IFERROR(Tabla135[[#This Row],[Peso del control]]+Tabla135[[#This Row],[Peso de la implementación]],"")</f>
        <v/>
      </c>
      <c r="AB621" s="310" t="str" cm="1">
        <f t="array" ref="AB621">IFERROR(IF(Tabla135[[#This Row],[Registro diligenciado]]=TRUE,_xlfn.IFS(AND(Tabla135[[#This Row],[No. de Control]]=1,Tabla135[[#This Row],[Desplazamiento en la Matriz]]="Probabilidad"),D621-(D621*Tabla135[[#This Row],[Valor del control]]),AND(Tabla135[[#This Row],[No. de Control]]&gt;1,Tabla135[[#This Row],[Desplazamiento en la Matriz]]="Probabilidad"),AB620-(AB620*Tabla135[[#This Row],[Valor del control]]),AND(Tabla135[[#This Row],[No. de Control]]=1,Tabla135[[#This Row],[Desplazamiento en la Matriz]]="Impacto"),D621,AND(Tabla135[[#This Row],[No. de Control]]&gt;1,Tabla135[[#This Row],[Desplazamiento en la Matriz]]="Impacto"),AB620),""),"")</f>
        <v/>
      </c>
      <c r="AC621" s="310" t="str" cm="1">
        <f t="array" ref="AC621">IFERROR(IF(Tabla135[[#This Row],[Registro diligenciado]]=TRUE,_xlfn.IFS(AND(Tabla135[[#This Row],[No. de Control]]=1,Tabla135[[#This Row],[Desplazamiento en la Matriz]]="Impacto"),E621-(E621*Tabla135[[#This Row],[Valor del control]]),AND(Tabla135[[#This Row],[No. de Control]]&gt;1,Tabla135[[#This Row],[Desplazamiento en la Matriz]]="Impacto"),AC620-(AC620*Tabla135[[#This Row],[Valor del control]]),AND(Tabla135[[#This Row],[No. de Control]]=1,Tabla135[[#This Row],[Desplazamiento en la Matriz]]="Probabilidad"),E621,AND(Tabla135[[#This Row],[No. de Control]]&gt;1,Tabla135[[#This Row],[Desplazamiento en la Matriz]]="Probabilidad"),AC620),""),"")</f>
        <v/>
      </c>
      <c r="AD621" s="310">
        <f>IFERROR(_xlfn.MINIFS(Tabla135[Probabilidad residual],Tabla135[Id Riesgo],Tabla135[[#This Row],[Id Riesgo]]),"")</f>
        <v>0.6</v>
      </c>
      <c r="AE621" s="310">
        <f>IFERROR(_xlfn.MINIFS(Tabla135[Impacto residual],Tabla135[Id Riesgo],Tabla135[[#This Row],[Id Riesgo]]),"")</f>
        <v>0.75</v>
      </c>
      <c r="AF621" s="310" t="str" cm="1">
        <f t="array" ref="AF6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Media</v>
      </c>
      <c r="AG621" s="310" t="str" cm="1">
        <f t="array" ref="AG6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Mayor</v>
      </c>
      <c r="AH6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1" s="213"/>
      <c r="AJ621" s="801">
        <f>_xlfn.MINIFS(Tabla135[Probabilidad residual],Tabla135[Id Riesgo],Tabla135[[#This Row],[Id Riesgo]])</f>
        <v>0.6</v>
      </c>
      <c r="AK621" s="801">
        <f>_xlfn.MINIFS(Tabla135[Impacto residual],Tabla135[Id Riesgo],Tabla135[[#This Row],[Id Riesgo]])</f>
        <v>0.75</v>
      </c>
      <c r="AL621" s="801"/>
      <c r="AM621" s="801"/>
      <c r="AN621" s="213"/>
      <c r="AO621" s="213"/>
      <c r="AP621" s="213"/>
      <c r="AQ621" s="213"/>
      <c r="AR621" s="213"/>
      <c r="AS621" s="213"/>
      <c r="AT621" s="213"/>
      <c r="AU621" s="213"/>
      <c r="AV621" s="213"/>
      <c r="AW621" s="213"/>
      <c r="AX621" s="213"/>
      <c r="AY621" s="213"/>
    </row>
    <row r="622" spans="1:51" ht="14.6" x14ac:dyDescent="0.4">
      <c r="A622" s="783" t="str">
        <f>Tabla135[[#This Row],[Id Riesgo]]</f>
        <v>RC62</v>
      </c>
      <c r="B622" s="784" t="str">
        <f>Tabla135[[#This Row],[Riesgo]]</f>
        <v/>
      </c>
      <c r="C622" s="776" t="b">
        <f>Tabla135[[#This Row],[Identificado en paso 1 y 2?]]</f>
        <v>0</v>
      </c>
      <c r="D622" s="801" t="str">
        <f>_xlfn.XLOOKUP(Tabla135[[#This Row],[Id Riesgo]],Tabla13[Id Riesgo],Tabla13[Probabilidad],"",1)</f>
        <v/>
      </c>
      <c r="E622" s="801" t="str">
        <f>IF(C622=TRUE,_xlfn.XLOOKUP(Tabla135[[#This Row],[Id Riesgo]],Tabla13[Id Riesgo],Tabla13[Porcentaje Impacto],"",1),"")</f>
        <v/>
      </c>
      <c r="F622" s="290" t="s">
        <v>653</v>
      </c>
      <c r="G622" s="414" t="b">
        <f>_xlfn.XLOOKUP(F622,Tabla13[Id Riesgo],Tabla13[Registro diligenciado],FALSE,1)</f>
        <v>0</v>
      </c>
      <c r="H622" s="290" t="str">
        <f>IF(G622,_xlfn.XLOOKUP(F622,Tabla6[Id Riesgo],Tabla6[DESCRIPCIÓN DEL RIESGO],FALSE,1),"")</f>
        <v/>
      </c>
      <c r="I622" s="327" t="str">
        <f>_xlfn.XLOOKUP(Tabla135[[#This Row],[Id Riesgo]],Tabla13[Id Riesgo],Tabla13[Probabilidad])</f>
        <v/>
      </c>
      <c r="J622" s="327" t="str">
        <f>_xlfn.XLOOKUP(Tabla135[[#This Row],[Id Riesgo]],Tabla13[Id Riesgo],Tabla13[Porcentaje Impacto],"",1)</f>
        <v/>
      </c>
      <c r="K622" s="311">
        <v>1</v>
      </c>
      <c r="L622" s="314"/>
      <c r="M622" s="314"/>
      <c r="N622" s="314"/>
      <c r="O622" s="295"/>
      <c r="P622" s="314"/>
      <c r="Q622" s="328" t="str">
        <f>_xlfn.TEXTJOIN(" ",TRUE,Tabla135[[#This Row],[Actividad - Acción ¿Qué?
Inicia con verbo]],Tabla135[[#This Row],[Complemento
(Observaciones o desviaciones)]])</f>
        <v/>
      </c>
      <c r="R622" s="295"/>
      <c r="S622" s="327" t="str">
        <f>_xlfn.XLOOKUP(Tabla135[[#This Row],[Tipo de control]],Tabla7[Tipo de control],Tabla7[Peso],"",1)</f>
        <v/>
      </c>
      <c r="T622" s="290" t="str">
        <f>_xlfn.XLOOKUP(Tabla135[[#This Row],[Tipo de control]],Tabla7[Tipo de control],Tabla7[Afectación matriz],"",1)</f>
        <v/>
      </c>
      <c r="U622" s="295"/>
      <c r="V622" s="327" t="str">
        <f>_xlfn.XLOOKUP(Tabla135[[#This Row],[Implementación]],Tabla11[Implementación],Tabla11[Peso],"",1)</f>
        <v/>
      </c>
      <c r="W622" s="295"/>
      <c r="X622" s="295"/>
      <c r="Y622" s="295"/>
      <c r="Z622" s="295"/>
      <c r="AA622" s="310" t="str">
        <f>IFERROR(Tabla135[[#This Row],[Peso del control]]+Tabla135[[#This Row],[Peso de la implementación]],"")</f>
        <v/>
      </c>
      <c r="AB622" s="310" t="str" cm="1">
        <f t="array" ref="AB622">IFERROR(IF(Tabla135[[#This Row],[Registro diligenciado]]=TRUE,_xlfn.IFS(AND(Tabla135[[#This Row],[No. de Control]]=1,Tabla135[[#This Row],[Desplazamiento en la Matriz]]="Probabilidad"),D622-(D622*Tabla135[[#This Row],[Valor del control]]),AND(Tabla135[[#This Row],[No. de Control]]&gt;1,Tabla135[[#This Row],[Desplazamiento en la Matriz]]="Probabilidad"),AB621-(AB621*Tabla135[[#This Row],[Valor del control]]),AND(Tabla135[[#This Row],[No. de Control]]=1,Tabla135[[#This Row],[Desplazamiento en la Matriz]]="Impacto"),D622,AND(Tabla135[[#This Row],[No. de Control]]&gt;1,Tabla135[[#This Row],[Desplazamiento en la Matriz]]="Impacto"),AB621),""),"")</f>
        <v/>
      </c>
      <c r="AC622" s="310" t="str" cm="1">
        <f t="array" ref="AC622">IFERROR(IF(Tabla135[[#This Row],[Registro diligenciado]]=TRUE,_xlfn.IFS(AND(Tabla135[[#This Row],[No. de Control]]=1,Tabla135[[#This Row],[Desplazamiento en la Matriz]]="Impacto"),E622-(E622*Tabla135[[#This Row],[Valor del control]]),AND(Tabla135[[#This Row],[No. de Control]]&gt;1,Tabla135[[#This Row],[Desplazamiento en la Matriz]]="Impacto"),AC621-(AC621*Tabla135[[#This Row],[Valor del control]]),AND(Tabla135[[#This Row],[No. de Control]]=1,Tabla135[[#This Row],[Desplazamiento en la Matriz]]="Probabilidad"),E622,AND(Tabla135[[#This Row],[No. de Control]]&gt;1,Tabla135[[#This Row],[Desplazamiento en la Matriz]]="Probabilidad"),AC621),""),"")</f>
        <v/>
      </c>
      <c r="AD622" s="310">
        <f>IFERROR(_xlfn.MINIFS(Tabla135[Probabilidad residual],Tabla135[Id Riesgo],Tabla135[[#This Row],[Id Riesgo]]),"")</f>
        <v>0</v>
      </c>
      <c r="AE622" s="310">
        <f>IFERROR(_xlfn.MINIFS(Tabla135[Impacto residual],Tabla135[Id Riesgo],Tabla135[[#This Row],[Id Riesgo]]),"")</f>
        <v>0</v>
      </c>
      <c r="AF622" s="310" t="str" cm="1">
        <f t="array" ref="AF6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2" s="310" t="str" cm="1">
        <f t="array" ref="AG6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2" s="213"/>
      <c r="AJ622" s="801">
        <f>_xlfn.MINIFS(Tabla135[Probabilidad residual],Tabla135[Id Riesgo],Tabla135[[#This Row],[Id Riesgo]])</f>
        <v>0</v>
      </c>
      <c r="AK622" s="801">
        <f>_xlfn.MINIFS(Tabla135[Impacto residual],Tabla135[Id Riesgo],Tabla135[[#This Row],[Id Riesgo]])</f>
        <v>0</v>
      </c>
      <c r="AL622" s="801" t="str" cm="1">
        <f t="array" ref="AL622">IFERROR(_xlfn.IFS(AND(AJ622&gt;=CONFIGURACIÓN!$BF$6,AJ622&lt;=CONFIGURACIÓN!$BG$6),CONFIGURACIÓN!$BE$6,AND(AJ622&gt;=CONFIGURACIÓN!$BF$7,AJ622&lt;=CONFIGURACIÓN!$BG$7),CONFIGURACIÓN!$BE$7,AND(AJ622&gt;=CONFIGURACIÓN!$BF$8,AJ622&lt;=CONFIGURACIÓN!$BG$8),CONFIGURACIÓN!$BE$8,AND(AJ622&gt;=CONFIGURACIÓN!$BF$9,AJ622&lt;=CONFIGURACIÓN!$BG$9),CONFIGURACIÓN!$BE$9,AND(AJ622&gt;=CONFIGURACIÓN!$BF$10,AJ622&lt;=CONFIGURACIÓN!$BG$10),CONFIGURACIÓN!$BE$10),"")</f>
        <v/>
      </c>
      <c r="AM622" s="801" t="str" cm="1">
        <f t="array" ref="AM622">IFERROR(_xlfn.IFS(AND(AK622&gt;=CONFIGURACIÓN!$BJ$6,AK622&lt;=CONFIGURACIÓN!$BK$6),CONFIGURACIÓN!$BI$6,AND(AK622&gt;=CONFIGURACIÓN!$BJ$7,AK622&lt;=CONFIGURACIÓN!$BK$7),CONFIGURACIÓN!$BI$7,AND(AK622&gt;=CONFIGURACIÓN!$BJ$8,AK622&lt;=CONFIGURACIÓN!$BK$8),CONFIGURACIÓN!$BI$8,AND(AK622&gt;=CONFIGURACIÓN!$BJ$9,AK622&lt;=CONFIGURACIÓN!$BK$9),CONFIGURACIÓN!$BI$9,AND(AK622&gt;=CONFIGURACIÓN!$BJ$10,AK622&lt;=CONFIGURACIÓN!$BK$10),CONFIGURACIÓN!$BI$10),"")</f>
        <v/>
      </c>
      <c r="AN622" s="213"/>
      <c r="AO622" s="213"/>
      <c r="AP622" s="213"/>
      <c r="AQ622" s="213"/>
      <c r="AR622" s="213"/>
      <c r="AS622" s="213"/>
      <c r="AT622" s="213"/>
      <c r="AU622" s="213"/>
      <c r="AV622" s="213"/>
      <c r="AW622" s="213"/>
      <c r="AX622" s="213"/>
      <c r="AY622" s="213"/>
    </row>
    <row r="623" spans="1:51" ht="14.6" x14ac:dyDescent="0.4">
      <c r="A623" s="783" t="str">
        <f>Tabla135[[#This Row],[Id Riesgo]]</f>
        <v>RC62</v>
      </c>
      <c r="B623" s="784" t="str">
        <f>Tabla135[[#This Row],[Riesgo]]</f>
        <v/>
      </c>
      <c r="C623" s="776" t="b">
        <f>Tabla135[[#This Row],[Identificado en paso 1 y 2?]]</f>
        <v>0</v>
      </c>
      <c r="D623" s="801" t="str">
        <f>_xlfn.XLOOKUP(Tabla135[[#This Row],[Id Riesgo]],Tabla13[Id Riesgo],Tabla13[Probabilidad],"",1)</f>
        <v/>
      </c>
      <c r="E623" s="801" t="str">
        <f>IF(C623=TRUE,_xlfn.XLOOKUP(Tabla135[[#This Row],[Id Riesgo]],Tabla13[Id Riesgo],Tabla13[Porcentaje Impacto],"",1),"")</f>
        <v/>
      </c>
      <c r="F623" s="290" t="str">
        <f t="shared" ref="F623:F631" si="61">F622</f>
        <v>RC62</v>
      </c>
      <c r="G623" s="414" t="b">
        <f>_xlfn.XLOOKUP(F623,Tabla13[Id Riesgo],Tabla13[Registro diligenciado],FALSE,1)</f>
        <v>0</v>
      </c>
      <c r="H623" s="290" t="str">
        <f>IF(G623,_xlfn.XLOOKUP(F623,Tabla6[Id Riesgo],Tabla6[DESCRIPCIÓN DEL RIESGO],FALSE,1),"")</f>
        <v/>
      </c>
      <c r="I623" s="327" t="str">
        <f>_xlfn.XLOOKUP(Tabla135[[#This Row],[Id Riesgo]],Tabla13[Id Riesgo],Tabla13[Probabilidad])</f>
        <v/>
      </c>
      <c r="J623" s="327" t="str">
        <f>_xlfn.XLOOKUP(Tabla135[[#This Row],[Id Riesgo]],Tabla13[Id Riesgo],Tabla13[Porcentaje Impacto],"",1)</f>
        <v/>
      </c>
      <c r="K623" s="311">
        <v>2</v>
      </c>
      <c r="L623" s="314"/>
      <c r="M623" s="314"/>
      <c r="N623" s="314"/>
      <c r="O623" s="295"/>
      <c r="P623" s="314"/>
      <c r="Q623" s="328" t="str">
        <f>_xlfn.TEXTJOIN(" ",TRUE,Tabla135[[#This Row],[Actividad - Acción ¿Qué?
Inicia con verbo]],Tabla135[[#This Row],[Complemento
(Observaciones o desviaciones)]])</f>
        <v/>
      </c>
      <c r="R623" s="295"/>
      <c r="S623" s="327" t="str">
        <f>_xlfn.XLOOKUP(Tabla135[[#This Row],[Tipo de control]],Tabla7[Tipo de control],Tabla7[Peso],"",1)</f>
        <v/>
      </c>
      <c r="T623" s="290" t="str">
        <f>_xlfn.XLOOKUP(Tabla135[[#This Row],[Tipo de control]],Tabla7[Tipo de control],Tabla7[Afectación matriz],"",1)</f>
        <v/>
      </c>
      <c r="U623" s="295"/>
      <c r="V623" s="327" t="str">
        <f>_xlfn.XLOOKUP(Tabla135[[#This Row],[Implementación]],Tabla11[Implementación],Tabla11[Peso],"",1)</f>
        <v/>
      </c>
      <c r="W623" s="295"/>
      <c r="X623" s="295"/>
      <c r="Y623" s="295"/>
      <c r="Z623" s="295"/>
      <c r="AA623" s="310" t="str">
        <f>IFERROR(Tabla135[[#This Row],[Peso del control]]+Tabla135[[#This Row],[Peso de la implementación]],"")</f>
        <v/>
      </c>
      <c r="AB623" s="310" t="str" cm="1">
        <f t="array" ref="AB623">IFERROR(IF(Tabla135[[#This Row],[Registro diligenciado]]=TRUE,_xlfn.IFS(AND(Tabla135[[#This Row],[No. de Control]]=1,Tabla135[[#This Row],[Desplazamiento en la Matriz]]="Probabilidad"),D623-(D623*Tabla135[[#This Row],[Valor del control]]),AND(Tabla135[[#This Row],[No. de Control]]&gt;1,Tabla135[[#This Row],[Desplazamiento en la Matriz]]="Probabilidad"),AB622-(AB622*Tabla135[[#This Row],[Valor del control]]),AND(Tabla135[[#This Row],[No. de Control]]=1,Tabla135[[#This Row],[Desplazamiento en la Matriz]]="Impacto"),D623,AND(Tabla135[[#This Row],[No. de Control]]&gt;1,Tabla135[[#This Row],[Desplazamiento en la Matriz]]="Impacto"),AB622),""),"")</f>
        <v/>
      </c>
      <c r="AC623" s="310" t="str" cm="1">
        <f t="array" ref="AC623">IFERROR(IF(Tabla135[[#This Row],[Registro diligenciado]]=TRUE,_xlfn.IFS(AND(Tabla135[[#This Row],[No. de Control]]=1,Tabla135[[#This Row],[Desplazamiento en la Matriz]]="Impacto"),E623-(E623*Tabla135[[#This Row],[Valor del control]]),AND(Tabla135[[#This Row],[No. de Control]]&gt;1,Tabla135[[#This Row],[Desplazamiento en la Matriz]]="Impacto"),AC622-(AC622*Tabla135[[#This Row],[Valor del control]]),AND(Tabla135[[#This Row],[No. de Control]]=1,Tabla135[[#This Row],[Desplazamiento en la Matriz]]="Probabilidad"),E623,AND(Tabla135[[#This Row],[No. de Control]]&gt;1,Tabla135[[#This Row],[Desplazamiento en la Matriz]]="Probabilidad"),AC622),""),"")</f>
        <v/>
      </c>
      <c r="AD623" s="310">
        <f>IFERROR(_xlfn.MINIFS(Tabla135[Probabilidad residual],Tabla135[Id Riesgo],Tabla135[[#This Row],[Id Riesgo]]),"")</f>
        <v>0</v>
      </c>
      <c r="AE623" s="310">
        <f>IFERROR(_xlfn.MINIFS(Tabla135[Impacto residual],Tabla135[Id Riesgo],Tabla135[[#This Row],[Id Riesgo]]),"")</f>
        <v>0</v>
      </c>
      <c r="AF623" s="310" t="str" cm="1">
        <f t="array" ref="AF6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3" s="310" t="str" cm="1">
        <f t="array" ref="AG6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3" s="213"/>
      <c r="AJ623" s="801">
        <f>_xlfn.MINIFS(Tabla135[Probabilidad residual],Tabla135[Id Riesgo],Tabla135[[#This Row],[Id Riesgo]])</f>
        <v>0</v>
      </c>
      <c r="AK623" s="801">
        <f>_xlfn.MINIFS(Tabla135[Impacto residual],Tabla135[Id Riesgo],Tabla135[[#This Row],[Id Riesgo]])</f>
        <v>0</v>
      </c>
      <c r="AL623" s="801"/>
      <c r="AM623" s="801"/>
      <c r="AN623" s="213"/>
      <c r="AO623" s="213"/>
      <c r="AP623" s="213"/>
      <c r="AQ623" s="213"/>
      <c r="AR623" s="213"/>
      <c r="AS623" s="213"/>
      <c r="AT623" s="213"/>
      <c r="AU623" s="213"/>
      <c r="AV623" s="213"/>
      <c r="AW623" s="213"/>
      <c r="AX623" s="213"/>
      <c r="AY623" s="213"/>
    </row>
    <row r="624" spans="1:51" ht="14.6" x14ac:dyDescent="0.4">
      <c r="A624" s="783" t="str">
        <f>Tabla135[[#This Row],[Id Riesgo]]</f>
        <v>RC62</v>
      </c>
      <c r="B624" s="784" t="str">
        <f>Tabla135[[#This Row],[Riesgo]]</f>
        <v/>
      </c>
      <c r="C624" s="776" t="b">
        <f>Tabla135[[#This Row],[Identificado en paso 1 y 2?]]</f>
        <v>0</v>
      </c>
      <c r="D624" s="801" t="str">
        <f>_xlfn.XLOOKUP(Tabla135[[#This Row],[Id Riesgo]],Tabla13[Id Riesgo],Tabla13[Probabilidad],"",1)</f>
        <v/>
      </c>
      <c r="E624" s="801" t="str">
        <f>IF(C624=TRUE,_xlfn.XLOOKUP(Tabla135[[#This Row],[Id Riesgo]],Tabla13[Id Riesgo],Tabla13[Porcentaje Impacto],"",1),"")</f>
        <v/>
      </c>
      <c r="F624" s="290" t="str">
        <f t="shared" si="61"/>
        <v>RC62</v>
      </c>
      <c r="G624" s="414" t="b">
        <f>_xlfn.XLOOKUP(F624,Tabla13[Id Riesgo],Tabla13[Registro diligenciado],FALSE,1)</f>
        <v>0</v>
      </c>
      <c r="H624" s="290" t="str">
        <f>IF(G624,_xlfn.XLOOKUP(F624,Tabla6[Id Riesgo],Tabla6[DESCRIPCIÓN DEL RIESGO],FALSE,1),"")</f>
        <v/>
      </c>
      <c r="I624" s="327" t="str">
        <f>_xlfn.XLOOKUP(Tabla135[[#This Row],[Id Riesgo]],Tabla13[Id Riesgo],Tabla13[Probabilidad])</f>
        <v/>
      </c>
      <c r="J624" s="327" t="str">
        <f>_xlfn.XLOOKUP(Tabla135[[#This Row],[Id Riesgo]],Tabla13[Id Riesgo],Tabla13[Porcentaje Impacto],"",1)</f>
        <v/>
      </c>
      <c r="K624" s="311">
        <v>3</v>
      </c>
      <c r="L624" s="314"/>
      <c r="M624" s="314"/>
      <c r="N624" s="314"/>
      <c r="O624" s="295"/>
      <c r="P624" s="314"/>
      <c r="Q624" s="328" t="str">
        <f>_xlfn.TEXTJOIN(" ",TRUE,Tabla135[[#This Row],[Actividad - Acción ¿Qué?
Inicia con verbo]],Tabla135[[#This Row],[Complemento
(Observaciones o desviaciones)]])</f>
        <v/>
      </c>
      <c r="R624" s="295"/>
      <c r="S624" s="327" t="str">
        <f>_xlfn.XLOOKUP(Tabla135[[#This Row],[Tipo de control]],Tabla7[Tipo de control],Tabla7[Peso],"",1)</f>
        <v/>
      </c>
      <c r="T624" s="290" t="str">
        <f>_xlfn.XLOOKUP(Tabla135[[#This Row],[Tipo de control]],Tabla7[Tipo de control],Tabla7[Afectación matriz],"",1)</f>
        <v/>
      </c>
      <c r="U624" s="295"/>
      <c r="V624" s="327" t="str">
        <f>_xlfn.XLOOKUP(Tabla135[[#This Row],[Implementación]],Tabla11[Implementación],Tabla11[Peso],"",1)</f>
        <v/>
      </c>
      <c r="W624" s="295"/>
      <c r="X624" s="295"/>
      <c r="Y624" s="295"/>
      <c r="Z624" s="295"/>
      <c r="AA624" s="310" t="str">
        <f>IFERROR(Tabla135[[#This Row],[Peso del control]]+Tabla135[[#This Row],[Peso de la implementación]],"")</f>
        <v/>
      </c>
      <c r="AB624" s="310" t="str" cm="1">
        <f t="array" ref="AB624">IFERROR(IF(Tabla135[[#This Row],[Registro diligenciado]]=TRUE,_xlfn.IFS(AND(Tabla135[[#This Row],[No. de Control]]=1,Tabla135[[#This Row],[Desplazamiento en la Matriz]]="Probabilidad"),D624-(D624*Tabla135[[#This Row],[Valor del control]]),AND(Tabla135[[#This Row],[No. de Control]]&gt;1,Tabla135[[#This Row],[Desplazamiento en la Matriz]]="Probabilidad"),AB623-(AB623*Tabla135[[#This Row],[Valor del control]]),AND(Tabla135[[#This Row],[No. de Control]]=1,Tabla135[[#This Row],[Desplazamiento en la Matriz]]="Impacto"),D624,AND(Tabla135[[#This Row],[No. de Control]]&gt;1,Tabla135[[#This Row],[Desplazamiento en la Matriz]]="Impacto"),AB623),""),"")</f>
        <v/>
      </c>
      <c r="AC624" s="310" t="str" cm="1">
        <f t="array" ref="AC624">IFERROR(IF(Tabla135[[#This Row],[Registro diligenciado]]=TRUE,_xlfn.IFS(AND(Tabla135[[#This Row],[No. de Control]]=1,Tabla135[[#This Row],[Desplazamiento en la Matriz]]="Impacto"),E624-(E624*Tabla135[[#This Row],[Valor del control]]),AND(Tabla135[[#This Row],[No. de Control]]&gt;1,Tabla135[[#This Row],[Desplazamiento en la Matriz]]="Impacto"),AC623-(AC623*Tabla135[[#This Row],[Valor del control]]),AND(Tabla135[[#This Row],[No. de Control]]=1,Tabla135[[#This Row],[Desplazamiento en la Matriz]]="Probabilidad"),E624,AND(Tabla135[[#This Row],[No. de Control]]&gt;1,Tabla135[[#This Row],[Desplazamiento en la Matriz]]="Probabilidad"),AC623),""),"")</f>
        <v/>
      </c>
      <c r="AD624" s="310">
        <f>IFERROR(_xlfn.MINIFS(Tabla135[Probabilidad residual],Tabla135[Id Riesgo],Tabla135[[#This Row],[Id Riesgo]]),"")</f>
        <v>0</v>
      </c>
      <c r="AE624" s="310">
        <f>IFERROR(_xlfn.MINIFS(Tabla135[Impacto residual],Tabla135[Id Riesgo],Tabla135[[#This Row],[Id Riesgo]]),"")</f>
        <v>0</v>
      </c>
      <c r="AF624" s="310" t="str" cm="1">
        <f t="array" ref="AF6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4" s="310" t="str" cm="1">
        <f t="array" ref="AG6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4" s="213"/>
      <c r="AJ624" s="801">
        <f>_xlfn.MINIFS(Tabla135[Probabilidad residual],Tabla135[Id Riesgo],Tabla135[[#This Row],[Id Riesgo]])</f>
        <v>0</v>
      </c>
      <c r="AK624" s="801">
        <f>_xlfn.MINIFS(Tabla135[Impacto residual],Tabla135[Id Riesgo],Tabla135[[#This Row],[Id Riesgo]])</f>
        <v>0</v>
      </c>
      <c r="AL624" s="801"/>
      <c r="AM624" s="801"/>
      <c r="AN624" s="213"/>
      <c r="AO624" s="213"/>
      <c r="AP624" s="213"/>
      <c r="AQ624" s="213"/>
      <c r="AR624" s="213"/>
      <c r="AS624" s="213"/>
      <c r="AT624" s="213"/>
      <c r="AU624" s="213"/>
      <c r="AV624" s="213"/>
      <c r="AW624" s="213"/>
      <c r="AX624" s="213"/>
      <c r="AY624" s="213"/>
    </row>
    <row r="625" spans="1:51" ht="14.6" x14ac:dyDescent="0.4">
      <c r="A625" s="783" t="str">
        <f>Tabla135[[#This Row],[Id Riesgo]]</f>
        <v>RC62</v>
      </c>
      <c r="B625" s="784" t="str">
        <f>Tabla135[[#This Row],[Riesgo]]</f>
        <v/>
      </c>
      <c r="C625" s="776" t="b">
        <f>Tabla135[[#This Row],[Identificado en paso 1 y 2?]]</f>
        <v>0</v>
      </c>
      <c r="D625" s="801" t="str">
        <f>_xlfn.XLOOKUP(Tabla135[[#This Row],[Id Riesgo]],Tabla13[Id Riesgo],Tabla13[Probabilidad],"",1)</f>
        <v/>
      </c>
      <c r="E625" s="801" t="str">
        <f>IF(C625=TRUE,_xlfn.XLOOKUP(Tabla135[[#This Row],[Id Riesgo]],Tabla13[Id Riesgo],Tabla13[Porcentaje Impacto],"",1),"")</f>
        <v/>
      </c>
      <c r="F625" s="290" t="str">
        <f t="shared" si="61"/>
        <v>RC62</v>
      </c>
      <c r="G625" s="414" t="b">
        <f>_xlfn.XLOOKUP(F625,Tabla13[Id Riesgo],Tabla13[Registro diligenciado],FALSE,1)</f>
        <v>0</v>
      </c>
      <c r="H625" s="290" t="str">
        <f>IF(G625,_xlfn.XLOOKUP(F625,Tabla6[Id Riesgo],Tabla6[DESCRIPCIÓN DEL RIESGO],FALSE,1),"")</f>
        <v/>
      </c>
      <c r="I625" s="327" t="str">
        <f>_xlfn.XLOOKUP(Tabla135[[#This Row],[Id Riesgo]],Tabla13[Id Riesgo],Tabla13[Probabilidad])</f>
        <v/>
      </c>
      <c r="J625" s="327" t="str">
        <f>_xlfn.XLOOKUP(Tabla135[[#This Row],[Id Riesgo]],Tabla13[Id Riesgo],Tabla13[Porcentaje Impacto],"",1)</f>
        <v/>
      </c>
      <c r="K625" s="311">
        <v>4</v>
      </c>
      <c r="L625" s="314"/>
      <c r="M625" s="314"/>
      <c r="N625" s="314"/>
      <c r="O625" s="295"/>
      <c r="P625" s="314"/>
      <c r="Q625" s="328" t="str">
        <f>_xlfn.TEXTJOIN(" ",TRUE,Tabla135[[#This Row],[Actividad - Acción ¿Qué?
Inicia con verbo]],Tabla135[[#This Row],[Complemento
(Observaciones o desviaciones)]])</f>
        <v/>
      </c>
      <c r="R625" s="295"/>
      <c r="S625" s="327" t="str">
        <f>_xlfn.XLOOKUP(Tabla135[[#This Row],[Tipo de control]],Tabla7[Tipo de control],Tabla7[Peso],"",1)</f>
        <v/>
      </c>
      <c r="T625" s="290" t="str">
        <f>_xlfn.XLOOKUP(Tabla135[[#This Row],[Tipo de control]],Tabla7[Tipo de control],Tabla7[Afectación matriz],"",1)</f>
        <v/>
      </c>
      <c r="U625" s="295"/>
      <c r="V625" s="327" t="str">
        <f>_xlfn.XLOOKUP(Tabla135[[#This Row],[Implementación]],Tabla11[Implementación],Tabla11[Peso],"",1)</f>
        <v/>
      </c>
      <c r="W625" s="295"/>
      <c r="X625" s="295"/>
      <c r="Y625" s="295"/>
      <c r="Z625" s="295"/>
      <c r="AA625" s="310" t="str">
        <f>IFERROR(Tabla135[[#This Row],[Peso del control]]+Tabla135[[#This Row],[Peso de la implementación]],"")</f>
        <v/>
      </c>
      <c r="AB625" s="310" t="str" cm="1">
        <f t="array" ref="AB625">IFERROR(IF(Tabla135[[#This Row],[Registro diligenciado]]=TRUE,_xlfn.IFS(AND(Tabla135[[#This Row],[No. de Control]]=1,Tabla135[[#This Row],[Desplazamiento en la Matriz]]="Probabilidad"),D625-(D625*Tabla135[[#This Row],[Valor del control]]),AND(Tabla135[[#This Row],[No. de Control]]&gt;1,Tabla135[[#This Row],[Desplazamiento en la Matriz]]="Probabilidad"),AB624-(AB624*Tabla135[[#This Row],[Valor del control]]),AND(Tabla135[[#This Row],[No. de Control]]=1,Tabla135[[#This Row],[Desplazamiento en la Matriz]]="Impacto"),D625,AND(Tabla135[[#This Row],[No. de Control]]&gt;1,Tabla135[[#This Row],[Desplazamiento en la Matriz]]="Impacto"),AB624),""),"")</f>
        <v/>
      </c>
      <c r="AC625" s="310" t="str" cm="1">
        <f t="array" ref="AC625">IFERROR(IF(Tabla135[[#This Row],[Registro diligenciado]]=TRUE,_xlfn.IFS(AND(Tabla135[[#This Row],[No. de Control]]=1,Tabla135[[#This Row],[Desplazamiento en la Matriz]]="Impacto"),E625-(E625*Tabla135[[#This Row],[Valor del control]]),AND(Tabla135[[#This Row],[No. de Control]]&gt;1,Tabla135[[#This Row],[Desplazamiento en la Matriz]]="Impacto"),AC624-(AC624*Tabla135[[#This Row],[Valor del control]]),AND(Tabla135[[#This Row],[No. de Control]]=1,Tabla135[[#This Row],[Desplazamiento en la Matriz]]="Probabilidad"),E625,AND(Tabla135[[#This Row],[No. de Control]]&gt;1,Tabla135[[#This Row],[Desplazamiento en la Matriz]]="Probabilidad"),AC624),""),"")</f>
        <v/>
      </c>
      <c r="AD625" s="310">
        <f>IFERROR(_xlfn.MINIFS(Tabla135[Probabilidad residual],Tabla135[Id Riesgo],Tabla135[[#This Row],[Id Riesgo]]),"")</f>
        <v>0</v>
      </c>
      <c r="AE625" s="310">
        <f>IFERROR(_xlfn.MINIFS(Tabla135[Impacto residual],Tabla135[Id Riesgo],Tabla135[[#This Row],[Id Riesgo]]),"")</f>
        <v>0</v>
      </c>
      <c r="AF625" s="310" t="str" cm="1">
        <f t="array" ref="AF6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5" s="310" t="str" cm="1">
        <f t="array" ref="AG6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5" s="213"/>
      <c r="AJ625" s="801">
        <f>_xlfn.MINIFS(Tabla135[Probabilidad residual],Tabla135[Id Riesgo],Tabla135[[#This Row],[Id Riesgo]])</f>
        <v>0</v>
      </c>
      <c r="AK625" s="801">
        <f>_xlfn.MINIFS(Tabla135[Impacto residual],Tabla135[Id Riesgo],Tabla135[[#This Row],[Id Riesgo]])</f>
        <v>0</v>
      </c>
      <c r="AL625" s="801"/>
      <c r="AM625" s="801"/>
      <c r="AN625" s="213"/>
      <c r="AO625" s="213"/>
      <c r="AP625" s="213"/>
      <c r="AQ625" s="213"/>
      <c r="AR625" s="213"/>
      <c r="AS625" s="213"/>
      <c r="AT625" s="213"/>
      <c r="AU625" s="213"/>
      <c r="AV625" s="213"/>
      <c r="AW625" s="213"/>
      <c r="AX625" s="213"/>
      <c r="AY625" s="213"/>
    </row>
    <row r="626" spans="1:51" ht="14.6" x14ac:dyDescent="0.4">
      <c r="A626" s="783" t="str">
        <f>Tabla135[[#This Row],[Id Riesgo]]</f>
        <v>RC62</v>
      </c>
      <c r="B626" s="784" t="str">
        <f>Tabla135[[#This Row],[Riesgo]]</f>
        <v/>
      </c>
      <c r="C626" s="776" t="b">
        <f>Tabla135[[#This Row],[Identificado en paso 1 y 2?]]</f>
        <v>0</v>
      </c>
      <c r="D626" s="801" t="str">
        <f>_xlfn.XLOOKUP(Tabla135[[#This Row],[Id Riesgo]],Tabla13[Id Riesgo],Tabla13[Probabilidad],"",1)</f>
        <v/>
      </c>
      <c r="E626" s="801" t="str">
        <f>IF(C626=TRUE,_xlfn.XLOOKUP(Tabla135[[#This Row],[Id Riesgo]],Tabla13[Id Riesgo],Tabla13[Porcentaje Impacto],"",1),"")</f>
        <v/>
      </c>
      <c r="F626" s="290" t="str">
        <f t="shared" si="61"/>
        <v>RC62</v>
      </c>
      <c r="G626" s="414" t="b">
        <f>_xlfn.XLOOKUP(F626,Tabla13[Id Riesgo],Tabla13[Registro diligenciado],FALSE,1)</f>
        <v>0</v>
      </c>
      <c r="H626" s="290" t="str">
        <f>IF(G626,_xlfn.XLOOKUP(F626,Tabla6[Id Riesgo],Tabla6[DESCRIPCIÓN DEL RIESGO],FALSE,1),"")</f>
        <v/>
      </c>
      <c r="I626" s="327" t="str">
        <f>_xlfn.XLOOKUP(Tabla135[[#This Row],[Id Riesgo]],Tabla13[Id Riesgo],Tabla13[Probabilidad])</f>
        <v/>
      </c>
      <c r="J626" s="327" t="str">
        <f>_xlfn.XLOOKUP(Tabla135[[#This Row],[Id Riesgo]],Tabla13[Id Riesgo],Tabla13[Porcentaje Impacto],"",1)</f>
        <v/>
      </c>
      <c r="K626" s="311">
        <v>5</v>
      </c>
      <c r="L626" s="314"/>
      <c r="M626" s="314"/>
      <c r="N626" s="314"/>
      <c r="O626" s="295"/>
      <c r="P626" s="314"/>
      <c r="Q626" s="328" t="str">
        <f>_xlfn.TEXTJOIN(" ",TRUE,Tabla135[[#This Row],[Actividad - Acción ¿Qué?
Inicia con verbo]],Tabla135[[#This Row],[Complemento
(Observaciones o desviaciones)]])</f>
        <v/>
      </c>
      <c r="R626" s="295"/>
      <c r="S626" s="327" t="str">
        <f>_xlfn.XLOOKUP(Tabla135[[#This Row],[Tipo de control]],Tabla7[Tipo de control],Tabla7[Peso],"",1)</f>
        <v/>
      </c>
      <c r="T626" s="290" t="str">
        <f>_xlfn.XLOOKUP(Tabla135[[#This Row],[Tipo de control]],Tabla7[Tipo de control],Tabla7[Afectación matriz],"",1)</f>
        <v/>
      </c>
      <c r="U626" s="295"/>
      <c r="V626" s="327" t="str">
        <f>_xlfn.XLOOKUP(Tabla135[[#This Row],[Implementación]],Tabla11[Implementación],Tabla11[Peso],"",1)</f>
        <v/>
      </c>
      <c r="W626" s="295"/>
      <c r="X626" s="295"/>
      <c r="Y626" s="295"/>
      <c r="Z626" s="295"/>
      <c r="AA626" s="310" t="str">
        <f>IFERROR(Tabla135[[#This Row],[Peso del control]]+Tabla135[[#This Row],[Peso de la implementación]],"")</f>
        <v/>
      </c>
      <c r="AB626" s="310" t="str" cm="1">
        <f t="array" ref="AB626">IFERROR(IF(Tabla135[[#This Row],[Registro diligenciado]]=TRUE,_xlfn.IFS(AND(Tabla135[[#This Row],[No. de Control]]=1,Tabla135[[#This Row],[Desplazamiento en la Matriz]]="Probabilidad"),D626-(D626*Tabla135[[#This Row],[Valor del control]]),AND(Tabla135[[#This Row],[No. de Control]]&gt;1,Tabla135[[#This Row],[Desplazamiento en la Matriz]]="Probabilidad"),AB625-(AB625*Tabla135[[#This Row],[Valor del control]]),AND(Tabla135[[#This Row],[No. de Control]]=1,Tabla135[[#This Row],[Desplazamiento en la Matriz]]="Impacto"),D626,AND(Tabla135[[#This Row],[No. de Control]]&gt;1,Tabla135[[#This Row],[Desplazamiento en la Matriz]]="Impacto"),AB625),""),"")</f>
        <v/>
      </c>
      <c r="AC626" s="310" t="str" cm="1">
        <f t="array" ref="AC626">IFERROR(IF(Tabla135[[#This Row],[Registro diligenciado]]=TRUE,_xlfn.IFS(AND(Tabla135[[#This Row],[No. de Control]]=1,Tabla135[[#This Row],[Desplazamiento en la Matriz]]="Impacto"),E626-(E626*Tabla135[[#This Row],[Valor del control]]),AND(Tabla135[[#This Row],[No. de Control]]&gt;1,Tabla135[[#This Row],[Desplazamiento en la Matriz]]="Impacto"),AC625-(AC625*Tabla135[[#This Row],[Valor del control]]),AND(Tabla135[[#This Row],[No. de Control]]=1,Tabla135[[#This Row],[Desplazamiento en la Matriz]]="Probabilidad"),E626,AND(Tabla135[[#This Row],[No. de Control]]&gt;1,Tabla135[[#This Row],[Desplazamiento en la Matriz]]="Probabilidad"),AC625),""),"")</f>
        <v/>
      </c>
      <c r="AD626" s="310">
        <f>IFERROR(_xlfn.MINIFS(Tabla135[Probabilidad residual],Tabla135[Id Riesgo],Tabla135[[#This Row],[Id Riesgo]]),"")</f>
        <v>0</v>
      </c>
      <c r="AE626" s="310">
        <f>IFERROR(_xlfn.MINIFS(Tabla135[Impacto residual],Tabla135[Id Riesgo],Tabla135[[#This Row],[Id Riesgo]]),"")</f>
        <v>0</v>
      </c>
      <c r="AF626" s="310" t="str" cm="1">
        <f t="array" ref="AF6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6" s="310" t="str" cm="1">
        <f t="array" ref="AG6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6" s="213"/>
      <c r="AJ626" s="801">
        <f>_xlfn.MINIFS(Tabla135[Probabilidad residual],Tabla135[Id Riesgo],Tabla135[[#This Row],[Id Riesgo]])</f>
        <v>0</v>
      </c>
      <c r="AK626" s="801">
        <f>_xlfn.MINIFS(Tabla135[Impacto residual],Tabla135[Id Riesgo],Tabla135[[#This Row],[Id Riesgo]])</f>
        <v>0</v>
      </c>
      <c r="AL626" s="801"/>
      <c r="AM626" s="801"/>
      <c r="AN626" s="213"/>
      <c r="AO626" s="213"/>
      <c r="AP626" s="213"/>
      <c r="AQ626" s="213"/>
      <c r="AR626" s="213"/>
      <c r="AS626" s="213"/>
      <c r="AT626" s="213"/>
      <c r="AU626" s="213"/>
      <c r="AV626" s="213"/>
      <c r="AW626" s="213"/>
      <c r="AX626" s="213"/>
      <c r="AY626" s="213"/>
    </row>
    <row r="627" spans="1:51" ht="14.6" x14ac:dyDescent="0.4">
      <c r="A627" s="783" t="str">
        <f>Tabla135[[#This Row],[Id Riesgo]]</f>
        <v>RC62</v>
      </c>
      <c r="B627" s="784" t="str">
        <f>Tabla135[[#This Row],[Riesgo]]</f>
        <v/>
      </c>
      <c r="C627" s="776" t="b">
        <f>Tabla135[[#This Row],[Identificado en paso 1 y 2?]]</f>
        <v>0</v>
      </c>
      <c r="D627" s="801" t="str">
        <f>_xlfn.XLOOKUP(Tabla135[[#This Row],[Id Riesgo]],Tabla13[Id Riesgo],Tabla13[Probabilidad],"",1)</f>
        <v/>
      </c>
      <c r="E627" s="801" t="str">
        <f>IF(C627=TRUE,_xlfn.XLOOKUP(Tabla135[[#This Row],[Id Riesgo]],Tabla13[Id Riesgo],Tabla13[Porcentaje Impacto],"",1),"")</f>
        <v/>
      </c>
      <c r="F627" s="290" t="str">
        <f t="shared" si="61"/>
        <v>RC62</v>
      </c>
      <c r="G627" s="414" t="b">
        <f>_xlfn.XLOOKUP(F627,Tabla13[Id Riesgo],Tabla13[Registro diligenciado],FALSE,1)</f>
        <v>0</v>
      </c>
      <c r="H627" s="290" t="str">
        <f>IF(G627,_xlfn.XLOOKUP(F627,Tabla6[Id Riesgo],Tabla6[DESCRIPCIÓN DEL RIESGO],FALSE,1),"")</f>
        <v/>
      </c>
      <c r="I627" s="327" t="str">
        <f>_xlfn.XLOOKUP(Tabla135[[#This Row],[Id Riesgo]],Tabla13[Id Riesgo],Tabla13[Probabilidad])</f>
        <v/>
      </c>
      <c r="J627" s="327" t="str">
        <f>_xlfn.XLOOKUP(Tabla135[[#This Row],[Id Riesgo]],Tabla13[Id Riesgo],Tabla13[Porcentaje Impacto],"",1)</f>
        <v/>
      </c>
      <c r="K627" s="311">
        <v>6</v>
      </c>
      <c r="L627" s="314"/>
      <c r="M627" s="314"/>
      <c r="N627" s="314"/>
      <c r="O627" s="295"/>
      <c r="P627" s="314"/>
      <c r="Q627" s="328" t="str">
        <f>_xlfn.TEXTJOIN(" ",TRUE,Tabla135[[#This Row],[Actividad - Acción ¿Qué?
Inicia con verbo]],Tabla135[[#This Row],[Complemento
(Observaciones o desviaciones)]])</f>
        <v/>
      </c>
      <c r="R627" s="295"/>
      <c r="S627" s="327" t="str">
        <f>_xlfn.XLOOKUP(Tabla135[[#This Row],[Tipo de control]],Tabla7[Tipo de control],Tabla7[Peso],"",1)</f>
        <v/>
      </c>
      <c r="T627" s="290" t="str">
        <f>_xlfn.XLOOKUP(Tabla135[[#This Row],[Tipo de control]],Tabla7[Tipo de control],Tabla7[Afectación matriz],"",1)</f>
        <v/>
      </c>
      <c r="U627" s="295"/>
      <c r="V627" s="327" t="str">
        <f>_xlfn.XLOOKUP(Tabla135[[#This Row],[Implementación]],Tabla11[Implementación],Tabla11[Peso],"",1)</f>
        <v/>
      </c>
      <c r="W627" s="295"/>
      <c r="X627" s="295"/>
      <c r="Y627" s="295"/>
      <c r="Z627" s="295"/>
      <c r="AA627" s="310" t="str">
        <f>IFERROR(Tabla135[[#This Row],[Peso del control]]+Tabla135[[#This Row],[Peso de la implementación]],"")</f>
        <v/>
      </c>
      <c r="AB627" s="310" t="str" cm="1">
        <f t="array" ref="AB627">IFERROR(IF(Tabla135[[#This Row],[Registro diligenciado]]=TRUE,_xlfn.IFS(AND(Tabla135[[#This Row],[No. de Control]]=1,Tabla135[[#This Row],[Desplazamiento en la Matriz]]="Probabilidad"),D627-(D627*Tabla135[[#This Row],[Valor del control]]),AND(Tabla135[[#This Row],[No. de Control]]&gt;1,Tabla135[[#This Row],[Desplazamiento en la Matriz]]="Probabilidad"),AB626-(AB626*Tabla135[[#This Row],[Valor del control]]),AND(Tabla135[[#This Row],[No. de Control]]=1,Tabla135[[#This Row],[Desplazamiento en la Matriz]]="Impacto"),D627,AND(Tabla135[[#This Row],[No. de Control]]&gt;1,Tabla135[[#This Row],[Desplazamiento en la Matriz]]="Impacto"),AB626),""),"")</f>
        <v/>
      </c>
      <c r="AC627" s="310" t="str" cm="1">
        <f t="array" ref="AC627">IFERROR(IF(Tabla135[[#This Row],[Registro diligenciado]]=TRUE,_xlfn.IFS(AND(Tabla135[[#This Row],[No. de Control]]=1,Tabla135[[#This Row],[Desplazamiento en la Matriz]]="Impacto"),E627-(E627*Tabla135[[#This Row],[Valor del control]]),AND(Tabla135[[#This Row],[No. de Control]]&gt;1,Tabla135[[#This Row],[Desplazamiento en la Matriz]]="Impacto"),AC626-(AC626*Tabla135[[#This Row],[Valor del control]]),AND(Tabla135[[#This Row],[No. de Control]]=1,Tabla135[[#This Row],[Desplazamiento en la Matriz]]="Probabilidad"),E627,AND(Tabla135[[#This Row],[No. de Control]]&gt;1,Tabla135[[#This Row],[Desplazamiento en la Matriz]]="Probabilidad"),AC626),""),"")</f>
        <v/>
      </c>
      <c r="AD627" s="310">
        <f>IFERROR(_xlfn.MINIFS(Tabla135[Probabilidad residual],Tabla135[Id Riesgo],Tabla135[[#This Row],[Id Riesgo]]),"")</f>
        <v>0</v>
      </c>
      <c r="AE627" s="310">
        <f>IFERROR(_xlfn.MINIFS(Tabla135[Impacto residual],Tabla135[Id Riesgo],Tabla135[[#This Row],[Id Riesgo]]),"")</f>
        <v>0</v>
      </c>
      <c r="AF627" s="310" t="str" cm="1">
        <f t="array" ref="AF6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7" s="310" t="str" cm="1">
        <f t="array" ref="AG6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7" s="213"/>
      <c r="AJ627" s="801">
        <f>_xlfn.MINIFS(Tabla135[Probabilidad residual],Tabla135[Id Riesgo],Tabla135[[#This Row],[Id Riesgo]])</f>
        <v>0</v>
      </c>
      <c r="AK627" s="801">
        <f>_xlfn.MINIFS(Tabla135[Impacto residual],Tabla135[Id Riesgo],Tabla135[[#This Row],[Id Riesgo]])</f>
        <v>0</v>
      </c>
      <c r="AL627" s="801"/>
      <c r="AM627" s="801"/>
      <c r="AN627" s="213"/>
      <c r="AO627" s="213"/>
      <c r="AP627" s="213"/>
      <c r="AQ627" s="213"/>
      <c r="AR627" s="213"/>
      <c r="AS627" s="213"/>
      <c r="AT627" s="213"/>
      <c r="AU627" s="213"/>
      <c r="AV627" s="213"/>
      <c r="AW627" s="213"/>
      <c r="AX627" s="213"/>
      <c r="AY627" s="213"/>
    </row>
    <row r="628" spans="1:51" ht="14.6" x14ac:dyDescent="0.4">
      <c r="A628" s="783" t="str">
        <f>Tabla135[[#This Row],[Id Riesgo]]</f>
        <v>RC62</v>
      </c>
      <c r="B628" s="784" t="str">
        <f>Tabla135[[#This Row],[Riesgo]]</f>
        <v/>
      </c>
      <c r="C628" s="776" t="b">
        <f>Tabla135[[#This Row],[Identificado en paso 1 y 2?]]</f>
        <v>0</v>
      </c>
      <c r="D628" s="801" t="str">
        <f>_xlfn.XLOOKUP(Tabla135[[#This Row],[Id Riesgo]],Tabla13[Id Riesgo],Tabla13[Probabilidad],"",1)</f>
        <v/>
      </c>
      <c r="E628" s="801" t="str">
        <f>IF(C628=TRUE,_xlfn.XLOOKUP(Tabla135[[#This Row],[Id Riesgo]],Tabla13[Id Riesgo],Tabla13[Porcentaje Impacto],"",1),"")</f>
        <v/>
      </c>
      <c r="F628" s="290" t="str">
        <f t="shared" si="61"/>
        <v>RC62</v>
      </c>
      <c r="G628" s="414" t="b">
        <f>_xlfn.XLOOKUP(F628,Tabla13[Id Riesgo],Tabla13[Registro diligenciado],FALSE,1)</f>
        <v>0</v>
      </c>
      <c r="H628" s="290" t="str">
        <f>IF(G628,_xlfn.XLOOKUP(F628,Tabla6[Id Riesgo],Tabla6[DESCRIPCIÓN DEL RIESGO],FALSE,1),"")</f>
        <v/>
      </c>
      <c r="I628" s="327" t="str">
        <f>_xlfn.XLOOKUP(Tabla135[[#This Row],[Id Riesgo]],Tabla13[Id Riesgo],Tabla13[Probabilidad])</f>
        <v/>
      </c>
      <c r="J628" s="327" t="str">
        <f>_xlfn.XLOOKUP(Tabla135[[#This Row],[Id Riesgo]],Tabla13[Id Riesgo],Tabla13[Porcentaje Impacto],"",1)</f>
        <v/>
      </c>
      <c r="K628" s="311">
        <v>7</v>
      </c>
      <c r="L628" s="314"/>
      <c r="M628" s="314"/>
      <c r="N628" s="314"/>
      <c r="O628" s="295"/>
      <c r="P628" s="314"/>
      <c r="Q628" s="328" t="str">
        <f>_xlfn.TEXTJOIN(" ",TRUE,Tabla135[[#This Row],[Actividad - Acción ¿Qué?
Inicia con verbo]],Tabla135[[#This Row],[Complemento
(Observaciones o desviaciones)]])</f>
        <v/>
      </c>
      <c r="R628" s="295"/>
      <c r="S628" s="327" t="str">
        <f>_xlfn.XLOOKUP(Tabla135[[#This Row],[Tipo de control]],Tabla7[Tipo de control],Tabla7[Peso],"",1)</f>
        <v/>
      </c>
      <c r="T628" s="290" t="str">
        <f>_xlfn.XLOOKUP(Tabla135[[#This Row],[Tipo de control]],Tabla7[Tipo de control],Tabla7[Afectación matriz],"",1)</f>
        <v/>
      </c>
      <c r="U628" s="295"/>
      <c r="V628" s="327" t="str">
        <f>_xlfn.XLOOKUP(Tabla135[[#This Row],[Implementación]],Tabla11[Implementación],Tabla11[Peso],"",1)</f>
        <v/>
      </c>
      <c r="W628" s="295"/>
      <c r="X628" s="295"/>
      <c r="Y628" s="295"/>
      <c r="Z628" s="295"/>
      <c r="AA628" s="310" t="str">
        <f>IFERROR(Tabla135[[#This Row],[Peso del control]]+Tabla135[[#This Row],[Peso de la implementación]],"")</f>
        <v/>
      </c>
      <c r="AB628" s="310" t="str" cm="1">
        <f t="array" ref="AB628">IFERROR(IF(Tabla135[[#This Row],[Registro diligenciado]]=TRUE,_xlfn.IFS(AND(Tabla135[[#This Row],[No. de Control]]=1,Tabla135[[#This Row],[Desplazamiento en la Matriz]]="Probabilidad"),D628-(D628*Tabla135[[#This Row],[Valor del control]]),AND(Tabla135[[#This Row],[No. de Control]]&gt;1,Tabla135[[#This Row],[Desplazamiento en la Matriz]]="Probabilidad"),AB627-(AB627*Tabla135[[#This Row],[Valor del control]]),AND(Tabla135[[#This Row],[No. de Control]]=1,Tabla135[[#This Row],[Desplazamiento en la Matriz]]="Impacto"),D628,AND(Tabla135[[#This Row],[No. de Control]]&gt;1,Tabla135[[#This Row],[Desplazamiento en la Matriz]]="Impacto"),AB627),""),"")</f>
        <v/>
      </c>
      <c r="AC628" s="310" t="str" cm="1">
        <f t="array" ref="AC628">IFERROR(IF(Tabla135[[#This Row],[Registro diligenciado]]=TRUE,_xlfn.IFS(AND(Tabla135[[#This Row],[No. de Control]]=1,Tabla135[[#This Row],[Desplazamiento en la Matriz]]="Impacto"),E628-(E628*Tabla135[[#This Row],[Valor del control]]),AND(Tabla135[[#This Row],[No. de Control]]&gt;1,Tabla135[[#This Row],[Desplazamiento en la Matriz]]="Impacto"),AC627-(AC627*Tabla135[[#This Row],[Valor del control]]),AND(Tabla135[[#This Row],[No. de Control]]=1,Tabla135[[#This Row],[Desplazamiento en la Matriz]]="Probabilidad"),E628,AND(Tabla135[[#This Row],[No. de Control]]&gt;1,Tabla135[[#This Row],[Desplazamiento en la Matriz]]="Probabilidad"),AC627),""),"")</f>
        <v/>
      </c>
      <c r="AD628" s="310">
        <f>IFERROR(_xlfn.MINIFS(Tabla135[Probabilidad residual],Tabla135[Id Riesgo],Tabla135[[#This Row],[Id Riesgo]]),"")</f>
        <v>0</v>
      </c>
      <c r="AE628" s="310">
        <f>IFERROR(_xlfn.MINIFS(Tabla135[Impacto residual],Tabla135[Id Riesgo],Tabla135[[#This Row],[Id Riesgo]]),"")</f>
        <v>0</v>
      </c>
      <c r="AF628" s="310" t="str" cm="1">
        <f t="array" ref="AF6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8" s="310" t="str" cm="1">
        <f t="array" ref="AG6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8" s="213"/>
      <c r="AJ628" s="801">
        <f>_xlfn.MINIFS(Tabla135[Probabilidad residual],Tabla135[Id Riesgo],Tabla135[[#This Row],[Id Riesgo]])</f>
        <v>0</v>
      </c>
      <c r="AK628" s="801">
        <f>_xlfn.MINIFS(Tabla135[Impacto residual],Tabla135[Id Riesgo],Tabla135[[#This Row],[Id Riesgo]])</f>
        <v>0</v>
      </c>
      <c r="AL628" s="801"/>
      <c r="AM628" s="801"/>
      <c r="AN628" s="213"/>
      <c r="AO628" s="213"/>
      <c r="AP628" s="213"/>
      <c r="AQ628" s="213"/>
      <c r="AR628" s="213"/>
      <c r="AS628" s="213"/>
      <c r="AT628" s="213"/>
      <c r="AU628" s="213"/>
      <c r="AV628" s="213"/>
      <c r="AW628" s="213"/>
      <c r="AX628" s="213"/>
      <c r="AY628" s="213"/>
    </row>
    <row r="629" spans="1:51" ht="14.6" x14ac:dyDescent="0.4">
      <c r="A629" s="783" t="str">
        <f>Tabla135[[#This Row],[Id Riesgo]]</f>
        <v>RC62</v>
      </c>
      <c r="B629" s="784" t="str">
        <f>Tabla135[[#This Row],[Riesgo]]</f>
        <v/>
      </c>
      <c r="C629" s="776" t="b">
        <f>Tabla135[[#This Row],[Identificado en paso 1 y 2?]]</f>
        <v>0</v>
      </c>
      <c r="D629" s="801" t="str">
        <f>_xlfn.XLOOKUP(Tabla135[[#This Row],[Id Riesgo]],Tabla13[Id Riesgo],Tabla13[Probabilidad],"",1)</f>
        <v/>
      </c>
      <c r="E629" s="801" t="str">
        <f>IF(C629=TRUE,_xlfn.XLOOKUP(Tabla135[[#This Row],[Id Riesgo]],Tabla13[Id Riesgo],Tabla13[Porcentaje Impacto],"",1),"")</f>
        <v/>
      </c>
      <c r="F629" s="290" t="str">
        <f t="shared" si="61"/>
        <v>RC62</v>
      </c>
      <c r="G629" s="414" t="b">
        <f>_xlfn.XLOOKUP(F629,Tabla13[Id Riesgo],Tabla13[Registro diligenciado],FALSE,1)</f>
        <v>0</v>
      </c>
      <c r="H629" s="290" t="str">
        <f>IF(G629,_xlfn.XLOOKUP(F629,Tabla6[Id Riesgo],Tabla6[DESCRIPCIÓN DEL RIESGO],FALSE,1),"")</f>
        <v/>
      </c>
      <c r="I629" s="327" t="str">
        <f>_xlfn.XLOOKUP(Tabla135[[#This Row],[Id Riesgo]],Tabla13[Id Riesgo],Tabla13[Probabilidad])</f>
        <v/>
      </c>
      <c r="J629" s="327" t="str">
        <f>_xlfn.XLOOKUP(Tabla135[[#This Row],[Id Riesgo]],Tabla13[Id Riesgo],Tabla13[Porcentaje Impacto],"",1)</f>
        <v/>
      </c>
      <c r="K629" s="311">
        <v>8</v>
      </c>
      <c r="L629" s="314"/>
      <c r="M629" s="314"/>
      <c r="N629" s="314"/>
      <c r="O629" s="295"/>
      <c r="P629" s="314"/>
      <c r="Q629" s="328" t="str">
        <f>_xlfn.TEXTJOIN(" ",TRUE,Tabla135[[#This Row],[Actividad - Acción ¿Qué?
Inicia con verbo]],Tabla135[[#This Row],[Complemento
(Observaciones o desviaciones)]])</f>
        <v/>
      </c>
      <c r="R629" s="295"/>
      <c r="S629" s="327" t="str">
        <f>_xlfn.XLOOKUP(Tabla135[[#This Row],[Tipo de control]],Tabla7[Tipo de control],Tabla7[Peso],"",1)</f>
        <v/>
      </c>
      <c r="T629" s="290" t="str">
        <f>_xlfn.XLOOKUP(Tabla135[[#This Row],[Tipo de control]],Tabla7[Tipo de control],Tabla7[Afectación matriz],"",1)</f>
        <v/>
      </c>
      <c r="U629" s="295"/>
      <c r="V629" s="327" t="str">
        <f>_xlfn.XLOOKUP(Tabla135[[#This Row],[Implementación]],Tabla11[Implementación],Tabla11[Peso],"",1)</f>
        <v/>
      </c>
      <c r="W629" s="295"/>
      <c r="X629" s="295"/>
      <c r="Y629" s="295"/>
      <c r="Z629" s="295"/>
      <c r="AA629" s="310" t="str">
        <f>IFERROR(Tabla135[[#This Row],[Peso del control]]+Tabla135[[#This Row],[Peso de la implementación]],"")</f>
        <v/>
      </c>
      <c r="AB629" s="310" t="str" cm="1">
        <f t="array" ref="AB629">IFERROR(IF(Tabla135[[#This Row],[Registro diligenciado]]=TRUE,_xlfn.IFS(AND(Tabla135[[#This Row],[No. de Control]]=1,Tabla135[[#This Row],[Desplazamiento en la Matriz]]="Probabilidad"),D629-(D629*Tabla135[[#This Row],[Valor del control]]),AND(Tabla135[[#This Row],[No. de Control]]&gt;1,Tabla135[[#This Row],[Desplazamiento en la Matriz]]="Probabilidad"),AB628-(AB628*Tabla135[[#This Row],[Valor del control]]),AND(Tabla135[[#This Row],[No. de Control]]=1,Tabla135[[#This Row],[Desplazamiento en la Matriz]]="Impacto"),D629,AND(Tabla135[[#This Row],[No. de Control]]&gt;1,Tabla135[[#This Row],[Desplazamiento en la Matriz]]="Impacto"),AB628),""),"")</f>
        <v/>
      </c>
      <c r="AC629" s="310" t="str" cm="1">
        <f t="array" ref="AC629">IFERROR(IF(Tabla135[[#This Row],[Registro diligenciado]]=TRUE,_xlfn.IFS(AND(Tabla135[[#This Row],[No. de Control]]=1,Tabla135[[#This Row],[Desplazamiento en la Matriz]]="Impacto"),E629-(E629*Tabla135[[#This Row],[Valor del control]]),AND(Tabla135[[#This Row],[No. de Control]]&gt;1,Tabla135[[#This Row],[Desplazamiento en la Matriz]]="Impacto"),AC628-(AC628*Tabla135[[#This Row],[Valor del control]]),AND(Tabla135[[#This Row],[No. de Control]]=1,Tabla135[[#This Row],[Desplazamiento en la Matriz]]="Probabilidad"),E629,AND(Tabla135[[#This Row],[No. de Control]]&gt;1,Tabla135[[#This Row],[Desplazamiento en la Matriz]]="Probabilidad"),AC628),""),"")</f>
        <v/>
      </c>
      <c r="AD629" s="310">
        <f>IFERROR(_xlfn.MINIFS(Tabla135[Probabilidad residual],Tabla135[Id Riesgo],Tabla135[[#This Row],[Id Riesgo]]),"")</f>
        <v>0</v>
      </c>
      <c r="AE629" s="310">
        <f>IFERROR(_xlfn.MINIFS(Tabla135[Impacto residual],Tabla135[Id Riesgo],Tabla135[[#This Row],[Id Riesgo]]),"")</f>
        <v>0</v>
      </c>
      <c r="AF629" s="310" t="str" cm="1">
        <f t="array" ref="AF6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29" s="310" t="str" cm="1">
        <f t="array" ref="AG6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29" s="213"/>
      <c r="AJ629" s="801">
        <f>_xlfn.MINIFS(Tabla135[Probabilidad residual],Tabla135[Id Riesgo],Tabla135[[#This Row],[Id Riesgo]])</f>
        <v>0</v>
      </c>
      <c r="AK629" s="801">
        <f>_xlfn.MINIFS(Tabla135[Impacto residual],Tabla135[Id Riesgo],Tabla135[[#This Row],[Id Riesgo]])</f>
        <v>0</v>
      </c>
      <c r="AL629" s="801"/>
      <c r="AM629" s="801"/>
      <c r="AN629" s="213"/>
      <c r="AO629" s="213"/>
      <c r="AP629" s="213"/>
      <c r="AQ629" s="213"/>
      <c r="AR629" s="213"/>
      <c r="AS629" s="213"/>
      <c r="AT629" s="213"/>
      <c r="AU629" s="213"/>
      <c r="AV629" s="213"/>
      <c r="AW629" s="213"/>
      <c r="AX629" s="213"/>
      <c r="AY629" s="213"/>
    </row>
    <row r="630" spans="1:51" ht="14.6" x14ac:dyDescent="0.4">
      <c r="A630" s="783" t="str">
        <f>Tabla135[[#This Row],[Id Riesgo]]</f>
        <v>RC62</v>
      </c>
      <c r="B630" s="784" t="str">
        <f>Tabla135[[#This Row],[Riesgo]]</f>
        <v/>
      </c>
      <c r="C630" s="776" t="b">
        <f>Tabla135[[#This Row],[Identificado en paso 1 y 2?]]</f>
        <v>0</v>
      </c>
      <c r="D630" s="801" t="str">
        <f>_xlfn.XLOOKUP(Tabla135[[#This Row],[Id Riesgo]],Tabla13[Id Riesgo],Tabla13[Probabilidad],"",1)</f>
        <v/>
      </c>
      <c r="E630" s="801" t="str">
        <f>IF(C630=TRUE,_xlfn.XLOOKUP(Tabla135[[#This Row],[Id Riesgo]],Tabla13[Id Riesgo],Tabla13[Porcentaje Impacto],"",1),"")</f>
        <v/>
      </c>
      <c r="F630" s="290" t="str">
        <f t="shared" si="61"/>
        <v>RC62</v>
      </c>
      <c r="G630" s="414" t="b">
        <f>_xlfn.XLOOKUP(F630,Tabla13[Id Riesgo],Tabla13[Registro diligenciado],FALSE,1)</f>
        <v>0</v>
      </c>
      <c r="H630" s="290" t="str">
        <f>IF(G630,_xlfn.XLOOKUP(F630,Tabla6[Id Riesgo],Tabla6[DESCRIPCIÓN DEL RIESGO],FALSE,1),"")</f>
        <v/>
      </c>
      <c r="I630" s="327" t="str">
        <f>_xlfn.XLOOKUP(Tabla135[[#This Row],[Id Riesgo]],Tabla13[Id Riesgo],Tabla13[Probabilidad])</f>
        <v/>
      </c>
      <c r="J630" s="327" t="str">
        <f>_xlfn.XLOOKUP(Tabla135[[#This Row],[Id Riesgo]],Tabla13[Id Riesgo],Tabla13[Porcentaje Impacto],"",1)</f>
        <v/>
      </c>
      <c r="K630" s="311">
        <v>9</v>
      </c>
      <c r="L630" s="314"/>
      <c r="M630" s="314"/>
      <c r="N630" s="314"/>
      <c r="O630" s="295"/>
      <c r="P630" s="314"/>
      <c r="Q630" s="328" t="str">
        <f>_xlfn.TEXTJOIN(" ",TRUE,Tabla135[[#This Row],[Actividad - Acción ¿Qué?
Inicia con verbo]],Tabla135[[#This Row],[Complemento
(Observaciones o desviaciones)]])</f>
        <v/>
      </c>
      <c r="R630" s="295"/>
      <c r="S630" s="327" t="str">
        <f>_xlfn.XLOOKUP(Tabla135[[#This Row],[Tipo de control]],Tabla7[Tipo de control],Tabla7[Peso],"",1)</f>
        <v/>
      </c>
      <c r="T630" s="290" t="str">
        <f>_xlfn.XLOOKUP(Tabla135[[#This Row],[Tipo de control]],Tabla7[Tipo de control],Tabla7[Afectación matriz],"",1)</f>
        <v/>
      </c>
      <c r="U630" s="295"/>
      <c r="V630" s="327" t="str">
        <f>_xlfn.XLOOKUP(Tabla135[[#This Row],[Implementación]],Tabla11[Implementación],Tabla11[Peso],"",1)</f>
        <v/>
      </c>
      <c r="W630" s="295"/>
      <c r="X630" s="295"/>
      <c r="Y630" s="295"/>
      <c r="Z630" s="295"/>
      <c r="AA630" s="310" t="str">
        <f>IFERROR(Tabla135[[#This Row],[Peso del control]]+Tabla135[[#This Row],[Peso de la implementación]],"")</f>
        <v/>
      </c>
      <c r="AB630" s="310" t="str" cm="1">
        <f t="array" ref="AB630">IFERROR(IF(Tabla135[[#This Row],[Registro diligenciado]]=TRUE,_xlfn.IFS(AND(Tabla135[[#This Row],[No. de Control]]=1,Tabla135[[#This Row],[Desplazamiento en la Matriz]]="Probabilidad"),D630-(D630*Tabla135[[#This Row],[Valor del control]]),AND(Tabla135[[#This Row],[No. de Control]]&gt;1,Tabla135[[#This Row],[Desplazamiento en la Matriz]]="Probabilidad"),AB629-(AB629*Tabla135[[#This Row],[Valor del control]]),AND(Tabla135[[#This Row],[No. de Control]]=1,Tabla135[[#This Row],[Desplazamiento en la Matriz]]="Impacto"),D630,AND(Tabla135[[#This Row],[No. de Control]]&gt;1,Tabla135[[#This Row],[Desplazamiento en la Matriz]]="Impacto"),AB629),""),"")</f>
        <v/>
      </c>
      <c r="AC630" s="310" t="str" cm="1">
        <f t="array" ref="AC630">IFERROR(IF(Tabla135[[#This Row],[Registro diligenciado]]=TRUE,_xlfn.IFS(AND(Tabla135[[#This Row],[No. de Control]]=1,Tabla135[[#This Row],[Desplazamiento en la Matriz]]="Impacto"),E630-(E630*Tabla135[[#This Row],[Valor del control]]),AND(Tabla135[[#This Row],[No. de Control]]&gt;1,Tabla135[[#This Row],[Desplazamiento en la Matriz]]="Impacto"),AC629-(AC629*Tabla135[[#This Row],[Valor del control]]),AND(Tabla135[[#This Row],[No. de Control]]=1,Tabla135[[#This Row],[Desplazamiento en la Matriz]]="Probabilidad"),E630,AND(Tabla135[[#This Row],[No. de Control]]&gt;1,Tabla135[[#This Row],[Desplazamiento en la Matriz]]="Probabilidad"),AC629),""),"")</f>
        <v/>
      </c>
      <c r="AD630" s="310">
        <f>IFERROR(_xlfn.MINIFS(Tabla135[Probabilidad residual],Tabla135[Id Riesgo],Tabla135[[#This Row],[Id Riesgo]]),"")</f>
        <v>0</v>
      </c>
      <c r="AE630" s="310">
        <f>IFERROR(_xlfn.MINIFS(Tabla135[Impacto residual],Tabla135[Id Riesgo],Tabla135[[#This Row],[Id Riesgo]]),"")</f>
        <v>0</v>
      </c>
      <c r="AF630" s="310" t="str" cm="1">
        <f t="array" ref="AF6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0" s="310" t="str" cm="1">
        <f t="array" ref="AG6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0" s="213"/>
      <c r="AJ630" s="801">
        <f>_xlfn.MINIFS(Tabla135[Probabilidad residual],Tabla135[Id Riesgo],Tabla135[[#This Row],[Id Riesgo]])</f>
        <v>0</v>
      </c>
      <c r="AK630" s="801">
        <f>_xlfn.MINIFS(Tabla135[Impacto residual],Tabla135[Id Riesgo],Tabla135[[#This Row],[Id Riesgo]])</f>
        <v>0</v>
      </c>
      <c r="AL630" s="801"/>
      <c r="AM630" s="801"/>
      <c r="AN630" s="213"/>
      <c r="AO630" s="213"/>
      <c r="AP630" s="213"/>
      <c r="AQ630" s="213"/>
      <c r="AR630" s="213"/>
      <c r="AS630" s="213"/>
      <c r="AT630" s="213"/>
      <c r="AU630" s="213"/>
      <c r="AV630" s="213"/>
      <c r="AW630" s="213"/>
      <c r="AX630" s="213"/>
      <c r="AY630" s="213"/>
    </row>
    <row r="631" spans="1:51" ht="14.6" x14ac:dyDescent="0.4">
      <c r="A631" s="783" t="str">
        <f>Tabla135[[#This Row],[Id Riesgo]]</f>
        <v>RC62</v>
      </c>
      <c r="B631" s="784" t="str">
        <f>Tabla135[[#This Row],[Riesgo]]</f>
        <v/>
      </c>
      <c r="C631" s="776" t="b">
        <f>Tabla135[[#This Row],[Identificado en paso 1 y 2?]]</f>
        <v>0</v>
      </c>
      <c r="D631" s="801" t="str">
        <f>_xlfn.XLOOKUP(Tabla135[[#This Row],[Id Riesgo]],Tabla13[Id Riesgo],Tabla13[Probabilidad],"",1)</f>
        <v/>
      </c>
      <c r="E631" s="801" t="str">
        <f>IF(C631=TRUE,_xlfn.XLOOKUP(Tabla135[[#This Row],[Id Riesgo]],Tabla13[Id Riesgo],Tabla13[Porcentaje Impacto],"",1),"")</f>
        <v/>
      </c>
      <c r="F631" s="290" t="str">
        <f t="shared" si="61"/>
        <v>RC62</v>
      </c>
      <c r="G631" s="414" t="b">
        <f>_xlfn.XLOOKUP(F631,Tabla13[Id Riesgo],Tabla13[Registro diligenciado],FALSE,1)</f>
        <v>0</v>
      </c>
      <c r="H631" s="290" t="str">
        <f>IF(G631,_xlfn.XLOOKUP(F631,Tabla6[Id Riesgo],Tabla6[DESCRIPCIÓN DEL RIESGO],FALSE,1),"")</f>
        <v/>
      </c>
      <c r="I631" s="327" t="str">
        <f>_xlfn.XLOOKUP(Tabla135[[#This Row],[Id Riesgo]],Tabla13[Id Riesgo],Tabla13[Probabilidad])</f>
        <v/>
      </c>
      <c r="J631" s="327" t="str">
        <f>_xlfn.XLOOKUP(Tabla135[[#This Row],[Id Riesgo]],Tabla13[Id Riesgo],Tabla13[Porcentaje Impacto],"",1)</f>
        <v/>
      </c>
      <c r="K631" s="311">
        <v>10</v>
      </c>
      <c r="L631" s="314"/>
      <c r="M631" s="314"/>
      <c r="N631" s="314"/>
      <c r="O631" s="295"/>
      <c r="P631" s="314"/>
      <c r="Q631" s="328" t="str">
        <f>_xlfn.TEXTJOIN(" ",TRUE,Tabla135[[#This Row],[Actividad - Acción ¿Qué?
Inicia con verbo]],Tabla135[[#This Row],[Complemento
(Observaciones o desviaciones)]])</f>
        <v/>
      </c>
      <c r="R631" s="295"/>
      <c r="S631" s="327" t="str">
        <f>_xlfn.XLOOKUP(Tabla135[[#This Row],[Tipo de control]],Tabla7[Tipo de control],Tabla7[Peso],"",1)</f>
        <v/>
      </c>
      <c r="T631" s="290" t="str">
        <f>_xlfn.XLOOKUP(Tabla135[[#This Row],[Tipo de control]],Tabla7[Tipo de control],Tabla7[Afectación matriz],"",1)</f>
        <v/>
      </c>
      <c r="U631" s="295"/>
      <c r="V631" s="327" t="str">
        <f>_xlfn.XLOOKUP(Tabla135[[#This Row],[Implementación]],Tabla11[Implementación],Tabla11[Peso],"",1)</f>
        <v/>
      </c>
      <c r="W631" s="295"/>
      <c r="X631" s="295"/>
      <c r="Y631" s="295"/>
      <c r="Z631" s="295"/>
      <c r="AA631" s="310" t="str">
        <f>IFERROR(Tabla135[[#This Row],[Peso del control]]+Tabla135[[#This Row],[Peso de la implementación]],"")</f>
        <v/>
      </c>
      <c r="AB631" s="310" t="str" cm="1">
        <f t="array" ref="AB631">IFERROR(IF(Tabla135[[#This Row],[Registro diligenciado]]=TRUE,_xlfn.IFS(AND(Tabla135[[#This Row],[No. de Control]]=1,Tabla135[[#This Row],[Desplazamiento en la Matriz]]="Probabilidad"),D631-(D631*Tabla135[[#This Row],[Valor del control]]),AND(Tabla135[[#This Row],[No. de Control]]&gt;1,Tabla135[[#This Row],[Desplazamiento en la Matriz]]="Probabilidad"),AB630-(AB630*Tabla135[[#This Row],[Valor del control]]),AND(Tabla135[[#This Row],[No. de Control]]=1,Tabla135[[#This Row],[Desplazamiento en la Matriz]]="Impacto"),D631,AND(Tabla135[[#This Row],[No. de Control]]&gt;1,Tabla135[[#This Row],[Desplazamiento en la Matriz]]="Impacto"),AB630),""),"")</f>
        <v/>
      </c>
      <c r="AC631" s="310" t="str" cm="1">
        <f t="array" ref="AC631">IFERROR(IF(Tabla135[[#This Row],[Registro diligenciado]]=TRUE,_xlfn.IFS(AND(Tabla135[[#This Row],[No. de Control]]=1,Tabla135[[#This Row],[Desplazamiento en la Matriz]]="Impacto"),E631-(E631*Tabla135[[#This Row],[Valor del control]]),AND(Tabla135[[#This Row],[No. de Control]]&gt;1,Tabla135[[#This Row],[Desplazamiento en la Matriz]]="Impacto"),AC630-(AC630*Tabla135[[#This Row],[Valor del control]]),AND(Tabla135[[#This Row],[No. de Control]]=1,Tabla135[[#This Row],[Desplazamiento en la Matriz]]="Probabilidad"),E631,AND(Tabla135[[#This Row],[No. de Control]]&gt;1,Tabla135[[#This Row],[Desplazamiento en la Matriz]]="Probabilidad"),AC630),""),"")</f>
        <v/>
      </c>
      <c r="AD631" s="310">
        <f>IFERROR(_xlfn.MINIFS(Tabla135[Probabilidad residual],Tabla135[Id Riesgo],Tabla135[[#This Row],[Id Riesgo]]),"")</f>
        <v>0</v>
      </c>
      <c r="AE631" s="310">
        <f>IFERROR(_xlfn.MINIFS(Tabla135[Impacto residual],Tabla135[Id Riesgo],Tabla135[[#This Row],[Id Riesgo]]),"")</f>
        <v>0</v>
      </c>
      <c r="AF631" s="310" t="str" cm="1">
        <f t="array" ref="AF6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1" s="310" t="str" cm="1">
        <f t="array" ref="AG6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1" s="213"/>
      <c r="AJ631" s="801">
        <f>_xlfn.MINIFS(Tabla135[Probabilidad residual],Tabla135[Id Riesgo],Tabla135[[#This Row],[Id Riesgo]])</f>
        <v>0</v>
      </c>
      <c r="AK631" s="801">
        <f>_xlfn.MINIFS(Tabla135[Impacto residual],Tabla135[Id Riesgo],Tabla135[[#This Row],[Id Riesgo]])</f>
        <v>0</v>
      </c>
      <c r="AL631" s="801"/>
      <c r="AM631" s="801"/>
      <c r="AN631" s="213"/>
      <c r="AO631" s="213"/>
      <c r="AP631" s="213"/>
      <c r="AQ631" s="213"/>
      <c r="AR631" s="213"/>
      <c r="AS631" s="213"/>
      <c r="AT631" s="213"/>
      <c r="AU631" s="213"/>
      <c r="AV631" s="213"/>
      <c r="AW631" s="213"/>
      <c r="AX631" s="213"/>
      <c r="AY631" s="213"/>
    </row>
    <row r="632" spans="1:51" ht="14.6" x14ac:dyDescent="0.4">
      <c r="A632" s="783" t="str">
        <f>Tabla135[[#This Row],[Id Riesgo]]</f>
        <v>RC63</v>
      </c>
      <c r="B632" s="784" t="str">
        <f>Tabla135[[#This Row],[Riesgo]]</f>
        <v/>
      </c>
      <c r="C632" s="776" t="b">
        <f>Tabla135[[#This Row],[Identificado en paso 1 y 2?]]</f>
        <v>0</v>
      </c>
      <c r="D632" s="801" t="str">
        <f>_xlfn.XLOOKUP(Tabla135[[#This Row],[Id Riesgo]],Tabla13[Id Riesgo],Tabla13[Probabilidad],"",1)</f>
        <v/>
      </c>
      <c r="E632" s="801" t="str">
        <f>IF(C632=TRUE,_xlfn.XLOOKUP(Tabla135[[#This Row],[Id Riesgo]],Tabla13[Id Riesgo],Tabla13[Porcentaje Impacto],"",1),"")</f>
        <v/>
      </c>
      <c r="F632" s="290" t="s">
        <v>654</v>
      </c>
      <c r="G632" s="414" t="b">
        <f>_xlfn.XLOOKUP(F632,Tabla13[Id Riesgo],Tabla13[Registro diligenciado],FALSE,1)</f>
        <v>0</v>
      </c>
      <c r="H632" s="290" t="str">
        <f>IF(G632,_xlfn.XLOOKUP(F632,Tabla6[Id Riesgo],Tabla6[DESCRIPCIÓN DEL RIESGO],FALSE,1),"")</f>
        <v/>
      </c>
      <c r="I632" s="327" t="str">
        <f>_xlfn.XLOOKUP(Tabla135[[#This Row],[Id Riesgo]],Tabla13[Id Riesgo],Tabla13[Probabilidad])</f>
        <v/>
      </c>
      <c r="J632" s="327" t="str">
        <f>_xlfn.XLOOKUP(Tabla135[[#This Row],[Id Riesgo]],Tabla13[Id Riesgo],Tabla13[Porcentaje Impacto],"",1)</f>
        <v/>
      </c>
      <c r="K632" s="311">
        <v>1</v>
      </c>
      <c r="L632" s="314"/>
      <c r="M632" s="314"/>
      <c r="N632" s="314"/>
      <c r="O632" s="295"/>
      <c r="P632" s="314"/>
      <c r="Q632" s="328" t="str">
        <f>_xlfn.TEXTJOIN(" ",TRUE,Tabla135[[#This Row],[Actividad - Acción ¿Qué?
Inicia con verbo]],Tabla135[[#This Row],[Complemento
(Observaciones o desviaciones)]])</f>
        <v/>
      </c>
      <c r="R632" s="295"/>
      <c r="S632" s="327" t="str">
        <f>_xlfn.XLOOKUP(Tabla135[[#This Row],[Tipo de control]],Tabla7[Tipo de control],Tabla7[Peso],"",1)</f>
        <v/>
      </c>
      <c r="T632" s="290" t="str">
        <f>_xlfn.XLOOKUP(Tabla135[[#This Row],[Tipo de control]],Tabla7[Tipo de control],Tabla7[Afectación matriz],"",1)</f>
        <v/>
      </c>
      <c r="U632" s="295"/>
      <c r="V632" s="327" t="str">
        <f>_xlfn.XLOOKUP(Tabla135[[#This Row],[Implementación]],Tabla11[Implementación],Tabla11[Peso],"",1)</f>
        <v/>
      </c>
      <c r="W632" s="295"/>
      <c r="X632" s="295"/>
      <c r="Y632" s="295"/>
      <c r="Z632" s="295"/>
      <c r="AA632" s="310" t="str">
        <f>IFERROR(Tabla135[[#This Row],[Peso del control]]+Tabla135[[#This Row],[Peso de la implementación]],"")</f>
        <v/>
      </c>
      <c r="AB632" s="310" t="str" cm="1">
        <f t="array" ref="AB632">IFERROR(IF(Tabla135[[#This Row],[Registro diligenciado]]=TRUE,_xlfn.IFS(AND(Tabla135[[#This Row],[No. de Control]]=1,Tabla135[[#This Row],[Desplazamiento en la Matriz]]="Probabilidad"),D632-(D632*Tabla135[[#This Row],[Valor del control]]),AND(Tabla135[[#This Row],[No. de Control]]&gt;1,Tabla135[[#This Row],[Desplazamiento en la Matriz]]="Probabilidad"),AB631-(AB631*Tabla135[[#This Row],[Valor del control]]),AND(Tabla135[[#This Row],[No. de Control]]=1,Tabla135[[#This Row],[Desplazamiento en la Matriz]]="Impacto"),D632,AND(Tabla135[[#This Row],[No. de Control]]&gt;1,Tabla135[[#This Row],[Desplazamiento en la Matriz]]="Impacto"),AB631),""),"")</f>
        <v/>
      </c>
      <c r="AC632" s="310" t="str" cm="1">
        <f t="array" ref="AC632">IFERROR(IF(Tabla135[[#This Row],[Registro diligenciado]]=TRUE,_xlfn.IFS(AND(Tabla135[[#This Row],[No. de Control]]=1,Tabla135[[#This Row],[Desplazamiento en la Matriz]]="Impacto"),E632-(E632*Tabla135[[#This Row],[Valor del control]]),AND(Tabla135[[#This Row],[No. de Control]]&gt;1,Tabla135[[#This Row],[Desplazamiento en la Matriz]]="Impacto"),AC631-(AC631*Tabla135[[#This Row],[Valor del control]]),AND(Tabla135[[#This Row],[No. de Control]]=1,Tabla135[[#This Row],[Desplazamiento en la Matriz]]="Probabilidad"),E632,AND(Tabla135[[#This Row],[No. de Control]]&gt;1,Tabla135[[#This Row],[Desplazamiento en la Matriz]]="Probabilidad"),AC631),""),"")</f>
        <v/>
      </c>
      <c r="AD632" s="310">
        <f>IFERROR(_xlfn.MINIFS(Tabla135[Probabilidad residual],Tabla135[Id Riesgo],Tabla135[[#This Row],[Id Riesgo]]),"")</f>
        <v>0</v>
      </c>
      <c r="AE632" s="310">
        <f>IFERROR(_xlfn.MINIFS(Tabla135[Impacto residual],Tabla135[Id Riesgo],Tabla135[[#This Row],[Id Riesgo]]),"")</f>
        <v>0</v>
      </c>
      <c r="AF632" s="310" t="str" cm="1">
        <f t="array" ref="AF6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2" s="310" t="str" cm="1">
        <f t="array" ref="AG6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2" s="213"/>
      <c r="AJ632" s="801">
        <f>_xlfn.MINIFS(Tabla135[Probabilidad residual],Tabla135[Id Riesgo],Tabla135[[#This Row],[Id Riesgo]])</f>
        <v>0</v>
      </c>
      <c r="AK632" s="801">
        <f>_xlfn.MINIFS(Tabla135[Impacto residual],Tabla135[Id Riesgo],Tabla135[[#This Row],[Id Riesgo]])</f>
        <v>0</v>
      </c>
      <c r="AL632" s="801" t="str" cm="1">
        <f t="array" ref="AL632">IFERROR(_xlfn.IFS(AND(AJ632&gt;=CONFIGURACIÓN!$BF$6,AJ632&lt;=CONFIGURACIÓN!$BG$6),CONFIGURACIÓN!$BE$6,AND(AJ632&gt;=CONFIGURACIÓN!$BF$7,AJ632&lt;=CONFIGURACIÓN!$BG$7),CONFIGURACIÓN!$BE$7,AND(AJ632&gt;=CONFIGURACIÓN!$BF$8,AJ632&lt;=CONFIGURACIÓN!$BG$8),CONFIGURACIÓN!$BE$8,AND(AJ632&gt;=CONFIGURACIÓN!$BF$9,AJ632&lt;=CONFIGURACIÓN!$BG$9),CONFIGURACIÓN!$BE$9,AND(AJ632&gt;=CONFIGURACIÓN!$BF$10,AJ632&lt;=CONFIGURACIÓN!$BG$10),CONFIGURACIÓN!$BE$10),"")</f>
        <v/>
      </c>
      <c r="AM632" s="801" t="str" cm="1">
        <f t="array" ref="AM632">IFERROR(_xlfn.IFS(AND(AK632&gt;=CONFIGURACIÓN!$BJ$6,AK632&lt;=CONFIGURACIÓN!$BK$6),CONFIGURACIÓN!$BI$6,AND(AK632&gt;=CONFIGURACIÓN!$BJ$7,AK632&lt;=CONFIGURACIÓN!$BK$7),CONFIGURACIÓN!$BI$7,AND(AK632&gt;=CONFIGURACIÓN!$BJ$8,AK632&lt;=CONFIGURACIÓN!$BK$8),CONFIGURACIÓN!$BI$8,AND(AK632&gt;=CONFIGURACIÓN!$BJ$9,AK632&lt;=CONFIGURACIÓN!$BK$9),CONFIGURACIÓN!$BI$9,AND(AK632&gt;=CONFIGURACIÓN!$BJ$10,AK632&lt;=CONFIGURACIÓN!$BK$10),CONFIGURACIÓN!$BI$10),"")</f>
        <v/>
      </c>
      <c r="AN632" s="213"/>
      <c r="AO632" s="213"/>
      <c r="AP632" s="213"/>
      <c r="AQ632" s="213"/>
      <c r="AR632" s="213"/>
      <c r="AS632" s="213"/>
      <c r="AT632" s="213"/>
      <c r="AU632" s="213"/>
      <c r="AV632" s="213"/>
      <c r="AW632" s="213"/>
      <c r="AX632" s="213"/>
      <c r="AY632" s="213"/>
    </row>
    <row r="633" spans="1:51" ht="14.6" x14ac:dyDescent="0.4">
      <c r="A633" s="783" t="str">
        <f>Tabla135[[#This Row],[Id Riesgo]]</f>
        <v>RC63</v>
      </c>
      <c r="B633" s="784" t="str">
        <f>Tabla135[[#This Row],[Riesgo]]</f>
        <v/>
      </c>
      <c r="C633" s="776" t="b">
        <f>Tabla135[[#This Row],[Identificado en paso 1 y 2?]]</f>
        <v>0</v>
      </c>
      <c r="D633" s="801" t="str">
        <f>_xlfn.XLOOKUP(Tabla135[[#This Row],[Id Riesgo]],Tabla13[Id Riesgo],Tabla13[Probabilidad],"",1)</f>
        <v/>
      </c>
      <c r="E633" s="801" t="str">
        <f>IF(C633=TRUE,_xlfn.XLOOKUP(Tabla135[[#This Row],[Id Riesgo]],Tabla13[Id Riesgo],Tabla13[Porcentaje Impacto],"",1),"")</f>
        <v/>
      </c>
      <c r="F633" s="290" t="str">
        <f t="shared" ref="F633:F641" si="62">F632</f>
        <v>RC63</v>
      </c>
      <c r="G633" s="414" t="b">
        <f>_xlfn.XLOOKUP(F633,Tabla13[Id Riesgo],Tabla13[Registro diligenciado],FALSE,1)</f>
        <v>0</v>
      </c>
      <c r="H633" s="290" t="str">
        <f>IF(G633,_xlfn.XLOOKUP(F633,Tabla6[Id Riesgo],Tabla6[DESCRIPCIÓN DEL RIESGO],FALSE,1),"")</f>
        <v/>
      </c>
      <c r="I633" s="327" t="str">
        <f>_xlfn.XLOOKUP(Tabla135[[#This Row],[Id Riesgo]],Tabla13[Id Riesgo],Tabla13[Probabilidad])</f>
        <v/>
      </c>
      <c r="J633" s="327" t="str">
        <f>_xlfn.XLOOKUP(Tabla135[[#This Row],[Id Riesgo]],Tabla13[Id Riesgo],Tabla13[Porcentaje Impacto],"",1)</f>
        <v/>
      </c>
      <c r="K633" s="311">
        <v>2</v>
      </c>
      <c r="L633" s="314"/>
      <c r="M633" s="314"/>
      <c r="N633" s="314"/>
      <c r="O633" s="295"/>
      <c r="P633" s="314"/>
      <c r="Q633" s="328" t="str">
        <f>_xlfn.TEXTJOIN(" ",TRUE,Tabla135[[#This Row],[Actividad - Acción ¿Qué?
Inicia con verbo]],Tabla135[[#This Row],[Complemento
(Observaciones o desviaciones)]])</f>
        <v/>
      </c>
      <c r="R633" s="295"/>
      <c r="S633" s="327" t="str">
        <f>_xlfn.XLOOKUP(Tabla135[[#This Row],[Tipo de control]],Tabla7[Tipo de control],Tabla7[Peso],"",1)</f>
        <v/>
      </c>
      <c r="T633" s="290" t="str">
        <f>_xlfn.XLOOKUP(Tabla135[[#This Row],[Tipo de control]],Tabla7[Tipo de control],Tabla7[Afectación matriz],"",1)</f>
        <v/>
      </c>
      <c r="U633" s="295"/>
      <c r="V633" s="327" t="str">
        <f>_xlfn.XLOOKUP(Tabla135[[#This Row],[Implementación]],Tabla11[Implementación],Tabla11[Peso],"",1)</f>
        <v/>
      </c>
      <c r="W633" s="295"/>
      <c r="X633" s="295"/>
      <c r="Y633" s="295"/>
      <c r="Z633" s="295"/>
      <c r="AA633" s="310" t="str">
        <f>IFERROR(Tabla135[[#This Row],[Peso del control]]+Tabla135[[#This Row],[Peso de la implementación]],"")</f>
        <v/>
      </c>
      <c r="AB633" s="310" t="str" cm="1">
        <f t="array" ref="AB633">IFERROR(IF(Tabla135[[#This Row],[Registro diligenciado]]=TRUE,_xlfn.IFS(AND(Tabla135[[#This Row],[No. de Control]]=1,Tabla135[[#This Row],[Desplazamiento en la Matriz]]="Probabilidad"),D633-(D633*Tabla135[[#This Row],[Valor del control]]),AND(Tabla135[[#This Row],[No. de Control]]&gt;1,Tabla135[[#This Row],[Desplazamiento en la Matriz]]="Probabilidad"),AB632-(AB632*Tabla135[[#This Row],[Valor del control]]),AND(Tabla135[[#This Row],[No. de Control]]=1,Tabla135[[#This Row],[Desplazamiento en la Matriz]]="Impacto"),D633,AND(Tabla135[[#This Row],[No. de Control]]&gt;1,Tabla135[[#This Row],[Desplazamiento en la Matriz]]="Impacto"),AB632),""),"")</f>
        <v/>
      </c>
      <c r="AC633" s="310" t="str" cm="1">
        <f t="array" ref="AC633">IFERROR(IF(Tabla135[[#This Row],[Registro diligenciado]]=TRUE,_xlfn.IFS(AND(Tabla135[[#This Row],[No. de Control]]=1,Tabla135[[#This Row],[Desplazamiento en la Matriz]]="Impacto"),E633-(E633*Tabla135[[#This Row],[Valor del control]]),AND(Tabla135[[#This Row],[No. de Control]]&gt;1,Tabla135[[#This Row],[Desplazamiento en la Matriz]]="Impacto"),AC632-(AC632*Tabla135[[#This Row],[Valor del control]]),AND(Tabla135[[#This Row],[No. de Control]]=1,Tabla135[[#This Row],[Desplazamiento en la Matriz]]="Probabilidad"),E633,AND(Tabla135[[#This Row],[No. de Control]]&gt;1,Tabla135[[#This Row],[Desplazamiento en la Matriz]]="Probabilidad"),AC632),""),"")</f>
        <v/>
      </c>
      <c r="AD633" s="310">
        <f>IFERROR(_xlfn.MINIFS(Tabla135[Probabilidad residual],Tabla135[Id Riesgo],Tabla135[[#This Row],[Id Riesgo]]),"")</f>
        <v>0</v>
      </c>
      <c r="AE633" s="310">
        <f>IFERROR(_xlfn.MINIFS(Tabla135[Impacto residual],Tabla135[Id Riesgo],Tabla135[[#This Row],[Id Riesgo]]),"")</f>
        <v>0</v>
      </c>
      <c r="AF633" s="310" t="str" cm="1">
        <f t="array" ref="AF6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3" s="310" t="str" cm="1">
        <f t="array" ref="AG6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3" s="213"/>
      <c r="AJ633" s="801">
        <f>_xlfn.MINIFS(Tabla135[Probabilidad residual],Tabla135[Id Riesgo],Tabla135[[#This Row],[Id Riesgo]])</f>
        <v>0</v>
      </c>
      <c r="AK633" s="801">
        <f>_xlfn.MINIFS(Tabla135[Impacto residual],Tabla135[Id Riesgo],Tabla135[[#This Row],[Id Riesgo]])</f>
        <v>0</v>
      </c>
      <c r="AL633" s="801"/>
      <c r="AM633" s="801"/>
      <c r="AN633" s="213"/>
      <c r="AO633" s="213"/>
      <c r="AP633" s="213"/>
      <c r="AQ633" s="213"/>
      <c r="AR633" s="213"/>
      <c r="AS633" s="213"/>
      <c r="AT633" s="213"/>
      <c r="AU633" s="213"/>
      <c r="AV633" s="213"/>
      <c r="AW633" s="213"/>
      <c r="AX633" s="213"/>
      <c r="AY633" s="213"/>
    </row>
    <row r="634" spans="1:51" ht="14.6" x14ac:dyDescent="0.4">
      <c r="A634" s="783" t="str">
        <f>Tabla135[[#This Row],[Id Riesgo]]</f>
        <v>RC63</v>
      </c>
      <c r="B634" s="784" t="str">
        <f>Tabla135[[#This Row],[Riesgo]]</f>
        <v/>
      </c>
      <c r="C634" s="776" t="b">
        <f>Tabla135[[#This Row],[Identificado en paso 1 y 2?]]</f>
        <v>0</v>
      </c>
      <c r="D634" s="801" t="str">
        <f>_xlfn.XLOOKUP(Tabla135[[#This Row],[Id Riesgo]],Tabla13[Id Riesgo],Tabla13[Probabilidad],"",1)</f>
        <v/>
      </c>
      <c r="E634" s="801" t="str">
        <f>IF(C634=TRUE,_xlfn.XLOOKUP(Tabla135[[#This Row],[Id Riesgo]],Tabla13[Id Riesgo],Tabla13[Porcentaje Impacto],"",1),"")</f>
        <v/>
      </c>
      <c r="F634" s="290" t="str">
        <f t="shared" si="62"/>
        <v>RC63</v>
      </c>
      <c r="G634" s="414" t="b">
        <f>_xlfn.XLOOKUP(F634,Tabla13[Id Riesgo],Tabla13[Registro diligenciado],FALSE,1)</f>
        <v>0</v>
      </c>
      <c r="H634" s="290" t="str">
        <f>IF(G634,_xlfn.XLOOKUP(F634,Tabla6[Id Riesgo],Tabla6[DESCRIPCIÓN DEL RIESGO],FALSE,1),"")</f>
        <v/>
      </c>
      <c r="I634" s="327" t="str">
        <f>_xlfn.XLOOKUP(Tabla135[[#This Row],[Id Riesgo]],Tabla13[Id Riesgo],Tabla13[Probabilidad])</f>
        <v/>
      </c>
      <c r="J634" s="327" t="str">
        <f>_xlfn.XLOOKUP(Tabla135[[#This Row],[Id Riesgo]],Tabla13[Id Riesgo],Tabla13[Porcentaje Impacto],"",1)</f>
        <v/>
      </c>
      <c r="K634" s="311">
        <v>3</v>
      </c>
      <c r="L634" s="314"/>
      <c r="M634" s="314"/>
      <c r="N634" s="314"/>
      <c r="O634" s="295"/>
      <c r="P634" s="314"/>
      <c r="Q634" s="328" t="str">
        <f>_xlfn.TEXTJOIN(" ",TRUE,Tabla135[[#This Row],[Actividad - Acción ¿Qué?
Inicia con verbo]],Tabla135[[#This Row],[Complemento
(Observaciones o desviaciones)]])</f>
        <v/>
      </c>
      <c r="R634" s="295"/>
      <c r="S634" s="327" t="str">
        <f>_xlfn.XLOOKUP(Tabla135[[#This Row],[Tipo de control]],Tabla7[Tipo de control],Tabla7[Peso],"",1)</f>
        <v/>
      </c>
      <c r="T634" s="290" t="str">
        <f>_xlfn.XLOOKUP(Tabla135[[#This Row],[Tipo de control]],Tabla7[Tipo de control],Tabla7[Afectación matriz],"",1)</f>
        <v/>
      </c>
      <c r="U634" s="295"/>
      <c r="V634" s="327" t="str">
        <f>_xlfn.XLOOKUP(Tabla135[[#This Row],[Implementación]],Tabla11[Implementación],Tabla11[Peso],"",1)</f>
        <v/>
      </c>
      <c r="W634" s="295"/>
      <c r="X634" s="295"/>
      <c r="Y634" s="295"/>
      <c r="Z634" s="295"/>
      <c r="AA634" s="310" t="str">
        <f>IFERROR(Tabla135[[#This Row],[Peso del control]]+Tabla135[[#This Row],[Peso de la implementación]],"")</f>
        <v/>
      </c>
      <c r="AB634" s="310" t="str" cm="1">
        <f t="array" ref="AB634">IFERROR(IF(Tabla135[[#This Row],[Registro diligenciado]]=TRUE,_xlfn.IFS(AND(Tabla135[[#This Row],[No. de Control]]=1,Tabla135[[#This Row],[Desplazamiento en la Matriz]]="Probabilidad"),D634-(D634*Tabla135[[#This Row],[Valor del control]]),AND(Tabla135[[#This Row],[No. de Control]]&gt;1,Tabla135[[#This Row],[Desplazamiento en la Matriz]]="Probabilidad"),AB633-(AB633*Tabla135[[#This Row],[Valor del control]]),AND(Tabla135[[#This Row],[No. de Control]]=1,Tabla135[[#This Row],[Desplazamiento en la Matriz]]="Impacto"),D634,AND(Tabla135[[#This Row],[No. de Control]]&gt;1,Tabla135[[#This Row],[Desplazamiento en la Matriz]]="Impacto"),AB633),""),"")</f>
        <v/>
      </c>
      <c r="AC634" s="310" t="str" cm="1">
        <f t="array" ref="AC634">IFERROR(IF(Tabla135[[#This Row],[Registro diligenciado]]=TRUE,_xlfn.IFS(AND(Tabla135[[#This Row],[No. de Control]]=1,Tabla135[[#This Row],[Desplazamiento en la Matriz]]="Impacto"),E634-(E634*Tabla135[[#This Row],[Valor del control]]),AND(Tabla135[[#This Row],[No. de Control]]&gt;1,Tabla135[[#This Row],[Desplazamiento en la Matriz]]="Impacto"),AC633-(AC633*Tabla135[[#This Row],[Valor del control]]),AND(Tabla135[[#This Row],[No. de Control]]=1,Tabla135[[#This Row],[Desplazamiento en la Matriz]]="Probabilidad"),E634,AND(Tabla135[[#This Row],[No. de Control]]&gt;1,Tabla135[[#This Row],[Desplazamiento en la Matriz]]="Probabilidad"),AC633),""),"")</f>
        <v/>
      </c>
      <c r="AD634" s="310">
        <f>IFERROR(_xlfn.MINIFS(Tabla135[Probabilidad residual],Tabla135[Id Riesgo],Tabla135[[#This Row],[Id Riesgo]]),"")</f>
        <v>0</v>
      </c>
      <c r="AE634" s="310">
        <f>IFERROR(_xlfn.MINIFS(Tabla135[Impacto residual],Tabla135[Id Riesgo],Tabla135[[#This Row],[Id Riesgo]]),"")</f>
        <v>0</v>
      </c>
      <c r="AF634" s="310" t="str" cm="1">
        <f t="array" ref="AF6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4" s="310" t="str" cm="1">
        <f t="array" ref="AG6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4" s="213"/>
      <c r="AJ634" s="801">
        <f>_xlfn.MINIFS(Tabla135[Probabilidad residual],Tabla135[Id Riesgo],Tabla135[[#This Row],[Id Riesgo]])</f>
        <v>0</v>
      </c>
      <c r="AK634" s="801">
        <f>_xlfn.MINIFS(Tabla135[Impacto residual],Tabla135[Id Riesgo],Tabla135[[#This Row],[Id Riesgo]])</f>
        <v>0</v>
      </c>
      <c r="AL634" s="801"/>
      <c r="AM634" s="801"/>
      <c r="AN634" s="213"/>
      <c r="AO634" s="213"/>
      <c r="AP634" s="213"/>
      <c r="AQ634" s="213"/>
      <c r="AR634" s="213"/>
      <c r="AS634" s="213"/>
      <c r="AT634" s="213"/>
      <c r="AU634" s="213"/>
      <c r="AV634" s="213"/>
      <c r="AW634" s="213"/>
      <c r="AX634" s="213"/>
      <c r="AY634" s="213"/>
    </row>
    <row r="635" spans="1:51" ht="14.6" x14ac:dyDescent="0.4">
      <c r="A635" s="783" t="str">
        <f>Tabla135[[#This Row],[Id Riesgo]]</f>
        <v>RC63</v>
      </c>
      <c r="B635" s="784" t="str">
        <f>Tabla135[[#This Row],[Riesgo]]</f>
        <v/>
      </c>
      <c r="C635" s="776" t="b">
        <f>Tabla135[[#This Row],[Identificado en paso 1 y 2?]]</f>
        <v>0</v>
      </c>
      <c r="D635" s="801" t="str">
        <f>_xlfn.XLOOKUP(Tabla135[[#This Row],[Id Riesgo]],Tabla13[Id Riesgo],Tabla13[Probabilidad],"",1)</f>
        <v/>
      </c>
      <c r="E635" s="801" t="str">
        <f>IF(C635=TRUE,_xlfn.XLOOKUP(Tabla135[[#This Row],[Id Riesgo]],Tabla13[Id Riesgo],Tabla13[Porcentaje Impacto],"",1),"")</f>
        <v/>
      </c>
      <c r="F635" s="290" t="str">
        <f t="shared" si="62"/>
        <v>RC63</v>
      </c>
      <c r="G635" s="414" t="b">
        <f>_xlfn.XLOOKUP(F635,Tabla13[Id Riesgo],Tabla13[Registro diligenciado],FALSE,1)</f>
        <v>0</v>
      </c>
      <c r="H635" s="290" t="str">
        <f>IF(G635,_xlfn.XLOOKUP(F635,Tabla6[Id Riesgo],Tabla6[DESCRIPCIÓN DEL RIESGO],FALSE,1),"")</f>
        <v/>
      </c>
      <c r="I635" s="327" t="str">
        <f>_xlfn.XLOOKUP(Tabla135[[#This Row],[Id Riesgo]],Tabla13[Id Riesgo],Tabla13[Probabilidad])</f>
        <v/>
      </c>
      <c r="J635" s="327" t="str">
        <f>_xlfn.XLOOKUP(Tabla135[[#This Row],[Id Riesgo]],Tabla13[Id Riesgo],Tabla13[Porcentaje Impacto],"",1)</f>
        <v/>
      </c>
      <c r="K635" s="311">
        <v>4</v>
      </c>
      <c r="L635" s="314"/>
      <c r="M635" s="314"/>
      <c r="N635" s="314"/>
      <c r="O635" s="295"/>
      <c r="P635" s="314"/>
      <c r="Q635" s="328" t="str">
        <f>_xlfn.TEXTJOIN(" ",TRUE,Tabla135[[#This Row],[Actividad - Acción ¿Qué?
Inicia con verbo]],Tabla135[[#This Row],[Complemento
(Observaciones o desviaciones)]])</f>
        <v/>
      </c>
      <c r="R635" s="295"/>
      <c r="S635" s="327" t="str">
        <f>_xlfn.XLOOKUP(Tabla135[[#This Row],[Tipo de control]],Tabla7[Tipo de control],Tabla7[Peso],"",1)</f>
        <v/>
      </c>
      <c r="T635" s="290" t="str">
        <f>_xlfn.XLOOKUP(Tabla135[[#This Row],[Tipo de control]],Tabla7[Tipo de control],Tabla7[Afectación matriz],"",1)</f>
        <v/>
      </c>
      <c r="U635" s="295"/>
      <c r="V635" s="327" t="str">
        <f>_xlfn.XLOOKUP(Tabla135[[#This Row],[Implementación]],Tabla11[Implementación],Tabla11[Peso],"",1)</f>
        <v/>
      </c>
      <c r="W635" s="295"/>
      <c r="X635" s="295"/>
      <c r="Y635" s="295"/>
      <c r="Z635" s="295"/>
      <c r="AA635" s="310" t="str">
        <f>IFERROR(Tabla135[[#This Row],[Peso del control]]+Tabla135[[#This Row],[Peso de la implementación]],"")</f>
        <v/>
      </c>
      <c r="AB635" s="310" t="str" cm="1">
        <f t="array" ref="AB635">IFERROR(IF(Tabla135[[#This Row],[Registro diligenciado]]=TRUE,_xlfn.IFS(AND(Tabla135[[#This Row],[No. de Control]]=1,Tabla135[[#This Row],[Desplazamiento en la Matriz]]="Probabilidad"),D635-(D635*Tabla135[[#This Row],[Valor del control]]),AND(Tabla135[[#This Row],[No. de Control]]&gt;1,Tabla135[[#This Row],[Desplazamiento en la Matriz]]="Probabilidad"),AB634-(AB634*Tabla135[[#This Row],[Valor del control]]),AND(Tabla135[[#This Row],[No. de Control]]=1,Tabla135[[#This Row],[Desplazamiento en la Matriz]]="Impacto"),D635,AND(Tabla135[[#This Row],[No. de Control]]&gt;1,Tabla135[[#This Row],[Desplazamiento en la Matriz]]="Impacto"),AB634),""),"")</f>
        <v/>
      </c>
      <c r="AC635" s="310" t="str" cm="1">
        <f t="array" ref="AC635">IFERROR(IF(Tabla135[[#This Row],[Registro diligenciado]]=TRUE,_xlfn.IFS(AND(Tabla135[[#This Row],[No. de Control]]=1,Tabla135[[#This Row],[Desplazamiento en la Matriz]]="Impacto"),E635-(E635*Tabla135[[#This Row],[Valor del control]]),AND(Tabla135[[#This Row],[No. de Control]]&gt;1,Tabla135[[#This Row],[Desplazamiento en la Matriz]]="Impacto"),AC634-(AC634*Tabla135[[#This Row],[Valor del control]]),AND(Tabla135[[#This Row],[No. de Control]]=1,Tabla135[[#This Row],[Desplazamiento en la Matriz]]="Probabilidad"),E635,AND(Tabla135[[#This Row],[No. de Control]]&gt;1,Tabla135[[#This Row],[Desplazamiento en la Matriz]]="Probabilidad"),AC634),""),"")</f>
        <v/>
      </c>
      <c r="AD635" s="310">
        <f>IFERROR(_xlfn.MINIFS(Tabla135[Probabilidad residual],Tabla135[Id Riesgo],Tabla135[[#This Row],[Id Riesgo]]),"")</f>
        <v>0</v>
      </c>
      <c r="AE635" s="310">
        <f>IFERROR(_xlfn.MINIFS(Tabla135[Impacto residual],Tabla135[Id Riesgo],Tabla135[[#This Row],[Id Riesgo]]),"")</f>
        <v>0</v>
      </c>
      <c r="AF635" s="310" t="str" cm="1">
        <f t="array" ref="AF6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5" s="310" t="str" cm="1">
        <f t="array" ref="AG6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5" s="213"/>
      <c r="AJ635" s="801">
        <f>_xlfn.MINIFS(Tabla135[Probabilidad residual],Tabla135[Id Riesgo],Tabla135[[#This Row],[Id Riesgo]])</f>
        <v>0</v>
      </c>
      <c r="AK635" s="801">
        <f>_xlfn.MINIFS(Tabla135[Impacto residual],Tabla135[Id Riesgo],Tabla135[[#This Row],[Id Riesgo]])</f>
        <v>0</v>
      </c>
      <c r="AL635" s="801"/>
      <c r="AM635" s="801"/>
      <c r="AN635" s="213"/>
      <c r="AO635" s="213"/>
      <c r="AP635" s="213"/>
      <c r="AQ635" s="213"/>
      <c r="AR635" s="213"/>
      <c r="AS635" s="213"/>
      <c r="AT635" s="213"/>
      <c r="AU635" s="213"/>
      <c r="AV635" s="213"/>
      <c r="AW635" s="213"/>
      <c r="AX635" s="213"/>
      <c r="AY635" s="213"/>
    </row>
    <row r="636" spans="1:51" ht="14.6" x14ac:dyDescent="0.4">
      <c r="A636" s="783" t="str">
        <f>Tabla135[[#This Row],[Id Riesgo]]</f>
        <v>RC63</v>
      </c>
      <c r="B636" s="784" t="str">
        <f>Tabla135[[#This Row],[Riesgo]]</f>
        <v/>
      </c>
      <c r="C636" s="776" t="b">
        <f>Tabla135[[#This Row],[Identificado en paso 1 y 2?]]</f>
        <v>0</v>
      </c>
      <c r="D636" s="801" t="str">
        <f>_xlfn.XLOOKUP(Tabla135[[#This Row],[Id Riesgo]],Tabla13[Id Riesgo],Tabla13[Probabilidad],"",1)</f>
        <v/>
      </c>
      <c r="E636" s="801" t="str">
        <f>IF(C636=TRUE,_xlfn.XLOOKUP(Tabla135[[#This Row],[Id Riesgo]],Tabla13[Id Riesgo],Tabla13[Porcentaje Impacto],"",1),"")</f>
        <v/>
      </c>
      <c r="F636" s="290" t="str">
        <f t="shared" si="62"/>
        <v>RC63</v>
      </c>
      <c r="G636" s="414" t="b">
        <f>_xlfn.XLOOKUP(F636,Tabla13[Id Riesgo],Tabla13[Registro diligenciado],FALSE,1)</f>
        <v>0</v>
      </c>
      <c r="H636" s="290" t="str">
        <f>IF(G636,_xlfn.XLOOKUP(F636,Tabla6[Id Riesgo],Tabla6[DESCRIPCIÓN DEL RIESGO],FALSE,1),"")</f>
        <v/>
      </c>
      <c r="I636" s="327" t="str">
        <f>_xlfn.XLOOKUP(Tabla135[[#This Row],[Id Riesgo]],Tabla13[Id Riesgo],Tabla13[Probabilidad])</f>
        <v/>
      </c>
      <c r="J636" s="327" t="str">
        <f>_xlfn.XLOOKUP(Tabla135[[#This Row],[Id Riesgo]],Tabla13[Id Riesgo],Tabla13[Porcentaje Impacto],"",1)</f>
        <v/>
      </c>
      <c r="K636" s="311">
        <v>5</v>
      </c>
      <c r="L636" s="314"/>
      <c r="M636" s="314"/>
      <c r="N636" s="314"/>
      <c r="O636" s="295"/>
      <c r="P636" s="314"/>
      <c r="Q636" s="328" t="str">
        <f>_xlfn.TEXTJOIN(" ",TRUE,Tabla135[[#This Row],[Actividad - Acción ¿Qué?
Inicia con verbo]],Tabla135[[#This Row],[Complemento
(Observaciones o desviaciones)]])</f>
        <v/>
      </c>
      <c r="R636" s="295"/>
      <c r="S636" s="327" t="str">
        <f>_xlfn.XLOOKUP(Tabla135[[#This Row],[Tipo de control]],Tabla7[Tipo de control],Tabla7[Peso],"",1)</f>
        <v/>
      </c>
      <c r="T636" s="290" t="str">
        <f>_xlfn.XLOOKUP(Tabla135[[#This Row],[Tipo de control]],Tabla7[Tipo de control],Tabla7[Afectación matriz],"",1)</f>
        <v/>
      </c>
      <c r="U636" s="295"/>
      <c r="V636" s="327" t="str">
        <f>_xlfn.XLOOKUP(Tabla135[[#This Row],[Implementación]],Tabla11[Implementación],Tabla11[Peso],"",1)</f>
        <v/>
      </c>
      <c r="W636" s="295"/>
      <c r="X636" s="295"/>
      <c r="Y636" s="295"/>
      <c r="Z636" s="295"/>
      <c r="AA636" s="310" t="str">
        <f>IFERROR(Tabla135[[#This Row],[Peso del control]]+Tabla135[[#This Row],[Peso de la implementación]],"")</f>
        <v/>
      </c>
      <c r="AB636" s="310" t="str" cm="1">
        <f t="array" ref="AB636">IFERROR(IF(Tabla135[[#This Row],[Registro diligenciado]]=TRUE,_xlfn.IFS(AND(Tabla135[[#This Row],[No. de Control]]=1,Tabla135[[#This Row],[Desplazamiento en la Matriz]]="Probabilidad"),D636-(D636*Tabla135[[#This Row],[Valor del control]]),AND(Tabla135[[#This Row],[No. de Control]]&gt;1,Tabla135[[#This Row],[Desplazamiento en la Matriz]]="Probabilidad"),AB635-(AB635*Tabla135[[#This Row],[Valor del control]]),AND(Tabla135[[#This Row],[No. de Control]]=1,Tabla135[[#This Row],[Desplazamiento en la Matriz]]="Impacto"),D636,AND(Tabla135[[#This Row],[No. de Control]]&gt;1,Tabla135[[#This Row],[Desplazamiento en la Matriz]]="Impacto"),AB635),""),"")</f>
        <v/>
      </c>
      <c r="AC636" s="310" t="str" cm="1">
        <f t="array" ref="AC636">IFERROR(IF(Tabla135[[#This Row],[Registro diligenciado]]=TRUE,_xlfn.IFS(AND(Tabla135[[#This Row],[No. de Control]]=1,Tabla135[[#This Row],[Desplazamiento en la Matriz]]="Impacto"),E636-(E636*Tabla135[[#This Row],[Valor del control]]),AND(Tabla135[[#This Row],[No. de Control]]&gt;1,Tabla135[[#This Row],[Desplazamiento en la Matriz]]="Impacto"),AC635-(AC635*Tabla135[[#This Row],[Valor del control]]),AND(Tabla135[[#This Row],[No. de Control]]=1,Tabla135[[#This Row],[Desplazamiento en la Matriz]]="Probabilidad"),E636,AND(Tabla135[[#This Row],[No. de Control]]&gt;1,Tabla135[[#This Row],[Desplazamiento en la Matriz]]="Probabilidad"),AC635),""),"")</f>
        <v/>
      </c>
      <c r="AD636" s="310">
        <f>IFERROR(_xlfn.MINIFS(Tabla135[Probabilidad residual],Tabla135[Id Riesgo],Tabla135[[#This Row],[Id Riesgo]]),"")</f>
        <v>0</v>
      </c>
      <c r="AE636" s="310">
        <f>IFERROR(_xlfn.MINIFS(Tabla135[Impacto residual],Tabla135[Id Riesgo],Tabla135[[#This Row],[Id Riesgo]]),"")</f>
        <v>0</v>
      </c>
      <c r="AF636" s="310" t="str" cm="1">
        <f t="array" ref="AF6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6" s="310" t="str" cm="1">
        <f t="array" ref="AG6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6" s="213"/>
      <c r="AJ636" s="801">
        <f>_xlfn.MINIFS(Tabla135[Probabilidad residual],Tabla135[Id Riesgo],Tabla135[[#This Row],[Id Riesgo]])</f>
        <v>0</v>
      </c>
      <c r="AK636" s="801">
        <f>_xlfn.MINIFS(Tabla135[Impacto residual],Tabla135[Id Riesgo],Tabla135[[#This Row],[Id Riesgo]])</f>
        <v>0</v>
      </c>
      <c r="AL636" s="801"/>
      <c r="AM636" s="801"/>
      <c r="AN636" s="213"/>
      <c r="AO636" s="213"/>
      <c r="AP636" s="213"/>
      <c r="AQ636" s="213"/>
      <c r="AR636" s="213"/>
      <c r="AS636" s="213"/>
      <c r="AT636" s="213"/>
      <c r="AU636" s="213"/>
      <c r="AV636" s="213"/>
      <c r="AW636" s="213"/>
      <c r="AX636" s="213"/>
      <c r="AY636" s="213"/>
    </row>
    <row r="637" spans="1:51" ht="14.6" x14ac:dyDescent="0.4">
      <c r="A637" s="783" t="str">
        <f>Tabla135[[#This Row],[Id Riesgo]]</f>
        <v>RC63</v>
      </c>
      <c r="B637" s="784" t="str">
        <f>Tabla135[[#This Row],[Riesgo]]</f>
        <v/>
      </c>
      <c r="C637" s="776" t="b">
        <f>Tabla135[[#This Row],[Identificado en paso 1 y 2?]]</f>
        <v>0</v>
      </c>
      <c r="D637" s="801" t="str">
        <f>_xlfn.XLOOKUP(Tabla135[[#This Row],[Id Riesgo]],Tabla13[Id Riesgo],Tabla13[Probabilidad],"",1)</f>
        <v/>
      </c>
      <c r="E637" s="801" t="str">
        <f>IF(C637=TRUE,_xlfn.XLOOKUP(Tabla135[[#This Row],[Id Riesgo]],Tabla13[Id Riesgo],Tabla13[Porcentaje Impacto],"",1),"")</f>
        <v/>
      </c>
      <c r="F637" s="290" t="str">
        <f t="shared" si="62"/>
        <v>RC63</v>
      </c>
      <c r="G637" s="414" t="b">
        <f>_xlfn.XLOOKUP(F637,Tabla13[Id Riesgo],Tabla13[Registro diligenciado],FALSE,1)</f>
        <v>0</v>
      </c>
      <c r="H637" s="290" t="str">
        <f>IF(G637,_xlfn.XLOOKUP(F637,Tabla6[Id Riesgo],Tabla6[DESCRIPCIÓN DEL RIESGO],FALSE,1),"")</f>
        <v/>
      </c>
      <c r="I637" s="327" t="str">
        <f>_xlfn.XLOOKUP(Tabla135[[#This Row],[Id Riesgo]],Tabla13[Id Riesgo],Tabla13[Probabilidad])</f>
        <v/>
      </c>
      <c r="J637" s="327" t="str">
        <f>_xlfn.XLOOKUP(Tabla135[[#This Row],[Id Riesgo]],Tabla13[Id Riesgo],Tabla13[Porcentaje Impacto],"",1)</f>
        <v/>
      </c>
      <c r="K637" s="311">
        <v>6</v>
      </c>
      <c r="L637" s="314"/>
      <c r="M637" s="314"/>
      <c r="N637" s="314"/>
      <c r="O637" s="295"/>
      <c r="P637" s="314"/>
      <c r="Q637" s="328" t="str">
        <f>_xlfn.TEXTJOIN(" ",TRUE,Tabla135[[#This Row],[Actividad - Acción ¿Qué?
Inicia con verbo]],Tabla135[[#This Row],[Complemento
(Observaciones o desviaciones)]])</f>
        <v/>
      </c>
      <c r="R637" s="295"/>
      <c r="S637" s="327" t="str">
        <f>_xlfn.XLOOKUP(Tabla135[[#This Row],[Tipo de control]],Tabla7[Tipo de control],Tabla7[Peso],"",1)</f>
        <v/>
      </c>
      <c r="T637" s="290" t="str">
        <f>_xlfn.XLOOKUP(Tabla135[[#This Row],[Tipo de control]],Tabla7[Tipo de control],Tabla7[Afectación matriz],"",1)</f>
        <v/>
      </c>
      <c r="U637" s="295"/>
      <c r="V637" s="327" t="str">
        <f>_xlfn.XLOOKUP(Tabla135[[#This Row],[Implementación]],Tabla11[Implementación],Tabla11[Peso],"",1)</f>
        <v/>
      </c>
      <c r="W637" s="295"/>
      <c r="X637" s="295"/>
      <c r="Y637" s="295"/>
      <c r="Z637" s="295"/>
      <c r="AA637" s="310" t="str">
        <f>IFERROR(Tabla135[[#This Row],[Peso del control]]+Tabla135[[#This Row],[Peso de la implementación]],"")</f>
        <v/>
      </c>
      <c r="AB637" s="310" t="str" cm="1">
        <f t="array" ref="AB637">IFERROR(IF(Tabla135[[#This Row],[Registro diligenciado]]=TRUE,_xlfn.IFS(AND(Tabla135[[#This Row],[No. de Control]]=1,Tabla135[[#This Row],[Desplazamiento en la Matriz]]="Probabilidad"),D637-(D637*Tabla135[[#This Row],[Valor del control]]),AND(Tabla135[[#This Row],[No. de Control]]&gt;1,Tabla135[[#This Row],[Desplazamiento en la Matriz]]="Probabilidad"),AB636-(AB636*Tabla135[[#This Row],[Valor del control]]),AND(Tabla135[[#This Row],[No. de Control]]=1,Tabla135[[#This Row],[Desplazamiento en la Matriz]]="Impacto"),D637,AND(Tabla135[[#This Row],[No. de Control]]&gt;1,Tabla135[[#This Row],[Desplazamiento en la Matriz]]="Impacto"),AB636),""),"")</f>
        <v/>
      </c>
      <c r="AC637" s="310" t="str" cm="1">
        <f t="array" ref="AC637">IFERROR(IF(Tabla135[[#This Row],[Registro diligenciado]]=TRUE,_xlfn.IFS(AND(Tabla135[[#This Row],[No. de Control]]=1,Tabla135[[#This Row],[Desplazamiento en la Matriz]]="Impacto"),E637-(E637*Tabla135[[#This Row],[Valor del control]]),AND(Tabla135[[#This Row],[No. de Control]]&gt;1,Tabla135[[#This Row],[Desplazamiento en la Matriz]]="Impacto"),AC636-(AC636*Tabla135[[#This Row],[Valor del control]]),AND(Tabla135[[#This Row],[No. de Control]]=1,Tabla135[[#This Row],[Desplazamiento en la Matriz]]="Probabilidad"),E637,AND(Tabla135[[#This Row],[No. de Control]]&gt;1,Tabla135[[#This Row],[Desplazamiento en la Matriz]]="Probabilidad"),AC636),""),"")</f>
        <v/>
      </c>
      <c r="AD637" s="310">
        <f>IFERROR(_xlfn.MINIFS(Tabla135[Probabilidad residual],Tabla135[Id Riesgo],Tabla135[[#This Row],[Id Riesgo]]),"")</f>
        <v>0</v>
      </c>
      <c r="AE637" s="310">
        <f>IFERROR(_xlfn.MINIFS(Tabla135[Impacto residual],Tabla135[Id Riesgo],Tabla135[[#This Row],[Id Riesgo]]),"")</f>
        <v>0</v>
      </c>
      <c r="AF637" s="310" t="str" cm="1">
        <f t="array" ref="AF6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7" s="310" t="str" cm="1">
        <f t="array" ref="AG6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7" s="213"/>
      <c r="AJ637" s="801">
        <f>_xlfn.MINIFS(Tabla135[Probabilidad residual],Tabla135[Id Riesgo],Tabla135[[#This Row],[Id Riesgo]])</f>
        <v>0</v>
      </c>
      <c r="AK637" s="801">
        <f>_xlfn.MINIFS(Tabla135[Impacto residual],Tabla135[Id Riesgo],Tabla135[[#This Row],[Id Riesgo]])</f>
        <v>0</v>
      </c>
      <c r="AL637" s="801"/>
      <c r="AM637" s="801"/>
      <c r="AN637" s="213"/>
      <c r="AO637" s="213"/>
      <c r="AP637" s="213"/>
      <c r="AQ637" s="213"/>
      <c r="AR637" s="213"/>
      <c r="AS637" s="213"/>
      <c r="AT637" s="213"/>
      <c r="AU637" s="213"/>
      <c r="AV637" s="213"/>
      <c r="AW637" s="213"/>
      <c r="AX637" s="213"/>
      <c r="AY637" s="213"/>
    </row>
    <row r="638" spans="1:51" ht="14.6" x14ac:dyDescent="0.4">
      <c r="A638" s="783" t="str">
        <f>Tabla135[[#This Row],[Id Riesgo]]</f>
        <v>RC63</v>
      </c>
      <c r="B638" s="784" t="str">
        <f>Tabla135[[#This Row],[Riesgo]]</f>
        <v/>
      </c>
      <c r="C638" s="776" t="b">
        <f>Tabla135[[#This Row],[Identificado en paso 1 y 2?]]</f>
        <v>0</v>
      </c>
      <c r="D638" s="801" t="str">
        <f>_xlfn.XLOOKUP(Tabla135[[#This Row],[Id Riesgo]],Tabla13[Id Riesgo],Tabla13[Probabilidad],"",1)</f>
        <v/>
      </c>
      <c r="E638" s="801" t="str">
        <f>IF(C638=TRUE,_xlfn.XLOOKUP(Tabla135[[#This Row],[Id Riesgo]],Tabla13[Id Riesgo],Tabla13[Porcentaje Impacto],"",1),"")</f>
        <v/>
      </c>
      <c r="F638" s="290" t="str">
        <f t="shared" si="62"/>
        <v>RC63</v>
      </c>
      <c r="G638" s="414" t="b">
        <f>_xlfn.XLOOKUP(F638,Tabla13[Id Riesgo],Tabla13[Registro diligenciado],FALSE,1)</f>
        <v>0</v>
      </c>
      <c r="H638" s="290" t="str">
        <f>IF(G638,_xlfn.XLOOKUP(F638,Tabla6[Id Riesgo],Tabla6[DESCRIPCIÓN DEL RIESGO],FALSE,1),"")</f>
        <v/>
      </c>
      <c r="I638" s="327" t="str">
        <f>_xlfn.XLOOKUP(Tabla135[[#This Row],[Id Riesgo]],Tabla13[Id Riesgo],Tabla13[Probabilidad])</f>
        <v/>
      </c>
      <c r="J638" s="327" t="str">
        <f>_xlfn.XLOOKUP(Tabla135[[#This Row],[Id Riesgo]],Tabla13[Id Riesgo],Tabla13[Porcentaje Impacto],"",1)</f>
        <v/>
      </c>
      <c r="K638" s="311">
        <v>7</v>
      </c>
      <c r="L638" s="314"/>
      <c r="M638" s="314"/>
      <c r="N638" s="314"/>
      <c r="O638" s="295"/>
      <c r="P638" s="314"/>
      <c r="Q638" s="328" t="str">
        <f>_xlfn.TEXTJOIN(" ",TRUE,Tabla135[[#This Row],[Actividad - Acción ¿Qué?
Inicia con verbo]],Tabla135[[#This Row],[Complemento
(Observaciones o desviaciones)]])</f>
        <v/>
      </c>
      <c r="R638" s="295"/>
      <c r="S638" s="327" t="str">
        <f>_xlfn.XLOOKUP(Tabla135[[#This Row],[Tipo de control]],Tabla7[Tipo de control],Tabla7[Peso],"",1)</f>
        <v/>
      </c>
      <c r="T638" s="290" t="str">
        <f>_xlfn.XLOOKUP(Tabla135[[#This Row],[Tipo de control]],Tabla7[Tipo de control],Tabla7[Afectación matriz],"",1)</f>
        <v/>
      </c>
      <c r="U638" s="295"/>
      <c r="V638" s="327" t="str">
        <f>_xlfn.XLOOKUP(Tabla135[[#This Row],[Implementación]],Tabla11[Implementación],Tabla11[Peso],"",1)</f>
        <v/>
      </c>
      <c r="W638" s="295"/>
      <c r="X638" s="295"/>
      <c r="Y638" s="295"/>
      <c r="Z638" s="295"/>
      <c r="AA638" s="310" t="str">
        <f>IFERROR(Tabla135[[#This Row],[Peso del control]]+Tabla135[[#This Row],[Peso de la implementación]],"")</f>
        <v/>
      </c>
      <c r="AB638" s="310" t="str" cm="1">
        <f t="array" ref="AB638">IFERROR(IF(Tabla135[[#This Row],[Registro diligenciado]]=TRUE,_xlfn.IFS(AND(Tabla135[[#This Row],[No. de Control]]=1,Tabla135[[#This Row],[Desplazamiento en la Matriz]]="Probabilidad"),D638-(D638*Tabla135[[#This Row],[Valor del control]]),AND(Tabla135[[#This Row],[No. de Control]]&gt;1,Tabla135[[#This Row],[Desplazamiento en la Matriz]]="Probabilidad"),AB637-(AB637*Tabla135[[#This Row],[Valor del control]]),AND(Tabla135[[#This Row],[No. de Control]]=1,Tabla135[[#This Row],[Desplazamiento en la Matriz]]="Impacto"),D638,AND(Tabla135[[#This Row],[No. de Control]]&gt;1,Tabla135[[#This Row],[Desplazamiento en la Matriz]]="Impacto"),AB637),""),"")</f>
        <v/>
      </c>
      <c r="AC638" s="310" t="str" cm="1">
        <f t="array" ref="AC638">IFERROR(IF(Tabla135[[#This Row],[Registro diligenciado]]=TRUE,_xlfn.IFS(AND(Tabla135[[#This Row],[No. de Control]]=1,Tabla135[[#This Row],[Desplazamiento en la Matriz]]="Impacto"),E638-(E638*Tabla135[[#This Row],[Valor del control]]),AND(Tabla135[[#This Row],[No. de Control]]&gt;1,Tabla135[[#This Row],[Desplazamiento en la Matriz]]="Impacto"),AC637-(AC637*Tabla135[[#This Row],[Valor del control]]),AND(Tabla135[[#This Row],[No. de Control]]=1,Tabla135[[#This Row],[Desplazamiento en la Matriz]]="Probabilidad"),E638,AND(Tabla135[[#This Row],[No. de Control]]&gt;1,Tabla135[[#This Row],[Desplazamiento en la Matriz]]="Probabilidad"),AC637),""),"")</f>
        <v/>
      </c>
      <c r="AD638" s="310">
        <f>IFERROR(_xlfn.MINIFS(Tabla135[Probabilidad residual],Tabla135[Id Riesgo],Tabla135[[#This Row],[Id Riesgo]]),"")</f>
        <v>0</v>
      </c>
      <c r="AE638" s="310">
        <f>IFERROR(_xlfn.MINIFS(Tabla135[Impacto residual],Tabla135[Id Riesgo],Tabla135[[#This Row],[Id Riesgo]]),"")</f>
        <v>0</v>
      </c>
      <c r="AF638" s="310" t="str" cm="1">
        <f t="array" ref="AF6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8" s="310" t="str" cm="1">
        <f t="array" ref="AG6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8" s="213"/>
      <c r="AJ638" s="801">
        <f>_xlfn.MINIFS(Tabla135[Probabilidad residual],Tabla135[Id Riesgo],Tabla135[[#This Row],[Id Riesgo]])</f>
        <v>0</v>
      </c>
      <c r="AK638" s="801">
        <f>_xlfn.MINIFS(Tabla135[Impacto residual],Tabla135[Id Riesgo],Tabla135[[#This Row],[Id Riesgo]])</f>
        <v>0</v>
      </c>
      <c r="AL638" s="801"/>
      <c r="AM638" s="801"/>
      <c r="AN638" s="213"/>
      <c r="AO638" s="213"/>
      <c r="AP638" s="213"/>
      <c r="AQ638" s="213"/>
      <c r="AR638" s="213"/>
      <c r="AS638" s="213"/>
      <c r="AT638" s="213"/>
      <c r="AU638" s="213"/>
      <c r="AV638" s="213"/>
      <c r="AW638" s="213"/>
      <c r="AX638" s="213"/>
      <c r="AY638" s="213"/>
    </row>
    <row r="639" spans="1:51" ht="14.6" x14ac:dyDescent="0.4">
      <c r="A639" s="783" t="str">
        <f>Tabla135[[#This Row],[Id Riesgo]]</f>
        <v>RC63</v>
      </c>
      <c r="B639" s="784" t="str">
        <f>Tabla135[[#This Row],[Riesgo]]</f>
        <v/>
      </c>
      <c r="C639" s="776" t="b">
        <f>Tabla135[[#This Row],[Identificado en paso 1 y 2?]]</f>
        <v>0</v>
      </c>
      <c r="D639" s="801" t="str">
        <f>_xlfn.XLOOKUP(Tabla135[[#This Row],[Id Riesgo]],Tabla13[Id Riesgo],Tabla13[Probabilidad],"",1)</f>
        <v/>
      </c>
      <c r="E639" s="801" t="str">
        <f>IF(C639=TRUE,_xlfn.XLOOKUP(Tabla135[[#This Row],[Id Riesgo]],Tabla13[Id Riesgo],Tabla13[Porcentaje Impacto],"",1),"")</f>
        <v/>
      </c>
      <c r="F639" s="290" t="str">
        <f t="shared" si="62"/>
        <v>RC63</v>
      </c>
      <c r="G639" s="414" t="b">
        <f>_xlfn.XLOOKUP(F639,Tabla13[Id Riesgo],Tabla13[Registro diligenciado],FALSE,1)</f>
        <v>0</v>
      </c>
      <c r="H639" s="290" t="str">
        <f>IF(G639,_xlfn.XLOOKUP(F639,Tabla6[Id Riesgo],Tabla6[DESCRIPCIÓN DEL RIESGO],FALSE,1),"")</f>
        <v/>
      </c>
      <c r="I639" s="327" t="str">
        <f>_xlfn.XLOOKUP(Tabla135[[#This Row],[Id Riesgo]],Tabla13[Id Riesgo],Tabla13[Probabilidad])</f>
        <v/>
      </c>
      <c r="J639" s="327" t="str">
        <f>_xlfn.XLOOKUP(Tabla135[[#This Row],[Id Riesgo]],Tabla13[Id Riesgo],Tabla13[Porcentaje Impacto],"",1)</f>
        <v/>
      </c>
      <c r="K639" s="311">
        <v>8</v>
      </c>
      <c r="L639" s="314"/>
      <c r="M639" s="314"/>
      <c r="N639" s="314"/>
      <c r="O639" s="295"/>
      <c r="P639" s="314"/>
      <c r="Q639" s="328" t="str">
        <f>_xlfn.TEXTJOIN(" ",TRUE,Tabla135[[#This Row],[Actividad - Acción ¿Qué?
Inicia con verbo]],Tabla135[[#This Row],[Complemento
(Observaciones o desviaciones)]])</f>
        <v/>
      </c>
      <c r="R639" s="295"/>
      <c r="S639" s="327" t="str">
        <f>_xlfn.XLOOKUP(Tabla135[[#This Row],[Tipo de control]],Tabla7[Tipo de control],Tabla7[Peso],"",1)</f>
        <v/>
      </c>
      <c r="T639" s="290" t="str">
        <f>_xlfn.XLOOKUP(Tabla135[[#This Row],[Tipo de control]],Tabla7[Tipo de control],Tabla7[Afectación matriz],"",1)</f>
        <v/>
      </c>
      <c r="U639" s="295"/>
      <c r="V639" s="327" t="str">
        <f>_xlfn.XLOOKUP(Tabla135[[#This Row],[Implementación]],Tabla11[Implementación],Tabla11[Peso],"",1)</f>
        <v/>
      </c>
      <c r="W639" s="295"/>
      <c r="X639" s="295"/>
      <c r="Y639" s="295"/>
      <c r="Z639" s="295"/>
      <c r="AA639" s="310" t="str">
        <f>IFERROR(Tabla135[[#This Row],[Peso del control]]+Tabla135[[#This Row],[Peso de la implementación]],"")</f>
        <v/>
      </c>
      <c r="AB639" s="310" t="str" cm="1">
        <f t="array" ref="AB639">IFERROR(IF(Tabla135[[#This Row],[Registro diligenciado]]=TRUE,_xlfn.IFS(AND(Tabla135[[#This Row],[No. de Control]]=1,Tabla135[[#This Row],[Desplazamiento en la Matriz]]="Probabilidad"),D639-(D639*Tabla135[[#This Row],[Valor del control]]),AND(Tabla135[[#This Row],[No. de Control]]&gt;1,Tabla135[[#This Row],[Desplazamiento en la Matriz]]="Probabilidad"),AB638-(AB638*Tabla135[[#This Row],[Valor del control]]),AND(Tabla135[[#This Row],[No. de Control]]=1,Tabla135[[#This Row],[Desplazamiento en la Matriz]]="Impacto"),D639,AND(Tabla135[[#This Row],[No. de Control]]&gt;1,Tabla135[[#This Row],[Desplazamiento en la Matriz]]="Impacto"),AB638),""),"")</f>
        <v/>
      </c>
      <c r="AC639" s="310" t="str" cm="1">
        <f t="array" ref="AC639">IFERROR(IF(Tabla135[[#This Row],[Registro diligenciado]]=TRUE,_xlfn.IFS(AND(Tabla135[[#This Row],[No. de Control]]=1,Tabla135[[#This Row],[Desplazamiento en la Matriz]]="Impacto"),E639-(E639*Tabla135[[#This Row],[Valor del control]]),AND(Tabla135[[#This Row],[No. de Control]]&gt;1,Tabla135[[#This Row],[Desplazamiento en la Matriz]]="Impacto"),AC638-(AC638*Tabla135[[#This Row],[Valor del control]]),AND(Tabla135[[#This Row],[No. de Control]]=1,Tabla135[[#This Row],[Desplazamiento en la Matriz]]="Probabilidad"),E639,AND(Tabla135[[#This Row],[No. de Control]]&gt;1,Tabla135[[#This Row],[Desplazamiento en la Matriz]]="Probabilidad"),AC638),""),"")</f>
        <v/>
      </c>
      <c r="AD639" s="310">
        <f>IFERROR(_xlfn.MINIFS(Tabla135[Probabilidad residual],Tabla135[Id Riesgo],Tabla135[[#This Row],[Id Riesgo]]),"")</f>
        <v>0</v>
      </c>
      <c r="AE639" s="310">
        <f>IFERROR(_xlfn.MINIFS(Tabla135[Impacto residual],Tabla135[Id Riesgo],Tabla135[[#This Row],[Id Riesgo]]),"")</f>
        <v>0</v>
      </c>
      <c r="AF639" s="310" t="str" cm="1">
        <f t="array" ref="AF6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39" s="310" t="str" cm="1">
        <f t="array" ref="AG6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39" s="213"/>
      <c r="AJ639" s="801">
        <f>_xlfn.MINIFS(Tabla135[Probabilidad residual],Tabla135[Id Riesgo],Tabla135[[#This Row],[Id Riesgo]])</f>
        <v>0</v>
      </c>
      <c r="AK639" s="801">
        <f>_xlfn.MINIFS(Tabla135[Impacto residual],Tabla135[Id Riesgo],Tabla135[[#This Row],[Id Riesgo]])</f>
        <v>0</v>
      </c>
      <c r="AL639" s="801"/>
      <c r="AM639" s="801"/>
      <c r="AN639" s="213"/>
      <c r="AO639" s="213"/>
      <c r="AP639" s="213"/>
      <c r="AQ639" s="213"/>
      <c r="AR639" s="213"/>
      <c r="AS639" s="213"/>
      <c r="AT639" s="213"/>
      <c r="AU639" s="213"/>
      <c r="AV639" s="213"/>
      <c r="AW639" s="213"/>
      <c r="AX639" s="213"/>
      <c r="AY639" s="213"/>
    </row>
    <row r="640" spans="1:51" ht="14.6" x14ac:dyDescent="0.4">
      <c r="A640" s="783" t="str">
        <f>Tabla135[[#This Row],[Id Riesgo]]</f>
        <v>RC63</v>
      </c>
      <c r="B640" s="784" t="str">
        <f>Tabla135[[#This Row],[Riesgo]]</f>
        <v/>
      </c>
      <c r="C640" s="776" t="b">
        <f>Tabla135[[#This Row],[Identificado en paso 1 y 2?]]</f>
        <v>0</v>
      </c>
      <c r="D640" s="801" t="str">
        <f>_xlfn.XLOOKUP(Tabla135[[#This Row],[Id Riesgo]],Tabla13[Id Riesgo],Tabla13[Probabilidad],"",1)</f>
        <v/>
      </c>
      <c r="E640" s="801" t="str">
        <f>IF(C640=TRUE,_xlfn.XLOOKUP(Tabla135[[#This Row],[Id Riesgo]],Tabla13[Id Riesgo],Tabla13[Porcentaje Impacto],"",1),"")</f>
        <v/>
      </c>
      <c r="F640" s="290" t="str">
        <f t="shared" si="62"/>
        <v>RC63</v>
      </c>
      <c r="G640" s="414" t="b">
        <f>_xlfn.XLOOKUP(F640,Tabla13[Id Riesgo],Tabla13[Registro diligenciado],FALSE,1)</f>
        <v>0</v>
      </c>
      <c r="H640" s="290" t="str">
        <f>IF(G640,_xlfn.XLOOKUP(F640,Tabla6[Id Riesgo],Tabla6[DESCRIPCIÓN DEL RIESGO],FALSE,1),"")</f>
        <v/>
      </c>
      <c r="I640" s="327" t="str">
        <f>_xlfn.XLOOKUP(Tabla135[[#This Row],[Id Riesgo]],Tabla13[Id Riesgo],Tabla13[Probabilidad])</f>
        <v/>
      </c>
      <c r="J640" s="327" t="str">
        <f>_xlfn.XLOOKUP(Tabla135[[#This Row],[Id Riesgo]],Tabla13[Id Riesgo],Tabla13[Porcentaje Impacto],"",1)</f>
        <v/>
      </c>
      <c r="K640" s="311">
        <v>9</v>
      </c>
      <c r="L640" s="314"/>
      <c r="M640" s="314"/>
      <c r="N640" s="314"/>
      <c r="O640" s="295"/>
      <c r="P640" s="314"/>
      <c r="Q640" s="328" t="str">
        <f>_xlfn.TEXTJOIN(" ",TRUE,Tabla135[[#This Row],[Actividad - Acción ¿Qué?
Inicia con verbo]],Tabla135[[#This Row],[Complemento
(Observaciones o desviaciones)]])</f>
        <v/>
      </c>
      <c r="R640" s="295"/>
      <c r="S640" s="327" t="str">
        <f>_xlfn.XLOOKUP(Tabla135[[#This Row],[Tipo de control]],Tabla7[Tipo de control],Tabla7[Peso],"",1)</f>
        <v/>
      </c>
      <c r="T640" s="290" t="str">
        <f>_xlfn.XLOOKUP(Tabla135[[#This Row],[Tipo de control]],Tabla7[Tipo de control],Tabla7[Afectación matriz],"",1)</f>
        <v/>
      </c>
      <c r="U640" s="295"/>
      <c r="V640" s="327" t="str">
        <f>_xlfn.XLOOKUP(Tabla135[[#This Row],[Implementación]],Tabla11[Implementación],Tabla11[Peso],"",1)</f>
        <v/>
      </c>
      <c r="W640" s="295"/>
      <c r="X640" s="295"/>
      <c r="Y640" s="295"/>
      <c r="Z640" s="295"/>
      <c r="AA640" s="310" t="str">
        <f>IFERROR(Tabla135[[#This Row],[Peso del control]]+Tabla135[[#This Row],[Peso de la implementación]],"")</f>
        <v/>
      </c>
      <c r="AB640" s="310" t="str" cm="1">
        <f t="array" ref="AB640">IFERROR(IF(Tabla135[[#This Row],[Registro diligenciado]]=TRUE,_xlfn.IFS(AND(Tabla135[[#This Row],[No. de Control]]=1,Tabla135[[#This Row],[Desplazamiento en la Matriz]]="Probabilidad"),D640-(D640*Tabla135[[#This Row],[Valor del control]]),AND(Tabla135[[#This Row],[No. de Control]]&gt;1,Tabla135[[#This Row],[Desplazamiento en la Matriz]]="Probabilidad"),AB639-(AB639*Tabla135[[#This Row],[Valor del control]]),AND(Tabla135[[#This Row],[No. de Control]]=1,Tabla135[[#This Row],[Desplazamiento en la Matriz]]="Impacto"),D640,AND(Tabla135[[#This Row],[No. de Control]]&gt;1,Tabla135[[#This Row],[Desplazamiento en la Matriz]]="Impacto"),AB639),""),"")</f>
        <v/>
      </c>
      <c r="AC640" s="310" t="str" cm="1">
        <f t="array" ref="AC640">IFERROR(IF(Tabla135[[#This Row],[Registro diligenciado]]=TRUE,_xlfn.IFS(AND(Tabla135[[#This Row],[No. de Control]]=1,Tabla135[[#This Row],[Desplazamiento en la Matriz]]="Impacto"),E640-(E640*Tabla135[[#This Row],[Valor del control]]),AND(Tabla135[[#This Row],[No. de Control]]&gt;1,Tabla135[[#This Row],[Desplazamiento en la Matriz]]="Impacto"),AC639-(AC639*Tabla135[[#This Row],[Valor del control]]),AND(Tabla135[[#This Row],[No. de Control]]=1,Tabla135[[#This Row],[Desplazamiento en la Matriz]]="Probabilidad"),E640,AND(Tabla135[[#This Row],[No. de Control]]&gt;1,Tabla135[[#This Row],[Desplazamiento en la Matriz]]="Probabilidad"),AC639),""),"")</f>
        <v/>
      </c>
      <c r="AD640" s="310">
        <f>IFERROR(_xlfn.MINIFS(Tabla135[Probabilidad residual],Tabla135[Id Riesgo],Tabla135[[#This Row],[Id Riesgo]]),"")</f>
        <v>0</v>
      </c>
      <c r="AE640" s="310">
        <f>IFERROR(_xlfn.MINIFS(Tabla135[Impacto residual],Tabla135[Id Riesgo],Tabla135[[#This Row],[Id Riesgo]]),"")</f>
        <v>0</v>
      </c>
      <c r="AF640" s="310" t="str" cm="1">
        <f t="array" ref="AF6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0" s="310" t="str" cm="1">
        <f t="array" ref="AG6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0" s="213"/>
      <c r="AJ640" s="801">
        <f>_xlfn.MINIFS(Tabla135[Probabilidad residual],Tabla135[Id Riesgo],Tabla135[[#This Row],[Id Riesgo]])</f>
        <v>0</v>
      </c>
      <c r="AK640" s="801">
        <f>_xlfn.MINIFS(Tabla135[Impacto residual],Tabla135[Id Riesgo],Tabla135[[#This Row],[Id Riesgo]])</f>
        <v>0</v>
      </c>
      <c r="AL640" s="801"/>
      <c r="AM640" s="801"/>
      <c r="AN640" s="213"/>
      <c r="AO640" s="213"/>
      <c r="AP640" s="213"/>
      <c r="AQ640" s="213"/>
      <c r="AR640" s="213"/>
      <c r="AS640" s="213"/>
      <c r="AT640" s="213"/>
      <c r="AU640" s="213"/>
      <c r="AV640" s="213"/>
      <c r="AW640" s="213"/>
      <c r="AX640" s="213"/>
      <c r="AY640" s="213"/>
    </row>
    <row r="641" spans="1:51" ht="14.6" x14ac:dyDescent="0.4">
      <c r="A641" s="783" t="str">
        <f>Tabla135[[#This Row],[Id Riesgo]]</f>
        <v>RC63</v>
      </c>
      <c r="B641" s="784" t="str">
        <f>Tabla135[[#This Row],[Riesgo]]</f>
        <v/>
      </c>
      <c r="C641" s="776" t="b">
        <f>Tabla135[[#This Row],[Identificado en paso 1 y 2?]]</f>
        <v>0</v>
      </c>
      <c r="D641" s="801" t="str">
        <f>_xlfn.XLOOKUP(Tabla135[[#This Row],[Id Riesgo]],Tabla13[Id Riesgo],Tabla13[Probabilidad],"",1)</f>
        <v/>
      </c>
      <c r="E641" s="801" t="str">
        <f>IF(C641=TRUE,_xlfn.XLOOKUP(Tabla135[[#This Row],[Id Riesgo]],Tabla13[Id Riesgo],Tabla13[Porcentaje Impacto],"",1),"")</f>
        <v/>
      </c>
      <c r="F641" s="290" t="str">
        <f t="shared" si="62"/>
        <v>RC63</v>
      </c>
      <c r="G641" s="414" t="b">
        <f>_xlfn.XLOOKUP(F641,Tabla13[Id Riesgo],Tabla13[Registro diligenciado],FALSE,1)</f>
        <v>0</v>
      </c>
      <c r="H641" s="290" t="str">
        <f>IF(G641,_xlfn.XLOOKUP(F641,Tabla6[Id Riesgo],Tabla6[DESCRIPCIÓN DEL RIESGO],FALSE,1),"")</f>
        <v/>
      </c>
      <c r="I641" s="327" t="str">
        <f>_xlfn.XLOOKUP(Tabla135[[#This Row],[Id Riesgo]],Tabla13[Id Riesgo],Tabla13[Probabilidad])</f>
        <v/>
      </c>
      <c r="J641" s="327" t="str">
        <f>_xlfn.XLOOKUP(Tabla135[[#This Row],[Id Riesgo]],Tabla13[Id Riesgo],Tabla13[Porcentaje Impacto],"",1)</f>
        <v/>
      </c>
      <c r="K641" s="311">
        <v>10</v>
      </c>
      <c r="L641" s="314"/>
      <c r="M641" s="314"/>
      <c r="N641" s="314"/>
      <c r="O641" s="295"/>
      <c r="P641" s="314"/>
      <c r="Q641" s="328" t="str">
        <f>_xlfn.TEXTJOIN(" ",TRUE,Tabla135[[#This Row],[Actividad - Acción ¿Qué?
Inicia con verbo]],Tabla135[[#This Row],[Complemento
(Observaciones o desviaciones)]])</f>
        <v/>
      </c>
      <c r="R641" s="295"/>
      <c r="S641" s="327" t="str">
        <f>_xlfn.XLOOKUP(Tabla135[[#This Row],[Tipo de control]],Tabla7[Tipo de control],Tabla7[Peso],"",1)</f>
        <v/>
      </c>
      <c r="T641" s="290" t="str">
        <f>_xlfn.XLOOKUP(Tabla135[[#This Row],[Tipo de control]],Tabla7[Tipo de control],Tabla7[Afectación matriz],"",1)</f>
        <v/>
      </c>
      <c r="U641" s="295"/>
      <c r="V641" s="327" t="str">
        <f>_xlfn.XLOOKUP(Tabla135[[#This Row],[Implementación]],Tabla11[Implementación],Tabla11[Peso],"",1)</f>
        <v/>
      </c>
      <c r="W641" s="295"/>
      <c r="X641" s="295"/>
      <c r="Y641" s="295"/>
      <c r="Z641" s="295"/>
      <c r="AA641" s="310" t="str">
        <f>IFERROR(Tabla135[[#This Row],[Peso del control]]+Tabla135[[#This Row],[Peso de la implementación]],"")</f>
        <v/>
      </c>
      <c r="AB641" s="310" t="str" cm="1">
        <f t="array" ref="AB641">IFERROR(IF(Tabla135[[#This Row],[Registro diligenciado]]=TRUE,_xlfn.IFS(AND(Tabla135[[#This Row],[No. de Control]]=1,Tabla135[[#This Row],[Desplazamiento en la Matriz]]="Probabilidad"),D641-(D641*Tabla135[[#This Row],[Valor del control]]),AND(Tabla135[[#This Row],[No. de Control]]&gt;1,Tabla135[[#This Row],[Desplazamiento en la Matriz]]="Probabilidad"),AB640-(AB640*Tabla135[[#This Row],[Valor del control]]),AND(Tabla135[[#This Row],[No. de Control]]=1,Tabla135[[#This Row],[Desplazamiento en la Matriz]]="Impacto"),D641,AND(Tabla135[[#This Row],[No. de Control]]&gt;1,Tabla135[[#This Row],[Desplazamiento en la Matriz]]="Impacto"),AB640),""),"")</f>
        <v/>
      </c>
      <c r="AC641" s="310" t="str" cm="1">
        <f t="array" ref="AC641">IFERROR(IF(Tabla135[[#This Row],[Registro diligenciado]]=TRUE,_xlfn.IFS(AND(Tabla135[[#This Row],[No. de Control]]=1,Tabla135[[#This Row],[Desplazamiento en la Matriz]]="Impacto"),E641-(E641*Tabla135[[#This Row],[Valor del control]]),AND(Tabla135[[#This Row],[No. de Control]]&gt;1,Tabla135[[#This Row],[Desplazamiento en la Matriz]]="Impacto"),AC640-(AC640*Tabla135[[#This Row],[Valor del control]]),AND(Tabla135[[#This Row],[No. de Control]]=1,Tabla135[[#This Row],[Desplazamiento en la Matriz]]="Probabilidad"),E641,AND(Tabla135[[#This Row],[No. de Control]]&gt;1,Tabla135[[#This Row],[Desplazamiento en la Matriz]]="Probabilidad"),AC640),""),"")</f>
        <v/>
      </c>
      <c r="AD641" s="310">
        <f>IFERROR(_xlfn.MINIFS(Tabla135[Probabilidad residual],Tabla135[Id Riesgo],Tabla135[[#This Row],[Id Riesgo]]),"")</f>
        <v>0</v>
      </c>
      <c r="AE641" s="310">
        <f>IFERROR(_xlfn.MINIFS(Tabla135[Impacto residual],Tabla135[Id Riesgo],Tabla135[[#This Row],[Id Riesgo]]),"")</f>
        <v>0</v>
      </c>
      <c r="AF641" s="310" t="str" cm="1">
        <f t="array" ref="AF6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1" s="310" t="str" cm="1">
        <f t="array" ref="AG6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1" s="213"/>
      <c r="AJ641" s="801">
        <f>_xlfn.MINIFS(Tabla135[Probabilidad residual],Tabla135[Id Riesgo],Tabla135[[#This Row],[Id Riesgo]])</f>
        <v>0</v>
      </c>
      <c r="AK641" s="801">
        <f>_xlfn.MINIFS(Tabla135[Impacto residual],Tabla135[Id Riesgo],Tabla135[[#This Row],[Id Riesgo]])</f>
        <v>0</v>
      </c>
      <c r="AL641" s="801"/>
      <c r="AM641" s="801"/>
      <c r="AN641" s="213"/>
      <c r="AO641" s="213"/>
      <c r="AP641" s="213"/>
      <c r="AQ641" s="213"/>
      <c r="AR641" s="213"/>
      <c r="AS641" s="213"/>
      <c r="AT641" s="213"/>
      <c r="AU641" s="213"/>
      <c r="AV641" s="213"/>
      <c r="AW641" s="213"/>
      <c r="AX641" s="213"/>
      <c r="AY641" s="213"/>
    </row>
    <row r="642" spans="1:51" ht="14.6" x14ac:dyDescent="0.4">
      <c r="A642" s="783" t="str">
        <f>Tabla135[[#This Row],[Id Riesgo]]</f>
        <v>RC64</v>
      </c>
      <c r="B642" s="784" t="str">
        <f>Tabla135[[#This Row],[Riesgo]]</f>
        <v/>
      </c>
      <c r="C642" s="776" t="b">
        <f>Tabla135[[#This Row],[Identificado en paso 1 y 2?]]</f>
        <v>0</v>
      </c>
      <c r="D642" s="801" t="str">
        <f>_xlfn.XLOOKUP(Tabla135[[#This Row],[Id Riesgo]],Tabla13[Id Riesgo],Tabla13[Probabilidad],"",1)</f>
        <v/>
      </c>
      <c r="E642" s="801" t="str">
        <f>IF(C642=TRUE,_xlfn.XLOOKUP(Tabla135[[#This Row],[Id Riesgo]],Tabla13[Id Riesgo],Tabla13[Porcentaje Impacto],"",1),"")</f>
        <v/>
      </c>
      <c r="F642" s="290" t="s">
        <v>655</v>
      </c>
      <c r="G642" s="414" t="b">
        <f>_xlfn.XLOOKUP(F642,Tabla13[Id Riesgo],Tabla13[Registro diligenciado],FALSE,1)</f>
        <v>0</v>
      </c>
      <c r="H642" s="290" t="str">
        <f>IF(G642,_xlfn.XLOOKUP(F642,Tabla6[Id Riesgo],Tabla6[DESCRIPCIÓN DEL RIESGO],FALSE,1),"")</f>
        <v/>
      </c>
      <c r="I642" s="327" t="str">
        <f>_xlfn.XLOOKUP(Tabla135[[#This Row],[Id Riesgo]],Tabla13[Id Riesgo],Tabla13[Probabilidad])</f>
        <v/>
      </c>
      <c r="J642" s="327" t="str">
        <f>_xlfn.XLOOKUP(Tabla135[[#This Row],[Id Riesgo]],Tabla13[Id Riesgo],Tabla13[Porcentaje Impacto],"",1)</f>
        <v/>
      </c>
      <c r="K642" s="311">
        <v>1</v>
      </c>
      <c r="L642" s="314"/>
      <c r="M642" s="314"/>
      <c r="N642" s="314"/>
      <c r="O642" s="295"/>
      <c r="P642" s="314"/>
      <c r="Q642" s="328" t="str">
        <f>_xlfn.TEXTJOIN(" ",TRUE,Tabla135[[#This Row],[Actividad - Acción ¿Qué?
Inicia con verbo]],Tabla135[[#This Row],[Complemento
(Observaciones o desviaciones)]])</f>
        <v/>
      </c>
      <c r="R642" s="295"/>
      <c r="S642" s="327" t="str">
        <f>_xlfn.XLOOKUP(Tabla135[[#This Row],[Tipo de control]],Tabla7[Tipo de control],Tabla7[Peso],"",1)</f>
        <v/>
      </c>
      <c r="T642" s="290" t="str">
        <f>_xlfn.XLOOKUP(Tabla135[[#This Row],[Tipo de control]],Tabla7[Tipo de control],Tabla7[Afectación matriz],"",1)</f>
        <v/>
      </c>
      <c r="U642" s="295"/>
      <c r="V642" s="327" t="str">
        <f>_xlfn.XLOOKUP(Tabla135[[#This Row],[Implementación]],Tabla11[Implementación],Tabla11[Peso],"",1)</f>
        <v/>
      </c>
      <c r="W642" s="295"/>
      <c r="X642" s="295"/>
      <c r="Y642" s="295"/>
      <c r="Z642" s="295"/>
      <c r="AA642" s="310" t="str">
        <f>IFERROR(Tabla135[[#This Row],[Peso del control]]+Tabla135[[#This Row],[Peso de la implementación]],"")</f>
        <v/>
      </c>
      <c r="AB642" s="310" t="str" cm="1">
        <f t="array" ref="AB642">IFERROR(IF(Tabla135[[#This Row],[Registro diligenciado]]=TRUE,_xlfn.IFS(AND(Tabla135[[#This Row],[No. de Control]]=1,Tabla135[[#This Row],[Desplazamiento en la Matriz]]="Probabilidad"),D642-(D642*Tabla135[[#This Row],[Valor del control]]),AND(Tabla135[[#This Row],[No. de Control]]&gt;1,Tabla135[[#This Row],[Desplazamiento en la Matriz]]="Probabilidad"),AB641-(AB641*Tabla135[[#This Row],[Valor del control]]),AND(Tabla135[[#This Row],[No. de Control]]=1,Tabla135[[#This Row],[Desplazamiento en la Matriz]]="Impacto"),D642,AND(Tabla135[[#This Row],[No. de Control]]&gt;1,Tabla135[[#This Row],[Desplazamiento en la Matriz]]="Impacto"),AB641),""),"")</f>
        <v/>
      </c>
      <c r="AC642" s="310" t="str" cm="1">
        <f t="array" ref="AC642">IFERROR(IF(Tabla135[[#This Row],[Registro diligenciado]]=TRUE,_xlfn.IFS(AND(Tabla135[[#This Row],[No. de Control]]=1,Tabla135[[#This Row],[Desplazamiento en la Matriz]]="Impacto"),E642-(E642*Tabla135[[#This Row],[Valor del control]]),AND(Tabla135[[#This Row],[No. de Control]]&gt;1,Tabla135[[#This Row],[Desplazamiento en la Matriz]]="Impacto"),AC641-(AC641*Tabla135[[#This Row],[Valor del control]]),AND(Tabla135[[#This Row],[No. de Control]]=1,Tabla135[[#This Row],[Desplazamiento en la Matriz]]="Probabilidad"),E642,AND(Tabla135[[#This Row],[No. de Control]]&gt;1,Tabla135[[#This Row],[Desplazamiento en la Matriz]]="Probabilidad"),AC641),""),"")</f>
        <v/>
      </c>
      <c r="AD642" s="310">
        <f>IFERROR(_xlfn.MINIFS(Tabla135[Probabilidad residual],Tabla135[Id Riesgo],Tabla135[[#This Row],[Id Riesgo]]),"")</f>
        <v>0</v>
      </c>
      <c r="AE642" s="310">
        <f>IFERROR(_xlfn.MINIFS(Tabla135[Impacto residual],Tabla135[Id Riesgo],Tabla135[[#This Row],[Id Riesgo]]),"")</f>
        <v>0</v>
      </c>
      <c r="AF642" s="310" t="str" cm="1">
        <f t="array" ref="AF6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2" s="310" t="str" cm="1">
        <f t="array" ref="AG6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2" s="213"/>
      <c r="AJ642" s="801">
        <f>_xlfn.MINIFS(Tabla135[Probabilidad residual],Tabla135[Id Riesgo],Tabla135[[#This Row],[Id Riesgo]])</f>
        <v>0</v>
      </c>
      <c r="AK642" s="801">
        <f>_xlfn.MINIFS(Tabla135[Impacto residual],Tabla135[Id Riesgo],Tabla135[[#This Row],[Id Riesgo]])</f>
        <v>0</v>
      </c>
      <c r="AL642" s="801" t="str" cm="1">
        <f t="array" ref="AL642">IFERROR(_xlfn.IFS(AND(AJ642&gt;=CONFIGURACIÓN!$BF$6,AJ642&lt;=CONFIGURACIÓN!$BG$6),CONFIGURACIÓN!$BE$6,AND(AJ642&gt;=CONFIGURACIÓN!$BF$7,AJ642&lt;=CONFIGURACIÓN!$BG$7),CONFIGURACIÓN!$BE$7,AND(AJ642&gt;=CONFIGURACIÓN!$BF$8,AJ642&lt;=CONFIGURACIÓN!$BG$8),CONFIGURACIÓN!$BE$8,AND(AJ642&gt;=CONFIGURACIÓN!$BF$9,AJ642&lt;=CONFIGURACIÓN!$BG$9),CONFIGURACIÓN!$BE$9,AND(AJ642&gt;=CONFIGURACIÓN!$BF$10,AJ642&lt;=CONFIGURACIÓN!$BG$10),CONFIGURACIÓN!$BE$10),"")</f>
        <v/>
      </c>
      <c r="AM642" s="801" t="str" cm="1">
        <f t="array" ref="AM642">IFERROR(_xlfn.IFS(AND(AK642&gt;=CONFIGURACIÓN!$BJ$6,AK642&lt;=CONFIGURACIÓN!$BK$6),CONFIGURACIÓN!$BI$6,AND(AK642&gt;=CONFIGURACIÓN!$BJ$7,AK642&lt;=CONFIGURACIÓN!$BK$7),CONFIGURACIÓN!$BI$7,AND(AK642&gt;=CONFIGURACIÓN!$BJ$8,AK642&lt;=CONFIGURACIÓN!$BK$8),CONFIGURACIÓN!$BI$8,AND(AK642&gt;=CONFIGURACIÓN!$BJ$9,AK642&lt;=CONFIGURACIÓN!$BK$9),CONFIGURACIÓN!$BI$9,AND(AK642&gt;=CONFIGURACIÓN!$BJ$10,AK642&lt;=CONFIGURACIÓN!$BK$10),CONFIGURACIÓN!$BI$10),"")</f>
        <v/>
      </c>
      <c r="AN642" s="213"/>
      <c r="AO642" s="213"/>
      <c r="AP642" s="213"/>
      <c r="AQ642" s="213"/>
      <c r="AR642" s="213"/>
      <c r="AS642" s="213"/>
      <c r="AT642" s="213"/>
      <c r="AU642" s="213"/>
      <c r="AV642" s="213"/>
      <c r="AW642" s="213"/>
      <c r="AX642" s="213"/>
      <c r="AY642" s="213"/>
    </row>
    <row r="643" spans="1:51" ht="14.6" x14ac:dyDescent="0.4">
      <c r="A643" s="783" t="str">
        <f>Tabla135[[#This Row],[Id Riesgo]]</f>
        <v>RC64</v>
      </c>
      <c r="B643" s="784" t="str">
        <f>Tabla135[[#This Row],[Riesgo]]</f>
        <v/>
      </c>
      <c r="C643" s="776" t="b">
        <f>Tabla135[[#This Row],[Identificado en paso 1 y 2?]]</f>
        <v>0</v>
      </c>
      <c r="D643" s="801" t="str">
        <f>_xlfn.XLOOKUP(Tabla135[[#This Row],[Id Riesgo]],Tabla13[Id Riesgo],Tabla13[Probabilidad],"",1)</f>
        <v/>
      </c>
      <c r="E643" s="801" t="str">
        <f>IF(C643=TRUE,_xlfn.XLOOKUP(Tabla135[[#This Row],[Id Riesgo]],Tabla13[Id Riesgo],Tabla13[Porcentaje Impacto],"",1),"")</f>
        <v/>
      </c>
      <c r="F643" s="290" t="str">
        <f t="shared" ref="F643:F651" si="63">F642</f>
        <v>RC64</v>
      </c>
      <c r="G643" s="414" t="b">
        <f>_xlfn.XLOOKUP(F643,Tabla13[Id Riesgo],Tabla13[Registro diligenciado],FALSE,1)</f>
        <v>0</v>
      </c>
      <c r="H643" s="290" t="str">
        <f>IF(G643,_xlfn.XLOOKUP(F643,Tabla6[Id Riesgo],Tabla6[DESCRIPCIÓN DEL RIESGO],FALSE,1),"")</f>
        <v/>
      </c>
      <c r="I643" s="327" t="str">
        <f>_xlfn.XLOOKUP(Tabla135[[#This Row],[Id Riesgo]],Tabla13[Id Riesgo],Tabla13[Probabilidad])</f>
        <v/>
      </c>
      <c r="J643" s="327" t="str">
        <f>_xlfn.XLOOKUP(Tabla135[[#This Row],[Id Riesgo]],Tabla13[Id Riesgo],Tabla13[Porcentaje Impacto],"",1)</f>
        <v/>
      </c>
      <c r="K643" s="311">
        <v>2</v>
      </c>
      <c r="L643" s="314"/>
      <c r="M643" s="314"/>
      <c r="N643" s="314"/>
      <c r="O643" s="295"/>
      <c r="P643" s="314"/>
      <c r="Q643" s="328" t="str">
        <f>_xlfn.TEXTJOIN(" ",TRUE,Tabla135[[#This Row],[Actividad - Acción ¿Qué?
Inicia con verbo]],Tabla135[[#This Row],[Complemento
(Observaciones o desviaciones)]])</f>
        <v/>
      </c>
      <c r="R643" s="295"/>
      <c r="S643" s="327" t="str">
        <f>_xlfn.XLOOKUP(Tabla135[[#This Row],[Tipo de control]],Tabla7[Tipo de control],Tabla7[Peso],"",1)</f>
        <v/>
      </c>
      <c r="T643" s="290" t="str">
        <f>_xlfn.XLOOKUP(Tabla135[[#This Row],[Tipo de control]],Tabla7[Tipo de control],Tabla7[Afectación matriz],"",1)</f>
        <v/>
      </c>
      <c r="U643" s="295"/>
      <c r="V643" s="327" t="str">
        <f>_xlfn.XLOOKUP(Tabla135[[#This Row],[Implementación]],Tabla11[Implementación],Tabla11[Peso],"",1)</f>
        <v/>
      </c>
      <c r="W643" s="295"/>
      <c r="X643" s="295"/>
      <c r="Y643" s="295"/>
      <c r="Z643" s="295"/>
      <c r="AA643" s="310" t="str">
        <f>IFERROR(Tabla135[[#This Row],[Peso del control]]+Tabla135[[#This Row],[Peso de la implementación]],"")</f>
        <v/>
      </c>
      <c r="AB643" s="310" t="str" cm="1">
        <f t="array" ref="AB643">IFERROR(IF(Tabla135[[#This Row],[Registro diligenciado]]=TRUE,_xlfn.IFS(AND(Tabla135[[#This Row],[No. de Control]]=1,Tabla135[[#This Row],[Desplazamiento en la Matriz]]="Probabilidad"),D643-(D643*Tabla135[[#This Row],[Valor del control]]),AND(Tabla135[[#This Row],[No. de Control]]&gt;1,Tabla135[[#This Row],[Desplazamiento en la Matriz]]="Probabilidad"),AB642-(AB642*Tabla135[[#This Row],[Valor del control]]),AND(Tabla135[[#This Row],[No. de Control]]=1,Tabla135[[#This Row],[Desplazamiento en la Matriz]]="Impacto"),D643,AND(Tabla135[[#This Row],[No. de Control]]&gt;1,Tabla135[[#This Row],[Desplazamiento en la Matriz]]="Impacto"),AB642),""),"")</f>
        <v/>
      </c>
      <c r="AC643" s="310" t="str" cm="1">
        <f t="array" ref="AC643">IFERROR(IF(Tabla135[[#This Row],[Registro diligenciado]]=TRUE,_xlfn.IFS(AND(Tabla135[[#This Row],[No. de Control]]=1,Tabla135[[#This Row],[Desplazamiento en la Matriz]]="Impacto"),E643-(E643*Tabla135[[#This Row],[Valor del control]]),AND(Tabla135[[#This Row],[No. de Control]]&gt;1,Tabla135[[#This Row],[Desplazamiento en la Matriz]]="Impacto"),AC642-(AC642*Tabla135[[#This Row],[Valor del control]]),AND(Tabla135[[#This Row],[No. de Control]]=1,Tabla135[[#This Row],[Desplazamiento en la Matriz]]="Probabilidad"),E643,AND(Tabla135[[#This Row],[No. de Control]]&gt;1,Tabla135[[#This Row],[Desplazamiento en la Matriz]]="Probabilidad"),AC642),""),"")</f>
        <v/>
      </c>
      <c r="AD643" s="310">
        <f>IFERROR(_xlfn.MINIFS(Tabla135[Probabilidad residual],Tabla135[Id Riesgo],Tabla135[[#This Row],[Id Riesgo]]),"")</f>
        <v>0</v>
      </c>
      <c r="AE643" s="310">
        <f>IFERROR(_xlfn.MINIFS(Tabla135[Impacto residual],Tabla135[Id Riesgo],Tabla135[[#This Row],[Id Riesgo]]),"")</f>
        <v>0</v>
      </c>
      <c r="AF643" s="310" t="str" cm="1">
        <f t="array" ref="AF6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3" s="310" t="str" cm="1">
        <f t="array" ref="AG6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3" s="213"/>
      <c r="AJ643" s="801">
        <f>_xlfn.MINIFS(Tabla135[Probabilidad residual],Tabla135[Id Riesgo],Tabla135[[#This Row],[Id Riesgo]])</f>
        <v>0</v>
      </c>
      <c r="AK643" s="801">
        <f>_xlfn.MINIFS(Tabla135[Impacto residual],Tabla135[Id Riesgo],Tabla135[[#This Row],[Id Riesgo]])</f>
        <v>0</v>
      </c>
      <c r="AL643" s="801"/>
      <c r="AM643" s="801"/>
      <c r="AN643" s="213"/>
      <c r="AO643" s="213"/>
      <c r="AP643" s="213"/>
      <c r="AQ643" s="213"/>
      <c r="AR643" s="213"/>
      <c r="AS643" s="213"/>
      <c r="AT643" s="213"/>
      <c r="AU643" s="213"/>
      <c r="AV643" s="213"/>
      <c r="AW643" s="213"/>
      <c r="AX643" s="213"/>
      <c r="AY643" s="213"/>
    </row>
    <row r="644" spans="1:51" ht="14.6" x14ac:dyDescent="0.4">
      <c r="A644" s="783" t="str">
        <f>Tabla135[[#This Row],[Id Riesgo]]</f>
        <v>RC64</v>
      </c>
      <c r="B644" s="784" t="str">
        <f>Tabla135[[#This Row],[Riesgo]]</f>
        <v/>
      </c>
      <c r="C644" s="776" t="b">
        <f>Tabla135[[#This Row],[Identificado en paso 1 y 2?]]</f>
        <v>0</v>
      </c>
      <c r="D644" s="801" t="str">
        <f>_xlfn.XLOOKUP(Tabla135[[#This Row],[Id Riesgo]],Tabla13[Id Riesgo],Tabla13[Probabilidad],"",1)</f>
        <v/>
      </c>
      <c r="E644" s="801" t="str">
        <f>IF(C644=TRUE,_xlfn.XLOOKUP(Tabla135[[#This Row],[Id Riesgo]],Tabla13[Id Riesgo],Tabla13[Porcentaje Impacto],"",1),"")</f>
        <v/>
      </c>
      <c r="F644" s="290" t="str">
        <f t="shared" si="63"/>
        <v>RC64</v>
      </c>
      <c r="G644" s="414" t="b">
        <f>_xlfn.XLOOKUP(F644,Tabla13[Id Riesgo],Tabla13[Registro diligenciado],FALSE,1)</f>
        <v>0</v>
      </c>
      <c r="H644" s="290" t="str">
        <f>IF(G644,_xlfn.XLOOKUP(F644,Tabla6[Id Riesgo],Tabla6[DESCRIPCIÓN DEL RIESGO],FALSE,1),"")</f>
        <v/>
      </c>
      <c r="I644" s="327" t="str">
        <f>_xlfn.XLOOKUP(Tabla135[[#This Row],[Id Riesgo]],Tabla13[Id Riesgo],Tabla13[Probabilidad])</f>
        <v/>
      </c>
      <c r="J644" s="327" t="str">
        <f>_xlfn.XLOOKUP(Tabla135[[#This Row],[Id Riesgo]],Tabla13[Id Riesgo],Tabla13[Porcentaje Impacto],"",1)</f>
        <v/>
      </c>
      <c r="K644" s="311">
        <v>3</v>
      </c>
      <c r="L644" s="314"/>
      <c r="M644" s="314"/>
      <c r="N644" s="314"/>
      <c r="O644" s="295"/>
      <c r="P644" s="314"/>
      <c r="Q644" s="328" t="str">
        <f>_xlfn.TEXTJOIN(" ",TRUE,Tabla135[[#This Row],[Actividad - Acción ¿Qué?
Inicia con verbo]],Tabla135[[#This Row],[Complemento
(Observaciones o desviaciones)]])</f>
        <v/>
      </c>
      <c r="R644" s="295"/>
      <c r="S644" s="327" t="str">
        <f>_xlfn.XLOOKUP(Tabla135[[#This Row],[Tipo de control]],Tabla7[Tipo de control],Tabla7[Peso],"",1)</f>
        <v/>
      </c>
      <c r="T644" s="290" t="str">
        <f>_xlfn.XLOOKUP(Tabla135[[#This Row],[Tipo de control]],Tabla7[Tipo de control],Tabla7[Afectación matriz],"",1)</f>
        <v/>
      </c>
      <c r="U644" s="295"/>
      <c r="V644" s="327" t="str">
        <f>_xlfn.XLOOKUP(Tabla135[[#This Row],[Implementación]],Tabla11[Implementación],Tabla11[Peso],"",1)</f>
        <v/>
      </c>
      <c r="W644" s="295"/>
      <c r="X644" s="295"/>
      <c r="Y644" s="295"/>
      <c r="Z644" s="295"/>
      <c r="AA644" s="310" t="str">
        <f>IFERROR(Tabla135[[#This Row],[Peso del control]]+Tabla135[[#This Row],[Peso de la implementación]],"")</f>
        <v/>
      </c>
      <c r="AB644" s="310" t="str" cm="1">
        <f t="array" ref="AB644">IFERROR(IF(Tabla135[[#This Row],[Registro diligenciado]]=TRUE,_xlfn.IFS(AND(Tabla135[[#This Row],[No. de Control]]=1,Tabla135[[#This Row],[Desplazamiento en la Matriz]]="Probabilidad"),D644-(D644*Tabla135[[#This Row],[Valor del control]]),AND(Tabla135[[#This Row],[No. de Control]]&gt;1,Tabla135[[#This Row],[Desplazamiento en la Matriz]]="Probabilidad"),AB643-(AB643*Tabla135[[#This Row],[Valor del control]]),AND(Tabla135[[#This Row],[No. de Control]]=1,Tabla135[[#This Row],[Desplazamiento en la Matriz]]="Impacto"),D644,AND(Tabla135[[#This Row],[No. de Control]]&gt;1,Tabla135[[#This Row],[Desplazamiento en la Matriz]]="Impacto"),AB643),""),"")</f>
        <v/>
      </c>
      <c r="AC644" s="310" t="str" cm="1">
        <f t="array" ref="AC644">IFERROR(IF(Tabla135[[#This Row],[Registro diligenciado]]=TRUE,_xlfn.IFS(AND(Tabla135[[#This Row],[No. de Control]]=1,Tabla135[[#This Row],[Desplazamiento en la Matriz]]="Impacto"),E644-(E644*Tabla135[[#This Row],[Valor del control]]),AND(Tabla135[[#This Row],[No. de Control]]&gt;1,Tabla135[[#This Row],[Desplazamiento en la Matriz]]="Impacto"),AC643-(AC643*Tabla135[[#This Row],[Valor del control]]),AND(Tabla135[[#This Row],[No. de Control]]=1,Tabla135[[#This Row],[Desplazamiento en la Matriz]]="Probabilidad"),E644,AND(Tabla135[[#This Row],[No. de Control]]&gt;1,Tabla135[[#This Row],[Desplazamiento en la Matriz]]="Probabilidad"),AC643),""),"")</f>
        <v/>
      </c>
      <c r="AD644" s="310">
        <f>IFERROR(_xlfn.MINIFS(Tabla135[Probabilidad residual],Tabla135[Id Riesgo],Tabla135[[#This Row],[Id Riesgo]]),"")</f>
        <v>0</v>
      </c>
      <c r="AE644" s="310">
        <f>IFERROR(_xlfn.MINIFS(Tabla135[Impacto residual],Tabla135[Id Riesgo],Tabla135[[#This Row],[Id Riesgo]]),"")</f>
        <v>0</v>
      </c>
      <c r="AF644" s="310" t="str" cm="1">
        <f t="array" ref="AF6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4" s="310" t="str" cm="1">
        <f t="array" ref="AG6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4" s="213"/>
      <c r="AJ644" s="801">
        <f>_xlfn.MINIFS(Tabla135[Probabilidad residual],Tabla135[Id Riesgo],Tabla135[[#This Row],[Id Riesgo]])</f>
        <v>0</v>
      </c>
      <c r="AK644" s="801">
        <f>_xlfn.MINIFS(Tabla135[Impacto residual],Tabla135[Id Riesgo],Tabla135[[#This Row],[Id Riesgo]])</f>
        <v>0</v>
      </c>
      <c r="AL644" s="801"/>
      <c r="AM644" s="801"/>
      <c r="AN644" s="213"/>
      <c r="AO644" s="213"/>
      <c r="AP644" s="213"/>
      <c r="AQ644" s="213"/>
      <c r="AR644" s="213"/>
      <c r="AS644" s="213"/>
      <c r="AT644" s="213"/>
      <c r="AU644" s="213"/>
      <c r="AV644" s="213"/>
      <c r="AW644" s="213"/>
      <c r="AX644" s="213"/>
      <c r="AY644" s="213"/>
    </row>
    <row r="645" spans="1:51" ht="14.6" x14ac:dyDescent="0.4">
      <c r="A645" s="783" t="str">
        <f>Tabla135[[#This Row],[Id Riesgo]]</f>
        <v>RC64</v>
      </c>
      <c r="B645" s="784" t="str">
        <f>Tabla135[[#This Row],[Riesgo]]</f>
        <v/>
      </c>
      <c r="C645" s="776" t="b">
        <f>Tabla135[[#This Row],[Identificado en paso 1 y 2?]]</f>
        <v>0</v>
      </c>
      <c r="D645" s="801" t="str">
        <f>_xlfn.XLOOKUP(Tabla135[[#This Row],[Id Riesgo]],Tabla13[Id Riesgo],Tabla13[Probabilidad],"",1)</f>
        <v/>
      </c>
      <c r="E645" s="801" t="str">
        <f>IF(C645=TRUE,_xlfn.XLOOKUP(Tabla135[[#This Row],[Id Riesgo]],Tabla13[Id Riesgo],Tabla13[Porcentaje Impacto],"",1),"")</f>
        <v/>
      </c>
      <c r="F645" s="290" t="str">
        <f t="shared" si="63"/>
        <v>RC64</v>
      </c>
      <c r="G645" s="414" t="b">
        <f>_xlfn.XLOOKUP(F645,Tabla13[Id Riesgo],Tabla13[Registro diligenciado],FALSE,1)</f>
        <v>0</v>
      </c>
      <c r="H645" s="290" t="str">
        <f>IF(G645,_xlfn.XLOOKUP(F645,Tabla6[Id Riesgo],Tabla6[DESCRIPCIÓN DEL RIESGO],FALSE,1),"")</f>
        <v/>
      </c>
      <c r="I645" s="327" t="str">
        <f>_xlfn.XLOOKUP(Tabla135[[#This Row],[Id Riesgo]],Tabla13[Id Riesgo],Tabla13[Probabilidad])</f>
        <v/>
      </c>
      <c r="J645" s="327" t="str">
        <f>_xlfn.XLOOKUP(Tabla135[[#This Row],[Id Riesgo]],Tabla13[Id Riesgo],Tabla13[Porcentaje Impacto],"",1)</f>
        <v/>
      </c>
      <c r="K645" s="311">
        <v>4</v>
      </c>
      <c r="L645" s="314"/>
      <c r="M645" s="314"/>
      <c r="N645" s="314"/>
      <c r="O645" s="295"/>
      <c r="P645" s="314"/>
      <c r="Q645" s="328" t="str">
        <f>_xlfn.TEXTJOIN(" ",TRUE,Tabla135[[#This Row],[Actividad - Acción ¿Qué?
Inicia con verbo]],Tabla135[[#This Row],[Complemento
(Observaciones o desviaciones)]])</f>
        <v/>
      </c>
      <c r="R645" s="295"/>
      <c r="S645" s="327" t="str">
        <f>_xlfn.XLOOKUP(Tabla135[[#This Row],[Tipo de control]],Tabla7[Tipo de control],Tabla7[Peso],"",1)</f>
        <v/>
      </c>
      <c r="T645" s="290" t="str">
        <f>_xlfn.XLOOKUP(Tabla135[[#This Row],[Tipo de control]],Tabla7[Tipo de control],Tabla7[Afectación matriz],"",1)</f>
        <v/>
      </c>
      <c r="U645" s="295"/>
      <c r="V645" s="327" t="str">
        <f>_xlfn.XLOOKUP(Tabla135[[#This Row],[Implementación]],Tabla11[Implementación],Tabla11[Peso],"",1)</f>
        <v/>
      </c>
      <c r="W645" s="295"/>
      <c r="X645" s="295"/>
      <c r="Y645" s="295"/>
      <c r="Z645" s="295"/>
      <c r="AA645" s="310" t="str">
        <f>IFERROR(Tabla135[[#This Row],[Peso del control]]+Tabla135[[#This Row],[Peso de la implementación]],"")</f>
        <v/>
      </c>
      <c r="AB645" s="310" t="str" cm="1">
        <f t="array" ref="AB645">IFERROR(IF(Tabla135[[#This Row],[Registro diligenciado]]=TRUE,_xlfn.IFS(AND(Tabla135[[#This Row],[No. de Control]]=1,Tabla135[[#This Row],[Desplazamiento en la Matriz]]="Probabilidad"),D645-(D645*Tabla135[[#This Row],[Valor del control]]),AND(Tabla135[[#This Row],[No. de Control]]&gt;1,Tabla135[[#This Row],[Desplazamiento en la Matriz]]="Probabilidad"),AB644-(AB644*Tabla135[[#This Row],[Valor del control]]),AND(Tabla135[[#This Row],[No. de Control]]=1,Tabla135[[#This Row],[Desplazamiento en la Matriz]]="Impacto"),D645,AND(Tabla135[[#This Row],[No. de Control]]&gt;1,Tabla135[[#This Row],[Desplazamiento en la Matriz]]="Impacto"),AB644),""),"")</f>
        <v/>
      </c>
      <c r="AC645" s="310" t="str" cm="1">
        <f t="array" ref="AC645">IFERROR(IF(Tabla135[[#This Row],[Registro diligenciado]]=TRUE,_xlfn.IFS(AND(Tabla135[[#This Row],[No. de Control]]=1,Tabla135[[#This Row],[Desplazamiento en la Matriz]]="Impacto"),E645-(E645*Tabla135[[#This Row],[Valor del control]]),AND(Tabla135[[#This Row],[No. de Control]]&gt;1,Tabla135[[#This Row],[Desplazamiento en la Matriz]]="Impacto"),AC644-(AC644*Tabla135[[#This Row],[Valor del control]]),AND(Tabla135[[#This Row],[No. de Control]]=1,Tabla135[[#This Row],[Desplazamiento en la Matriz]]="Probabilidad"),E645,AND(Tabla135[[#This Row],[No. de Control]]&gt;1,Tabla135[[#This Row],[Desplazamiento en la Matriz]]="Probabilidad"),AC644),""),"")</f>
        <v/>
      </c>
      <c r="AD645" s="310">
        <f>IFERROR(_xlfn.MINIFS(Tabla135[Probabilidad residual],Tabla135[Id Riesgo],Tabla135[[#This Row],[Id Riesgo]]),"")</f>
        <v>0</v>
      </c>
      <c r="AE645" s="310">
        <f>IFERROR(_xlfn.MINIFS(Tabla135[Impacto residual],Tabla135[Id Riesgo],Tabla135[[#This Row],[Id Riesgo]]),"")</f>
        <v>0</v>
      </c>
      <c r="AF645" s="310" t="str" cm="1">
        <f t="array" ref="AF6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5" s="310" t="str" cm="1">
        <f t="array" ref="AG6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5" s="213"/>
      <c r="AJ645" s="801">
        <f>_xlfn.MINIFS(Tabla135[Probabilidad residual],Tabla135[Id Riesgo],Tabla135[[#This Row],[Id Riesgo]])</f>
        <v>0</v>
      </c>
      <c r="AK645" s="801">
        <f>_xlfn.MINIFS(Tabla135[Impacto residual],Tabla135[Id Riesgo],Tabla135[[#This Row],[Id Riesgo]])</f>
        <v>0</v>
      </c>
      <c r="AL645" s="801"/>
      <c r="AM645" s="801"/>
      <c r="AN645" s="213"/>
      <c r="AO645" s="213"/>
      <c r="AP645" s="213"/>
      <c r="AQ645" s="213"/>
      <c r="AR645" s="213"/>
      <c r="AS645" s="213"/>
      <c r="AT645" s="213"/>
      <c r="AU645" s="213"/>
      <c r="AV645" s="213"/>
      <c r="AW645" s="213"/>
      <c r="AX645" s="213"/>
      <c r="AY645" s="213"/>
    </row>
    <row r="646" spans="1:51" ht="14.6" x14ac:dyDescent="0.4">
      <c r="A646" s="783" t="str">
        <f>Tabla135[[#This Row],[Id Riesgo]]</f>
        <v>RC64</v>
      </c>
      <c r="B646" s="784" t="str">
        <f>Tabla135[[#This Row],[Riesgo]]</f>
        <v/>
      </c>
      <c r="C646" s="776" t="b">
        <f>Tabla135[[#This Row],[Identificado en paso 1 y 2?]]</f>
        <v>0</v>
      </c>
      <c r="D646" s="801" t="str">
        <f>_xlfn.XLOOKUP(Tabla135[[#This Row],[Id Riesgo]],Tabla13[Id Riesgo],Tabla13[Probabilidad],"",1)</f>
        <v/>
      </c>
      <c r="E646" s="801" t="str">
        <f>IF(C646=TRUE,_xlfn.XLOOKUP(Tabla135[[#This Row],[Id Riesgo]],Tabla13[Id Riesgo],Tabla13[Porcentaje Impacto],"",1),"")</f>
        <v/>
      </c>
      <c r="F646" s="290" t="str">
        <f t="shared" si="63"/>
        <v>RC64</v>
      </c>
      <c r="G646" s="414" t="b">
        <f>_xlfn.XLOOKUP(F646,Tabla13[Id Riesgo],Tabla13[Registro diligenciado],FALSE,1)</f>
        <v>0</v>
      </c>
      <c r="H646" s="290" t="str">
        <f>IF(G646,_xlfn.XLOOKUP(F646,Tabla6[Id Riesgo],Tabla6[DESCRIPCIÓN DEL RIESGO],FALSE,1),"")</f>
        <v/>
      </c>
      <c r="I646" s="327" t="str">
        <f>_xlfn.XLOOKUP(Tabla135[[#This Row],[Id Riesgo]],Tabla13[Id Riesgo],Tabla13[Probabilidad])</f>
        <v/>
      </c>
      <c r="J646" s="327" t="str">
        <f>_xlfn.XLOOKUP(Tabla135[[#This Row],[Id Riesgo]],Tabla13[Id Riesgo],Tabla13[Porcentaje Impacto],"",1)</f>
        <v/>
      </c>
      <c r="K646" s="311">
        <v>5</v>
      </c>
      <c r="L646" s="314"/>
      <c r="M646" s="314"/>
      <c r="N646" s="314"/>
      <c r="O646" s="295"/>
      <c r="P646" s="314"/>
      <c r="Q646" s="328" t="str">
        <f>_xlfn.TEXTJOIN(" ",TRUE,Tabla135[[#This Row],[Actividad - Acción ¿Qué?
Inicia con verbo]],Tabla135[[#This Row],[Complemento
(Observaciones o desviaciones)]])</f>
        <v/>
      </c>
      <c r="R646" s="295"/>
      <c r="S646" s="327" t="str">
        <f>_xlfn.XLOOKUP(Tabla135[[#This Row],[Tipo de control]],Tabla7[Tipo de control],Tabla7[Peso],"",1)</f>
        <v/>
      </c>
      <c r="T646" s="290" t="str">
        <f>_xlfn.XLOOKUP(Tabla135[[#This Row],[Tipo de control]],Tabla7[Tipo de control],Tabla7[Afectación matriz],"",1)</f>
        <v/>
      </c>
      <c r="U646" s="295"/>
      <c r="V646" s="327" t="str">
        <f>_xlfn.XLOOKUP(Tabla135[[#This Row],[Implementación]],Tabla11[Implementación],Tabla11[Peso],"",1)</f>
        <v/>
      </c>
      <c r="W646" s="295"/>
      <c r="X646" s="295"/>
      <c r="Y646" s="295"/>
      <c r="Z646" s="295"/>
      <c r="AA646" s="310" t="str">
        <f>IFERROR(Tabla135[[#This Row],[Peso del control]]+Tabla135[[#This Row],[Peso de la implementación]],"")</f>
        <v/>
      </c>
      <c r="AB646" s="310" t="str" cm="1">
        <f t="array" ref="AB646">IFERROR(IF(Tabla135[[#This Row],[Registro diligenciado]]=TRUE,_xlfn.IFS(AND(Tabla135[[#This Row],[No. de Control]]=1,Tabla135[[#This Row],[Desplazamiento en la Matriz]]="Probabilidad"),D646-(D646*Tabla135[[#This Row],[Valor del control]]),AND(Tabla135[[#This Row],[No. de Control]]&gt;1,Tabla135[[#This Row],[Desplazamiento en la Matriz]]="Probabilidad"),AB645-(AB645*Tabla135[[#This Row],[Valor del control]]),AND(Tabla135[[#This Row],[No. de Control]]=1,Tabla135[[#This Row],[Desplazamiento en la Matriz]]="Impacto"),D646,AND(Tabla135[[#This Row],[No. de Control]]&gt;1,Tabla135[[#This Row],[Desplazamiento en la Matriz]]="Impacto"),AB645),""),"")</f>
        <v/>
      </c>
      <c r="AC646" s="310" t="str" cm="1">
        <f t="array" ref="AC646">IFERROR(IF(Tabla135[[#This Row],[Registro diligenciado]]=TRUE,_xlfn.IFS(AND(Tabla135[[#This Row],[No. de Control]]=1,Tabla135[[#This Row],[Desplazamiento en la Matriz]]="Impacto"),E646-(E646*Tabla135[[#This Row],[Valor del control]]),AND(Tabla135[[#This Row],[No. de Control]]&gt;1,Tabla135[[#This Row],[Desplazamiento en la Matriz]]="Impacto"),AC645-(AC645*Tabla135[[#This Row],[Valor del control]]),AND(Tabla135[[#This Row],[No. de Control]]=1,Tabla135[[#This Row],[Desplazamiento en la Matriz]]="Probabilidad"),E646,AND(Tabla135[[#This Row],[No. de Control]]&gt;1,Tabla135[[#This Row],[Desplazamiento en la Matriz]]="Probabilidad"),AC645),""),"")</f>
        <v/>
      </c>
      <c r="AD646" s="310">
        <f>IFERROR(_xlfn.MINIFS(Tabla135[Probabilidad residual],Tabla135[Id Riesgo],Tabla135[[#This Row],[Id Riesgo]]),"")</f>
        <v>0</v>
      </c>
      <c r="AE646" s="310">
        <f>IFERROR(_xlfn.MINIFS(Tabla135[Impacto residual],Tabla135[Id Riesgo],Tabla135[[#This Row],[Id Riesgo]]),"")</f>
        <v>0</v>
      </c>
      <c r="AF646" s="310" t="str" cm="1">
        <f t="array" ref="AF6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6" s="310" t="str" cm="1">
        <f t="array" ref="AG6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6" s="213"/>
      <c r="AJ646" s="801">
        <f>_xlfn.MINIFS(Tabla135[Probabilidad residual],Tabla135[Id Riesgo],Tabla135[[#This Row],[Id Riesgo]])</f>
        <v>0</v>
      </c>
      <c r="AK646" s="801">
        <f>_xlfn.MINIFS(Tabla135[Impacto residual],Tabla135[Id Riesgo],Tabla135[[#This Row],[Id Riesgo]])</f>
        <v>0</v>
      </c>
      <c r="AL646" s="801"/>
      <c r="AM646" s="801"/>
      <c r="AN646" s="213"/>
      <c r="AO646" s="213"/>
      <c r="AP646" s="213"/>
      <c r="AQ646" s="213"/>
      <c r="AR646" s="213"/>
      <c r="AS646" s="213"/>
      <c r="AT646" s="213"/>
      <c r="AU646" s="213"/>
      <c r="AV646" s="213"/>
      <c r="AW646" s="213"/>
      <c r="AX646" s="213"/>
      <c r="AY646" s="213"/>
    </row>
    <row r="647" spans="1:51" ht="14.6" x14ac:dyDescent="0.4">
      <c r="A647" s="783" t="str">
        <f>Tabla135[[#This Row],[Id Riesgo]]</f>
        <v>RC64</v>
      </c>
      <c r="B647" s="784" t="str">
        <f>Tabla135[[#This Row],[Riesgo]]</f>
        <v/>
      </c>
      <c r="C647" s="776" t="b">
        <f>Tabla135[[#This Row],[Identificado en paso 1 y 2?]]</f>
        <v>0</v>
      </c>
      <c r="D647" s="801" t="str">
        <f>_xlfn.XLOOKUP(Tabla135[[#This Row],[Id Riesgo]],Tabla13[Id Riesgo],Tabla13[Probabilidad],"",1)</f>
        <v/>
      </c>
      <c r="E647" s="801" t="str">
        <f>IF(C647=TRUE,_xlfn.XLOOKUP(Tabla135[[#This Row],[Id Riesgo]],Tabla13[Id Riesgo],Tabla13[Porcentaje Impacto],"",1),"")</f>
        <v/>
      </c>
      <c r="F647" s="290" t="str">
        <f t="shared" si="63"/>
        <v>RC64</v>
      </c>
      <c r="G647" s="414" t="b">
        <f>_xlfn.XLOOKUP(F647,Tabla13[Id Riesgo],Tabla13[Registro diligenciado],FALSE,1)</f>
        <v>0</v>
      </c>
      <c r="H647" s="290" t="str">
        <f>IF(G647,_xlfn.XLOOKUP(F647,Tabla6[Id Riesgo],Tabla6[DESCRIPCIÓN DEL RIESGO],FALSE,1),"")</f>
        <v/>
      </c>
      <c r="I647" s="327" t="str">
        <f>_xlfn.XLOOKUP(Tabla135[[#This Row],[Id Riesgo]],Tabla13[Id Riesgo],Tabla13[Probabilidad])</f>
        <v/>
      </c>
      <c r="J647" s="327" t="str">
        <f>_xlfn.XLOOKUP(Tabla135[[#This Row],[Id Riesgo]],Tabla13[Id Riesgo],Tabla13[Porcentaje Impacto],"",1)</f>
        <v/>
      </c>
      <c r="K647" s="311">
        <v>6</v>
      </c>
      <c r="L647" s="314"/>
      <c r="M647" s="314"/>
      <c r="N647" s="314"/>
      <c r="O647" s="295"/>
      <c r="P647" s="314"/>
      <c r="Q647" s="328" t="str">
        <f>_xlfn.TEXTJOIN(" ",TRUE,Tabla135[[#This Row],[Actividad - Acción ¿Qué?
Inicia con verbo]],Tabla135[[#This Row],[Complemento
(Observaciones o desviaciones)]])</f>
        <v/>
      </c>
      <c r="R647" s="295"/>
      <c r="S647" s="327" t="str">
        <f>_xlfn.XLOOKUP(Tabla135[[#This Row],[Tipo de control]],Tabla7[Tipo de control],Tabla7[Peso],"",1)</f>
        <v/>
      </c>
      <c r="T647" s="290" t="str">
        <f>_xlfn.XLOOKUP(Tabla135[[#This Row],[Tipo de control]],Tabla7[Tipo de control],Tabla7[Afectación matriz],"",1)</f>
        <v/>
      </c>
      <c r="U647" s="295"/>
      <c r="V647" s="327" t="str">
        <f>_xlfn.XLOOKUP(Tabla135[[#This Row],[Implementación]],Tabla11[Implementación],Tabla11[Peso],"",1)</f>
        <v/>
      </c>
      <c r="W647" s="295"/>
      <c r="X647" s="295"/>
      <c r="Y647" s="295"/>
      <c r="Z647" s="295"/>
      <c r="AA647" s="310" t="str">
        <f>IFERROR(Tabla135[[#This Row],[Peso del control]]+Tabla135[[#This Row],[Peso de la implementación]],"")</f>
        <v/>
      </c>
      <c r="AB647" s="310" t="str" cm="1">
        <f t="array" ref="AB647">IFERROR(IF(Tabla135[[#This Row],[Registro diligenciado]]=TRUE,_xlfn.IFS(AND(Tabla135[[#This Row],[No. de Control]]=1,Tabla135[[#This Row],[Desplazamiento en la Matriz]]="Probabilidad"),D647-(D647*Tabla135[[#This Row],[Valor del control]]),AND(Tabla135[[#This Row],[No. de Control]]&gt;1,Tabla135[[#This Row],[Desplazamiento en la Matriz]]="Probabilidad"),AB646-(AB646*Tabla135[[#This Row],[Valor del control]]),AND(Tabla135[[#This Row],[No. de Control]]=1,Tabla135[[#This Row],[Desplazamiento en la Matriz]]="Impacto"),D647,AND(Tabla135[[#This Row],[No. de Control]]&gt;1,Tabla135[[#This Row],[Desplazamiento en la Matriz]]="Impacto"),AB646),""),"")</f>
        <v/>
      </c>
      <c r="AC647" s="310" t="str" cm="1">
        <f t="array" ref="AC647">IFERROR(IF(Tabla135[[#This Row],[Registro diligenciado]]=TRUE,_xlfn.IFS(AND(Tabla135[[#This Row],[No. de Control]]=1,Tabla135[[#This Row],[Desplazamiento en la Matriz]]="Impacto"),E647-(E647*Tabla135[[#This Row],[Valor del control]]),AND(Tabla135[[#This Row],[No. de Control]]&gt;1,Tabla135[[#This Row],[Desplazamiento en la Matriz]]="Impacto"),AC646-(AC646*Tabla135[[#This Row],[Valor del control]]),AND(Tabla135[[#This Row],[No. de Control]]=1,Tabla135[[#This Row],[Desplazamiento en la Matriz]]="Probabilidad"),E647,AND(Tabla135[[#This Row],[No. de Control]]&gt;1,Tabla135[[#This Row],[Desplazamiento en la Matriz]]="Probabilidad"),AC646),""),"")</f>
        <v/>
      </c>
      <c r="AD647" s="310">
        <f>IFERROR(_xlfn.MINIFS(Tabla135[Probabilidad residual],Tabla135[Id Riesgo],Tabla135[[#This Row],[Id Riesgo]]),"")</f>
        <v>0</v>
      </c>
      <c r="AE647" s="310">
        <f>IFERROR(_xlfn.MINIFS(Tabla135[Impacto residual],Tabla135[Id Riesgo],Tabla135[[#This Row],[Id Riesgo]]),"")</f>
        <v>0</v>
      </c>
      <c r="AF647" s="310" t="str" cm="1">
        <f t="array" ref="AF6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7" s="310" t="str" cm="1">
        <f t="array" ref="AG6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7" s="213"/>
      <c r="AJ647" s="801">
        <f>_xlfn.MINIFS(Tabla135[Probabilidad residual],Tabla135[Id Riesgo],Tabla135[[#This Row],[Id Riesgo]])</f>
        <v>0</v>
      </c>
      <c r="AK647" s="801">
        <f>_xlfn.MINIFS(Tabla135[Impacto residual],Tabla135[Id Riesgo],Tabla135[[#This Row],[Id Riesgo]])</f>
        <v>0</v>
      </c>
      <c r="AL647" s="801"/>
      <c r="AM647" s="801"/>
      <c r="AN647" s="213"/>
      <c r="AO647" s="213"/>
      <c r="AP647" s="213"/>
      <c r="AQ647" s="213"/>
      <c r="AR647" s="213"/>
      <c r="AS647" s="213"/>
      <c r="AT647" s="213"/>
      <c r="AU647" s="213"/>
      <c r="AV647" s="213"/>
      <c r="AW647" s="213"/>
      <c r="AX647" s="213"/>
      <c r="AY647" s="213"/>
    </row>
    <row r="648" spans="1:51" ht="14.6" x14ac:dyDescent="0.4">
      <c r="A648" s="783" t="str">
        <f>Tabla135[[#This Row],[Id Riesgo]]</f>
        <v>RC64</v>
      </c>
      <c r="B648" s="784" t="str">
        <f>Tabla135[[#This Row],[Riesgo]]</f>
        <v/>
      </c>
      <c r="C648" s="776" t="b">
        <f>Tabla135[[#This Row],[Identificado en paso 1 y 2?]]</f>
        <v>0</v>
      </c>
      <c r="D648" s="801" t="str">
        <f>_xlfn.XLOOKUP(Tabla135[[#This Row],[Id Riesgo]],Tabla13[Id Riesgo],Tabla13[Probabilidad],"",1)</f>
        <v/>
      </c>
      <c r="E648" s="801" t="str">
        <f>IF(C648=TRUE,_xlfn.XLOOKUP(Tabla135[[#This Row],[Id Riesgo]],Tabla13[Id Riesgo],Tabla13[Porcentaje Impacto],"",1),"")</f>
        <v/>
      </c>
      <c r="F648" s="290" t="str">
        <f t="shared" si="63"/>
        <v>RC64</v>
      </c>
      <c r="G648" s="414" t="b">
        <f>_xlfn.XLOOKUP(F648,Tabla13[Id Riesgo],Tabla13[Registro diligenciado],FALSE,1)</f>
        <v>0</v>
      </c>
      <c r="H648" s="290" t="str">
        <f>IF(G648,_xlfn.XLOOKUP(F648,Tabla6[Id Riesgo],Tabla6[DESCRIPCIÓN DEL RIESGO],FALSE,1),"")</f>
        <v/>
      </c>
      <c r="I648" s="327" t="str">
        <f>_xlfn.XLOOKUP(Tabla135[[#This Row],[Id Riesgo]],Tabla13[Id Riesgo],Tabla13[Probabilidad])</f>
        <v/>
      </c>
      <c r="J648" s="327" t="str">
        <f>_xlfn.XLOOKUP(Tabla135[[#This Row],[Id Riesgo]],Tabla13[Id Riesgo],Tabla13[Porcentaje Impacto],"",1)</f>
        <v/>
      </c>
      <c r="K648" s="311">
        <v>7</v>
      </c>
      <c r="L648" s="314"/>
      <c r="M648" s="314"/>
      <c r="N648" s="314"/>
      <c r="O648" s="295"/>
      <c r="P648" s="314"/>
      <c r="Q648" s="328" t="str">
        <f>_xlfn.TEXTJOIN(" ",TRUE,Tabla135[[#This Row],[Actividad - Acción ¿Qué?
Inicia con verbo]],Tabla135[[#This Row],[Complemento
(Observaciones o desviaciones)]])</f>
        <v/>
      </c>
      <c r="R648" s="295"/>
      <c r="S648" s="327" t="str">
        <f>_xlfn.XLOOKUP(Tabla135[[#This Row],[Tipo de control]],Tabla7[Tipo de control],Tabla7[Peso],"",1)</f>
        <v/>
      </c>
      <c r="T648" s="290" t="str">
        <f>_xlfn.XLOOKUP(Tabla135[[#This Row],[Tipo de control]],Tabla7[Tipo de control],Tabla7[Afectación matriz],"",1)</f>
        <v/>
      </c>
      <c r="U648" s="295"/>
      <c r="V648" s="327" t="str">
        <f>_xlfn.XLOOKUP(Tabla135[[#This Row],[Implementación]],Tabla11[Implementación],Tabla11[Peso],"",1)</f>
        <v/>
      </c>
      <c r="W648" s="295"/>
      <c r="X648" s="295"/>
      <c r="Y648" s="295"/>
      <c r="Z648" s="295"/>
      <c r="AA648" s="310" t="str">
        <f>IFERROR(Tabla135[[#This Row],[Peso del control]]+Tabla135[[#This Row],[Peso de la implementación]],"")</f>
        <v/>
      </c>
      <c r="AB648" s="310" t="str" cm="1">
        <f t="array" ref="AB648">IFERROR(IF(Tabla135[[#This Row],[Registro diligenciado]]=TRUE,_xlfn.IFS(AND(Tabla135[[#This Row],[No. de Control]]=1,Tabla135[[#This Row],[Desplazamiento en la Matriz]]="Probabilidad"),D648-(D648*Tabla135[[#This Row],[Valor del control]]),AND(Tabla135[[#This Row],[No. de Control]]&gt;1,Tabla135[[#This Row],[Desplazamiento en la Matriz]]="Probabilidad"),AB647-(AB647*Tabla135[[#This Row],[Valor del control]]),AND(Tabla135[[#This Row],[No. de Control]]=1,Tabla135[[#This Row],[Desplazamiento en la Matriz]]="Impacto"),D648,AND(Tabla135[[#This Row],[No. de Control]]&gt;1,Tabla135[[#This Row],[Desplazamiento en la Matriz]]="Impacto"),AB647),""),"")</f>
        <v/>
      </c>
      <c r="AC648" s="310" t="str" cm="1">
        <f t="array" ref="AC648">IFERROR(IF(Tabla135[[#This Row],[Registro diligenciado]]=TRUE,_xlfn.IFS(AND(Tabla135[[#This Row],[No. de Control]]=1,Tabla135[[#This Row],[Desplazamiento en la Matriz]]="Impacto"),E648-(E648*Tabla135[[#This Row],[Valor del control]]),AND(Tabla135[[#This Row],[No. de Control]]&gt;1,Tabla135[[#This Row],[Desplazamiento en la Matriz]]="Impacto"),AC647-(AC647*Tabla135[[#This Row],[Valor del control]]),AND(Tabla135[[#This Row],[No. de Control]]=1,Tabla135[[#This Row],[Desplazamiento en la Matriz]]="Probabilidad"),E648,AND(Tabla135[[#This Row],[No. de Control]]&gt;1,Tabla135[[#This Row],[Desplazamiento en la Matriz]]="Probabilidad"),AC647),""),"")</f>
        <v/>
      </c>
      <c r="AD648" s="310">
        <f>IFERROR(_xlfn.MINIFS(Tabla135[Probabilidad residual],Tabla135[Id Riesgo],Tabla135[[#This Row],[Id Riesgo]]),"")</f>
        <v>0</v>
      </c>
      <c r="AE648" s="310">
        <f>IFERROR(_xlfn.MINIFS(Tabla135[Impacto residual],Tabla135[Id Riesgo],Tabla135[[#This Row],[Id Riesgo]]),"")</f>
        <v>0</v>
      </c>
      <c r="AF648" s="310" t="str" cm="1">
        <f t="array" ref="AF6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8" s="310" t="str" cm="1">
        <f t="array" ref="AG6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8" s="213"/>
      <c r="AJ648" s="801">
        <f>_xlfn.MINIFS(Tabla135[Probabilidad residual],Tabla135[Id Riesgo],Tabla135[[#This Row],[Id Riesgo]])</f>
        <v>0</v>
      </c>
      <c r="AK648" s="801">
        <f>_xlfn.MINIFS(Tabla135[Impacto residual],Tabla135[Id Riesgo],Tabla135[[#This Row],[Id Riesgo]])</f>
        <v>0</v>
      </c>
      <c r="AL648" s="801"/>
      <c r="AM648" s="801"/>
      <c r="AN648" s="213"/>
      <c r="AO648" s="213"/>
      <c r="AP648" s="213"/>
      <c r="AQ648" s="213"/>
      <c r="AR648" s="213"/>
      <c r="AS648" s="213"/>
      <c r="AT648" s="213"/>
      <c r="AU648" s="213"/>
      <c r="AV648" s="213"/>
      <c r="AW648" s="213"/>
      <c r="AX648" s="213"/>
      <c r="AY648" s="213"/>
    </row>
    <row r="649" spans="1:51" ht="14.6" x14ac:dyDescent="0.4">
      <c r="A649" s="783" t="str">
        <f>Tabla135[[#This Row],[Id Riesgo]]</f>
        <v>RC64</v>
      </c>
      <c r="B649" s="784" t="str">
        <f>Tabla135[[#This Row],[Riesgo]]</f>
        <v/>
      </c>
      <c r="C649" s="776" t="b">
        <f>Tabla135[[#This Row],[Identificado en paso 1 y 2?]]</f>
        <v>0</v>
      </c>
      <c r="D649" s="801" t="str">
        <f>_xlfn.XLOOKUP(Tabla135[[#This Row],[Id Riesgo]],Tabla13[Id Riesgo],Tabla13[Probabilidad],"",1)</f>
        <v/>
      </c>
      <c r="E649" s="801" t="str">
        <f>IF(C649=TRUE,_xlfn.XLOOKUP(Tabla135[[#This Row],[Id Riesgo]],Tabla13[Id Riesgo],Tabla13[Porcentaje Impacto],"",1),"")</f>
        <v/>
      </c>
      <c r="F649" s="290" t="str">
        <f t="shared" si="63"/>
        <v>RC64</v>
      </c>
      <c r="G649" s="414" t="b">
        <f>_xlfn.XLOOKUP(F649,Tabla13[Id Riesgo],Tabla13[Registro diligenciado],FALSE,1)</f>
        <v>0</v>
      </c>
      <c r="H649" s="290" t="str">
        <f>IF(G649,_xlfn.XLOOKUP(F649,Tabla6[Id Riesgo],Tabla6[DESCRIPCIÓN DEL RIESGO],FALSE,1),"")</f>
        <v/>
      </c>
      <c r="I649" s="327" t="str">
        <f>_xlfn.XLOOKUP(Tabla135[[#This Row],[Id Riesgo]],Tabla13[Id Riesgo],Tabla13[Probabilidad])</f>
        <v/>
      </c>
      <c r="J649" s="327" t="str">
        <f>_xlfn.XLOOKUP(Tabla135[[#This Row],[Id Riesgo]],Tabla13[Id Riesgo],Tabla13[Porcentaje Impacto],"",1)</f>
        <v/>
      </c>
      <c r="K649" s="311">
        <v>8</v>
      </c>
      <c r="L649" s="314"/>
      <c r="M649" s="314"/>
      <c r="N649" s="314"/>
      <c r="O649" s="295"/>
      <c r="P649" s="314"/>
      <c r="Q649" s="328" t="str">
        <f>_xlfn.TEXTJOIN(" ",TRUE,Tabla135[[#This Row],[Actividad - Acción ¿Qué?
Inicia con verbo]],Tabla135[[#This Row],[Complemento
(Observaciones o desviaciones)]])</f>
        <v/>
      </c>
      <c r="R649" s="295"/>
      <c r="S649" s="327" t="str">
        <f>_xlfn.XLOOKUP(Tabla135[[#This Row],[Tipo de control]],Tabla7[Tipo de control],Tabla7[Peso],"",1)</f>
        <v/>
      </c>
      <c r="T649" s="290" t="str">
        <f>_xlfn.XLOOKUP(Tabla135[[#This Row],[Tipo de control]],Tabla7[Tipo de control],Tabla7[Afectación matriz],"",1)</f>
        <v/>
      </c>
      <c r="U649" s="295"/>
      <c r="V649" s="327" t="str">
        <f>_xlfn.XLOOKUP(Tabla135[[#This Row],[Implementación]],Tabla11[Implementación],Tabla11[Peso],"",1)</f>
        <v/>
      </c>
      <c r="W649" s="295"/>
      <c r="X649" s="295"/>
      <c r="Y649" s="295"/>
      <c r="Z649" s="295"/>
      <c r="AA649" s="310" t="str">
        <f>IFERROR(Tabla135[[#This Row],[Peso del control]]+Tabla135[[#This Row],[Peso de la implementación]],"")</f>
        <v/>
      </c>
      <c r="AB649" s="310" t="str" cm="1">
        <f t="array" ref="AB649">IFERROR(IF(Tabla135[[#This Row],[Registro diligenciado]]=TRUE,_xlfn.IFS(AND(Tabla135[[#This Row],[No. de Control]]=1,Tabla135[[#This Row],[Desplazamiento en la Matriz]]="Probabilidad"),D649-(D649*Tabla135[[#This Row],[Valor del control]]),AND(Tabla135[[#This Row],[No. de Control]]&gt;1,Tabla135[[#This Row],[Desplazamiento en la Matriz]]="Probabilidad"),AB648-(AB648*Tabla135[[#This Row],[Valor del control]]),AND(Tabla135[[#This Row],[No. de Control]]=1,Tabla135[[#This Row],[Desplazamiento en la Matriz]]="Impacto"),D649,AND(Tabla135[[#This Row],[No. de Control]]&gt;1,Tabla135[[#This Row],[Desplazamiento en la Matriz]]="Impacto"),AB648),""),"")</f>
        <v/>
      </c>
      <c r="AC649" s="310" t="str" cm="1">
        <f t="array" ref="AC649">IFERROR(IF(Tabla135[[#This Row],[Registro diligenciado]]=TRUE,_xlfn.IFS(AND(Tabla135[[#This Row],[No. de Control]]=1,Tabla135[[#This Row],[Desplazamiento en la Matriz]]="Impacto"),E649-(E649*Tabla135[[#This Row],[Valor del control]]),AND(Tabla135[[#This Row],[No. de Control]]&gt;1,Tabla135[[#This Row],[Desplazamiento en la Matriz]]="Impacto"),AC648-(AC648*Tabla135[[#This Row],[Valor del control]]),AND(Tabla135[[#This Row],[No. de Control]]=1,Tabla135[[#This Row],[Desplazamiento en la Matriz]]="Probabilidad"),E649,AND(Tabla135[[#This Row],[No. de Control]]&gt;1,Tabla135[[#This Row],[Desplazamiento en la Matriz]]="Probabilidad"),AC648),""),"")</f>
        <v/>
      </c>
      <c r="AD649" s="310">
        <f>IFERROR(_xlfn.MINIFS(Tabla135[Probabilidad residual],Tabla135[Id Riesgo],Tabla135[[#This Row],[Id Riesgo]]),"")</f>
        <v>0</v>
      </c>
      <c r="AE649" s="310">
        <f>IFERROR(_xlfn.MINIFS(Tabla135[Impacto residual],Tabla135[Id Riesgo],Tabla135[[#This Row],[Id Riesgo]]),"")</f>
        <v>0</v>
      </c>
      <c r="AF649" s="310" t="str" cm="1">
        <f t="array" ref="AF6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49" s="310" t="str" cm="1">
        <f t="array" ref="AG6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49" s="213"/>
      <c r="AJ649" s="801">
        <f>_xlfn.MINIFS(Tabla135[Probabilidad residual],Tabla135[Id Riesgo],Tabla135[[#This Row],[Id Riesgo]])</f>
        <v>0</v>
      </c>
      <c r="AK649" s="801">
        <f>_xlfn.MINIFS(Tabla135[Impacto residual],Tabla135[Id Riesgo],Tabla135[[#This Row],[Id Riesgo]])</f>
        <v>0</v>
      </c>
      <c r="AL649" s="801"/>
      <c r="AM649" s="801"/>
      <c r="AN649" s="213"/>
      <c r="AO649" s="213"/>
      <c r="AP649" s="213"/>
      <c r="AQ649" s="213"/>
      <c r="AR649" s="213"/>
      <c r="AS649" s="213"/>
      <c r="AT649" s="213"/>
      <c r="AU649" s="213"/>
      <c r="AV649" s="213"/>
      <c r="AW649" s="213"/>
      <c r="AX649" s="213"/>
      <c r="AY649" s="213"/>
    </row>
    <row r="650" spans="1:51" ht="14.6" x14ac:dyDescent="0.4">
      <c r="A650" s="783" t="str">
        <f>Tabla135[[#This Row],[Id Riesgo]]</f>
        <v>RC64</v>
      </c>
      <c r="B650" s="784" t="str">
        <f>Tabla135[[#This Row],[Riesgo]]</f>
        <v/>
      </c>
      <c r="C650" s="776" t="b">
        <f>Tabla135[[#This Row],[Identificado en paso 1 y 2?]]</f>
        <v>0</v>
      </c>
      <c r="D650" s="801" t="str">
        <f>_xlfn.XLOOKUP(Tabla135[[#This Row],[Id Riesgo]],Tabla13[Id Riesgo],Tabla13[Probabilidad],"",1)</f>
        <v/>
      </c>
      <c r="E650" s="801" t="str">
        <f>IF(C650=TRUE,_xlfn.XLOOKUP(Tabla135[[#This Row],[Id Riesgo]],Tabla13[Id Riesgo],Tabla13[Porcentaje Impacto],"",1),"")</f>
        <v/>
      </c>
      <c r="F650" s="290" t="str">
        <f t="shared" si="63"/>
        <v>RC64</v>
      </c>
      <c r="G650" s="414" t="b">
        <f>_xlfn.XLOOKUP(F650,Tabla13[Id Riesgo],Tabla13[Registro diligenciado],FALSE,1)</f>
        <v>0</v>
      </c>
      <c r="H650" s="290" t="str">
        <f>IF(G650,_xlfn.XLOOKUP(F650,Tabla6[Id Riesgo],Tabla6[DESCRIPCIÓN DEL RIESGO],FALSE,1),"")</f>
        <v/>
      </c>
      <c r="I650" s="327" t="str">
        <f>_xlfn.XLOOKUP(Tabla135[[#This Row],[Id Riesgo]],Tabla13[Id Riesgo],Tabla13[Probabilidad])</f>
        <v/>
      </c>
      <c r="J650" s="327" t="str">
        <f>_xlfn.XLOOKUP(Tabla135[[#This Row],[Id Riesgo]],Tabla13[Id Riesgo],Tabla13[Porcentaje Impacto],"",1)</f>
        <v/>
      </c>
      <c r="K650" s="311">
        <v>9</v>
      </c>
      <c r="L650" s="314"/>
      <c r="M650" s="314"/>
      <c r="N650" s="314"/>
      <c r="O650" s="295"/>
      <c r="P650" s="314"/>
      <c r="Q650" s="328" t="str">
        <f>_xlfn.TEXTJOIN(" ",TRUE,Tabla135[[#This Row],[Actividad - Acción ¿Qué?
Inicia con verbo]],Tabla135[[#This Row],[Complemento
(Observaciones o desviaciones)]])</f>
        <v/>
      </c>
      <c r="R650" s="295"/>
      <c r="S650" s="327" t="str">
        <f>_xlfn.XLOOKUP(Tabla135[[#This Row],[Tipo de control]],Tabla7[Tipo de control],Tabla7[Peso],"",1)</f>
        <v/>
      </c>
      <c r="T650" s="290" t="str">
        <f>_xlfn.XLOOKUP(Tabla135[[#This Row],[Tipo de control]],Tabla7[Tipo de control],Tabla7[Afectación matriz],"",1)</f>
        <v/>
      </c>
      <c r="U650" s="295"/>
      <c r="V650" s="327" t="str">
        <f>_xlfn.XLOOKUP(Tabla135[[#This Row],[Implementación]],Tabla11[Implementación],Tabla11[Peso],"",1)</f>
        <v/>
      </c>
      <c r="W650" s="295"/>
      <c r="X650" s="295"/>
      <c r="Y650" s="295"/>
      <c r="Z650" s="295"/>
      <c r="AA650" s="310" t="str">
        <f>IFERROR(Tabla135[[#This Row],[Peso del control]]+Tabla135[[#This Row],[Peso de la implementación]],"")</f>
        <v/>
      </c>
      <c r="AB650" s="310" t="str" cm="1">
        <f t="array" ref="AB650">IFERROR(IF(Tabla135[[#This Row],[Registro diligenciado]]=TRUE,_xlfn.IFS(AND(Tabla135[[#This Row],[No. de Control]]=1,Tabla135[[#This Row],[Desplazamiento en la Matriz]]="Probabilidad"),D650-(D650*Tabla135[[#This Row],[Valor del control]]),AND(Tabla135[[#This Row],[No. de Control]]&gt;1,Tabla135[[#This Row],[Desplazamiento en la Matriz]]="Probabilidad"),AB649-(AB649*Tabla135[[#This Row],[Valor del control]]),AND(Tabla135[[#This Row],[No. de Control]]=1,Tabla135[[#This Row],[Desplazamiento en la Matriz]]="Impacto"),D650,AND(Tabla135[[#This Row],[No. de Control]]&gt;1,Tabla135[[#This Row],[Desplazamiento en la Matriz]]="Impacto"),AB649),""),"")</f>
        <v/>
      </c>
      <c r="AC650" s="310" t="str" cm="1">
        <f t="array" ref="AC650">IFERROR(IF(Tabla135[[#This Row],[Registro diligenciado]]=TRUE,_xlfn.IFS(AND(Tabla135[[#This Row],[No. de Control]]=1,Tabla135[[#This Row],[Desplazamiento en la Matriz]]="Impacto"),E650-(E650*Tabla135[[#This Row],[Valor del control]]),AND(Tabla135[[#This Row],[No. de Control]]&gt;1,Tabla135[[#This Row],[Desplazamiento en la Matriz]]="Impacto"),AC649-(AC649*Tabla135[[#This Row],[Valor del control]]),AND(Tabla135[[#This Row],[No. de Control]]=1,Tabla135[[#This Row],[Desplazamiento en la Matriz]]="Probabilidad"),E650,AND(Tabla135[[#This Row],[No. de Control]]&gt;1,Tabla135[[#This Row],[Desplazamiento en la Matriz]]="Probabilidad"),AC649),""),"")</f>
        <v/>
      </c>
      <c r="AD650" s="310">
        <f>IFERROR(_xlfn.MINIFS(Tabla135[Probabilidad residual],Tabla135[Id Riesgo],Tabla135[[#This Row],[Id Riesgo]]),"")</f>
        <v>0</v>
      </c>
      <c r="AE650" s="310">
        <f>IFERROR(_xlfn.MINIFS(Tabla135[Impacto residual],Tabla135[Id Riesgo],Tabla135[[#This Row],[Id Riesgo]]),"")</f>
        <v>0</v>
      </c>
      <c r="AF650" s="310" t="str" cm="1">
        <f t="array" ref="AF6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0" s="310" t="str" cm="1">
        <f t="array" ref="AG6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0" s="213"/>
      <c r="AJ650" s="801">
        <f>_xlfn.MINIFS(Tabla135[Probabilidad residual],Tabla135[Id Riesgo],Tabla135[[#This Row],[Id Riesgo]])</f>
        <v>0</v>
      </c>
      <c r="AK650" s="801">
        <f>_xlfn.MINIFS(Tabla135[Impacto residual],Tabla135[Id Riesgo],Tabla135[[#This Row],[Id Riesgo]])</f>
        <v>0</v>
      </c>
      <c r="AL650" s="801"/>
      <c r="AM650" s="801"/>
      <c r="AN650" s="213"/>
      <c r="AO650" s="213"/>
      <c r="AP650" s="213"/>
      <c r="AQ650" s="213"/>
      <c r="AR650" s="213"/>
      <c r="AS650" s="213"/>
      <c r="AT650" s="213"/>
      <c r="AU650" s="213"/>
      <c r="AV650" s="213"/>
      <c r="AW650" s="213"/>
      <c r="AX650" s="213"/>
      <c r="AY650" s="213"/>
    </row>
    <row r="651" spans="1:51" ht="14.6" x14ac:dyDescent="0.4">
      <c r="A651" s="783" t="str">
        <f>Tabla135[[#This Row],[Id Riesgo]]</f>
        <v>RC64</v>
      </c>
      <c r="B651" s="784" t="str">
        <f>Tabla135[[#This Row],[Riesgo]]</f>
        <v/>
      </c>
      <c r="C651" s="776" t="b">
        <f>Tabla135[[#This Row],[Identificado en paso 1 y 2?]]</f>
        <v>0</v>
      </c>
      <c r="D651" s="801" t="str">
        <f>_xlfn.XLOOKUP(Tabla135[[#This Row],[Id Riesgo]],Tabla13[Id Riesgo],Tabla13[Probabilidad],"",1)</f>
        <v/>
      </c>
      <c r="E651" s="801" t="str">
        <f>IF(C651=TRUE,_xlfn.XLOOKUP(Tabla135[[#This Row],[Id Riesgo]],Tabla13[Id Riesgo],Tabla13[Porcentaje Impacto],"",1),"")</f>
        <v/>
      </c>
      <c r="F651" s="290" t="str">
        <f t="shared" si="63"/>
        <v>RC64</v>
      </c>
      <c r="G651" s="414" t="b">
        <f>_xlfn.XLOOKUP(F651,Tabla13[Id Riesgo],Tabla13[Registro diligenciado],FALSE,1)</f>
        <v>0</v>
      </c>
      <c r="H651" s="290" t="str">
        <f>IF(G651,_xlfn.XLOOKUP(F651,Tabla6[Id Riesgo],Tabla6[DESCRIPCIÓN DEL RIESGO],FALSE,1),"")</f>
        <v/>
      </c>
      <c r="I651" s="327" t="str">
        <f>_xlfn.XLOOKUP(Tabla135[[#This Row],[Id Riesgo]],Tabla13[Id Riesgo],Tabla13[Probabilidad])</f>
        <v/>
      </c>
      <c r="J651" s="327" t="str">
        <f>_xlfn.XLOOKUP(Tabla135[[#This Row],[Id Riesgo]],Tabla13[Id Riesgo],Tabla13[Porcentaje Impacto],"",1)</f>
        <v/>
      </c>
      <c r="K651" s="311">
        <v>10</v>
      </c>
      <c r="L651" s="314"/>
      <c r="M651" s="314"/>
      <c r="N651" s="314"/>
      <c r="O651" s="295"/>
      <c r="P651" s="314"/>
      <c r="Q651" s="328" t="str">
        <f>_xlfn.TEXTJOIN(" ",TRUE,Tabla135[[#This Row],[Actividad - Acción ¿Qué?
Inicia con verbo]],Tabla135[[#This Row],[Complemento
(Observaciones o desviaciones)]])</f>
        <v/>
      </c>
      <c r="R651" s="295"/>
      <c r="S651" s="327" t="str">
        <f>_xlfn.XLOOKUP(Tabla135[[#This Row],[Tipo de control]],Tabla7[Tipo de control],Tabla7[Peso],"",1)</f>
        <v/>
      </c>
      <c r="T651" s="290" t="str">
        <f>_xlfn.XLOOKUP(Tabla135[[#This Row],[Tipo de control]],Tabla7[Tipo de control],Tabla7[Afectación matriz],"",1)</f>
        <v/>
      </c>
      <c r="U651" s="295"/>
      <c r="V651" s="327" t="str">
        <f>_xlfn.XLOOKUP(Tabla135[[#This Row],[Implementación]],Tabla11[Implementación],Tabla11[Peso],"",1)</f>
        <v/>
      </c>
      <c r="W651" s="295"/>
      <c r="X651" s="295"/>
      <c r="Y651" s="295"/>
      <c r="Z651" s="295"/>
      <c r="AA651" s="310" t="str">
        <f>IFERROR(Tabla135[[#This Row],[Peso del control]]+Tabla135[[#This Row],[Peso de la implementación]],"")</f>
        <v/>
      </c>
      <c r="AB651" s="310" t="str" cm="1">
        <f t="array" ref="AB651">IFERROR(IF(Tabla135[[#This Row],[Registro diligenciado]]=TRUE,_xlfn.IFS(AND(Tabla135[[#This Row],[No. de Control]]=1,Tabla135[[#This Row],[Desplazamiento en la Matriz]]="Probabilidad"),D651-(D651*Tabla135[[#This Row],[Valor del control]]),AND(Tabla135[[#This Row],[No. de Control]]&gt;1,Tabla135[[#This Row],[Desplazamiento en la Matriz]]="Probabilidad"),AB650-(AB650*Tabla135[[#This Row],[Valor del control]]),AND(Tabla135[[#This Row],[No. de Control]]=1,Tabla135[[#This Row],[Desplazamiento en la Matriz]]="Impacto"),D651,AND(Tabla135[[#This Row],[No. de Control]]&gt;1,Tabla135[[#This Row],[Desplazamiento en la Matriz]]="Impacto"),AB650),""),"")</f>
        <v/>
      </c>
      <c r="AC651" s="310" t="str" cm="1">
        <f t="array" ref="AC651">IFERROR(IF(Tabla135[[#This Row],[Registro diligenciado]]=TRUE,_xlfn.IFS(AND(Tabla135[[#This Row],[No. de Control]]=1,Tabla135[[#This Row],[Desplazamiento en la Matriz]]="Impacto"),E651-(E651*Tabla135[[#This Row],[Valor del control]]),AND(Tabla135[[#This Row],[No. de Control]]&gt;1,Tabla135[[#This Row],[Desplazamiento en la Matriz]]="Impacto"),AC650-(AC650*Tabla135[[#This Row],[Valor del control]]),AND(Tabla135[[#This Row],[No. de Control]]=1,Tabla135[[#This Row],[Desplazamiento en la Matriz]]="Probabilidad"),E651,AND(Tabla135[[#This Row],[No. de Control]]&gt;1,Tabla135[[#This Row],[Desplazamiento en la Matriz]]="Probabilidad"),AC650),""),"")</f>
        <v/>
      </c>
      <c r="AD651" s="310">
        <f>IFERROR(_xlfn.MINIFS(Tabla135[Probabilidad residual],Tabla135[Id Riesgo],Tabla135[[#This Row],[Id Riesgo]]),"")</f>
        <v>0</v>
      </c>
      <c r="AE651" s="310">
        <f>IFERROR(_xlfn.MINIFS(Tabla135[Impacto residual],Tabla135[Id Riesgo],Tabla135[[#This Row],[Id Riesgo]]),"")</f>
        <v>0</v>
      </c>
      <c r="AF651" s="310" t="str" cm="1">
        <f t="array" ref="AF6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1" s="310" t="str" cm="1">
        <f t="array" ref="AG6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1" s="213"/>
      <c r="AJ651" s="801">
        <f>_xlfn.MINIFS(Tabla135[Probabilidad residual],Tabla135[Id Riesgo],Tabla135[[#This Row],[Id Riesgo]])</f>
        <v>0</v>
      </c>
      <c r="AK651" s="801">
        <f>_xlfn.MINIFS(Tabla135[Impacto residual],Tabla135[Id Riesgo],Tabla135[[#This Row],[Id Riesgo]])</f>
        <v>0</v>
      </c>
      <c r="AL651" s="801"/>
      <c r="AM651" s="801"/>
      <c r="AN651" s="213"/>
      <c r="AO651" s="213"/>
      <c r="AP651" s="213"/>
      <c r="AQ651" s="213"/>
      <c r="AR651" s="213"/>
      <c r="AS651" s="213"/>
      <c r="AT651" s="213"/>
      <c r="AU651" s="213"/>
      <c r="AV651" s="213"/>
      <c r="AW651" s="213"/>
      <c r="AX651" s="213"/>
      <c r="AY651" s="213"/>
    </row>
    <row r="652" spans="1:51" ht="14.6" x14ac:dyDescent="0.4">
      <c r="A652" s="783" t="str">
        <f>Tabla135[[#This Row],[Id Riesgo]]</f>
        <v>RC65</v>
      </c>
      <c r="B652" s="784" t="str">
        <f>Tabla135[[#This Row],[Riesgo]]</f>
        <v/>
      </c>
      <c r="C652" s="776" t="b">
        <f>Tabla135[[#This Row],[Identificado en paso 1 y 2?]]</f>
        <v>0</v>
      </c>
      <c r="D652" s="801" t="str">
        <f>_xlfn.XLOOKUP(Tabla135[[#This Row],[Id Riesgo]],Tabla13[Id Riesgo],Tabla13[Probabilidad],"",1)</f>
        <v/>
      </c>
      <c r="E652" s="801" t="str">
        <f>IF(C652=TRUE,_xlfn.XLOOKUP(Tabla135[[#This Row],[Id Riesgo]],Tabla13[Id Riesgo],Tabla13[Porcentaje Impacto],"",1),"")</f>
        <v/>
      </c>
      <c r="F652" s="290" t="s">
        <v>656</v>
      </c>
      <c r="G652" s="414" t="b">
        <f>_xlfn.XLOOKUP(F652,Tabla13[Id Riesgo],Tabla13[Registro diligenciado],FALSE,1)</f>
        <v>0</v>
      </c>
      <c r="H652" s="290" t="str">
        <f>IF(G652,_xlfn.XLOOKUP(F652,Tabla6[Id Riesgo],Tabla6[DESCRIPCIÓN DEL RIESGO],FALSE,1),"")</f>
        <v/>
      </c>
      <c r="I652" s="327" t="str">
        <f>_xlfn.XLOOKUP(Tabla135[[#This Row],[Id Riesgo]],Tabla13[Id Riesgo],Tabla13[Probabilidad])</f>
        <v/>
      </c>
      <c r="J652" s="327" t="str">
        <f>_xlfn.XLOOKUP(Tabla135[[#This Row],[Id Riesgo]],Tabla13[Id Riesgo],Tabla13[Porcentaje Impacto],"",1)</f>
        <v/>
      </c>
      <c r="K652" s="311">
        <v>1</v>
      </c>
      <c r="L652" s="314"/>
      <c r="M652" s="314"/>
      <c r="N652" s="314"/>
      <c r="O652" s="295"/>
      <c r="P652" s="314"/>
      <c r="Q652" s="328" t="str">
        <f>_xlfn.TEXTJOIN(" ",TRUE,Tabla135[[#This Row],[Actividad - Acción ¿Qué?
Inicia con verbo]],Tabla135[[#This Row],[Complemento
(Observaciones o desviaciones)]])</f>
        <v/>
      </c>
      <c r="R652" s="295"/>
      <c r="S652" s="327" t="str">
        <f>_xlfn.XLOOKUP(Tabla135[[#This Row],[Tipo de control]],Tabla7[Tipo de control],Tabla7[Peso],"",1)</f>
        <v/>
      </c>
      <c r="T652" s="290" t="str">
        <f>_xlfn.XLOOKUP(Tabla135[[#This Row],[Tipo de control]],Tabla7[Tipo de control],Tabla7[Afectación matriz],"",1)</f>
        <v/>
      </c>
      <c r="U652" s="295"/>
      <c r="V652" s="327" t="str">
        <f>_xlfn.XLOOKUP(Tabla135[[#This Row],[Implementación]],Tabla11[Implementación],Tabla11[Peso],"",1)</f>
        <v/>
      </c>
      <c r="W652" s="295"/>
      <c r="X652" s="295"/>
      <c r="Y652" s="295"/>
      <c r="Z652" s="295"/>
      <c r="AA652" s="310" t="str">
        <f>IFERROR(Tabla135[[#This Row],[Peso del control]]+Tabla135[[#This Row],[Peso de la implementación]],"")</f>
        <v/>
      </c>
      <c r="AB652" s="310" t="str" cm="1">
        <f t="array" ref="AB652">IFERROR(IF(Tabla135[[#This Row],[Registro diligenciado]]=TRUE,_xlfn.IFS(AND(Tabla135[[#This Row],[No. de Control]]=1,Tabla135[[#This Row],[Desplazamiento en la Matriz]]="Probabilidad"),D652-(D652*Tabla135[[#This Row],[Valor del control]]),AND(Tabla135[[#This Row],[No. de Control]]&gt;1,Tabla135[[#This Row],[Desplazamiento en la Matriz]]="Probabilidad"),AB651-(AB651*Tabla135[[#This Row],[Valor del control]]),AND(Tabla135[[#This Row],[No. de Control]]=1,Tabla135[[#This Row],[Desplazamiento en la Matriz]]="Impacto"),D652,AND(Tabla135[[#This Row],[No. de Control]]&gt;1,Tabla135[[#This Row],[Desplazamiento en la Matriz]]="Impacto"),AB651),""),"")</f>
        <v/>
      </c>
      <c r="AC652" s="310" t="str" cm="1">
        <f t="array" ref="AC652">IFERROR(IF(Tabla135[[#This Row],[Registro diligenciado]]=TRUE,_xlfn.IFS(AND(Tabla135[[#This Row],[No. de Control]]=1,Tabla135[[#This Row],[Desplazamiento en la Matriz]]="Impacto"),E652-(E652*Tabla135[[#This Row],[Valor del control]]),AND(Tabla135[[#This Row],[No. de Control]]&gt;1,Tabla135[[#This Row],[Desplazamiento en la Matriz]]="Impacto"),AC651-(AC651*Tabla135[[#This Row],[Valor del control]]),AND(Tabla135[[#This Row],[No. de Control]]=1,Tabla135[[#This Row],[Desplazamiento en la Matriz]]="Probabilidad"),E652,AND(Tabla135[[#This Row],[No. de Control]]&gt;1,Tabla135[[#This Row],[Desplazamiento en la Matriz]]="Probabilidad"),AC651),""),"")</f>
        <v/>
      </c>
      <c r="AD652" s="310">
        <f>IFERROR(_xlfn.MINIFS(Tabla135[Probabilidad residual],Tabla135[Id Riesgo],Tabla135[[#This Row],[Id Riesgo]]),"")</f>
        <v>0</v>
      </c>
      <c r="AE652" s="310">
        <f>IFERROR(_xlfn.MINIFS(Tabla135[Impacto residual],Tabla135[Id Riesgo],Tabla135[[#This Row],[Id Riesgo]]),"")</f>
        <v>0</v>
      </c>
      <c r="AF652" s="310" t="str" cm="1">
        <f t="array" ref="AF6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2" s="310" t="str" cm="1">
        <f t="array" ref="AG6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2" s="213"/>
      <c r="AJ652" s="801">
        <f>_xlfn.MINIFS(Tabla135[Probabilidad residual],Tabla135[Id Riesgo],Tabla135[[#This Row],[Id Riesgo]])</f>
        <v>0</v>
      </c>
      <c r="AK652" s="801">
        <f>_xlfn.MINIFS(Tabla135[Impacto residual],Tabla135[Id Riesgo],Tabla135[[#This Row],[Id Riesgo]])</f>
        <v>0</v>
      </c>
      <c r="AL652" s="801" t="str" cm="1">
        <f t="array" ref="AL652">IFERROR(_xlfn.IFS(AND(AJ652&gt;=CONFIGURACIÓN!$BF$6,AJ652&lt;=CONFIGURACIÓN!$BG$6),CONFIGURACIÓN!$BE$6,AND(AJ652&gt;=CONFIGURACIÓN!$BF$7,AJ652&lt;=CONFIGURACIÓN!$BG$7),CONFIGURACIÓN!$BE$7,AND(AJ652&gt;=CONFIGURACIÓN!$BF$8,AJ652&lt;=CONFIGURACIÓN!$BG$8),CONFIGURACIÓN!$BE$8,AND(AJ652&gt;=CONFIGURACIÓN!$BF$9,AJ652&lt;=CONFIGURACIÓN!$BG$9),CONFIGURACIÓN!$BE$9,AND(AJ652&gt;=CONFIGURACIÓN!$BF$10,AJ652&lt;=CONFIGURACIÓN!$BG$10),CONFIGURACIÓN!$BE$10),"")</f>
        <v/>
      </c>
      <c r="AM652" s="801" t="str" cm="1">
        <f t="array" ref="AM652">IFERROR(_xlfn.IFS(AND(AK652&gt;=CONFIGURACIÓN!$BJ$6,AK652&lt;=CONFIGURACIÓN!$BK$6),CONFIGURACIÓN!$BI$6,AND(AK652&gt;=CONFIGURACIÓN!$BJ$7,AK652&lt;=CONFIGURACIÓN!$BK$7),CONFIGURACIÓN!$BI$7,AND(AK652&gt;=CONFIGURACIÓN!$BJ$8,AK652&lt;=CONFIGURACIÓN!$BK$8),CONFIGURACIÓN!$BI$8,AND(AK652&gt;=CONFIGURACIÓN!$BJ$9,AK652&lt;=CONFIGURACIÓN!$BK$9),CONFIGURACIÓN!$BI$9,AND(AK652&gt;=CONFIGURACIÓN!$BJ$10,AK652&lt;=CONFIGURACIÓN!$BK$10),CONFIGURACIÓN!$BI$10),"")</f>
        <v/>
      </c>
      <c r="AN652" s="213"/>
      <c r="AO652" s="213"/>
      <c r="AP652" s="213"/>
      <c r="AQ652" s="213"/>
      <c r="AR652" s="213"/>
      <c r="AS652" s="213"/>
      <c r="AT652" s="213"/>
      <c r="AU652" s="213"/>
      <c r="AV652" s="213"/>
      <c r="AW652" s="213"/>
      <c r="AX652" s="213"/>
      <c r="AY652" s="213"/>
    </row>
    <row r="653" spans="1:51" ht="14.6" x14ac:dyDescent="0.4">
      <c r="A653" s="783" t="str">
        <f>Tabla135[[#This Row],[Id Riesgo]]</f>
        <v>RC65</v>
      </c>
      <c r="B653" s="784" t="str">
        <f>Tabla135[[#This Row],[Riesgo]]</f>
        <v/>
      </c>
      <c r="C653" s="776" t="b">
        <f>Tabla135[[#This Row],[Identificado en paso 1 y 2?]]</f>
        <v>0</v>
      </c>
      <c r="D653" s="801" t="str">
        <f>_xlfn.XLOOKUP(Tabla135[[#This Row],[Id Riesgo]],Tabla13[Id Riesgo],Tabla13[Probabilidad],"",1)</f>
        <v/>
      </c>
      <c r="E653" s="801" t="str">
        <f>IF(C653=TRUE,_xlfn.XLOOKUP(Tabla135[[#This Row],[Id Riesgo]],Tabla13[Id Riesgo],Tabla13[Porcentaje Impacto],"",1),"")</f>
        <v/>
      </c>
      <c r="F653" s="290" t="str">
        <f t="shared" ref="F653:F661" si="64">F652</f>
        <v>RC65</v>
      </c>
      <c r="G653" s="414" t="b">
        <f>_xlfn.XLOOKUP(F653,Tabla13[Id Riesgo],Tabla13[Registro diligenciado],FALSE,1)</f>
        <v>0</v>
      </c>
      <c r="H653" s="290" t="str">
        <f>IF(G653,_xlfn.XLOOKUP(F653,Tabla6[Id Riesgo],Tabla6[DESCRIPCIÓN DEL RIESGO],FALSE,1),"")</f>
        <v/>
      </c>
      <c r="I653" s="327" t="str">
        <f>_xlfn.XLOOKUP(Tabla135[[#This Row],[Id Riesgo]],Tabla13[Id Riesgo],Tabla13[Probabilidad])</f>
        <v/>
      </c>
      <c r="J653" s="327" t="str">
        <f>_xlfn.XLOOKUP(Tabla135[[#This Row],[Id Riesgo]],Tabla13[Id Riesgo],Tabla13[Porcentaje Impacto],"",1)</f>
        <v/>
      </c>
      <c r="K653" s="311">
        <v>2</v>
      </c>
      <c r="L653" s="314"/>
      <c r="M653" s="314"/>
      <c r="N653" s="314"/>
      <c r="O653" s="295"/>
      <c r="P653" s="314"/>
      <c r="Q653" s="328" t="str">
        <f>_xlfn.TEXTJOIN(" ",TRUE,Tabla135[[#This Row],[Actividad - Acción ¿Qué?
Inicia con verbo]],Tabla135[[#This Row],[Complemento
(Observaciones o desviaciones)]])</f>
        <v/>
      </c>
      <c r="R653" s="295"/>
      <c r="S653" s="327" t="str">
        <f>_xlfn.XLOOKUP(Tabla135[[#This Row],[Tipo de control]],Tabla7[Tipo de control],Tabla7[Peso],"",1)</f>
        <v/>
      </c>
      <c r="T653" s="290" t="str">
        <f>_xlfn.XLOOKUP(Tabla135[[#This Row],[Tipo de control]],Tabla7[Tipo de control],Tabla7[Afectación matriz],"",1)</f>
        <v/>
      </c>
      <c r="U653" s="295"/>
      <c r="V653" s="327" t="str">
        <f>_xlfn.XLOOKUP(Tabla135[[#This Row],[Implementación]],Tabla11[Implementación],Tabla11[Peso],"",1)</f>
        <v/>
      </c>
      <c r="W653" s="295"/>
      <c r="X653" s="295"/>
      <c r="Y653" s="295"/>
      <c r="Z653" s="295"/>
      <c r="AA653" s="310" t="str">
        <f>IFERROR(Tabla135[[#This Row],[Peso del control]]+Tabla135[[#This Row],[Peso de la implementación]],"")</f>
        <v/>
      </c>
      <c r="AB653" s="310" t="str" cm="1">
        <f t="array" ref="AB653">IFERROR(IF(Tabla135[[#This Row],[Registro diligenciado]]=TRUE,_xlfn.IFS(AND(Tabla135[[#This Row],[No. de Control]]=1,Tabla135[[#This Row],[Desplazamiento en la Matriz]]="Probabilidad"),D653-(D653*Tabla135[[#This Row],[Valor del control]]),AND(Tabla135[[#This Row],[No. de Control]]&gt;1,Tabla135[[#This Row],[Desplazamiento en la Matriz]]="Probabilidad"),AB652-(AB652*Tabla135[[#This Row],[Valor del control]]),AND(Tabla135[[#This Row],[No. de Control]]=1,Tabla135[[#This Row],[Desplazamiento en la Matriz]]="Impacto"),D653,AND(Tabla135[[#This Row],[No. de Control]]&gt;1,Tabla135[[#This Row],[Desplazamiento en la Matriz]]="Impacto"),AB652),""),"")</f>
        <v/>
      </c>
      <c r="AC653" s="310" t="str" cm="1">
        <f t="array" ref="AC653">IFERROR(IF(Tabla135[[#This Row],[Registro diligenciado]]=TRUE,_xlfn.IFS(AND(Tabla135[[#This Row],[No. de Control]]=1,Tabla135[[#This Row],[Desplazamiento en la Matriz]]="Impacto"),E653-(E653*Tabla135[[#This Row],[Valor del control]]),AND(Tabla135[[#This Row],[No. de Control]]&gt;1,Tabla135[[#This Row],[Desplazamiento en la Matriz]]="Impacto"),AC652-(AC652*Tabla135[[#This Row],[Valor del control]]),AND(Tabla135[[#This Row],[No. de Control]]=1,Tabla135[[#This Row],[Desplazamiento en la Matriz]]="Probabilidad"),E653,AND(Tabla135[[#This Row],[No. de Control]]&gt;1,Tabla135[[#This Row],[Desplazamiento en la Matriz]]="Probabilidad"),AC652),""),"")</f>
        <v/>
      </c>
      <c r="AD653" s="310">
        <f>IFERROR(_xlfn.MINIFS(Tabla135[Probabilidad residual],Tabla135[Id Riesgo],Tabla135[[#This Row],[Id Riesgo]]),"")</f>
        <v>0</v>
      </c>
      <c r="AE653" s="310">
        <f>IFERROR(_xlfn.MINIFS(Tabla135[Impacto residual],Tabla135[Id Riesgo],Tabla135[[#This Row],[Id Riesgo]]),"")</f>
        <v>0</v>
      </c>
      <c r="AF653" s="310" t="str" cm="1">
        <f t="array" ref="AF6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3" s="310" t="str" cm="1">
        <f t="array" ref="AG6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3" s="213"/>
      <c r="AJ653" s="801">
        <f>_xlfn.MINIFS(Tabla135[Probabilidad residual],Tabla135[Id Riesgo],Tabla135[[#This Row],[Id Riesgo]])</f>
        <v>0</v>
      </c>
      <c r="AK653" s="801">
        <f>_xlfn.MINIFS(Tabla135[Impacto residual],Tabla135[Id Riesgo],Tabla135[[#This Row],[Id Riesgo]])</f>
        <v>0</v>
      </c>
      <c r="AL653" s="801"/>
      <c r="AM653" s="801"/>
      <c r="AN653" s="213"/>
      <c r="AO653" s="213"/>
      <c r="AP653" s="213"/>
      <c r="AQ653" s="213"/>
      <c r="AR653" s="213"/>
      <c r="AS653" s="213"/>
      <c r="AT653" s="213"/>
      <c r="AU653" s="213"/>
      <c r="AV653" s="213"/>
      <c r="AW653" s="213"/>
      <c r="AX653" s="213"/>
      <c r="AY653" s="213"/>
    </row>
    <row r="654" spans="1:51" ht="14.6" x14ac:dyDescent="0.4">
      <c r="A654" s="783" t="str">
        <f>Tabla135[[#This Row],[Id Riesgo]]</f>
        <v>RC65</v>
      </c>
      <c r="B654" s="784" t="str">
        <f>Tabla135[[#This Row],[Riesgo]]</f>
        <v/>
      </c>
      <c r="C654" s="776" t="b">
        <f>Tabla135[[#This Row],[Identificado en paso 1 y 2?]]</f>
        <v>0</v>
      </c>
      <c r="D654" s="801" t="str">
        <f>_xlfn.XLOOKUP(Tabla135[[#This Row],[Id Riesgo]],Tabla13[Id Riesgo],Tabla13[Probabilidad],"",1)</f>
        <v/>
      </c>
      <c r="E654" s="801" t="str">
        <f>IF(C654=TRUE,_xlfn.XLOOKUP(Tabla135[[#This Row],[Id Riesgo]],Tabla13[Id Riesgo],Tabla13[Porcentaje Impacto],"",1),"")</f>
        <v/>
      </c>
      <c r="F654" s="290" t="str">
        <f t="shared" si="64"/>
        <v>RC65</v>
      </c>
      <c r="G654" s="414" t="b">
        <f>_xlfn.XLOOKUP(F654,Tabla13[Id Riesgo],Tabla13[Registro diligenciado],FALSE,1)</f>
        <v>0</v>
      </c>
      <c r="H654" s="290" t="str">
        <f>IF(G654,_xlfn.XLOOKUP(F654,Tabla6[Id Riesgo],Tabla6[DESCRIPCIÓN DEL RIESGO],FALSE,1),"")</f>
        <v/>
      </c>
      <c r="I654" s="327" t="str">
        <f>_xlfn.XLOOKUP(Tabla135[[#This Row],[Id Riesgo]],Tabla13[Id Riesgo],Tabla13[Probabilidad])</f>
        <v/>
      </c>
      <c r="J654" s="327" t="str">
        <f>_xlfn.XLOOKUP(Tabla135[[#This Row],[Id Riesgo]],Tabla13[Id Riesgo],Tabla13[Porcentaje Impacto],"",1)</f>
        <v/>
      </c>
      <c r="K654" s="311">
        <v>3</v>
      </c>
      <c r="L654" s="314"/>
      <c r="M654" s="314"/>
      <c r="N654" s="314"/>
      <c r="O654" s="295"/>
      <c r="P654" s="314"/>
      <c r="Q654" s="328" t="str">
        <f>_xlfn.TEXTJOIN(" ",TRUE,Tabla135[[#This Row],[Actividad - Acción ¿Qué?
Inicia con verbo]],Tabla135[[#This Row],[Complemento
(Observaciones o desviaciones)]])</f>
        <v/>
      </c>
      <c r="R654" s="295"/>
      <c r="S654" s="327" t="str">
        <f>_xlfn.XLOOKUP(Tabla135[[#This Row],[Tipo de control]],Tabla7[Tipo de control],Tabla7[Peso],"",1)</f>
        <v/>
      </c>
      <c r="T654" s="290" t="str">
        <f>_xlfn.XLOOKUP(Tabla135[[#This Row],[Tipo de control]],Tabla7[Tipo de control],Tabla7[Afectación matriz],"",1)</f>
        <v/>
      </c>
      <c r="U654" s="295"/>
      <c r="V654" s="327" t="str">
        <f>_xlfn.XLOOKUP(Tabla135[[#This Row],[Implementación]],Tabla11[Implementación],Tabla11[Peso],"",1)</f>
        <v/>
      </c>
      <c r="W654" s="295"/>
      <c r="X654" s="295"/>
      <c r="Y654" s="295"/>
      <c r="Z654" s="295"/>
      <c r="AA654" s="310" t="str">
        <f>IFERROR(Tabla135[[#This Row],[Peso del control]]+Tabla135[[#This Row],[Peso de la implementación]],"")</f>
        <v/>
      </c>
      <c r="AB654" s="310" t="str" cm="1">
        <f t="array" ref="AB654">IFERROR(IF(Tabla135[[#This Row],[Registro diligenciado]]=TRUE,_xlfn.IFS(AND(Tabla135[[#This Row],[No. de Control]]=1,Tabla135[[#This Row],[Desplazamiento en la Matriz]]="Probabilidad"),D654-(D654*Tabla135[[#This Row],[Valor del control]]),AND(Tabla135[[#This Row],[No. de Control]]&gt;1,Tabla135[[#This Row],[Desplazamiento en la Matriz]]="Probabilidad"),AB653-(AB653*Tabla135[[#This Row],[Valor del control]]),AND(Tabla135[[#This Row],[No. de Control]]=1,Tabla135[[#This Row],[Desplazamiento en la Matriz]]="Impacto"),D654,AND(Tabla135[[#This Row],[No. de Control]]&gt;1,Tabla135[[#This Row],[Desplazamiento en la Matriz]]="Impacto"),AB653),""),"")</f>
        <v/>
      </c>
      <c r="AC654" s="310" t="str" cm="1">
        <f t="array" ref="AC654">IFERROR(IF(Tabla135[[#This Row],[Registro diligenciado]]=TRUE,_xlfn.IFS(AND(Tabla135[[#This Row],[No. de Control]]=1,Tabla135[[#This Row],[Desplazamiento en la Matriz]]="Impacto"),E654-(E654*Tabla135[[#This Row],[Valor del control]]),AND(Tabla135[[#This Row],[No. de Control]]&gt;1,Tabla135[[#This Row],[Desplazamiento en la Matriz]]="Impacto"),AC653-(AC653*Tabla135[[#This Row],[Valor del control]]),AND(Tabla135[[#This Row],[No. de Control]]=1,Tabla135[[#This Row],[Desplazamiento en la Matriz]]="Probabilidad"),E654,AND(Tabla135[[#This Row],[No. de Control]]&gt;1,Tabla135[[#This Row],[Desplazamiento en la Matriz]]="Probabilidad"),AC653),""),"")</f>
        <v/>
      </c>
      <c r="AD654" s="310">
        <f>IFERROR(_xlfn.MINIFS(Tabla135[Probabilidad residual],Tabla135[Id Riesgo],Tabla135[[#This Row],[Id Riesgo]]),"")</f>
        <v>0</v>
      </c>
      <c r="AE654" s="310">
        <f>IFERROR(_xlfn.MINIFS(Tabla135[Impacto residual],Tabla135[Id Riesgo],Tabla135[[#This Row],[Id Riesgo]]),"")</f>
        <v>0</v>
      </c>
      <c r="AF654" s="310" t="str" cm="1">
        <f t="array" ref="AF6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4" s="310" t="str" cm="1">
        <f t="array" ref="AG6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4" s="213"/>
      <c r="AJ654" s="801">
        <f>_xlfn.MINIFS(Tabla135[Probabilidad residual],Tabla135[Id Riesgo],Tabla135[[#This Row],[Id Riesgo]])</f>
        <v>0</v>
      </c>
      <c r="AK654" s="801">
        <f>_xlfn.MINIFS(Tabla135[Impacto residual],Tabla135[Id Riesgo],Tabla135[[#This Row],[Id Riesgo]])</f>
        <v>0</v>
      </c>
      <c r="AL654" s="801"/>
      <c r="AM654" s="801"/>
      <c r="AN654" s="213"/>
      <c r="AO654" s="213"/>
      <c r="AP654" s="213"/>
      <c r="AQ654" s="213"/>
      <c r="AR654" s="213"/>
      <c r="AS654" s="213"/>
      <c r="AT654" s="213"/>
      <c r="AU654" s="213"/>
      <c r="AV654" s="213"/>
      <c r="AW654" s="213"/>
      <c r="AX654" s="213"/>
      <c r="AY654" s="213"/>
    </row>
    <row r="655" spans="1:51" ht="14.6" x14ac:dyDescent="0.4">
      <c r="A655" s="783" t="str">
        <f>Tabla135[[#This Row],[Id Riesgo]]</f>
        <v>RC65</v>
      </c>
      <c r="B655" s="784" t="str">
        <f>Tabla135[[#This Row],[Riesgo]]</f>
        <v/>
      </c>
      <c r="C655" s="776" t="b">
        <f>Tabla135[[#This Row],[Identificado en paso 1 y 2?]]</f>
        <v>0</v>
      </c>
      <c r="D655" s="801" t="str">
        <f>_xlfn.XLOOKUP(Tabla135[[#This Row],[Id Riesgo]],Tabla13[Id Riesgo],Tabla13[Probabilidad],"",1)</f>
        <v/>
      </c>
      <c r="E655" s="801" t="str">
        <f>IF(C655=TRUE,_xlfn.XLOOKUP(Tabla135[[#This Row],[Id Riesgo]],Tabla13[Id Riesgo],Tabla13[Porcentaje Impacto],"",1),"")</f>
        <v/>
      </c>
      <c r="F655" s="290" t="str">
        <f t="shared" si="64"/>
        <v>RC65</v>
      </c>
      <c r="G655" s="414" t="b">
        <f>_xlfn.XLOOKUP(F655,Tabla13[Id Riesgo],Tabla13[Registro diligenciado],FALSE,1)</f>
        <v>0</v>
      </c>
      <c r="H655" s="290" t="str">
        <f>IF(G655,_xlfn.XLOOKUP(F655,Tabla6[Id Riesgo],Tabla6[DESCRIPCIÓN DEL RIESGO],FALSE,1),"")</f>
        <v/>
      </c>
      <c r="I655" s="327" t="str">
        <f>_xlfn.XLOOKUP(Tabla135[[#This Row],[Id Riesgo]],Tabla13[Id Riesgo],Tabla13[Probabilidad])</f>
        <v/>
      </c>
      <c r="J655" s="327" t="str">
        <f>_xlfn.XLOOKUP(Tabla135[[#This Row],[Id Riesgo]],Tabla13[Id Riesgo],Tabla13[Porcentaje Impacto],"",1)</f>
        <v/>
      </c>
      <c r="K655" s="311">
        <v>4</v>
      </c>
      <c r="L655" s="314"/>
      <c r="M655" s="314"/>
      <c r="N655" s="314"/>
      <c r="O655" s="295"/>
      <c r="P655" s="314"/>
      <c r="Q655" s="328" t="str">
        <f>_xlfn.TEXTJOIN(" ",TRUE,Tabla135[[#This Row],[Actividad - Acción ¿Qué?
Inicia con verbo]],Tabla135[[#This Row],[Complemento
(Observaciones o desviaciones)]])</f>
        <v/>
      </c>
      <c r="R655" s="295"/>
      <c r="S655" s="327" t="str">
        <f>_xlfn.XLOOKUP(Tabla135[[#This Row],[Tipo de control]],Tabla7[Tipo de control],Tabla7[Peso],"",1)</f>
        <v/>
      </c>
      <c r="T655" s="290" t="str">
        <f>_xlfn.XLOOKUP(Tabla135[[#This Row],[Tipo de control]],Tabla7[Tipo de control],Tabla7[Afectación matriz],"",1)</f>
        <v/>
      </c>
      <c r="U655" s="295"/>
      <c r="V655" s="327" t="str">
        <f>_xlfn.XLOOKUP(Tabla135[[#This Row],[Implementación]],Tabla11[Implementación],Tabla11[Peso],"",1)</f>
        <v/>
      </c>
      <c r="W655" s="295"/>
      <c r="X655" s="295"/>
      <c r="Y655" s="295"/>
      <c r="Z655" s="295"/>
      <c r="AA655" s="310" t="str">
        <f>IFERROR(Tabla135[[#This Row],[Peso del control]]+Tabla135[[#This Row],[Peso de la implementación]],"")</f>
        <v/>
      </c>
      <c r="AB655" s="310" t="str" cm="1">
        <f t="array" ref="AB655">IFERROR(IF(Tabla135[[#This Row],[Registro diligenciado]]=TRUE,_xlfn.IFS(AND(Tabla135[[#This Row],[No. de Control]]=1,Tabla135[[#This Row],[Desplazamiento en la Matriz]]="Probabilidad"),D655-(D655*Tabla135[[#This Row],[Valor del control]]),AND(Tabla135[[#This Row],[No. de Control]]&gt;1,Tabla135[[#This Row],[Desplazamiento en la Matriz]]="Probabilidad"),AB654-(AB654*Tabla135[[#This Row],[Valor del control]]),AND(Tabla135[[#This Row],[No. de Control]]=1,Tabla135[[#This Row],[Desplazamiento en la Matriz]]="Impacto"),D655,AND(Tabla135[[#This Row],[No. de Control]]&gt;1,Tabla135[[#This Row],[Desplazamiento en la Matriz]]="Impacto"),AB654),""),"")</f>
        <v/>
      </c>
      <c r="AC655" s="310" t="str" cm="1">
        <f t="array" ref="AC655">IFERROR(IF(Tabla135[[#This Row],[Registro diligenciado]]=TRUE,_xlfn.IFS(AND(Tabla135[[#This Row],[No. de Control]]=1,Tabla135[[#This Row],[Desplazamiento en la Matriz]]="Impacto"),E655-(E655*Tabla135[[#This Row],[Valor del control]]),AND(Tabla135[[#This Row],[No. de Control]]&gt;1,Tabla135[[#This Row],[Desplazamiento en la Matriz]]="Impacto"),AC654-(AC654*Tabla135[[#This Row],[Valor del control]]),AND(Tabla135[[#This Row],[No. de Control]]=1,Tabla135[[#This Row],[Desplazamiento en la Matriz]]="Probabilidad"),E655,AND(Tabla135[[#This Row],[No. de Control]]&gt;1,Tabla135[[#This Row],[Desplazamiento en la Matriz]]="Probabilidad"),AC654),""),"")</f>
        <v/>
      </c>
      <c r="AD655" s="310">
        <f>IFERROR(_xlfn.MINIFS(Tabla135[Probabilidad residual],Tabla135[Id Riesgo],Tabla135[[#This Row],[Id Riesgo]]),"")</f>
        <v>0</v>
      </c>
      <c r="AE655" s="310">
        <f>IFERROR(_xlfn.MINIFS(Tabla135[Impacto residual],Tabla135[Id Riesgo],Tabla135[[#This Row],[Id Riesgo]]),"")</f>
        <v>0</v>
      </c>
      <c r="AF655" s="310" t="str" cm="1">
        <f t="array" ref="AF6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5" s="310" t="str" cm="1">
        <f t="array" ref="AG6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5" s="213"/>
      <c r="AJ655" s="801">
        <f>_xlfn.MINIFS(Tabla135[Probabilidad residual],Tabla135[Id Riesgo],Tabla135[[#This Row],[Id Riesgo]])</f>
        <v>0</v>
      </c>
      <c r="AK655" s="801">
        <f>_xlfn.MINIFS(Tabla135[Impacto residual],Tabla135[Id Riesgo],Tabla135[[#This Row],[Id Riesgo]])</f>
        <v>0</v>
      </c>
      <c r="AL655" s="801"/>
      <c r="AM655" s="801"/>
      <c r="AN655" s="213"/>
      <c r="AO655" s="213"/>
      <c r="AP655" s="213"/>
      <c r="AQ655" s="213"/>
      <c r="AR655" s="213"/>
      <c r="AS655" s="213"/>
      <c r="AT655" s="213"/>
      <c r="AU655" s="213"/>
      <c r="AV655" s="213"/>
      <c r="AW655" s="213"/>
      <c r="AX655" s="213"/>
      <c r="AY655" s="213"/>
    </row>
    <row r="656" spans="1:51" ht="14.6" x14ac:dyDescent="0.4">
      <c r="A656" s="783" t="str">
        <f>Tabla135[[#This Row],[Id Riesgo]]</f>
        <v>RC65</v>
      </c>
      <c r="B656" s="784" t="str">
        <f>Tabla135[[#This Row],[Riesgo]]</f>
        <v/>
      </c>
      <c r="C656" s="776" t="b">
        <f>Tabla135[[#This Row],[Identificado en paso 1 y 2?]]</f>
        <v>0</v>
      </c>
      <c r="D656" s="801" t="str">
        <f>_xlfn.XLOOKUP(Tabla135[[#This Row],[Id Riesgo]],Tabla13[Id Riesgo],Tabla13[Probabilidad],"",1)</f>
        <v/>
      </c>
      <c r="E656" s="801" t="str">
        <f>IF(C656=TRUE,_xlfn.XLOOKUP(Tabla135[[#This Row],[Id Riesgo]],Tabla13[Id Riesgo],Tabla13[Porcentaje Impacto],"",1),"")</f>
        <v/>
      </c>
      <c r="F656" s="290" t="str">
        <f t="shared" si="64"/>
        <v>RC65</v>
      </c>
      <c r="G656" s="414" t="b">
        <f>_xlfn.XLOOKUP(F656,Tabla13[Id Riesgo],Tabla13[Registro diligenciado],FALSE,1)</f>
        <v>0</v>
      </c>
      <c r="H656" s="290" t="str">
        <f>IF(G656,_xlfn.XLOOKUP(F656,Tabla6[Id Riesgo],Tabla6[DESCRIPCIÓN DEL RIESGO],FALSE,1),"")</f>
        <v/>
      </c>
      <c r="I656" s="327" t="str">
        <f>_xlfn.XLOOKUP(Tabla135[[#This Row],[Id Riesgo]],Tabla13[Id Riesgo],Tabla13[Probabilidad])</f>
        <v/>
      </c>
      <c r="J656" s="327" t="str">
        <f>_xlfn.XLOOKUP(Tabla135[[#This Row],[Id Riesgo]],Tabla13[Id Riesgo],Tabla13[Porcentaje Impacto],"",1)</f>
        <v/>
      </c>
      <c r="K656" s="311">
        <v>5</v>
      </c>
      <c r="L656" s="314"/>
      <c r="M656" s="314"/>
      <c r="N656" s="314"/>
      <c r="O656" s="295"/>
      <c r="P656" s="314"/>
      <c r="Q656" s="328" t="str">
        <f>_xlfn.TEXTJOIN(" ",TRUE,Tabla135[[#This Row],[Actividad - Acción ¿Qué?
Inicia con verbo]],Tabla135[[#This Row],[Complemento
(Observaciones o desviaciones)]])</f>
        <v/>
      </c>
      <c r="R656" s="295"/>
      <c r="S656" s="327" t="str">
        <f>_xlfn.XLOOKUP(Tabla135[[#This Row],[Tipo de control]],Tabla7[Tipo de control],Tabla7[Peso],"",1)</f>
        <v/>
      </c>
      <c r="T656" s="290" t="str">
        <f>_xlfn.XLOOKUP(Tabla135[[#This Row],[Tipo de control]],Tabla7[Tipo de control],Tabla7[Afectación matriz],"",1)</f>
        <v/>
      </c>
      <c r="U656" s="295"/>
      <c r="V656" s="327" t="str">
        <f>_xlfn.XLOOKUP(Tabla135[[#This Row],[Implementación]],Tabla11[Implementación],Tabla11[Peso],"",1)</f>
        <v/>
      </c>
      <c r="W656" s="295"/>
      <c r="X656" s="295"/>
      <c r="Y656" s="295"/>
      <c r="Z656" s="295"/>
      <c r="AA656" s="310" t="str">
        <f>IFERROR(Tabla135[[#This Row],[Peso del control]]+Tabla135[[#This Row],[Peso de la implementación]],"")</f>
        <v/>
      </c>
      <c r="AB656" s="310" t="str" cm="1">
        <f t="array" ref="AB656">IFERROR(IF(Tabla135[[#This Row],[Registro diligenciado]]=TRUE,_xlfn.IFS(AND(Tabla135[[#This Row],[No. de Control]]=1,Tabla135[[#This Row],[Desplazamiento en la Matriz]]="Probabilidad"),D656-(D656*Tabla135[[#This Row],[Valor del control]]),AND(Tabla135[[#This Row],[No. de Control]]&gt;1,Tabla135[[#This Row],[Desplazamiento en la Matriz]]="Probabilidad"),AB655-(AB655*Tabla135[[#This Row],[Valor del control]]),AND(Tabla135[[#This Row],[No. de Control]]=1,Tabla135[[#This Row],[Desplazamiento en la Matriz]]="Impacto"),D656,AND(Tabla135[[#This Row],[No. de Control]]&gt;1,Tabla135[[#This Row],[Desplazamiento en la Matriz]]="Impacto"),AB655),""),"")</f>
        <v/>
      </c>
      <c r="AC656" s="310" t="str" cm="1">
        <f t="array" ref="AC656">IFERROR(IF(Tabla135[[#This Row],[Registro diligenciado]]=TRUE,_xlfn.IFS(AND(Tabla135[[#This Row],[No. de Control]]=1,Tabla135[[#This Row],[Desplazamiento en la Matriz]]="Impacto"),E656-(E656*Tabla135[[#This Row],[Valor del control]]),AND(Tabla135[[#This Row],[No. de Control]]&gt;1,Tabla135[[#This Row],[Desplazamiento en la Matriz]]="Impacto"),AC655-(AC655*Tabla135[[#This Row],[Valor del control]]),AND(Tabla135[[#This Row],[No. de Control]]=1,Tabla135[[#This Row],[Desplazamiento en la Matriz]]="Probabilidad"),E656,AND(Tabla135[[#This Row],[No. de Control]]&gt;1,Tabla135[[#This Row],[Desplazamiento en la Matriz]]="Probabilidad"),AC655),""),"")</f>
        <v/>
      </c>
      <c r="AD656" s="310">
        <f>IFERROR(_xlfn.MINIFS(Tabla135[Probabilidad residual],Tabla135[Id Riesgo],Tabla135[[#This Row],[Id Riesgo]]),"")</f>
        <v>0</v>
      </c>
      <c r="AE656" s="310">
        <f>IFERROR(_xlfn.MINIFS(Tabla135[Impacto residual],Tabla135[Id Riesgo],Tabla135[[#This Row],[Id Riesgo]]),"")</f>
        <v>0</v>
      </c>
      <c r="AF656" s="310" t="str" cm="1">
        <f t="array" ref="AF6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6" s="310" t="str" cm="1">
        <f t="array" ref="AG6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6" s="213"/>
      <c r="AJ656" s="801">
        <f>_xlfn.MINIFS(Tabla135[Probabilidad residual],Tabla135[Id Riesgo],Tabla135[[#This Row],[Id Riesgo]])</f>
        <v>0</v>
      </c>
      <c r="AK656" s="801">
        <f>_xlfn.MINIFS(Tabla135[Impacto residual],Tabla135[Id Riesgo],Tabla135[[#This Row],[Id Riesgo]])</f>
        <v>0</v>
      </c>
      <c r="AL656" s="801"/>
      <c r="AM656" s="801"/>
      <c r="AN656" s="213"/>
      <c r="AO656" s="213"/>
      <c r="AP656" s="213"/>
      <c r="AQ656" s="213"/>
      <c r="AR656" s="213"/>
      <c r="AS656" s="213"/>
      <c r="AT656" s="213"/>
      <c r="AU656" s="213"/>
      <c r="AV656" s="213"/>
      <c r="AW656" s="213"/>
      <c r="AX656" s="213"/>
      <c r="AY656" s="213"/>
    </row>
    <row r="657" spans="1:51" ht="14.6" x14ac:dyDescent="0.4">
      <c r="A657" s="783" t="str">
        <f>Tabla135[[#This Row],[Id Riesgo]]</f>
        <v>RC65</v>
      </c>
      <c r="B657" s="784" t="str">
        <f>Tabla135[[#This Row],[Riesgo]]</f>
        <v/>
      </c>
      <c r="C657" s="776" t="b">
        <f>Tabla135[[#This Row],[Identificado en paso 1 y 2?]]</f>
        <v>0</v>
      </c>
      <c r="D657" s="801" t="str">
        <f>_xlfn.XLOOKUP(Tabla135[[#This Row],[Id Riesgo]],Tabla13[Id Riesgo],Tabla13[Probabilidad],"",1)</f>
        <v/>
      </c>
      <c r="E657" s="801" t="str">
        <f>IF(C657=TRUE,_xlfn.XLOOKUP(Tabla135[[#This Row],[Id Riesgo]],Tabla13[Id Riesgo],Tabla13[Porcentaje Impacto],"",1),"")</f>
        <v/>
      </c>
      <c r="F657" s="290" t="str">
        <f t="shared" si="64"/>
        <v>RC65</v>
      </c>
      <c r="G657" s="414" t="b">
        <f>_xlfn.XLOOKUP(F657,Tabla13[Id Riesgo],Tabla13[Registro diligenciado],FALSE,1)</f>
        <v>0</v>
      </c>
      <c r="H657" s="290" t="str">
        <f>IF(G657,_xlfn.XLOOKUP(F657,Tabla6[Id Riesgo],Tabla6[DESCRIPCIÓN DEL RIESGO],FALSE,1),"")</f>
        <v/>
      </c>
      <c r="I657" s="327" t="str">
        <f>_xlfn.XLOOKUP(Tabla135[[#This Row],[Id Riesgo]],Tabla13[Id Riesgo],Tabla13[Probabilidad])</f>
        <v/>
      </c>
      <c r="J657" s="327" t="str">
        <f>_xlfn.XLOOKUP(Tabla135[[#This Row],[Id Riesgo]],Tabla13[Id Riesgo],Tabla13[Porcentaje Impacto],"",1)</f>
        <v/>
      </c>
      <c r="K657" s="311">
        <v>6</v>
      </c>
      <c r="L657" s="314"/>
      <c r="M657" s="314"/>
      <c r="N657" s="314"/>
      <c r="O657" s="295"/>
      <c r="P657" s="314"/>
      <c r="Q657" s="328" t="str">
        <f>_xlfn.TEXTJOIN(" ",TRUE,Tabla135[[#This Row],[Actividad - Acción ¿Qué?
Inicia con verbo]],Tabla135[[#This Row],[Complemento
(Observaciones o desviaciones)]])</f>
        <v/>
      </c>
      <c r="R657" s="295"/>
      <c r="S657" s="327" t="str">
        <f>_xlfn.XLOOKUP(Tabla135[[#This Row],[Tipo de control]],Tabla7[Tipo de control],Tabla7[Peso],"",1)</f>
        <v/>
      </c>
      <c r="T657" s="290" t="str">
        <f>_xlfn.XLOOKUP(Tabla135[[#This Row],[Tipo de control]],Tabla7[Tipo de control],Tabla7[Afectación matriz],"",1)</f>
        <v/>
      </c>
      <c r="U657" s="295"/>
      <c r="V657" s="327" t="str">
        <f>_xlfn.XLOOKUP(Tabla135[[#This Row],[Implementación]],Tabla11[Implementación],Tabla11[Peso],"",1)</f>
        <v/>
      </c>
      <c r="W657" s="295"/>
      <c r="X657" s="295"/>
      <c r="Y657" s="295"/>
      <c r="Z657" s="295"/>
      <c r="AA657" s="310" t="str">
        <f>IFERROR(Tabla135[[#This Row],[Peso del control]]+Tabla135[[#This Row],[Peso de la implementación]],"")</f>
        <v/>
      </c>
      <c r="AB657" s="310" t="str" cm="1">
        <f t="array" ref="AB657">IFERROR(IF(Tabla135[[#This Row],[Registro diligenciado]]=TRUE,_xlfn.IFS(AND(Tabla135[[#This Row],[No. de Control]]=1,Tabla135[[#This Row],[Desplazamiento en la Matriz]]="Probabilidad"),D657-(D657*Tabla135[[#This Row],[Valor del control]]),AND(Tabla135[[#This Row],[No. de Control]]&gt;1,Tabla135[[#This Row],[Desplazamiento en la Matriz]]="Probabilidad"),AB656-(AB656*Tabla135[[#This Row],[Valor del control]]),AND(Tabla135[[#This Row],[No. de Control]]=1,Tabla135[[#This Row],[Desplazamiento en la Matriz]]="Impacto"),D657,AND(Tabla135[[#This Row],[No. de Control]]&gt;1,Tabla135[[#This Row],[Desplazamiento en la Matriz]]="Impacto"),AB656),""),"")</f>
        <v/>
      </c>
      <c r="AC657" s="310" t="str" cm="1">
        <f t="array" ref="AC657">IFERROR(IF(Tabla135[[#This Row],[Registro diligenciado]]=TRUE,_xlfn.IFS(AND(Tabla135[[#This Row],[No. de Control]]=1,Tabla135[[#This Row],[Desplazamiento en la Matriz]]="Impacto"),E657-(E657*Tabla135[[#This Row],[Valor del control]]),AND(Tabla135[[#This Row],[No. de Control]]&gt;1,Tabla135[[#This Row],[Desplazamiento en la Matriz]]="Impacto"),AC656-(AC656*Tabla135[[#This Row],[Valor del control]]),AND(Tabla135[[#This Row],[No. de Control]]=1,Tabla135[[#This Row],[Desplazamiento en la Matriz]]="Probabilidad"),E657,AND(Tabla135[[#This Row],[No. de Control]]&gt;1,Tabla135[[#This Row],[Desplazamiento en la Matriz]]="Probabilidad"),AC656),""),"")</f>
        <v/>
      </c>
      <c r="AD657" s="310">
        <f>IFERROR(_xlfn.MINIFS(Tabla135[Probabilidad residual],Tabla135[Id Riesgo],Tabla135[[#This Row],[Id Riesgo]]),"")</f>
        <v>0</v>
      </c>
      <c r="AE657" s="310">
        <f>IFERROR(_xlfn.MINIFS(Tabla135[Impacto residual],Tabla135[Id Riesgo],Tabla135[[#This Row],[Id Riesgo]]),"")</f>
        <v>0</v>
      </c>
      <c r="AF657" s="310" t="str" cm="1">
        <f t="array" ref="AF6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7" s="310" t="str" cm="1">
        <f t="array" ref="AG6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7" s="213"/>
      <c r="AJ657" s="801">
        <f>_xlfn.MINIFS(Tabla135[Probabilidad residual],Tabla135[Id Riesgo],Tabla135[[#This Row],[Id Riesgo]])</f>
        <v>0</v>
      </c>
      <c r="AK657" s="801">
        <f>_xlfn.MINIFS(Tabla135[Impacto residual],Tabla135[Id Riesgo],Tabla135[[#This Row],[Id Riesgo]])</f>
        <v>0</v>
      </c>
      <c r="AL657" s="801"/>
      <c r="AM657" s="801"/>
      <c r="AN657" s="213"/>
      <c r="AO657" s="213"/>
      <c r="AP657" s="213"/>
      <c r="AQ657" s="213"/>
      <c r="AR657" s="213"/>
      <c r="AS657" s="213"/>
      <c r="AT657" s="213"/>
      <c r="AU657" s="213"/>
      <c r="AV657" s="213"/>
      <c r="AW657" s="213"/>
      <c r="AX657" s="213"/>
      <c r="AY657" s="213"/>
    </row>
    <row r="658" spans="1:51" ht="14.6" x14ac:dyDescent="0.4">
      <c r="A658" s="783" t="str">
        <f>Tabla135[[#This Row],[Id Riesgo]]</f>
        <v>RC65</v>
      </c>
      <c r="B658" s="784" t="str">
        <f>Tabla135[[#This Row],[Riesgo]]</f>
        <v/>
      </c>
      <c r="C658" s="776" t="b">
        <f>Tabla135[[#This Row],[Identificado en paso 1 y 2?]]</f>
        <v>0</v>
      </c>
      <c r="D658" s="801" t="str">
        <f>_xlfn.XLOOKUP(Tabla135[[#This Row],[Id Riesgo]],Tabla13[Id Riesgo],Tabla13[Probabilidad],"",1)</f>
        <v/>
      </c>
      <c r="E658" s="801" t="str">
        <f>IF(C658=TRUE,_xlfn.XLOOKUP(Tabla135[[#This Row],[Id Riesgo]],Tabla13[Id Riesgo],Tabla13[Porcentaje Impacto],"",1),"")</f>
        <v/>
      </c>
      <c r="F658" s="290" t="str">
        <f t="shared" si="64"/>
        <v>RC65</v>
      </c>
      <c r="G658" s="414" t="b">
        <f>_xlfn.XLOOKUP(F658,Tabla13[Id Riesgo],Tabla13[Registro diligenciado],FALSE,1)</f>
        <v>0</v>
      </c>
      <c r="H658" s="290" t="str">
        <f>IF(G658,_xlfn.XLOOKUP(F658,Tabla6[Id Riesgo],Tabla6[DESCRIPCIÓN DEL RIESGO],FALSE,1),"")</f>
        <v/>
      </c>
      <c r="I658" s="327" t="str">
        <f>_xlfn.XLOOKUP(Tabla135[[#This Row],[Id Riesgo]],Tabla13[Id Riesgo],Tabla13[Probabilidad])</f>
        <v/>
      </c>
      <c r="J658" s="327" t="str">
        <f>_xlfn.XLOOKUP(Tabla135[[#This Row],[Id Riesgo]],Tabla13[Id Riesgo],Tabla13[Porcentaje Impacto],"",1)</f>
        <v/>
      </c>
      <c r="K658" s="311">
        <v>7</v>
      </c>
      <c r="L658" s="314"/>
      <c r="M658" s="314"/>
      <c r="N658" s="314"/>
      <c r="O658" s="295"/>
      <c r="P658" s="314"/>
      <c r="Q658" s="328" t="str">
        <f>_xlfn.TEXTJOIN(" ",TRUE,Tabla135[[#This Row],[Actividad - Acción ¿Qué?
Inicia con verbo]],Tabla135[[#This Row],[Complemento
(Observaciones o desviaciones)]])</f>
        <v/>
      </c>
      <c r="R658" s="295"/>
      <c r="S658" s="327" t="str">
        <f>_xlfn.XLOOKUP(Tabla135[[#This Row],[Tipo de control]],Tabla7[Tipo de control],Tabla7[Peso],"",1)</f>
        <v/>
      </c>
      <c r="T658" s="290" t="str">
        <f>_xlfn.XLOOKUP(Tabla135[[#This Row],[Tipo de control]],Tabla7[Tipo de control],Tabla7[Afectación matriz],"",1)</f>
        <v/>
      </c>
      <c r="U658" s="295"/>
      <c r="V658" s="327" t="str">
        <f>_xlfn.XLOOKUP(Tabla135[[#This Row],[Implementación]],Tabla11[Implementación],Tabla11[Peso],"",1)</f>
        <v/>
      </c>
      <c r="W658" s="295"/>
      <c r="X658" s="295"/>
      <c r="Y658" s="295"/>
      <c r="Z658" s="295"/>
      <c r="AA658" s="310" t="str">
        <f>IFERROR(Tabla135[[#This Row],[Peso del control]]+Tabla135[[#This Row],[Peso de la implementación]],"")</f>
        <v/>
      </c>
      <c r="AB658" s="310" t="str" cm="1">
        <f t="array" ref="AB658">IFERROR(IF(Tabla135[[#This Row],[Registro diligenciado]]=TRUE,_xlfn.IFS(AND(Tabla135[[#This Row],[No. de Control]]=1,Tabla135[[#This Row],[Desplazamiento en la Matriz]]="Probabilidad"),D658-(D658*Tabla135[[#This Row],[Valor del control]]),AND(Tabla135[[#This Row],[No. de Control]]&gt;1,Tabla135[[#This Row],[Desplazamiento en la Matriz]]="Probabilidad"),AB657-(AB657*Tabla135[[#This Row],[Valor del control]]),AND(Tabla135[[#This Row],[No. de Control]]=1,Tabla135[[#This Row],[Desplazamiento en la Matriz]]="Impacto"),D658,AND(Tabla135[[#This Row],[No. de Control]]&gt;1,Tabla135[[#This Row],[Desplazamiento en la Matriz]]="Impacto"),AB657),""),"")</f>
        <v/>
      </c>
      <c r="AC658" s="310" t="str" cm="1">
        <f t="array" ref="AC658">IFERROR(IF(Tabla135[[#This Row],[Registro diligenciado]]=TRUE,_xlfn.IFS(AND(Tabla135[[#This Row],[No. de Control]]=1,Tabla135[[#This Row],[Desplazamiento en la Matriz]]="Impacto"),E658-(E658*Tabla135[[#This Row],[Valor del control]]),AND(Tabla135[[#This Row],[No. de Control]]&gt;1,Tabla135[[#This Row],[Desplazamiento en la Matriz]]="Impacto"),AC657-(AC657*Tabla135[[#This Row],[Valor del control]]),AND(Tabla135[[#This Row],[No. de Control]]=1,Tabla135[[#This Row],[Desplazamiento en la Matriz]]="Probabilidad"),E658,AND(Tabla135[[#This Row],[No. de Control]]&gt;1,Tabla135[[#This Row],[Desplazamiento en la Matriz]]="Probabilidad"),AC657),""),"")</f>
        <v/>
      </c>
      <c r="AD658" s="310">
        <f>IFERROR(_xlfn.MINIFS(Tabla135[Probabilidad residual],Tabla135[Id Riesgo],Tabla135[[#This Row],[Id Riesgo]]),"")</f>
        <v>0</v>
      </c>
      <c r="AE658" s="310">
        <f>IFERROR(_xlfn.MINIFS(Tabla135[Impacto residual],Tabla135[Id Riesgo],Tabla135[[#This Row],[Id Riesgo]]),"")</f>
        <v>0</v>
      </c>
      <c r="AF658" s="310" t="str" cm="1">
        <f t="array" ref="AF6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8" s="310" t="str" cm="1">
        <f t="array" ref="AG6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8" s="213"/>
      <c r="AJ658" s="801">
        <f>_xlfn.MINIFS(Tabla135[Probabilidad residual],Tabla135[Id Riesgo],Tabla135[[#This Row],[Id Riesgo]])</f>
        <v>0</v>
      </c>
      <c r="AK658" s="801">
        <f>_xlfn.MINIFS(Tabla135[Impacto residual],Tabla135[Id Riesgo],Tabla135[[#This Row],[Id Riesgo]])</f>
        <v>0</v>
      </c>
      <c r="AL658" s="801"/>
      <c r="AM658" s="801"/>
      <c r="AN658" s="213"/>
      <c r="AO658" s="213"/>
      <c r="AP658" s="213"/>
      <c r="AQ658" s="213"/>
      <c r="AR658" s="213"/>
      <c r="AS658" s="213"/>
      <c r="AT658" s="213"/>
      <c r="AU658" s="213"/>
      <c r="AV658" s="213"/>
      <c r="AW658" s="213"/>
      <c r="AX658" s="213"/>
      <c r="AY658" s="213"/>
    </row>
    <row r="659" spans="1:51" ht="14.6" x14ac:dyDescent="0.4">
      <c r="A659" s="783" t="str">
        <f>Tabla135[[#This Row],[Id Riesgo]]</f>
        <v>RC65</v>
      </c>
      <c r="B659" s="784" t="str">
        <f>Tabla135[[#This Row],[Riesgo]]</f>
        <v/>
      </c>
      <c r="C659" s="776" t="b">
        <f>Tabla135[[#This Row],[Identificado en paso 1 y 2?]]</f>
        <v>0</v>
      </c>
      <c r="D659" s="801" t="str">
        <f>_xlfn.XLOOKUP(Tabla135[[#This Row],[Id Riesgo]],Tabla13[Id Riesgo],Tabla13[Probabilidad],"",1)</f>
        <v/>
      </c>
      <c r="E659" s="801" t="str">
        <f>IF(C659=TRUE,_xlfn.XLOOKUP(Tabla135[[#This Row],[Id Riesgo]],Tabla13[Id Riesgo],Tabla13[Porcentaje Impacto],"",1),"")</f>
        <v/>
      </c>
      <c r="F659" s="290" t="str">
        <f t="shared" si="64"/>
        <v>RC65</v>
      </c>
      <c r="G659" s="414" t="b">
        <f>_xlfn.XLOOKUP(F659,Tabla13[Id Riesgo],Tabla13[Registro diligenciado],FALSE,1)</f>
        <v>0</v>
      </c>
      <c r="H659" s="290" t="str">
        <f>IF(G659,_xlfn.XLOOKUP(F659,Tabla6[Id Riesgo],Tabla6[DESCRIPCIÓN DEL RIESGO],FALSE,1),"")</f>
        <v/>
      </c>
      <c r="I659" s="327" t="str">
        <f>_xlfn.XLOOKUP(Tabla135[[#This Row],[Id Riesgo]],Tabla13[Id Riesgo],Tabla13[Probabilidad])</f>
        <v/>
      </c>
      <c r="J659" s="327" t="str">
        <f>_xlfn.XLOOKUP(Tabla135[[#This Row],[Id Riesgo]],Tabla13[Id Riesgo],Tabla13[Porcentaje Impacto],"",1)</f>
        <v/>
      </c>
      <c r="K659" s="311">
        <v>8</v>
      </c>
      <c r="L659" s="314"/>
      <c r="M659" s="314"/>
      <c r="N659" s="314"/>
      <c r="O659" s="295"/>
      <c r="P659" s="314"/>
      <c r="Q659" s="328" t="str">
        <f>_xlfn.TEXTJOIN(" ",TRUE,Tabla135[[#This Row],[Actividad - Acción ¿Qué?
Inicia con verbo]],Tabla135[[#This Row],[Complemento
(Observaciones o desviaciones)]])</f>
        <v/>
      </c>
      <c r="R659" s="295"/>
      <c r="S659" s="327" t="str">
        <f>_xlfn.XLOOKUP(Tabla135[[#This Row],[Tipo de control]],Tabla7[Tipo de control],Tabla7[Peso],"",1)</f>
        <v/>
      </c>
      <c r="T659" s="290" t="str">
        <f>_xlfn.XLOOKUP(Tabla135[[#This Row],[Tipo de control]],Tabla7[Tipo de control],Tabla7[Afectación matriz],"",1)</f>
        <v/>
      </c>
      <c r="U659" s="295"/>
      <c r="V659" s="327" t="str">
        <f>_xlfn.XLOOKUP(Tabla135[[#This Row],[Implementación]],Tabla11[Implementación],Tabla11[Peso],"",1)</f>
        <v/>
      </c>
      <c r="W659" s="295"/>
      <c r="X659" s="295"/>
      <c r="Y659" s="295"/>
      <c r="Z659" s="295"/>
      <c r="AA659" s="310" t="str">
        <f>IFERROR(Tabla135[[#This Row],[Peso del control]]+Tabla135[[#This Row],[Peso de la implementación]],"")</f>
        <v/>
      </c>
      <c r="AB659" s="310" t="str" cm="1">
        <f t="array" ref="AB659">IFERROR(IF(Tabla135[[#This Row],[Registro diligenciado]]=TRUE,_xlfn.IFS(AND(Tabla135[[#This Row],[No. de Control]]=1,Tabla135[[#This Row],[Desplazamiento en la Matriz]]="Probabilidad"),D659-(D659*Tabla135[[#This Row],[Valor del control]]),AND(Tabla135[[#This Row],[No. de Control]]&gt;1,Tabla135[[#This Row],[Desplazamiento en la Matriz]]="Probabilidad"),AB658-(AB658*Tabla135[[#This Row],[Valor del control]]),AND(Tabla135[[#This Row],[No. de Control]]=1,Tabla135[[#This Row],[Desplazamiento en la Matriz]]="Impacto"),D659,AND(Tabla135[[#This Row],[No. de Control]]&gt;1,Tabla135[[#This Row],[Desplazamiento en la Matriz]]="Impacto"),AB658),""),"")</f>
        <v/>
      </c>
      <c r="AC659" s="310" t="str" cm="1">
        <f t="array" ref="AC659">IFERROR(IF(Tabla135[[#This Row],[Registro diligenciado]]=TRUE,_xlfn.IFS(AND(Tabla135[[#This Row],[No. de Control]]=1,Tabla135[[#This Row],[Desplazamiento en la Matriz]]="Impacto"),E659-(E659*Tabla135[[#This Row],[Valor del control]]),AND(Tabla135[[#This Row],[No. de Control]]&gt;1,Tabla135[[#This Row],[Desplazamiento en la Matriz]]="Impacto"),AC658-(AC658*Tabla135[[#This Row],[Valor del control]]),AND(Tabla135[[#This Row],[No. de Control]]=1,Tabla135[[#This Row],[Desplazamiento en la Matriz]]="Probabilidad"),E659,AND(Tabla135[[#This Row],[No. de Control]]&gt;1,Tabla135[[#This Row],[Desplazamiento en la Matriz]]="Probabilidad"),AC658),""),"")</f>
        <v/>
      </c>
      <c r="AD659" s="310">
        <f>IFERROR(_xlfn.MINIFS(Tabla135[Probabilidad residual],Tabla135[Id Riesgo],Tabla135[[#This Row],[Id Riesgo]]),"")</f>
        <v>0</v>
      </c>
      <c r="AE659" s="310">
        <f>IFERROR(_xlfn.MINIFS(Tabla135[Impacto residual],Tabla135[Id Riesgo],Tabla135[[#This Row],[Id Riesgo]]),"")</f>
        <v>0</v>
      </c>
      <c r="AF659" s="310" t="str" cm="1">
        <f t="array" ref="AF6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59" s="310" t="str" cm="1">
        <f t="array" ref="AG6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59" s="213"/>
      <c r="AJ659" s="801">
        <f>_xlfn.MINIFS(Tabla135[Probabilidad residual],Tabla135[Id Riesgo],Tabla135[[#This Row],[Id Riesgo]])</f>
        <v>0</v>
      </c>
      <c r="AK659" s="801">
        <f>_xlfn.MINIFS(Tabla135[Impacto residual],Tabla135[Id Riesgo],Tabla135[[#This Row],[Id Riesgo]])</f>
        <v>0</v>
      </c>
      <c r="AL659" s="801"/>
      <c r="AM659" s="801"/>
      <c r="AN659" s="213"/>
      <c r="AO659" s="213"/>
      <c r="AP659" s="213"/>
      <c r="AQ659" s="213"/>
      <c r="AR659" s="213"/>
      <c r="AS659" s="213"/>
      <c r="AT659" s="213"/>
      <c r="AU659" s="213"/>
      <c r="AV659" s="213"/>
      <c r="AW659" s="213"/>
      <c r="AX659" s="213"/>
      <c r="AY659" s="213"/>
    </row>
    <row r="660" spans="1:51" ht="14.6" x14ac:dyDescent="0.4">
      <c r="A660" s="783" t="str">
        <f>Tabla135[[#This Row],[Id Riesgo]]</f>
        <v>RC65</v>
      </c>
      <c r="B660" s="784" t="str">
        <f>Tabla135[[#This Row],[Riesgo]]</f>
        <v/>
      </c>
      <c r="C660" s="776" t="b">
        <f>Tabla135[[#This Row],[Identificado en paso 1 y 2?]]</f>
        <v>0</v>
      </c>
      <c r="D660" s="801" t="str">
        <f>_xlfn.XLOOKUP(Tabla135[[#This Row],[Id Riesgo]],Tabla13[Id Riesgo],Tabla13[Probabilidad],"",1)</f>
        <v/>
      </c>
      <c r="E660" s="801" t="str">
        <f>IF(C660=TRUE,_xlfn.XLOOKUP(Tabla135[[#This Row],[Id Riesgo]],Tabla13[Id Riesgo],Tabla13[Porcentaje Impacto],"",1),"")</f>
        <v/>
      </c>
      <c r="F660" s="290" t="str">
        <f t="shared" si="64"/>
        <v>RC65</v>
      </c>
      <c r="G660" s="414" t="b">
        <f>_xlfn.XLOOKUP(F660,Tabla13[Id Riesgo],Tabla13[Registro diligenciado],FALSE,1)</f>
        <v>0</v>
      </c>
      <c r="H660" s="290" t="str">
        <f>IF(G660,_xlfn.XLOOKUP(F660,Tabla6[Id Riesgo],Tabla6[DESCRIPCIÓN DEL RIESGO],FALSE,1),"")</f>
        <v/>
      </c>
      <c r="I660" s="327" t="str">
        <f>_xlfn.XLOOKUP(Tabla135[[#This Row],[Id Riesgo]],Tabla13[Id Riesgo],Tabla13[Probabilidad])</f>
        <v/>
      </c>
      <c r="J660" s="327" t="str">
        <f>_xlfn.XLOOKUP(Tabla135[[#This Row],[Id Riesgo]],Tabla13[Id Riesgo],Tabla13[Porcentaje Impacto],"",1)</f>
        <v/>
      </c>
      <c r="K660" s="311">
        <v>9</v>
      </c>
      <c r="L660" s="314"/>
      <c r="M660" s="314"/>
      <c r="N660" s="314"/>
      <c r="O660" s="295"/>
      <c r="P660" s="314"/>
      <c r="Q660" s="328" t="str">
        <f>_xlfn.TEXTJOIN(" ",TRUE,Tabla135[[#This Row],[Actividad - Acción ¿Qué?
Inicia con verbo]],Tabla135[[#This Row],[Complemento
(Observaciones o desviaciones)]])</f>
        <v/>
      </c>
      <c r="R660" s="295"/>
      <c r="S660" s="327" t="str">
        <f>_xlfn.XLOOKUP(Tabla135[[#This Row],[Tipo de control]],Tabla7[Tipo de control],Tabla7[Peso],"",1)</f>
        <v/>
      </c>
      <c r="T660" s="290" t="str">
        <f>_xlfn.XLOOKUP(Tabla135[[#This Row],[Tipo de control]],Tabla7[Tipo de control],Tabla7[Afectación matriz],"",1)</f>
        <v/>
      </c>
      <c r="U660" s="295"/>
      <c r="V660" s="327" t="str">
        <f>_xlfn.XLOOKUP(Tabla135[[#This Row],[Implementación]],Tabla11[Implementación],Tabla11[Peso],"",1)</f>
        <v/>
      </c>
      <c r="W660" s="295"/>
      <c r="X660" s="295"/>
      <c r="Y660" s="295"/>
      <c r="Z660" s="295"/>
      <c r="AA660" s="310" t="str">
        <f>IFERROR(Tabla135[[#This Row],[Peso del control]]+Tabla135[[#This Row],[Peso de la implementación]],"")</f>
        <v/>
      </c>
      <c r="AB660" s="310" t="str" cm="1">
        <f t="array" ref="AB660">IFERROR(IF(Tabla135[[#This Row],[Registro diligenciado]]=TRUE,_xlfn.IFS(AND(Tabla135[[#This Row],[No. de Control]]=1,Tabla135[[#This Row],[Desplazamiento en la Matriz]]="Probabilidad"),D660-(D660*Tabla135[[#This Row],[Valor del control]]),AND(Tabla135[[#This Row],[No. de Control]]&gt;1,Tabla135[[#This Row],[Desplazamiento en la Matriz]]="Probabilidad"),AB659-(AB659*Tabla135[[#This Row],[Valor del control]]),AND(Tabla135[[#This Row],[No. de Control]]=1,Tabla135[[#This Row],[Desplazamiento en la Matriz]]="Impacto"),D660,AND(Tabla135[[#This Row],[No. de Control]]&gt;1,Tabla135[[#This Row],[Desplazamiento en la Matriz]]="Impacto"),AB659),""),"")</f>
        <v/>
      </c>
      <c r="AC660" s="310" t="str" cm="1">
        <f t="array" ref="AC660">IFERROR(IF(Tabla135[[#This Row],[Registro diligenciado]]=TRUE,_xlfn.IFS(AND(Tabla135[[#This Row],[No. de Control]]=1,Tabla135[[#This Row],[Desplazamiento en la Matriz]]="Impacto"),E660-(E660*Tabla135[[#This Row],[Valor del control]]),AND(Tabla135[[#This Row],[No. de Control]]&gt;1,Tabla135[[#This Row],[Desplazamiento en la Matriz]]="Impacto"),AC659-(AC659*Tabla135[[#This Row],[Valor del control]]),AND(Tabla135[[#This Row],[No. de Control]]=1,Tabla135[[#This Row],[Desplazamiento en la Matriz]]="Probabilidad"),E660,AND(Tabla135[[#This Row],[No. de Control]]&gt;1,Tabla135[[#This Row],[Desplazamiento en la Matriz]]="Probabilidad"),AC659),""),"")</f>
        <v/>
      </c>
      <c r="AD660" s="310">
        <f>IFERROR(_xlfn.MINIFS(Tabla135[Probabilidad residual],Tabla135[Id Riesgo],Tabla135[[#This Row],[Id Riesgo]]),"")</f>
        <v>0</v>
      </c>
      <c r="AE660" s="310">
        <f>IFERROR(_xlfn.MINIFS(Tabla135[Impacto residual],Tabla135[Id Riesgo],Tabla135[[#This Row],[Id Riesgo]]),"")</f>
        <v>0</v>
      </c>
      <c r="AF660" s="310" t="str" cm="1">
        <f t="array" ref="AF6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0" s="310" t="str" cm="1">
        <f t="array" ref="AG6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0" s="213"/>
      <c r="AJ660" s="801">
        <f>_xlfn.MINIFS(Tabla135[Probabilidad residual],Tabla135[Id Riesgo],Tabla135[[#This Row],[Id Riesgo]])</f>
        <v>0</v>
      </c>
      <c r="AK660" s="801">
        <f>_xlfn.MINIFS(Tabla135[Impacto residual],Tabla135[Id Riesgo],Tabla135[[#This Row],[Id Riesgo]])</f>
        <v>0</v>
      </c>
      <c r="AL660" s="801"/>
      <c r="AM660" s="801"/>
      <c r="AN660" s="213"/>
      <c r="AO660" s="213"/>
      <c r="AP660" s="213"/>
      <c r="AQ660" s="213"/>
      <c r="AR660" s="213"/>
      <c r="AS660" s="213"/>
      <c r="AT660" s="213"/>
      <c r="AU660" s="213"/>
      <c r="AV660" s="213"/>
      <c r="AW660" s="213"/>
      <c r="AX660" s="213"/>
      <c r="AY660" s="213"/>
    </row>
    <row r="661" spans="1:51" ht="14.6" x14ac:dyDescent="0.4">
      <c r="A661" s="783" t="str">
        <f>Tabla135[[#This Row],[Id Riesgo]]</f>
        <v>RC65</v>
      </c>
      <c r="B661" s="784" t="str">
        <f>Tabla135[[#This Row],[Riesgo]]</f>
        <v/>
      </c>
      <c r="C661" s="776" t="b">
        <f>Tabla135[[#This Row],[Identificado en paso 1 y 2?]]</f>
        <v>0</v>
      </c>
      <c r="D661" s="801" t="str">
        <f>_xlfn.XLOOKUP(Tabla135[[#This Row],[Id Riesgo]],Tabla13[Id Riesgo],Tabla13[Probabilidad],"",1)</f>
        <v/>
      </c>
      <c r="E661" s="801" t="str">
        <f>IF(C661=TRUE,_xlfn.XLOOKUP(Tabla135[[#This Row],[Id Riesgo]],Tabla13[Id Riesgo],Tabla13[Porcentaje Impacto],"",1),"")</f>
        <v/>
      </c>
      <c r="F661" s="290" t="str">
        <f t="shared" si="64"/>
        <v>RC65</v>
      </c>
      <c r="G661" s="414" t="b">
        <f>_xlfn.XLOOKUP(F661,Tabla13[Id Riesgo],Tabla13[Registro diligenciado],FALSE,1)</f>
        <v>0</v>
      </c>
      <c r="H661" s="290" t="str">
        <f>IF(G661,_xlfn.XLOOKUP(F661,Tabla6[Id Riesgo],Tabla6[DESCRIPCIÓN DEL RIESGO],FALSE,1),"")</f>
        <v/>
      </c>
      <c r="I661" s="327" t="str">
        <f>_xlfn.XLOOKUP(Tabla135[[#This Row],[Id Riesgo]],Tabla13[Id Riesgo],Tabla13[Probabilidad])</f>
        <v/>
      </c>
      <c r="J661" s="327" t="str">
        <f>_xlfn.XLOOKUP(Tabla135[[#This Row],[Id Riesgo]],Tabla13[Id Riesgo],Tabla13[Porcentaje Impacto],"",1)</f>
        <v/>
      </c>
      <c r="K661" s="311">
        <v>10</v>
      </c>
      <c r="L661" s="314"/>
      <c r="M661" s="314"/>
      <c r="N661" s="314"/>
      <c r="O661" s="295"/>
      <c r="P661" s="314"/>
      <c r="Q661" s="328" t="str">
        <f>_xlfn.TEXTJOIN(" ",TRUE,Tabla135[[#This Row],[Actividad - Acción ¿Qué?
Inicia con verbo]],Tabla135[[#This Row],[Complemento
(Observaciones o desviaciones)]])</f>
        <v/>
      </c>
      <c r="R661" s="295"/>
      <c r="S661" s="327" t="str">
        <f>_xlfn.XLOOKUP(Tabla135[[#This Row],[Tipo de control]],Tabla7[Tipo de control],Tabla7[Peso],"",1)</f>
        <v/>
      </c>
      <c r="T661" s="290" t="str">
        <f>_xlfn.XLOOKUP(Tabla135[[#This Row],[Tipo de control]],Tabla7[Tipo de control],Tabla7[Afectación matriz],"",1)</f>
        <v/>
      </c>
      <c r="U661" s="295"/>
      <c r="V661" s="327" t="str">
        <f>_xlfn.XLOOKUP(Tabla135[[#This Row],[Implementación]],Tabla11[Implementación],Tabla11[Peso],"",1)</f>
        <v/>
      </c>
      <c r="W661" s="295"/>
      <c r="X661" s="295"/>
      <c r="Y661" s="295"/>
      <c r="Z661" s="295"/>
      <c r="AA661" s="310" t="str">
        <f>IFERROR(Tabla135[[#This Row],[Peso del control]]+Tabla135[[#This Row],[Peso de la implementación]],"")</f>
        <v/>
      </c>
      <c r="AB661" s="310" t="str" cm="1">
        <f t="array" ref="AB661">IFERROR(IF(Tabla135[[#This Row],[Registro diligenciado]]=TRUE,_xlfn.IFS(AND(Tabla135[[#This Row],[No. de Control]]=1,Tabla135[[#This Row],[Desplazamiento en la Matriz]]="Probabilidad"),D661-(D661*Tabla135[[#This Row],[Valor del control]]),AND(Tabla135[[#This Row],[No. de Control]]&gt;1,Tabla135[[#This Row],[Desplazamiento en la Matriz]]="Probabilidad"),AB660-(AB660*Tabla135[[#This Row],[Valor del control]]),AND(Tabla135[[#This Row],[No. de Control]]=1,Tabla135[[#This Row],[Desplazamiento en la Matriz]]="Impacto"),D661,AND(Tabla135[[#This Row],[No. de Control]]&gt;1,Tabla135[[#This Row],[Desplazamiento en la Matriz]]="Impacto"),AB660),""),"")</f>
        <v/>
      </c>
      <c r="AC661" s="310" t="str" cm="1">
        <f t="array" ref="AC661">IFERROR(IF(Tabla135[[#This Row],[Registro diligenciado]]=TRUE,_xlfn.IFS(AND(Tabla135[[#This Row],[No. de Control]]=1,Tabla135[[#This Row],[Desplazamiento en la Matriz]]="Impacto"),E661-(E661*Tabla135[[#This Row],[Valor del control]]),AND(Tabla135[[#This Row],[No. de Control]]&gt;1,Tabla135[[#This Row],[Desplazamiento en la Matriz]]="Impacto"),AC660-(AC660*Tabla135[[#This Row],[Valor del control]]),AND(Tabla135[[#This Row],[No. de Control]]=1,Tabla135[[#This Row],[Desplazamiento en la Matriz]]="Probabilidad"),E661,AND(Tabla135[[#This Row],[No. de Control]]&gt;1,Tabla135[[#This Row],[Desplazamiento en la Matriz]]="Probabilidad"),AC660),""),"")</f>
        <v/>
      </c>
      <c r="AD661" s="310">
        <f>IFERROR(_xlfn.MINIFS(Tabla135[Probabilidad residual],Tabla135[Id Riesgo],Tabla135[[#This Row],[Id Riesgo]]),"")</f>
        <v>0</v>
      </c>
      <c r="AE661" s="310">
        <f>IFERROR(_xlfn.MINIFS(Tabla135[Impacto residual],Tabla135[Id Riesgo],Tabla135[[#This Row],[Id Riesgo]]),"")</f>
        <v>0</v>
      </c>
      <c r="AF661" s="310" t="str" cm="1">
        <f t="array" ref="AF6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1" s="310" t="str" cm="1">
        <f t="array" ref="AG6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1" s="213"/>
      <c r="AJ661" s="801">
        <f>_xlfn.MINIFS(Tabla135[Probabilidad residual],Tabla135[Id Riesgo],Tabla135[[#This Row],[Id Riesgo]])</f>
        <v>0</v>
      </c>
      <c r="AK661" s="801">
        <f>_xlfn.MINIFS(Tabla135[Impacto residual],Tabla135[Id Riesgo],Tabla135[[#This Row],[Id Riesgo]])</f>
        <v>0</v>
      </c>
      <c r="AL661" s="801"/>
      <c r="AM661" s="801"/>
      <c r="AN661" s="213"/>
      <c r="AO661" s="213"/>
      <c r="AP661" s="213"/>
      <c r="AQ661" s="213"/>
      <c r="AR661" s="213"/>
      <c r="AS661" s="213"/>
      <c r="AT661" s="213"/>
      <c r="AU661" s="213"/>
      <c r="AV661" s="213"/>
      <c r="AW661" s="213"/>
      <c r="AX661" s="213"/>
      <c r="AY661" s="213"/>
    </row>
    <row r="662" spans="1:51" ht="14.6" x14ac:dyDescent="0.4">
      <c r="A662" s="783" t="str">
        <f>Tabla135[[#This Row],[Id Riesgo]]</f>
        <v>RC66</v>
      </c>
      <c r="B662" s="784" t="str">
        <f>Tabla135[[#This Row],[Riesgo]]</f>
        <v/>
      </c>
      <c r="C662" s="776" t="b">
        <f>Tabla135[[#This Row],[Identificado en paso 1 y 2?]]</f>
        <v>0</v>
      </c>
      <c r="D662" s="801" t="str">
        <f>_xlfn.XLOOKUP(Tabla135[[#This Row],[Id Riesgo]],Tabla13[Id Riesgo],Tabla13[Probabilidad],"",1)</f>
        <v/>
      </c>
      <c r="E662" s="801" t="str">
        <f>IF(C662=TRUE,_xlfn.XLOOKUP(Tabla135[[#This Row],[Id Riesgo]],Tabla13[Id Riesgo],Tabla13[Porcentaje Impacto],"",1),"")</f>
        <v/>
      </c>
      <c r="F662" s="290" t="s">
        <v>657</v>
      </c>
      <c r="G662" s="414" t="b">
        <f>_xlfn.XLOOKUP(F662,Tabla13[Id Riesgo],Tabla13[Registro diligenciado],FALSE,1)</f>
        <v>0</v>
      </c>
      <c r="H662" s="290" t="str">
        <f>IF(G662,_xlfn.XLOOKUP(F662,Tabla6[Id Riesgo],Tabla6[DESCRIPCIÓN DEL RIESGO],FALSE,1),"")</f>
        <v/>
      </c>
      <c r="I662" s="327" t="str">
        <f>_xlfn.XLOOKUP(Tabla135[[#This Row],[Id Riesgo]],Tabla13[Id Riesgo],Tabla13[Probabilidad])</f>
        <v/>
      </c>
      <c r="J662" s="327" t="str">
        <f>_xlfn.XLOOKUP(Tabla135[[#This Row],[Id Riesgo]],Tabla13[Id Riesgo],Tabla13[Porcentaje Impacto],"",1)</f>
        <v/>
      </c>
      <c r="K662" s="311">
        <v>1</v>
      </c>
      <c r="L662" s="314"/>
      <c r="M662" s="314"/>
      <c r="N662" s="314"/>
      <c r="O662" s="295"/>
      <c r="P662" s="314"/>
      <c r="Q662" s="328" t="str">
        <f>_xlfn.TEXTJOIN(" ",TRUE,Tabla135[[#This Row],[Actividad - Acción ¿Qué?
Inicia con verbo]],Tabla135[[#This Row],[Complemento
(Observaciones o desviaciones)]])</f>
        <v/>
      </c>
      <c r="R662" s="295"/>
      <c r="S662" s="327" t="str">
        <f>_xlfn.XLOOKUP(Tabla135[[#This Row],[Tipo de control]],Tabla7[Tipo de control],Tabla7[Peso],"",1)</f>
        <v/>
      </c>
      <c r="T662" s="290" t="str">
        <f>_xlfn.XLOOKUP(Tabla135[[#This Row],[Tipo de control]],Tabla7[Tipo de control],Tabla7[Afectación matriz],"",1)</f>
        <v/>
      </c>
      <c r="U662" s="295"/>
      <c r="V662" s="327" t="str">
        <f>_xlfn.XLOOKUP(Tabla135[[#This Row],[Implementación]],Tabla11[Implementación],Tabla11[Peso],"",1)</f>
        <v/>
      </c>
      <c r="W662" s="295"/>
      <c r="X662" s="295"/>
      <c r="Y662" s="295"/>
      <c r="Z662" s="295"/>
      <c r="AA662" s="310" t="str">
        <f>IFERROR(Tabla135[[#This Row],[Peso del control]]+Tabla135[[#This Row],[Peso de la implementación]],"")</f>
        <v/>
      </c>
      <c r="AB662" s="310" t="str" cm="1">
        <f t="array" ref="AB662">IFERROR(IF(Tabla135[[#This Row],[Registro diligenciado]]=TRUE,_xlfn.IFS(AND(Tabla135[[#This Row],[No. de Control]]=1,Tabla135[[#This Row],[Desplazamiento en la Matriz]]="Probabilidad"),D662-(D662*Tabla135[[#This Row],[Valor del control]]),AND(Tabla135[[#This Row],[No. de Control]]&gt;1,Tabla135[[#This Row],[Desplazamiento en la Matriz]]="Probabilidad"),AB661-(AB661*Tabla135[[#This Row],[Valor del control]]),AND(Tabla135[[#This Row],[No. de Control]]=1,Tabla135[[#This Row],[Desplazamiento en la Matriz]]="Impacto"),D662,AND(Tabla135[[#This Row],[No. de Control]]&gt;1,Tabla135[[#This Row],[Desplazamiento en la Matriz]]="Impacto"),AB661),""),"")</f>
        <v/>
      </c>
      <c r="AC662" s="310" t="str" cm="1">
        <f t="array" ref="AC662">IFERROR(IF(Tabla135[[#This Row],[Registro diligenciado]]=TRUE,_xlfn.IFS(AND(Tabla135[[#This Row],[No. de Control]]=1,Tabla135[[#This Row],[Desplazamiento en la Matriz]]="Impacto"),E662-(E662*Tabla135[[#This Row],[Valor del control]]),AND(Tabla135[[#This Row],[No. de Control]]&gt;1,Tabla135[[#This Row],[Desplazamiento en la Matriz]]="Impacto"),AC661-(AC661*Tabla135[[#This Row],[Valor del control]]),AND(Tabla135[[#This Row],[No. de Control]]=1,Tabla135[[#This Row],[Desplazamiento en la Matriz]]="Probabilidad"),E662,AND(Tabla135[[#This Row],[No. de Control]]&gt;1,Tabla135[[#This Row],[Desplazamiento en la Matriz]]="Probabilidad"),AC661),""),"")</f>
        <v/>
      </c>
      <c r="AD662" s="310">
        <f>IFERROR(_xlfn.MINIFS(Tabla135[Probabilidad residual],Tabla135[Id Riesgo],Tabla135[[#This Row],[Id Riesgo]]),"")</f>
        <v>0</v>
      </c>
      <c r="AE662" s="310">
        <f>IFERROR(_xlfn.MINIFS(Tabla135[Impacto residual],Tabla135[Id Riesgo],Tabla135[[#This Row],[Id Riesgo]]),"")</f>
        <v>0</v>
      </c>
      <c r="AF662" s="310" t="str" cm="1">
        <f t="array" ref="AF6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2" s="310" t="str" cm="1">
        <f t="array" ref="AG6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2" s="213"/>
      <c r="AJ662" s="801">
        <f>_xlfn.MINIFS(Tabla135[Probabilidad residual],Tabla135[Id Riesgo],Tabla135[[#This Row],[Id Riesgo]])</f>
        <v>0</v>
      </c>
      <c r="AK662" s="801">
        <f>_xlfn.MINIFS(Tabla135[Impacto residual],Tabla135[Id Riesgo],Tabla135[[#This Row],[Id Riesgo]])</f>
        <v>0</v>
      </c>
      <c r="AL662" s="801" t="str" cm="1">
        <f t="array" ref="AL662">IFERROR(_xlfn.IFS(AND(AJ662&gt;=CONFIGURACIÓN!$BF$6,AJ662&lt;=CONFIGURACIÓN!$BG$6),CONFIGURACIÓN!$BE$6,AND(AJ662&gt;=CONFIGURACIÓN!$BF$7,AJ662&lt;=CONFIGURACIÓN!$BG$7),CONFIGURACIÓN!$BE$7,AND(AJ662&gt;=CONFIGURACIÓN!$BF$8,AJ662&lt;=CONFIGURACIÓN!$BG$8),CONFIGURACIÓN!$BE$8,AND(AJ662&gt;=CONFIGURACIÓN!$BF$9,AJ662&lt;=CONFIGURACIÓN!$BG$9),CONFIGURACIÓN!$BE$9,AND(AJ662&gt;=CONFIGURACIÓN!$BF$10,AJ662&lt;=CONFIGURACIÓN!$BG$10),CONFIGURACIÓN!$BE$10),"")</f>
        <v/>
      </c>
      <c r="AM662" s="801" t="str" cm="1">
        <f t="array" ref="AM662">IFERROR(_xlfn.IFS(AND(AK662&gt;=CONFIGURACIÓN!$BJ$6,AK662&lt;=CONFIGURACIÓN!$BK$6),CONFIGURACIÓN!$BI$6,AND(AK662&gt;=CONFIGURACIÓN!$BJ$7,AK662&lt;=CONFIGURACIÓN!$BK$7),CONFIGURACIÓN!$BI$7,AND(AK662&gt;=CONFIGURACIÓN!$BJ$8,AK662&lt;=CONFIGURACIÓN!$BK$8),CONFIGURACIÓN!$BI$8,AND(AK662&gt;=CONFIGURACIÓN!$BJ$9,AK662&lt;=CONFIGURACIÓN!$BK$9),CONFIGURACIÓN!$BI$9,AND(AK662&gt;=CONFIGURACIÓN!$BJ$10,AK662&lt;=CONFIGURACIÓN!$BK$10),CONFIGURACIÓN!$BI$10),"")</f>
        <v/>
      </c>
      <c r="AN662" s="213"/>
      <c r="AO662" s="213"/>
      <c r="AP662" s="213"/>
      <c r="AQ662" s="213"/>
      <c r="AR662" s="213"/>
      <c r="AS662" s="213"/>
      <c r="AT662" s="213"/>
      <c r="AU662" s="213"/>
      <c r="AV662" s="213"/>
      <c r="AW662" s="213"/>
      <c r="AX662" s="213"/>
      <c r="AY662" s="213"/>
    </row>
    <row r="663" spans="1:51" ht="14.6" x14ac:dyDescent="0.4">
      <c r="A663" s="783" t="str">
        <f>Tabla135[[#This Row],[Id Riesgo]]</f>
        <v>RC66</v>
      </c>
      <c r="B663" s="784" t="str">
        <f>Tabla135[[#This Row],[Riesgo]]</f>
        <v/>
      </c>
      <c r="C663" s="776" t="b">
        <f>Tabla135[[#This Row],[Identificado en paso 1 y 2?]]</f>
        <v>0</v>
      </c>
      <c r="D663" s="801" t="str">
        <f>_xlfn.XLOOKUP(Tabla135[[#This Row],[Id Riesgo]],Tabla13[Id Riesgo],Tabla13[Probabilidad],"",1)</f>
        <v/>
      </c>
      <c r="E663" s="801" t="str">
        <f>IF(C663=TRUE,_xlfn.XLOOKUP(Tabla135[[#This Row],[Id Riesgo]],Tabla13[Id Riesgo],Tabla13[Porcentaje Impacto],"",1),"")</f>
        <v/>
      </c>
      <c r="F663" s="290" t="str">
        <f t="shared" ref="F663:F671" si="65">F662</f>
        <v>RC66</v>
      </c>
      <c r="G663" s="414" t="b">
        <f>_xlfn.XLOOKUP(F663,Tabla13[Id Riesgo],Tabla13[Registro diligenciado],FALSE,1)</f>
        <v>0</v>
      </c>
      <c r="H663" s="290" t="str">
        <f>IF(G663,_xlfn.XLOOKUP(F663,Tabla6[Id Riesgo],Tabla6[DESCRIPCIÓN DEL RIESGO],FALSE,1),"")</f>
        <v/>
      </c>
      <c r="I663" s="327" t="str">
        <f>_xlfn.XLOOKUP(Tabla135[[#This Row],[Id Riesgo]],Tabla13[Id Riesgo],Tabla13[Probabilidad])</f>
        <v/>
      </c>
      <c r="J663" s="327" t="str">
        <f>_xlfn.XLOOKUP(Tabla135[[#This Row],[Id Riesgo]],Tabla13[Id Riesgo],Tabla13[Porcentaje Impacto],"",1)</f>
        <v/>
      </c>
      <c r="K663" s="311">
        <v>2</v>
      </c>
      <c r="L663" s="314"/>
      <c r="M663" s="314"/>
      <c r="N663" s="314"/>
      <c r="O663" s="295"/>
      <c r="P663" s="314"/>
      <c r="Q663" s="328" t="str">
        <f>_xlfn.TEXTJOIN(" ",TRUE,Tabla135[[#This Row],[Actividad - Acción ¿Qué?
Inicia con verbo]],Tabla135[[#This Row],[Complemento
(Observaciones o desviaciones)]])</f>
        <v/>
      </c>
      <c r="R663" s="295"/>
      <c r="S663" s="327" t="str">
        <f>_xlfn.XLOOKUP(Tabla135[[#This Row],[Tipo de control]],Tabla7[Tipo de control],Tabla7[Peso],"",1)</f>
        <v/>
      </c>
      <c r="T663" s="290" t="str">
        <f>_xlfn.XLOOKUP(Tabla135[[#This Row],[Tipo de control]],Tabla7[Tipo de control],Tabla7[Afectación matriz],"",1)</f>
        <v/>
      </c>
      <c r="U663" s="295"/>
      <c r="V663" s="327" t="str">
        <f>_xlfn.XLOOKUP(Tabla135[[#This Row],[Implementación]],Tabla11[Implementación],Tabla11[Peso],"",1)</f>
        <v/>
      </c>
      <c r="W663" s="295"/>
      <c r="X663" s="295"/>
      <c r="Y663" s="295"/>
      <c r="Z663" s="295"/>
      <c r="AA663" s="310" t="str">
        <f>IFERROR(Tabla135[[#This Row],[Peso del control]]+Tabla135[[#This Row],[Peso de la implementación]],"")</f>
        <v/>
      </c>
      <c r="AB663" s="310" t="str" cm="1">
        <f t="array" ref="AB663">IFERROR(IF(Tabla135[[#This Row],[Registro diligenciado]]=TRUE,_xlfn.IFS(AND(Tabla135[[#This Row],[No. de Control]]=1,Tabla135[[#This Row],[Desplazamiento en la Matriz]]="Probabilidad"),D663-(D663*Tabla135[[#This Row],[Valor del control]]),AND(Tabla135[[#This Row],[No. de Control]]&gt;1,Tabla135[[#This Row],[Desplazamiento en la Matriz]]="Probabilidad"),AB662-(AB662*Tabla135[[#This Row],[Valor del control]]),AND(Tabla135[[#This Row],[No. de Control]]=1,Tabla135[[#This Row],[Desplazamiento en la Matriz]]="Impacto"),D663,AND(Tabla135[[#This Row],[No. de Control]]&gt;1,Tabla135[[#This Row],[Desplazamiento en la Matriz]]="Impacto"),AB662),""),"")</f>
        <v/>
      </c>
      <c r="AC663" s="310" t="str" cm="1">
        <f t="array" ref="AC663">IFERROR(IF(Tabla135[[#This Row],[Registro diligenciado]]=TRUE,_xlfn.IFS(AND(Tabla135[[#This Row],[No. de Control]]=1,Tabla135[[#This Row],[Desplazamiento en la Matriz]]="Impacto"),E663-(E663*Tabla135[[#This Row],[Valor del control]]),AND(Tabla135[[#This Row],[No. de Control]]&gt;1,Tabla135[[#This Row],[Desplazamiento en la Matriz]]="Impacto"),AC662-(AC662*Tabla135[[#This Row],[Valor del control]]),AND(Tabla135[[#This Row],[No. de Control]]=1,Tabla135[[#This Row],[Desplazamiento en la Matriz]]="Probabilidad"),E663,AND(Tabla135[[#This Row],[No. de Control]]&gt;1,Tabla135[[#This Row],[Desplazamiento en la Matriz]]="Probabilidad"),AC662),""),"")</f>
        <v/>
      </c>
      <c r="AD663" s="310">
        <f>IFERROR(_xlfn.MINIFS(Tabla135[Probabilidad residual],Tabla135[Id Riesgo],Tabla135[[#This Row],[Id Riesgo]]),"")</f>
        <v>0</v>
      </c>
      <c r="AE663" s="310">
        <f>IFERROR(_xlfn.MINIFS(Tabla135[Impacto residual],Tabla135[Id Riesgo],Tabla135[[#This Row],[Id Riesgo]]),"")</f>
        <v>0</v>
      </c>
      <c r="AF663" s="310" t="str" cm="1">
        <f t="array" ref="AF6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3" s="310" t="str" cm="1">
        <f t="array" ref="AG6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3" s="213"/>
      <c r="AJ663" s="801">
        <f>_xlfn.MINIFS(Tabla135[Probabilidad residual],Tabla135[Id Riesgo],Tabla135[[#This Row],[Id Riesgo]])</f>
        <v>0</v>
      </c>
      <c r="AK663" s="801">
        <f>_xlfn.MINIFS(Tabla135[Impacto residual],Tabla135[Id Riesgo],Tabla135[[#This Row],[Id Riesgo]])</f>
        <v>0</v>
      </c>
      <c r="AL663" s="801"/>
      <c r="AM663" s="801"/>
      <c r="AN663" s="213"/>
      <c r="AO663" s="213"/>
      <c r="AP663" s="213"/>
      <c r="AQ663" s="213"/>
      <c r="AR663" s="213"/>
      <c r="AS663" s="213"/>
      <c r="AT663" s="213"/>
      <c r="AU663" s="213"/>
      <c r="AV663" s="213"/>
      <c r="AW663" s="213"/>
      <c r="AX663" s="213"/>
      <c r="AY663" s="213"/>
    </row>
    <row r="664" spans="1:51" ht="14.6" x14ac:dyDescent="0.4">
      <c r="A664" s="783" t="str">
        <f>Tabla135[[#This Row],[Id Riesgo]]</f>
        <v>RC66</v>
      </c>
      <c r="B664" s="784" t="str">
        <f>Tabla135[[#This Row],[Riesgo]]</f>
        <v/>
      </c>
      <c r="C664" s="776" t="b">
        <f>Tabla135[[#This Row],[Identificado en paso 1 y 2?]]</f>
        <v>0</v>
      </c>
      <c r="D664" s="801" t="str">
        <f>_xlfn.XLOOKUP(Tabla135[[#This Row],[Id Riesgo]],Tabla13[Id Riesgo],Tabla13[Probabilidad],"",1)</f>
        <v/>
      </c>
      <c r="E664" s="801" t="str">
        <f>IF(C664=TRUE,_xlfn.XLOOKUP(Tabla135[[#This Row],[Id Riesgo]],Tabla13[Id Riesgo],Tabla13[Porcentaje Impacto],"",1),"")</f>
        <v/>
      </c>
      <c r="F664" s="290" t="str">
        <f t="shared" si="65"/>
        <v>RC66</v>
      </c>
      <c r="G664" s="414" t="b">
        <f>_xlfn.XLOOKUP(F664,Tabla13[Id Riesgo],Tabla13[Registro diligenciado],FALSE,1)</f>
        <v>0</v>
      </c>
      <c r="H664" s="290" t="str">
        <f>IF(G664,_xlfn.XLOOKUP(F664,Tabla6[Id Riesgo],Tabla6[DESCRIPCIÓN DEL RIESGO],FALSE,1),"")</f>
        <v/>
      </c>
      <c r="I664" s="327" t="str">
        <f>_xlfn.XLOOKUP(Tabla135[[#This Row],[Id Riesgo]],Tabla13[Id Riesgo],Tabla13[Probabilidad])</f>
        <v/>
      </c>
      <c r="J664" s="327" t="str">
        <f>_xlfn.XLOOKUP(Tabla135[[#This Row],[Id Riesgo]],Tabla13[Id Riesgo],Tabla13[Porcentaje Impacto],"",1)</f>
        <v/>
      </c>
      <c r="K664" s="311">
        <v>3</v>
      </c>
      <c r="L664" s="314"/>
      <c r="M664" s="314"/>
      <c r="N664" s="314"/>
      <c r="O664" s="295"/>
      <c r="P664" s="314"/>
      <c r="Q664" s="328" t="str">
        <f>_xlfn.TEXTJOIN(" ",TRUE,Tabla135[[#This Row],[Actividad - Acción ¿Qué?
Inicia con verbo]],Tabla135[[#This Row],[Complemento
(Observaciones o desviaciones)]])</f>
        <v/>
      </c>
      <c r="R664" s="295"/>
      <c r="S664" s="327" t="str">
        <f>_xlfn.XLOOKUP(Tabla135[[#This Row],[Tipo de control]],Tabla7[Tipo de control],Tabla7[Peso],"",1)</f>
        <v/>
      </c>
      <c r="T664" s="290" t="str">
        <f>_xlfn.XLOOKUP(Tabla135[[#This Row],[Tipo de control]],Tabla7[Tipo de control],Tabla7[Afectación matriz],"",1)</f>
        <v/>
      </c>
      <c r="U664" s="295"/>
      <c r="V664" s="327" t="str">
        <f>_xlfn.XLOOKUP(Tabla135[[#This Row],[Implementación]],Tabla11[Implementación],Tabla11[Peso],"",1)</f>
        <v/>
      </c>
      <c r="W664" s="295"/>
      <c r="X664" s="295"/>
      <c r="Y664" s="295"/>
      <c r="Z664" s="295"/>
      <c r="AA664" s="310" t="str">
        <f>IFERROR(Tabla135[[#This Row],[Peso del control]]+Tabla135[[#This Row],[Peso de la implementación]],"")</f>
        <v/>
      </c>
      <c r="AB664" s="310" t="str" cm="1">
        <f t="array" ref="AB664">IFERROR(IF(Tabla135[[#This Row],[Registro diligenciado]]=TRUE,_xlfn.IFS(AND(Tabla135[[#This Row],[No. de Control]]=1,Tabla135[[#This Row],[Desplazamiento en la Matriz]]="Probabilidad"),D664-(D664*Tabla135[[#This Row],[Valor del control]]),AND(Tabla135[[#This Row],[No. de Control]]&gt;1,Tabla135[[#This Row],[Desplazamiento en la Matriz]]="Probabilidad"),AB663-(AB663*Tabla135[[#This Row],[Valor del control]]),AND(Tabla135[[#This Row],[No. de Control]]=1,Tabla135[[#This Row],[Desplazamiento en la Matriz]]="Impacto"),D664,AND(Tabla135[[#This Row],[No. de Control]]&gt;1,Tabla135[[#This Row],[Desplazamiento en la Matriz]]="Impacto"),AB663),""),"")</f>
        <v/>
      </c>
      <c r="AC664" s="310" t="str" cm="1">
        <f t="array" ref="AC664">IFERROR(IF(Tabla135[[#This Row],[Registro diligenciado]]=TRUE,_xlfn.IFS(AND(Tabla135[[#This Row],[No. de Control]]=1,Tabla135[[#This Row],[Desplazamiento en la Matriz]]="Impacto"),E664-(E664*Tabla135[[#This Row],[Valor del control]]),AND(Tabla135[[#This Row],[No. de Control]]&gt;1,Tabla135[[#This Row],[Desplazamiento en la Matriz]]="Impacto"),AC663-(AC663*Tabla135[[#This Row],[Valor del control]]),AND(Tabla135[[#This Row],[No. de Control]]=1,Tabla135[[#This Row],[Desplazamiento en la Matriz]]="Probabilidad"),E664,AND(Tabla135[[#This Row],[No. de Control]]&gt;1,Tabla135[[#This Row],[Desplazamiento en la Matriz]]="Probabilidad"),AC663),""),"")</f>
        <v/>
      </c>
      <c r="AD664" s="310">
        <f>IFERROR(_xlfn.MINIFS(Tabla135[Probabilidad residual],Tabla135[Id Riesgo],Tabla135[[#This Row],[Id Riesgo]]),"")</f>
        <v>0</v>
      </c>
      <c r="AE664" s="310">
        <f>IFERROR(_xlfn.MINIFS(Tabla135[Impacto residual],Tabla135[Id Riesgo],Tabla135[[#This Row],[Id Riesgo]]),"")</f>
        <v>0</v>
      </c>
      <c r="AF664" s="310" t="str" cm="1">
        <f t="array" ref="AF6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4" s="310" t="str" cm="1">
        <f t="array" ref="AG6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4" s="213"/>
      <c r="AJ664" s="801">
        <f>_xlfn.MINIFS(Tabla135[Probabilidad residual],Tabla135[Id Riesgo],Tabla135[[#This Row],[Id Riesgo]])</f>
        <v>0</v>
      </c>
      <c r="AK664" s="801">
        <f>_xlfn.MINIFS(Tabla135[Impacto residual],Tabla135[Id Riesgo],Tabla135[[#This Row],[Id Riesgo]])</f>
        <v>0</v>
      </c>
      <c r="AL664" s="801"/>
      <c r="AM664" s="801"/>
      <c r="AN664" s="213"/>
      <c r="AO664" s="213"/>
      <c r="AP664" s="213"/>
      <c r="AQ664" s="213"/>
      <c r="AR664" s="213"/>
      <c r="AS664" s="213"/>
      <c r="AT664" s="213"/>
      <c r="AU664" s="213"/>
      <c r="AV664" s="213"/>
      <c r="AW664" s="213"/>
      <c r="AX664" s="213"/>
      <c r="AY664" s="213"/>
    </row>
    <row r="665" spans="1:51" ht="14.6" x14ac:dyDescent="0.4">
      <c r="A665" s="783" t="str">
        <f>Tabla135[[#This Row],[Id Riesgo]]</f>
        <v>RC66</v>
      </c>
      <c r="B665" s="784" t="str">
        <f>Tabla135[[#This Row],[Riesgo]]</f>
        <v/>
      </c>
      <c r="C665" s="776" t="b">
        <f>Tabla135[[#This Row],[Identificado en paso 1 y 2?]]</f>
        <v>0</v>
      </c>
      <c r="D665" s="801" t="str">
        <f>_xlfn.XLOOKUP(Tabla135[[#This Row],[Id Riesgo]],Tabla13[Id Riesgo],Tabla13[Probabilidad],"",1)</f>
        <v/>
      </c>
      <c r="E665" s="801" t="str">
        <f>IF(C665=TRUE,_xlfn.XLOOKUP(Tabla135[[#This Row],[Id Riesgo]],Tabla13[Id Riesgo],Tabla13[Porcentaje Impacto],"",1),"")</f>
        <v/>
      </c>
      <c r="F665" s="290" t="str">
        <f t="shared" si="65"/>
        <v>RC66</v>
      </c>
      <c r="G665" s="414" t="b">
        <f>_xlfn.XLOOKUP(F665,Tabla13[Id Riesgo],Tabla13[Registro diligenciado],FALSE,1)</f>
        <v>0</v>
      </c>
      <c r="H665" s="290" t="str">
        <f>IF(G665,_xlfn.XLOOKUP(F665,Tabla6[Id Riesgo],Tabla6[DESCRIPCIÓN DEL RIESGO],FALSE,1),"")</f>
        <v/>
      </c>
      <c r="I665" s="327" t="str">
        <f>_xlfn.XLOOKUP(Tabla135[[#This Row],[Id Riesgo]],Tabla13[Id Riesgo],Tabla13[Probabilidad])</f>
        <v/>
      </c>
      <c r="J665" s="327" t="str">
        <f>_xlfn.XLOOKUP(Tabla135[[#This Row],[Id Riesgo]],Tabla13[Id Riesgo],Tabla13[Porcentaje Impacto],"",1)</f>
        <v/>
      </c>
      <c r="K665" s="311">
        <v>4</v>
      </c>
      <c r="L665" s="314"/>
      <c r="M665" s="314"/>
      <c r="N665" s="314"/>
      <c r="O665" s="295"/>
      <c r="P665" s="314"/>
      <c r="Q665" s="328" t="str">
        <f>_xlfn.TEXTJOIN(" ",TRUE,Tabla135[[#This Row],[Actividad - Acción ¿Qué?
Inicia con verbo]],Tabla135[[#This Row],[Complemento
(Observaciones o desviaciones)]])</f>
        <v/>
      </c>
      <c r="R665" s="295"/>
      <c r="S665" s="327" t="str">
        <f>_xlfn.XLOOKUP(Tabla135[[#This Row],[Tipo de control]],Tabla7[Tipo de control],Tabla7[Peso],"",1)</f>
        <v/>
      </c>
      <c r="T665" s="290" t="str">
        <f>_xlfn.XLOOKUP(Tabla135[[#This Row],[Tipo de control]],Tabla7[Tipo de control],Tabla7[Afectación matriz],"",1)</f>
        <v/>
      </c>
      <c r="U665" s="295"/>
      <c r="V665" s="327" t="str">
        <f>_xlfn.XLOOKUP(Tabla135[[#This Row],[Implementación]],Tabla11[Implementación],Tabla11[Peso],"",1)</f>
        <v/>
      </c>
      <c r="W665" s="295"/>
      <c r="X665" s="295"/>
      <c r="Y665" s="295"/>
      <c r="Z665" s="295"/>
      <c r="AA665" s="310" t="str">
        <f>IFERROR(Tabla135[[#This Row],[Peso del control]]+Tabla135[[#This Row],[Peso de la implementación]],"")</f>
        <v/>
      </c>
      <c r="AB665" s="310" t="str" cm="1">
        <f t="array" ref="AB665">IFERROR(IF(Tabla135[[#This Row],[Registro diligenciado]]=TRUE,_xlfn.IFS(AND(Tabla135[[#This Row],[No. de Control]]=1,Tabla135[[#This Row],[Desplazamiento en la Matriz]]="Probabilidad"),D665-(D665*Tabla135[[#This Row],[Valor del control]]),AND(Tabla135[[#This Row],[No. de Control]]&gt;1,Tabla135[[#This Row],[Desplazamiento en la Matriz]]="Probabilidad"),AB664-(AB664*Tabla135[[#This Row],[Valor del control]]),AND(Tabla135[[#This Row],[No. de Control]]=1,Tabla135[[#This Row],[Desplazamiento en la Matriz]]="Impacto"),D665,AND(Tabla135[[#This Row],[No. de Control]]&gt;1,Tabla135[[#This Row],[Desplazamiento en la Matriz]]="Impacto"),AB664),""),"")</f>
        <v/>
      </c>
      <c r="AC665" s="310" t="str" cm="1">
        <f t="array" ref="AC665">IFERROR(IF(Tabla135[[#This Row],[Registro diligenciado]]=TRUE,_xlfn.IFS(AND(Tabla135[[#This Row],[No. de Control]]=1,Tabla135[[#This Row],[Desplazamiento en la Matriz]]="Impacto"),E665-(E665*Tabla135[[#This Row],[Valor del control]]),AND(Tabla135[[#This Row],[No. de Control]]&gt;1,Tabla135[[#This Row],[Desplazamiento en la Matriz]]="Impacto"),AC664-(AC664*Tabla135[[#This Row],[Valor del control]]),AND(Tabla135[[#This Row],[No. de Control]]=1,Tabla135[[#This Row],[Desplazamiento en la Matriz]]="Probabilidad"),E665,AND(Tabla135[[#This Row],[No. de Control]]&gt;1,Tabla135[[#This Row],[Desplazamiento en la Matriz]]="Probabilidad"),AC664),""),"")</f>
        <v/>
      </c>
      <c r="AD665" s="310">
        <f>IFERROR(_xlfn.MINIFS(Tabla135[Probabilidad residual],Tabla135[Id Riesgo],Tabla135[[#This Row],[Id Riesgo]]),"")</f>
        <v>0</v>
      </c>
      <c r="AE665" s="310">
        <f>IFERROR(_xlfn.MINIFS(Tabla135[Impacto residual],Tabla135[Id Riesgo],Tabla135[[#This Row],[Id Riesgo]]),"")</f>
        <v>0</v>
      </c>
      <c r="AF665" s="310" t="str" cm="1">
        <f t="array" ref="AF6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5" s="310" t="str" cm="1">
        <f t="array" ref="AG6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5" s="213"/>
      <c r="AJ665" s="801">
        <f>_xlfn.MINIFS(Tabla135[Probabilidad residual],Tabla135[Id Riesgo],Tabla135[[#This Row],[Id Riesgo]])</f>
        <v>0</v>
      </c>
      <c r="AK665" s="801">
        <f>_xlfn.MINIFS(Tabla135[Impacto residual],Tabla135[Id Riesgo],Tabla135[[#This Row],[Id Riesgo]])</f>
        <v>0</v>
      </c>
      <c r="AL665" s="801"/>
      <c r="AM665" s="801"/>
      <c r="AN665" s="213"/>
      <c r="AO665" s="213"/>
      <c r="AP665" s="213"/>
      <c r="AQ665" s="213"/>
      <c r="AR665" s="213"/>
      <c r="AS665" s="213"/>
      <c r="AT665" s="213"/>
      <c r="AU665" s="213"/>
      <c r="AV665" s="213"/>
      <c r="AW665" s="213"/>
      <c r="AX665" s="213"/>
      <c r="AY665" s="213"/>
    </row>
    <row r="666" spans="1:51" ht="14.6" x14ac:dyDescent="0.4">
      <c r="A666" s="783" t="str">
        <f>Tabla135[[#This Row],[Id Riesgo]]</f>
        <v>RC66</v>
      </c>
      <c r="B666" s="784" t="str">
        <f>Tabla135[[#This Row],[Riesgo]]</f>
        <v/>
      </c>
      <c r="C666" s="776" t="b">
        <f>Tabla135[[#This Row],[Identificado en paso 1 y 2?]]</f>
        <v>0</v>
      </c>
      <c r="D666" s="801" t="str">
        <f>_xlfn.XLOOKUP(Tabla135[[#This Row],[Id Riesgo]],Tabla13[Id Riesgo],Tabla13[Probabilidad],"",1)</f>
        <v/>
      </c>
      <c r="E666" s="801" t="str">
        <f>IF(C666=TRUE,_xlfn.XLOOKUP(Tabla135[[#This Row],[Id Riesgo]],Tabla13[Id Riesgo],Tabla13[Porcentaje Impacto],"",1),"")</f>
        <v/>
      </c>
      <c r="F666" s="290" t="str">
        <f t="shared" si="65"/>
        <v>RC66</v>
      </c>
      <c r="G666" s="414" t="b">
        <f>_xlfn.XLOOKUP(F666,Tabla13[Id Riesgo],Tabla13[Registro diligenciado],FALSE,1)</f>
        <v>0</v>
      </c>
      <c r="H666" s="290" t="str">
        <f>IF(G666,_xlfn.XLOOKUP(F666,Tabla6[Id Riesgo],Tabla6[DESCRIPCIÓN DEL RIESGO],FALSE,1),"")</f>
        <v/>
      </c>
      <c r="I666" s="327" t="str">
        <f>_xlfn.XLOOKUP(Tabla135[[#This Row],[Id Riesgo]],Tabla13[Id Riesgo],Tabla13[Probabilidad])</f>
        <v/>
      </c>
      <c r="J666" s="327" t="str">
        <f>_xlfn.XLOOKUP(Tabla135[[#This Row],[Id Riesgo]],Tabla13[Id Riesgo],Tabla13[Porcentaje Impacto],"",1)</f>
        <v/>
      </c>
      <c r="K666" s="311">
        <v>5</v>
      </c>
      <c r="L666" s="314"/>
      <c r="M666" s="314"/>
      <c r="N666" s="314"/>
      <c r="O666" s="295"/>
      <c r="P666" s="314"/>
      <c r="Q666" s="328" t="str">
        <f>_xlfn.TEXTJOIN(" ",TRUE,Tabla135[[#This Row],[Actividad - Acción ¿Qué?
Inicia con verbo]],Tabla135[[#This Row],[Complemento
(Observaciones o desviaciones)]])</f>
        <v/>
      </c>
      <c r="R666" s="295"/>
      <c r="S666" s="327" t="str">
        <f>_xlfn.XLOOKUP(Tabla135[[#This Row],[Tipo de control]],Tabla7[Tipo de control],Tabla7[Peso],"",1)</f>
        <v/>
      </c>
      <c r="T666" s="290" t="str">
        <f>_xlfn.XLOOKUP(Tabla135[[#This Row],[Tipo de control]],Tabla7[Tipo de control],Tabla7[Afectación matriz],"",1)</f>
        <v/>
      </c>
      <c r="U666" s="295"/>
      <c r="V666" s="327" t="str">
        <f>_xlfn.XLOOKUP(Tabla135[[#This Row],[Implementación]],Tabla11[Implementación],Tabla11[Peso],"",1)</f>
        <v/>
      </c>
      <c r="W666" s="295"/>
      <c r="X666" s="295"/>
      <c r="Y666" s="295"/>
      <c r="Z666" s="295"/>
      <c r="AA666" s="310" t="str">
        <f>IFERROR(Tabla135[[#This Row],[Peso del control]]+Tabla135[[#This Row],[Peso de la implementación]],"")</f>
        <v/>
      </c>
      <c r="AB666" s="310" t="str" cm="1">
        <f t="array" ref="AB666">IFERROR(IF(Tabla135[[#This Row],[Registro diligenciado]]=TRUE,_xlfn.IFS(AND(Tabla135[[#This Row],[No. de Control]]=1,Tabla135[[#This Row],[Desplazamiento en la Matriz]]="Probabilidad"),D666-(D666*Tabla135[[#This Row],[Valor del control]]),AND(Tabla135[[#This Row],[No. de Control]]&gt;1,Tabla135[[#This Row],[Desplazamiento en la Matriz]]="Probabilidad"),AB665-(AB665*Tabla135[[#This Row],[Valor del control]]),AND(Tabla135[[#This Row],[No. de Control]]=1,Tabla135[[#This Row],[Desplazamiento en la Matriz]]="Impacto"),D666,AND(Tabla135[[#This Row],[No. de Control]]&gt;1,Tabla135[[#This Row],[Desplazamiento en la Matriz]]="Impacto"),AB665),""),"")</f>
        <v/>
      </c>
      <c r="AC666" s="310" t="str" cm="1">
        <f t="array" ref="AC666">IFERROR(IF(Tabla135[[#This Row],[Registro diligenciado]]=TRUE,_xlfn.IFS(AND(Tabla135[[#This Row],[No. de Control]]=1,Tabla135[[#This Row],[Desplazamiento en la Matriz]]="Impacto"),E666-(E666*Tabla135[[#This Row],[Valor del control]]),AND(Tabla135[[#This Row],[No. de Control]]&gt;1,Tabla135[[#This Row],[Desplazamiento en la Matriz]]="Impacto"),AC665-(AC665*Tabla135[[#This Row],[Valor del control]]),AND(Tabla135[[#This Row],[No. de Control]]=1,Tabla135[[#This Row],[Desplazamiento en la Matriz]]="Probabilidad"),E666,AND(Tabla135[[#This Row],[No. de Control]]&gt;1,Tabla135[[#This Row],[Desplazamiento en la Matriz]]="Probabilidad"),AC665),""),"")</f>
        <v/>
      </c>
      <c r="AD666" s="310">
        <f>IFERROR(_xlfn.MINIFS(Tabla135[Probabilidad residual],Tabla135[Id Riesgo],Tabla135[[#This Row],[Id Riesgo]]),"")</f>
        <v>0</v>
      </c>
      <c r="AE666" s="310">
        <f>IFERROR(_xlfn.MINIFS(Tabla135[Impacto residual],Tabla135[Id Riesgo],Tabla135[[#This Row],[Id Riesgo]]),"")</f>
        <v>0</v>
      </c>
      <c r="AF666" s="310" t="str" cm="1">
        <f t="array" ref="AF6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6" s="310" t="str" cm="1">
        <f t="array" ref="AG6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6" s="213"/>
      <c r="AJ666" s="801">
        <f>_xlfn.MINIFS(Tabla135[Probabilidad residual],Tabla135[Id Riesgo],Tabla135[[#This Row],[Id Riesgo]])</f>
        <v>0</v>
      </c>
      <c r="AK666" s="801">
        <f>_xlfn.MINIFS(Tabla135[Impacto residual],Tabla135[Id Riesgo],Tabla135[[#This Row],[Id Riesgo]])</f>
        <v>0</v>
      </c>
      <c r="AL666" s="801"/>
      <c r="AM666" s="801"/>
      <c r="AN666" s="213"/>
      <c r="AO666" s="213"/>
      <c r="AP666" s="213"/>
      <c r="AQ666" s="213"/>
      <c r="AR666" s="213"/>
      <c r="AS666" s="213"/>
      <c r="AT666" s="213"/>
      <c r="AU666" s="213"/>
      <c r="AV666" s="213"/>
      <c r="AW666" s="213"/>
      <c r="AX666" s="213"/>
      <c r="AY666" s="213"/>
    </row>
    <row r="667" spans="1:51" ht="14.6" x14ac:dyDescent="0.4">
      <c r="A667" s="783" t="str">
        <f>Tabla135[[#This Row],[Id Riesgo]]</f>
        <v>RC66</v>
      </c>
      <c r="B667" s="784" t="str">
        <f>Tabla135[[#This Row],[Riesgo]]</f>
        <v/>
      </c>
      <c r="C667" s="776" t="b">
        <f>Tabla135[[#This Row],[Identificado en paso 1 y 2?]]</f>
        <v>0</v>
      </c>
      <c r="D667" s="801" t="str">
        <f>_xlfn.XLOOKUP(Tabla135[[#This Row],[Id Riesgo]],Tabla13[Id Riesgo],Tabla13[Probabilidad],"",1)</f>
        <v/>
      </c>
      <c r="E667" s="801" t="str">
        <f>IF(C667=TRUE,_xlfn.XLOOKUP(Tabla135[[#This Row],[Id Riesgo]],Tabla13[Id Riesgo],Tabla13[Porcentaje Impacto],"",1),"")</f>
        <v/>
      </c>
      <c r="F667" s="290" t="str">
        <f t="shared" si="65"/>
        <v>RC66</v>
      </c>
      <c r="G667" s="414" t="b">
        <f>_xlfn.XLOOKUP(F667,Tabla13[Id Riesgo],Tabla13[Registro diligenciado],FALSE,1)</f>
        <v>0</v>
      </c>
      <c r="H667" s="290" t="str">
        <f>IF(G667,_xlfn.XLOOKUP(F667,Tabla6[Id Riesgo],Tabla6[DESCRIPCIÓN DEL RIESGO],FALSE,1),"")</f>
        <v/>
      </c>
      <c r="I667" s="327" t="str">
        <f>_xlfn.XLOOKUP(Tabla135[[#This Row],[Id Riesgo]],Tabla13[Id Riesgo],Tabla13[Probabilidad])</f>
        <v/>
      </c>
      <c r="J667" s="327" t="str">
        <f>_xlfn.XLOOKUP(Tabla135[[#This Row],[Id Riesgo]],Tabla13[Id Riesgo],Tabla13[Porcentaje Impacto],"",1)</f>
        <v/>
      </c>
      <c r="K667" s="311">
        <v>6</v>
      </c>
      <c r="L667" s="314"/>
      <c r="M667" s="314"/>
      <c r="N667" s="314"/>
      <c r="O667" s="295"/>
      <c r="P667" s="314"/>
      <c r="Q667" s="328" t="str">
        <f>_xlfn.TEXTJOIN(" ",TRUE,Tabla135[[#This Row],[Actividad - Acción ¿Qué?
Inicia con verbo]],Tabla135[[#This Row],[Complemento
(Observaciones o desviaciones)]])</f>
        <v/>
      </c>
      <c r="R667" s="295"/>
      <c r="S667" s="327" t="str">
        <f>_xlfn.XLOOKUP(Tabla135[[#This Row],[Tipo de control]],Tabla7[Tipo de control],Tabla7[Peso],"",1)</f>
        <v/>
      </c>
      <c r="T667" s="290" t="str">
        <f>_xlfn.XLOOKUP(Tabla135[[#This Row],[Tipo de control]],Tabla7[Tipo de control],Tabla7[Afectación matriz],"",1)</f>
        <v/>
      </c>
      <c r="U667" s="295"/>
      <c r="V667" s="327" t="str">
        <f>_xlfn.XLOOKUP(Tabla135[[#This Row],[Implementación]],Tabla11[Implementación],Tabla11[Peso],"",1)</f>
        <v/>
      </c>
      <c r="W667" s="295"/>
      <c r="X667" s="295"/>
      <c r="Y667" s="295"/>
      <c r="Z667" s="295"/>
      <c r="AA667" s="310" t="str">
        <f>IFERROR(Tabla135[[#This Row],[Peso del control]]+Tabla135[[#This Row],[Peso de la implementación]],"")</f>
        <v/>
      </c>
      <c r="AB667" s="310" t="str" cm="1">
        <f t="array" ref="AB667">IFERROR(IF(Tabla135[[#This Row],[Registro diligenciado]]=TRUE,_xlfn.IFS(AND(Tabla135[[#This Row],[No. de Control]]=1,Tabla135[[#This Row],[Desplazamiento en la Matriz]]="Probabilidad"),D667-(D667*Tabla135[[#This Row],[Valor del control]]),AND(Tabla135[[#This Row],[No. de Control]]&gt;1,Tabla135[[#This Row],[Desplazamiento en la Matriz]]="Probabilidad"),AB666-(AB666*Tabla135[[#This Row],[Valor del control]]),AND(Tabla135[[#This Row],[No. de Control]]=1,Tabla135[[#This Row],[Desplazamiento en la Matriz]]="Impacto"),D667,AND(Tabla135[[#This Row],[No. de Control]]&gt;1,Tabla135[[#This Row],[Desplazamiento en la Matriz]]="Impacto"),AB666),""),"")</f>
        <v/>
      </c>
      <c r="AC667" s="310" t="str" cm="1">
        <f t="array" ref="AC667">IFERROR(IF(Tabla135[[#This Row],[Registro diligenciado]]=TRUE,_xlfn.IFS(AND(Tabla135[[#This Row],[No. de Control]]=1,Tabla135[[#This Row],[Desplazamiento en la Matriz]]="Impacto"),E667-(E667*Tabla135[[#This Row],[Valor del control]]),AND(Tabla135[[#This Row],[No. de Control]]&gt;1,Tabla135[[#This Row],[Desplazamiento en la Matriz]]="Impacto"),AC666-(AC666*Tabla135[[#This Row],[Valor del control]]),AND(Tabla135[[#This Row],[No. de Control]]=1,Tabla135[[#This Row],[Desplazamiento en la Matriz]]="Probabilidad"),E667,AND(Tabla135[[#This Row],[No. de Control]]&gt;1,Tabla135[[#This Row],[Desplazamiento en la Matriz]]="Probabilidad"),AC666),""),"")</f>
        <v/>
      </c>
      <c r="AD667" s="310">
        <f>IFERROR(_xlfn.MINIFS(Tabla135[Probabilidad residual],Tabla135[Id Riesgo],Tabla135[[#This Row],[Id Riesgo]]),"")</f>
        <v>0</v>
      </c>
      <c r="AE667" s="310">
        <f>IFERROR(_xlfn.MINIFS(Tabla135[Impacto residual],Tabla135[Id Riesgo],Tabla135[[#This Row],[Id Riesgo]]),"")</f>
        <v>0</v>
      </c>
      <c r="AF667" s="310" t="str" cm="1">
        <f t="array" ref="AF6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7" s="310" t="str" cm="1">
        <f t="array" ref="AG6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7" s="213"/>
      <c r="AJ667" s="801">
        <f>_xlfn.MINIFS(Tabla135[Probabilidad residual],Tabla135[Id Riesgo],Tabla135[[#This Row],[Id Riesgo]])</f>
        <v>0</v>
      </c>
      <c r="AK667" s="801">
        <f>_xlfn.MINIFS(Tabla135[Impacto residual],Tabla135[Id Riesgo],Tabla135[[#This Row],[Id Riesgo]])</f>
        <v>0</v>
      </c>
      <c r="AL667" s="801"/>
      <c r="AM667" s="801"/>
      <c r="AN667" s="213"/>
      <c r="AO667" s="213"/>
      <c r="AP667" s="213"/>
      <c r="AQ667" s="213"/>
      <c r="AR667" s="213"/>
      <c r="AS667" s="213"/>
      <c r="AT667" s="213"/>
      <c r="AU667" s="213"/>
      <c r="AV667" s="213"/>
      <c r="AW667" s="213"/>
      <c r="AX667" s="213"/>
      <c r="AY667" s="213"/>
    </row>
    <row r="668" spans="1:51" ht="14.6" x14ac:dyDescent="0.4">
      <c r="A668" s="783" t="str">
        <f>Tabla135[[#This Row],[Id Riesgo]]</f>
        <v>RC66</v>
      </c>
      <c r="B668" s="784" t="str">
        <f>Tabla135[[#This Row],[Riesgo]]</f>
        <v/>
      </c>
      <c r="C668" s="776" t="b">
        <f>Tabla135[[#This Row],[Identificado en paso 1 y 2?]]</f>
        <v>0</v>
      </c>
      <c r="D668" s="801" t="str">
        <f>_xlfn.XLOOKUP(Tabla135[[#This Row],[Id Riesgo]],Tabla13[Id Riesgo],Tabla13[Probabilidad],"",1)</f>
        <v/>
      </c>
      <c r="E668" s="801" t="str">
        <f>IF(C668=TRUE,_xlfn.XLOOKUP(Tabla135[[#This Row],[Id Riesgo]],Tabla13[Id Riesgo],Tabla13[Porcentaje Impacto],"",1),"")</f>
        <v/>
      </c>
      <c r="F668" s="290" t="str">
        <f t="shared" si="65"/>
        <v>RC66</v>
      </c>
      <c r="G668" s="414" t="b">
        <f>_xlfn.XLOOKUP(F668,Tabla13[Id Riesgo],Tabla13[Registro diligenciado],FALSE,1)</f>
        <v>0</v>
      </c>
      <c r="H668" s="290" t="str">
        <f>IF(G668,_xlfn.XLOOKUP(F668,Tabla6[Id Riesgo],Tabla6[DESCRIPCIÓN DEL RIESGO],FALSE,1),"")</f>
        <v/>
      </c>
      <c r="I668" s="327" t="str">
        <f>_xlfn.XLOOKUP(Tabla135[[#This Row],[Id Riesgo]],Tabla13[Id Riesgo],Tabla13[Probabilidad])</f>
        <v/>
      </c>
      <c r="J668" s="327" t="str">
        <f>_xlfn.XLOOKUP(Tabla135[[#This Row],[Id Riesgo]],Tabla13[Id Riesgo],Tabla13[Porcentaje Impacto],"",1)</f>
        <v/>
      </c>
      <c r="K668" s="311">
        <v>7</v>
      </c>
      <c r="L668" s="314"/>
      <c r="M668" s="314"/>
      <c r="N668" s="314"/>
      <c r="O668" s="295"/>
      <c r="P668" s="314"/>
      <c r="Q668" s="328" t="str">
        <f>_xlfn.TEXTJOIN(" ",TRUE,Tabla135[[#This Row],[Actividad - Acción ¿Qué?
Inicia con verbo]],Tabla135[[#This Row],[Complemento
(Observaciones o desviaciones)]])</f>
        <v/>
      </c>
      <c r="R668" s="295"/>
      <c r="S668" s="327" t="str">
        <f>_xlfn.XLOOKUP(Tabla135[[#This Row],[Tipo de control]],Tabla7[Tipo de control],Tabla7[Peso],"",1)</f>
        <v/>
      </c>
      <c r="T668" s="290" t="str">
        <f>_xlfn.XLOOKUP(Tabla135[[#This Row],[Tipo de control]],Tabla7[Tipo de control],Tabla7[Afectación matriz],"",1)</f>
        <v/>
      </c>
      <c r="U668" s="295"/>
      <c r="V668" s="327" t="str">
        <f>_xlfn.XLOOKUP(Tabla135[[#This Row],[Implementación]],Tabla11[Implementación],Tabla11[Peso],"",1)</f>
        <v/>
      </c>
      <c r="W668" s="295"/>
      <c r="X668" s="295"/>
      <c r="Y668" s="295"/>
      <c r="Z668" s="295"/>
      <c r="AA668" s="310" t="str">
        <f>IFERROR(Tabla135[[#This Row],[Peso del control]]+Tabla135[[#This Row],[Peso de la implementación]],"")</f>
        <v/>
      </c>
      <c r="AB668" s="310" t="str" cm="1">
        <f t="array" ref="AB668">IFERROR(IF(Tabla135[[#This Row],[Registro diligenciado]]=TRUE,_xlfn.IFS(AND(Tabla135[[#This Row],[No. de Control]]=1,Tabla135[[#This Row],[Desplazamiento en la Matriz]]="Probabilidad"),D668-(D668*Tabla135[[#This Row],[Valor del control]]),AND(Tabla135[[#This Row],[No. de Control]]&gt;1,Tabla135[[#This Row],[Desplazamiento en la Matriz]]="Probabilidad"),AB667-(AB667*Tabla135[[#This Row],[Valor del control]]),AND(Tabla135[[#This Row],[No. de Control]]=1,Tabla135[[#This Row],[Desplazamiento en la Matriz]]="Impacto"),D668,AND(Tabla135[[#This Row],[No. de Control]]&gt;1,Tabla135[[#This Row],[Desplazamiento en la Matriz]]="Impacto"),AB667),""),"")</f>
        <v/>
      </c>
      <c r="AC668" s="310" t="str" cm="1">
        <f t="array" ref="AC668">IFERROR(IF(Tabla135[[#This Row],[Registro diligenciado]]=TRUE,_xlfn.IFS(AND(Tabla135[[#This Row],[No. de Control]]=1,Tabla135[[#This Row],[Desplazamiento en la Matriz]]="Impacto"),E668-(E668*Tabla135[[#This Row],[Valor del control]]),AND(Tabla135[[#This Row],[No. de Control]]&gt;1,Tabla135[[#This Row],[Desplazamiento en la Matriz]]="Impacto"),AC667-(AC667*Tabla135[[#This Row],[Valor del control]]),AND(Tabla135[[#This Row],[No. de Control]]=1,Tabla135[[#This Row],[Desplazamiento en la Matriz]]="Probabilidad"),E668,AND(Tabla135[[#This Row],[No. de Control]]&gt;1,Tabla135[[#This Row],[Desplazamiento en la Matriz]]="Probabilidad"),AC667),""),"")</f>
        <v/>
      </c>
      <c r="AD668" s="310">
        <f>IFERROR(_xlfn.MINIFS(Tabla135[Probabilidad residual],Tabla135[Id Riesgo],Tabla135[[#This Row],[Id Riesgo]]),"")</f>
        <v>0</v>
      </c>
      <c r="AE668" s="310">
        <f>IFERROR(_xlfn.MINIFS(Tabla135[Impacto residual],Tabla135[Id Riesgo],Tabla135[[#This Row],[Id Riesgo]]),"")</f>
        <v>0</v>
      </c>
      <c r="AF668" s="310" t="str" cm="1">
        <f t="array" ref="AF6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8" s="310" t="str" cm="1">
        <f t="array" ref="AG6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8" s="213"/>
      <c r="AJ668" s="801">
        <f>_xlfn.MINIFS(Tabla135[Probabilidad residual],Tabla135[Id Riesgo],Tabla135[[#This Row],[Id Riesgo]])</f>
        <v>0</v>
      </c>
      <c r="AK668" s="801">
        <f>_xlfn.MINIFS(Tabla135[Impacto residual],Tabla135[Id Riesgo],Tabla135[[#This Row],[Id Riesgo]])</f>
        <v>0</v>
      </c>
      <c r="AL668" s="801"/>
      <c r="AM668" s="801"/>
      <c r="AN668" s="213"/>
      <c r="AO668" s="213"/>
      <c r="AP668" s="213"/>
      <c r="AQ668" s="213"/>
      <c r="AR668" s="213"/>
      <c r="AS668" s="213"/>
      <c r="AT668" s="213"/>
      <c r="AU668" s="213"/>
      <c r="AV668" s="213"/>
      <c r="AW668" s="213"/>
      <c r="AX668" s="213"/>
      <c r="AY668" s="213"/>
    </row>
    <row r="669" spans="1:51" ht="14.6" x14ac:dyDescent="0.4">
      <c r="A669" s="783" t="str">
        <f>Tabla135[[#This Row],[Id Riesgo]]</f>
        <v>RC66</v>
      </c>
      <c r="B669" s="784" t="str">
        <f>Tabla135[[#This Row],[Riesgo]]</f>
        <v/>
      </c>
      <c r="C669" s="776" t="b">
        <f>Tabla135[[#This Row],[Identificado en paso 1 y 2?]]</f>
        <v>0</v>
      </c>
      <c r="D669" s="801" t="str">
        <f>_xlfn.XLOOKUP(Tabla135[[#This Row],[Id Riesgo]],Tabla13[Id Riesgo],Tabla13[Probabilidad],"",1)</f>
        <v/>
      </c>
      <c r="E669" s="801" t="str">
        <f>IF(C669=TRUE,_xlfn.XLOOKUP(Tabla135[[#This Row],[Id Riesgo]],Tabla13[Id Riesgo],Tabla13[Porcentaje Impacto],"",1),"")</f>
        <v/>
      </c>
      <c r="F669" s="290" t="str">
        <f t="shared" si="65"/>
        <v>RC66</v>
      </c>
      <c r="G669" s="414" t="b">
        <f>_xlfn.XLOOKUP(F669,Tabla13[Id Riesgo],Tabla13[Registro diligenciado],FALSE,1)</f>
        <v>0</v>
      </c>
      <c r="H669" s="290" t="str">
        <f>IF(G669,_xlfn.XLOOKUP(F669,Tabla6[Id Riesgo],Tabla6[DESCRIPCIÓN DEL RIESGO],FALSE,1),"")</f>
        <v/>
      </c>
      <c r="I669" s="327" t="str">
        <f>_xlfn.XLOOKUP(Tabla135[[#This Row],[Id Riesgo]],Tabla13[Id Riesgo],Tabla13[Probabilidad])</f>
        <v/>
      </c>
      <c r="J669" s="327" t="str">
        <f>_xlfn.XLOOKUP(Tabla135[[#This Row],[Id Riesgo]],Tabla13[Id Riesgo],Tabla13[Porcentaje Impacto],"",1)</f>
        <v/>
      </c>
      <c r="K669" s="311">
        <v>8</v>
      </c>
      <c r="L669" s="314"/>
      <c r="M669" s="314"/>
      <c r="N669" s="314"/>
      <c r="O669" s="295"/>
      <c r="P669" s="314"/>
      <c r="Q669" s="328" t="str">
        <f>_xlfn.TEXTJOIN(" ",TRUE,Tabla135[[#This Row],[Actividad - Acción ¿Qué?
Inicia con verbo]],Tabla135[[#This Row],[Complemento
(Observaciones o desviaciones)]])</f>
        <v/>
      </c>
      <c r="R669" s="295"/>
      <c r="S669" s="327" t="str">
        <f>_xlfn.XLOOKUP(Tabla135[[#This Row],[Tipo de control]],Tabla7[Tipo de control],Tabla7[Peso],"",1)</f>
        <v/>
      </c>
      <c r="T669" s="290" t="str">
        <f>_xlfn.XLOOKUP(Tabla135[[#This Row],[Tipo de control]],Tabla7[Tipo de control],Tabla7[Afectación matriz],"",1)</f>
        <v/>
      </c>
      <c r="U669" s="295"/>
      <c r="V669" s="327" t="str">
        <f>_xlfn.XLOOKUP(Tabla135[[#This Row],[Implementación]],Tabla11[Implementación],Tabla11[Peso],"",1)</f>
        <v/>
      </c>
      <c r="W669" s="295"/>
      <c r="X669" s="295"/>
      <c r="Y669" s="295"/>
      <c r="Z669" s="295"/>
      <c r="AA669" s="310" t="str">
        <f>IFERROR(Tabla135[[#This Row],[Peso del control]]+Tabla135[[#This Row],[Peso de la implementación]],"")</f>
        <v/>
      </c>
      <c r="AB669" s="310" t="str" cm="1">
        <f t="array" ref="AB669">IFERROR(IF(Tabla135[[#This Row],[Registro diligenciado]]=TRUE,_xlfn.IFS(AND(Tabla135[[#This Row],[No. de Control]]=1,Tabla135[[#This Row],[Desplazamiento en la Matriz]]="Probabilidad"),D669-(D669*Tabla135[[#This Row],[Valor del control]]),AND(Tabla135[[#This Row],[No. de Control]]&gt;1,Tabla135[[#This Row],[Desplazamiento en la Matriz]]="Probabilidad"),AB668-(AB668*Tabla135[[#This Row],[Valor del control]]),AND(Tabla135[[#This Row],[No. de Control]]=1,Tabla135[[#This Row],[Desplazamiento en la Matriz]]="Impacto"),D669,AND(Tabla135[[#This Row],[No. de Control]]&gt;1,Tabla135[[#This Row],[Desplazamiento en la Matriz]]="Impacto"),AB668),""),"")</f>
        <v/>
      </c>
      <c r="AC669" s="310" t="str" cm="1">
        <f t="array" ref="AC669">IFERROR(IF(Tabla135[[#This Row],[Registro diligenciado]]=TRUE,_xlfn.IFS(AND(Tabla135[[#This Row],[No. de Control]]=1,Tabla135[[#This Row],[Desplazamiento en la Matriz]]="Impacto"),E669-(E669*Tabla135[[#This Row],[Valor del control]]),AND(Tabla135[[#This Row],[No. de Control]]&gt;1,Tabla135[[#This Row],[Desplazamiento en la Matriz]]="Impacto"),AC668-(AC668*Tabla135[[#This Row],[Valor del control]]),AND(Tabla135[[#This Row],[No. de Control]]=1,Tabla135[[#This Row],[Desplazamiento en la Matriz]]="Probabilidad"),E669,AND(Tabla135[[#This Row],[No. de Control]]&gt;1,Tabla135[[#This Row],[Desplazamiento en la Matriz]]="Probabilidad"),AC668),""),"")</f>
        <v/>
      </c>
      <c r="AD669" s="310">
        <f>IFERROR(_xlfn.MINIFS(Tabla135[Probabilidad residual],Tabla135[Id Riesgo],Tabla135[[#This Row],[Id Riesgo]]),"")</f>
        <v>0</v>
      </c>
      <c r="AE669" s="310">
        <f>IFERROR(_xlfn.MINIFS(Tabla135[Impacto residual],Tabla135[Id Riesgo],Tabla135[[#This Row],[Id Riesgo]]),"")</f>
        <v>0</v>
      </c>
      <c r="AF669" s="310" t="str" cm="1">
        <f t="array" ref="AF6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69" s="310" t="str" cm="1">
        <f t="array" ref="AG6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69" s="213"/>
      <c r="AJ669" s="801">
        <f>_xlfn.MINIFS(Tabla135[Probabilidad residual],Tabla135[Id Riesgo],Tabla135[[#This Row],[Id Riesgo]])</f>
        <v>0</v>
      </c>
      <c r="AK669" s="801">
        <f>_xlfn.MINIFS(Tabla135[Impacto residual],Tabla135[Id Riesgo],Tabla135[[#This Row],[Id Riesgo]])</f>
        <v>0</v>
      </c>
      <c r="AL669" s="801"/>
      <c r="AM669" s="801"/>
      <c r="AN669" s="213"/>
      <c r="AO669" s="213"/>
      <c r="AP669" s="213"/>
      <c r="AQ669" s="213"/>
      <c r="AR669" s="213"/>
      <c r="AS669" s="213"/>
      <c r="AT669" s="213"/>
      <c r="AU669" s="213"/>
      <c r="AV669" s="213"/>
      <c r="AW669" s="213"/>
      <c r="AX669" s="213"/>
      <c r="AY669" s="213"/>
    </row>
    <row r="670" spans="1:51" ht="14.6" x14ac:dyDescent="0.4">
      <c r="A670" s="783" t="str">
        <f>Tabla135[[#This Row],[Id Riesgo]]</f>
        <v>RC66</v>
      </c>
      <c r="B670" s="784" t="str">
        <f>Tabla135[[#This Row],[Riesgo]]</f>
        <v/>
      </c>
      <c r="C670" s="776" t="b">
        <f>Tabla135[[#This Row],[Identificado en paso 1 y 2?]]</f>
        <v>0</v>
      </c>
      <c r="D670" s="801" t="str">
        <f>_xlfn.XLOOKUP(Tabla135[[#This Row],[Id Riesgo]],Tabla13[Id Riesgo],Tabla13[Probabilidad],"",1)</f>
        <v/>
      </c>
      <c r="E670" s="801" t="str">
        <f>IF(C670=TRUE,_xlfn.XLOOKUP(Tabla135[[#This Row],[Id Riesgo]],Tabla13[Id Riesgo],Tabla13[Porcentaje Impacto],"",1),"")</f>
        <v/>
      </c>
      <c r="F670" s="290" t="str">
        <f t="shared" si="65"/>
        <v>RC66</v>
      </c>
      <c r="G670" s="414" t="b">
        <f>_xlfn.XLOOKUP(F670,Tabla13[Id Riesgo],Tabla13[Registro diligenciado],FALSE,1)</f>
        <v>0</v>
      </c>
      <c r="H670" s="290" t="str">
        <f>IF(G670,_xlfn.XLOOKUP(F670,Tabla6[Id Riesgo],Tabla6[DESCRIPCIÓN DEL RIESGO],FALSE,1),"")</f>
        <v/>
      </c>
      <c r="I670" s="327" t="str">
        <f>_xlfn.XLOOKUP(Tabla135[[#This Row],[Id Riesgo]],Tabla13[Id Riesgo],Tabla13[Probabilidad])</f>
        <v/>
      </c>
      <c r="J670" s="327" t="str">
        <f>_xlfn.XLOOKUP(Tabla135[[#This Row],[Id Riesgo]],Tabla13[Id Riesgo],Tabla13[Porcentaje Impacto],"",1)</f>
        <v/>
      </c>
      <c r="K670" s="311">
        <v>9</v>
      </c>
      <c r="L670" s="314"/>
      <c r="M670" s="314"/>
      <c r="N670" s="314"/>
      <c r="O670" s="295"/>
      <c r="P670" s="314"/>
      <c r="Q670" s="328" t="str">
        <f>_xlfn.TEXTJOIN(" ",TRUE,Tabla135[[#This Row],[Actividad - Acción ¿Qué?
Inicia con verbo]],Tabla135[[#This Row],[Complemento
(Observaciones o desviaciones)]])</f>
        <v/>
      </c>
      <c r="R670" s="295"/>
      <c r="S670" s="327" t="str">
        <f>_xlfn.XLOOKUP(Tabla135[[#This Row],[Tipo de control]],Tabla7[Tipo de control],Tabla7[Peso],"",1)</f>
        <v/>
      </c>
      <c r="T670" s="290" t="str">
        <f>_xlfn.XLOOKUP(Tabla135[[#This Row],[Tipo de control]],Tabla7[Tipo de control],Tabla7[Afectación matriz],"",1)</f>
        <v/>
      </c>
      <c r="U670" s="295"/>
      <c r="V670" s="327" t="str">
        <f>_xlfn.XLOOKUP(Tabla135[[#This Row],[Implementación]],Tabla11[Implementación],Tabla11[Peso],"",1)</f>
        <v/>
      </c>
      <c r="W670" s="295"/>
      <c r="X670" s="295"/>
      <c r="Y670" s="295"/>
      <c r="Z670" s="295"/>
      <c r="AA670" s="310" t="str">
        <f>IFERROR(Tabla135[[#This Row],[Peso del control]]+Tabla135[[#This Row],[Peso de la implementación]],"")</f>
        <v/>
      </c>
      <c r="AB670" s="310" t="str" cm="1">
        <f t="array" ref="AB670">IFERROR(IF(Tabla135[[#This Row],[Registro diligenciado]]=TRUE,_xlfn.IFS(AND(Tabla135[[#This Row],[No. de Control]]=1,Tabla135[[#This Row],[Desplazamiento en la Matriz]]="Probabilidad"),D670-(D670*Tabla135[[#This Row],[Valor del control]]),AND(Tabla135[[#This Row],[No. de Control]]&gt;1,Tabla135[[#This Row],[Desplazamiento en la Matriz]]="Probabilidad"),AB669-(AB669*Tabla135[[#This Row],[Valor del control]]),AND(Tabla135[[#This Row],[No. de Control]]=1,Tabla135[[#This Row],[Desplazamiento en la Matriz]]="Impacto"),D670,AND(Tabla135[[#This Row],[No. de Control]]&gt;1,Tabla135[[#This Row],[Desplazamiento en la Matriz]]="Impacto"),AB669),""),"")</f>
        <v/>
      </c>
      <c r="AC670" s="310" t="str" cm="1">
        <f t="array" ref="AC670">IFERROR(IF(Tabla135[[#This Row],[Registro diligenciado]]=TRUE,_xlfn.IFS(AND(Tabla135[[#This Row],[No. de Control]]=1,Tabla135[[#This Row],[Desplazamiento en la Matriz]]="Impacto"),E670-(E670*Tabla135[[#This Row],[Valor del control]]),AND(Tabla135[[#This Row],[No. de Control]]&gt;1,Tabla135[[#This Row],[Desplazamiento en la Matriz]]="Impacto"),AC669-(AC669*Tabla135[[#This Row],[Valor del control]]),AND(Tabla135[[#This Row],[No. de Control]]=1,Tabla135[[#This Row],[Desplazamiento en la Matriz]]="Probabilidad"),E670,AND(Tabla135[[#This Row],[No. de Control]]&gt;1,Tabla135[[#This Row],[Desplazamiento en la Matriz]]="Probabilidad"),AC669),""),"")</f>
        <v/>
      </c>
      <c r="AD670" s="310">
        <f>IFERROR(_xlfn.MINIFS(Tabla135[Probabilidad residual],Tabla135[Id Riesgo],Tabla135[[#This Row],[Id Riesgo]]),"")</f>
        <v>0</v>
      </c>
      <c r="AE670" s="310">
        <f>IFERROR(_xlfn.MINIFS(Tabla135[Impacto residual],Tabla135[Id Riesgo],Tabla135[[#This Row],[Id Riesgo]]),"")</f>
        <v>0</v>
      </c>
      <c r="AF670" s="310" t="str" cm="1">
        <f t="array" ref="AF6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0" s="310" t="str" cm="1">
        <f t="array" ref="AG6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0" s="213"/>
      <c r="AJ670" s="801">
        <f>_xlfn.MINIFS(Tabla135[Probabilidad residual],Tabla135[Id Riesgo],Tabla135[[#This Row],[Id Riesgo]])</f>
        <v>0</v>
      </c>
      <c r="AK670" s="801">
        <f>_xlfn.MINIFS(Tabla135[Impacto residual],Tabla135[Id Riesgo],Tabla135[[#This Row],[Id Riesgo]])</f>
        <v>0</v>
      </c>
      <c r="AL670" s="801"/>
      <c r="AM670" s="801"/>
      <c r="AN670" s="213"/>
      <c r="AO670" s="213"/>
      <c r="AP670" s="213"/>
      <c r="AQ670" s="213"/>
      <c r="AR670" s="213"/>
      <c r="AS670" s="213"/>
      <c r="AT670" s="213"/>
      <c r="AU670" s="213"/>
      <c r="AV670" s="213"/>
      <c r="AW670" s="213"/>
      <c r="AX670" s="213"/>
      <c r="AY670" s="213"/>
    </row>
    <row r="671" spans="1:51" ht="14.6" x14ac:dyDescent="0.4">
      <c r="A671" s="783" t="str">
        <f>Tabla135[[#This Row],[Id Riesgo]]</f>
        <v>RC66</v>
      </c>
      <c r="B671" s="784" t="str">
        <f>Tabla135[[#This Row],[Riesgo]]</f>
        <v/>
      </c>
      <c r="C671" s="776" t="b">
        <f>Tabla135[[#This Row],[Identificado en paso 1 y 2?]]</f>
        <v>0</v>
      </c>
      <c r="D671" s="801" t="str">
        <f>_xlfn.XLOOKUP(Tabla135[[#This Row],[Id Riesgo]],Tabla13[Id Riesgo],Tabla13[Probabilidad],"",1)</f>
        <v/>
      </c>
      <c r="E671" s="801" t="str">
        <f>IF(C671=TRUE,_xlfn.XLOOKUP(Tabla135[[#This Row],[Id Riesgo]],Tabla13[Id Riesgo],Tabla13[Porcentaje Impacto],"",1),"")</f>
        <v/>
      </c>
      <c r="F671" s="290" t="str">
        <f t="shared" si="65"/>
        <v>RC66</v>
      </c>
      <c r="G671" s="414" t="b">
        <f>_xlfn.XLOOKUP(F671,Tabla13[Id Riesgo],Tabla13[Registro diligenciado],FALSE,1)</f>
        <v>0</v>
      </c>
      <c r="H671" s="290" t="str">
        <f>IF(G671,_xlfn.XLOOKUP(F671,Tabla6[Id Riesgo],Tabla6[DESCRIPCIÓN DEL RIESGO],FALSE,1),"")</f>
        <v/>
      </c>
      <c r="I671" s="327" t="str">
        <f>_xlfn.XLOOKUP(Tabla135[[#This Row],[Id Riesgo]],Tabla13[Id Riesgo],Tabla13[Probabilidad])</f>
        <v/>
      </c>
      <c r="J671" s="327" t="str">
        <f>_xlfn.XLOOKUP(Tabla135[[#This Row],[Id Riesgo]],Tabla13[Id Riesgo],Tabla13[Porcentaje Impacto],"",1)</f>
        <v/>
      </c>
      <c r="K671" s="311">
        <v>10</v>
      </c>
      <c r="L671" s="314"/>
      <c r="M671" s="314"/>
      <c r="N671" s="314"/>
      <c r="O671" s="295"/>
      <c r="P671" s="314"/>
      <c r="Q671" s="328" t="str">
        <f>_xlfn.TEXTJOIN(" ",TRUE,Tabla135[[#This Row],[Actividad - Acción ¿Qué?
Inicia con verbo]],Tabla135[[#This Row],[Complemento
(Observaciones o desviaciones)]])</f>
        <v/>
      </c>
      <c r="R671" s="295"/>
      <c r="S671" s="327" t="str">
        <f>_xlfn.XLOOKUP(Tabla135[[#This Row],[Tipo de control]],Tabla7[Tipo de control],Tabla7[Peso],"",1)</f>
        <v/>
      </c>
      <c r="T671" s="290" t="str">
        <f>_xlfn.XLOOKUP(Tabla135[[#This Row],[Tipo de control]],Tabla7[Tipo de control],Tabla7[Afectación matriz],"",1)</f>
        <v/>
      </c>
      <c r="U671" s="295"/>
      <c r="V671" s="327" t="str">
        <f>_xlfn.XLOOKUP(Tabla135[[#This Row],[Implementación]],Tabla11[Implementación],Tabla11[Peso],"",1)</f>
        <v/>
      </c>
      <c r="W671" s="295"/>
      <c r="X671" s="295"/>
      <c r="Y671" s="295"/>
      <c r="Z671" s="295"/>
      <c r="AA671" s="310" t="str">
        <f>IFERROR(Tabla135[[#This Row],[Peso del control]]+Tabla135[[#This Row],[Peso de la implementación]],"")</f>
        <v/>
      </c>
      <c r="AB671" s="310" t="str" cm="1">
        <f t="array" ref="AB671">IFERROR(IF(Tabla135[[#This Row],[Registro diligenciado]]=TRUE,_xlfn.IFS(AND(Tabla135[[#This Row],[No. de Control]]=1,Tabla135[[#This Row],[Desplazamiento en la Matriz]]="Probabilidad"),D671-(D671*Tabla135[[#This Row],[Valor del control]]),AND(Tabla135[[#This Row],[No. de Control]]&gt;1,Tabla135[[#This Row],[Desplazamiento en la Matriz]]="Probabilidad"),AB670-(AB670*Tabla135[[#This Row],[Valor del control]]),AND(Tabla135[[#This Row],[No. de Control]]=1,Tabla135[[#This Row],[Desplazamiento en la Matriz]]="Impacto"),D671,AND(Tabla135[[#This Row],[No. de Control]]&gt;1,Tabla135[[#This Row],[Desplazamiento en la Matriz]]="Impacto"),AB670),""),"")</f>
        <v/>
      </c>
      <c r="AC671" s="310" t="str" cm="1">
        <f t="array" ref="AC671">IFERROR(IF(Tabla135[[#This Row],[Registro diligenciado]]=TRUE,_xlfn.IFS(AND(Tabla135[[#This Row],[No. de Control]]=1,Tabla135[[#This Row],[Desplazamiento en la Matriz]]="Impacto"),E671-(E671*Tabla135[[#This Row],[Valor del control]]),AND(Tabla135[[#This Row],[No. de Control]]&gt;1,Tabla135[[#This Row],[Desplazamiento en la Matriz]]="Impacto"),AC670-(AC670*Tabla135[[#This Row],[Valor del control]]),AND(Tabla135[[#This Row],[No. de Control]]=1,Tabla135[[#This Row],[Desplazamiento en la Matriz]]="Probabilidad"),E671,AND(Tabla135[[#This Row],[No. de Control]]&gt;1,Tabla135[[#This Row],[Desplazamiento en la Matriz]]="Probabilidad"),AC670),""),"")</f>
        <v/>
      </c>
      <c r="AD671" s="310">
        <f>IFERROR(_xlfn.MINIFS(Tabla135[Probabilidad residual],Tabla135[Id Riesgo],Tabla135[[#This Row],[Id Riesgo]]),"")</f>
        <v>0</v>
      </c>
      <c r="AE671" s="310">
        <f>IFERROR(_xlfn.MINIFS(Tabla135[Impacto residual],Tabla135[Id Riesgo],Tabla135[[#This Row],[Id Riesgo]]),"")</f>
        <v>0</v>
      </c>
      <c r="AF671" s="310" t="str" cm="1">
        <f t="array" ref="AF6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1" s="310" t="str" cm="1">
        <f t="array" ref="AG6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1" s="213"/>
      <c r="AJ671" s="801">
        <f>_xlfn.MINIFS(Tabla135[Probabilidad residual],Tabla135[Id Riesgo],Tabla135[[#This Row],[Id Riesgo]])</f>
        <v>0</v>
      </c>
      <c r="AK671" s="801">
        <f>_xlfn.MINIFS(Tabla135[Impacto residual],Tabla135[Id Riesgo],Tabla135[[#This Row],[Id Riesgo]])</f>
        <v>0</v>
      </c>
      <c r="AL671" s="801"/>
      <c r="AM671" s="801"/>
      <c r="AN671" s="213"/>
      <c r="AO671" s="213"/>
      <c r="AP671" s="213"/>
      <c r="AQ671" s="213"/>
      <c r="AR671" s="213"/>
      <c r="AS671" s="213"/>
      <c r="AT671" s="213"/>
      <c r="AU671" s="213"/>
      <c r="AV671" s="213"/>
      <c r="AW671" s="213"/>
      <c r="AX671" s="213"/>
      <c r="AY671" s="213"/>
    </row>
    <row r="672" spans="1:51" ht="14.6" x14ac:dyDescent="0.4">
      <c r="A672" s="783" t="str">
        <f>Tabla135[[#This Row],[Id Riesgo]]</f>
        <v>RC67</v>
      </c>
      <c r="B672" s="784" t="str">
        <f>Tabla135[[#This Row],[Riesgo]]</f>
        <v/>
      </c>
      <c r="C672" s="776" t="b">
        <f>Tabla135[[#This Row],[Identificado en paso 1 y 2?]]</f>
        <v>0</v>
      </c>
      <c r="D672" s="801" t="str">
        <f>_xlfn.XLOOKUP(Tabla135[[#This Row],[Id Riesgo]],Tabla13[Id Riesgo],Tabla13[Probabilidad],"",1)</f>
        <v/>
      </c>
      <c r="E672" s="801" t="str">
        <f>IF(C672=TRUE,_xlfn.XLOOKUP(Tabla135[[#This Row],[Id Riesgo]],Tabla13[Id Riesgo],Tabla13[Porcentaje Impacto],"",1),"")</f>
        <v/>
      </c>
      <c r="F672" s="290" t="s">
        <v>658</v>
      </c>
      <c r="G672" s="414" t="b">
        <f>_xlfn.XLOOKUP(F672,Tabla13[Id Riesgo],Tabla13[Registro diligenciado],FALSE,1)</f>
        <v>0</v>
      </c>
      <c r="H672" s="290" t="str">
        <f>IF(G672,_xlfn.XLOOKUP(F672,Tabla6[Id Riesgo],Tabla6[DESCRIPCIÓN DEL RIESGO],FALSE,1),"")</f>
        <v/>
      </c>
      <c r="I672" s="327" t="str">
        <f>_xlfn.XLOOKUP(Tabla135[[#This Row],[Id Riesgo]],Tabla13[Id Riesgo],Tabla13[Probabilidad])</f>
        <v/>
      </c>
      <c r="J672" s="327" t="str">
        <f>_xlfn.XLOOKUP(Tabla135[[#This Row],[Id Riesgo]],Tabla13[Id Riesgo],Tabla13[Porcentaje Impacto],"",1)</f>
        <v/>
      </c>
      <c r="K672" s="311">
        <v>1</v>
      </c>
      <c r="L672" s="314"/>
      <c r="M672" s="314"/>
      <c r="N672" s="314"/>
      <c r="O672" s="295"/>
      <c r="P672" s="314"/>
      <c r="Q672" s="328" t="str">
        <f>_xlfn.TEXTJOIN(" ",TRUE,Tabla135[[#This Row],[Actividad - Acción ¿Qué?
Inicia con verbo]],Tabla135[[#This Row],[Complemento
(Observaciones o desviaciones)]])</f>
        <v/>
      </c>
      <c r="R672" s="295"/>
      <c r="S672" s="327" t="str">
        <f>_xlfn.XLOOKUP(Tabla135[[#This Row],[Tipo de control]],Tabla7[Tipo de control],Tabla7[Peso],"",1)</f>
        <v/>
      </c>
      <c r="T672" s="290" t="str">
        <f>_xlfn.XLOOKUP(Tabla135[[#This Row],[Tipo de control]],Tabla7[Tipo de control],Tabla7[Afectación matriz],"",1)</f>
        <v/>
      </c>
      <c r="U672" s="295"/>
      <c r="V672" s="327" t="str">
        <f>_xlfn.XLOOKUP(Tabla135[[#This Row],[Implementación]],Tabla11[Implementación],Tabla11[Peso],"",1)</f>
        <v/>
      </c>
      <c r="W672" s="295"/>
      <c r="X672" s="295"/>
      <c r="Y672" s="295"/>
      <c r="Z672" s="295"/>
      <c r="AA672" s="310" t="str">
        <f>IFERROR(Tabla135[[#This Row],[Peso del control]]+Tabla135[[#This Row],[Peso de la implementación]],"")</f>
        <v/>
      </c>
      <c r="AB672" s="310" t="str" cm="1">
        <f t="array" ref="AB672">IFERROR(IF(Tabla135[[#This Row],[Registro diligenciado]]=TRUE,_xlfn.IFS(AND(Tabla135[[#This Row],[No. de Control]]=1,Tabla135[[#This Row],[Desplazamiento en la Matriz]]="Probabilidad"),D672-(D672*Tabla135[[#This Row],[Valor del control]]),AND(Tabla135[[#This Row],[No. de Control]]&gt;1,Tabla135[[#This Row],[Desplazamiento en la Matriz]]="Probabilidad"),AB671-(AB671*Tabla135[[#This Row],[Valor del control]]),AND(Tabla135[[#This Row],[No. de Control]]=1,Tabla135[[#This Row],[Desplazamiento en la Matriz]]="Impacto"),D672,AND(Tabla135[[#This Row],[No. de Control]]&gt;1,Tabla135[[#This Row],[Desplazamiento en la Matriz]]="Impacto"),AB671),""),"")</f>
        <v/>
      </c>
      <c r="AC672" s="310" t="str" cm="1">
        <f t="array" ref="AC672">IFERROR(IF(Tabla135[[#This Row],[Registro diligenciado]]=TRUE,_xlfn.IFS(AND(Tabla135[[#This Row],[No. de Control]]=1,Tabla135[[#This Row],[Desplazamiento en la Matriz]]="Impacto"),E672-(E672*Tabla135[[#This Row],[Valor del control]]),AND(Tabla135[[#This Row],[No. de Control]]&gt;1,Tabla135[[#This Row],[Desplazamiento en la Matriz]]="Impacto"),AC671-(AC671*Tabla135[[#This Row],[Valor del control]]),AND(Tabla135[[#This Row],[No. de Control]]=1,Tabla135[[#This Row],[Desplazamiento en la Matriz]]="Probabilidad"),E672,AND(Tabla135[[#This Row],[No. de Control]]&gt;1,Tabla135[[#This Row],[Desplazamiento en la Matriz]]="Probabilidad"),AC671),""),"")</f>
        <v/>
      </c>
      <c r="AD672" s="310">
        <f>IFERROR(_xlfn.MINIFS(Tabla135[Probabilidad residual],Tabla135[Id Riesgo],Tabla135[[#This Row],[Id Riesgo]]),"")</f>
        <v>0</v>
      </c>
      <c r="AE672" s="310">
        <f>IFERROR(_xlfn.MINIFS(Tabla135[Impacto residual],Tabla135[Id Riesgo],Tabla135[[#This Row],[Id Riesgo]]),"")</f>
        <v>0</v>
      </c>
      <c r="AF672" s="310" t="str" cm="1">
        <f t="array" ref="AF6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2" s="310" t="str" cm="1">
        <f t="array" ref="AG6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2" s="213"/>
      <c r="AJ672" s="801">
        <f>_xlfn.MINIFS(Tabla135[Probabilidad residual],Tabla135[Id Riesgo],Tabla135[[#This Row],[Id Riesgo]])</f>
        <v>0</v>
      </c>
      <c r="AK672" s="801">
        <f>_xlfn.MINIFS(Tabla135[Impacto residual],Tabla135[Id Riesgo],Tabla135[[#This Row],[Id Riesgo]])</f>
        <v>0</v>
      </c>
      <c r="AL672" s="801" t="str" cm="1">
        <f t="array" ref="AL672">IFERROR(_xlfn.IFS(AND(AJ672&gt;=CONFIGURACIÓN!$BF$6,AJ672&lt;=CONFIGURACIÓN!$BG$6),CONFIGURACIÓN!$BE$6,AND(AJ672&gt;=CONFIGURACIÓN!$BF$7,AJ672&lt;=CONFIGURACIÓN!$BG$7),CONFIGURACIÓN!$BE$7,AND(AJ672&gt;=CONFIGURACIÓN!$BF$8,AJ672&lt;=CONFIGURACIÓN!$BG$8),CONFIGURACIÓN!$BE$8,AND(AJ672&gt;=CONFIGURACIÓN!$BF$9,AJ672&lt;=CONFIGURACIÓN!$BG$9),CONFIGURACIÓN!$BE$9,AND(AJ672&gt;=CONFIGURACIÓN!$BF$10,AJ672&lt;=CONFIGURACIÓN!$BG$10),CONFIGURACIÓN!$BE$10),"")</f>
        <v/>
      </c>
      <c r="AM672" s="801" t="str" cm="1">
        <f t="array" ref="AM672">IFERROR(_xlfn.IFS(AND(AK672&gt;=CONFIGURACIÓN!$BJ$6,AK672&lt;=CONFIGURACIÓN!$BK$6),CONFIGURACIÓN!$BI$6,AND(AK672&gt;=CONFIGURACIÓN!$BJ$7,AK672&lt;=CONFIGURACIÓN!$BK$7),CONFIGURACIÓN!$BI$7,AND(AK672&gt;=CONFIGURACIÓN!$BJ$8,AK672&lt;=CONFIGURACIÓN!$BK$8),CONFIGURACIÓN!$BI$8,AND(AK672&gt;=CONFIGURACIÓN!$BJ$9,AK672&lt;=CONFIGURACIÓN!$BK$9),CONFIGURACIÓN!$BI$9,AND(AK672&gt;=CONFIGURACIÓN!$BJ$10,AK672&lt;=CONFIGURACIÓN!$BK$10),CONFIGURACIÓN!$BI$10),"")</f>
        <v/>
      </c>
      <c r="AN672" s="213"/>
      <c r="AO672" s="213"/>
      <c r="AP672" s="213"/>
      <c r="AQ672" s="213"/>
      <c r="AR672" s="213"/>
      <c r="AS672" s="213"/>
      <c r="AT672" s="213"/>
      <c r="AU672" s="213"/>
      <c r="AV672" s="213"/>
      <c r="AW672" s="213"/>
      <c r="AX672" s="213"/>
      <c r="AY672" s="213"/>
    </row>
    <row r="673" spans="1:51" ht="14.6" x14ac:dyDescent="0.4">
      <c r="A673" s="783" t="str">
        <f>Tabla135[[#This Row],[Id Riesgo]]</f>
        <v>RC67</v>
      </c>
      <c r="B673" s="784" t="str">
        <f>Tabla135[[#This Row],[Riesgo]]</f>
        <v/>
      </c>
      <c r="C673" s="776" t="b">
        <f>Tabla135[[#This Row],[Identificado en paso 1 y 2?]]</f>
        <v>0</v>
      </c>
      <c r="D673" s="801" t="str">
        <f>_xlfn.XLOOKUP(Tabla135[[#This Row],[Id Riesgo]],Tabla13[Id Riesgo],Tabla13[Probabilidad],"",1)</f>
        <v/>
      </c>
      <c r="E673" s="801" t="str">
        <f>IF(C673=TRUE,_xlfn.XLOOKUP(Tabla135[[#This Row],[Id Riesgo]],Tabla13[Id Riesgo],Tabla13[Porcentaje Impacto],"",1),"")</f>
        <v/>
      </c>
      <c r="F673" s="290" t="str">
        <f t="shared" ref="F673:F681" si="66">F672</f>
        <v>RC67</v>
      </c>
      <c r="G673" s="414" t="b">
        <f>_xlfn.XLOOKUP(F673,Tabla13[Id Riesgo],Tabla13[Registro diligenciado],FALSE,1)</f>
        <v>0</v>
      </c>
      <c r="H673" s="290" t="str">
        <f>IF(G673,_xlfn.XLOOKUP(F673,Tabla6[Id Riesgo],Tabla6[DESCRIPCIÓN DEL RIESGO],FALSE,1),"")</f>
        <v/>
      </c>
      <c r="I673" s="327" t="str">
        <f>_xlfn.XLOOKUP(Tabla135[[#This Row],[Id Riesgo]],Tabla13[Id Riesgo],Tabla13[Probabilidad])</f>
        <v/>
      </c>
      <c r="J673" s="327" t="str">
        <f>_xlfn.XLOOKUP(Tabla135[[#This Row],[Id Riesgo]],Tabla13[Id Riesgo],Tabla13[Porcentaje Impacto],"",1)</f>
        <v/>
      </c>
      <c r="K673" s="311">
        <v>2</v>
      </c>
      <c r="L673" s="314"/>
      <c r="M673" s="314"/>
      <c r="N673" s="314"/>
      <c r="O673" s="295"/>
      <c r="P673" s="314"/>
      <c r="Q673" s="328" t="str">
        <f>_xlfn.TEXTJOIN(" ",TRUE,Tabla135[[#This Row],[Actividad - Acción ¿Qué?
Inicia con verbo]],Tabla135[[#This Row],[Complemento
(Observaciones o desviaciones)]])</f>
        <v/>
      </c>
      <c r="R673" s="295"/>
      <c r="S673" s="327" t="str">
        <f>_xlfn.XLOOKUP(Tabla135[[#This Row],[Tipo de control]],Tabla7[Tipo de control],Tabla7[Peso],"",1)</f>
        <v/>
      </c>
      <c r="T673" s="290" t="str">
        <f>_xlfn.XLOOKUP(Tabla135[[#This Row],[Tipo de control]],Tabla7[Tipo de control],Tabla7[Afectación matriz],"",1)</f>
        <v/>
      </c>
      <c r="U673" s="295"/>
      <c r="V673" s="327" t="str">
        <f>_xlfn.XLOOKUP(Tabla135[[#This Row],[Implementación]],Tabla11[Implementación],Tabla11[Peso],"",1)</f>
        <v/>
      </c>
      <c r="W673" s="295"/>
      <c r="X673" s="295"/>
      <c r="Y673" s="295"/>
      <c r="Z673" s="295"/>
      <c r="AA673" s="310" t="str">
        <f>IFERROR(Tabla135[[#This Row],[Peso del control]]+Tabla135[[#This Row],[Peso de la implementación]],"")</f>
        <v/>
      </c>
      <c r="AB673" s="310" t="str" cm="1">
        <f t="array" ref="AB673">IFERROR(IF(Tabla135[[#This Row],[Registro diligenciado]]=TRUE,_xlfn.IFS(AND(Tabla135[[#This Row],[No. de Control]]=1,Tabla135[[#This Row],[Desplazamiento en la Matriz]]="Probabilidad"),D673-(D673*Tabla135[[#This Row],[Valor del control]]),AND(Tabla135[[#This Row],[No. de Control]]&gt;1,Tabla135[[#This Row],[Desplazamiento en la Matriz]]="Probabilidad"),AB672-(AB672*Tabla135[[#This Row],[Valor del control]]),AND(Tabla135[[#This Row],[No. de Control]]=1,Tabla135[[#This Row],[Desplazamiento en la Matriz]]="Impacto"),D673,AND(Tabla135[[#This Row],[No. de Control]]&gt;1,Tabla135[[#This Row],[Desplazamiento en la Matriz]]="Impacto"),AB672),""),"")</f>
        <v/>
      </c>
      <c r="AC673" s="310" t="str" cm="1">
        <f t="array" ref="AC673">IFERROR(IF(Tabla135[[#This Row],[Registro diligenciado]]=TRUE,_xlfn.IFS(AND(Tabla135[[#This Row],[No. de Control]]=1,Tabla135[[#This Row],[Desplazamiento en la Matriz]]="Impacto"),E673-(E673*Tabla135[[#This Row],[Valor del control]]),AND(Tabla135[[#This Row],[No. de Control]]&gt;1,Tabla135[[#This Row],[Desplazamiento en la Matriz]]="Impacto"),AC672-(AC672*Tabla135[[#This Row],[Valor del control]]),AND(Tabla135[[#This Row],[No. de Control]]=1,Tabla135[[#This Row],[Desplazamiento en la Matriz]]="Probabilidad"),E673,AND(Tabla135[[#This Row],[No. de Control]]&gt;1,Tabla135[[#This Row],[Desplazamiento en la Matriz]]="Probabilidad"),AC672),""),"")</f>
        <v/>
      </c>
      <c r="AD673" s="310">
        <f>IFERROR(_xlfn.MINIFS(Tabla135[Probabilidad residual],Tabla135[Id Riesgo],Tabla135[[#This Row],[Id Riesgo]]),"")</f>
        <v>0</v>
      </c>
      <c r="AE673" s="310">
        <f>IFERROR(_xlfn.MINIFS(Tabla135[Impacto residual],Tabla135[Id Riesgo],Tabla135[[#This Row],[Id Riesgo]]),"")</f>
        <v>0</v>
      </c>
      <c r="AF673" s="310" t="str" cm="1">
        <f t="array" ref="AF6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3" s="310" t="str" cm="1">
        <f t="array" ref="AG6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3" s="213"/>
      <c r="AJ673" s="801">
        <f>_xlfn.MINIFS(Tabla135[Probabilidad residual],Tabla135[Id Riesgo],Tabla135[[#This Row],[Id Riesgo]])</f>
        <v>0</v>
      </c>
      <c r="AK673" s="801">
        <f>_xlfn.MINIFS(Tabla135[Impacto residual],Tabla135[Id Riesgo],Tabla135[[#This Row],[Id Riesgo]])</f>
        <v>0</v>
      </c>
      <c r="AL673" s="801"/>
      <c r="AM673" s="801"/>
      <c r="AN673" s="213"/>
      <c r="AO673" s="213"/>
      <c r="AP673" s="213"/>
      <c r="AQ673" s="213"/>
      <c r="AR673" s="213"/>
      <c r="AS673" s="213"/>
      <c r="AT673" s="213"/>
      <c r="AU673" s="213"/>
      <c r="AV673" s="213"/>
      <c r="AW673" s="213"/>
      <c r="AX673" s="213"/>
      <c r="AY673" s="213"/>
    </row>
    <row r="674" spans="1:51" ht="14.6" x14ac:dyDescent="0.4">
      <c r="A674" s="783" t="str">
        <f>Tabla135[[#This Row],[Id Riesgo]]</f>
        <v>RC67</v>
      </c>
      <c r="B674" s="784" t="str">
        <f>Tabla135[[#This Row],[Riesgo]]</f>
        <v/>
      </c>
      <c r="C674" s="776" t="b">
        <f>Tabla135[[#This Row],[Identificado en paso 1 y 2?]]</f>
        <v>0</v>
      </c>
      <c r="D674" s="801" t="str">
        <f>_xlfn.XLOOKUP(Tabla135[[#This Row],[Id Riesgo]],Tabla13[Id Riesgo],Tabla13[Probabilidad],"",1)</f>
        <v/>
      </c>
      <c r="E674" s="801" t="str">
        <f>IF(C674=TRUE,_xlfn.XLOOKUP(Tabla135[[#This Row],[Id Riesgo]],Tabla13[Id Riesgo],Tabla13[Porcentaje Impacto],"",1),"")</f>
        <v/>
      </c>
      <c r="F674" s="290" t="str">
        <f t="shared" si="66"/>
        <v>RC67</v>
      </c>
      <c r="G674" s="414" t="b">
        <f>_xlfn.XLOOKUP(F674,Tabla13[Id Riesgo],Tabla13[Registro diligenciado],FALSE,1)</f>
        <v>0</v>
      </c>
      <c r="H674" s="290" t="str">
        <f>IF(G674,_xlfn.XLOOKUP(F674,Tabla6[Id Riesgo],Tabla6[DESCRIPCIÓN DEL RIESGO],FALSE,1),"")</f>
        <v/>
      </c>
      <c r="I674" s="327" t="str">
        <f>_xlfn.XLOOKUP(Tabla135[[#This Row],[Id Riesgo]],Tabla13[Id Riesgo],Tabla13[Probabilidad])</f>
        <v/>
      </c>
      <c r="J674" s="327" t="str">
        <f>_xlfn.XLOOKUP(Tabla135[[#This Row],[Id Riesgo]],Tabla13[Id Riesgo],Tabla13[Porcentaje Impacto],"",1)</f>
        <v/>
      </c>
      <c r="K674" s="311">
        <v>3</v>
      </c>
      <c r="L674" s="314"/>
      <c r="M674" s="314"/>
      <c r="N674" s="314"/>
      <c r="O674" s="295"/>
      <c r="P674" s="314"/>
      <c r="Q674" s="328" t="str">
        <f>_xlfn.TEXTJOIN(" ",TRUE,Tabla135[[#This Row],[Actividad - Acción ¿Qué?
Inicia con verbo]],Tabla135[[#This Row],[Complemento
(Observaciones o desviaciones)]])</f>
        <v/>
      </c>
      <c r="R674" s="295"/>
      <c r="S674" s="327" t="str">
        <f>_xlfn.XLOOKUP(Tabla135[[#This Row],[Tipo de control]],Tabla7[Tipo de control],Tabla7[Peso],"",1)</f>
        <v/>
      </c>
      <c r="T674" s="290" t="str">
        <f>_xlfn.XLOOKUP(Tabla135[[#This Row],[Tipo de control]],Tabla7[Tipo de control],Tabla7[Afectación matriz],"",1)</f>
        <v/>
      </c>
      <c r="U674" s="295"/>
      <c r="V674" s="327" t="str">
        <f>_xlfn.XLOOKUP(Tabla135[[#This Row],[Implementación]],Tabla11[Implementación],Tabla11[Peso],"",1)</f>
        <v/>
      </c>
      <c r="W674" s="295"/>
      <c r="X674" s="295"/>
      <c r="Y674" s="295"/>
      <c r="Z674" s="295"/>
      <c r="AA674" s="310" t="str">
        <f>IFERROR(Tabla135[[#This Row],[Peso del control]]+Tabla135[[#This Row],[Peso de la implementación]],"")</f>
        <v/>
      </c>
      <c r="AB674" s="310" t="str" cm="1">
        <f t="array" ref="AB674">IFERROR(IF(Tabla135[[#This Row],[Registro diligenciado]]=TRUE,_xlfn.IFS(AND(Tabla135[[#This Row],[No. de Control]]=1,Tabla135[[#This Row],[Desplazamiento en la Matriz]]="Probabilidad"),D674-(D674*Tabla135[[#This Row],[Valor del control]]),AND(Tabla135[[#This Row],[No. de Control]]&gt;1,Tabla135[[#This Row],[Desplazamiento en la Matriz]]="Probabilidad"),AB673-(AB673*Tabla135[[#This Row],[Valor del control]]),AND(Tabla135[[#This Row],[No. de Control]]=1,Tabla135[[#This Row],[Desplazamiento en la Matriz]]="Impacto"),D674,AND(Tabla135[[#This Row],[No. de Control]]&gt;1,Tabla135[[#This Row],[Desplazamiento en la Matriz]]="Impacto"),AB673),""),"")</f>
        <v/>
      </c>
      <c r="AC674" s="310" t="str" cm="1">
        <f t="array" ref="AC674">IFERROR(IF(Tabla135[[#This Row],[Registro diligenciado]]=TRUE,_xlfn.IFS(AND(Tabla135[[#This Row],[No. de Control]]=1,Tabla135[[#This Row],[Desplazamiento en la Matriz]]="Impacto"),E674-(E674*Tabla135[[#This Row],[Valor del control]]),AND(Tabla135[[#This Row],[No. de Control]]&gt;1,Tabla135[[#This Row],[Desplazamiento en la Matriz]]="Impacto"),AC673-(AC673*Tabla135[[#This Row],[Valor del control]]),AND(Tabla135[[#This Row],[No. de Control]]=1,Tabla135[[#This Row],[Desplazamiento en la Matriz]]="Probabilidad"),E674,AND(Tabla135[[#This Row],[No. de Control]]&gt;1,Tabla135[[#This Row],[Desplazamiento en la Matriz]]="Probabilidad"),AC673),""),"")</f>
        <v/>
      </c>
      <c r="AD674" s="310">
        <f>IFERROR(_xlfn.MINIFS(Tabla135[Probabilidad residual],Tabla135[Id Riesgo],Tabla135[[#This Row],[Id Riesgo]]),"")</f>
        <v>0</v>
      </c>
      <c r="AE674" s="310">
        <f>IFERROR(_xlfn.MINIFS(Tabla135[Impacto residual],Tabla135[Id Riesgo],Tabla135[[#This Row],[Id Riesgo]]),"")</f>
        <v>0</v>
      </c>
      <c r="AF674" s="310" t="str" cm="1">
        <f t="array" ref="AF6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4" s="310" t="str" cm="1">
        <f t="array" ref="AG6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4" s="213"/>
      <c r="AJ674" s="801">
        <f>_xlfn.MINIFS(Tabla135[Probabilidad residual],Tabla135[Id Riesgo],Tabla135[[#This Row],[Id Riesgo]])</f>
        <v>0</v>
      </c>
      <c r="AK674" s="801">
        <f>_xlfn.MINIFS(Tabla135[Impacto residual],Tabla135[Id Riesgo],Tabla135[[#This Row],[Id Riesgo]])</f>
        <v>0</v>
      </c>
      <c r="AL674" s="801"/>
      <c r="AM674" s="801"/>
      <c r="AN674" s="213"/>
      <c r="AO674" s="213"/>
      <c r="AP674" s="213"/>
      <c r="AQ674" s="213"/>
      <c r="AR674" s="213"/>
      <c r="AS674" s="213"/>
      <c r="AT674" s="213"/>
      <c r="AU674" s="213"/>
      <c r="AV674" s="213"/>
      <c r="AW674" s="213"/>
      <c r="AX674" s="213"/>
      <c r="AY674" s="213"/>
    </row>
    <row r="675" spans="1:51" ht="14.6" x14ac:dyDescent="0.4">
      <c r="A675" s="783" t="str">
        <f>Tabla135[[#This Row],[Id Riesgo]]</f>
        <v>RC67</v>
      </c>
      <c r="B675" s="784" t="str">
        <f>Tabla135[[#This Row],[Riesgo]]</f>
        <v/>
      </c>
      <c r="C675" s="776" t="b">
        <f>Tabla135[[#This Row],[Identificado en paso 1 y 2?]]</f>
        <v>0</v>
      </c>
      <c r="D675" s="801" t="str">
        <f>_xlfn.XLOOKUP(Tabla135[[#This Row],[Id Riesgo]],Tabla13[Id Riesgo],Tabla13[Probabilidad],"",1)</f>
        <v/>
      </c>
      <c r="E675" s="801" t="str">
        <f>IF(C675=TRUE,_xlfn.XLOOKUP(Tabla135[[#This Row],[Id Riesgo]],Tabla13[Id Riesgo],Tabla13[Porcentaje Impacto],"",1),"")</f>
        <v/>
      </c>
      <c r="F675" s="290" t="str">
        <f t="shared" si="66"/>
        <v>RC67</v>
      </c>
      <c r="G675" s="414" t="b">
        <f>_xlfn.XLOOKUP(F675,Tabla13[Id Riesgo],Tabla13[Registro diligenciado],FALSE,1)</f>
        <v>0</v>
      </c>
      <c r="H675" s="290" t="str">
        <f>IF(G675,_xlfn.XLOOKUP(F675,Tabla6[Id Riesgo],Tabla6[DESCRIPCIÓN DEL RIESGO],FALSE,1),"")</f>
        <v/>
      </c>
      <c r="I675" s="327" t="str">
        <f>_xlfn.XLOOKUP(Tabla135[[#This Row],[Id Riesgo]],Tabla13[Id Riesgo],Tabla13[Probabilidad])</f>
        <v/>
      </c>
      <c r="J675" s="327" t="str">
        <f>_xlfn.XLOOKUP(Tabla135[[#This Row],[Id Riesgo]],Tabla13[Id Riesgo],Tabla13[Porcentaje Impacto],"",1)</f>
        <v/>
      </c>
      <c r="K675" s="311">
        <v>4</v>
      </c>
      <c r="L675" s="314"/>
      <c r="M675" s="314"/>
      <c r="N675" s="314"/>
      <c r="O675" s="295"/>
      <c r="P675" s="314"/>
      <c r="Q675" s="328" t="str">
        <f>_xlfn.TEXTJOIN(" ",TRUE,Tabla135[[#This Row],[Actividad - Acción ¿Qué?
Inicia con verbo]],Tabla135[[#This Row],[Complemento
(Observaciones o desviaciones)]])</f>
        <v/>
      </c>
      <c r="R675" s="295"/>
      <c r="S675" s="327" t="str">
        <f>_xlfn.XLOOKUP(Tabla135[[#This Row],[Tipo de control]],Tabla7[Tipo de control],Tabla7[Peso],"",1)</f>
        <v/>
      </c>
      <c r="T675" s="290" t="str">
        <f>_xlfn.XLOOKUP(Tabla135[[#This Row],[Tipo de control]],Tabla7[Tipo de control],Tabla7[Afectación matriz],"",1)</f>
        <v/>
      </c>
      <c r="U675" s="295"/>
      <c r="V675" s="327" t="str">
        <f>_xlfn.XLOOKUP(Tabla135[[#This Row],[Implementación]],Tabla11[Implementación],Tabla11[Peso],"",1)</f>
        <v/>
      </c>
      <c r="W675" s="295"/>
      <c r="X675" s="295"/>
      <c r="Y675" s="295"/>
      <c r="Z675" s="295"/>
      <c r="AA675" s="310" t="str">
        <f>IFERROR(Tabla135[[#This Row],[Peso del control]]+Tabla135[[#This Row],[Peso de la implementación]],"")</f>
        <v/>
      </c>
      <c r="AB675" s="310" t="str" cm="1">
        <f t="array" ref="AB675">IFERROR(IF(Tabla135[[#This Row],[Registro diligenciado]]=TRUE,_xlfn.IFS(AND(Tabla135[[#This Row],[No. de Control]]=1,Tabla135[[#This Row],[Desplazamiento en la Matriz]]="Probabilidad"),D675-(D675*Tabla135[[#This Row],[Valor del control]]),AND(Tabla135[[#This Row],[No. de Control]]&gt;1,Tabla135[[#This Row],[Desplazamiento en la Matriz]]="Probabilidad"),AB674-(AB674*Tabla135[[#This Row],[Valor del control]]),AND(Tabla135[[#This Row],[No. de Control]]=1,Tabla135[[#This Row],[Desplazamiento en la Matriz]]="Impacto"),D675,AND(Tabla135[[#This Row],[No. de Control]]&gt;1,Tabla135[[#This Row],[Desplazamiento en la Matriz]]="Impacto"),AB674),""),"")</f>
        <v/>
      </c>
      <c r="AC675" s="310" t="str" cm="1">
        <f t="array" ref="AC675">IFERROR(IF(Tabla135[[#This Row],[Registro diligenciado]]=TRUE,_xlfn.IFS(AND(Tabla135[[#This Row],[No. de Control]]=1,Tabla135[[#This Row],[Desplazamiento en la Matriz]]="Impacto"),E675-(E675*Tabla135[[#This Row],[Valor del control]]),AND(Tabla135[[#This Row],[No. de Control]]&gt;1,Tabla135[[#This Row],[Desplazamiento en la Matriz]]="Impacto"),AC674-(AC674*Tabla135[[#This Row],[Valor del control]]),AND(Tabla135[[#This Row],[No. de Control]]=1,Tabla135[[#This Row],[Desplazamiento en la Matriz]]="Probabilidad"),E675,AND(Tabla135[[#This Row],[No. de Control]]&gt;1,Tabla135[[#This Row],[Desplazamiento en la Matriz]]="Probabilidad"),AC674),""),"")</f>
        <v/>
      </c>
      <c r="AD675" s="310">
        <f>IFERROR(_xlfn.MINIFS(Tabla135[Probabilidad residual],Tabla135[Id Riesgo],Tabla135[[#This Row],[Id Riesgo]]),"")</f>
        <v>0</v>
      </c>
      <c r="AE675" s="310">
        <f>IFERROR(_xlfn.MINIFS(Tabla135[Impacto residual],Tabla135[Id Riesgo],Tabla135[[#This Row],[Id Riesgo]]),"")</f>
        <v>0</v>
      </c>
      <c r="AF675" s="310" t="str" cm="1">
        <f t="array" ref="AF6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5" s="310" t="str" cm="1">
        <f t="array" ref="AG6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5" s="213"/>
      <c r="AJ675" s="801">
        <f>_xlfn.MINIFS(Tabla135[Probabilidad residual],Tabla135[Id Riesgo],Tabla135[[#This Row],[Id Riesgo]])</f>
        <v>0</v>
      </c>
      <c r="AK675" s="801">
        <f>_xlfn.MINIFS(Tabla135[Impacto residual],Tabla135[Id Riesgo],Tabla135[[#This Row],[Id Riesgo]])</f>
        <v>0</v>
      </c>
      <c r="AL675" s="801"/>
      <c r="AM675" s="801"/>
      <c r="AN675" s="213"/>
      <c r="AO675" s="213"/>
      <c r="AP675" s="213"/>
      <c r="AQ675" s="213"/>
      <c r="AR675" s="213"/>
      <c r="AS675" s="213"/>
      <c r="AT675" s="213"/>
      <c r="AU675" s="213"/>
      <c r="AV675" s="213"/>
      <c r="AW675" s="213"/>
      <c r="AX675" s="213"/>
      <c r="AY675" s="213"/>
    </row>
    <row r="676" spans="1:51" ht="14.6" x14ac:dyDescent="0.4">
      <c r="A676" s="783" t="str">
        <f>Tabla135[[#This Row],[Id Riesgo]]</f>
        <v>RC67</v>
      </c>
      <c r="B676" s="784" t="str">
        <f>Tabla135[[#This Row],[Riesgo]]</f>
        <v/>
      </c>
      <c r="C676" s="776" t="b">
        <f>Tabla135[[#This Row],[Identificado en paso 1 y 2?]]</f>
        <v>0</v>
      </c>
      <c r="D676" s="801" t="str">
        <f>_xlfn.XLOOKUP(Tabla135[[#This Row],[Id Riesgo]],Tabla13[Id Riesgo],Tabla13[Probabilidad],"",1)</f>
        <v/>
      </c>
      <c r="E676" s="801" t="str">
        <f>IF(C676=TRUE,_xlfn.XLOOKUP(Tabla135[[#This Row],[Id Riesgo]],Tabla13[Id Riesgo],Tabla13[Porcentaje Impacto],"",1),"")</f>
        <v/>
      </c>
      <c r="F676" s="290" t="str">
        <f t="shared" si="66"/>
        <v>RC67</v>
      </c>
      <c r="G676" s="414" t="b">
        <f>_xlfn.XLOOKUP(F676,Tabla13[Id Riesgo],Tabla13[Registro diligenciado],FALSE,1)</f>
        <v>0</v>
      </c>
      <c r="H676" s="290" t="str">
        <f>IF(G676,_xlfn.XLOOKUP(F676,Tabla6[Id Riesgo],Tabla6[DESCRIPCIÓN DEL RIESGO],FALSE,1),"")</f>
        <v/>
      </c>
      <c r="I676" s="327" t="str">
        <f>_xlfn.XLOOKUP(Tabla135[[#This Row],[Id Riesgo]],Tabla13[Id Riesgo],Tabla13[Probabilidad])</f>
        <v/>
      </c>
      <c r="J676" s="327" t="str">
        <f>_xlfn.XLOOKUP(Tabla135[[#This Row],[Id Riesgo]],Tabla13[Id Riesgo],Tabla13[Porcentaje Impacto],"",1)</f>
        <v/>
      </c>
      <c r="K676" s="311">
        <v>5</v>
      </c>
      <c r="L676" s="314"/>
      <c r="M676" s="314"/>
      <c r="N676" s="314"/>
      <c r="O676" s="295"/>
      <c r="P676" s="314"/>
      <c r="Q676" s="328" t="str">
        <f>_xlfn.TEXTJOIN(" ",TRUE,Tabla135[[#This Row],[Actividad - Acción ¿Qué?
Inicia con verbo]],Tabla135[[#This Row],[Complemento
(Observaciones o desviaciones)]])</f>
        <v/>
      </c>
      <c r="R676" s="295"/>
      <c r="S676" s="327" t="str">
        <f>_xlfn.XLOOKUP(Tabla135[[#This Row],[Tipo de control]],Tabla7[Tipo de control],Tabla7[Peso],"",1)</f>
        <v/>
      </c>
      <c r="T676" s="290" t="str">
        <f>_xlfn.XLOOKUP(Tabla135[[#This Row],[Tipo de control]],Tabla7[Tipo de control],Tabla7[Afectación matriz],"",1)</f>
        <v/>
      </c>
      <c r="U676" s="295"/>
      <c r="V676" s="327" t="str">
        <f>_xlfn.XLOOKUP(Tabla135[[#This Row],[Implementación]],Tabla11[Implementación],Tabla11[Peso],"",1)</f>
        <v/>
      </c>
      <c r="W676" s="295"/>
      <c r="X676" s="295"/>
      <c r="Y676" s="295"/>
      <c r="Z676" s="295"/>
      <c r="AA676" s="310" t="str">
        <f>IFERROR(Tabla135[[#This Row],[Peso del control]]+Tabla135[[#This Row],[Peso de la implementación]],"")</f>
        <v/>
      </c>
      <c r="AB676" s="310" t="str" cm="1">
        <f t="array" ref="AB676">IFERROR(IF(Tabla135[[#This Row],[Registro diligenciado]]=TRUE,_xlfn.IFS(AND(Tabla135[[#This Row],[No. de Control]]=1,Tabla135[[#This Row],[Desplazamiento en la Matriz]]="Probabilidad"),D676-(D676*Tabla135[[#This Row],[Valor del control]]),AND(Tabla135[[#This Row],[No. de Control]]&gt;1,Tabla135[[#This Row],[Desplazamiento en la Matriz]]="Probabilidad"),AB675-(AB675*Tabla135[[#This Row],[Valor del control]]),AND(Tabla135[[#This Row],[No. de Control]]=1,Tabla135[[#This Row],[Desplazamiento en la Matriz]]="Impacto"),D676,AND(Tabla135[[#This Row],[No. de Control]]&gt;1,Tabla135[[#This Row],[Desplazamiento en la Matriz]]="Impacto"),AB675),""),"")</f>
        <v/>
      </c>
      <c r="AC676" s="310" t="str" cm="1">
        <f t="array" ref="AC676">IFERROR(IF(Tabla135[[#This Row],[Registro diligenciado]]=TRUE,_xlfn.IFS(AND(Tabla135[[#This Row],[No. de Control]]=1,Tabla135[[#This Row],[Desplazamiento en la Matriz]]="Impacto"),E676-(E676*Tabla135[[#This Row],[Valor del control]]),AND(Tabla135[[#This Row],[No. de Control]]&gt;1,Tabla135[[#This Row],[Desplazamiento en la Matriz]]="Impacto"),AC675-(AC675*Tabla135[[#This Row],[Valor del control]]),AND(Tabla135[[#This Row],[No. de Control]]=1,Tabla135[[#This Row],[Desplazamiento en la Matriz]]="Probabilidad"),E676,AND(Tabla135[[#This Row],[No. de Control]]&gt;1,Tabla135[[#This Row],[Desplazamiento en la Matriz]]="Probabilidad"),AC675),""),"")</f>
        <v/>
      </c>
      <c r="AD676" s="310">
        <f>IFERROR(_xlfn.MINIFS(Tabla135[Probabilidad residual],Tabla135[Id Riesgo],Tabla135[[#This Row],[Id Riesgo]]),"")</f>
        <v>0</v>
      </c>
      <c r="AE676" s="310">
        <f>IFERROR(_xlfn.MINIFS(Tabla135[Impacto residual],Tabla135[Id Riesgo],Tabla135[[#This Row],[Id Riesgo]]),"")</f>
        <v>0</v>
      </c>
      <c r="AF676" s="310" t="str" cm="1">
        <f t="array" ref="AF6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6" s="310" t="str" cm="1">
        <f t="array" ref="AG6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6" s="213"/>
      <c r="AJ676" s="801">
        <f>_xlfn.MINIFS(Tabla135[Probabilidad residual],Tabla135[Id Riesgo],Tabla135[[#This Row],[Id Riesgo]])</f>
        <v>0</v>
      </c>
      <c r="AK676" s="801">
        <f>_xlfn.MINIFS(Tabla135[Impacto residual],Tabla135[Id Riesgo],Tabla135[[#This Row],[Id Riesgo]])</f>
        <v>0</v>
      </c>
      <c r="AL676" s="801"/>
      <c r="AM676" s="801"/>
      <c r="AN676" s="213"/>
      <c r="AO676" s="213"/>
      <c r="AP676" s="213"/>
      <c r="AQ676" s="213"/>
      <c r="AR676" s="213"/>
      <c r="AS676" s="213"/>
      <c r="AT676" s="213"/>
      <c r="AU676" s="213"/>
      <c r="AV676" s="213"/>
      <c r="AW676" s="213"/>
      <c r="AX676" s="213"/>
      <c r="AY676" s="213"/>
    </row>
    <row r="677" spans="1:51" ht="14.6" x14ac:dyDescent="0.4">
      <c r="A677" s="783" t="str">
        <f>Tabla135[[#This Row],[Id Riesgo]]</f>
        <v>RC67</v>
      </c>
      <c r="B677" s="784" t="str">
        <f>Tabla135[[#This Row],[Riesgo]]</f>
        <v/>
      </c>
      <c r="C677" s="776" t="b">
        <f>Tabla135[[#This Row],[Identificado en paso 1 y 2?]]</f>
        <v>0</v>
      </c>
      <c r="D677" s="801" t="str">
        <f>_xlfn.XLOOKUP(Tabla135[[#This Row],[Id Riesgo]],Tabla13[Id Riesgo],Tabla13[Probabilidad],"",1)</f>
        <v/>
      </c>
      <c r="E677" s="801" t="str">
        <f>IF(C677=TRUE,_xlfn.XLOOKUP(Tabla135[[#This Row],[Id Riesgo]],Tabla13[Id Riesgo],Tabla13[Porcentaje Impacto],"",1),"")</f>
        <v/>
      </c>
      <c r="F677" s="290" t="str">
        <f t="shared" si="66"/>
        <v>RC67</v>
      </c>
      <c r="G677" s="414" t="b">
        <f>_xlfn.XLOOKUP(F677,Tabla13[Id Riesgo],Tabla13[Registro diligenciado],FALSE,1)</f>
        <v>0</v>
      </c>
      <c r="H677" s="290" t="str">
        <f>IF(G677,_xlfn.XLOOKUP(F677,Tabla6[Id Riesgo],Tabla6[DESCRIPCIÓN DEL RIESGO],FALSE,1),"")</f>
        <v/>
      </c>
      <c r="I677" s="327" t="str">
        <f>_xlfn.XLOOKUP(Tabla135[[#This Row],[Id Riesgo]],Tabla13[Id Riesgo],Tabla13[Probabilidad])</f>
        <v/>
      </c>
      <c r="J677" s="327" t="str">
        <f>_xlfn.XLOOKUP(Tabla135[[#This Row],[Id Riesgo]],Tabla13[Id Riesgo],Tabla13[Porcentaje Impacto],"",1)</f>
        <v/>
      </c>
      <c r="K677" s="311">
        <v>6</v>
      </c>
      <c r="L677" s="314"/>
      <c r="M677" s="314"/>
      <c r="N677" s="314"/>
      <c r="O677" s="295"/>
      <c r="P677" s="314"/>
      <c r="Q677" s="328" t="str">
        <f>_xlfn.TEXTJOIN(" ",TRUE,Tabla135[[#This Row],[Actividad - Acción ¿Qué?
Inicia con verbo]],Tabla135[[#This Row],[Complemento
(Observaciones o desviaciones)]])</f>
        <v/>
      </c>
      <c r="R677" s="295"/>
      <c r="S677" s="327" t="str">
        <f>_xlfn.XLOOKUP(Tabla135[[#This Row],[Tipo de control]],Tabla7[Tipo de control],Tabla7[Peso],"",1)</f>
        <v/>
      </c>
      <c r="T677" s="290" t="str">
        <f>_xlfn.XLOOKUP(Tabla135[[#This Row],[Tipo de control]],Tabla7[Tipo de control],Tabla7[Afectación matriz],"",1)</f>
        <v/>
      </c>
      <c r="U677" s="295"/>
      <c r="V677" s="327" t="str">
        <f>_xlfn.XLOOKUP(Tabla135[[#This Row],[Implementación]],Tabla11[Implementación],Tabla11[Peso],"",1)</f>
        <v/>
      </c>
      <c r="W677" s="295"/>
      <c r="X677" s="295"/>
      <c r="Y677" s="295"/>
      <c r="Z677" s="295"/>
      <c r="AA677" s="310" t="str">
        <f>IFERROR(Tabla135[[#This Row],[Peso del control]]+Tabla135[[#This Row],[Peso de la implementación]],"")</f>
        <v/>
      </c>
      <c r="AB677" s="310" t="str" cm="1">
        <f t="array" ref="AB677">IFERROR(IF(Tabla135[[#This Row],[Registro diligenciado]]=TRUE,_xlfn.IFS(AND(Tabla135[[#This Row],[No. de Control]]=1,Tabla135[[#This Row],[Desplazamiento en la Matriz]]="Probabilidad"),D677-(D677*Tabla135[[#This Row],[Valor del control]]),AND(Tabla135[[#This Row],[No. de Control]]&gt;1,Tabla135[[#This Row],[Desplazamiento en la Matriz]]="Probabilidad"),AB676-(AB676*Tabla135[[#This Row],[Valor del control]]),AND(Tabla135[[#This Row],[No. de Control]]=1,Tabla135[[#This Row],[Desplazamiento en la Matriz]]="Impacto"),D677,AND(Tabla135[[#This Row],[No. de Control]]&gt;1,Tabla135[[#This Row],[Desplazamiento en la Matriz]]="Impacto"),AB676),""),"")</f>
        <v/>
      </c>
      <c r="AC677" s="310" t="str" cm="1">
        <f t="array" ref="AC677">IFERROR(IF(Tabla135[[#This Row],[Registro diligenciado]]=TRUE,_xlfn.IFS(AND(Tabla135[[#This Row],[No. de Control]]=1,Tabla135[[#This Row],[Desplazamiento en la Matriz]]="Impacto"),E677-(E677*Tabla135[[#This Row],[Valor del control]]),AND(Tabla135[[#This Row],[No. de Control]]&gt;1,Tabla135[[#This Row],[Desplazamiento en la Matriz]]="Impacto"),AC676-(AC676*Tabla135[[#This Row],[Valor del control]]),AND(Tabla135[[#This Row],[No. de Control]]=1,Tabla135[[#This Row],[Desplazamiento en la Matriz]]="Probabilidad"),E677,AND(Tabla135[[#This Row],[No. de Control]]&gt;1,Tabla135[[#This Row],[Desplazamiento en la Matriz]]="Probabilidad"),AC676),""),"")</f>
        <v/>
      </c>
      <c r="AD677" s="310">
        <f>IFERROR(_xlfn.MINIFS(Tabla135[Probabilidad residual],Tabla135[Id Riesgo],Tabla135[[#This Row],[Id Riesgo]]),"")</f>
        <v>0</v>
      </c>
      <c r="AE677" s="310">
        <f>IFERROR(_xlfn.MINIFS(Tabla135[Impacto residual],Tabla135[Id Riesgo],Tabla135[[#This Row],[Id Riesgo]]),"")</f>
        <v>0</v>
      </c>
      <c r="AF677" s="310" t="str" cm="1">
        <f t="array" ref="AF6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7" s="310" t="str" cm="1">
        <f t="array" ref="AG6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7" s="213"/>
      <c r="AJ677" s="801">
        <f>_xlfn.MINIFS(Tabla135[Probabilidad residual],Tabla135[Id Riesgo],Tabla135[[#This Row],[Id Riesgo]])</f>
        <v>0</v>
      </c>
      <c r="AK677" s="801">
        <f>_xlfn.MINIFS(Tabla135[Impacto residual],Tabla135[Id Riesgo],Tabla135[[#This Row],[Id Riesgo]])</f>
        <v>0</v>
      </c>
      <c r="AL677" s="801"/>
      <c r="AM677" s="801"/>
      <c r="AN677" s="213"/>
      <c r="AO677" s="213"/>
      <c r="AP677" s="213"/>
      <c r="AQ677" s="213"/>
      <c r="AR677" s="213"/>
      <c r="AS677" s="213"/>
      <c r="AT677" s="213"/>
      <c r="AU677" s="213"/>
      <c r="AV677" s="213"/>
      <c r="AW677" s="213"/>
      <c r="AX677" s="213"/>
      <c r="AY677" s="213"/>
    </row>
    <row r="678" spans="1:51" ht="14.6" x14ac:dyDescent="0.4">
      <c r="A678" s="783" t="str">
        <f>Tabla135[[#This Row],[Id Riesgo]]</f>
        <v>RC67</v>
      </c>
      <c r="B678" s="784" t="str">
        <f>Tabla135[[#This Row],[Riesgo]]</f>
        <v/>
      </c>
      <c r="C678" s="776" t="b">
        <f>Tabla135[[#This Row],[Identificado en paso 1 y 2?]]</f>
        <v>0</v>
      </c>
      <c r="D678" s="801" t="str">
        <f>_xlfn.XLOOKUP(Tabla135[[#This Row],[Id Riesgo]],Tabla13[Id Riesgo],Tabla13[Probabilidad],"",1)</f>
        <v/>
      </c>
      <c r="E678" s="801" t="str">
        <f>IF(C678=TRUE,_xlfn.XLOOKUP(Tabla135[[#This Row],[Id Riesgo]],Tabla13[Id Riesgo],Tabla13[Porcentaje Impacto],"",1),"")</f>
        <v/>
      </c>
      <c r="F678" s="290" t="str">
        <f t="shared" si="66"/>
        <v>RC67</v>
      </c>
      <c r="G678" s="414" t="b">
        <f>_xlfn.XLOOKUP(F678,Tabla13[Id Riesgo],Tabla13[Registro diligenciado],FALSE,1)</f>
        <v>0</v>
      </c>
      <c r="H678" s="290" t="str">
        <f>IF(G678,_xlfn.XLOOKUP(F678,Tabla6[Id Riesgo],Tabla6[DESCRIPCIÓN DEL RIESGO],FALSE,1),"")</f>
        <v/>
      </c>
      <c r="I678" s="327" t="str">
        <f>_xlfn.XLOOKUP(Tabla135[[#This Row],[Id Riesgo]],Tabla13[Id Riesgo],Tabla13[Probabilidad])</f>
        <v/>
      </c>
      <c r="J678" s="327" t="str">
        <f>_xlfn.XLOOKUP(Tabla135[[#This Row],[Id Riesgo]],Tabla13[Id Riesgo],Tabla13[Porcentaje Impacto],"",1)</f>
        <v/>
      </c>
      <c r="K678" s="311">
        <v>7</v>
      </c>
      <c r="L678" s="314"/>
      <c r="M678" s="314"/>
      <c r="N678" s="314"/>
      <c r="O678" s="295"/>
      <c r="P678" s="314"/>
      <c r="Q678" s="328" t="str">
        <f>_xlfn.TEXTJOIN(" ",TRUE,Tabla135[[#This Row],[Actividad - Acción ¿Qué?
Inicia con verbo]],Tabla135[[#This Row],[Complemento
(Observaciones o desviaciones)]])</f>
        <v/>
      </c>
      <c r="R678" s="295"/>
      <c r="S678" s="327" t="str">
        <f>_xlfn.XLOOKUP(Tabla135[[#This Row],[Tipo de control]],Tabla7[Tipo de control],Tabla7[Peso],"",1)</f>
        <v/>
      </c>
      <c r="T678" s="290" t="str">
        <f>_xlfn.XLOOKUP(Tabla135[[#This Row],[Tipo de control]],Tabla7[Tipo de control],Tabla7[Afectación matriz],"",1)</f>
        <v/>
      </c>
      <c r="U678" s="295"/>
      <c r="V678" s="327" t="str">
        <f>_xlfn.XLOOKUP(Tabla135[[#This Row],[Implementación]],Tabla11[Implementación],Tabla11[Peso],"",1)</f>
        <v/>
      </c>
      <c r="W678" s="295"/>
      <c r="X678" s="295"/>
      <c r="Y678" s="295"/>
      <c r="Z678" s="295"/>
      <c r="AA678" s="310" t="str">
        <f>IFERROR(Tabla135[[#This Row],[Peso del control]]+Tabla135[[#This Row],[Peso de la implementación]],"")</f>
        <v/>
      </c>
      <c r="AB678" s="310" t="str" cm="1">
        <f t="array" ref="AB678">IFERROR(IF(Tabla135[[#This Row],[Registro diligenciado]]=TRUE,_xlfn.IFS(AND(Tabla135[[#This Row],[No. de Control]]=1,Tabla135[[#This Row],[Desplazamiento en la Matriz]]="Probabilidad"),D678-(D678*Tabla135[[#This Row],[Valor del control]]),AND(Tabla135[[#This Row],[No. de Control]]&gt;1,Tabla135[[#This Row],[Desplazamiento en la Matriz]]="Probabilidad"),AB677-(AB677*Tabla135[[#This Row],[Valor del control]]),AND(Tabla135[[#This Row],[No. de Control]]=1,Tabla135[[#This Row],[Desplazamiento en la Matriz]]="Impacto"),D678,AND(Tabla135[[#This Row],[No. de Control]]&gt;1,Tabla135[[#This Row],[Desplazamiento en la Matriz]]="Impacto"),AB677),""),"")</f>
        <v/>
      </c>
      <c r="AC678" s="310" t="str" cm="1">
        <f t="array" ref="AC678">IFERROR(IF(Tabla135[[#This Row],[Registro diligenciado]]=TRUE,_xlfn.IFS(AND(Tabla135[[#This Row],[No. de Control]]=1,Tabla135[[#This Row],[Desplazamiento en la Matriz]]="Impacto"),E678-(E678*Tabla135[[#This Row],[Valor del control]]),AND(Tabla135[[#This Row],[No. de Control]]&gt;1,Tabla135[[#This Row],[Desplazamiento en la Matriz]]="Impacto"),AC677-(AC677*Tabla135[[#This Row],[Valor del control]]),AND(Tabla135[[#This Row],[No. de Control]]=1,Tabla135[[#This Row],[Desplazamiento en la Matriz]]="Probabilidad"),E678,AND(Tabla135[[#This Row],[No. de Control]]&gt;1,Tabla135[[#This Row],[Desplazamiento en la Matriz]]="Probabilidad"),AC677),""),"")</f>
        <v/>
      </c>
      <c r="AD678" s="310">
        <f>IFERROR(_xlfn.MINIFS(Tabla135[Probabilidad residual],Tabla135[Id Riesgo],Tabla135[[#This Row],[Id Riesgo]]),"")</f>
        <v>0</v>
      </c>
      <c r="AE678" s="310">
        <f>IFERROR(_xlfn.MINIFS(Tabla135[Impacto residual],Tabla135[Id Riesgo],Tabla135[[#This Row],[Id Riesgo]]),"")</f>
        <v>0</v>
      </c>
      <c r="AF678" s="310" t="str" cm="1">
        <f t="array" ref="AF6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8" s="310" t="str" cm="1">
        <f t="array" ref="AG6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8" s="213"/>
      <c r="AJ678" s="801">
        <f>_xlfn.MINIFS(Tabla135[Probabilidad residual],Tabla135[Id Riesgo],Tabla135[[#This Row],[Id Riesgo]])</f>
        <v>0</v>
      </c>
      <c r="AK678" s="801">
        <f>_xlfn.MINIFS(Tabla135[Impacto residual],Tabla135[Id Riesgo],Tabla135[[#This Row],[Id Riesgo]])</f>
        <v>0</v>
      </c>
      <c r="AL678" s="801"/>
      <c r="AM678" s="801"/>
      <c r="AN678" s="213"/>
      <c r="AO678" s="213"/>
      <c r="AP678" s="213"/>
      <c r="AQ678" s="213"/>
      <c r="AR678" s="213"/>
      <c r="AS678" s="213"/>
      <c r="AT678" s="213"/>
      <c r="AU678" s="213"/>
      <c r="AV678" s="213"/>
      <c r="AW678" s="213"/>
      <c r="AX678" s="213"/>
      <c r="AY678" s="213"/>
    </row>
    <row r="679" spans="1:51" ht="14.6" x14ac:dyDescent="0.4">
      <c r="A679" s="783" t="str">
        <f>Tabla135[[#This Row],[Id Riesgo]]</f>
        <v>RC67</v>
      </c>
      <c r="B679" s="784" t="str">
        <f>Tabla135[[#This Row],[Riesgo]]</f>
        <v/>
      </c>
      <c r="C679" s="776" t="b">
        <f>Tabla135[[#This Row],[Identificado en paso 1 y 2?]]</f>
        <v>0</v>
      </c>
      <c r="D679" s="801" t="str">
        <f>_xlfn.XLOOKUP(Tabla135[[#This Row],[Id Riesgo]],Tabla13[Id Riesgo],Tabla13[Probabilidad],"",1)</f>
        <v/>
      </c>
      <c r="E679" s="801" t="str">
        <f>IF(C679=TRUE,_xlfn.XLOOKUP(Tabla135[[#This Row],[Id Riesgo]],Tabla13[Id Riesgo],Tabla13[Porcentaje Impacto],"",1),"")</f>
        <v/>
      </c>
      <c r="F679" s="290" t="str">
        <f t="shared" si="66"/>
        <v>RC67</v>
      </c>
      <c r="G679" s="414" t="b">
        <f>_xlfn.XLOOKUP(F679,Tabla13[Id Riesgo],Tabla13[Registro diligenciado],FALSE,1)</f>
        <v>0</v>
      </c>
      <c r="H679" s="290" t="str">
        <f>IF(G679,_xlfn.XLOOKUP(F679,Tabla6[Id Riesgo],Tabla6[DESCRIPCIÓN DEL RIESGO],FALSE,1),"")</f>
        <v/>
      </c>
      <c r="I679" s="327" t="str">
        <f>_xlfn.XLOOKUP(Tabla135[[#This Row],[Id Riesgo]],Tabla13[Id Riesgo],Tabla13[Probabilidad])</f>
        <v/>
      </c>
      <c r="J679" s="327" t="str">
        <f>_xlfn.XLOOKUP(Tabla135[[#This Row],[Id Riesgo]],Tabla13[Id Riesgo],Tabla13[Porcentaje Impacto],"",1)</f>
        <v/>
      </c>
      <c r="K679" s="311">
        <v>8</v>
      </c>
      <c r="L679" s="314"/>
      <c r="M679" s="314"/>
      <c r="N679" s="314"/>
      <c r="O679" s="295"/>
      <c r="P679" s="314"/>
      <c r="Q679" s="328" t="str">
        <f>_xlfn.TEXTJOIN(" ",TRUE,Tabla135[[#This Row],[Actividad - Acción ¿Qué?
Inicia con verbo]],Tabla135[[#This Row],[Complemento
(Observaciones o desviaciones)]])</f>
        <v/>
      </c>
      <c r="R679" s="295"/>
      <c r="S679" s="327" t="str">
        <f>_xlfn.XLOOKUP(Tabla135[[#This Row],[Tipo de control]],Tabla7[Tipo de control],Tabla7[Peso],"",1)</f>
        <v/>
      </c>
      <c r="T679" s="290" t="str">
        <f>_xlfn.XLOOKUP(Tabla135[[#This Row],[Tipo de control]],Tabla7[Tipo de control],Tabla7[Afectación matriz],"",1)</f>
        <v/>
      </c>
      <c r="U679" s="295"/>
      <c r="V679" s="327" t="str">
        <f>_xlfn.XLOOKUP(Tabla135[[#This Row],[Implementación]],Tabla11[Implementación],Tabla11[Peso],"",1)</f>
        <v/>
      </c>
      <c r="W679" s="295"/>
      <c r="X679" s="295"/>
      <c r="Y679" s="295"/>
      <c r="Z679" s="295"/>
      <c r="AA679" s="310" t="str">
        <f>IFERROR(Tabla135[[#This Row],[Peso del control]]+Tabla135[[#This Row],[Peso de la implementación]],"")</f>
        <v/>
      </c>
      <c r="AB679" s="310" t="str" cm="1">
        <f t="array" ref="AB679">IFERROR(IF(Tabla135[[#This Row],[Registro diligenciado]]=TRUE,_xlfn.IFS(AND(Tabla135[[#This Row],[No. de Control]]=1,Tabla135[[#This Row],[Desplazamiento en la Matriz]]="Probabilidad"),D679-(D679*Tabla135[[#This Row],[Valor del control]]),AND(Tabla135[[#This Row],[No. de Control]]&gt;1,Tabla135[[#This Row],[Desplazamiento en la Matriz]]="Probabilidad"),AB678-(AB678*Tabla135[[#This Row],[Valor del control]]),AND(Tabla135[[#This Row],[No. de Control]]=1,Tabla135[[#This Row],[Desplazamiento en la Matriz]]="Impacto"),D679,AND(Tabla135[[#This Row],[No. de Control]]&gt;1,Tabla135[[#This Row],[Desplazamiento en la Matriz]]="Impacto"),AB678),""),"")</f>
        <v/>
      </c>
      <c r="AC679" s="310" t="str" cm="1">
        <f t="array" ref="AC679">IFERROR(IF(Tabla135[[#This Row],[Registro diligenciado]]=TRUE,_xlfn.IFS(AND(Tabla135[[#This Row],[No. de Control]]=1,Tabla135[[#This Row],[Desplazamiento en la Matriz]]="Impacto"),E679-(E679*Tabla135[[#This Row],[Valor del control]]),AND(Tabla135[[#This Row],[No. de Control]]&gt;1,Tabla135[[#This Row],[Desplazamiento en la Matriz]]="Impacto"),AC678-(AC678*Tabla135[[#This Row],[Valor del control]]),AND(Tabla135[[#This Row],[No. de Control]]=1,Tabla135[[#This Row],[Desplazamiento en la Matriz]]="Probabilidad"),E679,AND(Tabla135[[#This Row],[No. de Control]]&gt;1,Tabla135[[#This Row],[Desplazamiento en la Matriz]]="Probabilidad"),AC678),""),"")</f>
        <v/>
      </c>
      <c r="AD679" s="310">
        <f>IFERROR(_xlfn.MINIFS(Tabla135[Probabilidad residual],Tabla135[Id Riesgo],Tabla135[[#This Row],[Id Riesgo]]),"")</f>
        <v>0</v>
      </c>
      <c r="AE679" s="310">
        <f>IFERROR(_xlfn.MINIFS(Tabla135[Impacto residual],Tabla135[Id Riesgo],Tabla135[[#This Row],[Id Riesgo]]),"")</f>
        <v>0</v>
      </c>
      <c r="AF679" s="310" t="str" cm="1">
        <f t="array" ref="AF6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79" s="310" t="str" cm="1">
        <f t="array" ref="AG6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79" s="213"/>
      <c r="AJ679" s="801">
        <f>_xlfn.MINIFS(Tabla135[Probabilidad residual],Tabla135[Id Riesgo],Tabla135[[#This Row],[Id Riesgo]])</f>
        <v>0</v>
      </c>
      <c r="AK679" s="801">
        <f>_xlfn.MINIFS(Tabla135[Impacto residual],Tabla135[Id Riesgo],Tabla135[[#This Row],[Id Riesgo]])</f>
        <v>0</v>
      </c>
      <c r="AL679" s="801"/>
      <c r="AM679" s="801"/>
      <c r="AN679" s="213"/>
      <c r="AO679" s="213"/>
      <c r="AP679" s="213"/>
      <c r="AQ679" s="213"/>
      <c r="AR679" s="213"/>
      <c r="AS679" s="213"/>
      <c r="AT679" s="213"/>
      <c r="AU679" s="213"/>
      <c r="AV679" s="213"/>
      <c r="AW679" s="213"/>
      <c r="AX679" s="213"/>
      <c r="AY679" s="213"/>
    </row>
    <row r="680" spans="1:51" ht="14.6" x14ac:dyDescent="0.4">
      <c r="A680" s="783" t="str">
        <f>Tabla135[[#This Row],[Id Riesgo]]</f>
        <v>RC67</v>
      </c>
      <c r="B680" s="784" t="str">
        <f>Tabla135[[#This Row],[Riesgo]]</f>
        <v/>
      </c>
      <c r="C680" s="776" t="b">
        <f>Tabla135[[#This Row],[Identificado en paso 1 y 2?]]</f>
        <v>0</v>
      </c>
      <c r="D680" s="801" t="str">
        <f>_xlfn.XLOOKUP(Tabla135[[#This Row],[Id Riesgo]],Tabla13[Id Riesgo],Tabla13[Probabilidad],"",1)</f>
        <v/>
      </c>
      <c r="E680" s="801" t="str">
        <f>IF(C680=TRUE,_xlfn.XLOOKUP(Tabla135[[#This Row],[Id Riesgo]],Tabla13[Id Riesgo],Tabla13[Porcentaje Impacto],"",1),"")</f>
        <v/>
      </c>
      <c r="F680" s="290" t="str">
        <f t="shared" si="66"/>
        <v>RC67</v>
      </c>
      <c r="G680" s="414" t="b">
        <f>_xlfn.XLOOKUP(F680,Tabla13[Id Riesgo],Tabla13[Registro diligenciado],FALSE,1)</f>
        <v>0</v>
      </c>
      <c r="H680" s="290" t="str">
        <f>IF(G680,_xlfn.XLOOKUP(F680,Tabla6[Id Riesgo],Tabla6[DESCRIPCIÓN DEL RIESGO],FALSE,1),"")</f>
        <v/>
      </c>
      <c r="I680" s="327" t="str">
        <f>_xlfn.XLOOKUP(Tabla135[[#This Row],[Id Riesgo]],Tabla13[Id Riesgo],Tabla13[Probabilidad])</f>
        <v/>
      </c>
      <c r="J680" s="327" t="str">
        <f>_xlfn.XLOOKUP(Tabla135[[#This Row],[Id Riesgo]],Tabla13[Id Riesgo],Tabla13[Porcentaje Impacto],"",1)</f>
        <v/>
      </c>
      <c r="K680" s="311">
        <v>9</v>
      </c>
      <c r="L680" s="314"/>
      <c r="M680" s="314"/>
      <c r="N680" s="314"/>
      <c r="O680" s="295"/>
      <c r="P680" s="314"/>
      <c r="Q680" s="328" t="str">
        <f>_xlfn.TEXTJOIN(" ",TRUE,Tabla135[[#This Row],[Actividad - Acción ¿Qué?
Inicia con verbo]],Tabla135[[#This Row],[Complemento
(Observaciones o desviaciones)]])</f>
        <v/>
      </c>
      <c r="R680" s="295"/>
      <c r="S680" s="327" t="str">
        <f>_xlfn.XLOOKUP(Tabla135[[#This Row],[Tipo de control]],Tabla7[Tipo de control],Tabla7[Peso],"",1)</f>
        <v/>
      </c>
      <c r="T680" s="290" t="str">
        <f>_xlfn.XLOOKUP(Tabla135[[#This Row],[Tipo de control]],Tabla7[Tipo de control],Tabla7[Afectación matriz],"",1)</f>
        <v/>
      </c>
      <c r="U680" s="295"/>
      <c r="V680" s="327" t="str">
        <f>_xlfn.XLOOKUP(Tabla135[[#This Row],[Implementación]],Tabla11[Implementación],Tabla11[Peso],"",1)</f>
        <v/>
      </c>
      <c r="W680" s="295"/>
      <c r="X680" s="295"/>
      <c r="Y680" s="295"/>
      <c r="Z680" s="295"/>
      <c r="AA680" s="310" t="str">
        <f>IFERROR(Tabla135[[#This Row],[Peso del control]]+Tabla135[[#This Row],[Peso de la implementación]],"")</f>
        <v/>
      </c>
      <c r="AB680" s="310" t="str" cm="1">
        <f t="array" ref="AB680">IFERROR(IF(Tabla135[[#This Row],[Registro diligenciado]]=TRUE,_xlfn.IFS(AND(Tabla135[[#This Row],[No. de Control]]=1,Tabla135[[#This Row],[Desplazamiento en la Matriz]]="Probabilidad"),D680-(D680*Tabla135[[#This Row],[Valor del control]]),AND(Tabla135[[#This Row],[No. de Control]]&gt;1,Tabla135[[#This Row],[Desplazamiento en la Matriz]]="Probabilidad"),AB679-(AB679*Tabla135[[#This Row],[Valor del control]]),AND(Tabla135[[#This Row],[No. de Control]]=1,Tabla135[[#This Row],[Desplazamiento en la Matriz]]="Impacto"),D680,AND(Tabla135[[#This Row],[No. de Control]]&gt;1,Tabla135[[#This Row],[Desplazamiento en la Matriz]]="Impacto"),AB679),""),"")</f>
        <v/>
      </c>
      <c r="AC680" s="310" t="str" cm="1">
        <f t="array" ref="AC680">IFERROR(IF(Tabla135[[#This Row],[Registro diligenciado]]=TRUE,_xlfn.IFS(AND(Tabla135[[#This Row],[No. de Control]]=1,Tabla135[[#This Row],[Desplazamiento en la Matriz]]="Impacto"),E680-(E680*Tabla135[[#This Row],[Valor del control]]),AND(Tabla135[[#This Row],[No. de Control]]&gt;1,Tabla135[[#This Row],[Desplazamiento en la Matriz]]="Impacto"),AC679-(AC679*Tabla135[[#This Row],[Valor del control]]),AND(Tabla135[[#This Row],[No. de Control]]=1,Tabla135[[#This Row],[Desplazamiento en la Matriz]]="Probabilidad"),E680,AND(Tabla135[[#This Row],[No. de Control]]&gt;1,Tabla135[[#This Row],[Desplazamiento en la Matriz]]="Probabilidad"),AC679),""),"")</f>
        <v/>
      </c>
      <c r="AD680" s="310">
        <f>IFERROR(_xlfn.MINIFS(Tabla135[Probabilidad residual],Tabla135[Id Riesgo],Tabla135[[#This Row],[Id Riesgo]]),"")</f>
        <v>0</v>
      </c>
      <c r="AE680" s="310">
        <f>IFERROR(_xlfn.MINIFS(Tabla135[Impacto residual],Tabla135[Id Riesgo],Tabla135[[#This Row],[Id Riesgo]]),"")</f>
        <v>0</v>
      </c>
      <c r="AF680" s="310" t="str" cm="1">
        <f t="array" ref="AF6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0" s="310" t="str" cm="1">
        <f t="array" ref="AG6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0" s="213"/>
      <c r="AJ680" s="801">
        <f>_xlfn.MINIFS(Tabla135[Probabilidad residual],Tabla135[Id Riesgo],Tabla135[[#This Row],[Id Riesgo]])</f>
        <v>0</v>
      </c>
      <c r="AK680" s="801">
        <f>_xlfn.MINIFS(Tabla135[Impacto residual],Tabla135[Id Riesgo],Tabla135[[#This Row],[Id Riesgo]])</f>
        <v>0</v>
      </c>
      <c r="AL680" s="801"/>
      <c r="AM680" s="801"/>
      <c r="AN680" s="213"/>
      <c r="AO680" s="213"/>
      <c r="AP680" s="213"/>
      <c r="AQ680" s="213"/>
      <c r="AR680" s="213"/>
      <c r="AS680" s="213"/>
      <c r="AT680" s="213"/>
      <c r="AU680" s="213"/>
      <c r="AV680" s="213"/>
      <c r="AW680" s="213"/>
      <c r="AX680" s="213"/>
      <c r="AY680" s="213"/>
    </row>
    <row r="681" spans="1:51" ht="14.6" x14ac:dyDescent="0.4">
      <c r="A681" s="783" t="str">
        <f>Tabla135[[#This Row],[Id Riesgo]]</f>
        <v>RC67</v>
      </c>
      <c r="B681" s="784" t="str">
        <f>Tabla135[[#This Row],[Riesgo]]</f>
        <v/>
      </c>
      <c r="C681" s="776" t="b">
        <f>Tabla135[[#This Row],[Identificado en paso 1 y 2?]]</f>
        <v>0</v>
      </c>
      <c r="D681" s="801" t="str">
        <f>_xlfn.XLOOKUP(Tabla135[[#This Row],[Id Riesgo]],Tabla13[Id Riesgo],Tabla13[Probabilidad],"",1)</f>
        <v/>
      </c>
      <c r="E681" s="801" t="str">
        <f>IF(C681=TRUE,_xlfn.XLOOKUP(Tabla135[[#This Row],[Id Riesgo]],Tabla13[Id Riesgo],Tabla13[Porcentaje Impacto],"",1),"")</f>
        <v/>
      </c>
      <c r="F681" s="290" t="str">
        <f t="shared" si="66"/>
        <v>RC67</v>
      </c>
      <c r="G681" s="414" t="b">
        <f>_xlfn.XLOOKUP(F681,Tabla13[Id Riesgo],Tabla13[Registro diligenciado],FALSE,1)</f>
        <v>0</v>
      </c>
      <c r="H681" s="290" t="str">
        <f>IF(G681,_xlfn.XLOOKUP(F681,Tabla6[Id Riesgo],Tabla6[DESCRIPCIÓN DEL RIESGO],FALSE,1),"")</f>
        <v/>
      </c>
      <c r="I681" s="327" t="str">
        <f>_xlfn.XLOOKUP(Tabla135[[#This Row],[Id Riesgo]],Tabla13[Id Riesgo],Tabla13[Probabilidad])</f>
        <v/>
      </c>
      <c r="J681" s="327" t="str">
        <f>_xlfn.XLOOKUP(Tabla135[[#This Row],[Id Riesgo]],Tabla13[Id Riesgo],Tabla13[Porcentaje Impacto],"",1)</f>
        <v/>
      </c>
      <c r="K681" s="311">
        <v>10</v>
      </c>
      <c r="L681" s="314"/>
      <c r="M681" s="314"/>
      <c r="N681" s="314"/>
      <c r="O681" s="295"/>
      <c r="P681" s="314"/>
      <c r="Q681" s="328" t="str">
        <f>_xlfn.TEXTJOIN(" ",TRUE,Tabla135[[#This Row],[Actividad - Acción ¿Qué?
Inicia con verbo]],Tabla135[[#This Row],[Complemento
(Observaciones o desviaciones)]])</f>
        <v/>
      </c>
      <c r="R681" s="295"/>
      <c r="S681" s="327" t="str">
        <f>_xlfn.XLOOKUP(Tabla135[[#This Row],[Tipo de control]],Tabla7[Tipo de control],Tabla7[Peso],"",1)</f>
        <v/>
      </c>
      <c r="T681" s="290" t="str">
        <f>_xlfn.XLOOKUP(Tabla135[[#This Row],[Tipo de control]],Tabla7[Tipo de control],Tabla7[Afectación matriz],"",1)</f>
        <v/>
      </c>
      <c r="U681" s="295"/>
      <c r="V681" s="327" t="str">
        <f>_xlfn.XLOOKUP(Tabla135[[#This Row],[Implementación]],Tabla11[Implementación],Tabla11[Peso],"",1)</f>
        <v/>
      </c>
      <c r="W681" s="295"/>
      <c r="X681" s="295"/>
      <c r="Y681" s="295"/>
      <c r="Z681" s="295"/>
      <c r="AA681" s="310" t="str">
        <f>IFERROR(Tabla135[[#This Row],[Peso del control]]+Tabla135[[#This Row],[Peso de la implementación]],"")</f>
        <v/>
      </c>
      <c r="AB681" s="310" t="str" cm="1">
        <f t="array" ref="AB681">IFERROR(IF(Tabla135[[#This Row],[Registro diligenciado]]=TRUE,_xlfn.IFS(AND(Tabla135[[#This Row],[No. de Control]]=1,Tabla135[[#This Row],[Desplazamiento en la Matriz]]="Probabilidad"),D681-(D681*Tabla135[[#This Row],[Valor del control]]),AND(Tabla135[[#This Row],[No. de Control]]&gt;1,Tabla135[[#This Row],[Desplazamiento en la Matriz]]="Probabilidad"),AB680-(AB680*Tabla135[[#This Row],[Valor del control]]),AND(Tabla135[[#This Row],[No. de Control]]=1,Tabla135[[#This Row],[Desplazamiento en la Matriz]]="Impacto"),D681,AND(Tabla135[[#This Row],[No. de Control]]&gt;1,Tabla135[[#This Row],[Desplazamiento en la Matriz]]="Impacto"),AB680),""),"")</f>
        <v/>
      </c>
      <c r="AC681" s="310" t="str" cm="1">
        <f t="array" ref="AC681">IFERROR(IF(Tabla135[[#This Row],[Registro diligenciado]]=TRUE,_xlfn.IFS(AND(Tabla135[[#This Row],[No. de Control]]=1,Tabla135[[#This Row],[Desplazamiento en la Matriz]]="Impacto"),E681-(E681*Tabla135[[#This Row],[Valor del control]]),AND(Tabla135[[#This Row],[No. de Control]]&gt;1,Tabla135[[#This Row],[Desplazamiento en la Matriz]]="Impacto"),AC680-(AC680*Tabla135[[#This Row],[Valor del control]]),AND(Tabla135[[#This Row],[No. de Control]]=1,Tabla135[[#This Row],[Desplazamiento en la Matriz]]="Probabilidad"),E681,AND(Tabla135[[#This Row],[No. de Control]]&gt;1,Tabla135[[#This Row],[Desplazamiento en la Matriz]]="Probabilidad"),AC680),""),"")</f>
        <v/>
      </c>
      <c r="AD681" s="310">
        <f>IFERROR(_xlfn.MINIFS(Tabla135[Probabilidad residual],Tabla135[Id Riesgo],Tabla135[[#This Row],[Id Riesgo]]),"")</f>
        <v>0</v>
      </c>
      <c r="AE681" s="310">
        <f>IFERROR(_xlfn.MINIFS(Tabla135[Impacto residual],Tabla135[Id Riesgo],Tabla135[[#This Row],[Id Riesgo]]),"")</f>
        <v>0</v>
      </c>
      <c r="AF681" s="310" t="str" cm="1">
        <f t="array" ref="AF6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1" s="310" t="str" cm="1">
        <f t="array" ref="AG6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1" s="213"/>
      <c r="AJ681" s="801">
        <f>_xlfn.MINIFS(Tabla135[Probabilidad residual],Tabla135[Id Riesgo],Tabla135[[#This Row],[Id Riesgo]])</f>
        <v>0</v>
      </c>
      <c r="AK681" s="801">
        <f>_xlfn.MINIFS(Tabla135[Impacto residual],Tabla135[Id Riesgo],Tabla135[[#This Row],[Id Riesgo]])</f>
        <v>0</v>
      </c>
      <c r="AL681" s="801"/>
      <c r="AM681" s="801"/>
      <c r="AN681" s="213"/>
      <c r="AO681" s="213"/>
      <c r="AP681" s="213"/>
      <c r="AQ681" s="213"/>
      <c r="AR681" s="213"/>
      <c r="AS681" s="213"/>
      <c r="AT681" s="213"/>
      <c r="AU681" s="213"/>
      <c r="AV681" s="213"/>
      <c r="AW681" s="213"/>
      <c r="AX681" s="213"/>
      <c r="AY681" s="213"/>
    </row>
    <row r="682" spans="1:51" ht="14.6" x14ac:dyDescent="0.4">
      <c r="A682" s="783" t="str">
        <f>Tabla135[[#This Row],[Id Riesgo]]</f>
        <v>RC68</v>
      </c>
      <c r="B682" s="784" t="str">
        <f>Tabla135[[#This Row],[Riesgo]]</f>
        <v/>
      </c>
      <c r="C682" s="776" t="b">
        <f>Tabla135[[#This Row],[Identificado en paso 1 y 2?]]</f>
        <v>0</v>
      </c>
      <c r="D682" s="801" t="str">
        <f>_xlfn.XLOOKUP(Tabla135[[#This Row],[Id Riesgo]],Tabla13[Id Riesgo],Tabla13[Probabilidad],"",1)</f>
        <v/>
      </c>
      <c r="E682" s="801" t="str">
        <f>IF(C682=TRUE,_xlfn.XLOOKUP(Tabla135[[#This Row],[Id Riesgo]],Tabla13[Id Riesgo],Tabla13[Porcentaje Impacto],"",1),"")</f>
        <v/>
      </c>
      <c r="F682" s="290" t="s">
        <v>659</v>
      </c>
      <c r="G682" s="414" t="b">
        <f>_xlfn.XLOOKUP(F682,Tabla13[Id Riesgo],Tabla13[Registro diligenciado],FALSE,1)</f>
        <v>0</v>
      </c>
      <c r="H682" s="290" t="str">
        <f>IF(G682,_xlfn.XLOOKUP(F682,Tabla6[Id Riesgo],Tabla6[DESCRIPCIÓN DEL RIESGO],FALSE,1),"")</f>
        <v/>
      </c>
      <c r="I682" s="327" t="str">
        <f>_xlfn.XLOOKUP(Tabla135[[#This Row],[Id Riesgo]],Tabla13[Id Riesgo],Tabla13[Probabilidad])</f>
        <v/>
      </c>
      <c r="J682" s="327" t="str">
        <f>_xlfn.XLOOKUP(Tabla135[[#This Row],[Id Riesgo]],Tabla13[Id Riesgo],Tabla13[Porcentaje Impacto],"",1)</f>
        <v/>
      </c>
      <c r="K682" s="311">
        <v>1</v>
      </c>
      <c r="L682" s="314"/>
      <c r="M682" s="314"/>
      <c r="N682" s="314"/>
      <c r="O682" s="295"/>
      <c r="P682" s="314"/>
      <c r="Q682" s="328" t="str">
        <f>_xlfn.TEXTJOIN(" ",TRUE,Tabla135[[#This Row],[Actividad - Acción ¿Qué?
Inicia con verbo]],Tabla135[[#This Row],[Complemento
(Observaciones o desviaciones)]])</f>
        <v/>
      </c>
      <c r="R682" s="295"/>
      <c r="S682" s="327" t="str">
        <f>_xlfn.XLOOKUP(Tabla135[[#This Row],[Tipo de control]],Tabla7[Tipo de control],Tabla7[Peso],"",1)</f>
        <v/>
      </c>
      <c r="T682" s="290" t="str">
        <f>_xlfn.XLOOKUP(Tabla135[[#This Row],[Tipo de control]],Tabla7[Tipo de control],Tabla7[Afectación matriz],"",1)</f>
        <v/>
      </c>
      <c r="U682" s="295"/>
      <c r="V682" s="327" t="str">
        <f>_xlfn.XLOOKUP(Tabla135[[#This Row],[Implementación]],Tabla11[Implementación],Tabla11[Peso],"",1)</f>
        <v/>
      </c>
      <c r="W682" s="295"/>
      <c r="X682" s="295"/>
      <c r="Y682" s="295"/>
      <c r="Z682" s="295"/>
      <c r="AA682" s="310" t="str">
        <f>IFERROR(Tabla135[[#This Row],[Peso del control]]+Tabla135[[#This Row],[Peso de la implementación]],"")</f>
        <v/>
      </c>
      <c r="AB682" s="310" t="str" cm="1">
        <f t="array" ref="AB682">IFERROR(IF(Tabla135[[#This Row],[Registro diligenciado]]=TRUE,_xlfn.IFS(AND(Tabla135[[#This Row],[No. de Control]]=1,Tabla135[[#This Row],[Desplazamiento en la Matriz]]="Probabilidad"),D682-(D682*Tabla135[[#This Row],[Valor del control]]),AND(Tabla135[[#This Row],[No. de Control]]&gt;1,Tabla135[[#This Row],[Desplazamiento en la Matriz]]="Probabilidad"),AB681-(AB681*Tabla135[[#This Row],[Valor del control]]),AND(Tabla135[[#This Row],[No. de Control]]=1,Tabla135[[#This Row],[Desplazamiento en la Matriz]]="Impacto"),D682,AND(Tabla135[[#This Row],[No. de Control]]&gt;1,Tabla135[[#This Row],[Desplazamiento en la Matriz]]="Impacto"),AB681),""),"")</f>
        <v/>
      </c>
      <c r="AC682" s="310" t="str" cm="1">
        <f t="array" ref="AC682">IFERROR(IF(Tabla135[[#This Row],[Registro diligenciado]]=TRUE,_xlfn.IFS(AND(Tabla135[[#This Row],[No. de Control]]=1,Tabla135[[#This Row],[Desplazamiento en la Matriz]]="Impacto"),E682-(E682*Tabla135[[#This Row],[Valor del control]]),AND(Tabla135[[#This Row],[No. de Control]]&gt;1,Tabla135[[#This Row],[Desplazamiento en la Matriz]]="Impacto"),AC681-(AC681*Tabla135[[#This Row],[Valor del control]]),AND(Tabla135[[#This Row],[No. de Control]]=1,Tabla135[[#This Row],[Desplazamiento en la Matriz]]="Probabilidad"),E682,AND(Tabla135[[#This Row],[No. de Control]]&gt;1,Tabla135[[#This Row],[Desplazamiento en la Matriz]]="Probabilidad"),AC681),""),"")</f>
        <v/>
      </c>
      <c r="AD682" s="310">
        <f>IFERROR(_xlfn.MINIFS(Tabla135[Probabilidad residual],Tabla135[Id Riesgo],Tabla135[[#This Row],[Id Riesgo]]),"")</f>
        <v>0</v>
      </c>
      <c r="AE682" s="310">
        <f>IFERROR(_xlfn.MINIFS(Tabla135[Impacto residual],Tabla135[Id Riesgo],Tabla135[[#This Row],[Id Riesgo]]),"")</f>
        <v>0</v>
      </c>
      <c r="AF682" s="310" t="str" cm="1">
        <f t="array" ref="AF6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2" s="310" t="str" cm="1">
        <f t="array" ref="AG6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2" s="213"/>
      <c r="AJ682" s="801">
        <f>_xlfn.MINIFS(Tabla135[Probabilidad residual],Tabla135[Id Riesgo],Tabla135[[#This Row],[Id Riesgo]])</f>
        <v>0</v>
      </c>
      <c r="AK682" s="801">
        <f>_xlfn.MINIFS(Tabla135[Impacto residual],Tabla135[Id Riesgo],Tabla135[[#This Row],[Id Riesgo]])</f>
        <v>0</v>
      </c>
      <c r="AL682" s="801" t="str" cm="1">
        <f t="array" ref="AL682">IFERROR(_xlfn.IFS(AND(AJ682&gt;=CONFIGURACIÓN!$BF$6,AJ682&lt;=CONFIGURACIÓN!$BG$6),CONFIGURACIÓN!$BE$6,AND(AJ682&gt;=CONFIGURACIÓN!$BF$7,AJ682&lt;=CONFIGURACIÓN!$BG$7),CONFIGURACIÓN!$BE$7,AND(AJ682&gt;=CONFIGURACIÓN!$BF$8,AJ682&lt;=CONFIGURACIÓN!$BG$8),CONFIGURACIÓN!$BE$8,AND(AJ682&gt;=CONFIGURACIÓN!$BF$9,AJ682&lt;=CONFIGURACIÓN!$BG$9),CONFIGURACIÓN!$BE$9,AND(AJ682&gt;=CONFIGURACIÓN!$BF$10,AJ682&lt;=CONFIGURACIÓN!$BG$10),CONFIGURACIÓN!$BE$10),"")</f>
        <v/>
      </c>
      <c r="AM682" s="801" t="str" cm="1">
        <f t="array" ref="AM682">IFERROR(_xlfn.IFS(AND(AK682&gt;=CONFIGURACIÓN!$BJ$6,AK682&lt;=CONFIGURACIÓN!$BK$6),CONFIGURACIÓN!$BI$6,AND(AK682&gt;=CONFIGURACIÓN!$BJ$7,AK682&lt;=CONFIGURACIÓN!$BK$7),CONFIGURACIÓN!$BI$7,AND(AK682&gt;=CONFIGURACIÓN!$BJ$8,AK682&lt;=CONFIGURACIÓN!$BK$8),CONFIGURACIÓN!$BI$8,AND(AK682&gt;=CONFIGURACIÓN!$BJ$9,AK682&lt;=CONFIGURACIÓN!$BK$9),CONFIGURACIÓN!$BI$9,AND(AK682&gt;=CONFIGURACIÓN!$BJ$10,AK682&lt;=CONFIGURACIÓN!$BK$10),CONFIGURACIÓN!$BI$10),"")</f>
        <v/>
      </c>
      <c r="AN682" s="213"/>
      <c r="AO682" s="213"/>
      <c r="AP682" s="213"/>
      <c r="AQ682" s="213"/>
      <c r="AR682" s="213"/>
      <c r="AS682" s="213"/>
      <c r="AT682" s="213"/>
      <c r="AU682" s="213"/>
      <c r="AV682" s="213"/>
      <c r="AW682" s="213"/>
      <c r="AX682" s="213"/>
      <c r="AY682" s="213"/>
    </row>
    <row r="683" spans="1:51" ht="14.6" x14ac:dyDescent="0.4">
      <c r="A683" s="783" t="str">
        <f>Tabla135[[#This Row],[Id Riesgo]]</f>
        <v>RC68</v>
      </c>
      <c r="B683" s="784" t="str">
        <f>Tabla135[[#This Row],[Riesgo]]</f>
        <v/>
      </c>
      <c r="C683" s="776" t="b">
        <f>Tabla135[[#This Row],[Identificado en paso 1 y 2?]]</f>
        <v>0</v>
      </c>
      <c r="D683" s="801" t="str">
        <f>_xlfn.XLOOKUP(Tabla135[[#This Row],[Id Riesgo]],Tabla13[Id Riesgo],Tabla13[Probabilidad],"",1)</f>
        <v/>
      </c>
      <c r="E683" s="801" t="str">
        <f>IF(C683=TRUE,_xlfn.XLOOKUP(Tabla135[[#This Row],[Id Riesgo]],Tabla13[Id Riesgo],Tabla13[Porcentaje Impacto],"",1),"")</f>
        <v/>
      </c>
      <c r="F683" s="290" t="str">
        <f t="shared" ref="F683:F691" si="67">F682</f>
        <v>RC68</v>
      </c>
      <c r="G683" s="414" t="b">
        <f>_xlfn.XLOOKUP(F683,Tabla13[Id Riesgo],Tabla13[Registro diligenciado],FALSE,1)</f>
        <v>0</v>
      </c>
      <c r="H683" s="290" t="str">
        <f>IF(G683,_xlfn.XLOOKUP(F683,Tabla6[Id Riesgo],Tabla6[DESCRIPCIÓN DEL RIESGO],FALSE,1),"")</f>
        <v/>
      </c>
      <c r="I683" s="327" t="str">
        <f>_xlfn.XLOOKUP(Tabla135[[#This Row],[Id Riesgo]],Tabla13[Id Riesgo],Tabla13[Probabilidad])</f>
        <v/>
      </c>
      <c r="J683" s="327" t="str">
        <f>_xlfn.XLOOKUP(Tabla135[[#This Row],[Id Riesgo]],Tabla13[Id Riesgo],Tabla13[Porcentaje Impacto],"",1)</f>
        <v/>
      </c>
      <c r="K683" s="311">
        <v>2</v>
      </c>
      <c r="L683" s="314"/>
      <c r="M683" s="314"/>
      <c r="N683" s="314"/>
      <c r="O683" s="295"/>
      <c r="P683" s="314"/>
      <c r="Q683" s="328" t="str">
        <f>_xlfn.TEXTJOIN(" ",TRUE,Tabla135[[#This Row],[Actividad - Acción ¿Qué?
Inicia con verbo]],Tabla135[[#This Row],[Complemento
(Observaciones o desviaciones)]])</f>
        <v/>
      </c>
      <c r="R683" s="295"/>
      <c r="S683" s="327" t="str">
        <f>_xlfn.XLOOKUP(Tabla135[[#This Row],[Tipo de control]],Tabla7[Tipo de control],Tabla7[Peso],"",1)</f>
        <v/>
      </c>
      <c r="T683" s="290" t="str">
        <f>_xlfn.XLOOKUP(Tabla135[[#This Row],[Tipo de control]],Tabla7[Tipo de control],Tabla7[Afectación matriz],"",1)</f>
        <v/>
      </c>
      <c r="U683" s="295"/>
      <c r="V683" s="327" t="str">
        <f>_xlfn.XLOOKUP(Tabla135[[#This Row],[Implementación]],Tabla11[Implementación],Tabla11[Peso],"",1)</f>
        <v/>
      </c>
      <c r="W683" s="295"/>
      <c r="X683" s="295"/>
      <c r="Y683" s="295"/>
      <c r="Z683" s="295"/>
      <c r="AA683" s="310" t="str">
        <f>IFERROR(Tabla135[[#This Row],[Peso del control]]+Tabla135[[#This Row],[Peso de la implementación]],"")</f>
        <v/>
      </c>
      <c r="AB683" s="310" t="str" cm="1">
        <f t="array" ref="AB683">IFERROR(IF(Tabla135[[#This Row],[Registro diligenciado]]=TRUE,_xlfn.IFS(AND(Tabla135[[#This Row],[No. de Control]]=1,Tabla135[[#This Row],[Desplazamiento en la Matriz]]="Probabilidad"),D683-(D683*Tabla135[[#This Row],[Valor del control]]),AND(Tabla135[[#This Row],[No. de Control]]&gt;1,Tabla135[[#This Row],[Desplazamiento en la Matriz]]="Probabilidad"),AB682-(AB682*Tabla135[[#This Row],[Valor del control]]),AND(Tabla135[[#This Row],[No. de Control]]=1,Tabla135[[#This Row],[Desplazamiento en la Matriz]]="Impacto"),D683,AND(Tabla135[[#This Row],[No. de Control]]&gt;1,Tabla135[[#This Row],[Desplazamiento en la Matriz]]="Impacto"),AB682),""),"")</f>
        <v/>
      </c>
      <c r="AC683" s="310" t="str" cm="1">
        <f t="array" ref="AC683">IFERROR(IF(Tabla135[[#This Row],[Registro diligenciado]]=TRUE,_xlfn.IFS(AND(Tabla135[[#This Row],[No. de Control]]=1,Tabla135[[#This Row],[Desplazamiento en la Matriz]]="Impacto"),E683-(E683*Tabla135[[#This Row],[Valor del control]]),AND(Tabla135[[#This Row],[No. de Control]]&gt;1,Tabla135[[#This Row],[Desplazamiento en la Matriz]]="Impacto"),AC682-(AC682*Tabla135[[#This Row],[Valor del control]]),AND(Tabla135[[#This Row],[No. de Control]]=1,Tabla135[[#This Row],[Desplazamiento en la Matriz]]="Probabilidad"),E683,AND(Tabla135[[#This Row],[No. de Control]]&gt;1,Tabla135[[#This Row],[Desplazamiento en la Matriz]]="Probabilidad"),AC682),""),"")</f>
        <v/>
      </c>
      <c r="AD683" s="310">
        <f>IFERROR(_xlfn.MINIFS(Tabla135[Probabilidad residual],Tabla135[Id Riesgo],Tabla135[[#This Row],[Id Riesgo]]),"")</f>
        <v>0</v>
      </c>
      <c r="AE683" s="310">
        <f>IFERROR(_xlfn.MINIFS(Tabla135[Impacto residual],Tabla135[Id Riesgo],Tabla135[[#This Row],[Id Riesgo]]),"")</f>
        <v>0</v>
      </c>
      <c r="AF683" s="310" t="str" cm="1">
        <f t="array" ref="AF6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3" s="310" t="str" cm="1">
        <f t="array" ref="AG6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3" s="213"/>
      <c r="AJ683" s="801">
        <f>_xlfn.MINIFS(Tabla135[Probabilidad residual],Tabla135[Id Riesgo],Tabla135[[#This Row],[Id Riesgo]])</f>
        <v>0</v>
      </c>
      <c r="AK683" s="801">
        <f>_xlfn.MINIFS(Tabla135[Impacto residual],Tabla135[Id Riesgo],Tabla135[[#This Row],[Id Riesgo]])</f>
        <v>0</v>
      </c>
      <c r="AL683" s="801"/>
      <c r="AM683" s="801"/>
      <c r="AN683" s="213"/>
      <c r="AO683" s="213"/>
      <c r="AP683" s="213"/>
      <c r="AQ683" s="213"/>
      <c r="AR683" s="213"/>
      <c r="AS683" s="213"/>
      <c r="AT683" s="213"/>
      <c r="AU683" s="213"/>
      <c r="AV683" s="213"/>
      <c r="AW683" s="213"/>
      <c r="AX683" s="213"/>
      <c r="AY683" s="213"/>
    </row>
    <row r="684" spans="1:51" ht="14.6" x14ac:dyDescent="0.4">
      <c r="A684" s="783" t="str">
        <f>Tabla135[[#This Row],[Id Riesgo]]</f>
        <v>RC68</v>
      </c>
      <c r="B684" s="784" t="str">
        <f>Tabla135[[#This Row],[Riesgo]]</f>
        <v/>
      </c>
      <c r="C684" s="776" t="b">
        <f>Tabla135[[#This Row],[Identificado en paso 1 y 2?]]</f>
        <v>0</v>
      </c>
      <c r="D684" s="801" t="str">
        <f>_xlfn.XLOOKUP(Tabla135[[#This Row],[Id Riesgo]],Tabla13[Id Riesgo],Tabla13[Probabilidad],"",1)</f>
        <v/>
      </c>
      <c r="E684" s="801" t="str">
        <f>IF(C684=TRUE,_xlfn.XLOOKUP(Tabla135[[#This Row],[Id Riesgo]],Tabla13[Id Riesgo],Tabla13[Porcentaje Impacto],"",1),"")</f>
        <v/>
      </c>
      <c r="F684" s="290" t="str">
        <f t="shared" si="67"/>
        <v>RC68</v>
      </c>
      <c r="G684" s="414" t="b">
        <f>_xlfn.XLOOKUP(F684,Tabla13[Id Riesgo],Tabla13[Registro diligenciado],FALSE,1)</f>
        <v>0</v>
      </c>
      <c r="H684" s="290" t="str">
        <f>IF(G684,_xlfn.XLOOKUP(F684,Tabla6[Id Riesgo],Tabla6[DESCRIPCIÓN DEL RIESGO],FALSE,1),"")</f>
        <v/>
      </c>
      <c r="I684" s="327" t="str">
        <f>_xlfn.XLOOKUP(Tabla135[[#This Row],[Id Riesgo]],Tabla13[Id Riesgo],Tabla13[Probabilidad])</f>
        <v/>
      </c>
      <c r="J684" s="327" t="str">
        <f>_xlfn.XLOOKUP(Tabla135[[#This Row],[Id Riesgo]],Tabla13[Id Riesgo],Tabla13[Porcentaje Impacto],"",1)</f>
        <v/>
      </c>
      <c r="K684" s="311">
        <v>3</v>
      </c>
      <c r="L684" s="314"/>
      <c r="M684" s="314"/>
      <c r="N684" s="314"/>
      <c r="O684" s="295"/>
      <c r="P684" s="314"/>
      <c r="Q684" s="328" t="str">
        <f>_xlfn.TEXTJOIN(" ",TRUE,Tabla135[[#This Row],[Actividad - Acción ¿Qué?
Inicia con verbo]],Tabla135[[#This Row],[Complemento
(Observaciones o desviaciones)]])</f>
        <v/>
      </c>
      <c r="R684" s="295"/>
      <c r="S684" s="327" t="str">
        <f>_xlfn.XLOOKUP(Tabla135[[#This Row],[Tipo de control]],Tabla7[Tipo de control],Tabla7[Peso],"",1)</f>
        <v/>
      </c>
      <c r="T684" s="290" t="str">
        <f>_xlfn.XLOOKUP(Tabla135[[#This Row],[Tipo de control]],Tabla7[Tipo de control],Tabla7[Afectación matriz],"",1)</f>
        <v/>
      </c>
      <c r="U684" s="295"/>
      <c r="V684" s="327" t="str">
        <f>_xlfn.XLOOKUP(Tabla135[[#This Row],[Implementación]],Tabla11[Implementación],Tabla11[Peso],"",1)</f>
        <v/>
      </c>
      <c r="W684" s="295"/>
      <c r="X684" s="295"/>
      <c r="Y684" s="295"/>
      <c r="Z684" s="295"/>
      <c r="AA684" s="310" t="str">
        <f>IFERROR(Tabla135[[#This Row],[Peso del control]]+Tabla135[[#This Row],[Peso de la implementación]],"")</f>
        <v/>
      </c>
      <c r="AB684" s="310" t="str" cm="1">
        <f t="array" ref="AB684">IFERROR(IF(Tabla135[[#This Row],[Registro diligenciado]]=TRUE,_xlfn.IFS(AND(Tabla135[[#This Row],[No. de Control]]=1,Tabla135[[#This Row],[Desplazamiento en la Matriz]]="Probabilidad"),D684-(D684*Tabla135[[#This Row],[Valor del control]]),AND(Tabla135[[#This Row],[No. de Control]]&gt;1,Tabla135[[#This Row],[Desplazamiento en la Matriz]]="Probabilidad"),AB683-(AB683*Tabla135[[#This Row],[Valor del control]]),AND(Tabla135[[#This Row],[No. de Control]]=1,Tabla135[[#This Row],[Desplazamiento en la Matriz]]="Impacto"),D684,AND(Tabla135[[#This Row],[No. de Control]]&gt;1,Tabla135[[#This Row],[Desplazamiento en la Matriz]]="Impacto"),AB683),""),"")</f>
        <v/>
      </c>
      <c r="AC684" s="310" t="str" cm="1">
        <f t="array" ref="AC684">IFERROR(IF(Tabla135[[#This Row],[Registro diligenciado]]=TRUE,_xlfn.IFS(AND(Tabla135[[#This Row],[No. de Control]]=1,Tabla135[[#This Row],[Desplazamiento en la Matriz]]="Impacto"),E684-(E684*Tabla135[[#This Row],[Valor del control]]),AND(Tabla135[[#This Row],[No. de Control]]&gt;1,Tabla135[[#This Row],[Desplazamiento en la Matriz]]="Impacto"),AC683-(AC683*Tabla135[[#This Row],[Valor del control]]),AND(Tabla135[[#This Row],[No. de Control]]=1,Tabla135[[#This Row],[Desplazamiento en la Matriz]]="Probabilidad"),E684,AND(Tabla135[[#This Row],[No. de Control]]&gt;1,Tabla135[[#This Row],[Desplazamiento en la Matriz]]="Probabilidad"),AC683),""),"")</f>
        <v/>
      </c>
      <c r="AD684" s="310">
        <f>IFERROR(_xlfn.MINIFS(Tabla135[Probabilidad residual],Tabla135[Id Riesgo],Tabla135[[#This Row],[Id Riesgo]]),"")</f>
        <v>0</v>
      </c>
      <c r="AE684" s="310">
        <f>IFERROR(_xlfn.MINIFS(Tabla135[Impacto residual],Tabla135[Id Riesgo],Tabla135[[#This Row],[Id Riesgo]]),"")</f>
        <v>0</v>
      </c>
      <c r="AF684" s="310" t="str" cm="1">
        <f t="array" ref="AF6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4" s="310" t="str" cm="1">
        <f t="array" ref="AG6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4" s="213"/>
      <c r="AJ684" s="801">
        <f>_xlfn.MINIFS(Tabla135[Probabilidad residual],Tabla135[Id Riesgo],Tabla135[[#This Row],[Id Riesgo]])</f>
        <v>0</v>
      </c>
      <c r="AK684" s="801">
        <f>_xlfn.MINIFS(Tabla135[Impacto residual],Tabla135[Id Riesgo],Tabla135[[#This Row],[Id Riesgo]])</f>
        <v>0</v>
      </c>
      <c r="AL684" s="801"/>
      <c r="AM684" s="801"/>
      <c r="AN684" s="213"/>
      <c r="AO684" s="213"/>
      <c r="AP684" s="213"/>
      <c r="AQ684" s="213"/>
      <c r="AR684" s="213"/>
      <c r="AS684" s="213"/>
      <c r="AT684" s="213"/>
      <c r="AU684" s="213"/>
      <c r="AV684" s="213"/>
      <c r="AW684" s="213"/>
      <c r="AX684" s="213"/>
      <c r="AY684" s="213"/>
    </row>
    <row r="685" spans="1:51" ht="14.6" x14ac:dyDescent="0.4">
      <c r="A685" s="783" t="str">
        <f>Tabla135[[#This Row],[Id Riesgo]]</f>
        <v>RC68</v>
      </c>
      <c r="B685" s="784" t="str">
        <f>Tabla135[[#This Row],[Riesgo]]</f>
        <v/>
      </c>
      <c r="C685" s="776" t="b">
        <f>Tabla135[[#This Row],[Identificado en paso 1 y 2?]]</f>
        <v>0</v>
      </c>
      <c r="D685" s="801" t="str">
        <f>_xlfn.XLOOKUP(Tabla135[[#This Row],[Id Riesgo]],Tabla13[Id Riesgo],Tabla13[Probabilidad],"",1)</f>
        <v/>
      </c>
      <c r="E685" s="801" t="str">
        <f>IF(C685=TRUE,_xlfn.XLOOKUP(Tabla135[[#This Row],[Id Riesgo]],Tabla13[Id Riesgo],Tabla13[Porcentaje Impacto],"",1),"")</f>
        <v/>
      </c>
      <c r="F685" s="290" t="str">
        <f t="shared" si="67"/>
        <v>RC68</v>
      </c>
      <c r="G685" s="414" t="b">
        <f>_xlfn.XLOOKUP(F685,Tabla13[Id Riesgo],Tabla13[Registro diligenciado],FALSE,1)</f>
        <v>0</v>
      </c>
      <c r="H685" s="290" t="str">
        <f>IF(G685,_xlfn.XLOOKUP(F685,Tabla6[Id Riesgo],Tabla6[DESCRIPCIÓN DEL RIESGO],FALSE,1),"")</f>
        <v/>
      </c>
      <c r="I685" s="327" t="str">
        <f>_xlfn.XLOOKUP(Tabla135[[#This Row],[Id Riesgo]],Tabla13[Id Riesgo],Tabla13[Probabilidad])</f>
        <v/>
      </c>
      <c r="J685" s="327" t="str">
        <f>_xlfn.XLOOKUP(Tabla135[[#This Row],[Id Riesgo]],Tabla13[Id Riesgo],Tabla13[Porcentaje Impacto],"",1)</f>
        <v/>
      </c>
      <c r="K685" s="311">
        <v>4</v>
      </c>
      <c r="L685" s="314"/>
      <c r="M685" s="314"/>
      <c r="N685" s="314"/>
      <c r="O685" s="295"/>
      <c r="P685" s="314"/>
      <c r="Q685" s="328" t="str">
        <f>_xlfn.TEXTJOIN(" ",TRUE,Tabla135[[#This Row],[Actividad - Acción ¿Qué?
Inicia con verbo]],Tabla135[[#This Row],[Complemento
(Observaciones o desviaciones)]])</f>
        <v/>
      </c>
      <c r="R685" s="295"/>
      <c r="S685" s="327" t="str">
        <f>_xlfn.XLOOKUP(Tabla135[[#This Row],[Tipo de control]],Tabla7[Tipo de control],Tabla7[Peso],"",1)</f>
        <v/>
      </c>
      <c r="T685" s="290" t="str">
        <f>_xlfn.XLOOKUP(Tabla135[[#This Row],[Tipo de control]],Tabla7[Tipo de control],Tabla7[Afectación matriz],"",1)</f>
        <v/>
      </c>
      <c r="U685" s="295"/>
      <c r="V685" s="327" t="str">
        <f>_xlfn.XLOOKUP(Tabla135[[#This Row],[Implementación]],Tabla11[Implementación],Tabla11[Peso],"",1)</f>
        <v/>
      </c>
      <c r="W685" s="295"/>
      <c r="X685" s="295"/>
      <c r="Y685" s="295"/>
      <c r="Z685" s="295"/>
      <c r="AA685" s="310" t="str">
        <f>IFERROR(Tabla135[[#This Row],[Peso del control]]+Tabla135[[#This Row],[Peso de la implementación]],"")</f>
        <v/>
      </c>
      <c r="AB685" s="310" t="str" cm="1">
        <f t="array" ref="AB685">IFERROR(IF(Tabla135[[#This Row],[Registro diligenciado]]=TRUE,_xlfn.IFS(AND(Tabla135[[#This Row],[No. de Control]]=1,Tabla135[[#This Row],[Desplazamiento en la Matriz]]="Probabilidad"),D685-(D685*Tabla135[[#This Row],[Valor del control]]),AND(Tabla135[[#This Row],[No. de Control]]&gt;1,Tabla135[[#This Row],[Desplazamiento en la Matriz]]="Probabilidad"),AB684-(AB684*Tabla135[[#This Row],[Valor del control]]),AND(Tabla135[[#This Row],[No. de Control]]=1,Tabla135[[#This Row],[Desplazamiento en la Matriz]]="Impacto"),D685,AND(Tabla135[[#This Row],[No. de Control]]&gt;1,Tabla135[[#This Row],[Desplazamiento en la Matriz]]="Impacto"),AB684),""),"")</f>
        <v/>
      </c>
      <c r="AC685" s="310" t="str" cm="1">
        <f t="array" ref="AC685">IFERROR(IF(Tabla135[[#This Row],[Registro diligenciado]]=TRUE,_xlfn.IFS(AND(Tabla135[[#This Row],[No. de Control]]=1,Tabla135[[#This Row],[Desplazamiento en la Matriz]]="Impacto"),E685-(E685*Tabla135[[#This Row],[Valor del control]]),AND(Tabla135[[#This Row],[No. de Control]]&gt;1,Tabla135[[#This Row],[Desplazamiento en la Matriz]]="Impacto"),AC684-(AC684*Tabla135[[#This Row],[Valor del control]]),AND(Tabla135[[#This Row],[No. de Control]]=1,Tabla135[[#This Row],[Desplazamiento en la Matriz]]="Probabilidad"),E685,AND(Tabla135[[#This Row],[No. de Control]]&gt;1,Tabla135[[#This Row],[Desplazamiento en la Matriz]]="Probabilidad"),AC684),""),"")</f>
        <v/>
      </c>
      <c r="AD685" s="310">
        <f>IFERROR(_xlfn.MINIFS(Tabla135[Probabilidad residual],Tabla135[Id Riesgo],Tabla135[[#This Row],[Id Riesgo]]),"")</f>
        <v>0</v>
      </c>
      <c r="AE685" s="310">
        <f>IFERROR(_xlfn.MINIFS(Tabla135[Impacto residual],Tabla135[Id Riesgo],Tabla135[[#This Row],[Id Riesgo]]),"")</f>
        <v>0</v>
      </c>
      <c r="AF685" s="310" t="str" cm="1">
        <f t="array" ref="AF6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5" s="310" t="str" cm="1">
        <f t="array" ref="AG6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5" s="213"/>
      <c r="AJ685" s="801">
        <f>_xlfn.MINIFS(Tabla135[Probabilidad residual],Tabla135[Id Riesgo],Tabla135[[#This Row],[Id Riesgo]])</f>
        <v>0</v>
      </c>
      <c r="AK685" s="801">
        <f>_xlfn.MINIFS(Tabla135[Impacto residual],Tabla135[Id Riesgo],Tabla135[[#This Row],[Id Riesgo]])</f>
        <v>0</v>
      </c>
      <c r="AL685" s="801"/>
      <c r="AM685" s="801"/>
      <c r="AN685" s="213"/>
      <c r="AO685" s="213"/>
      <c r="AP685" s="213"/>
      <c r="AQ685" s="213"/>
      <c r="AR685" s="213"/>
      <c r="AS685" s="213"/>
      <c r="AT685" s="213"/>
      <c r="AU685" s="213"/>
      <c r="AV685" s="213"/>
      <c r="AW685" s="213"/>
      <c r="AX685" s="213"/>
      <c r="AY685" s="213"/>
    </row>
    <row r="686" spans="1:51" ht="14.6" x14ac:dyDescent="0.4">
      <c r="A686" s="783" t="str">
        <f>Tabla135[[#This Row],[Id Riesgo]]</f>
        <v>RC68</v>
      </c>
      <c r="B686" s="784" t="str">
        <f>Tabla135[[#This Row],[Riesgo]]</f>
        <v/>
      </c>
      <c r="C686" s="776" t="b">
        <f>Tabla135[[#This Row],[Identificado en paso 1 y 2?]]</f>
        <v>0</v>
      </c>
      <c r="D686" s="801" t="str">
        <f>_xlfn.XLOOKUP(Tabla135[[#This Row],[Id Riesgo]],Tabla13[Id Riesgo],Tabla13[Probabilidad],"",1)</f>
        <v/>
      </c>
      <c r="E686" s="801" t="str">
        <f>IF(C686=TRUE,_xlfn.XLOOKUP(Tabla135[[#This Row],[Id Riesgo]],Tabla13[Id Riesgo],Tabla13[Porcentaje Impacto],"",1),"")</f>
        <v/>
      </c>
      <c r="F686" s="290" t="str">
        <f t="shared" si="67"/>
        <v>RC68</v>
      </c>
      <c r="G686" s="414" t="b">
        <f>_xlfn.XLOOKUP(F686,Tabla13[Id Riesgo],Tabla13[Registro diligenciado],FALSE,1)</f>
        <v>0</v>
      </c>
      <c r="H686" s="290" t="str">
        <f>IF(G686,_xlfn.XLOOKUP(F686,Tabla6[Id Riesgo],Tabla6[DESCRIPCIÓN DEL RIESGO],FALSE,1),"")</f>
        <v/>
      </c>
      <c r="I686" s="327" t="str">
        <f>_xlfn.XLOOKUP(Tabla135[[#This Row],[Id Riesgo]],Tabla13[Id Riesgo],Tabla13[Probabilidad])</f>
        <v/>
      </c>
      <c r="J686" s="327" t="str">
        <f>_xlfn.XLOOKUP(Tabla135[[#This Row],[Id Riesgo]],Tabla13[Id Riesgo],Tabla13[Porcentaje Impacto],"",1)</f>
        <v/>
      </c>
      <c r="K686" s="311">
        <v>5</v>
      </c>
      <c r="L686" s="314"/>
      <c r="M686" s="314"/>
      <c r="N686" s="314"/>
      <c r="O686" s="295"/>
      <c r="P686" s="314"/>
      <c r="Q686" s="328" t="str">
        <f>_xlfn.TEXTJOIN(" ",TRUE,Tabla135[[#This Row],[Actividad - Acción ¿Qué?
Inicia con verbo]],Tabla135[[#This Row],[Complemento
(Observaciones o desviaciones)]])</f>
        <v/>
      </c>
      <c r="R686" s="295"/>
      <c r="S686" s="327" t="str">
        <f>_xlfn.XLOOKUP(Tabla135[[#This Row],[Tipo de control]],Tabla7[Tipo de control],Tabla7[Peso],"",1)</f>
        <v/>
      </c>
      <c r="T686" s="290" t="str">
        <f>_xlfn.XLOOKUP(Tabla135[[#This Row],[Tipo de control]],Tabla7[Tipo de control],Tabla7[Afectación matriz],"",1)</f>
        <v/>
      </c>
      <c r="U686" s="295"/>
      <c r="V686" s="327" t="str">
        <f>_xlfn.XLOOKUP(Tabla135[[#This Row],[Implementación]],Tabla11[Implementación],Tabla11[Peso],"",1)</f>
        <v/>
      </c>
      <c r="W686" s="295"/>
      <c r="X686" s="295"/>
      <c r="Y686" s="295"/>
      <c r="Z686" s="295"/>
      <c r="AA686" s="310" t="str">
        <f>IFERROR(Tabla135[[#This Row],[Peso del control]]+Tabla135[[#This Row],[Peso de la implementación]],"")</f>
        <v/>
      </c>
      <c r="AB686" s="310" t="str" cm="1">
        <f t="array" ref="AB686">IFERROR(IF(Tabla135[[#This Row],[Registro diligenciado]]=TRUE,_xlfn.IFS(AND(Tabla135[[#This Row],[No. de Control]]=1,Tabla135[[#This Row],[Desplazamiento en la Matriz]]="Probabilidad"),D686-(D686*Tabla135[[#This Row],[Valor del control]]),AND(Tabla135[[#This Row],[No. de Control]]&gt;1,Tabla135[[#This Row],[Desplazamiento en la Matriz]]="Probabilidad"),AB685-(AB685*Tabla135[[#This Row],[Valor del control]]),AND(Tabla135[[#This Row],[No. de Control]]=1,Tabla135[[#This Row],[Desplazamiento en la Matriz]]="Impacto"),D686,AND(Tabla135[[#This Row],[No. de Control]]&gt;1,Tabla135[[#This Row],[Desplazamiento en la Matriz]]="Impacto"),AB685),""),"")</f>
        <v/>
      </c>
      <c r="AC686" s="310" t="str" cm="1">
        <f t="array" ref="AC686">IFERROR(IF(Tabla135[[#This Row],[Registro diligenciado]]=TRUE,_xlfn.IFS(AND(Tabla135[[#This Row],[No. de Control]]=1,Tabla135[[#This Row],[Desplazamiento en la Matriz]]="Impacto"),E686-(E686*Tabla135[[#This Row],[Valor del control]]),AND(Tabla135[[#This Row],[No. de Control]]&gt;1,Tabla135[[#This Row],[Desplazamiento en la Matriz]]="Impacto"),AC685-(AC685*Tabla135[[#This Row],[Valor del control]]),AND(Tabla135[[#This Row],[No. de Control]]=1,Tabla135[[#This Row],[Desplazamiento en la Matriz]]="Probabilidad"),E686,AND(Tabla135[[#This Row],[No. de Control]]&gt;1,Tabla135[[#This Row],[Desplazamiento en la Matriz]]="Probabilidad"),AC685),""),"")</f>
        <v/>
      </c>
      <c r="AD686" s="310">
        <f>IFERROR(_xlfn.MINIFS(Tabla135[Probabilidad residual],Tabla135[Id Riesgo],Tabla135[[#This Row],[Id Riesgo]]),"")</f>
        <v>0</v>
      </c>
      <c r="AE686" s="310">
        <f>IFERROR(_xlfn.MINIFS(Tabla135[Impacto residual],Tabla135[Id Riesgo],Tabla135[[#This Row],[Id Riesgo]]),"")</f>
        <v>0</v>
      </c>
      <c r="AF686" s="310" t="str" cm="1">
        <f t="array" ref="AF6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6" s="310" t="str" cm="1">
        <f t="array" ref="AG6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6" s="213"/>
      <c r="AJ686" s="801">
        <f>_xlfn.MINIFS(Tabla135[Probabilidad residual],Tabla135[Id Riesgo],Tabla135[[#This Row],[Id Riesgo]])</f>
        <v>0</v>
      </c>
      <c r="AK686" s="801">
        <f>_xlfn.MINIFS(Tabla135[Impacto residual],Tabla135[Id Riesgo],Tabla135[[#This Row],[Id Riesgo]])</f>
        <v>0</v>
      </c>
      <c r="AL686" s="801"/>
      <c r="AM686" s="801"/>
      <c r="AN686" s="213"/>
      <c r="AO686" s="213"/>
      <c r="AP686" s="213"/>
      <c r="AQ686" s="213"/>
      <c r="AR686" s="213"/>
      <c r="AS686" s="213"/>
      <c r="AT686" s="213"/>
      <c r="AU686" s="213"/>
      <c r="AV686" s="213"/>
      <c r="AW686" s="213"/>
      <c r="AX686" s="213"/>
      <c r="AY686" s="213"/>
    </row>
    <row r="687" spans="1:51" ht="14.6" x14ac:dyDescent="0.4">
      <c r="A687" s="783" t="str">
        <f>Tabla135[[#This Row],[Id Riesgo]]</f>
        <v>RC68</v>
      </c>
      <c r="B687" s="784" t="str">
        <f>Tabla135[[#This Row],[Riesgo]]</f>
        <v/>
      </c>
      <c r="C687" s="776" t="b">
        <f>Tabla135[[#This Row],[Identificado en paso 1 y 2?]]</f>
        <v>0</v>
      </c>
      <c r="D687" s="801" t="str">
        <f>_xlfn.XLOOKUP(Tabla135[[#This Row],[Id Riesgo]],Tabla13[Id Riesgo],Tabla13[Probabilidad],"",1)</f>
        <v/>
      </c>
      <c r="E687" s="801" t="str">
        <f>IF(C687=TRUE,_xlfn.XLOOKUP(Tabla135[[#This Row],[Id Riesgo]],Tabla13[Id Riesgo],Tabla13[Porcentaje Impacto],"",1),"")</f>
        <v/>
      </c>
      <c r="F687" s="290" t="str">
        <f t="shared" si="67"/>
        <v>RC68</v>
      </c>
      <c r="G687" s="414" t="b">
        <f>_xlfn.XLOOKUP(F687,Tabla13[Id Riesgo],Tabla13[Registro diligenciado],FALSE,1)</f>
        <v>0</v>
      </c>
      <c r="H687" s="290" t="str">
        <f>IF(G687,_xlfn.XLOOKUP(F687,Tabla6[Id Riesgo],Tabla6[DESCRIPCIÓN DEL RIESGO],FALSE,1),"")</f>
        <v/>
      </c>
      <c r="I687" s="327" t="str">
        <f>_xlfn.XLOOKUP(Tabla135[[#This Row],[Id Riesgo]],Tabla13[Id Riesgo],Tabla13[Probabilidad])</f>
        <v/>
      </c>
      <c r="J687" s="327" t="str">
        <f>_xlfn.XLOOKUP(Tabla135[[#This Row],[Id Riesgo]],Tabla13[Id Riesgo],Tabla13[Porcentaje Impacto],"",1)</f>
        <v/>
      </c>
      <c r="K687" s="311">
        <v>6</v>
      </c>
      <c r="L687" s="314"/>
      <c r="M687" s="314"/>
      <c r="N687" s="314"/>
      <c r="O687" s="295"/>
      <c r="P687" s="314"/>
      <c r="Q687" s="328" t="str">
        <f>_xlfn.TEXTJOIN(" ",TRUE,Tabla135[[#This Row],[Actividad - Acción ¿Qué?
Inicia con verbo]],Tabla135[[#This Row],[Complemento
(Observaciones o desviaciones)]])</f>
        <v/>
      </c>
      <c r="R687" s="295"/>
      <c r="S687" s="327" t="str">
        <f>_xlfn.XLOOKUP(Tabla135[[#This Row],[Tipo de control]],Tabla7[Tipo de control],Tabla7[Peso],"",1)</f>
        <v/>
      </c>
      <c r="T687" s="290" t="str">
        <f>_xlfn.XLOOKUP(Tabla135[[#This Row],[Tipo de control]],Tabla7[Tipo de control],Tabla7[Afectación matriz],"",1)</f>
        <v/>
      </c>
      <c r="U687" s="295"/>
      <c r="V687" s="327" t="str">
        <f>_xlfn.XLOOKUP(Tabla135[[#This Row],[Implementación]],Tabla11[Implementación],Tabla11[Peso],"",1)</f>
        <v/>
      </c>
      <c r="W687" s="295"/>
      <c r="X687" s="295"/>
      <c r="Y687" s="295"/>
      <c r="Z687" s="295"/>
      <c r="AA687" s="310" t="str">
        <f>IFERROR(Tabla135[[#This Row],[Peso del control]]+Tabla135[[#This Row],[Peso de la implementación]],"")</f>
        <v/>
      </c>
      <c r="AB687" s="310" t="str" cm="1">
        <f t="array" ref="AB687">IFERROR(IF(Tabla135[[#This Row],[Registro diligenciado]]=TRUE,_xlfn.IFS(AND(Tabla135[[#This Row],[No. de Control]]=1,Tabla135[[#This Row],[Desplazamiento en la Matriz]]="Probabilidad"),D687-(D687*Tabla135[[#This Row],[Valor del control]]),AND(Tabla135[[#This Row],[No. de Control]]&gt;1,Tabla135[[#This Row],[Desplazamiento en la Matriz]]="Probabilidad"),AB686-(AB686*Tabla135[[#This Row],[Valor del control]]),AND(Tabla135[[#This Row],[No. de Control]]=1,Tabla135[[#This Row],[Desplazamiento en la Matriz]]="Impacto"),D687,AND(Tabla135[[#This Row],[No. de Control]]&gt;1,Tabla135[[#This Row],[Desplazamiento en la Matriz]]="Impacto"),AB686),""),"")</f>
        <v/>
      </c>
      <c r="AC687" s="310" t="str" cm="1">
        <f t="array" ref="AC687">IFERROR(IF(Tabla135[[#This Row],[Registro diligenciado]]=TRUE,_xlfn.IFS(AND(Tabla135[[#This Row],[No. de Control]]=1,Tabla135[[#This Row],[Desplazamiento en la Matriz]]="Impacto"),E687-(E687*Tabla135[[#This Row],[Valor del control]]),AND(Tabla135[[#This Row],[No. de Control]]&gt;1,Tabla135[[#This Row],[Desplazamiento en la Matriz]]="Impacto"),AC686-(AC686*Tabla135[[#This Row],[Valor del control]]),AND(Tabla135[[#This Row],[No. de Control]]=1,Tabla135[[#This Row],[Desplazamiento en la Matriz]]="Probabilidad"),E687,AND(Tabla135[[#This Row],[No. de Control]]&gt;1,Tabla135[[#This Row],[Desplazamiento en la Matriz]]="Probabilidad"),AC686),""),"")</f>
        <v/>
      </c>
      <c r="AD687" s="310">
        <f>IFERROR(_xlfn.MINIFS(Tabla135[Probabilidad residual],Tabla135[Id Riesgo],Tabla135[[#This Row],[Id Riesgo]]),"")</f>
        <v>0</v>
      </c>
      <c r="AE687" s="310">
        <f>IFERROR(_xlfn.MINIFS(Tabla135[Impacto residual],Tabla135[Id Riesgo],Tabla135[[#This Row],[Id Riesgo]]),"")</f>
        <v>0</v>
      </c>
      <c r="AF687" s="310" t="str" cm="1">
        <f t="array" ref="AF6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7" s="310" t="str" cm="1">
        <f t="array" ref="AG6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7" s="213"/>
      <c r="AJ687" s="801">
        <f>_xlfn.MINIFS(Tabla135[Probabilidad residual],Tabla135[Id Riesgo],Tabla135[[#This Row],[Id Riesgo]])</f>
        <v>0</v>
      </c>
      <c r="AK687" s="801">
        <f>_xlfn.MINIFS(Tabla135[Impacto residual],Tabla135[Id Riesgo],Tabla135[[#This Row],[Id Riesgo]])</f>
        <v>0</v>
      </c>
      <c r="AL687" s="801"/>
      <c r="AM687" s="801"/>
      <c r="AN687" s="213"/>
      <c r="AO687" s="213"/>
      <c r="AP687" s="213"/>
      <c r="AQ687" s="213"/>
      <c r="AR687" s="213"/>
      <c r="AS687" s="213"/>
      <c r="AT687" s="213"/>
      <c r="AU687" s="213"/>
      <c r="AV687" s="213"/>
      <c r="AW687" s="213"/>
      <c r="AX687" s="213"/>
      <c r="AY687" s="213"/>
    </row>
    <row r="688" spans="1:51" ht="14.6" x14ac:dyDescent="0.4">
      <c r="A688" s="783" t="str">
        <f>Tabla135[[#This Row],[Id Riesgo]]</f>
        <v>RC68</v>
      </c>
      <c r="B688" s="784" t="str">
        <f>Tabla135[[#This Row],[Riesgo]]</f>
        <v/>
      </c>
      <c r="C688" s="776" t="b">
        <f>Tabla135[[#This Row],[Identificado en paso 1 y 2?]]</f>
        <v>0</v>
      </c>
      <c r="D688" s="801" t="str">
        <f>_xlfn.XLOOKUP(Tabla135[[#This Row],[Id Riesgo]],Tabla13[Id Riesgo],Tabla13[Probabilidad],"",1)</f>
        <v/>
      </c>
      <c r="E688" s="801" t="str">
        <f>IF(C688=TRUE,_xlfn.XLOOKUP(Tabla135[[#This Row],[Id Riesgo]],Tabla13[Id Riesgo],Tabla13[Porcentaje Impacto],"",1),"")</f>
        <v/>
      </c>
      <c r="F688" s="290" t="str">
        <f t="shared" si="67"/>
        <v>RC68</v>
      </c>
      <c r="G688" s="414" t="b">
        <f>_xlfn.XLOOKUP(F688,Tabla13[Id Riesgo],Tabla13[Registro diligenciado],FALSE,1)</f>
        <v>0</v>
      </c>
      <c r="H688" s="290" t="str">
        <f>IF(G688,_xlfn.XLOOKUP(F688,Tabla6[Id Riesgo],Tabla6[DESCRIPCIÓN DEL RIESGO],FALSE,1),"")</f>
        <v/>
      </c>
      <c r="I688" s="327" t="str">
        <f>_xlfn.XLOOKUP(Tabla135[[#This Row],[Id Riesgo]],Tabla13[Id Riesgo],Tabla13[Probabilidad])</f>
        <v/>
      </c>
      <c r="J688" s="327" t="str">
        <f>_xlfn.XLOOKUP(Tabla135[[#This Row],[Id Riesgo]],Tabla13[Id Riesgo],Tabla13[Porcentaje Impacto],"",1)</f>
        <v/>
      </c>
      <c r="K688" s="311">
        <v>7</v>
      </c>
      <c r="L688" s="314"/>
      <c r="M688" s="314"/>
      <c r="N688" s="314"/>
      <c r="O688" s="295"/>
      <c r="P688" s="314"/>
      <c r="Q688" s="328" t="str">
        <f>_xlfn.TEXTJOIN(" ",TRUE,Tabla135[[#This Row],[Actividad - Acción ¿Qué?
Inicia con verbo]],Tabla135[[#This Row],[Complemento
(Observaciones o desviaciones)]])</f>
        <v/>
      </c>
      <c r="R688" s="295"/>
      <c r="S688" s="327" t="str">
        <f>_xlfn.XLOOKUP(Tabla135[[#This Row],[Tipo de control]],Tabla7[Tipo de control],Tabla7[Peso],"",1)</f>
        <v/>
      </c>
      <c r="T688" s="290" t="str">
        <f>_xlfn.XLOOKUP(Tabla135[[#This Row],[Tipo de control]],Tabla7[Tipo de control],Tabla7[Afectación matriz],"",1)</f>
        <v/>
      </c>
      <c r="U688" s="295"/>
      <c r="V688" s="327" t="str">
        <f>_xlfn.XLOOKUP(Tabla135[[#This Row],[Implementación]],Tabla11[Implementación],Tabla11[Peso],"",1)</f>
        <v/>
      </c>
      <c r="W688" s="295"/>
      <c r="X688" s="295"/>
      <c r="Y688" s="295"/>
      <c r="Z688" s="295"/>
      <c r="AA688" s="310" t="str">
        <f>IFERROR(Tabla135[[#This Row],[Peso del control]]+Tabla135[[#This Row],[Peso de la implementación]],"")</f>
        <v/>
      </c>
      <c r="AB688" s="310" t="str" cm="1">
        <f t="array" ref="AB688">IFERROR(IF(Tabla135[[#This Row],[Registro diligenciado]]=TRUE,_xlfn.IFS(AND(Tabla135[[#This Row],[No. de Control]]=1,Tabla135[[#This Row],[Desplazamiento en la Matriz]]="Probabilidad"),D688-(D688*Tabla135[[#This Row],[Valor del control]]),AND(Tabla135[[#This Row],[No. de Control]]&gt;1,Tabla135[[#This Row],[Desplazamiento en la Matriz]]="Probabilidad"),AB687-(AB687*Tabla135[[#This Row],[Valor del control]]),AND(Tabla135[[#This Row],[No. de Control]]=1,Tabla135[[#This Row],[Desplazamiento en la Matriz]]="Impacto"),D688,AND(Tabla135[[#This Row],[No. de Control]]&gt;1,Tabla135[[#This Row],[Desplazamiento en la Matriz]]="Impacto"),AB687),""),"")</f>
        <v/>
      </c>
      <c r="AC688" s="310" t="str" cm="1">
        <f t="array" ref="AC688">IFERROR(IF(Tabla135[[#This Row],[Registro diligenciado]]=TRUE,_xlfn.IFS(AND(Tabla135[[#This Row],[No. de Control]]=1,Tabla135[[#This Row],[Desplazamiento en la Matriz]]="Impacto"),E688-(E688*Tabla135[[#This Row],[Valor del control]]),AND(Tabla135[[#This Row],[No. de Control]]&gt;1,Tabla135[[#This Row],[Desplazamiento en la Matriz]]="Impacto"),AC687-(AC687*Tabla135[[#This Row],[Valor del control]]),AND(Tabla135[[#This Row],[No. de Control]]=1,Tabla135[[#This Row],[Desplazamiento en la Matriz]]="Probabilidad"),E688,AND(Tabla135[[#This Row],[No. de Control]]&gt;1,Tabla135[[#This Row],[Desplazamiento en la Matriz]]="Probabilidad"),AC687),""),"")</f>
        <v/>
      </c>
      <c r="AD688" s="310">
        <f>IFERROR(_xlfn.MINIFS(Tabla135[Probabilidad residual],Tabla135[Id Riesgo],Tabla135[[#This Row],[Id Riesgo]]),"")</f>
        <v>0</v>
      </c>
      <c r="AE688" s="310">
        <f>IFERROR(_xlfn.MINIFS(Tabla135[Impacto residual],Tabla135[Id Riesgo],Tabla135[[#This Row],[Id Riesgo]]),"")</f>
        <v>0</v>
      </c>
      <c r="AF688" s="310" t="str" cm="1">
        <f t="array" ref="AF6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8" s="310" t="str" cm="1">
        <f t="array" ref="AG6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8" s="213"/>
      <c r="AJ688" s="801">
        <f>_xlfn.MINIFS(Tabla135[Probabilidad residual],Tabla135[Id Riesgo],Tabla135[[#This Row],[Id Riesgo]])</f>
        <v>0</v>
      </c>
      <c r="AK688" s="801">
        <f>_xlfn.MINIFS(Tabla135[Impacto residual],Tabla135[Id Riesgo],Tabla135[[#This Row],[Id Riesgo]])</f>
        <v>0</v>
      </c>
      <c r="AL688" s="801"/>
      <c r="AM688" s="801"/>
      <c r="AN688" s="213"/>
      <c r="AO688" s="213"/>
      <c r="AP688" s="213"/>
      <c r="AQ688" s="213"/>
      <c r="AR688" s="213"/>
      <c r="AS688" s="213"/>
      <c r="AT688" s="213"/>
      <c r="AU688" s="213"/>
      <c r="AV688" s="213"/>
      <c r="AW688" s="213"/>
      <c r="AX688" s="213"/>
      <c r="AY688" s="213"/>
    </row>
    <row r="689" spans="1:51" ht="14.6" x14ac:dyDescent="0.4">
      <c r="A689" s="783" t="str">
        <f>Tabla135[[#This Row],[Id Riesgo]]</f>
        <v>RC68</v>
      </c>
      <c r="B689" s="784" t="str">
        <f>Tabla135[[#This Row],[Riesgo]]</f>
        <v/>
      </c>
      <c r="C689" s="776" t="b">
        <f>Tabla135[[#This Row],[Identificado en paso 1 y 2?]]</f>
        <v>0</v>
      </c>
      <c r="D689" s="801" t="str">
        <f>_xlfn.XLOOKUP(Tabla135[[#This Row],[Id Riesgo]],Tabla13[Id Riesgo],Tabla13[Probabilidad],"",1)</f>
        <v/>
      </c>
      <c r="E689" s="801" t="str">
        <f>IF(C689=TRUE,_xlfn.XLOOKUP(Tabla135[[#This Row],[Id Riesgo]],Tabla13[Id Riesgo],Tabla13[Porcentaje Impacto],"",1),"")</f>
        <v/>
      </c>
      <c r="F689" s="290" t="str">
        <f t="shared" si="67"/>
        <v>RC68</v>
      </c>
      <c r="G689" s="414" t="b">
        <f>_xlfn.XLOOKUP(F689,Tabla13[Id Riesgo],Tabla13[Registro diligenciado],FALSE,1)</f>
        <v>0</v>
      </c>
      <c r="H689" s="290" t="str">
        <f>IF(G689,_xlfn.XLOOKUP(F689,Tabla6[Id Riesgo],Tabla6[DESCRIPCIÓN DEL RIESGO],FALSE,1),"")</f>
        <v/>
      </c>
      <c r="I689" s="327" t="str">
        <f>_xlfn.XLOOKUP(Tabla135[[#This Row],[Id Riesgo]],Tabla13[Id Riesgo],Tabla13[Probabilidad])</f>
        <v/>
      </c>
      <c r="J689" s="327" t="str">
        <f>_xlfn.XLOOKUP(Tabla135[[#This Row],[Id Riesgo]],Tabla13[Id Riesgo],Tabla13[Porcentaje Impacto],"",1)</f>
        <v/>
      </c>
      <c r="K689" s="311">
        <v>8</v>
      </c>
      <c r="L689" s="314"/>
      <c r="M689" s="314"/>
      <c r="N689" s="314"/>
      <c r="O689" s="295"/>
      <c r="P689" s="314"/>
      <c r="Q689" s="328" t="str">
        <f>_xlfn.TEXTJOIN(" ",TRUE,Tabla135[[#This Row],[Actividad - Acción ¿Qué?
Inicia con verbo]],Tabla135[[#This Row],[Complemento
(Observaciones o desviaciones)]])</f>
        <v/>
      </c>
      <c r="R689" s="295"/>
      <c r="S689" s="327" t="str">
        <f>_xlfn.XLOOKUP(Tabla135[[#This Row],[Tipo de control]],Tabla7[Tipo de control],Tabla7[Peso],"",1)</f>
        <v/>
      </c>
      <c r="T689" s="290" t="str">
        <f>_xlfn.XLOOKUP(Tabla135[[#This Row],[Tipo de control]],Tabla7[Tipo de control],Tabla7[Afectación matriz],"",1)</f>
        <v/>
      </c>
      <c r="U689" s="295"/>
      <c r="V689" s="327" t="str">
        <f>_xlfn.XLOOKUP(Tabla135[[#This Row],[Implementación]],Tabla11[Implementación],Tabla11[Peso],"",1)</f>
        <v/>
      </c>
      <c r="W689" s="295"/>
      <c r="X689" s="295"/>
      <c r="Y689" s="295"/>
      <c r="Z689" s="295"/>
      <c r="AA689" s="310" t="str">
        <f>IFERROR(Tabla135[[#This Row],[Peso del control]]+Tabla135[[#This Row],[Peso de la implementación]],"")</f>
        <v/>
      </c>
      <c r="AB689" s="310" t="str" cm="1">
        <f t="array" ref="AB689">IFERROR(IF(Tabla135[[#This Row],[Registro diligenciado]]=TRUE,_xlfn.IFS(AND(Tabla135[[#This Row],[No. de Control]]=1,Tabla135[[#This Row],[Desplazamiento en la Matriz]]="Probabilidad"),D689-(D689*Tabla135[[#This Row],[Valor del control]]),AND(Tabla135[[#This Row],[No. de Control]]&gt;1,Tabla135[[#This Row],[Desplazamiento en la Matriz]]="Probabilidad"),AB688-(AB688*Tabla135[[#This Row],[Valor del control]]),AND(Tabla135[[#This Row],[No. de Control]]=1,Tabla135[[#This Row],[Desplazamiento en la Matriz]]="Impacto"),D689,AND(Tabla135[[#This Row],[No. de Control]]&gt;1,Tabla135[[#This Row],[Desplazamiento en la Matriz]]="Impacto"),AB688),""),"")</f>
        <v/>
      </c>
      <c r="AC689" s="310" t="str" cm="1">
        <f t="array" ref="AC689">IFERROR(IF(Tabla135[[#This Row],[Registro diligenciado]]=TRUE,_xlfn.IFS(AND(Tabla135[[#This Row],[No. de Control]]=1,Tabla135[[#This Row],[Desplazamiento en la Matriz]]="Impacto"),E689-(E689*Tabla135[[#This Row],[Valor del control]]),AND(Tabla135[[#This Row],[No. de Control]]&gt;1,Tabla135[[#This Row],[Desplazamiento en la Matriz]]="Impacto"),AC688-(AC688*Tabla135[[#This Row],[Valor del control]]),AND(Tabla135[[#This Row],[No. de Control]]=1,Tabla135[[#This Row],[Desplazamiento en la Matriz]]="Probabilidad"),E689,AND(Tabla135[[#This Row],[No. de Control]]&gt;1,Tabla135[[#This Row],[Desplazamiento en la Matriz]]="Probabilidad"),AC688),""),"")</f>
        <v/>
      </c>
      <c r="AD689" s="310">
        <f>IFERROR(_xlfn.MINIFS(Tabla135[Probabilidad residual],Tabla135[Id Riesgo],Tabla135[[#This Row],[Id Riesgo]]),"")</f>
        <v>0</v>
      </c>
      <c r="AE689" s="310">
        <f>IFERROR(_xlfn.MINIFS(Tabla135[Impacto residual],Tabla135[Id Riesgo],Tabla135[[#This Row],[Id Riesgo]]),"")</f>
        <v>0</v>
      </c>
      <c r="AF689" s="310" t="str" cm="1">
        <f t="array" ref="AF6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89" s="310" t="str" cm="1">
        <f t="array" ref="AG6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89" s="213"/>
      <c r="AJ689" s="801">
        <f>_xlfn.MINIFS(Tabla135[Probabilidad residual],Tabla135[Id Riesgo],Tabla135[[#This Row],[Id Riesgo]])</f>
        <v>0</v>
      </c>
      <c r="AK689" s="801">
        <f>_xlfn.MINIFS(Tabla135[Impacto residual],Tabla135[Id Riesgo],Tabla135[[#This Row],[Id Riesgo]])</f>
        <v>0</v>
      </c>
      <c r="AL689" s="801"/>
      <c r="AM689" s="801"/>
      <c r="AN689" s="213"/>
      <c r="AO689" s="213"/>
      <c r="AP689" s="213"/>
      <c r="AQ689" s="213"/>
      <c r="AR689" s="213"/>
      <c r="AS689" s="213"/>
      <c r="AT689" s="213"/>
      <c r="AU689" s="213"/>
      <c r="AV689" s="213"/>
      <c r="AW689" s="213"/>
      <c r="AX689" s="213"/>
      <c r="AY689" s="213"/>
    </row>
    <row r="690" spans="1:51" ht="14.6" x14ac:dyDescent="0.4">
      <c r="A690" s="783" t="str">
        <f>Tabla135[[#This Row],[Id Riesgo]]</f>
        <v>RC68</v>
      </c>
      <c r="B690" s="784" t="str">
        <f>Tabla135[[#This Row],[Riesgo]]</f>
        <v/>
      </c>
      <c r="C690" s="776" t="b">
        <f>Tabla135[[#This Row],[Identificado en paso 1 y 2?]]</f>
        <v>0</v>
      </c>
      <c r="D690" s="801" t="str">
        <f>_xlfn.XLOOKUP(Tabla135[[#This Row],[Id Riesgo]],Tabla13[Id Riesgo],Tabla13[Probabilidad],"",1)</f>
        <v/>
      </c>
      <c r="E690" s="801" t="str">
        <f>IF(C690=TRUE,_xlfn.XLOOKUP(Tabla135[[#This Row],[Id Riesgo]],Tabla13[Id Riesgo],Tabla13[Porcentaje Impacto],"",1),"")</f>
        <v/>
      </c>
      <c r="F690" s="290" t="str">
        <f t="shared" si="67"/>
        <v>RC68</v>
      </c>
      <c r="G690" s="414" t="b">
        <f>_xlfn.XLOOKUP(F690,Tabla13[Id Riesgo],Tabla13[Registro diligenciado],FALSE,1)</f>
        <v>0</v>
      </c>
      <c r="H690" s="290" t="str">
        <f>IF(G690,_xlfn.XLOOKUP(F690,Tabla6[Id Riesgo],Tabla6[DESCRIPCIÓN DEL RIESGO],FALSE,1),"")</f>
        <v/>
      </c>
      <c r="I690" s="327" t="str">
        <f>_xlfn.XLOOKUP(Tabla135[[#This Row],[Id Riesgo]],Tabla13[Id Riesgo],Tabla13[Probabilidad])</f>
        <v/>
      </c>
      <c r="J690" s="327" t="str">
        <f>_xlfn.XLOOKUP(Tabla135[[#This Row],[Id Riesgo]],Tabla13[Id Riesgo],Tabla13[Porcentaje Impacto],"",1)</f>
        <v/>
      </c>
      <c r="K690" s="311">
        <v>9</v>
      </c>
      <c r="L690" s="314"/>
      <c r="M690" s="314"/>
      <c r="N690" s="314"/>
      <c r="O690" s="295"/>
      <c r="P690" s="314"/>
      <c r="Q690" s="328" t="str">
        <f>_xlfn.TEXTJOIN(" ",TRUE,Tabla135[[#This Row],[Actividad - Acción ¿Qué?
Inicia con verbo]],Tabla135[[#This Row],[Complemento
(Observaciones o desviaciones)]])</f>
        <v/>
      </c>
      <c r="R690" s="295"/>
      <c r="S690" s="327" t="str">
        <f>_xlfn.XLOOKUP(Tabla135[[#This Row],[Tipo de control]],Tabla7[Tipo de control],Tabla7[Peso],"",1)</f>
        <v/>
      </c>
      <c r="T690" s="290" t="str">
        <f>_xlfn.XLOOKUP(Tabla135[[#This Row],[Tipo de control]],Tabla7[Tipo de control],Tabla7[Afectación matriz],"",1)</f>
        <v/>
      </c>
      <c r="U690" s="295"/>
      <c r="V690" s="327" t="str">
        <f>_xlfn.XLOOKUP(Tabla135[[#This Row],[Implementación]],Tabla11[Implementación],Tabla11[Peso],"",1)</f>
        <v/>
      </c>
      <c r="W690" s="295"/>
      <c r="X690" s="295"/>
      <c r="Y690" s="295"/>
      <c r="Z690" s="295"/>
      <c r="AA690" s="310" t="str">
        <f>IFERROR(Tabla135[[#This Row],[Peso del control]]+Tabla135[[#This Row],[Peso de la implementación]],"")</f>
        <v/>
      </c>
      <c r="AB690" s="310" t="str" cm="1">
        <f t="array" ref="AB690">IFERROR(IF(Tabla135[[#This Row],[Registro diligenciado]]=TRUE,_xlfn.IFS(AND(Tabla135[[#This Row],[No. de Control]]=1,Tabla135[[#This Row],[Desplazamiento en la Matriz]]="Probabilidad"),D690-(D690*Tabla135[[#This Row],[Valor del control]]),AND(Tabla135[[#This Row],[No. de Control]]&gt;1,Tabla135[[#This Row],[Desplazamiento en la Matriz]]="Probabilidad"),AB689-(AB689*Tabla135[[#This Row],[Valor del control]]),AND(Tabla135[[#This Row],[No. de Control]]=1,Tabla135[[#This Row],[Desplazamiento en la Matriz]]="Impacto"),D690,AND(Tabla135[[#This Row],[No. de Control]]&gt;1,Tabla135[[#This Row],[Desplazamiento en la Matriz]]="Impacto"),AB689),""),"")</f>
        <v/>
      </c>
      <c r="AC690" s="310" t="str" cm="1">
        <f t="array" ref="AC690">IFERROR(IF(Tabla135[[#This Row],[Registro diligenciado]]=TRUE,_xlfn.IFS(AND(Tabla135[[#This Row],[No. de Control]]=1,Tabla135[[#This Row],[Desplazamiento en la Matriz]]="Impacto"),E690-(E690*Tabla135[[#This Row],[Valor del control]]),AND(Tabla135[[#This Row],[No. de Control]]&gt;1,Tabla135[[#This Row],[Desplazamiento en la Matriz]]="Impacto"),AC689-(AC689*Tabla135[[#This Row],[Valor del control]]),AND(Tabla135[[#This Row],[No. de Control]]=1,Tabla135[[#This Row],[Desplazamiento en la Matriz]]="Probabilidad"),E690,AND(Tabla135[[#This Row],[No. de Control]]&gt;1,Tabla135[[#This Row],[Desplazamiento en la Matriz]]="Probabilidad"),AC689),""),"")</f>
        <v/>
      </c>
      <c r="AD690" s="310">
        <f>IFERROR(_xlfn.MINIFS(Tabla135[Probabilidad residual],Tabla135[Id Riesgo],Tabla135[[#This Row],[Id Riesgo]]),"")</f>
        <v>0</v>
      </c>
      <c r="AE690" s="310">
        <f>IFERROR(_xlfn.MINIFS(Tabla135[Impacto residual],Tabla135[Id Riesgo],Tabla135[[#This Row],[Id Riesgo]]),"")</f>
        <v>0</v>
      </c>
      <c r="AF690" s="310" t="str" cm="1">
        <f t="array" ref="AF6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0" s="310" t="str" cm="1">
        <f t="array" ref="AG6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0" s="213"/>
      <c r="AJ690" s="801">
        <f>_xlfn.MINIFS(Tabla135[Probabilidad residual],Tabla135[Id Riesgo],Tabla135[[#This Row],[Id Riesgo]])</f>
        <v>0</v>
      </c>
      <c r="AK690" s="801">
        <f>_xlfn.MINIFS(Tabla135[Impacto residual],Tabla135[Id Riesgo],Tabla135[[#This Row],[Id Riesgo]])</f>
        <v>0</v>
      </c>
      <c r="AL690" s="801"/>
      <c r="AM690" s="801"/>
      <c r="AN690" s="213"/>
      <c r="AO690" s="213"/>
      <c r="AP690" s="213"/>
      <c r="AQ690" s="213"/>
      <c r="AR690" s="213"/>
      <c r="AS690" s="213"/>
      <c r="AT690" s="213"/>
      <c r="AU690" s="213"/>
      <c r="AV690" s="213"/>
      <c r="AW690" s="213"/>
      <c r="AX690" s="213"/>
      <c r="AY690" s="213"/>
    </row>
    <row r="691" spans="1:51" ht="14.6" x14ac:dyDescent="0.4">
      <c r="A691" s="783" t="str">
        <f>Tabla135[[#This Row],[Id Riesgo]]</f>
        <v>RC68</v>
      </c>
      <c r="B691" s="784" t="str">
        <f>Tabla135[[#This Row],[Riesgo]]</f>
        <v/>
      </c>
      <c r="C691" s="776" t="b">
        <f>Tabla135[[#This Row],[Identificado en paso 1 y 2?]]</f>
        <v>0</v>
      </c>
      <c r="D691" s="801" t="str">
        <f>_xlfn.XLOOKUP(Tabla135[[#This Row],[Id Riesgo]],Tabla13[Id Riesgo],Tabla13[Probabilidad],"",1)</f>
        <v/>
      </c>
      <c r="E691" s="801" t="str">
        <f>IF(C691=TRUE,_xlfn.XLOOKUP(Tabla135[[#This Row],[Id Riesgo]],Tabla13[Id Riesgo],Tabla13[Porcentaje Impacto],"",1),"")</f>
        <v/>
      </c>
      <c r="F691" s="290" t="str">
        <f t="shared" si="67"/>
        <v>RC68</v>
      </c>
      <c r="G691" s="414" t="b">
        <f>_xlfn.XLOOKUP(F691,Tabla13[Id Riesgo],Tabla13[Registro diligenciado],FALSE,1)</f>
        <v>0</v>
      </c>
      <c r="H691" s="290" t="str">
        <f>IF(G691,_xlfn.XLOOKUP(F691,Tabla6[Id Riesgo],Tabla6[DESCRIPCIÓN DEL RIESGO],FALSE,1),"")</f>
        <v/>
      </c>
      <c r="I691" s="327" t="str">
        <f>_xlfn.XLOOKUP(Tabla135[[#This Row],[Id Riesgo]],Tabla13[Id Riesgo],Tabla13[Probabilidad])</f>
        <v/>
      </c>
      <c r="J691" s="327" t="str">
        <f>_xlfn.XLOOKUP(Tabla135[[#This Row],[Id Riesgo]],Tabla13[Id Riesgo],Tabla13[Porcentaje Impacto],"",1)</f>
        <v/>
      </c>
      <c r="K691" s="311">
        <v>10</v>
      </c>
      <c r="L691" s="314"/>
      <c r="M691" s="314"/>
      <c r="N691" s="314"/>
      <c r="O691" s="295"/>
      <c r="P691" s="314"/>
      <c r="Q691" s="328" t="str">
        <f>_xlfn.TEXTJOIN(" ",TRUE,Tabla135[[#This Row],[Actividad - Acción ¿Qué?
Inicia con verbo]],Tabla135[[#This Row],[Complemento
(Observaciones o desviaciones)]])</f>
        <v/>
      </c>
      <c r="R691" s="295"/>
      <c r="S691" s="327" t="str">
        <f>_xlfn.XLOOKUP(Tabla135[[#This Row],[Tipo de control]],Tabla7[Tipo de control],Tabla7[Peso],"",1)</f>
        <v/>
      </c>
      <c r="T691" s="290" t="str">
        <f>_xlfn.XLOOKUP(Tabla135[[#This Row],[Tipo de control]],Tabla7[Tipo de control],Tabla7[Afectación matriz],"",1)</f>
        <v/>
      </c>
      <c r="U691" s="295"/>
      <c r="V691" s="327" t="str">
        <f>_xlfn.XLOOKUP(Tabla135[[#This Row],[Implementación]],Tabla11[Implementación],Tabla11[Peso],"",1)</f>
        <v/>
      </c>
      <c r="W691" s="295"/>
      <c r="X691" s="295"/>
      <c r="Y691" s="295"/>
      <c r="Z691" s="295"/>
      <c r="AA691" s="310" t="str">
        <f>IFERROR(Tabla135[[#This Row],[Peso del control]]+Tabla135[[#This Row],[Peso de la implementación]],"")</f>
        <v/>
      </c>
      <c r="AB691" s="310" t="str" cm="1">
        <f t="array" ref="AB691">IFERROR(IF(Tabla135[[#This Row],[Registro diligenciado]]=TRUE,_xlfn.IFS(AND(Tabla135[[#This Row],[No. de Control]]=1,Tabla135[[#This Row],[Desplazamiento en la Matriz]]="Probabilidad"),D691-(D691*Tabla135[[#This Row],[Valor del control]]),AND(Tabla135[[#This Row],[No. de Control]]&gt;1,Tabla135[[#This Row],[Desplazamiento en la Matriz]]="Probabilidad"),AB690-(AB690*Tabla135[[#This Row],[Valor del control]]),AND(Tabla135[[#This Row],[No. de Control]]=1,Tabla135[[#This Row],[Desplazamiento en la Matriz]]="Impacto"),D691,AND(Tabla135[[#This Row],[No. de Control]]&gt;1,Tabla135[[#This Row],[Desplazamiento en la Matriz]]="Impacto"),AB690),""),"")</f>
        <v/>
      </c>
      <c r="AC691" s="310" t="str" cm="1">
        <f t="array" ref="AC691">IFERROR(IF(Tabla135[[#This Row],[Registro diligenciado]]=TRUE,_xlfn.IFS(AND(Tabla135[[#This Row],[No. de Control]]=1,Tabla135[[#This Row],[Desplazamiento en la Matriz]]="Impacto"),E691-(E691*Tabla135[[#This Row],[Valor del control]]),AND(Tabla135[[#This Row],[No. de Control]]&gt;1,Tabla135[[#This Row],[Desplazamiento en la Matriz]]="Impacto"),AC690-(AC690*Tabla135[[#This Row],[Valor del control]]),AND(Tabla135[[#This Row],[No. de Control]]=1,Tabla135[[#This Row],[Desplazamiento en la Matriz]]="Probabilidad"),E691,AND(Tabla135[[#This Row],[No. de Control]]&gt;1,Tabla135[[#This Row],[Desplazamiento en la Matriz]]="Probabilidad"),AC690),""),"")</f>
        <v/>
      </c>
      <c r="AD691" s="310">
        <f>IFERROR(_xlfn.MINIFS(Tabla135[Probabilidad residual],Tabla135[Id Riesgo],Tabla135[[#This Row],[Id Riesgo]]),"")</f>
        <v>0</v>
      </c>
      <c r="AE691" s="310">
        <f>IFERROR(_xlfn.MINIFS(Tabla135[Impacto residual],Tabla135[Id Riesgo],Tabla135[[#This Row],[Id Riesgo]]),"")</f>
        <v>0</v>
      </c>
      <c r="AF691" s="310" t="str" cm="1">
        <f t="array" ref="AF6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1" s="310" t="str" cm="1">
        <f t="array" ref="AG6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1" s="213"/>
      <c r="AJ691" s="801">
        <f>_xlfn.MINIFS(Tabla135[Probabilidad residual],Tabla135[Id Riesgo],Tabla135[[#This Row],[Id Riesgo]])</f>
        <v>0</v>
      </c>
      <c r="AK691" s="801">
        <f>_xlfn.MINIFS(Tabla135[Impacto residual],Tabla135[Id Riesgo],Tabla135[[#This Row],[Id Riesgo]])</f>
        <v>0</v>
      </c>
      <c r="AL691" s="801"/>
      <c r="AM691" s="801"/>
      <c r="AN691" s="213"/>
      <c r="AO691" s="213"/>
      <c r="AP691" s="213"/>
      <c r="AQ691" s="213"/>
      <c r="AR691" s="213"/>
      <c r="AS691" s="213"/>
      <c r="AT691" s="213"/>
      <c r="AU691" s="213"/>
      <c r="AV691" s="213"/>
      <c r="AW691" s="213"/>
      <c r="AX691" s="213"/>
      <c r="AY691" s="213"/>
    </row>
    <row r="692" spans="1:51" ht="14.6" x14ac:dyDescent="0.4">
      <c r="A692" s="783" t="str">
        <f>Tabla135[[#This Row],[Id Riesgo]]</f>
        <v>RC69</v>
      </c>
      <c r="B692" s="784" t="str">
        <f>Tabla135[[#This Row],[Riesgo]]</f>
        <v/>
      </c>
      <c r="C692" s="776" t="b">
        <f>Tabla135[[#This Row],[Identificado en paso 1 y 2?]]</f>
        <v>0</v>
      </c>
      <c r="D692" s="801" t="str">
        <f>_xlfn.XLOOKUP(Tabla135[[#This Row],[Id Riesgo]],Tabla13[Id Riesgo],Tabla13[Probabilidad],"",1)</f>
        <v/>
      </c>
      <c r="E692" s="801" t="str">
        <f>IF(C692=TRUE,_xlfn.XLOOKUP(Tabla135[[#This Row],[Id Riesgo]],Tabla13[Id Riesgo],Tabla13[Porcentaje Impacto],"",1),"")</f>
        <v/>
      </c>
      <c r="F692" s="290" t="s">
        <v>660</v>
      </c>
      <c r="G692" s="414" t="b">
        <f>_xlfn.XLOOKUP(F692,Tabla13[Id Riesgo],Tabla13[Registro diligenciado],FALSE,1)</f>
        <v>0</v>
      </c>
      <c r="H692" s="290" t="str">
        <f>IF(G692,_xlfn.XLOOKUP(F692,Tabla6[Id Riesgo],Tabla6[DESCRIPCIÓN DEL RIESGO],FALSE,1),"")</f>
        <v/>
      </c>
      <c r="I692" s="327" t="str">
        <f>_xlfn.XLOOKUP(Tabla135[[#This Row],[Id Riesgo]],Tabla13[Id Riesgo],Tabla13[Probabilidad])</f>
        <v/>
      </c>
      <c r="J692" s="327" t="str">
        <f>_xlfn.XLOOKUP(Tabla135[[#This Row],[Id Riesgo]],Tabla13[Id Riesgo],Tabla13[Porcentaje Impacto],"",1)</f>
        <v/>
      </c>
      <c r="K692" s="311">
        <v>1</v>
      </c>
      <c r="L692" s="314"/>
      <c r="M692" s="314"/>
      <c r="N692" s="314"/>
      <c r="O692" s="295"/>
      <c r="P692" s="314"/>
      <c r="Q692" s="328" t="str">
        <f>_xlfn.TEXTJOIN(" ",TRUE,Tabla135[[#This Row],[Actividad - Acción ¿Qué?
Inicia con verbo]],Tabla135[[#This Row],[Complemento
(Observaciones o desviaciones)]])</f>
        <v/>
      </c>
      <c r="R692" s="295"/>
      <c r="S692" s="327" t="str">
        <f>_xlfn.XLOOKUP(Tabla135[[#This Row],[Tipo de control]],Tabla7[Tipo de control],Tabla7[Peso],"",1)</f>
        <v/>
      </c>
      <c r="T692" s="290" t="str">
        <f>_xlfn.XLOOKUP(Tabla135[[#This Row],[Tipo de control]],Tabla7[Tipo de control],Tabla7[Afectación matriz],"",1)</f>
        <v/>
      </c>
      <c r="U692" s="295"/>
      <c r="V692" s="327" t="str">
        <f>_xlfn.XLOOKUP(Tabla135[[#This Row],[Implementación]],Tabla11[Implementación],Tabla11[Peso],"",1)</f>
        <v/>
      </c>
      <c r="W692" s="295"/>
      <c r="X692" s="295"/>
      <c r="Y692" s="295"/>
      <c r="Z692" s="295"/>
      <c r="AA692" s="310" t="str">
        <f>IFERROR(Tabla135[[#This Row],[Peso del control]]+Tabla135[[#This Row],[Peso de la implementación]],"")</f>
        <v/>
      </c>
      <c r="AB692" s="310" t="str" cm="1">
        <f t="array" ref="AB692">IFERROR(IF(Tabla135[[#This Row],[Registro diligenciado]]=TRUE,_xlfn.IFS(AND(Tabla135[[#This Row],[No. de Control]]=1,Tabla135[[#This Row],[Desplazamiento en la Matriz]]="Probabilidad"),D692-(D692*Tabla135[[#This Row],[Valor del control]]),AND(Tabla135[[#This Row],[No. de Control]]&gt;1,Tabla135[[#This Row],[Desplazamiento en la Matriz]]="Probabilidad"),AB691-(AB691*Tabla135[[#This Row],[Valor del control]]),AND(Tabla135[[#This Row],[No. de Control]]=1,Tabla135[[#This Row],[Desplazamiento en la Matriz]]="Impacto"),D692,AND(Tabla135[[#This Row],[No. de Control]]&gt;1,Tabla135[[#This Row],[Desplazamiento en la Matriz]]="Impacto"),AB691),""),"")</f>
        <v/>
      </c>
      <c r="AC692" s="310" t="str" cm="1">
        <f t="array" ref="AC692">IFERROR(IF(Tabla135[[#This Row],[Registro diligenciado]]=TRUE,_xlfn.IFS(AND(Tabla135[[#This Row],[No. de Control]]=1,Tabla135[[#This Row],[Desplazamiento en la Matriz]]="Impacto"),E692-(E692*Tabla135[[#This Row],[Valor del control]]),AND(Tabla135[[#This Row],[No. de Control]]&gt;1,Tabla135[[#This Row],[Desplazamiento en la Matriz]]="Impacto"),AC691-(AC691*Tabla135[[#This Row],[Valor del control]]),AND(Tabla135[[#This Row],[No. de Control]]=1,Tabla135[[#This Row],[Desplazamiento en la Matriz]]="Probabilidad"),E692,AND(Tabla135[[#This Row],[No. de Control]]&gt;1,Tabla135[[#This Row],[Desplazamiento en la Matriz]]="Probabilidad"),AC691),""),"")</f>
        <v/>
      </c>
      <c r="AD692" s="310">
        <f>IFERROR(_xlfn.MINIFS(Tabla135[Probabilidad residual],Tabla135[Id Riesgo],Tabla135[[#This Row],[Id Riesgo]]),"")</f>
        <v>0</v>
      </c>
      <c r="AE692" s="310">
        <f>IFERROR(_xlfn.MINIFS(Tabla135[Impacto residual],Tabla135[Id Riesgo],Tabla135[[#This Row],[Id Riesgo]]),"")</f>
        <v>0</v>
      </c>
      <c r="AF692" s="310" t="str" cm="1">
        <f t="array" ref="AF6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2" s="310" t="str" cm="1">
        <f t="array" ref="AG6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2" s="213"/>
      <c r="AJ692" s="801">
        <f>_xlfn.MINIFS(Tabla135[Probabilidad residual],Tabla135[Id Riesgo],Tabla135[[#This Row],[Id Riesgo]])</f>
        <v>0</v>
      </c>
      <c r="AK692" s="801">
        <f>_xlfn.MINIFS(Tabla135[Impacto residual],Tabla135[Id Riesgo],Tabla135[[#This Row],[Id Riesgo]])</f>
        <v>0</v>
      </c>
      <c r="AL692" s="801" t="str" cm="1">
        <f t="array" ref="AL692">IFERROR(_xlfn.IFS(AND(AJ692&gt;=CONFIGURACIÓN!$BF$6,AJ692&lt;=CONFIGURACIÓN!$BG$6),CONFIGURACIÓN!$BE$6,AND(AJ692&gt;=CONFIGURACIÓN!$BF$7,AJ692&lt;=CONFIGURACIÓN!$BG$7),CONFIGURACIÓN!$BE$7,AND(AJ692&gt;=CONFIGURACIÓN!$BF$8,AJ692&lt;=CONFIGURACIÓN!$BG$8),CONFIGURACIÓN!$BE$8,AND(AJ692&gt;=CONFIGURACIÓN!$BF$9,AJ692&lt;=CONFIGURACIÓN!$BG$9),CONFIGURACIÓN!$BE$9,AND(AJ692&gt;=CONFIGURACIÓN!$BF$10,AJ692&lt;=CONFIGURACIÓN!$BG$10),CONFIGURACIÓN!$BE$10),"")</f>
        <v/>
      </c>
      <c r="AM692" s="801" t="str" cm="1">
        <f t="array" ref="AM692">IFERROR(_xlfn.IFS(AND(AK692&gt;=CONFIGURACIÓN!$BJ$6,AK692&lt;=CONFIGURACIÓN!$BK$6),CONFIGURACIÓN!$BI$6,AND(AK692&gt;=CONFIGURACIÓN!$BJ$7,AK692&lt;=CONFIGURACIÓN!$BK$7),CONFIGURACIÓN!$BI$7,AND(AK692&gt;=CONFIGURACIÓN!$BJ$8,AK692&lt;=CONFIGURACIÓN!$BK$8),CONFIGURACIÓN!$BI$8,AND(AK692&gt;=CONFIGURACIÓN!$BJ$9,AK692&lt;=CONFIGURACIÓN!$BK$9),CONFIGURACIÓN!$BI$9,AND(AK692&gt;=CONFIGURACIÓN!$BJ$10,AK692&lt;=CONFIGURACIÓN!$BK$10),CONFIGURACIÓN!$BI$10),"")</f>
        <v/>
      </c>
      <c r="AN692" s="213"/>
      <c r="AO692" s="213"/>
      <c r="AP692" s="213"/>
      <c r="AQ692" s="213"/>
      <c r="AR692" s="213"/>
      <c r="AS692" s="213"/>
      <c r="AT692" s="213"/>
      <c r="AU692" s="213"/>
      <c r="AV692" s="213"/>
      <c r="AW692" s="213"/>
      <c r="AX692" s="213"/>
      <c r="AY692" s="213"/>
    </row>
    <row r="693" spans="1:51" ht="14.6" x14ac:dyDescent="0.4">
      <c r="A693" s="783" t="str">
        <f>Tabla135[[#This Row],[Id Riesgo]]</f>
        <v>RC69</v>
      </c>
      <c r="B693" s="784" t="str">
        <f>Tabla135[[#This Row],[Riesgo]]</f>
        <v/>
      </c>
      <c r="C693" s="776" t="b">
        <f>Tabla135[[#This Row],[Identificado en paso 1 y 2?]]</f>
        <v>0</v>
      </c>
      <c r="D693" s="801" t="str">
        <f>_xlfn.XLOOKUP(Tabla135[[#This Row],[Id Riesgo]],Tabla13[Id Riesgo],Tabla13[Probabilidad],"",1)</f>
        <v/>
      </c>
      <c r="E693" s="801" t="str">
        <f>IF(C693=TRUE,_xlfn.XLOOKUP(Tabla135[[#This Row],[Id Riesgo]],Tabla13[Id Riesgo],Tabla13[Porcentaje Impacto],"",1),"")</f>
        <v/>
      </c>
      <c r="F693" s="290" t="str">
        <f t="shared" ref="F693:F701" si="68">F692</f>
        <v>RC69</v>
      </c>
      <c r="G693" s="414" t="b">
        <f>_xlfn.XLOOKUP(F693,Tabla13[Id Riesgo],Tabla13[Registro diligenciado],FALSE,1)</f>
        <v>0</v>
      </c>
      <c r="H693" s="290" t="str">
        <f>IF(G693,_xlfn.XLOOKUP(F693,Tabla6[Id Riesgo],Tabla6[DESCRIPCIÓN DEL RIESGO],FALSE,1),"")</f>
        <v/>
      </c>
      <c r="I693" s="327" t="str">
        <f>_xlfn.XLOOKUP(Tabla135[[#This Row],[Id Riesgo]],Tabla13[Id Riesgo],Tabla13[Probabilidad])</f>
        <v/>
      </c>
      <c r="J693" s="327" t="str">
        <f>_xlfn.XLOOKUP(Tabla135[[#This Row],[Id Riesgo]],Tabla13[Id Riesgo],Tabla13[Porcentaje Impacto],"",1)</f>
        <v/>
      </c>
      <c r="K693" s="311">
        <v>2</v>
      </c>
      <c r="L693" s="314"/>
      <c r="M693" s="314"/>
      <c r="N693" s="314"/>
      <c r="O693" s="295"/>
      <c r="P693" s="314"/>
      <c r="Q693" s="328" t="str">
        <f>_xlfn.TEXTJOIN(" ",TRUE,Tabla135[[#This Row],[Actividad - Acción ¿Qué?
Inicia con verbo]],Tabla135[[#This Row],[Complemento
(Observaciones o desviaciones)]])</f>
        <v/>
      </c>
      <c r="R693" s="295"/>
      <c r="S693" s="327" t="str">
        <f>_xlfn.XLOOKUP(Tabla135[[#This Row],[Tipo de control]],Tabla7[Tipo de control],Tabla7[Peso],"",1)</f>
        <v/>
      </c>
      <c r="T693" s="290" t="str">
        <f>_xlfn.XLOOKUP(Tabla135[[#This Row],[Tipo de control]],Tabla7[Tipo de control],Tabla7[Afectación matriz],"",1)</f>
        <v/>
      </c>
      <c r="U693" s="295"/>
      <c r="V693" s="327" t="str">
        <f>_xlfn.XLOOKUP(Tabla135[[#This Row],[Implementación]],Tabla11[Implementación],Tabla11[Peso],"",1)</f>
        <v/>
      </c>
      <c r="W693" s="295"/>
      <c r="X693" s="295"/>
      <c r="Y693" s="295"/>
      <c r="Z693" s="295"/>
      <c r="AA693" s="310" t="str">
        <f>IFERROR(Tabla135[[#This Row],[Peso del control]]+Tabla135[[#This Row],[Peso de la implementación]],"")</f>
        <v/>
      </c>
      <c r="AB693" s="310" t="str" cm="1">
        <f t="array" ref="AB693">IFERROR(IF(Tabla135[[#This Row],[Registro diligenciado]]=TRUE,_xlfn.IFS(AND(Tabla135[[#This Row],[No. de Control]]=1,Tabla135[[#This Row],[Desplazamiento en la Matriz]]="Probabilidad"),D693-(D693*Tabla135[[#This Row],[Valor del control]]),AND(Tabla135[[#This Row],[No. de Control]]&gt;1,Tabla135[[#This Row],[Desplazamiento en la Matriz]]="Probabilidad"),AB692-(AB692*Tabla135[[#This Row],[Valor del control]]),AND(Tabla135[[#This Row],[No. de Control]]=1,Tabla135[[#This Row],[Desplazamiento en la Matriz]]="Impacto"),D693,AND(Tabla135[[#This Row],[No. de Control]]&gt;1,Tabla135[[#This Row],[Desplazamiento en la Matriz]]="Impacto"),AB692),""),"")</f>
        <v/>
      </c>
      <c r="AC693" s="310" t="str" cm="1">
        <f t="array" ref="AC693">IFERROR(IF(Tabla135[[#This Row],[Registro diligenciado]]=TRUE,_xlfn.IFS(AND(Tabla135[[#This Row],[No. de Control]]=1,Tabla135[[#This Row],[Desplazamiento en la Matriz]]="Impacto"),E693-(E693*Tabla135[[#This Row],[Valor del control]]),AND(Tabla135[[#This Row],[No. de Control]]&gt;1,Tabla135[[#This Row],[Desplazamiento en la Matriz]]="Impacto"),AC692-(AC692*Tabla135[[#This Row],[Valor del control]]),AND(Tabla135[[#This Row],[No. de Control]]=1,Tabla135[[#This Row],[Desplazamiento en la Matriz]]="Probabilidad"),E693,AND(Tabla135[[#This Row],[No. de Control]]&gt;1,Tabla135[[#This Row],[Desplazamiento en la Matriz]]="Probabilidad"),AC692),""),"")</f>
        <v/>
      </c>
      <c r="AD693" s="310">
        <f>IFERROR(_xlfn.MINIFS(Tabla135[Probabilidad residual],Tabla135[Id Riesgo],Tabla135[[#This Row],[Id Riesgo]]),"")</f>
        <v>0</v>
      </c>
      <c r="AE693" s="310">
        <f>IFERROR(_xlfn.MINIFS(Tabla135[Impacto residual],Tabla135[Id Riesgo],Tabla135[[#This Row],[Id Riesgo]]),"")</f>
        <v>0</v>
      </c>
      <c r="AF693" s="310" t="str" cm="1">
        <f t="array" ref="AF6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3" s="310" t="str" cm="1">
        <f t="array" ref="AG6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3" s="213"/>
      <c r="AJ693" s="801">
        <f>_xlfn.MINIFS(Tabla135[Probabilidad residual],Tabla135[Id Riesgo],Tabla135[[#This Row],[Id Riesgo]])</f>
        <v>0</v>
      </c>
      <c r="AK693" s="801">
        <f>_xlfn.MINIFS(Tabla135[Impacto residual],Tabla135[Id Riesgo],Tabla135[[#This Row],[Id Riesgo]])</f>
        <v>0</v>
      </c>
      <c r="AL693" s="801"/>
      <c r="AM693" s="801"/>
      <c r="AN693" s="213"/>
      <c r="AO693" s="213"/>
      <c r="AP693" s="213"/>
      <c r="AQ693" s="213"/>
      <c r="AR693" s="213"/>
      <c r="AS693" s="213"/>
      <c r="AT693" s="213"/>
      <c r="AU693" s="213"/>
      <c r="AV693" s="213"/>
      <c r="AW693" s="213"/>
      <c r="AX693" s="213"/>
      <c r="AY693" s="213"/>
    </row>
    <row r="694" spans="1:51" ht="14.6" x14ac:dyDescent="0.4">
      <c r="A694" s="783" t="str">
        <f>Tabla135[[#This Row],[Id Riesgo]]</f>
        <v>RC69</v>
      </c>
      <c r="B694" s="784" t="str">
        <f>Tabla135[[#This Row],[Riesgo]]</f>
        <v/>
      </c>
      <c r="C694" s="776" t="b">
        <f>Tabla135[[#This Row],[Identificado en paso 1 y 2?]]</f>
        <v>0</v>
      </c>
      <c r="D694" s="801" t="str">
        <f>_xlfn.XLOOKUP(Tabla135[[#This Row],[Id Riesgo]],Tabla13[Id Riesgo],Tabla13[Probabilidad],"",1)</f>
        <v/>
      </c>
      <c r="E694" s="801" t="str">
        <f>IF(C694=TRUE,_xlfn.XLOOKUP(Tabla135[[#This Row],[Id Riesgo]],Tabla13[Id Riesgo],Tabla13[Porcentaje Impacto],"",1),"")</f>
        <v/>
      </c>
      <c r="F694" s="290" t="str">
        <f t="shared" si="68"/>
        <v>RC69</v>
      </c>
      <c r="G694" s="414" t="b">
        <f>_xlfn.XLOOKUP(F694,Tabla13[Id Riesgo],Tabla13[Registro diligenciado],FALSE,1)</f>
        <v>0</v>
      </c>
      <c r="H694" s="290" t="str">
        <f>IF(G694,_xlfn.XLOOKUP(F694,Tabla6[Id Riesgo],Tabla6[DESCRIPCIÓN DEL RIESGO],FALSE,1),"")</f>
        <v/>
      </c>
      <c r="I694" s="327" t="str">
        <f>_xlfn.XLOOKUP(Tabla135[[#This Row],[Id Riesgo]],Tabla13[Id Riesgo],Tabla13[Probabilidad])</f>
        <v/>
      </c>
      <c r="J694" s="327" t="str">
        <f>_xlfn.XLOOKUP(Tabla135[[#This Row],[Id Riesgo]],Tabla13[Id Riesgo],Tabla13[Porcentaje Impacto],"",1)</f>
        <v/>
      </c>
      <c r="K694" s="311">
        <v>3</v>
      </c>
      <c r="L694" s="314"/>
      <c r="M694" s="314"/>
      <c r="N694" s="314"/>
      <c r="O694" s="295"/>
      <c r="P694" s="314"/>
      <c r="Q694" s="328" t="str">
        <f>_xlfn.TEXTJOIN(" ",TRUE,Tabla135[[#This Row],[Actividad - Acción ¿Qué?
Inicia con verbo]],Tabla135[[#This Row],[Complemento
(Observaciones o desviaciones)]])</f>
        <v/>
      </c>
      <c r="R694" s="295"/>
      <c r="S694" s="327" t="str">
        <f>_xlfn.XLOOKUP(Tabla135[[#This Row],[Tipo de control]],Tabla7[Tipo de control],Tabla7[Peso],"",1)</f>
        <v/>
      </c>
      <c r="T694" s="290" t="str">
        <f>_xlfn.XLOOKUP(Tabla135[[#This Row],[Tipo de control]],Tabla7[Tipo de control],Tabla7[Afectación matriz],"",1)</f>
        <v/>
      </c>
      <c r="U694" s="295"/>
      <c r="V694" s="327" t="str">
        <f>_xlfn.XLOOKUP(Tabla135[[#This Row],[Implementación]],Tabla11[Implementación],Tabla11[Peso],"",1)</f>
        <v/>
      </c>
      <c r="W694" s="295"/>
      <c r="X694" s="295"/>
      <c r="Y694" s="295"/>
      <c r="Z694" s="295"/>
      <c r="AA694" s="310" t="str">
        <f>IFERROR(Tabla135[[#This Row],[Peso del control]]+Tabla135[[#This Row],[Peso de la implementación]],"")</f>
        <v/>
      </c>
      <c r="AB694" s="310" t="str" cm="1">
        <f t="array" ref="AB694">IFERROR(IF(Tabla135[[#This Row],[Registro diligenciado]]=TRUE,_xlfn.IFS(AND(Tabla135[[#This Row],[No. de Control]]=1,Tabla135[[#This Row],[Desplazamiento en la Matriz]]="Probabilidad"),D694-(D694*Tabla135[[#This Row],[Valor del control]]),AND(Tabla135[[#This Row],[No. de Control]]&gt;1,Tabla135[[#This Row],[Desplazamiento en la Matriz]]="Probabilidad"),AB693-(AB693*Tabla135[[#This Row],[Valor del control]]),AND(Tabla135[[#This Row],[No. de Control]]=1,Tabla135[[#This Row],[Desplazamiento en la Matriz]]="Impacto"),D694,AND(Tabla135[[#This Row],[No. de Control]]&gt;1,Tabla135[[#This Row],[Desplazamiento en la Matriz]]="Impacto"),AB693),""),"")</f>
        <v/>
      </c>
      <c r="AC694" s="310" t="str" cm="1">
        <f t="array" ref="AC694">IFERROR(IF(Tabla135[[#This Row],[Registro diligenciado]]=TRUE,_xlfn.IFS(AND(Tabla135[[#This Row],[No. de Control]]=1,Tabla135[[#This Row],[Desplazamiento en la Matriz]]="Impacto"),E694-(E694*Tabla135[[#This Row],[Valor del control]]),AND(Tabla135[[#This Row],[No. de Control]]&gt;1,Tabla135[[#This Row],[Desplazamiento en la Matriz]]="Impacto"),AC693-(AC693*Tabla135[[#This Row],[Valor del control]]),AND(Tabla135[[#This Row],[No. de Control]]=1,Tabla135[[#This Row],[Desplazamiento en la Matriz]]="Probabilidad"),E694,AND(Tabla135[[#This Row],[No. de Control]]&gt;1,Tabla135[[#This Row],[Desplazamiento en la Matriz]]="Probabilidad"),AC693),""),"")</f>
        <v/>
      </c>
      <c r="AD694" s="310">
        <f>IFERROR(_xlfn.MINIFS(Tabla135[Probabilidad residual],Tabla135[Id Riesgo],Tabla135[[#This Row],[Id Riesgo]]),"")</f>
        <v>0</v>
      </c>
      <c r="AE694" s="310">
        <f>IFERROR(_xlfn.MINIFS(Tabla135[Impacto residual],Tabla135[Id Riesgo],Tabla135[[#This Row],[Id Riesgo]]),"")</f>
        <v>0</v>
      </c>
      <c r="AF694" s="310" t="str" cm="1">
        <f t="array" ref="AF6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4" s="310" t="str" cm="1">
        <f t="array" ref="AG6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4" s="213"/>
      <c r="AJ694" s="801">
        <f>_xlfn.MINIFS(Tabla135[Probabilidad residual],Tabla135[Id Riesgo],Tabla135[[#This Row],[Id Riesgo]])</f>
        <v>0</v>
      </c>
      <c r="AK694" s="801">
        <f>_xlfn.MINIFS(Tabla135[Impacto residual],Tabla135[Id Riesgo],Tabla135[[#This Row],[Id Riesgo]])</f>
        <v>0</v>
      </c>
      <c r="AL694" s="801"/>
      <c r="AM694" s="801"/>
      <c r="AN694" s="213"/>
      <c r="AO694" s="213"/>
      <c r="AP694" s="213"/>
      <c r="AQ694" s="213"/>
      <c r="AR694" s="213"/>
      <c r="AS694" s="213"/>
      <c r="AT694" s="213"/>
      <c r="AU694" s="213"/>
      <c r="AV694" s="213"/>
      <c r="AW694" s="213"/>
      <c r="AX694" s="213"/>
      <c r="AY694" s="213"/>
    </row>
    <row r="695" spans="1:51" ht="14.6" x14ac:dyDescent="0.4">
      <c r="A695" s="783" t="str">
        <f>Tabla135[[#This Row],[Id Riesgo]]</f>
        <v>RC69</v>
      </c>
      <c r="B695" s="784" t="str">
        <f>Tabla135[[#This Row],[Riesgo]]</f>
        <v/>
      </c>
      <c r="C695" s="776" t="b">
        <f>Tabla135[[#This Row],[Identificado en paso 1 y 2?]]</f>
        <v>0</v>
      </c>
      <c r="D695" s="801" t="str">
        <f>_xlfn.XLOOKUP(Tabla135[[#This Row],[Id Riesgo]],Tabla13[Id Riesgo],Tabla13[Probabilidad],"",1)</f>
        <v/>
      </c>
      <c r="E695" s="801" t="str">
        <f>IF(C695=TRUE,_xlfn.XLOOKUP(Tabla135[[#This Row],[Id Riesgo]],Tabla13[Id Riesgo],Tabla13[Porcentaje Impacto],"",1),"")</f>
        <v/>
      </c>
      <c r="F695" s="290" t="str">
        <f t="shared" si="68"/>
        <v>RC69</v>
      </c>
      <c r="G695" s="414" t="b">
        <f>_xlfn.XLOOKUP(F695,Tabla13[Id Riesgo],Tabla13[Registro diligenciado],FALSE,1)</f>
        <v>0</v>
      </c>
      <c r="H695" s="290" t="str">
        <f>IF(G695,_xlfn.XLOOKUP(F695,Tabla6[Id Riesgo],Tabla6[DESCRIPCIÓN DEL RIESGO],FALSE,1),"")</f>
        <v/>
      </c>
      <c r="I695" s="327" t="str">
        <f>_xlfn.XLOOKUP(Tabla135[[#This Row],[Id Riesgo]],Tabla13[Id Riesgo],Tabla13[Probabilidad])</f>
        <v/>
      </c>
      <c r="J695" s="327" t="str">
        <f>_xlfn.XLOOKUP(Tabla135[[#This Row],[Id Riesgo]],Tabla13[Id Riesgo],Tabla13[Porcentaje Impacto],"",1)</f>
        <v/>
      </c>
      <c r="K695" s="311">
        <v>4</v>
      </c>
      <c r="L695" s="314"/>
      <c r="M695" s="314"/>
      <c r="N695" s="314"/>
      <c r="O695" s="295"/>
      <c r="P695" s="314"/>
      <c r="Q695" s="328" t="str">
        <f>_xlfn.TEXTJOIN(" ",TRUE,Tabla135[[#This Row],[Actividad - Acción ¿Qué?
Inicia con verbo]],Tabla135[[#This Row],[Complemento
(Observaciones o desviaciones)]])</f>
        <v/>
      </c>
      <c r="R695" s="295"/>
      <c r="S695" s="327" t="str">
        <f>_xlfn.XLOOKUP(Tabla135[[#This Row],[Tipo de control]],Tabla7[Tipo de control],Tabla7[Peso],"",1)</f>
        <v/>
      </c>
      <c r="T695" s="290" t="str">
        <f>_xlfn.XLOOKUP(Tabla135[[#This Row],[Tipo de control]],Tabla7[Tipo de control],Tabla7[Afectación matriz],"",1)</f>
        <v/>
      </c>
      <c r="U695" s="295"/>
      <c r="V695" s="327" t="str">
        <f>_xlfn.XLOOKUP(Tabla135[[#This Row],[Implementación]],Tabla11[Implementación],Tabla11[Peso],"",1)</f>
        <v/>
      </c>
      <c r="W695" s="295"/>
      <c r="X695" s="295"/>
      <c r="Y695" s="295"/>
      <c r="Z695" s="295"/>
      <c r="AA695" s="310" t="str">
        <f>IFERROR(Tabla135[[#This Row],[Peso del control]]+Tabla135[[#This Row],[Peso de la implementación]],"")</f>
        <v/>
      </c>
      <c r="AB695" s="310" t="str" cm="1">
        <f t="array" ref="AB695">IFERROR(IF(Tabla135[[#This Row],[Registro diligenciado]]=TRUE,_xlfn.IFS(AND(Tabla135[[#This Row],[No. de Control]]=1,Tabla135[[#This Row],[Desplazamiento en la Matriz]]="Probabilidad"),D695-(D695*Tabla135[[#This Row],[Valor del control]]),AND(Tabla135[[#This Row],[No. de Control]]&gt;1,Tabla135[[#This Row],[Desplazamiento en la Matriz]]="Probabilidad"),AB694-(AB694*Tabla135[[#This Row],[Valor del control]]),AND(Tabla135[[#This Row],[No. de Control]]=1,Tabla135[[#This Row],[Desplazamiento en la Matriz]]="Impacto"),D695,AND(Tabla135[[#This Row],[No. de Control]]&gt;1,Tabla135[[#This Row],[Desplazamiento en la Matriz]]="Impacto"),AB694),""),"")</f>
        <v/>
      </c>
      <c r="AC695" s="310" t="str" cm="1">
        <f t="array" ref="AC695">IFERROR(IF(Tabla135[[#This Row],[Registro diligenciado]]=TRUE,_xlfn.IFS(AND(Tabla135[[#This Row],[No. de Control]]=1,Tabla135[[#This Row],[Desplazamiento en la Matriz]]="Impacto"),E695-(E695*Tabla135[[#This Row],[Valor del control]]),AND(Tabla135[[#This Row],[No. de Control]]&gt;1,Tabla135[[#This Row],[Desplazamiento en la Matriz]]="Impacto"),AC694-(AC694*Tabla135[[#This Row],[Valor del control]]),AND(Tabla135[[#This Row],[No. de Control]]=1,Tabla135[[#This Row],[Desplazamiento en la Matriz]]="Probabilidad"),E695,AND(Tabla135[[#This Row],[No. de Control]]&gt;1,Tabla135[[#This Row],[Desplazamiento en la Matriz]]="Probabilidad"),AC694),""),"")</f>
        <v/>
      </c>
      <c r="AD695" s="310">
        <f>IFERROR(_xlfn.MINIFS(Tabla135[Probabilidad residual],Tabla135[Id Riesgo],Tabla135[[#This Row],[Id Riesgo]]),"")</f>
        <v>0</v>
      </c>
      <c r="AE695" s="310">
        <f>IFERROR(_xlfn.MINIFS(Tabla135[Impacto residual],Tabla135[Id Riesgo],Tabla135[[#This Row],[Id Riesgo]]),"")</f>
        <v>0</v>
      </c>
      <c r="AF695" s="310" t="str" cm="1">
        <f t="array" ref="AF6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5" s="310" t="str" cm="1">
        <f t="array" ref="AG6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5" s="213"/>
      <c r="AJ695" s="801">
        <f>_xlfn.MINIFS(Tabla135[Probabilidad residual],Tabla135[Id Riesgo],Tabla135[[#This Row],[Id Riesgo]])</f>
        <v>0</v>
      </c>
      <c r="AK695" s="801">
        <f>_xlfn.MINIFS(Tabla135[Impacto residual],Tabla135[Id Riesgo],Tabla135[[#This Row],[Id Riesgo]])</f>
        <v>0</v>
      </c>
      <c r="AL695" s="801"/>
      <c r="AM695" s="801"/>
      <c r="AN695" s="213"/>
      <c r="AO695" s="213"/>
      <c r="AP695" s="213"/>
      <c r="AQ695" s="213"/>
      <c r="AR695" s="213"/>
      <c r="AS695" s="213"/>
      <c r="AT695" s="213"/>
      <c r="AU695" s="213"/>
      <c r="AV695" s="213"/>
      <c r="AW695" s="213"/>
      <c r="AX695" s="213"/>
      <c r="AY695" s="213"/>
    </row>
    <row r="696" spans="1:51" ht="14.6" x14ac:dyDescent="0.4">
      <c r="A696" s="783" t="str">
        <f>Tabla135[[#This Row],[Id Riesgo]]</f>
        <v>RC69</v>
      </c>
      <c r="B696" s="784" t="str">
        <f>Tabla135[[#This Row],[Riesgo]]</f>
        <v/>
      </c>
      <c r="C696" s="776" t="b">
        <f>Tabla135[[#This Row],[Identificado en paso 1 y 2?]]</f>
        <v>0</v>
      </c>
      <c r="D696" s="801" t="str">
        <f>_xlfn.XLOOKUP(Tabla135[[#This Row],[Id Riesgo]],Tabla13[Id Riesgo],Tabla13[Probabilidad],"",1)</f>
        <v/>
      </c>
      <c r="E696" s="801" t="str">
        <f>IF(C696=TRUE,_xlfn.XLOOKUP(Tabla135[[#This Row],[Id Riesgo]],Tabla13[Id Riesgo],Tabla13[Porcentaje Impacto],"",1),"")</f>
        <v/>
      </c>
      <c r="F696" s="290" t="str">
        <f t="shared" si="68"/>
        <v>RC69</v>
      </c>
      <c r="G696" s="414" t="b">
        <f>_xlfn.XLOOKUP(F696,Tabla13[Id Riesgo],Tabla13[Registro diligenciado],FALSE,1)</f>
        <v>0</v>
      </c>
      <c r="H696" s="290" t="str">
        <f>IF(G696,_xlfn.XLOOKUP(F696,Tabla6[Id Riesgo],Tabla6[DESCRIPCIÓN DEL RIESGO],FALSE,1),"")</f>
        <v/>
      </c>
      <c r="I696" s="327" t="str">
        <f>_xlfn.XLOOKUP(Tabla135[[#This Row],[Id Riesgo]],Tabla13[Id Riesgo],Tabla13[Probabilidad])</f>
        <v/>
      </c>
      <c r="J696" s="327" t="str">
        <f>_xlfn.XLOOKUP(Tabla135[[#This Row],[Id Riesgo]],Tabla13[Id Riesgo],Tabla13[Porcentaje Impacto],"",1)</f>
        <v/>
      </c>
      <c r="K696" s="311">
        <v>5</v>
      </c>
      <c r="L696" s="314"/>
      <c r="M696" s="314"/>
      <c r="N696" s="314"/>
      <c r="O696" s="295"/>
      <c r="P696" s="314"/>
      <c r="Q696" s="328" t="str">
        <f>_xlfn.TEXTJOIN(" ",TRUE,Tabla135[[#This Row],[Actividad - Acción ¿Qué?
Inicia con verbo]],Tabla135[[#This Row],[Complemento
(Observaciones o desviaciones)]])</f>
        <v/>
      </c>
      <c r="R696" s="295"/>
      <c r="S696" s="327" t="str">
        <f>_xlfn.XLOOKUP(Tabla135[[#This Row],[Tipo de control]],Tabla7[Tipo de control],Tabla7[Peso],"",1)</f>
        <v/>
      </c>
      <c r="T696" s="290" t="str">
        <f>_xlfn.XLOOKUP(Tabla135[[#This Row],[Tipo de control]],Tabla7[Tipo de control],Tabla7[Afectación matriz],"",1)</f>
        <v/>
      </c>
      <c r="U696" s="295"/>
      <c r="V696" s="327" t="str">
        <f>_xlfn.XLOOKUP(Tabla135[[#This Row],[Implementación]],Tabla11[Implementación],Tabla11[Peso],"",1)</f>
        <v/>
      </c>
      <c r="W696" s="295"/>
      <c r="X696" s="295"/>
      <c r="Y696" s="295"/>
      <c r="Z696" s="295"/>
      <c r="AA696" s="310" t="str">
        <f>IFERROR(Tabla135[[#This Row],[Peso del control]]+Tabla135[[#This Row],[Peso de la implementación]],"")</f>
        <v/>
      </c>
      <c r="AB696" s="310" t="str" cm="1">
        <f t="array" ref="AB696">IFERROR(IF(Tabla135[[#This Row],[Registro diligenciado]]=TRUE,_xlfn.IFS(AND(Tabla135[[#This Row],[No. de Control]]=1,Tabla135[[#This Row],[Desplazamiento en la Matriz]]="Probabilidad"),D696-(D696*Tabla135[[#This Row],[Valor del control]]),AND(Tabla135[[#This Row],[No. de Control]]&gt;1,Tabla135[[#This Row],[Desplazamiento en la Matriz]]="Probabilidad"),AB695-(AB695*Tabla135[[#This Row],[Valor del control]]),AND(Tabla135[[#This Row],[No. de Control]]=1,Tabla135[[#This Row],[Desplazamiento en la Matriz]]="Impacto"),D696,AND(Tabla135[[#This Row],[No. de Control]]&gt;1,Tabla135[[#This Row],[Desplazamiento en la Matriz]]="Impacto"),AB695),""),"")</f>
        <v/>
      </c>
      <c r="AC696" s="310" t="str" cm="1">
        <f t="array" ref="AC696">IFERROR(IF(Tabla135[[#This Row],[Registro diligenciado]]=TRUE,_xlfn.IFS(AND(Tabla135[[#This Row],[No. de Control]]=1,Tabla135[[#This Row],[Desplazamiento en la Matriz]]="Impacto"),E696-(E696*Tabla135[[#This Row],[Valor del control]]),AND(Tabla135[[#This Row],[No. de Control]]&gt;1,Tabla135[[#This Row],[Desplazamiento en la Matriz]]="Impacto"),AC695-(AC695*Tabla135[[#This Row],[Valor del control]]),AND(Tabla135[[#This Row],[No. de Control]]=1,Tabla135[[#This Row],[Desplazamiento en la Matriz]]="Probabilidad"),E696,AND(Tabla135[[#This Row],[No. de Control]]&gt;1,Tabla135[[#This Row],[Desplazamiento en la Matriz]]="Probabilidad"),AC695),""),"")</f>
        <v/>
      </c>
      <c r="AD696" s="310">
        <f>IFERROR(_xlfn.MINIFS(Tabla135[Probabilidad residual],Tabla135[Id Riesgo],Tabla135[[#This Row],[Id Riesgo]]),"")</f>
        <v>0</v>
      </c>
      <c r="AE696" s="310">
        <f>IFERROR(_xlfn.MINIFS(Tabla135[Impacto residual],Tabla135[Id Riesgo],Tabla135[[#This Row],[Id Riesgo]]),"")</f>
        <v>0</v>
      </c>
      <c r="AF696" s="310" t="str" cm="1">
        <f t="array" ref="AF6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6" s="310" t="str" cm="1">
        <f t="array" ref="AG6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6" s="213"/>
      <c r="AJ696" s="801">
        <f>_xlfn.MINIFS(Tabla135[Probabilidad residual],Tabla135[Id Riesgo],Tabla135[[#This Row],[Id Riesgo]])</f>
        <v>0</v>
      </c>
      <c r="AK696" s="801">
        <f>_xlfn.MINIFS(Tabla135[Impacto residual],Tabla135[Id Riesgo],Tabla135[[#This Row],[Id Riesgo]])</f>
        <v>0</v>
      </c>
      <c r="AL696" s="801"/>
      <c r="AM696" s="801"/>
      <c r="AN696" s="213"/>
      <c r="AO696" s="213"/>
      <c r="AP696" s="213"/>
      <c r="AQ696" s="213"/>
      <c r="AR696" s="213"/>
      <c r="AS696" s="213"/>
      <c r="AT696" s="213"/>
      <c r="AU696" s="213"/>
      <c r="AV696" s="213"/>
      <c r="AW696" s="213"/>
      <c r="AX696" s="213"/>
      <c r="AY696" s="213"/>
    </row>
    <row r="697" spans="1:51" ht="14.6" x14ac:dyDescent="0.4">
      <c r="A697" s="783" t="str">
        <f>Tabla135[[#This Row],[Id Riesgo]]</f>
        <v>RC69</v>
      </c>
      <c r="B697" s="784" t="str">
        <f>Tabla135[[#This Row],[Riesgo]]</f>
        <v/>
      </c>
      <c r="C697" s="776" t="b">
        <f>Tabla135[[#This Row],[Identificado en paso 1 y 2?]]</f>
        <v>0</v>
      </c>
      <c r="D697" s="801" t="str">
        <f>_xlfn.XLOOKUP(Tabla135[[#This Row],[Id Riesgo]],Tabla13[Id Riesgo],Tabla13[Probabilidad],"",1)</f>
        <v/>
      </c>
      <c r="E697" s="801" t="str">
        <f>IF(C697=TRUE,_xlfn.XLOOKUP(Tabla135[[#This Row],[Id Riesgo]],Tabla13[Id Riesgo],Tabla13[Porcentaje Impacto],"",1),"")</f>
        <v/>
      </c>
      <c r="F697" s="290" t="str">
        <f t="shared" si="68"/>
        <v>RC69</v>
      </c>
      <c r="G697" s="414" t="b">
        <f>_xlfn.XLOOKUP(F697,Tabla13[Id Riesgo],Tabla13[Registro diligenciado],FALSE,1)</f>
        <v>0</v>
      </c>
      <c r="H697" s="290" t="str">
        <f>IF(G697,_xlfn.XLOOKUP(F697,Tabla6[Id Riesgo],Tabla6[DESCRIPCIÓN DEL RIESGO],FALSE,1),"")</f>
        <v/>
      </c>
      <c r="I697" s="327" t="str">
        <f>_xlfn.XLOOKUP(Tabla135[[#This Row],[Id Riesgo]],Tabla13[Id Riesgo],Tabla13[Probabilidad])</f>
        <v/>
      </c>
      <c r="J697" s="327" t="str">
        <f>_xlfn.XLOOKUP(Tabla135[[#This Row],[Id Riesgo]],Tabla13[Id Riesgo],Tabla13[Porcentaje Impacto],"",1)</f>
        <v/>
      </c>
      <c r="K697" s="311">
        <v>6</v>
      </c>
      <c r="L697" s="314"/>
      <c r="M697" s="314"/>
      <c r="N697" s="314"/>
      <c r="O697" s="295"/>
      <c r="P697" s="314"/>
      <c r="Q697" s="328" t="str">
        <f>_xlfn.TEXTJOIN(" ",TRUE,Tabla135[[#This Row],[Actividad - Acción ¿Qué?
Inicia con verbo]],Tabla135[[#This Row],[Complemento
(Observaciones o desviaciones)]])</f>
        <v/>
      </c>
      <c r="R697" s="295"/>
      <c r="S697" s="327" t="str">
        <f>_xlfn.XLOOKUP(Tabla135[[#This Row],[Tipo de control]],Tabla7[Tipo de control],Tabla7[Peso],"",1)</f>
        <v/>
      </c>
      <c r="T697" s="290" t="str">
        <f>_xlfn.XLOOKUP(Tabla135[[#This Row],[Tipo de control]],Tabla7[Tipo de control],Tabla7[Afectación matriz],"",1)</f>
        <v/>
      </c>
      <c r="U697" s="295"/>
      <c r="V697" s="327" t="str">
        <f>_xlfn.XLOOKUP(Tabla135[[#This Row],[Implementación]],Tabla11[Implementación],Tabla11[Peso],"",1)</f>
        <v/>
      </c>
      <c r="W697" s="295"/>
      <c r="X697" s="295"/>
      <c r="Y697" s="295"/>
      <c r="Z697" s="295"/>
      <c r="AA697" s="310" t="str">
        <f>IFERROR(Tabla135[[#This Row],[Peso del control]]+Tabla135[[#This Row],[Peso de la implementación]],"")</f>
        <v/>
      </c>
      <c r="AB697" s="310" t="str" cm="1">
        <f t="array" ref="AB697">IFERROR(IF(Tabla135[[#This Row],[Registro diligenciado]]=TRUE,_xlfn.IFS(AND(Tabla135[[#This Row],[No. de Control]]=1,Tabla135[[#This Row],[Desplazamiento en la Matriz]]="Probabilidad"),D697-(D697*Tabla135[[#This Row],[Valor del control]]),AND(Tabla135[[#This Row],[No. de Control]]&gt;1,Tabla135[[#This Row],[Desplazamiento en la Matriz]]="Probabilidad"),AB696-(AB696*Tabla135[[#This Row],[Valor del control]]),AND(Tabla135[[#This Row],[No. de Control]]=1,Tabla135[[#This Row],[Desplazamiento en la Matriz]]="Impacto"),D697,AND(Tabla135[[#This Row],[No. de Control]]&gt;1,Tabla135[[#This Row],[Desplazamiento en la Matriz]]="Impacto"),AB696),""),"")</f>
        <v/>
      </c>
      <c r="AC697" s="310" t="str" cm="1">
        <f t="array" ref="AC697">IFERROR(IF(Tabla135[[#This Row],[Registro diligenciado]]=TRUE,_xlfn.IFS(AND(Tabla135[[#This Row],[No. de Control]]=1,Tabla135[[#This Row],[Desplazamiento en la Matriz]]="Impacto"),E697-(E697*Tabla135[[#This Row],[Valor del control]]),AND(Tabla135[[#This Row],[No. de Control]]&gt;1,Tabla135[[#This Row],[Desplazamiento en la Matriz]]="Impacto"),AC696-(AC696*Tabla135[[#This Row],[Valor del control]]),AND(Tabla135[[#This Row],[No. de Control]]=1,Tabla135[[#This Row],[Desplazamiento en la Matriz]]="Probabilidad"),E697,AND(Tabla135[[#This Row],[No. de Control]]&gt;1,Tabla135[[#This Row],[Desplazamiento en la Matriz]]="Probabilidad"),AC696),""),"")</f>
        <v/>
      </c>
      <c r="AD697" s="310">
        <f>IFERROR(_xlfn.MINIFS(Tabla135[Probabilidad residual],Tabla135[Id Riesgo],Tabla135[[#This Row],[Id Riesgo]]),"")</f>
        <v>0</v>
      </c>
      <c r="AE697" s="310">
        <f>IFERROR(_xlfn.MINIFS(Tabla135[Impacto residual],Tabla135[Id Riesgo],Tabla135[[#This Row],[Id Riesgo]]),"")</f>
        <v>0</v>
      </c>
      <c r="AF697" s="310" t="str" cm="1">
        <f t="array" ref="AF6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7" s="310" t="str" cm="1">
        <f t="array" ref="AG6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7" s="213"/>
      <c r="AJ697" s="801">
        <f>_xlfn.MINIFS(Tabla135[Probabilidad residual],Tabla135[Id Riesgo],Tabla135[[#This Row],[Id Riesgo]])</f>
        <v>0</v>
      </c>
      <c r="AK697" s="801">
        <f>_xlfn.MINIFS(Tabla135[Impacto residual],Tabla135[Id Riesgo],Tabla135[[#This Row],[Id Riesgo]])</f>
        <v>0</v>
      </c>
      <c r="AL697" s="801"/>
      <c r="AM697" s="801"/>
      <c r="AN697" s="213"/>
      <c r="AO697" s="213"/>
      <c r="AP697" s="213"/>
      <c r="AQ697" s="213"/>
      <c r="AR697" s="213"/>
      <c r="AS697" s="213"/>
      <c r="AT697" s="213"/>
      <c r="AU697" s="213"/>
      <c r="AV697" s="213"/>
      <c r="AW697" s="213"/>
      <c r="AX697" s="213"/>
      <c r="AY697" s="213"/>
    </row>
    <row r="698" spans="1:51" ht="14.6" x14ac:dyDescent="0.4">
      <c r="A698" s="783" t="str">
        <f>Tabla135[[#This Row],[Id Riesgo]]</f>
        <v>RC69</v>
      </c>
      <c r="B698" s="784" t="str">
        <f>Tabla135[[#This Row],[Riesgo]]</f>
        <v/>
      </c>
      <c r="C698" s="776" t="b">
        <f>Tabla135[[#This Row],[Identificado en paso 1 y 2?]]</f>
        <v>0</v>
      </c>
      <c r="D698" s="801" t="str">
        <f>_xlfn.XLOOKUP(Tabla135[[#This Row],[Id Riesgo]],Tabla13[Id Riesgo],Tabla13[Probabilidad],"",1)</f>
        <v/>
      </c>
      <c r="E698" s="801" t="str">
        <f>IF(C698=TRUE,_xlfn.XLOOKUP(Tabla135[[#This Row],[Id Riesgo]],Tabla13[Id Riesgo],Tabla13[Porcentaje Impacto],"",1),"")</f>
        <v/>
      </c>
      <c r="F698" s="290" t="str">
        <f t="shared" si="68"/>
        <v>RC69</v>
      </c>
      <c r="G698" s="414" t="b">
        <f>_xlfn.XLOOKUP(F698,Tabla13[Id Riesgo],Tabla13[Registro diligenciado],FALSE,1)</f>
        <v>0</v>
      </c>
      <c r="H698" s="290" t="str">
        <f>IF(G698,_xlfn.XLOOKUP(F698,Tabla6[Id Riesgo],Tabla6[DESCRIPCIÓN DEL RIESGO],FALSE,1),"")</f>
        <v/>
      </c>
      <c r="I698" s="327" t="str">
        <f>_xlfn.XLOOKUP(Tabla135[[#This Row],[Id Riesgo]],Tabla13[Id Riesgo],Tabla13[Probabilidad])</f>
        <v/>
      </c>
      <c r="J698" s="327" t="str">
        <f>_xlfn.XLOOKUP(Tabla135[[#This Row],[Id Riesgo]],Tabla13[Id Riesgo],Tabla13[Porcentaje Impacto],"",1)</f>
        <v/>
      </c>
      <c r="K698" s="311">
        <v>7</v>
      </c>
      <c r="L698" s="314"/>
      <c r="M698" s="314"/>
      <c r="N698" s="314"/>
      <c r="O698" s="295"/>
      <c r="P698" s="314"/>
      <c r="Q698" s="328" t="str">
        <f>_xlfn.TEXTJOIN(" ",TRUE,Tabla135[[#This Row],[Actividad - Acción ¿Qué?
Inicia con verbo]],Tabla135[[#This Row],[Complemento
(Observaciones o desviaciones)]])</f>
        <v/>
      </c>
      <c r="R698" s="295"/>
      <c r="S698" s="327" t="str">
        <f>_xlfn.XLOOKUP(Tabla135[[#This Row],[Tipo de control]],Tabla7[Tipo de control],Tabla7[Peso],"",1)</f>
        <v/>
      </c>
      <c r="T698" s="290" t="str">
        <f>_xlfn.XLOOKUP(Tabla135[[#This Row],[Tipo de control]],Tabla7[Tipo de control],Tabla7[Afectación matriz],"",1)</f>
        <v/>
      </c>
      <c r="U698" s="295"/>
      <c r="V698" s="327" t="str">
        <f>_xlfn.XLOOKUP(Tabla135[[#This Row],[Implementación]],Tabla11[Implementación],Tabla11[Peso],"",1)</f>
        <v/>
      </c>
      <c r="W698" s="295"/>
      <c r="X698" s="295"/>
      <c r="Y698" s="295"/>
      <c r="Z698" s="295"/>
      <c r="AA698" s="310" t="str">
        <f>IFERROR(Tabla135[[#This Row],[Peso del control]]+Tabla135[[#This Row],[Peso de la implementación]],"")</f>
        <v/>
      </c>
      <c r="AB698" s="310" t="str" cm="1">
        <f t="array" ref="AB698">IFERROR(IF(Tabla135[[#This Row],[Registro diligenciado]]=TRUE,_xlfn.IFS(AND(Tabla135[[#This Row],[No. de Control]]=1,Tabla135[[#This Row],[Desplazamiento en la Matriz]]="Probabilidad"),D698-(D698*Tabla135[[#This Row],[Valor del control]]),AND(Tabla135[[#This Row],[No. de Control]]&gt;1,Tabla135[[#This Row],[Desplazamiento en la Matriz]]="Probabilidad"),AB697-(AB697*Tabla135[[#This Row],[Valor del control]]),AND(Tabla135[[#This Row],[No. de Control]]=1,Tabla135[[#This Row],[Desplazamiento en la Matriz]]="Impacto"),D698,AND(Tabla135[[#This Row],[No. de Control]]&gt;1,Tabla135[[#This Row],[Desplazamiento en la Matriz]]="Impacto"),AB697),""),"")</f>
        <v/>
      </c>
      <c r="AC698" s="310" t="str" cm="1">
        <f t="array" ref="AC698">IFERROR(IF(Tabla135[[#This Row],[Registro diligenciado]]=TRUE,_xlfn.IFS(AND(Tabla135[[#This Row],[No. de Control]]=1,Tabla135[[#This Row],[Desplazamiento en la Matriz]]="Impacto"),E698-(E698*Tabla135[[#This Row],[Valor del control]]),AND(Tabla135[[#This Row],[No. de Control]]&gt;1,Tabla135[[#This Row],[Desplazamiento en la Matriz]]="Impacto"),AC697-(AC697*Tabla135[[#This Row],[Valor del control]]),AND(Tabla135[[#This Row],[No. de Control]]=1,Tabla135[[#This Row],[Desplazamiento en la Matriz]]="Probabilidad"),E698,AND(Tabla135[[#This Row],[No. de Control]]&gt;1,Tabla135[[#This Row],[Desplazamiento en la Matriz]]="Probabilidad"),AC697),""),"")</f>
        <v/>
      </c>
      <c r="AD698" s="310">
        <f>IFERROR(_xlfn.MINIFS(Tabla135[Probabilidad residual],Tabla135[Id Riesgo],Tabla135[[#This Row],[Id Riesgo]]),"")</f>
        <v>0</v>
      </c>
      <c r="AE698" s="310">
        <f>IFERROR(_xlfn.MINIFS(Tabla135[Impacto residual],Tabla135[Id Riesgo],Tabla135[[#This Row],[Id Riesgo]]),"")</f>
        <v>0</v>
      </c>
      <c r="AF698" s="310" t="str" cm="1">
        <f t="array" ref="AF6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8" s="310" t="str" cm="1">
        <f t="array" ref="AG6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8" s="213"/>
      <c r="AJ698" s="801">
        <f>_xlfn.MINIFS(Tabla135[Probabilidad residual],Tabla135[Id Riesgo],Tabla135[[#This Row],[Id Riesgo]])</f>
        <v>0</v>
      </c>
      <c r="AK698" s="801">
        <f>_xlfn.MINIFS(Tabla135[Impacto residual],Tabla135[Id Riesgo],Tabla135[[#This Row],[Id Riesgo]])</f>
        <v>0</v>
      </c>
      <c r="AL698" s="801"/>
      <c r="AM698" s="801"/>
      <c r="AN698" s="213"/>
      <c r="AO698" s="213"/>
      <c r="AP698" s="213"/>
      <c r="AQ698" s="213"/>
      <c r="AR698" s="213"/>
      <c r="AS698" s="213"/>
      <c r="AT698" s="213"/>
      <c r="AU698" s="213"/>
      <c r="AV698" s="213"/>
      <c r="AW698" s="213"/>
      <c r="AX698" s="213"/>
      <c r="AY698" s="213"/>
    </row>
    <row r="699" spans="1:51" ht="14.6" x14ac:dyDescent="0.4">
      <c r="A699" s="783" t="str">
        <f>Tabla135[[#This Row],[Id Riesgo]]</f>
        <v>RC69</v>
      </c>
      <c r="B699" s="784" t="str">
        <f>Tabla135[[#This Row],[Riesgo]]</f>
        <v/>
      </c>
      <c r="C699" s="776" t="b">
        <f>Tabla135[[#This Row],[Identificado en paso 1 y 2?]]</f>
        <v>0</v>
      </c>
      <c r="D699" s="801" t="str">
        <f>_xlfn.XLOOKUP(Tabla135[[#This Row],[Id Riesgo]],Tabla13[Id Riesgo],Tabla13[Probabilidad],"",1)</f>
        <v/>
      </c>
      <c r="E699" s="801" t="str">
        <f>IF(C699=TRUE,_xlfn.XLOOKUP(Tabla135[[#This Row],[Id Riesgo]],Tabla13[Id Riesgo],Tabla13[Porcentaje Impacto],"",1),"")</f>
        <v/>
      </c>
      <c r="F699" s="290" t="str">
        <f t="shared" si="68"/>
        <v>RC69</v>
      </c>
      <c r="G699" s="414" t="b">
        <f>_xlfn.XLOOKUP(F699,Tabla13[Id Riesgo],Tabla13[Registro diligenciado],FALSE,1)</f>
        <v>0</v>
      </c>
      <c r="H699" s="290" t="str">
        <f>IF(G699,_xlfn.XLOOKUP(F699,Tabla6[Id Riesgo],Tabla6[DESCRIPCIÓN DEL RIESGO],FALSE,1),"")</f>
        <v/>
      </c>
      <c r="I699" s="327" t="str">
        <f>_xlfn.XLOOKUP(Tabla135[[#This Row],[Id Riesgo]],Tabla13[Id Riesgo],Tabla13[Probabilidad])</f>
        <v/>
      </c>
      <c r="J699" s="327" t="str">
        <f>_xlfn.XLOOKUP(Tabla135[[#This Row],[Id Riesgo]],Tabla13[Id Riesgo],Tabla13[Porcentaje Impacto],"",1)</f>
        <v/>
      </c>
      <c r="K699" s="311">
        <v>8</v>
      </c>
      <c r="L699" s="314"/>
      <c r="M699" s="314"/>
      <c r="N699" s="314"/>
      <c r="O699" s="295"/>
      <c r="P699" s="314"/>
      <c r="Q699" s="328" t="str">
        <f>_xlfn.TEXTJOIN(" ",TRUE,Tabla135[[#This Row],[Actividad - Acción ¿Qué?
Inicia con verbo]],Tabla135[[#This Row],[Complemento
(Observaciones o desviaciones)]])</f>
        <v/>
      </c>
      <c r="R699" s="295"/>
      <c r="S699" s="327" t="str">
        <f>_xlfn.XLOOKUP(Tabla135[[#This Row],[Tipo de control]],Tabla7[Tipo de control],Tabla7[Peso],"",1)</f>
        <v/>
      </c>
      <c r="T699" s="290" t="str">
        <f>_xlfn.XLOOKUP(Tabla135[[#This Row],[Tipo de control]],Tabla7[Tipo de control],Tabla7[Afectación matriz],"",1)</f>
        <v/>
      </c>
      <c r="U699" s="295"/>
      <c r="V699" s="327" t="str">
        <f>_xlfn.XLOOKUP(Tabla135[[#This Row],[Implementación]],Tabla11[Implementación],Tabla11[Peso],"",1)</f>
        <v/>
      </c>
      <c r="W699" s="295"/>
      <c r="X699" s="295"/>
      <c r="Y699" s="295"/>
      <c r="Z699" s="295"/>
      <c r="AA699" s="310" t="str">
        <f>IFERROR(Tabla135[[#This Row],[Peso del control]]+Tabla135[[#This Row],[Peso de la implementación]],"")</f>
        <v/>
      </c>
      <c r="AB699" s="310" t="str" cm="1">
        <f t="array" ref="AB699">IFERROR(IF(Tabla135[[#This Row],[Registro diligenciado]]=TRUE,_xlfn.IFS(AND(Tabla135[[#This Row],[No. de Control]]=1,Tabla135[[#This Row],[Desplazamiento en la Matriz]]="Probabilidad"),D699-(D699*Tabla135[[#This Row],[Valor del control]]),AND(Tabla135[[#This Row],[No. de Control]]&gt;1,Tabla135[[#This Row],[Desplazamiento en la Matriz]]="Probabilidad"),AB698-(AB698*Tabla135[[#This Row],[Valor del control]]),AND(Tabla135[[#This Row],[No. de Control]]=1,Tabla135[[#This Row],[Desplazamiento en la Matriz]]="Impacto"),D699,AND(Tabla135[[#This Row],[No. de Control]]&gt;1,Tabla135[[#This Row],[Desplazamiento en la Matriz]]="Impacto"),AB698),""),"")</f>
        <v/>
      </c>
      <c r="AC699" s="310" t="str" cm="1">
        <f t="array" ref="AC699">IFERROR(IF(Tabla135[[#This Row],[Registro diligenciado]]=TRUE,_xlfn.IFS(AND(Tabla135[[#This Row],[No. de Control]]=1,Tabla135[[#This Row],[Desplazamiento en la Matriz]]="Impacto"),E699-(E699*Tabla135[[#This Row],[Valor del control]]),AND(Tabla135[[#This Row],[No. de Control]]&gt;1,Tabla135[[#This Row],[Desplazamiento en la Matriz]]="Impacto"),AC698-(AC698*Tabla135[[#This Row],[Valor del control]]),AND(Tabla135[[#This Row],[No. de Control]]=1,Tabla135[[#This Row],[Desplazamiento en la Matriz]]="Probabilidad"),E699,AND(Tabla135[[#This Row],[No. de Control]]&gt;1,Tabla135[[#This Row],[Desplazamiento en la Matriz]]="Probabilidad"),AC698),""),"")</f>
        <v/>
      </c>
      <c r="AD699" s="310">
        <f>IFERROR(_xlfn.MINIFS(Tabla135[Probabilidad residual],Tabla135[Id Riesgo],Tabla135[[#This Row],[Id Riesgo]]),"")</f>
        <v>0</v>
      </c>
      <c r="AE699" s="310">
        <f>IFERROR(_xlfn.MINIFS(Tabla135[Impacto residual],Tabla135[Id Riesgo],Tabla135[[#This Row],[Id Riesgo]]),"")</f>
        <v>0</v>
      </c>
      <c r="AF699" s="310" t="str" cm="1">
        <f t="array" ref="AF6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699" s="310" t="str" cm="1">
        <f t="array" ref="AG6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6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699" s="213"/>
      <c r="AJ699" s="801">
        <f>_xlfn.MINIFS(Tabla135[Probabilidad residual],Tabla135[Id Riesgo],Tabla135[[#This Row],[Id Riesgo]])</f>
        <v>0</v>
      </c>
      <c r="AK699" s="801">
        <f>_xlfn.MINIFS(Tabla135[Impacto residual],Tabla135[Id Riesgo],Tabla135[[#This Row],[Id Riesgo]])</f>
        <v>0</v>
      </c>
      <c r="AL699" s="801"/>
      <c r="AM699" s="801"/>
      <c r="AN699" s="213"/>
      <c r="AO699" s="213"/>
      <c r="AP699" s="213"/>
      <c r="AQ699" s="213"/>
      <c r="AR699" s="213"/>
      <c r="AS699" s="213"/>
      <c r="AT699" s="213"/>
      <c r="AU699" s="213"/>
      <c r="AV699" s="213"/>
      <c r="AW699" s="213"/>
      <c r="AX699" s="213"/>
      <c r="AY699" s="213"/>
    </row>
    <row r="700" spans="1:51" ht="14.6" x14ac:dyDescent="0.4">
      <c r="A700" s="783" t="str">
        <f>Tabla135[[#This Row],[Id Riesgo]]</f>
        <v>RC69</v>
      </c>
      <c r="B700" s="784" t="str">
        <f>Tabla135[[#This Row],[Riesgo]]</f>
        <v/>
      </c>
      <c r="C700" s="776" t="b">
        <f>Tabla135[[#This Row],[Identificado en paso 1 y 2?]]</f>
        <v>0</v>
      </c>
      <c r="D700" s="801" t="str">
        <f>_xlfn.XLOOKUP(Tabla135[[#This Row],[Id Riesgo]],Tabla13[Id Riesgo],Tabla13[Probabilidad],"",1)</f>
        <v/>
      </c>
      <c r="E700" s="801" t="str">
        <f>IF(C700=TRUE,_xlfn.XLOOKUP(Tabla135[[#This Row],[Id Riesgo]],Tabla13[Id Riesgo],Tabla13[Porcentaje Impacto],"",1),"")</f>
        <v/>
      </c>
      <c r="F700" s="290" t="str">
        <f t="shared" si="68"/>
        <v>RC69</v>
      </c>
      <c r="G700" s="414" t="b">
        <f>_xlfn.XLOOKUP(F700,Tabla13[Id Riesgo],Tabla13[Registro diligenciado],FALSE,1)</f>
        <v>0</v>
      </c>
      <c r="H700" s="290" t="str">
        <f>IF(G700,_xlfn.XLOOKUP(F700,Tabla6[Id Riesgo],Tabla6[DESCRIPCIÓN DEL RIESGO],FALSE,1),"")</f>
        <v/>
      </c>
      <c r="I700" s="327" t="str">
        <f>_xlfn.XLOOKUP(Tabla135[[#This Row],[Id Riesgo]],Tabla13[Id Riesgo],Tabla13[Probabilidad])</f>
        <v/>
      </c>
      <c r="J700" s="327" t="str">
        <f>_xlfn.XLOOKUP(Tabla135[[#This Row],[Id Riesgo]],Tabla13[Id Riesgo],Tabla13[Porcentaje Impacto],"",1)</f>
        <v/>
      </c>
      <c r="K700" s="311">
        <v>9</v>
      </c>
      <c r="L700" s="314"/>
      <c r="M700" s="314"/>
      <c r="N700" s="314"/>
      <c r="O700" s="295"/>
      <c r="P700" s="314"/>
      <c r="Q700" s="328" t="str">
        <f>_xlfn.TEXTJOIN(" ",TRUE,Tabla135[[#This Row],[Actividad - Acción ¿Qué?
Inicia con verbo]],Tabla135[[#This Row],[Complemento
(Observaciones o desviaciones)]])</f>
        <v/>
      </c>
      <c r="R700" s="295"/>
      <c r="S700" s="327" t="str">
        <f>_xlfn.XLOOKUP(Tabla135[[#This Row],[Tipo de control]],Tabla7[Tipo de control],Tabla7[Peso],"",1)</f>
        <v/>
      </c>
      <c r="T700" s="290" t="str">
        <f>_xlfn.XLOOKUP(Tabla135[[#This Row],[Tipo de control]],Tabla7[Tipo de control],Tabla7[Afectación matriz],"",1)</f>
        <v/>
      </c>
      <c r="U700" s="295"/>
      <c r="V700" s="327" t="str">
        <f>_xlfn.XLOOKUP(Tabla135[[#This Row],[Implementación]],Tabla11[Implementación],Tabla11[Peso],"",1)</f>
        <v/>
      </c>
      <c r="W700" s="295"/>
      <c r="X700" s="295"/>
      <c r="Y700" s="295"/>
      <c r="Z700" s="295"/>
      <c r="AA700" s="310" t="str">
        <f>IFERROR(Tabla135[[#This Row],[Peso del control]]+Tabla135[[#This Row],[Peso de la implementación]],"")</f>
        <v/>
      </c>
      <c r="AB700" s="310" t="str" cm="1">
        <f t="array" ref="AB700">IFERROR(IF(Tabla135[[#This Row],[Registro diligenciado]]=TRUE,_xlfn.IFS(AND(Tabla135[[#This Row],[No. de Control]]=1,Tabla135[[#This Row],[Desplazamiento en la Matriz]]="Probabilidad"),D700-(D700*Tabla135[[#This Row],[Valor del control]]),AND(Tabla135[[#This Row],[No. de Control]]&gt;1,Tabla135[[#This Row],[Desplazamiento en la Matriz]]="Probabilidad"),AB699-(AB699*Tabla135[[#This Row],[Valor del control]]),AND(Tabla135[[#This Row],[No. de Control]]=1,Tabla135[[#This Row],[Desplazamiento en la Matriz]]="Impacto"),D700,AND(Tabla135[[#This Row],[No. de Control]]&gt;1,Tabla135[[#This Row],[Desplazamiento en la Matriz]]="Impacto"),AB699),""),"")</f>
        <v/>
      </c>
      <c r="AC700" s="310" t="str" cm="1">
        <f t="array" ref="AC700">IFERROR(IF(Tabla135[[#This Row],[Registro diligenciado]]=TRUE,_xlfn.IFS(AND(Tabla135[[#This Row],[No. de Control]]=1,Tabla135[[#This Row],[Desplazamiento en la Matriz]]="Impacto"),E700-(E700*Tabla135[[#This Row],[Valor del control]]),AND(Tabla135[[#This Row],[No. de Control]]&gt;1,Tabla135[[#This Row],[Desplazamiento en la Matriz]]="Impacto"),AC699-(AC699*Tabla135[[#This Row],[Valor del control]]),AND(Tabla135[[#This Row],[No. de Control]]=1,Tabla135[[#This Row],[Desplazamiento en la Matriz]]="Probabilidad"),E700,AND(Tabla135[[#This Row],[No. de Control]]&gt;1,Tabla135[[#This Row],[Desplazamiento en la Matriz]]="Probabilidad"),AC699),""),"")</f>
        <v/>
      </c>
      <c r="AD700" s="310">
        <f>IFERROR(_xlfn.MINIFS(Tabla135[Probabilidad residual],Tabla135[Id Riesgo],Tabla135[[#This Row],[Id Riesgo]]),"")</f>
        <v>0</v>
      </c>
      <c r="AE700" s="310">
        <f>IFERROR(_xlfn.MINIFS(Tabla135[Impacto residual],Tabla135[Id Riesgo],Tabla135[[#This Row],[Id Riesgo]]),"")</f>
        <v>0</v>
      </c>
      <c r="AF700" s="310" t="str" cm="1">
        <f t="array" ref="AF7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0" s="310" t="str" cm="1">
        <f t="array" ref="AG7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0" s="213"/>
      <c r="AJ700" s="801">
        <f>_xlfn.MINIFS(Tabla135[Probabilidad residual],Tabla135[Id Riesgo],Tabla135[[#This Row],[Id Riesgo]])</f>
        <v>0</v>
      </c>
      <c r="AK700" s="801">
        <f>_xlfn.MINIFS(Tabla135[Impacto residual],Tabla135[Id Riesgo],Tabla135[[#This Row],[Id Riesgo]])</f>
        <v>0</v>
      </c>
      <c r="AL700" s="801"/>
      <c r="AM700" s="801"/>
      <c r="AN700" s="213"/>
      <c r="AO700" s="213"/>
      <c r="AP700" s="213"/>
      <c r="AQ700" s="213"/>
      <c r="AR700" s="213"/>
      <c r="AS700" s="213"/>
      <c r="AT700" s="213"/>
      <c r="AU700" s="213"/>
      <c r="AV700" s="213"/>
      <c r="AW700" s="213"/>
      <c r="AX700" s="213"/>
      <c r="AY700" s="213"/>
    </row>
    <row r="701" spans="1:51" ht="14.6" x14ac:dyDescent="0.4">
      <c r="A701" s="783" t="str">
        <f>Tabla135[[#This Row],[Id Riesgo]]</f>
        <v>RC69</v>
      </c>
      <c r="B701" s="784" t="str">
        <f>Tabla135[[#This Row],[Riesgo]]</f>
        <v/>
      </c>
      <c r="C701" s="776" t="b">
        <f>Tabla135[[#This Row],[Identificado en paso 1 y 2?]]</f>
        <v>0</v>
      </c>
      <c r="D701" s="801" t="str">
        <f>_xlfn.XLOOKUP(Tabla135[[#This Row],[Id Riesgo]],Tabla13[Id Riesgo],Tabla13[Probabilidad],"",1)</f>
        <v/>
      </c>
      <c r="E701" s="801" t="str">
        <f>IF(C701=TRUE,_xlfn.XLOOKUP(Tabla135[[#This Row],[Id Riesgo]],Tabla13[Id Riesgo],Tabla13[Porcentaje Impacto],"",1),"")</f>
        <v/>
      </c>
      <c r="F701" s="290" t="str">
        <f t="shared" si="68"/>
        <v>RC69</v>
      </c>
      <c r="G701" s="414" t="b">
        <f>_xlfn.XLOOKUP(F701,Tabla13[Id Riesgo],Tabla13[Registro diligenciado],FALSE,1)</f>
        <v>0</v>
      </c>
      <c r="H701" s="290" t="str">
        <f>IF(G701,_xlfn.XLOOKUP(F701,Tabla6[Id Riesgo],Tabla6[DESCRIPCIÓN DEL RIESGO],FALSE,1),"")</f>
        <v/>
      </c>
      <c r="I701" s="327" t="str">
        <f>_xlfn.XLOOKUP(Tabla135[[#This Row],[Id Riesgo]],Tabla13[Id Riesgo],Tabla13[Probabilidad])</f>
        <v/>
      </c>
      <c r="J701" s="327" t="str">
        <f>_xlfn.XLOOKUP(Tabla135[[#This Row],[Id Riesgo]],Tabla13[Id Riesgo],Tabla13[Porcentaje Impacto],"",1)</f>
        <v/>
      </c>
      <c r="K701" s="311">
        <v>10</v>
      </c>
      <c r="L701" s="314"/>
      <c r="M701" s="314"/>
      <c r="N701" s="314"/>
      <c r="O701" s="295"/>
      <c r="P701" s="314"/>
      <c r="Q701" s="328" t="str">
        <f>_xlfn.TEXTJOIN(" ",TRUE,Tabla135[[#This Row],[Actividad - Acción ¿Qué?
Inicia con verbo]],Tabla135[[#This Row],[Complemento
(Observaciones o desviaciones)]])</f>
        <v/>
      </c>
      <c r="R701" s="295"/>
      <c r="S701" s="327" t="str">
        <f>_xlfn.XLOOKUP(Tabla135[[#This Row],[Tipo de control]],Tabla7[Tipo de control],Tabla7[Peso],"",1)</f>
        <v/>
      </c>
      <c r="T701" s="290" t="str">
        <f>_xlfn.XLOOKUP(Tabla135[[#This Row],[Tipo de control]],Tabla7[Tipo de control],Tabla7[Afectación matriz],"",1)</f>
        <v/>
      </c>
      <c r="U701" s="295"/>
      <c r="V701" s="327" t="str">
        <f>_xlfn.XLOOKUP(Tabla135[[#This Row],[Implementación]],Tabla11[Implementación],Tabla11[Peso],"",1)</f>
        <v/>
      </c>
      <c r="W701" s="295"/>
      <c r="X701" s="295"/>
      <c r="Y701" s="295"/>
      <c r="Z701" s="295"/>
      <c r="AA701" s="310" t="str">
        <f>IFERROR(Tabla135[[#This Row],[Peso del control]]+Tabla135[[#This Row],[Peso de la implementación]],"")</f>
        <v/>
      </c>
      <c r="AB701" s="310" t="str" cm="1">
        <f t="array" ref="AB701">IFERROR(IF(Tabla135[[#This Row],[Registro diligenciado]]=TRUE,_xlfn.IFS(AND(Tabla135[[#This Row],[No. de Control]]=1,Tabla135[[#This Row],[Desplazamiento en la Matriz]]="Probabilidad"),D701-(D701*Tabla135[[#This Row],[Valor del control]]),AND(Tabla135[[#This Row],[No. de Control]]&gt;1,Tabla135[[#This Row],[Desplazamiento en la Matriz]]="Probabilidad"),AB700-(AB700*Tabla135[[#This Row],[Valor del control]]),AND(Tabla135[[#This Row],[No. de Control]]=1,Tabla135[[#This Row],[Desplazamiento en la Matriz]]="Impacto"),D701,AND(Tabla135[[#This Row],[No. de Control]]&gt;1,Tabla135[[#This Row],[Desplazamiento en la Matriz]]="Impacto"),AB700),""),"")</f>
        <v/>
      </c>
      <c r="AC701" s="310" t="str" cm="1">
        <f t="array" ref="AC701">IFERROR(IF(Tabla135[[#This Row],[Registro diligenciado]]=TRUE,_xlfn.IFS(AND(Tabla135[[#This Row],[No. de Control]]=1,Tabla135[[#This Row],[Desplazamiento en la Matriz]]="Impacto"),E701-(E701*Tabla135[[#This Row],[Valor del control]]),AND(Tabla135[[#This Row],[No. de Control]]&gt;1,Tabla135[[#This Row],[Desplazamiento en la Matriz]]="Impacto"),AC700-(AC700*Tabla135[[#This Row],[Valor del control]]),AND(Tabla135[[#This Row],[No. de Control]]=1,Tabla135[[#This Row],[Desplazamiento en la Matriz]]="Probabilidad"),E701,AND(Tabla135[[#This Row],[No. de Control]]&gt;1,Tabla135[[#This Row],[Desplazamiento en la Matriz]]="Probabilidad"),AC700),""),"")</f>
        <v/>
      </c>
      <c r="AD701" s="310">
        <f>IFERROR(_xlfn.MINIFS(Tabla135[Probabilidad residual],Tabla135[Id Riesgo],Tabla135[[#This Row],[Id Riesgo]]),"")</f>
        <v>0</v>
      </c>
      <c r="AE701" s="310">
        <f>IFERROR(_xlfn.MINIFS(Tabla135[Impacto residual],Tabla135[Id Riesgo],Tabla135[[#This Row],[Id Riesgo]]),"")</f>
        <v>0</v>
      </c>
      <c r="AF701" s="310" t="str" cm="1">
        <f t="array" ref="AF7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1" s="310" t="str" cm="1">
        <f t="array" ref="AG7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1" s="213"/>
      <c r="AJ701" s="801">
        <f>_xlfn.MINIFS(Tabla135[Probabilidad residual],Tabla135[Id Riesgo],Tabla135[[#This Row],[Id Riesgo]])</f>
        <v>0</v>
      </c>
      <c r="AK701" s="801">
        <f>_xlfn.MINIFS(Tabla135[Impacto residual],Tabla135[Id Riesgo],Tabla135[[#This Row],[Id Riesgo]])</f>
        <v>0</v>
      </c>
      <c r="AL701" s="801"/>
      <c r="AM701" s="801"/>
      <c r="AN701" s="213"/>
      <c r="AO701" s="213"/>
      <c r="AP701" s="213"/>
      <c r="AQ701" s="213"/>
      <c r="AR701" s="213"/>
      <c r="AS701" s="213"/>
      <c r="AT701" s="213"/>
      <c r="AU701" s="213"/>
      <c r="AV701" s="213"/>
      <c r="AW701" s="213"/>
      <c r="AX701" s="213"/>
      <c r="AY701" s="213"/>
    </row>
    <row r="702" spans="1:51" ht="14.6" x14ac:dyDescent="0.4">
      <c r="A702" s="783" t="str">
        <f>Tabla135[[#This Row],[Id Riesgo]]</f>
        <v>RC70</v>
      </c>
      <c r="B702" s="784" t="str">
        <f>Tabla135[[#This Row],[Riesgo]]</f>
        <v/>
      </c>
      <c r="C702" s="776" t="b">
        <f>Tabla135[[#This Row],[Identificado en paso 1 y 2?]]</f>
        <v>0</v>
      </c>
      <c r="D702" s="801" t="str">
        <f>_xlfn.XLOOKUP(Tabla135[[#This Row],[Id Riesgo]],Tabla13[Id Riesgo],Tabla13[Probabilidad],"",1)</f>
        <v/>
      </c>
      <c r="E702" s="801" t="str">
        <f>IF(C702=TRUE,_xlfn.XLOOKUP(Tabla135[[#This Row],[Id Riesgo]],Tabla13[Id Riesgo],Tabla13[Porcentaje Impacto],"",1),"")</f>
        <v/>
      </c>
      <c r="F702" s="290" t="s">
        <v>661</v>
      </c>
      <c r="G702" s="414" t="b">
        <f>_xlfn.XLOOKUP(F702,Tabla13[Id Riesgo],Tabla13[Registro diligenciado],FALSE,1)</f>
        <v>0</v>
      </c>
      <c r="H702" s="290" t="str">
        <f>IF(G702,_xlfn.XLOOKUP(F702,Tabla6[Id Riesgo],Tabla6[DESCRIPCIÓN DEL RIESGO],FALSE,1),"")</f>
        <v/>
      </c>
      <c r="I702" s="327" t="str">
        <f>_xlfn.XLOOKUP(Tabla135[[#This Row],[Id Riesgo]],Tabla13[Id Riesgo],Tabla13[Probabilidad])</f>
        <v/>
      </c>
      <c r="J702" s="327" t="str">
        <f>_xlfn.XLOOKUP(Tabla135[[#This Row],[Id Riesgo]],Tabla13[Id Riesgo],Tabla13[Porcentaje Impacto],"",1)</f>
        <v/>
      </c>
      <c r="K702" s="311">
        <v>1</v>
      </c>
      <c r="L702" s="314"/>
      <c r="M702" s="314"/>
      <c r="N702" s="314"/>
      <c r="O702" s="295"/>
      <c r="P702" s="314"/>
      <c r="Q702" s="328" t="str">
        <f>_xlfn.TEXTJOIN(" ",TRUE,Tabla135[[#This Row],[Actividad - Acción ¿Qué?
Inicia con verbo]],Tabla135[[#This Row],[Complemento
(Observaciones o desviaciones)]])</f>
        <v/>
      </c>
      <c r="R702" s="295"/>
      <c r="S702" s="327" t="str">
        <f>_xlfn.XLOOKUP(Tabla135[[#This Row],[Tipo de control]],Tabla7[Tipo de control],Tabla7[Peso],"",1)</f>
        <v/>
      </c>
      <c r="T702" s="290" t="str">
        <f>_xlfn.XLOOKUP(Tabla135[[#This Row],[Tipo de control]],Tabla7[Tipo de control],Tabla7[Afectación matriz],"",1)</f>
        <v/>
      </c>
      <c r="U702" s="295"/>
      <c r="V702" s="327" t="str">
        <f>_xlfn.XLOOKUP(Tabla135[[#This Row],[Implementación]],Tabla11[Implementación],Tabla11[Peso],"",1)</f>
        <v/>
      </c>
      <c r="W702" s="295"/>
      <c r="X702" s="295"/>
      <c r="Y702" s="295"/>
      <c r="Z702" s="295"/>
      <c r="AA702" s="310" t="str">
        <f>IFERROR(Tabla135[[#This Row],[Peso del control]]+Tabla135[[#This Row],[Peso de la implementación]],"")</f>
        <v/>
      </c>
      <c r="AB702" s="310" t="str" cm="1">
        <f t="array" ref="AB702">IFERROR(IF(Tabla135[[#This Row],[Registro diligenciado]]=TRUE,_xlfn.IFS(AND(Tabla135[[#This Row],[No. de Control]]=1,Tabla135[[#This Row],[Desplazamiento en la Matriz]]="Probabilidad"),D702-(D702*Tabla135[[#This Row],[Valor del control]]),AND(Tabla135[[#This Row],[No. de Control]]&gt;1,Tabla135[[#This Row],[Desplazamiento en la Matriz]]="Probabilidad"),AB701-(AB701*Tabla135[[#This Row],[Valor del control]]),AND(Tabla135[[#This Row],[No. de Control]]=1,Tabla135[[#This Row],[Desplazamiento en la Matriz]]="Impacto"),D702,AND(Tabla135[[#This Row],[No. de Control]]&gt;1,Tabla135[[#This Row],[Desplazamiento en la Matriz]]="Impacto"),AB701),""),"")</f>
        <v/>
      </c>
      <c r="AC702" s="310" t="str" cm="1">
        <f t="array" ref="AC702">IFERROR(IF(Tabla135[[#This Row],[Registro diligenciado]]=TRUE,_xlfn.IFS(AND(Tabla135[[#This Row],[No. de Control]]=1,Tabla135[[#This Row],[Desplazamiento en la Matriz]]="Impacto"),E702-(E702*Tabla135[[#This Row],[Valor del control]]),AND(Tabla135[[#This Row],[No. de Control]]&gt;1,Tabla135[[#This Row],[Desplazamiento en la Matriz]]="Impacto"),AC701-(AC701*Tabla135[[#This Row],[Valor del control]]),AND(Tabla135[[#This Row],[No. de Control]]=1,Tabla135[[#This Row],[Desplazamiento en la Matriz]]="Probabilidad"),E702,AND(Tabla135[[#This Row],[No. de Control]]&gt;1,Tabla135[[#This Row],[Desplazamiento en la Matriz]]="Probabilidad"),AC701),""),"")</f>
        <v/>
      </c>
      <c r="AD702" s="310">
        <f>IFERROR(_xlfn.MINIFS(Tabla135[Probabilidad residual],Tabla135[Id Riesgo],Tabla135[[#This Row],[Id Riesgo]]),"")</f>
        <v>0</v>
      </c>
      <c r="AE702" s="310">
        <f>IFERROR(_xlfn.MINIFS(Tabla135[Impacto residual],Tabla135[Id Riesgo],Tabla135[[#This Row],[Id Riesgo]]),"")</f>
        <v>0</v>
      </c>
      <c r="AF702" s="310" t="str" cm="1">
        <f t="array" ref="AF7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2" s="310" t="str" cm="1">
        <f t="array" ref="AG7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2" s="213"/>
      <c r="AJ702" s="801">
        <f>_xlfn.MINIFS(Tabla135[Probabilidad residual],Tabla135[Id Riesgo],Tabla135[[#This Row],[Id Riesgo]])</f>
        <v>0</v>
      </c>
      <c r="AK702" s="801">
        <f>_xlfn.MINIFS(Tabla135[Impacto residual],Tabla135[Id Riesgo],Tabla135[[#This Row],[Id Riesgo]])</f>
        <v>0</v>
      </c>
      <c r="AL702" s="801" t="str" cm="1">
        <f t="array" ref="AL702">IFERROR(_xlfn.IFS(AND(AJ702&gt;=CONFIGURACIÓN!$BF$6,AJ702&lt;=CONFIGURACIÓN!$BG$6),CONFIGURACIÓN!$BE$6,AND(AJ702&gt;=CONFIGURACIÓN!$BF$7,AJ702&lt;=CONFIGURACIÓN!$BG$7),CONFIGURACIÓN!$BE$7,AND(AJ702&gt;=CONFIGURACIÓN!$BF$8,AJ702&lt;=CONFIGURACIÓN!$BG$8),CONFIGURACIÓN!$BE$8,AND(AJ702&gt;=CONFIGURACIÓN!$BF$9,AJ702&lt;=CONFIGURACIÓN!$BG$9),CONFIGURACIÓN!$BE$9,AND(AJ702&gt;=CONFIGURACIÓN!$BF$10,AJ702&lt;=CONFIGURACIÓN!$BG$10),CONFIGURACIÓN!$BE$10),"")</f>
        <v/>
      </c>
      <c r="AM702" s="801" t="str" cm="1">
        <f t="array" ref="AM702">IFERROR(_xlfn.IFS(AND(AK702&gt;=CONFIGURACIÓN!$BJ$6,AK702&lt;=CONFIGURACIÓN!$BK$6),CONFIGURACIÓN!$BI$6,AND(AK702&gt;=CONFIGURACIÓN!$BJ$7,AK702&lt;=CONFIGURACIÓN!$BK$7),CONFIGURACIÓN!$BI$7,AND(AK702&gt;=CONFIGURACIÓN!$BJ$8,AK702&lt;=CONFIGURACIÓN!$BK$8),CONFIGURACIÓN!$BI$8,AND(AK702&gt;=CONFIGURACIÓN!$BJ$9,AK702&lt;=CONFIGURACIÓN!$BK$9),CONFIGURACIÓN!$BI$9,AND(AK702&gt;=CONFIGURACIÓN!$BJ$10,AK702&lt;=CONFIGURACIÓN!$BK$10),CONFIGURACIÓN!$BI$10),"")</f>
        <v/>
      </c>
      <c r="AN702" s="213"/>
      <c r="AO702" s="213"/>
      <c r="AP702" s="213"/>
      <c r="AQ702" s="213"/>
      <c r="AR702" s="213"/>
      <c r="AS702" s="213"/>
      <c r="AT702" s="213"/>
      <c r="AU702" s="213"/>
      <c r="AV702" s="213"/>
      <c r="AW702" s="213"/>
      <c r="AX702" s="213"/>
      <c r="AY702" s="213"/>
    </row>
    <row r="703" spans="1:51" ht="14.6" x14ac:dyDescent="0.4">
      <c r="A703" s="783" t="str">
        <f>Tabla135[[#This Row],[Id Riesgo]]</f>
        <v>RC70</v>
      </c>
      <c r="B703" s="784" t="str">
        <f>Tabla135[[#This Row],[Riesgo]]</f>
        <v/>
      </c>
      <c r="C703" s="776" t="b">
        <f>Tabla135[[#This Row],[Identificado en paso 1 y 2?]]</f>
        <v>0</v>
      </c>
      <c r="D703" s="801" t="str">
        <f>_xlfn.XLOOKUP(Tabla135[[#This Row],[Id Riesgo]],Tabla13[Id Riesgo],Tabla13[Probabilidad],"",1)</f>
        <v/>
      </c>
      <c r="E703" s="801" t="str">
        <f>IF(C703=TRUE,_xlfn.XLOOKUP(Tabla135[[#This Row],[Id Riesgo]],Tabla13[Id Riesgo],Tabla13[Porcentaje Impacto],"",1),"")</f>
        <v/>
      </c>
      <c r="F703" s="290" t="str">
        <f t="shared" ref="F703:F711" si="69">F702</f>
        <v>RC70</v>
      </c>
      <c r="G703" s="414" t="b">
        <f>_xlfn.XLOOKUP(F703,Tabla13[Id Riesgo],Tabla13[Registro diligenciado],FALSE,1)</f>
        <v>0</v>
      </c>
      <c r="H703" s="290" t="str">
        <f>IF(G703,_xlfn.XLOOKUP(F703,Tabla6[Id Riesgo],Tabla6[DESCRIPCIÓN DEL RIESGO],FALSE,1),"")</f>
        <v/>
      </c>
      <c r="I703" s="327" t="str">
        <f>_xlfn.XLOOKUP(Tabla135[[#This Row],[Id Riesgo]],Tabla13[Id Riesgo],Tabla13[Probabilidad])</f>
        <v/>
      </c>
      <c r="J703" s="327" t="str">
        <f>_xlfn.XLOOKUP(Tabla135[[#This Row],[Id Riesgo]],Tabla13[Id Riesgo],Tabla13[Porcentaje Impacto],"",1)</f>
        <v/>
      </c>
      <c r="K703" s="311">
        <v>2</v>
      </c>
      <c r="L703" s="314"/>
      <c r="M703" s="314"/>
      <c r="N703" s="314"/>
      <c r="O703" s="295"/>
      <c r="P703" s="314"/>
      <c r="Q703" s="328" t="str">
        <f>_xlfn.TEXTJOIN(" ",TRUE,Tabla135[[#This Row],[Actividad - Acción ¿Qué?
Inicia con verbo]],Tabla135[[#This Row],[Complemento
(Observaciones o desviaciones)]])</f>
        <v/>
      </c>
      <c r="R703" s="295"/>
      <c r="S703" s="327" t="str">
        <f>_xlfn.XLOOKUP(Tabla135[[#This Row],[Tipo de control]],Tabla7[Tipo de control],Tabla7[Peso],"",1)</f>
        <v/>
      </c>
      <c r="T703" s="290" t="str">
        <f>_xlfn.XLOOKUP(Tabla135[[#This Row],[Tipo de control]],Tabla7[Tipo de control],Tabla7[Afectación matriz],"",1)</f>
        <v/>
      </c>
      <c r="U703" s="295"/>
      <c r="V703" s="327" t="str">
        <f>_xlfn.XLOOKUP(Tabla135[[#This Row],[Implementación]],Tabla11[Implementación],Tabla11[Peso],"",1)</f>
        <v/>
      </c>
      <c r="W703" s="295"/>
      <c r="X703" s="295"/>
      <c r="Y703" s="295"/>
      <c r="Z703" s="295"/>
      <c r="AA703" s="310" t="str">
        <f>IFERROR(Tabla135[[#This Row],[Peso del control]]+Tabla135[[#This Row],[Peso de la implementación]],"")</f>
        <v/>
      </c>
      <c r="AB703" s="310" t="str" cm="1">
        <f t="array" ref="AB703">IFERROR(IF(Tabla135[[#This Row],[Registro diligenciado]]=TRUE,_xlfn.IFS(AND(Tabla135[[#This Row],[No. de Control]]=1,Tabla135[[#This Row],[Desplazamiento en la Matriz]]="Probabilidad"),D703-(D703*Tabla135[[#This Row],[Valor del control]]),AND(Tabla135[[#This Row],[No. de Control]]&gt;1,Tabla135[[#This Row],[Desplazamiento en la Matriz]]="Probabilidad"),AB702-(AB702*Tabla135[[#This Row],[Valor del control]]),AND(Tabla135[[#This Row],[No. de Control]]=1,Tabla135[[#This Row],[Desplazamiento en la Matriz]]="Impacto"),D703,AND(Tabla135[[#This Row],[No. de Control]]&gt;1,Tabla135[[#This Row],[Desplazamiento en la Matriz]]="Impacto"),AB702),""),"")</f>
        <v/>
      </c>
      <c r="AC703" s="310" t="str" cm="1">
        <f t="array" ref="AC703">IFERROR(IF(Tabla135[[#This Row],[Registro diligenciado]]=TRUE,_xlfn.IFS(AND(Tabla135[[#This Row],[No. de Control]]=1,Tabla135[[#This Row],[Desplazamiento en la Matriz]]="Impacto"),E703-(E703*Tabla135[[#This Row],[Valor del control]]),AND(Tabla135[[#This Row],[No. de Control]]&gt;1,Tabla135[[#This Row],[Desplazamiento en la Matriz]]="Impacto"),AC702-(AC702*Tabla135[[#This Row],[Valor del control]]),AND(Tabla135[[#This Row],[No. de Control]]=1,Tabla135[[#This Row],[Desplazamiento en la Matriz]]="Probabilidad"),E703,AND(Tabla135[[#This Row],[No. de Control]]&gt;1,Tabla135[[#This Row],[Desplazamiento en la Matriz]]="Probabilidad"),AC702),""),"")</f>
        <v/>
      </c>
      <c r="AD703" s="310">
        <f>IFERROR(_xlfn.MINIFS(Tabla135[Probabilidad residual],Tabla135[Id Riesgo],Tabla135[[#This Row],[Id Riesgo]]),"")</f>
        <v>0</v>
      </c>
      <c r="AE703" s="310">
        <f>IFERROR(_xlfn.MINIFS(Tabla135[Impacto residual],Tabla135[Id Riesgo],Tabla135[[#This Row],[Id Riesgo]]),"")</f>
        <v>0</v>
      </c>
      <c r="AF703" s="310" t="str" cm="1">
        <f t="array" ref="AF7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3" s="310" t="str" cm="1">
        <f t="array" ref="AG7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3" s="213"/>
      <c r="AJ703" s="801">
        <f>_xlfn.MINIFS(Tabla135[Probabilidad residual],Tabla135[Id Riesgo],Tabla135[[#This Row],[Id Riesgo]])</f>
        <v>0</v>
      </c>
      <c r="AK703" s="801">
        <f>_xlfn.MINIFS(Tabla135[Impacto residual],Tabla135[Id Riesgo],Tabla135[[#This Row],[Id Riesgo]])</f>
        <v>0</v>
      </c>
      <c r="AL703" s="801"/>
      <c r="AM703" s="801"/>
      <c r="AN703" s="213"/>
      <c r="AO703" s="213"/>
      <c r="AP703" s="213"/>
      <c r="AQ703" s="213"/>
      <c r="AR703" s="213"/>
      <c r="AS703" s="213"/>
      <c r="AT703" s="213"/>
      <c r="AU703" s="213"/>
      <c r="AV703" s="213"/>
      <c r="AW703" s="213"/>
      <c r="AX703" s="213"/>
      <c r="AY703" s="213"/>
    </row>
    <row r="704" spans="1:51" ht="14.6" x14ac:dyDescent="0.4">
      <c r="A704" s="783" t="str">
        <f>Tabla135[[#This Row],[Id Riesgo]]</f>
        <v>RC70</v>
      </c>
      <c r="B704" s="784" t="str">
        <f>Tabla135[[#This Row],[Riesgo]]</f>
        <v/>
      </c>
      <c r="C704" s="776" t="b">
        <f>Tabla135[[#This Row],[Identificado en paso 1 y 2?]]</f>
        <v>0</v>
      </c>
      <c r="D704" s="801" t="str">
        <f>_xlfn.XLOOKUP(Tabla135[[#This Row],[Id Riesgo]],Tabla13[Id Riesgo],Tabla13[Probabilidad],"",1)</f>
        <v/>
      </c>
      <c r="E704" s="801" t="str">
        <f>IF(C704=TRUE,_xlfn.XLOOKUP(Tabla135[[#This Row],[Id Riesgo]],Tabla13[Id Riesgo],Tabla13[Porcentaje Impacto],"",1),"")</f>
        <v/>
      </c>
      <c r="F704" s="290" t="str">
        <f t="shared" si="69"/>
        <v>RC70</v>
      </c>
      <c r="G704" s="414" t="b">
        <f>_xlfn.XLOOKUP(F704,Tabla13[Id Riesgo],Tabla13[Registro diligenciado],FALSE,1)</f>
        <v>0</v>
      </c>
      <c r="H704" s="290" t="str">
        <f>IF(G704,_xlfn.XLOOKUP(F704,Tabla6[Id Riesgo],Tabla6[DESCRIPCIÓN DEL RIESGO],FALSE,1),"")</f>
        <v/>
      </c>
      <c r="I704" s="327" t="str">
        <f>_xlfn.XLOOKUP(Tabla135[[#This Row],[Id Riesgo]],Tabla13[Id Riesgo],Tabla13[Probabilidad])</f>
        <v/>
      </c>
      <c r="J704" s="327" t="str">
        <f>_xlfn.XLOOKUP(Tabla135[[#This Row],[Id Riesgo]],Tabla13[Id Riesgo],Tabla13[Porcentaje Impacto],"",1)</f>
        <v/>
      </c>
      <c r="K704" s="311">
        <v>3</v>
      </c>
      <c r="L704" s="314"/>
      <c r="M704" s="314"/>
      <c r="N704" s="314"/>
      <c r="O704" s="295"/>
      <c r="P704" s="314"/>
      <c r="Q704" s="328" t="str">
        <f>_xlfn.TEXTJOIN(" ",TRUE,Tabla135[[#This Row],[Actividad - Acción ¿Qué?
Inicia con verbo]],Tabla135[[#This Row],[Complemento
(Observaciones o desviaciones)]])</f>
        <v/>
      </c>
      <c r="R704" s="295"/>
      <c r="S704" s="327" t="str">
        <f>_xlfn.XLOOKUP(Tabla135[[#This Row],[Tipo de control]],Tabla7[Tipo de control],Tabla7[Peso],"",1)</f>
        <v/>
      </c>
      <c r="T704" s="290" t="str">
        <f>_xlfn.XLOOKUP(Tabla135[[#This Row],[Tipo de control]],Tabla7[Tipo de control],Tabla7[Afectación matriz],"",1)</f>
        <v/>
      </c>
      <c r="U704" s="295"/>
      <c r="V704" s="327" t="str">
        <f>_xlfn.XLOOKUP(Tabla135[[#This Row],[Implementación]],Tabla11[Implementación],Tabla11[Peso],"",1)</f>
        <v/>
      </c>
      <c r="W704" s="295"/>
      <c r="X704" s="295"/>
      <c r="Y704" s="295"/>
      <c r="Z704" s="295"/>
      <c r="AA704" s="310" t="str">
        <f>IFERROR(Tabla135[[#This Row],[Peso del control]]+Tabla135[[#This Row],[Peso de la implementación]],"")</f>
        <v/>
      </c>
      <c r="AB704" s="310" t="str" cm="1">
        <f t="array" ref="AB704">IFERROR(IF(Tabla135[[#This Row],[Registro diligenciado]]=TRUE,_xlfn.IFS(AND(Tabla135[[#This Row],[No. de Control]]=1,Tabla135[[#This Row],[Desplazamiento en la Matriz]]="Probabilidad"),D704-(D704*Tabla135[[#This Row],[Valor del control]]),AND(Tabla135[[#This Row],[No. de Control]]&gt;1,Tabla135[[#This Row],[Desplazamiento en la Matriz]]="Probabilidad"),AB703-(AB703*Tabla135[[#This Row],[Valor del control]]),AND(Tabla135[[#This Row],[No. de Control]]=1,Tabla135[[#This Row],[Desplazamiento en la Matriz]]="Impacto"),D704,AND(Tabla135[[#This Row],[No. de Control]]&gt;1,Tabla135[[#This Row],[Desplazamiento en la Matriz]]="Impacto"),AB703),""),"")</f>
        <v/>
      </c>
      <c r="AC704" s="310" t="str" cm="1">
        <f t="array" ref="AC704">IFERROR(IF(Tabla135[[#This Row],[Registro diligenciado]]=TRUE,_xlfn.IFS(AND(Tabla135[[#This Row],[No. de Control]]=1,Tabla135[[#This Row],[Desplazamiento en la Matriz]]="Impacto"),E704-(E704*Tabla135[[#This Row],[Valor del control]]),AND(Tabla135[[#This Row],[No. de Control]]&gt;1,Tabla135[[#This Row],[Desplazamiento en la Matriz]]="Impacto"),AC703-(AC703*Tabla135[[#This Row],[Valor del control]]),AND(Tabla135[[#This Row],[No. de Control]]=1,Tabla135[[#This Row],[Desplazamiento en la Matriz]]="Probabilidad"),E704,AND(Tabla135[[#This Row],[No. de Control]]&gt;1,Tabla135[[#This Row],[Desplazamiento en la Matriz]]="Probabilidad"),AC703),""),"")</f>
        <v/>
      </c>
      <c r="AD704" s="310">
        <f>IFERROR(_xlfn.MINIFS(Tabla135[Probabilidad residual],Tabla135[Id Riesgo],Tabla135[[#This Row],[Id Riesgo]]),"")</f>
        <v>0</v>
      </c>
      <c r="AE704" s="310">
        <f>IFERROR(_xlfn.MINIFS(Tabla135[Impacto residual],Tabla135[Id Riesgo],Tabla135[[#This Row],[Id Riesgo]]),"")</f>
        <v>0</v>
      </c>
      <c r="AF704" s="310" t="str" cm="1">
        <f t="array" ref="AF7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4" s="310" t="str" cm="1">
        <f t="array" ref="AG7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4" s="213"/>
      <c r="AJ704" s="801">
        <f>_xlfn.MINIFS(Tabla135[Probabilidad residual],Tabla135[Id Riesgo],Tabla135[[#This Row],[Id Riesgo]])</f>
        <v>0</v>
      </c>
      <c r="AK704" s="801">
        <f>_xlfn.MINIFS(Tabla135[Impacto residual],Tabla135[Id Riesgo],Tabla135[[#This Row],[Id Riesgo]])</f>
        <v>0</v>
      </c>
      <c r="AL704" s="801"/>
      <c r="AM704" s="801"/>
      <c r="AN704" s="213"/>
      <c r="AO704" s="213"/>
      <c r="AP704" s="213"/>
      <c r="AQ704" s="213"/>
      <c r="AR704" s="213"/>
      <c r="AS704" s="213"/>
      <c r="AT704" s="213"/>
      <c r="AU704" s="213"/>
      <c r="AV704" s="213"/>
      <c r="AW704" s="213"/>
      <c r="AX704" s="213"/>
      <c r="AY704" s="213"/>
    </row>
    <row r="705" spans="1:51" ht="14.6" x14ac:dyDescent="0.4">
      <c r="A705" s="783" t="str">
        <f>Tabla135[[#This Row],[Id Riesgo]]</f>
        <v>RC70</v>
      </c>
      <c r="B705" s="784" t="str">
        <f>Tabla135[[#This Row],[Riesgo]]</f>
        <v/>
      </c>
      <c r="C705" s="776" t="b">
        <f>Tabla135[[#This Row],[Identificado en paso 1 y 2?]]</f>
        <v>0</v>
      </c>
      <c r="D705" s="801" t="str">
        <f>_xlfn.XLOOKUP(Tabla135[[#This Row],[Id Riesgo]],Tabla13[Id Riesgo],Tabla13[Probabilidad],"",1)</f>
        <v/>
      </c>
      <c r="E705" s="801" t="str">
        <f>IF(C705=TRUE,_xlfn.XLOOKUP(Tabla135[[#This Row],[Id Riesgo]],Tabla13[Id Riesgo],Tabla13[Porcentaje Impacto],"",1),"")</f>
        <v/>
      </c>
      <c r="F705" s="290" t="str">
        <f t="shared" si="69"/>
        <v>RC70</v>
      </c>
      <c r="G705" s="414" t="b">
        <f>_xlfn.XLOOKUP(F705,Tabla13[Id Riesgo],Tabla13[Registro diligenciado],FALSE,1)</f>
        <v>0</v>
      </c>
      <c r="H705" s="290" t="str">
        <f>IF(G705,_xlfn.XLOOKUP(F705,Tabla6[Id Riesgo],Tabla6[DESCRIPCIÓN DEL RIESGO],FALSE,1),"")</f>
        <v/>
      </c>
      <c r="I705" s="327" t="str">
        <f>_xlfn.XLOOKUP(Tabla135[[#This Row],[Id Riesgo]],Tabla13[Id Riesgo],Tabla13[Probabilidad])</f>
        <v/>
      </c>
      <c r="J705" s="327" t="str">
        <f>_xlfn.XLOOKUP(Tabla135[[#This Row],[Id Riesgo]],Tabla13[Id Riesgo],Tabla13[Porcentaje Impacto],"",1)</f>
        <v/>
      </c>
      <c r="K705" s="311">
        <v>4</v>
      </c>
      <c r="L705" s="314"/>
      <c r="M705" s="314"/>
      <c r="N705" s="314"/>
      <c r="O705" s="295"/>
      <c r="P705" s="314"/>
      <c r="Q705" s="328" t="str">
        <f>_xlfn.TEXTJOIN(" ",TRUE,Tabla135[[#This Row],[Actividad - Acción ¿Qué?
Inicia con verbo]],Tabla135[[#This Row],[Complemento
(Observaciones o desviaciones)]])</f>
        <v/>
      </c>
      <c r="R705" s="295"/>
      <c r="S705" s="327" t="str">
        <f>_xlfn.XLOOKUP(Tabla135[[#This Row],[Tipo de control]],Tabla7[Tipo de control],Tabla7[Peso],"",1)</f>
        <v/>
      </c>
      <c r="T705" s="290" t="str">
        <f>_xlfn.XLOOKUP(Tabla135[[#This Row],[Tipo de control]],Tabla7[Tipo de control],Tabla7[Afectación matriz],"",1)</f>
        <v/>
      </c>
      <c r="U705" s="295"/>
      <c r="V705" s="327" t="str">
        <f>_xlfn.XLOOKUP(Tabla135[[#This Row],[Implementación]],Tabla11[Implementación],Tabla11[Peso],"",1)</f>
        <v/>
      </c>
      <c r="W705" s="295"/>
      <c r="X705" s="295"/>
      <c r="Y705" s="295"/>
      <c r="Z705" s="295"/>
      <c r="AA705" s="310" t="str">
        <f>IFERROR(Tabla135[[#This Row],[Peso del control]]+Tabla135[[#This Row],[Peso de la implementación]],"")</f>
        <v/>
      </c>
      <c r="AB705" s="310" t="str" cm="1">
        <f t="array" ref="AB705">IFERROR(IF(Tabla135[[#This Row],[Registro diligenciado]]=TRUE,_xlfn.IFS(AND(Tabla135[[#This Row],[No. de Control]]=1,Tabla135[[#This Row],[Desplazamiento en la Matriz]]="Probabilidad"),D705-(D705*Tabla135[[#This Row],[Valor del control]]),AND(Tabla135[[#This Row],[No. de Control]]&gt;1,Tabla135[[#This Row],[Desplazamiento en la Matriz]]="Probabilidad"),AB704-(AB704*Tabla135[[#This Row],[Valor del control]]),AND(Tabla135[[#This Row],[No. de Control]]=1,Tabla135[[#This Row],[Desplazamiento en la Matriz]]="Impacto"),D705,AND(Tabla135[[#This Row],[No. de Control]]&gt;1,Tabla135[[#This Row],[Desplazamiento en la Matriz]]="Impacto"),AB704),""),"")</f>
        <v/>
      </c>
      <c r="AC705" s="310" t="str" cm="1">
        <f t="array" ref="AC705">IFERROR(IF(Tabla135[[#This Row],[Registro diligenciado]]=TRUE,_xlfn.IFS(AND(Tabla135[[#This Row],[No. de Control]]=1,Tabla135[[#This Row],[Desplazamiento en la Matriz]]="Impacto"),E705-(E705*Tabla135[[#This Row],[Valor del control]]),AND(Tabla135[[#This Row],[No. de Control]]&gt;1,Tabla135[[#This Row],[Desplazamiento en la Matriz]]="Impacto"),AC704-(AC704*Tabla135[[#This Row],[Valor del control]]),AND(Tabla135[[#This Row],[No. de Control]]=1,Tabla135[[#This Row],[Desplazamiento en la Matriz]]="Probabilidad"),E705,AND(Tabla135[[#This Row],[No. de Control]]&gt;1,Tabla135[[#This Row],[Desplazamiento en la Matriz]]="Probabilidad"),AC704),""),"")</f>
        <v/>
      </c>
      <c r="AD705" s="310">
        <f>IFERROR(_xlfn.MINIFS(Tabla135[Probabilidad residual],Tabla135[Id Riesgo],Tabla135[[#This Row],[Id Riesgo]]),"")</f>
        <v>0</v>
      </c>
      <c r="AE705" s="310">
        <f>IFERROR(_xlfn.MINIFS(Tabla135[Impacto residual],Tabla135[Id Riesgo],Tabla135[[#This Row],[Id Riesgo]]),"")</f>
        <v>0</v>
      </c>
      <c r="AF705" s="310" t="str" cm="1">
        <f t="array" ref="AF7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5" s="310" t="str" cm="1">
        <f t="array" ref="AG7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5" s="213"/>
      <c r="AJ705" s="801">
        <f>_xlfn.MINIFS(Tabla135[Probabilidad residual],Tabla135[Id Riesgo],Tabla135[[#This Row],[Id Riesgo]])</f>
        <v>0</v>
      </c>
      <c r="AK705" s="801">
        <f>_xlfn.MINIFS(Tabla135[Impacto residual],Tabla135[Id Riesgo],Tabla135[[#This Row],[Id Riesgo]])</f>
        <v>0</v>
      </c>
      <c r="AL705" s="801"/>
      <c r="AM705" s="801"/>
      <c r="AN705" s="213"/>
      <c r="AO705" s="213"/>
      <c r="AP705" s="213"/>
      <c r="AQ705" s="213"/>
      <c r="AR705" s="213"/>
      <c r="AS705" s="213"/>
      <c r="AT705" s="213"/>
      <c r="AU705" s="213"/>
      <c r="AV705" s="213"/>
      <c r="AW705" s="213"/>
      <c r="AX705" s="213"/>
      <c r="AY705" s="213"/>
    </row>
    <row r="706" spans="1:51" ht="14.6" x14ac:dyDescent="0.4">
      <c r="A706" s="783" t="str">
        <f>Tabla135[[#This Row],[Id Riesgo]]</f>
        <v>RC70</v>
      </c>
      <c r="B706" s="784" t="str">
        <f>Tabla135[[#This Row],[Riesgo]]</f>
        <v/>
      </c>
      <c r="C706" s="776" t="b">
        <f>Tabla135[[#This Row],[Identificado en paso 1 y 2?]]</f>
        <v>0</v>
      </c>
      <c r="D706" s="801" t="str">
        <f>_xlfn.XLOOKUP(Tabla135[[#This Row],[Id Riesgo]],Tabla13[Id Riesgo],Tabla13[Probabilidad],"",1)</f>
        <v/>
      </c>
      <c r="E706" s="801" t="str">
        <f>IF(C706=TRUE,_xlfn.XLOOKUP(Tabla135[[#This Row],[Id Riesgo]],Tabla13[Id Riesgo],Tabla13[Porcentaje Impacto],"",1),"")</f>
        <v/>
      </c>
      <c r="F706" s="290" t="str">
        <f t="shared" si="69"/>
        <v>RC70</v>
      </c>
      <c r="G706" s="414" t="b">
        <f>_xlfn.XLOOKUP(F706,Tabla13[Id Riesgo],Tabla13[Registro diligenciado],FALSE,1)</f>
        <v>0</v>
      </c>
      <c r="H706" s="290" t="str">
        <f>IF(G706,_xlfn.XLOOKUP(F706,Tabla6[Id Riesgo],Tabla6[DESCRIPCIÓN DEL RIESGO],FALSE,1),"")</f>
        <v/>
      </c>
      <c r="I706" s="327" t="str">
        <f>_xlfn.XLOOKUP(Tabla135[[#This Row],[Id Riesgo]],Tabla13[Id Riesgo],Tabla13[Probabilidad])</f>
        <v/>
      </c>
      <c r="J706" s="327" t="str">
        <f>_xlfn.XLOOKUP(Tabla135[[#This Row],[Id Riesgo]],Tabla13[Id Riesgo],Tabla13[Porcentaje Impacto],"",1)</f>
        <v/>
      </c>
      <c r="K706" s="311">
        <v>5</v>
      </c>
      <c r="L706" s="314"/>
      <c r="M706" s="314"/>
      <c r="N706" s="314"/>
      <c r="O706" s="295"/>
      <c r="P706" s="314"/>
      <c r="Q706" s="328" t="str">
        <f>_xlfn.TEXTJOIN(" ",TRUE,Tabla135[[#This Row],[Actividad - Acción ¿Qué?
Inicia con verbo]],Tabla135[[#This Row],[Complemento
(Observaciones o desviaciones)]])</f>
        <v/>
      </c>
      <c r="R706" s="295"/>
      <c r="S706" s="327" t="str">
        <f>_xlfn.XLOOKUP(Tabla135[[#This Row],[Tipo de control]],Tabla7[Tipo de control],Tabla7[Peso],"",1)</f>
        <v/>
      </c>
      <c r="T706" s="290" t="str">
        <f>_xlfn.XLOOKUP(Tabla135[[#This Row],[Tipo de control]],Tabla7[Tipo de control],Tabla7[Afectación matriz],"",1)</f>
        <v/>
      </c>
      <c r="U706" s="295"/>
      <c r="V706" s="327" t="str">
        <f>_xlfn.XLOOKUP(Tabla135[[#This Row],[Implementación]],Tabla11[Implementación],Tabla11[Peso],"",1)</f>
        <v/>
      </c>
      <c r="W706" s="295"/>
      <c r="X706" s="295"/>
      <c r="Y706" s="295"/>
      <c r="Z706" s="295"/>
      <c r="AA706" s="310" t="str">
        <f>IFERROR(Tabla135[[#This Row],[Peso del control]]+Tabla135[[#This Row],[Peso de la implementación]],"")</f>
        <v/>
      </c>
      <c r="AB706" s="310" t="str" cm="1">
        <f t="array" ref="AB706">IFERROR(IF(Tabla135[[#This Row],[Registro diligenciado]]=TRUE,_xlfn.IFS(AND(Tabla135[[#This Row],[No. de Control]]=1,Tabla135[[#This Row],[Desplazamiento en la Matriz]]="Probabilidad"),D706-(D706*Tabla135[[#This Row],[Valor del control]]),AND(Tabla135[[#This Row],[No. de Control]]&gt;1,Tabla135[[#This Row],[Desplazamiento en la Matriz]]="Probabilidad"),AB705-(AB705*Tabla135[[#This Row],[Valor del control]]),AND(Tabla135[[#This Row],[No. de Control]]=1,Tabla135[[#This Row],[Desplazamiento en la Matriz]]="Impacto"),D706,AND(Tabla135[[#This Row],[No. de Control]]&gt;1,Tabla135[[#This Row],[Desplazamiento en la Matriz]]="Impacto"),AB705),""),"")</f>
        <v/>
      </c>
      <c r="AC706" s="310" t="str" cm="1">
        <f t="array" ref="AC706">IFERROR(IF(Tabla135[[#This Row],[Registro diligenciado]]=TRUE,_xlfn.IFS(AND(Tabla135[[#This Row],[No. de Control]]=1,Tabla135[[#This Row],[Desplazamiento en la Matriz]]="Impacto"),E706-(E706*Tabla135[[#This Row],[Valor del control]]),AND(Tabla135[[#This Row],[No. de Control]]&gt;1,Tabla135[[#This Row],[Desplazamiento en la Matriz]]="Impacto"),AC705-(AC705*Tabla135[[#This Row],[Valor del control]]),AND(Tabla135[[#This Row],[No. de Control]]=1,Tabla135[[#This Row],[Desplazamiento en la Matriz]]="Probabilidad"),E706,AND(Tabla135[[#This Row],[No. de Control]]&gt;1,Tabla135[[#This Row],[Desplazamiento en la Matriz]]="Probabilidad"),AC705),""),"")</f>
        <v/>
      </c>
      <c r="AD706" s="310">
        <f>IFERROR(_xlfn.MINIFS(Tabla135[Probabilidad residual],Tabla135[Id Riesgo],Tabla135[[#This Row],[Id Riesgo]]),"")</f>
        <v>0</v>
      </c>
      <c r="AE706" s="310">
        <f>IFERROR(_xlfn.MINIFS(Tabla135[Impacto residual],Tabla135[Id Riesgo],Tabla135[[#This Row],[Id Riesgo]]),"")</f>
        <v>0</v>
      </c>
      <c r="AF706" s="310" t="str" cm="1">
        <f t="array" ref="AF7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6" s="310" t="str" cm="1">
        <f t="array" ref="AG7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6" s="213"/>
      <c r="AJ706" s="801">
        <f>_xlfn.MINIFS(Tabla135[Probabilidad residual],Tabla135[Id Riesgo],Tabla135[[#This Row],[Id Riesgo]])</f>
        <v>0</v>
      </c>
      <c r="AK706" s="801">
        <f>_xlfn.MINIFS(Tabla135[Impacto residual],Tabla135[Id Riesgo],Tabla135[[#This Row],[Id Riesgo]])</f>
        <v>0</v>
      </c>
      <c r="AL706" s="801"/>
      <c r="AM706" s="801"/>
      <c r="AN706" s="213"/>
      <c r="AO706" s="213"/>
      <c r="AP706" s="213"/>
      <c r="AQ706" s="213"/>
      <c r="AR706" s="213"/>
      <c r="AS706" s="213"/>
      <c r="AT706" s="213"/>
      <c r="AU706" s="213"/>
      <c r="AV706" s="213"/>
      <c r="AW706" s="213"/>
      <c r="AX706" s="213"/>
      <c r="AY706" s="213"/>
    </row>
    <row r="707" spans="1:51" ht="14.6" x14ac:dyDescent="0.4">
      <c r="A707" s="783" t="str">
        <f>Tabla135[[#This Row],[Id Riesgo]]</f>
        <v>RC70</v>
      </c>
      <c r="B707" s="784" t="str">
        <f>Tabla135[[#This Row],[Riesgo]]</f>
        <v/>
      </c>
      <c r="C707" s="776" t="b">
        <f>Tabla135[[#This Row],[Identificado en paso 1 y 2?]]</f>
        <v>0</v>
      </c>
      <c r="D707" s="801" t="str">
        <f>_xlfn.XLOOKUP(Tabla135[[#This Row],[Id Riesgo]],Tabla13[Id Riesgo],Tabla13[Probabilidad],"",1)</f>
        <v/>
      </c>
      <c r="E707" s="801" t="str">
        <f>IF(C707=TRUE,_xlfn.XLOOKUP(Tabla135[[#This Row],[Id Riesgo]],Tabla13[Id Riesgo],Tabla13[Porcentaje Impacto],"",1),"")</f>
        <v/>
      </c>
      <c r="F707" s="290" t="str">
        <f t="shared" si="69"/>
        <v>RC70</v>
      </c>
      <c r="G707" s="414" t="b">
        <f>_xlfn.XLOOKUP(F707,Tabla13[Id Riesgo],Tabla13[Registro diligenciado],FALSE,1)</f>
        <v>0</v>
      </c>
      <c r="H707" s="290" t="str">
        <f>IF(G707,_xlfn.XLOOKUP(F707,Tabla6[Id Riesgo],Tabla6[DESCRIPCIÓN DEL RIESGO],FALSE,1),"")</f>
        <v/>
      </c>
      <c r="I707" s="327" t="str">
        <f>_xlfn.XLOOKUP(Tabla135[[#This Row],[Id Riesgo]],Tabla13[Id Riesgo],Tabla13[Probabilidad])</f>
        <v/>
      </c>
      <c r="J707" s="327" t="str">
        <f>_xlfn.XLOOKUP(Tabla135[[#This Row],[Id Riesgo]],Tabla13[Id Riesgo],Tabla13[Porcentaje Impacto],"",1)</f>
        <v/>
      </c>
      <c r="K707" s="311">
        <v>6</v>
      </c>
      <c r="L707" s="314"/>
      <c r="M707" s="314"/>
      <c r="N707" s="314"/>
      <c r="O707" s="295"/>
      <c r="P707" s="314"/>
      <c r="Q707" s="328" t="str">
        <f>_xlfn.TEXTJOIN(" ",TRUE,Tabla135[[#This Row],[Actividad - Acción ¿Qué?
Inicia con verbo]],Tabla135[[#This Row],[Complemento
(Observaciones o desviaciones)]])</f>
        <v/>
      </c>
      <c r="R707" s="295"/>
      <c r="S707" s="327" t="str">
        <f>_xlfn.XLOOKUP(Tabla135[[#This Row],[Tipo de control]],Tabla7[Tipo de control],Tabla7[Peso],"",1)</f>
        <v/>
      </c>
      <c r="T707" s="290" t="str">
        <f>_xlfn.XLOOKUP(Tabla135[[#This Row],[Tipo de control]],Tabla7[Tipo de control],Tabla7[Afectación matriz],"",1)</f>
        <v/>
      </c>
      <c r="U707" s="295"/>
      <c r="V707" s="327" t="str">
        <f>_xlfn.XLOOKUP(Tabla135[[#This Row],[Implementación]],Tabla11[Implementación],Tabla11[Peso],"",1)</f>
        <v/>
      </c>
      <c r="W707" s="295"/>
      <c r="X707" s="295"/>
      <c r="Y707" s="295"/>
      <c r="Z707" s="295"/>
      <c r="AA707" s="310" t="str">
        <f>IFERROR(Tabla135[[#This Row],[Peso del control]]+Tabla135[[#This Row],[Peso de la implementación]],"")</f>
        <v/>
      </c>
      <c r="AB707" s="310" t="str" cm="1">
        <f t="array" ref="AB707">IFERROR(IF(Tabla135[[#This Row],[Registro diligenciado]]=TRUE,_xlfn.IFS(AND(Tabla135[[#This Row],[No. de Control]]=1,Tabla135[[#This Row],[Desplazamiento en la Matriz]]="Probabilidad"),D707-(D707*Tabla135[[#This Row],[Valor del control]]),AND(Tabla135[[#This Row],[No. de Control]]&gt;1,Tabla135[[#This Row],[Desplazamiento en la Matriz]]="Probabilidad"),AB706-(AB706*Tabla135[[#This Row],[Valor del control]]),AND(Tabla135[[#This Row],[No. de Control]]=1,Tabla135[[#This Row],[Desplazamiento en la Matriz]]="Impacto"),D707,AND(Tabla135[[#This Row],[No. de Control]]&gt;1,Tabla135[[#This Row],[Desplazamiento en la Matriz]]="Impacto"),AB706),""),"")</f>
        <v/>
      </c>
      <c r="AC707" s="310" t="str" cm="1">
        <f t="array" ref="AC707">IFERROR(IF(Tabla135[[#This Row],[Registro diligenciado]]=TRUE,_xlfn.IFS(AND(Tabla135[[#This Row],[No. de Control]]=1,Tabla135[[#This Row],[Desplazamiento en la Matriz]]="Impacto"),E707-(E707*Tabla135[[#This Row],[Valor del control]]),AND(Tabla135[[#This Row],[No. de Control]]&gt;1,Tabla135[[#This Row],[Desplazamiento en la Matriz]]="Impacto"),AC706-(AC706*Tabla135[[#This Row],[Valor del control]]),AND(Tabla135[[#This Row],[No. de Control]]=1,Tabla135[[#This Row],[Desplazamiento en la Matriz]]="Probabilidad"),E707,AND(Tabla135[[#This Row],[No. de Control]]&gt;1,Tabla135[[#This Row],[Desplazamiento en la Matriz]]="Probabilidad"),AC706),""),"")</f>
        <v/>
      </c>
      <c r="AD707" s="310">
        <f>IFERROR(_xlfn.MINIFS(Tabla135[Probabilidad residual],Tabla135[Id Riesgo],Tabla135[[#This Row],[Id Riesgo]]),"")</f>
        <v>0</v>
      </c>
      <c r="AE707" s="310">
        <f>IFERROR(_xlfn.MINIFS(Tabla135[Impacto residual],Tabla135[Id Riesgo],Tabla135[[#This Row],[Id Riesgo]]),"")</f>
        <v>0</v>
      </c>
      <c r="AF707" s="310" t="str" cm="1">
        <f t="array" ref="AF7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7" s="310" t="str" cm="1">
        <f t="array" ref="AG7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7" s="213"/>
      <c r="AJ707" s="801">
        <f>_xlfn.MINIFS(Tabla135[Probabilidad residual],Tabla135[Id Riesgo],Tabla135[[#This Row],[Id Riesgo]])</f>
        <v>0</v>
      </c>
      <c r="AK707" s="801">
        <f>_xlfn.MINIFS(Tabla135[Impacto residual],Tabla135[Id Riesgo],Tabla135[[#This Row],[Id Riesgo]])</f>
        <v>0</v>
      </c>
      <c r="AL707" s="801"/>
      <c r="AM707" s="801"/>
      <c r="AN707" s="213"/>
      <c r="AO707" s="213"/>
      <c r="AP707" s="213"/>
      <c r="AQ707" s="213"/>
      <c r="AR707" s="213"/>
      <c r="AS707" s="213"/>
      <c r="AT707" s="213"/>
      <c r="AU707" s="213"/>
      <c r="AV707" s="213"/>
      <c r="AW707" s="213"/>
      <c r="AX707" s="213"/>
      <c r="AY707" s="213"/>
    </row>
    <row r="708" spans="1:51" ht="14.6" x14ac:dyDescent="0.4">
      <c r="A708" s="783" t="str">
        <f>Tabla135[[#This Row],[Id Riesgo]]</f>
        <v>RC70</v>
      </c>
      <c r="B708" s="784" t="str">
        <f>Tabla135[[#This Row],[Riesgo]]</f>
        <v/>
      </c>
      <c r="C708" s="776" t="b">
        <f>Tabla135[[#This Row],[Identificado en paso 1 y 2?]]</f>
        <v>0</v>
      </c>
      <c r="D708" s="801" t="str">
        <f>_xlfn.XLOOKUP(Tabla135[[#This Row],[Id Riesgo]],Tabla13[Id Riesgo],Tabla13[Probabilidad],"",1)</f>
        <v/>
      </c>
      <c r="E708" s="801" t="str">
        <f>IF(C708=TRUE,_xlfn.XLOOKUP(Tabla135[[#This Row],[Id Riesgo]],Tabla13[Id Riesgo],Tabla13[Porcentaje Impacto],"",1),"")</f>
        <v/>
      </c>
      <c r="F708" s="290" t="str">
        <f t="shared" si="69"/>
        <v>RC70</v>
      </c>
      <c r="G708" s="414" t="b">
        <f>_xlfn.XLOOKUP(F708,Tabla13[Id Riesgo],Tabla13[Registro diligenciado],FALSE,1)</f>
        <v>0</v>
      </c>
      <c r="H708" s="290" t="str">
        <f>IF(G708,_xlfn.XLOOKUP(F708,Tabla6[Id Riesgo],Tabla6[DESCRIPCIÓN DEL RIESGO],FALSE,1),"")</f>
        <v/>
      </c>
      <c r="I708" s="327" t="str">
        <f>_xlfn.XLOOKUP(Tabla135[[#This Row],[Id Riesgo]],Tabla13[Id Riesgo],Tabla13[Probabilidad])</f>
        <v/>
      </c>
      <c r="J708" s="327" t="str">
        <f>_xlfn.XLOOKUP(Tabla135[[#This Row],[Id Riesgo]],Tabla13[Id Riesgo],Tabla13[Porcentaje Impacto],"",1)</f>
        <v/>
      </c>
      <c r="K708" s="311">
        <v>7</v>
      </c>
      <c r="L708" s="314"/>
      <c r="M708" s="314"/>
      <c r="N708" s="314"/>
      <c r="O708" s="295"/>
      <c r="P708" s="314"/>
      <c r="Q708" s="328" t="str">
        <f>_xlfn.TEXTJOIN(" ",TRUE,Tabla135[[#This Row],[Actividad - Acción ¿Qué?
Inicia con verbo]],Tabla135[[#This Row],[Complemento
(Observaciones o desviaciones)]])</f>
        <v/>
      </c>
      <c r="R708" s="295"/>
      <c r="S708" s="327" t="str">
        <f>_xlfn.XLOOKUP(Tabla135[[#This Row],[Tipo de control]],Tabla7[Tipo de control],Tabla7[Peso],"",1)</f>
        <v/>
      </c>
      <c r="T708" s="290" t="str">
        <f>_xlfn.XLOOKUP(Tabla135[[#This Row],[Tipo de control]],Tabla7[Tipo de control],Tabla7[Afectación matriz],"",1)</f>
        <v/>
      </c>
      <c r="U708" s="295"/>
      <c r="V708" s="327" t="str">
        <f>_xlfn.XLOOKUP(Tabla135[[#This Row],[Implementación]],Tabla11[Implementación],Tabla11[Peso],"",1)</f>
        <v/>
      </c>
      <c r="W708" s="295"/>
      <c r="X708" s="295"/>
      <c r="Y708" s="295"/>
      <c r="Z708" s="295"/>
      <c r="AA708" s="310" t="str">
        <f>IFERROR(Tabla135[[#This Row],[Peso del control]]+Tabla135[[#This Row],[Peso de la implementación]],"")</f>
        <v/>
      </c>
      <c r="AB708" s="310" t="str" cm="1">
        <f t="array" ref="AB708">IFERROR(IF(Tabla135[[#This Row],[Registro diligenciado]]=TRUE,_xlfn.IFS(AND(Tabla135[[#This Row],[No. de Control]]=1,Tabla135[[#This Row],[Desplazamiento en la Matriz]]="Probabilidad"),D708-(D708*Tabla135[[#This Row],[Valor del control]]),AND(Tabla135[[#This Row],[No. de Control]]&gt;1,Tabla135[[#This Row],[Desplazamiento en la Matriz]]="Probabilidad"),AB707-(AB707*Tabla135[[#This Row],[Valor del control]]),AND(Tabla135[[#This Row],[No. de Control]]=1,Tabla135[[#This Row],[Desplazamiento en la Matriz]]="Impacto"),D708,AND(Tabla135[[#This Row],[No. de Control]]&gt;1,Tabla135[[#This Row],[Desplazamiento en la Matriz]]="Impacto"),AB707),""),"")</f>
        <v/>
      </c>
      <c r="AC708" s="310" t="str" cm="1">
        <f t="array" ref="AC708">IFERROR(IF(Tabla135[[#This Row],[Registro diligenciado]]=TRUE,_xlfn.IFS(AND(Tabla135[[#This Row],[No. de Control]]=1,Tabla135[[#This Row],[Desplazamiento en la Matriz]]="Impacto"),E708-(E708*Tabla135[[#This Row],[Valor del control]]),AND(Tabla135[[#This Row],[No. de Control]]&gt;1,Tabla135[[#This Row],[Desplazamiento en la Matriz]]="Impacto"),AC707-(AC707*Tabla135[[#This Row],[Valor del control]]),AND(Tabla135[[#This Row],[No. de Control]]=1,Tabla135[[#This Row],[Desplazamiento en la Matriz]]="Probabilidad"),E708,AND(Tabla135[[#This Row],[No. de Control]]&gt;1,Tabla135[[#This Row],[Desplazamiento en la Matriz]]="Probabilidad"),AC707),""),"")</f>
        <v/>
      </c>
      <c r="AD708" s="310">
        <f>IFERROR(_xlfn.MINIFS(Tabla135[Probabilidad residual],Tabla135[Id Riesgo],Tabla135[[#This Row],[Id Riesgo]]),"")</f>
        <v>0</v>
      </c>
      <c r="AE708" s="310">
        <f>IFERROR(_xlfn.MINIFS(Tabla135[Impacto residual],Tabla135[Id Riesgo],Tabla135[[#This Row],[Id Riesgo]]),"")</f>
        <v>0</v>
      </c>
      <c r="AF708" s="310" t="str" cm="1">
        <f t="array" ref="AF7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8" s="310" t="str" cm="1">
        <f t="array" ref="AG7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8" s="213"/>
      <c r="AJ708" s="801">
        <f>_xlfn.MINIFS(Tabla135[Probabilidad residual],Tabla135[Id Riesgo],Tabla135[[#This Row],[Id Riesgo]])</f>
        <v>0</v>
      </c>
      <c r="AK708" s="801">
        <f>_xlfn.MINIFS(Tabla135[Impacto residual],Tabla135[Id Riesgo],Tabla135[[#This Row],[Id Riesgo]])</f>
        <v>0</v>
      </c>
      <c r="AL708" s="801"/>
      <c r="AM708" s="801"/>
      <c r="AN708" s="213"/>
      <c r="AO708" s="213"/>
      <c r="AP708" s="213"/>
      <c r="AQ708" s="213"/>
      <c r="AR708" s="213"/>
      <c r="AS708" s="213"/>
      <c r="AT708" s="213"/>
      <c r="AU708" s="213"/>
      <c r="AV708" s="213"/>
      <c r="AW708" s="213"/>
      <c r="AX708" s="213"/>
      <c r="AY708" s="213"/>
    </row>
    <row r="709" spans="1:51" ht="14.6" x14ac:dyDescent="0.4">
      <c r="A709" s="783" t="str">
        <f>Tabla135[[#This Row],[Id Riesgo]]</f>
        <v>RC70</v>
      </c>
      <c r="B709" s="784" t="str">
        <f>Tabla135[[#This Row],[Riesgo]]</f>
        <v/>
      </c>
      <c r="C709" s="776" t="b">
        <f>Tabla135[[#This Row],[Identificado en paso 1 y 2?]]</f>
        <v>0</v>
      </c>
      <c r="D709" s="801" t="str">
        <f>_xlfn.XLOOKUP(Tabla135[[#This Row],[Id Riesgo]],Tabla13[Id Riesgo],Tabla13[Probabilidad],"",1)</f>
        <v/>
      </c>
      <c r="E709" s="801" t="str">
        <f>IF(C709=TRUE,_xlfn.XLOOKUP(Tabla135[[#This Row],[Id Riesgo]],Tabla13[Id Riesgo],Tabla13[Porcentaje Impacto],"",1),"")</f>
        <v/>
      </c>
      <c r="F709" s="290" t="str">
        <f t="shared" si="69"/>
        <v>RC70</v>
      </c>
      <c r="G709" s="414" t="b">
        <f>_xlfn.XLOOKUP(F709,Tabla13[Id Riesgo],Tabla13[Registro diligenciado],FALSE,1)</f>
        <v>0</v>
      </c>
      <c r="H709" s="290" t="str">
        <f>IF(G709,_xlfn.XLOOKUP(F709,Tabla6[Id Riesgo],Tabla6[DESCRIPCIÓN DEL RIESGO],FALSE,1),"")</f>
        <v/>
      </c>
      <c r="I709" s="327" t="str">
        <f>_xlfn.XLOOKUP(Tabla135[[#This Row],[Id Riesgo]],Tabla13[Id Riesgo],Tabla13[Probabilidad])</f>
        <v/>
      </c>
      <c r="J709" s="327" t="str">
        <f>_xlfn.XLOOKUP(Tabla135[[#This Row],[Id Riesgo]],Tabla13[Id Riesgo],Tabla13[Porcentaje Impacto],"",1)</f>
        <v/>
      </c>
      <c r="K709" s="311">
        <v>8</v>
      </c>
      <c r="L709" s="314"/>
      <c r="M709" s="314"/>
      <c r="N709" s="314"/>
      <c r="O709" s="295"/>
      <c r="P709" s="314"/>
      <c r="Q709" s="328" t="str">
        <f>_xlfn.TEXTJOIN(" ",TRUE,Tabla135[[#This Row],[Actividad - Acción ¿Qué?
Inicia con verbo]],Tabla135[[#This Row],[Complemento
(Observaciones o desviaciones)]])</f>
        <v/>
      </c>
      <c r="R709" s="295"/>
      <c r="S709" s="327" t="str">
        <f>_xlfn.XLOOKUP(Tabla135[[#This Row],[Tipo de control]],Tabla7[Tipo de control],Tabla7[Peso],"",1)</f>
        <v/>
      </c>
      <c r="T709" s="290" t="str">
        <f>_xlfn.XLOOKUP(Tabla135[[#This Row],[Tipo de control]],Tabla7[Tipo de control],Tabla7[Afectación matriz],"",1)</f>
        <v/>
      </c>
      <c r="U709" s="295"/>
      <c r="V709" s="327" t="str">
        <f>_xlfn.XLOOKUP(Tabla135[[#This Row],[Implementación]],Tabla11[Implementación],Tabla11[Peso],"",1)</f>
        <v/>
      </c>
      <c r="W709" s="295"/>
      <c r="X709" s="295"/>
      <c r="Y709" s="295"/>
      <c r="Z709" s="295"/>
      <c r="AA709" s="310" t="str">
        <f>IFERROR(Tabla135[[#This Row],[Peso del control]]+Tabla135[[#This Row],[Peso de la implementación]],"")</f>
        <v/>
      </c>
      <c r="AB709" s="310" t="str" cm="1">
        <f t="array" ref="AB709">IFERROR(IF(Tabla135[[#This Row],[Registro diligenciado]]=TRUE,_xlfn.IFS(AND(Tabla135[[#This Row],[No. de Control]]=1,Tabla135[[#This Row],[Desplazamiento en la Matriz]]="Probabilidad"),D709-(D709*Tabla135[[#This Row],[Valor del control]]),AND(Tabla135[[#This Row],[No. de Control]]&gt;1,Tabla135[[#This Row],[Desplazamiento en la Matriz]]="Probabilidad"),AB708-(AB708*Tabla135[[#This Row],[Valor del control]]),AND(Tabla135[[#This Row],[No. de Control]]=1,Tabla135[[#This Row],[Desplazamiento en la Matriz]]="Impacto"),D709,AND(Tabla135[[#This Row],[No. de Control]]&gt;1,Tabla135[[#This Row],[Desplazamiento en la Matriz]]="Impacto"),AB708),""),"")</f>
        <v/>
      </c>
      <c r="AC709" s="310" t="str" cm="1">
        <f t="array" ref="AC709">IFERROR(IF(Tabla135[[#This Row],[Registro diligenciado]]=TRUE,_xlfn.IFS(AND(Tabla135[[#This Row],[No. de Control]]=1,Tabla135[[#This Row],[Desplazamiento en la Matriz]]="Impacto"),E709-(E709*Tabla135[[#This Row],[Valor del control]]),AND(Tabla135[[#This Row],[No. de Control]]&gt;1,Tabla135[[#This Row],[Desplazamiento en la Matriz]]="Impacto"),AC708-(AC708*Tabla135[[#This Row],[Valor del control]]),AND(Tabla135[[#This Row],[No. de Control]]=1,Tabla135[[#This Row],[Desplazamiento en la Matriz]]="Probabilidad"),E709,AND(Tabla135[[#This Row],[No. de Control]]&gt;1,Tabla135[[#This Row],[Desplazamiento en la Matriz]]="Probabilidad"),AC708),""),"")</f>
        <v/>
      </c>
      <c r="AD709" s="310">
        <f>IFERROR(_xlfn.MINIFS(Tabla135[Probabilidad residual],Tabla135[Id Riesgo],Tabla135[[#This Row],[Id Riesgo]]),"")</f>
        <v>0</v>
      </c>
      <c r="AE709" s="310">
        <f>IFERROR(_xlfn.MINIFS(Tabla135[Impacto residual],Tabla135[Id Riesgo],Tabla135[[#This Row],[Id Riesgo]]),"")</f>
        <v>0</v>
      </c>
      <c r="AF709" s="310" t="str" cm="1">
        <f t="array" ref="AF7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09" s="310" t="str" cm="1">
        <f t="array" ref="AG7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09" s="213"/>
      <c r="AJ709" s="801">
        <f>_xlfn.MINIFS(Tabla135[Probabilidad residual],Tabla135[Id Riesgo],Tabla135[[#This Row],[Id Riesgo]])</f>
        <v>0</v>
      </c>
      <c r="AK709" s="801">
        <f>_xlfn.MINIFS(Tabla135[Impacto residual],Tabla135[Id Riesgo],Tabla135[[#This Row],[Id Riesgo]])</f>
        <v>0</v>
      </c>
      <c r="AL709" s="801"/>
      <c r="AM709" s="801"/>
      <c r="AN709" s="213"/>
      <c r="AO709" s="213"/>
      <c r="AP709" s="213"/>
      <c r="AQ709" s="213"/>
      <c r="AR709" s="213"/>
      <c r="AS709" s="213"/>
      <c r="AT709" s="213"/>
      <c r="AU709" s="213"/>
      <c r="AV709" s="213"/>
      <c r="AW709" s="213"/>
      <c r="AX709" s="213"/>
      <c r="AY709" s="213"/>
    </row>
    <row r="710" spans="1:51" ht="14.6" x14ac:dyDescent="0.4">
      <c r="A710" s="783" t="str">
        <f>Tabla135[[#This Row],[Id Riesgo]]</f>
        <v>RC70</v>
      </c>
      <c r="B710" s="784" t="str">
        <f>Tabla135[[#This Row],[Riesgo]]</f>
        <v/>
      </c>
      <c r="C710" s="776" t="b">
        <f>Tabla135[[#This Row],[Identificado en paso 1 y 2?]]</f>
        <v>0</v>
      </c>
      <c r="D710" s="801" t="str">
        <f>_xlfn.XLOOKUP(Tabla135[[#This Row],[Id Riesgo]],Tabla13[Id Riesgo],Tabla13[Probabilidad],"",1)</f>
        <v/>
      </c>
      <c r="E710" s="801" t="str">
        <f>IF(C710=TRUE,_xlfn.XLOOKUP(Tabla135[[#This Row],[Id Riesgo]],Tabla13[Id Riesgo],Tabla13[Porcentaje Impacto],"",1),"")</f>
        <v/>
      </c>
      <c r="F710" s="290" t="str">
        <f t="shared" si="69"/>
        <v>RC70</v>
      </c>
      <c r="G710" s="414" t="b">
        <f>_xlfn.XLOOKUP(F710,Tabla13[Id Riesgo],Tabla13[Registro diligenciado],FALSE,1)</f>
        <v>0</v>
      </c>
      <c r="H710" s="290" t="str">
        <f>IF(G710,_xlfn.XLOOKUP(F710,Tabla6[Id Riesgo],Tabla6[DESCRIPCIÓN DEL RIESGO],FALSE,1),"")</f>
        <v/>
      </c>
      <c r="I710" s="327" t="str">
        <f>_xlfn.XLOOKUP(Tabla135[[#This Row],[Id Riesgo]],Tabla13[Id Riesgo],Tabla13[Probabilidad])</f>
        <v/>
      </c>
      <c r="J710" s="327" t="str">
        <f>_xlfn.XLOOKUP(Tabla135[[#This Row],[Id Riesgo]],Tabla13[Id Riesgo],Tabla13[Porcentaje Impacto],"",1)</f>
        <v/>
      </c>
      <c r="K710" s="311">
        <v>9</v>
      </c>
      <c r="L710" s="314"/>
      <c r="M710" s="314"/>
      <c r="N710" s="314"/>
      <c r="O710" s="295"/>
      <c r="P710" s="314"/>
      <c r="Q710" s="328" t="str">
        <f>_xlfn.TEXTJOIN(" ",TRUE,Tabla135[[#This Row],[Actividad - Acción ¿Qué?
Inicia con verbo]],Tabla135[[#This Row],[Complemento
(Observaciones o desviaciones)]])</f>
        <v/>
      </c>
      <c r="R710" s="295"/>
      <c r="S710" s="327" t="str">
        <f>_xlfn.XLOOKUP(Tabla135[[#This Row],[Tipo de control]],Tabla7[Tipo de control],Tabla7[Peso],"",1)</f>
        <v/>
      </c>
      <c r="T710" s="290" t="str">
        <f>_xlfn.XLOOKUP(Tabla135[[#This Row],[Tipo de control]],Tabla7[Tipo de control],Tabla7[Afectación matriz],"",1)</f>
        <v/>
      </c>
      <c r="U710" s="295"/>
      <c r="V710" s="327" t="str">
        <f>_xlfn.XLOOKUP(Tabla135[[#This Row],[Implementación]],Tabla11[Implementación],Tabla11[Peso],"",1)</f>
        <v/>
      </c>
      <c r="W710" s="295"/>
      <c r="X710" s="295"/>
      <c r="Y710" s="295"/>
      <c r="Z710" s="295"/>
      <c r="AA710" s="310" t="str">
        <f>IFERROR(Tabla135[[#This Row],[Peso del control]]+Tabla135[[#This Row],[Peso de la implementación]],"")</f>
        <v/>
      </c>
      <c r="AB710" s="310" t="str" cm="1">
        <f t="array" ref="AB710">IFERROR(IF(Tabla135[[#This Row],[Registro diligenciado]]=TRUE,_xlfn.IFS(AND(Tabla135[[#This Row],[No. de Control]]=1,Tabla135[[#This Row],[Desplazamiento en la Matriz]]="Probabilidad"),D710-(D710*Tabla135[[#This Row],[Valor del control]]),AND(Tabla135[[#This Row],[No. de Control]]&gt;1,Tabla135[[#This Row],[Desplazamiento en la Matriz]]="Probabilidad"),AB709-(AB709*Tabla135[[#This Row],[Valor del control]]),AND(Tabla135[[#This Row],[No. de Control]]=1,Tabla135[[#This Row],[Desplazamiento en la Matriz]]="Impacto"),D710,AND(Tabla135[[#This Row],[No. de Control]]&gt;1,Tabla135[[#This Row],[Desplazamiento en la Matriz]]="Impacto"),AB709),""),"")</f>
        <v/>
      </c>
      <c r="AC710" s="310" t="str" cm="1">
        <f t="array" ref="AC710">IFERROR(IF(Tabla135[[#This Row],[Registro diligenciado]]=TRUE,_xlfn.IFS(AND(Tabla135[[#This Row],[No. de Control]]=1,Tabla135[[#This Row],[Desplazamiento en la Matriz]]="Impacto"),E710-(E710*Tabla135[[#This Row],[Valor del control]]),AND(Tabla135[[#This Row],[No. de Control]]&gt;1,Tabla135[[#This Row],[Desplazamiento en la Matriz]]="Impacto"),AC709-(AC709*Tabla135[[#This Row],[Valor del control]]),AND(Tabla135[[#This Row],[No. de Control]]=1,Tabla135[[#This Row],[Desplazamiento en la Matriz]]="Probabilidad"),E710,AND(Tabla135[[#This Row],[No. de Control]]&gt;1,Tabla135[[#This Row],[Desplazamiento en la Matriz]]="Probabilidad"),AC709),""),"")</f>
        <v/>
      </c>
      <c r="AD710" s="310">
        <f>IFERROR(_xlfn.MINIFS(Tabla135[Probabilidad residual],Tabla135[Id Riesgo],Tabla135[[#This Row],[Id Riesgo]]),"")</f>
        <v>0</v>
      </c>
      <c r="AE710" s="310">
        <f>IFERROR(_xlfn.MINIFS(Tabla135[Impacto residual],Tabla135[Id Riesgo],Tabla135[[#This Row],[Id Riesgo]]),"")</f>
        <v>0</v>
      </c>
      <c r="AF710" s="310" t="str" cm="1">
        <f t="array" ref="AF7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0" s="310" t="str" cm="1">
        <f t="array" ref="AG7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0" s="213"/>
      <c r="AJ710" s="801">
        <f>_xlfn.MINIFS(Tabla135[Probabilidad residual],Tabla135[Id Riesgo],Tabla135[[#This Row],[Id Riesgo]])</f>
        <v>0</v>
      </c>
      <c r="AK710" s="801">
        <f>_xlfn.MINIFS(Tabla135[Impacto residual],Tabla135[Id Riesgo],Tabla135[[#This Row],[Id Riesgo]])</f>
        <v>0</v>
      </c>
      <c r="AL710" s="801"/>
      <c r="AM710" s="801"/>
      <c r="AN710" s="213"/>
      <c r="AO710" s="213"/>
      <c r="AP710" s="213"/>
      <c r="AQ710" s="213"/>
      <c r="AR710" s="213"/>
      <c r="AS710" s="213"/>
      <c r="AT710" s="213"/>
      <c r="AU710" s="213"/>
      <c r="AV710" s="213"/>
      <c r="AW710" s="213"/>
      <c r="AX710" s="213"/>
      <c r="AY710" s="213"/>
    </row>
    <row r="711" spans="1:51" ht="14.6" x14ac:dyDescent="0.4">
      <c r="A711" s="783" t="str">
        <f>Tabla135[[#This Row],[Id Riesgo]]</f>
        <v>RC70</v>
      </c>
      <c r="B711" s="784" t="str">
        <f>Tabla135[[#This Row],[Riesgo]]</f>
        <v/>
      </c>
      <c r="C711" s="776" t="b">
        <f>Tabla135[[#This Row],[Identificado en paso 1 y 2?]]</f>
        <v>0</v>
      </c>
      <c r="D711" s="801" t="str">
        <f>_xlfn.XLOOKUP(Tabla135[[#This Row],[Id Riesgo]],Tabla13[Id Riesgo],Tabla13[Probabilidad],"",1)</f>
        <v/>
      </c>
      <c r="E711" s="801" t="str">
        <f>IF(C711=TRUE,_xlfn.XLOOKUP(Tabla135[[#This Row],[Id Riesgo]],Tabla13[Id Riesgo],Tabla13[Porcentaje Impacto],"",1),"")</f>
        <v/>
      </c>
      <c r="F711" s="290" t="str">
        <f t="shared" si="69"/>
        <v>RC70</v>
      </c>
      <c r="G711" s="414" t="b">
        <f>_xlfn.XLOOKUP(F711,Tabla13[Id Riesgo],Tabla13[Registro diligenciado],FALSE,1)</f>
        <v>0</v>
      </c>
      <c r="H711" s="290" t="str">
        <f>IF(G711,_xlfn.XLOOKUP(F711,Tabla6[Id Riesgo],Tabla6[DESCRIPCIÓN DEL RIESGO],FALSE,1),"")</f>
        <v/>
      </c>
      <c r="I711" s="327" t="str">
        <f>_xlfn.XLOOKUP(Tabla135[[#This Row],[Id Riesgo]],Tabla13[Id Riesgo],Tabla13[Probabilidad])</f>
        <v/>
      </c>
      <c r="J711" s="327" t="str">
        <f>_xlfn.XLOOKUP(Tabla135[[#This Row],[Id Riesgo]],Tabla13[Id Riesgo],Tabla13[Porcentaje Impacto],"",1)</f>
        <v/>
      </c>
      <c r="K711" s="311">
        <v>10</v>
      </c>
      <c r="L711" s="314"/>
      <c r="M711" s="314"/>
      <c r="N711" s="314"/>
      <c r="O711" s="295"/>
      <c r="P711" s="314"/>
      <c r="Q711" s="328" t="str">
        <f>_xlfn.TEXTJOIN(" ",TRUE,Tabla135[[#This Row],[Actividad - Acción ¿Qué?
Inicia con verbo]],Tabla135[[#This Row],[Complemento
(Observaciones o desviaciones)]])</f>
        <v/>
      </c>
      <c r="R711" s="295"/>
      <c r="S711" s="327" t="str">
        <f>_xlfn.XLOOKUP(Tabla135[[#This Row],[Tipo de control]],Tabla7[Tipo de control],Tabla7[Peso],"",1)</f>
        <v/>
      </c>
      <c r="T711" s="290" t="str">
        <f>_xlfn.XLOOKUP(Tabla135[[#This Row],[Tipo de control]],Tabla7[Tipo de control],Tabla7[Afectación matriz],"",1)</f>
        <v/>
      </c>
      <c r="U711" s="295"/>
      <c r="V711" s="327" t="str">
        <f>_xlfn.XLOOKUP(Tabla135[[#This Row],[Implementación]],Tabla11[Implementación],Tabla11[Peso],"",1)</f>
        <v/>
      </c>
      <c r="W711" s="295"/>
      <c r="X711" s="295"/>
      <c r="Y711" s="295"/>
      <c r="Z711" s="295"/>
      <c r="AA711" s="310" t="str">
        <f>IFERROR(Tabla135[[#This Row],[Peso del control]]+Tabla135[[#This Row],[Peso de la implementación]],"")</f>
        <v/>
      </c>
      <c r="AB711" s="310" t="str" cm="1">
        <f t="array" ref="AB711">IFERROR(IF(Tabla135[[#This Row],[Registro diligenciado]]=TRUE,_xlfn.IFS(AND(Tabla135[[#This Row],[No. de Control]]=1,Tabla135[[#This Row],[Desplazamiento en la Matriz]]="Probabilidad"),D711-(D711*Tabla135[[#This Row],[Valor del control]]),AND(Tabla135[[#This Row],[No. de Control]]&gt;1,Tabla135[[#This Row],[Desplazamiento en la Matriz]]="Probabilidad"),AB710-(AB710*Tabla135[[#This Row],[Valor del control]]),AND(Tabla135[[#This Row],[No. de Control]]=1,Tabla135[[#This Row],[Desplazamiento en la Matriz]]="Impacto"),D711,AND(Tabla135[[#This Row],[No. de Control]]&gt;1,Tabla135[[#This Row],[Desplazamiento en la Matriz]]="Impacto"),AB710),""),"")</f>
        <v/>
      </c>
      <c r="AC711" s="310" t="str" cm="1">
        <f t="array" ref="AC711">IFERROR(IF(Tabla135[[#This Row],[Registro diligenciado]]=TRUE,_xlfn.IFS(AND(Tabla135[[#This Row],[No. de Control]]=1,Tabla135[[#This Row],[Desplazamiento en la Matriz]]="Impacto"),E711-(E711*Tabla135[[#This Row],[Valor del control]]),AND(Tabla135[[#This Row],[No. de Control]]&gt;1,Tabla135[[#This Row],[Desplazamiento en la Matriz]]="Impacto"),AC710-(AC710*Tabla135[[#This Row],[Valor del control]]),AND(Tabla135[[#This Row],[No. de Control]]=1,Tabla135[[#This Row],[Desplazamiento en la Matriz]]="Probabilidad"),E711,AND(Tabla135[[#This Row],[No. de Control]]&gt;1,Tabla135[[#This Row],[Desplazamiento en la Matriz]]="Probabilidad"),AC710),""),"")</f>
        <v/>
      </c>
      <c r="AD711" s="310">
        <f>IFERROR(_xlfn.MINIFS(Tabla135[Probabilidad residual],Tabla135[Id Riesgo],Tabla135[[#This Row],[Id Riesgo]]),"")</f>
        <v>0</v>
      </c>
      <c r="AE711" s="310">
        <f>IFERROR(_xlfn.MINIFS(Tabla135[Impacto residual],Tabla135[Id Riesgo],Tabla135[[#This Row],[Id Riesgo]]),"")</f>
        <v>0</v>
      </c>
      <c r="AF711" s="310" t="str" cm="1">
        <f t="array" ref="AF7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1" s="310" t="str" cm="1">
        <f t="array" ref="AG7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1" s="213"/>
      <c r="AJ711" s="801">
        <f>_xlfn.MINIFS(Tabla135[Probabilidad residual],Tabla135[Id Riesgo],Tabla135[[#This Row],[Id Riesgo]])</f>
        <v>0</v>
      </c>
      <c r="AK711" s="801">
        <f>_xlfn.MINIFS(Tabla135[Impacto residual],Tabla135[Id Riesgo],Tabla135[[#This Row],[Id Riesgo]])</f>
        <v>0</v>
      </c>
      <c r="AL711" s="801"/>
      <c r="AM711" s="801"/>
      <c r="AN711" s="213"/>
      <c r="AO711" s="213"/>
      <c r="AP711" s="213"/>
      <c r="AQ711" s="213"/>
      <c r="AR711" s="213"/>
      <c r="AS711" s="213"/>
      <c r="AT711" s="213"/>
      <c r="AU711" s="213"/>
      <c r="AV711" s="213"/>
      <c r="AW711" s="213"/>
      <c r="AX711" s="213"/>
      <c r="AY711" s="213"/>
    </row>
    <row r="712" spans="1:51" ht="14.6" x14ac:dyDescent="0.4">
      <c r="A712" s="783" t="str">
        <f>Tabla135[[#This Row],[Id Riesgo]]</f>
        <v>RC71</v>
      </c>
      <c r="B712" s="784" t="str">
        <f>Tabla135[[#This Row],[Riesgo]]</f>
        <v/>
      </c>
      <c r="C712" s="776" t="b">
        <f>Tabla135[[#This Row],[Identificado en paso 1 y 2?]]</f>
        <v>0</v>
      </c>
      <c r="D712" s="801" t="str">
        <f>_xlfn.XLOOKUP(Tabla135[[#This Row],[Id Riesgo]],Tabla13[Id Riesgo],Tabla13[Probabilidad],"",1)</f>
        <v/>
      </c>
      <c r="E712" s="801" t="str">
        <f>IF(C712=TRUE,_xlfn.XLOOKUP(Tabla135[[#This Row],[Id Riesgo]],Tabla13[Id Riesgo],Tabla13[Porcentaje Impacto],"",1),"")</f>
        <v/>
      </c>
      <c r="F712" s="290" t="s">
        <v>662</v>
      </c>
      <c r="G712" s="414" t="b">
        <f>_xlfn.XLOOKUP(F712,Tabla13[Id Riesgo],Tabla13[Registro diligenciado],FALSE,1)</f>
        <v>0</v>
      </c>
      <c r="H712" s="290" t="str">
        <f>IF(G712,_xlfn.XLOOKUP(F712,Tabla6[Id Riesgo],Tabla6[DESCRIPCIÓN DEL RIESGO],FALSE,1),"")</f>
        <v/>
      </c>
      <c r="I712" s="327" t="str">
        <f>_xlfn.XLOOKUP(Tabla135[[#This Row],[Id Riesgo]],Tabla13[Id Riesgo],Tabla13[Probabilidad])</f>
        <v/>
      </c>
      <c r="J712" s="327" t="str">
        <f>_xlfn.XLOOKUP(Tabla135[[#This Row],[Id Riesgo]],Tabla13[Id Riesgo],Tabla13[Porcentaje Impacto],"",1)</f>
        <v/>
      </c>
      <c r="K712" s="311">
        <v>1</v>
      </c>
      <c r="L712" s="314"/>
      <c r="M712" s="314"/>
      <c r="N712" s="314"/>
      <c r="O712" s="295"/>
      <c r="P712" s="314"/>
      <c r="Q712" s="328" t="str">
        <f>_xlfn.TEXTJOIN(" ",TRUE,Tabla135[[#This Row],[Actividad - Acción ¿Qué?
Inicia con verbo]],Tabla135[[#This Row],[Complemento
(Observaciones o desviaciones)]])</f>
        <v/>
      </c>
      <c r="R712" s="295"/>
      <c r="S712" s="327" t="str">
        <f>_xlfn.XLOOKUP(Tabla135[[#This Row],[Tipo de control]],Tabla7[Tipo de control],Tabla7[Peso],"",1)</f>
        <v/>
      </c>
      <c r="T712" s="290" t="str">
        <f>_xlfn.XLOOKUP(Tabla135[[#This Row],[Tipo de control]],Tabla7[Tipo de control],Tabla7[Afectación matriz],"",1)</f>
        <v/>
      </c>
      <c r="U712" s="295"/>
      <c r="V712" s="327" t="str">
        <f>_xlfn.XLOOKUP(Tabla135[[#This Row],[Implementación]],Tabla11[Implementación],Tabla11[Peso],"",1)</f>
        <v/>
      </c>
      <c r="W712" s="295"/>
      <c r="X712" s="295"/>
      <c r="Y712" s="295"/>
      <c r="Z712" s="295"/>
      <c r="AA712" s="310" t="str">
        <f>IFERROR(Tabla135[[#This Row],[Peso del control]]+Tabla135[[#This Row],[Peso de la implementación]],"")</f>
        <v/>
      </c>
      <c r="AB712" s="310" t="str" cm="1">
        <f t="array" ref="AB712">IFERROR(IF(Tabla135[[#This Row],[Registro diligenciado]]=TRUE,_xlfn.IFS(AND(Tabla135[[#This Row],[No. de Control]]=1,Tabla135[[#This Row],[Desplazamiento en la Matriz]]="Probabilidad"),D712-(D712*Tabla135[[#This Row],[Valor del control]]),AND(Tabla135[[#This Row],[No. de Control]]&gt;1,Tabla135[[#This Row],[Desplazamiento en la Matriz]]="Probabilidad"),AB711-(AB711*Tabla135[[#This Row],[Valor del control]]),AND(Tabla135[[#This Row],[No. de Control]]=1,Tabla135[[#This Row],[Desplazamiento en la Matriz]]="Impacto"),D712,AND(Tabla135[[#This Row],[No. de Control]]&gt;1,Tabla135[[#This Row],[Desplazamiento en la Matriz]]="Impacto"),AB711),""),"")</f>
        <v/>
      </c>
      <c r="AC712" s="310" t="str" cm="1">
        <f t="array" ref="AC712">IFERROR(IF(Tabla135[[#This Row],[Registro diligenciado]]=TRUE,_xlfn.IFS(AND(Tabla135[[#This Row],[No. de Control]]=1,Tabla135[[#This Row],[Desplazamiento en la Matriz]]="Impacto"),E712-(E712*Tabla135[[#This Row],[Valor del control]]),AND(Tabla135[[#This Row],[No. de Control]]&gt;1,Tabla135[[#This Row],[Desplazamiento en la Matriz]]="Impacto"),AC711-(AC711*Tabla135[[#This Row],[Valor del control]]),AND(Tabla135[[#This Row],[No. de Control]]=1,Tabla135[[#This Row],[Desplazamiento en la Matriz]]="Probabilidad"),E712,AND(Tabla135[[#This Row],[No. de Control]]&gt;1,Tabla135[[#This Row],[Desplazamiento en la Matriz]]="Probabilidad"),AC711),""),"")</f>
        <v/>
      </c>
      <c r="AD712" s="310">
        <f>IFERROR(_xlfn.MINIFS(Tabla135[Probabilidad residual],Tabla135[Id Riesgo],Tabla135[[#This Row],[Id Riesgo]]),"")</f>
        <v>0</v>
      </c>
      <c r="AE712" s="310">
        <f>IFERROR(_xlfn.MINIFS(Tabla135[Impacto residual],Tabla135[Id Riesgo],Tabla135[[#This Row],[Id Riesgo]]),"")</f>
        <v>0</v>
      </c>
      <c r="AF712" s="310" t="str" cm="1">
        <f t="array" ref="AF7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2" s="310" t="str" cm="1">
        <f t="array" ref="AG7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2" s="213"/>
      <c r="AJ712" s="801">
        <f>_xlfn.MINIFS(Tabla135[Probabilidad residual],Tabla135[Id Riesgo],Tabla135[[#This Row],[Id Riesgo]])</f>
        <v>0</v>
      </c>
      <c r="AK712" s="801">
        <f>_xlfn.MINIFS(Tabla135[Impacto residual],Tabla135[Id Riesgo],Tabla135[[#This Row],[Id Riesgo]])</f>
        <v>0</v>
      </c>
      <c r="AL712" s="801" t="str" cm="1">
        <f t="array" ref="AL712">IFERROR(_xlfn.IFS(AND(AJ712&gt;=CONFIGURACIÓN!$BF$6,AJ712&lt;=CONFIGURACIÓN!$BG$6),CONFIGURACIÓN!$BE$6,AND(AJ712&gt;=CONFIGURACIÓN!$BF$7,AJ712&lt;=CONFIGURACIÓN!$BG$7),CONFIGURACIÓN!$BE$7,AND(AJ712&gt;=CONFIGURACIÓN!$BF$8,AJ712&lt;=CONFIGURACIÓN!$BG$8),CONFIGURACIÓN!$BE$8,AND(AJ712&gt;=CONFIGURACIÓN!$BF$9,AJ712&lt;=CONFIGURACIÓN!$BG$9),CONFIGURACIÓN!$BE$9,AND(AJ712&gt;=CONFIGURACIÓN!$BF$10,AJ712&lt;=CONFIGURACIÓN!$BG$10),CONFIGURACIÓN!$BE$10),"")</f>
        <v/>
      </c>
      <c r="AM712" s="801" t="str" cm="1">
        <f t="array" ref="AM712">IFERROR(_xlfn.IFS(AND(AK712&gt;=CONFIGURACIÓN!$BJ$6,AK712&lt;=CONFIGURACIÓN!$BK$6),CONFIGURACIÓN!$BI$6,AND(AK712&gt;=CONFIGURACIÓN!$BJ$7,AK712&lt;=CONFIGURACIÓN!$BK$7),CONFIGURACIÓN!$BI$7,AND(AK712&gt;=CONFIGURACIÓN!$BJ$8,AK712&lt;=CONFIGURACIÓN!$BK$8),CONFIGURACIÓN!$BI$8,AND(AK712&gt;=CONFIGURACIÓN!$BJ$9,AK712&lt;=CONFIGURACIÓN!$BK$9),CONFIGURACIÓN!$BI$9,AND(AK712&gt;=CONFIGURACIÓN!$BJ$10,AK712&lt;=CONFIGURACIÓN!$BK$10),CONFIGURACIÓN!$BI$10),"")</f>
        <v/>
      </c>
      <c r="AN712" s="213"/>
      <c r="AO712" s="213"/>
      <c r="AP712" s="213"/>
      <c r="AQ712" s="213"/>
      <c r="AR712" s="213"/>
      <c r="AS712" s="213"/>
      <c r="AT712" s="213"/>
      <c r="AU712" s="213"/>
      <c r="AV712" s="213"/>
      <c r="AW712" s="213"/>
      <c r="AX712" s="213"/>
      <c r="AY712" s="213"/>
    </row>
    <row r="713" spans="1:51" ht="14.6" x14ac:dyDescent="0.4">
      <c r="A713" s="783" t="str">
        <f>Tabla135[[#This Row],[Id Riesgo]]</f>
        <v>RC71</v>
      </c>
      <c r="B713" s="784" t="str">
        <f>Tabla135[[#This Row],[Riesgo]]</f>
        <v/>
      </c>
      <c r="C713" s="776" t="b">
        <f>Tabla135[[#This Row],[Identificado en paso 1 y 2?]]</f>
        <v>0</v>
      </c>
      <c r="D713" s="801" t="str">
        <f>_xlfn.XLOOKUP(Tabla135[[#This Row],[Id Riesgo]],Tabla13[Id Riesgo],Tabla13[Probabilidad],"",1)</f>
        <v/>
      </c>
      <c r="E713" s="801" t="str">
        <f>IF(C713=TRUE,_xlfn.XLOOKUP(Tabla135[[#This Row],[Id Riesgo]],Tabla13[Id Riesgo],Tabla13[Porcentaje Impacto],"",1),"")</f>
        <v/>
      </c>
      <c r="F713" s="290" t="str">
        <f t="shared" ref="F713:F721" si="70">F712</f>
        <v>RC71</v>
      </c>
      <c r="G713" s="414" t="b">
        <f>_xlfn.XLOOKUP(F713,Tabla13[Id Riesgo],Tabla13[Registro diligenciado],FALSE,1)</f>
        <v>0</v>
      </c>
      <c r="H713" s="290" t="str">
        <f>IF(G713,_xlfn.XLOOKUP(F713,Tabla6[Id Riesgo],Tabla6[DESCRIPCIÓN DEL RIESGO],FALSE,1),"")</f>
        <v/>
      </c>
      <c r="I713" s="327" t="str">
        <f>_xlfn.XLOOKUP(Tabla135[[#This Row],[Id Riesgo]],Tabla13[Id Riesgo],Tabla13[Probabilidad])</f>
        <v/>
      </c>
      <c r="J713" s="327" t="str">
        <f>_xlfn.XLOOKUP(Tabla135[[#This Row],[Id Riesgo]],Tabla13[Id Riesgo],Tabla13[Porcentaje Impacto],"",1)</f>
        <v/>
      </c>
      <c r="K713" s="311">
        <v>2</v>
      </c>
      <c r="L713" s="314"/>
      <c r="M713" s="314"/>
      <c r="N713" s="314"/>
      <c r="O713" s="295"/>
      <c r="P713" s="314"/>
      <c r="Q713" s="328" t="str">
        <f>_xlfn.TEXTJOIN(" ",TRUE,Tabla135[[#This Row],[Actividad - Acción ¿Qué?
Inicia con verbo]],Tabla135[[#This Row],[Complemento
(Observaciones o desviaciones)]])</f>
        <v/>
      </c>
      <c r="R713" s="295"/>
      <c r="S713" s="327" t="str">
        <f>_xlfn.XLOOKUP(Tabla135[[#This Row],[Tipo de control]],Tabla7[Tipo de control],Tabla7[Peso],"",1)</f>
        <v/>
      </c>
      <c r="T713" s="290" t="str">
        <f>_xlfn.XLOOKUP(Tabla135[[#This Row],[Tipo de control]],Tabla7[Tipo de control],Tabla7[Afectación matriz],"",1)</f>
        <v/>
      </c>
      <c r="U713" s="295"/>
      <c r="V713" s="327" t="str">
        <f>_xlfn.XLOOKUP(Tabla135[[#This Row],[Implementación]],Tabla11[Implementación],Tabla11[Peso],"",1)</f>
        <v/>
      </c>
      <c r="W713" s="295"/>
      <c r="X713" s="295"/>
      <c r="Y713" s="295"/>
      <c r="Z713" s="295"/>
      <c r="AA713" s="310" t="str">
        <f>IFERROR(Tabla135[[#This Row],[Peso del control]]+Tabla135[[#This Row],[Peso de la implementación]],"")</f>
        <v/>
      </c>
      <c r="AB713" s="310" t="str" cm="1">
        <f t="array" ref="AB713">IFERROR(IF(Tabla135[[#This Row],[Registro diligenciado]]=TRUE,_xlfn.IFS(AND(Tabla135[[#This Row],[No. de Control]]=1,Tabla135[[#This Row],[Desplazamiento en la Matriz]]="Probabilidad"),D713-(D713*Tabla135[[#This Row],[Valor del control]]),AND(Tabla135[[#This Row],[No. de Control]]&gt;1,Tabla135[[#This Row],[Desplazamiento en la Matriz]]="Probabilidad"),AB712-(AB712*Tabla135[[#This Row],[Valor del control]]),AND(Tabla135[[#This Row],[No. de Control]]=1,Tabla135[[#This Row],[Desplazamiento en la Matriz]]="Impacto"),D713,AND(Tabla135[[#This Row],[No. de Control]]&gt;1,Tabla135[[#This Row],[Desplazamiento en la Matriz]]="Impacto"),AB712),""),"")</f>
        <v/>
      </c>
      <c r="AC713" s="310" t="str" cm="1">
        <f t="array" ref="AC713">IFERROR(IF(Tabla135[[#This Row],[Registro diligenciado]]=TRUE,_xlfn.IFS(AND(Tabla135[[#This Row],[No. de Control]]=1,Tabla135[[#This Row],[Desplazamiento en la Matriz]]="Impacto"),E713-(E713*Tabla135[[#This Row],[Valor del control]]),AND(Tabla135[[#This Row],[No. de Control]]&gt;1,Tabla135[[#This Row],[Desplazamiento en la Matriz]]="Impacto"),AC712-(AC712*Tabla135[[#This Row],[Valor del control]]),AND(Tabla135[[#This Row],[No. de Control]]=1,Tabla135[[#This Row],[Desplazamiento en la Matriz]]="Probabilidad"),E713,AND(Tabla135[[#This Row],[No. de Control]]&gt;1,Tabla135[[#This Row],[Desplazamiento en la Matriz]]="Probabilidad"),AC712),""),"")</f>
        <v/>
      </c>
      <c r="AD713" s="310">
        <f>IFERROR(_xlfn.MINIFS(Tabla135[Probabilidad residual],Tabla135[Id Riesgo],Tabla135[[#This Row],[Id Riesgo]]),"")</f>
        <v>0</v>
      </c>
      <c r="AE713" s="310">
        <f>IFERROR(_xlfn.MINIFS(Tabla135[Impacto residual],Tabla135[Id Riesgo],Tabla135[[#This Row],[Id Riesgo]]),"")</f>
        <v>0</v>
      </c>
      <c r="AF713" s="310" t="str" cm="1">
        <f t="array" ref="AF7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3" s="310" t="str" cm="1">
        <f t="array" ref="AG7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3" s="213"/>
      <c r="AJ713" s="801">
        <f>_xlfn.MINIFS(Tabla135[Probabilidad residual],Tabla135[Id Riesgo],Tabla135[[#This Row],[Id Riesgo]])</f>
        <v>0</v>
      </c>
      <c r="AK713" s="801">
        <f>_xlfn.MINIFS(Tabla135[Impacto residual],Tabla135[Id Riesgo],Tabla135[[#This Row],[Id Riesgo]])</f>
        <v>0</v>
      </c>
      <c r="AL713" s="801"/>
      <c r="AM713" s="801"/>
      <c r="AN713" s="213"/>
      <c r="AO713" s="213"/>
      <c r="AP713" s="213"/>
      <c r="AQ713" s="213"/>
      <c r="AR713" s="213"/>
      <c r="AS713" s="213"/>
      <c r="AT713" s="213"/>
      <c r="AU713" s="213"/>
      <c r="AV713" s="213"/>
      <c r="AW713" s="213"/>
      <c r="AX713" s="213"/>
      <c r="AY713" s="213"/>
    </row>
    <row r="714" spans="1:51" ht="14.6" x14ac:dyDescent="0.4">
      <c r="A714" s="783" t="str">
        <f>Tabla135[[#This Row],[Id Riesgo]]</f>
        <v>RC71</v>
      </c>
      <c r="B714" s="784" t="str">
        <f>Tabla135[[#This Row],[Riesgo]]</f>
        <v/>
      </c>
      <c r="C714" s="776" t="b">
        <f>Tabla135[[#This Row],[Identificado en paso 1 y 2?]]</f>
        <v>0</v>
      </c>
      <c r="D714" s="801" t="str">
        <f>_xlfn.XLOOKUP(Tabla135[[#This Row],[Id Riesgo]],Tabla13[Id Riesgo],Tabla13[Probabilidad],"",1)</f>
        <v/>
      </c>
      <c r="E714" s="801" t="str">
        <f>IF(C714=TRUE,_xlfn.XLOOKUP(Tabla135[[#This Row],[Id Riesgo]],Tabla13[Id Riesgo],Tabla13[Porcentaje Impacto],"",1),"")</f>
        <v/>
      </c>
      <c r="F714" s="290" t="str">
        <f t="shared" si="70"/>
        <v>RC71</v>
      </c>
      <c r="G714" s="414" t="b">
        <f>_xlfn.XLOOKUP(F714,Tabla13[Id Riesgo],Tabla13[Registro diligenciado],FALSE,1)</f>
        <v>0</v>
      </c>
      <c r="H714" s="290" t="str">
        <f>IF(G714,_xlfn.XLOOKUP(F714,Tabla6[Id Riesgo],Tabla6[DESCRIPCIÓN DEL RIESGO],FALSE,1),"")</f>
        <v/>
      </c>
      <c r="I714" s="327" t="str">
        <f>_xlfn.XLOOKUP(Tabla135[[#This Row],[Id Riesgo]],Tabla13[Id Riesgo],Tabla13[Probabilidad])</f>
        <v/>
      </c>
      <c r="J714" s="327" t="str">
        <f>_xlfn.XLOOKUP(Tabla135[[#This Row],[Id Riesgo]],Tabla13[Id Riesgo],Tabla13[Porcentaje Impacto],"",1)</f>
        <v/>
      </c>
      <c r="K714" s="311">
        <v>3</v>
      </c>
      <c r="L714" s="314"/>
      <c r="M714" s="314"/>
      <c r="N714" s="314"/>
      <c r="O714" s="295"/>
      <c r="P714" s="314"/>
      <c r="Q714" s="328" t="str">
        <f>_xlfn.TEXTJOIN(" ",TRUE,Tabla135[[#This Row],[Actividad - Acción ¿Qué?
Inicia con verbo]],Tabla135[[#This Row],[Complemento
(Observaciones o desviaciones)]])</f>
        <v/>
      </c>
      <c r="R714" s="295"/>
      <c r="S714" s="327" t="str">
        <f>_xlfn.XLOOKUP(Tabla135[[#This Row],[Tipo de control]],Tabla7[Tipo de control],Tabla7[Peso],"",1)</f>
        <v/>
      </c>
      <c r="T714" s="290" t="str">
        <f>_xlfn.XLOOKUP(Tabla135[[#This Row],[Tipo de control]],Tabla7[Tipo de control],Tabla7[Afectación matriz],"",1)</f>
        <v/>
      </c>
      <c r="U714" s="295"/>
      <c r="V714" s="327" t="str">
        <f>_xlfn.XLOOKUP(Tabla135[[#This Row],[Implementación]],Tabla11[Implementación],Tabla11[Peso],"",1)</f>
        <v/>
      </c>
      <c r="W714" s="295"/>
      <c r="X714" s="295"/>
      <c r="Y714" s="295"/>
      <c r="Z714" s="295"/>
      <c r="AA714" s="310" t="str">
        <f>IFERROR(Tabla135[[#This Row],[Peso del control]]+Tabla135[[#This Row],[Peso de la implementación]],"")</f>
        <v/>
      </c>
      <c r="AB714" s="310" t="str" cm="1">
        <f t="array" ref="AB714">IFERROR(IF(Tabla135[[#This Row],[Registro diligenciado]]=TRUE,_xlfn.IFS(AND(Tabla135[[#This Row],[No. de Control]]=1,Tabla135[[#This Row],[Desplazamiento en la Matriz]]="Probabilidad"),D714-(D714*Tabla135[[#This Row],[Valor del control]]),AND(Tabla135[[#This Row],[No. de Control]]&gt;1,Tabla135[[#This Row],[Desplazamiento en la Matriz]]="Probabilidad"),AB713-(AB713*Tabla135[[#This Row],[Valor del control]]),AND(Tabla135[[#This Row],[No. de Control]]=1,Tabla135[[#This Row],[Desplazamiento en la Matriz]]="Impacto"),D714,AND(Tabla135[[#This Row],[No. de Control]]&gt;1,Tabla135[[#This Row],[Desplazamiento en la Matriz]]="Impacto"),AB713),""),"")</f>
        <v/>
      </c>
      <c r="AC714" s="310" t="str" cm="1">
        <f t="array" ref="AC714">IFERROR(IF(Tabla135[[#This Row],[Registro diligenciado]]=TRUE,_xlfn.IFS(AND(Tabla135[[#This Row],[No. de Control]]=1,Tabla135[[#This Row],[Desplazamiento en la Matriz]]="Impacto"),E714-(E714*Tabla135[[#This Row],[Valor del control]]),AND(Tabla135[[#This Row],[No. de Control]]&gt;1,Tabla135[[#This Row],[Desplazamiento en la Matriz]]="Impacto"),AC713-(AC713*Tabla135[[#This Row],[Valor del control]]),AND(Tabla135[[#This Row],[No. de Control]]=1,Tabla135[[#This Row],[Desplazamiento en la Matriz]]="Probabilidad"),E714,AND(Tabla135[[#This Row],[No. de Control]]&gt;1,Tabla135[[#This Row],[Desplazamiento en la Matriz]]="Probabilidad"),AC713),""),"")</f>
        <v/>
      </c>
      <c r="AD714" s="310">
        <f>IFERROR(_xlfn.MINIFS(Tabla135[Probabilidad residual],Tabla135[Id Riesgo],Tabla135[[#This Row],[Id Riesgo]]),"")</f>
        <v>0</v>
      </c>
      <c r="AE714" s="310">
        <f>IFERROR(_xlfn.MINIFS(Tabla135[Impacto residual],Tabla135[Id Riesgo],Tabla135[[#This Row],[Id Riesgo]]),"")</f>
        <v>0</v>
      </c>
      <c r="AF714" s="310" t="str" cm="1">
        <f t="array" ref="AF7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4" s="310" t="str" cm="1">
        <f t="array" ref="AG7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4" s="213"/>
      <c r="AJ714" s="801">
        <f>_xlfn.MINIFS(Tabla135[Probabilidad residual],Tabla135[Id Riesgo],Tabla135[[#This Row],[Id Riesgo]])</f>
        <v>0</v>
      </c>
      <c r="AK714" s="801">
        <f>_xlfn.MINIFS(Tabla135[Impacto residual],Tabla135[Id Riesgo],Tabla135[[#This Row],[Id Riesgo]])</f>
        <v>0</v>
      </c>
      <c r="AL714" s="801"/>
      <c r="AM714" s="801"/>
      <c r="AN714" s="213"/>
      <c r="AO714" s="213"/>
      <c r="AP714" s="213"/>
      <c r="AQ714" s="213"/>
      <c r="AR714" s="213"/>
      <c r="AS714" s="213"/>
      <c r="AT714" s="213"/>
      <c r="AU714" s="213"/>
      <c r="AV714" s="213"/>
      <c r="AW714" s="213"/>
      <c r="AX714" s="213"/>
      <c r="AY714" s="213"/>
    </row>
    <row r="715" spans="1:51" ht="14.6" x14ac:dyDescent="0.4">
      <c r="A715" s="783" t="str">
        <f>Tabla135[[#This Row],[Id Riesgo]]</f>
        <v>RC71</v>
      </c>
      <c r="B715" s="784" t="str">
        <f>Tabla135[[#This Row],[Riesgo]]</f>
        <v/>
      </c>
      <c r="C715" s="776" t="b">
        <f>Tabla135[[#This Row],[Identificado en paso 1 y 2?]]</f>
        <v>0</v>
      </c>
      <c r="D715" s="801" t="str">
        <f>_xlfn.XLOOKUP(Tabla135[[#This Row],[Id Riesgo]],Tabla13[Id Riesgo],Tabla13[Probabilidad],"",1)</f>
        <v/>
      </c>
      <c r="E715" s="801" t="str">
        <f>IF(C715=TRUE,_xlfn.XLOOKUP(Tabla135[[#This Row],[Id Riesgo]],Tabla13[Id Riesgo],Tabla13[Porcentaje Impacto],"",1),"")</f>
        <v/>
      </c>
      <c r="F715" s="290" t="str">
        <f t="shared" si="70"/>
        <v>RC71</v>
      </c>
      <c r="G715" s="414" t="b">
        <f>_xlfn.XLOOKUP(F715,Tabla13[Id Riesgo],Tabla13[Registro diligenciado],FALSE,1)</f>
        <v>0</v>
      </c>
      <c r="H715" s="290" t="str">
        <f>IF(G715,_xlfn.XLOOKUP(F715,Tabla6[Id Riesgo],Tabla6[DESCRIPCIÓN DEL RIESGO],FALSE,1),"")</f>
        <v/>
      </c>
      <c r="I715" s="327" t="str">
        <f>_xlfn.XLOOKUP(Tabla135[[#This Row],[Id Riesgo]],Tabla13[Id Riesgo],Tabla13[Probabilidad])</f>
        <v/>
      </c>
      <c r="J715" s="327" t="str">
        <f>_xlfn.XLOOKUP(Tabla135[[#This Row],[Id Riesgo]],Tabla13[Id Riesgo],Tabla13[Porcentaje Impacto],"",1)</f>
        <v/>
      </c>
      <c r="K715" s="311">
        <v>4</v>
      </c>
      <c r="L715" s="314"/>
      <c r="M715" s="314"/>
      <c r="N715" s="314"/>
      <c r="O715" s="295"/>
      <c r="P715" s="314"/>
      <c r="Q715" s="328" t="str">
        <f>_xlfn.TEXTJOIN(" ",TRUE,Tabla135[[#This Row],[Actividad - Acción ¿Qué?
Inicia con verbo]],Tabla135[[#This Row],[Complemento
(Observaciones o desviaciones)]])</f>
        <v/>
      </c>
      <c r="R715" s="295"/>
      <c r="S715" s="327" t="str">
        <f>_xlfn.XLOOKUP(Tabla135[[#This Row],[Tipo de control]],Tabla7[Tipo de control],Tabla7[Peso],"",1)</f>
        <v/>
      </c>
      <c r="T715" s="290" t="str">
        <f>_xlfn.XLOOKUP(Tabla135[[#This Row],[Tipo de control]],Tabla7[Tipo de control],Tabla7[Afectación matriz],"",1)</f>
        <v/>
      </c>
      <c r="U715" s="295"/>
      <c r="V715" s="327" t="str">
        <f>_xlfn.XLOOKUP(Tabla135[[#This Row],[Implementación]],Tabla11[Implementación],Tabla11[Peso],"",1)</f>
        <v/>
      </c>
      <c r="W715" s="295"/>
      <c r="X715" s="295"/>
      <c r="Y715" s="295"/>
      <c r="Z715" s="295"/>
      <c r="AA715" s="310" t="str">
        <f>IFERROR(Tabla135[[#This Row],[Peso del control]]+Tabla135[[#This Row],[Peso de la implementación]],"")</f>
        <v/>
      </c>
      <c r="AB715" s="310" t="str" cm="1">
        <f t="array" ref="AB715">IFERROR(IF(Tabla135[[#This Row],[Registro diligenciado]]=TRUE,_xlfn.IFS(AND(Tabla135[[#This Row],[No. de Control]]=1,Tabla135[[#This Row],[Desplazamiento en la Matriz]]="Probabilidad"),D715-(D715*Tabla135[[#This Row],[Valor del control]]),AND(Tabla135[[#This Row],[No. de Control]]&gt;1,Tabla135[[#This Row],[Desplazamiento en la Matriz]]="Probabilidad"),AB714-(AB714*Tabla135[[#This Row],[Valor del control]]),AND(Tabla135[[#This Row],[No. de Control]]=1,Tabla135[[#This Row],[Desplazamiento en la Matriz]]="Impacto"),D715,AND(Tabla135[[#This Row],[No. de Control]]&gt;1,Tabla135[[#This Row],[Desplazamiento en la Matriz]]="Impacto"),AB714),""),"")</f>
        <v/>
      </c>
      <c r="AC715" s="310" t="str" cm="1">
        <f t="array" ref="AC715">IFERROR(IF(Tabla135[[#This Row],[Registro diligenciado]]=TRUE,_xlfn.IFS(AND(Tabla135[[#This Row],[No. de Control]]=1,Tabla135[[#This Row],[Desplazamiento en la Matriz]]="Impacto"),E715-(E715*Tabla135[[#This Row],[Valor del control]]),AND(Tabla135[[#This Row],[No. de Control]]&gt;1,Tabla135[[#This Row],[Desplazamiento en la Matriz]]="Impacto"),AC714-(AC714*Tabla135[[#This Row],[Valor del control]]),AND(Tabla135[[#This Row],[No. de Control]]=1,Tabla135[[#This Row],[Desplazamiento en la Matriz]]="Probabilidad"),E715,AND(Tabla135[[#This Row],[No. de Control]]&gt;1,Tabla135[[#This Row],[Desplazamiento en la Matriz]]="Probabilidad"),AC714),""),"")</f>
        <v/>
      </c>
      <c r="AD715" s="310">
        <f>IFERROR(_xlfn.MINIFS(Tabla135[Probabilidad residual],Tabla135[Id Riesgo],Tabla135[[#This Row],[Id Riesgo]]),"")</f>
        <v>0</v>
      </c>
      <c r="AE715" s="310">
        <f>IFERROR(_xlfn.MINIFS(Tabla135[Impacto residual],Tabla135[Id Riesgo],Tabla135[[#This Row],[Id Riesgo]]),"")</f>
        <v>0</v>
      </c>
      <c r="AF715" s="310" t="str" cm="1">
        <f t="array" ref="AF7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5" s="310" t="str" cm="1">
        <f t="array" ref="AG7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5" s="213"/>
      <c r="AJ715" s="801">
        <f>_xlfn.MINIFS(Tabla135[Probabilidad residual],Tabla135[Id Riesgo],Tabla135[[#This Row],[Id Riesgo]])</f>
        <v>0</v>
      </c>
      <c r="AK715" s="801">
        <f>_xlfn.MINIFS(Tabla135[Impacto residual],Tabla135[Id Riesgo],Tabla135[[#This Row],[Id Riesgo]])</f>
        <v>0</v>
      </c>
      <c r="AL715" s="801"/>
      <c r="AM715" s="801"/>
      <c r="AN715" s="213"/>
      <c r="AO715" s="213"/>
      <c r="AP715" s="213"/>
      <c r="AQ715" s="213"/>
      <c r="AR715" s="213"/>
      <c r="AS715" s="213"/>
      <c r="AT715" s="213"/>
      <c r="AU715" s="213"/>
      <c r="AV715" s="213"/>
      <c r="AW715" s="213"/>
      <c r="AX715" s="213"/>
      <c r="AY715" s="213"/>
    </row>
    <row r="716" spans="1:51" ht="14.6" x14ac:dyDescent="0.4">
      <c r="A716" s="783" t="str">
        <f>Tabla135[[#This Row],[Id Riesgo]]</f>
        <v>RC71</v>
      </c>
      <c r="B716" s="784" t="str">
        <f>Tabla135[[#This Row],[Riesgo]]</f>
        <v/>
      </c>
      <c r="C716" s="776" t="b">
        <f>Tabla135[[#This Row],[Identificado en paso 1 y 2?]]</f>
        <v>0</v>
      </c>
      <c r="D716" s="801" t="str">
        <f>_xlfn.XLOOKUP(Tabla135[[#This Row],[Id Riesgo]],Tabla13[Id Riesgo],Tabla13[Probabilidad],"",1)</f>
        <v/>
      </c>
      <c r="E716" s="801" t="str">
        <f>IF(C716=TRUE,_xlfn.XLOOKUP(Tabla135[[#This Row],[Id Riesgo]],Tabla13[Id Riesgo],Tabla13[Porcentaje Impacto],"",1),"")</f>
        <v/>
      </c>
      <c r="F716" s="290" t="str">
        <f t="shared" si="70"/>
        <v>RC71</v>
      </c>
      <c r="G716" s="414" t="b">
        <f>_xlfn.XLOOKUP(F716,Tabla13[Id Riesgo],Tabla13[Registro diligenciado],FALSE,1)</f>
        <v>0</v>
      </c>
      <c r="H716" s="290" t="str">
        <f>IF(G716,_xlfn.XLOOKUP(F716,Tabla6[Id Riesgo],Tabla6[DESCRIPCIÓN DEL RIESGO],FALSE,1),"")</f>
        <v/>
      </c>
      <c r="I716" s="327" t="str">
        <f>_xlfn.XLOOKUP(Tabla135[[#This Row],[Id Riesgo]],Tabla13[Id Riesgo],Tabla13[Probabilidad])</f>
        <v/>
      </c>
      <c r="J716" s="327" t="str">
        <f>_xlfn.XLOOKUP(Tabla135[[#This Row],[Id Riesgo]],Tabla13[Id Riesgo],Tabla13[Porcentaje Impacto],"",1)</f>
        <v/>
      </c>
      <c r="K716" s="311">
        <v>5</v>
      </c>
      <c r="L716" s="314"/>
      <c r="M716" s="314"/>
      <c r="N716" s="314"/>
      <c r="O716" s="295"/>
      <c r="P716" s="314"/>
      <c r="Q716" s="328" t="str">
        <f>_xlfn.TEXTJOIN(" ",TRUE,Tabla135[[#This Row],[Actividad - Acción ¿Qué?
Inicia con verbo]],Tabla135[[#This Row],[Complemento
(Observaciones o desviaciones)]])</f>
        <v/>
      </c>
      <c r="R716" s="295"/>
      <c r="S716" s="327" t="str">
        <f>_xlfn.XLOOKUP(Tabla135[[#This Row],[Tipo de control]],Tabla7[Tipo de control],Tabla7[Peso],"",1)</f>
        <v/>
      </c>
      <c r="T716" s="290" t="str">
        <f>_xlfn.XLOOKUP(Tabla135[[#This Row],[Tipo de control]],Tabla7[Tipo de control],Tabla7[Afectación matriz],"",1)</f>
        <v/>
      </c>
      <c r="U716" s="295"/>
      <c r="V716" s="327" t="str">
        <f>_xlfn.XLOOKUP(Tabla135[[#This Row],[Implementación]],Tabla11[Implementación],Tabla11[Peso],"",1)</f>
        <v/>
      </c>
      <c r="W716" s="295"/>
      <c r="X716" s="295"/>
      <c r="Y716" s="295"/>
      <c r="Z716" s="295"/>
      <c r="AA716" s="310" t="str">
        <f>IFERROR(Tabla135[[#This Row],[Peso del control]]+Tabla135[[#This Row],[Peso de la implementación]],"")</f>
        <v/>
      </c>
      <c r="AB716" s="310" t="str" cm="1">
        <f t="array" ref="AB716">IFERROR(IF(Tabla135[[#This Row],[Registro diligenciado]]=TRUE,_xlfn.IFS(AND(Tabla135[[#This Row],[No. de Control]]=1,Tabla135[[#This Row],[Desplazamiento en la Matriz]]="Probabilidad"),D716-(D716*Tabla135[[#This Row],[Valor del control]]),AND(Tabla135[[#This Row],[No. de Control]]&gt;1,Tabla135[[#This Row],[Desplazamiento en la Matriz]]="Probabilidad"),AB715-(AB715*Tabla135[[#This Row],[Valor del control]]),AND(Tabla135[[#This Row],[No. de Control]]=1,Tabla135[[#This Row],[Desplazamiento en la Matriz]]="Impacto"),D716,AND(Tabla135[[#This Row],[No. de Control]]&gt;1,Tabla135[[#This Row],[Desplazamiento en la Matriz]]="Impacto"),AB715),""),"")</f>
        <v/>
      </c>
      <c r="AC716" s="310" t="str" cm="1">
        <f t="array" ref="AC716">IFERROR(IF(Tabla135[[#This Row],[Registro diligenciado]]=TRUE,_xlfn.IFS(AND(Tabla135[[#This Row],[No. de Control]]=1,Tabla135[[#This Row],[Desplazamiento en la Matriz]]="Impacto"),E716-(E716*Tabla135[[#This Row],[Valor del control]]),AND(Tabla135[[#This Row],[No. de Control]]&gt;1,Tabla135[[#This Row],[Desplazamiento en la Matriz]]="Impacto"),AC715-(AC715*Tabla135[[#This Row],[Valor del control]]),AND(Tabla135[[#This Row],[No. de Control]]=1,Tabla135[[#This Row],[Desplazamiento en la Matriz]]="Probabilidad"),E716,AND(Tabla135[[#This Row],[No. de Control]]&gt;1,Tabla135[[#This Row],[Desplazamiento en la Matriz]]="Probabilidad"),AC715),""),"")</f>
        <v/>
      </c>
      <c r="AD716" s="310">
        <f>IFERROR(_xlfn.MINIFS(Tabla135[Probabilidad residual],Tabla135[Id Riesgo],Tabla135[[#This Row],[Id Riesgo]]),"")</f>
        <v>0</v>
      </c>
      <c r="AE716" s="310">
        <f>IFERROR(_xlfn.MINIFS(Tabla135[Impacto residual],Tabla135[Id Riesgo],Tabla135[[#This Row],[Id Riesgo]]),"")</f>
        <v>0</v>
      </c>
      <c r="AF716" s="310" t="str" cm="1">
        <f t="array" ref="AF7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6" s="310" t="str" cm="1">
        <f t="array" ref="AG7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6" s="213"/>
      <c r="AJ716" s="801">
        <f>_xlfn.MINIFS(Tabla135[Probabilidad residual],Tabla135[Id Riesgo],Tabla135[[#This Row],[Id Riesgo]])</f>
        <v>0</v>
      </c>
      <c r="AK716" s="801">
        <f>_xlfn.MINIFS(Tabla135[Impacto residual],Tabla135[Id Riesgo],Tabla135[[#This Row],[Id Riesgo]])</f>
        <v>0</v>
      </c>
      <c r="AL716" s="801"/>
      <c r="AM716" s="801"/>
      <c r="AN716" s="213"/>
      <c r="AO716" s="213"/>
      <c r="AP716" s="213"/>
      <c r="AQ716" s="213"/>
      <c r="AR716" s="213"/>
      <c r="AS716" s="213"/>
      <c r="AT716" s="213"/>
      <c r="AU716" s="213"/>
      <c r="AV716" s="213"/>
      <c r="AW716" s="213"/>
      <c r="AX716" s="213"/>
      <c r="AY716" s="213"/>
    </row>
    <row r="717" spans="1:51" ht="14.6" x14ac:dyDescent="0.4">
      <c r="A717" s="783" t="str">
        <f>Tabla135[[#This Row],[Id Riesgo]]</f>
        <v>RC71</v>
      </c>
      <c r="B717" s="784" t="str">
        <f>Tabla135[[#This Row],[Riesgo]]</f>
        <v/>
      </c>
      <c r="C717" s="776" t="b">
        <f>Tabla135[[#This Row],[Identificado en paso 1 y 2?]]</f>
        <v>0</v>
      </c>
      <c r="D717" s="801" t="str">
        <f>_xlfn.XLOOKUP(Tabla135[[#This Row],[Id Riesgo]],Tabla13[Id Riesgo],Tabla13[Probabilidad],"",1)</f>
        <v/>
      </c>
      <c r="E717" s="801" t="str">
        <f>IF(C717=TRUE,_xlfn.XLOOKUP(Tabla135[[#This Row],[Id Riesgo]],Tabla13[Id Riesgo],Tabla13[Porcentaje Impacto],"",1),"")</f>
        <v/>
      </c>
      <c r="F717" s="290" t="str">
        <f t="shared" si="70"/>
        <v>RC71</v>
      </c>
      <c r="G717" s="414" t="b">
        <f>_xlfn.XLOOKUP(F717,Tabla13[Id Riesgo],Tabla13[Registro diligenciado],FALSE,1)</f>
        <v>0</v>
      </c>
      <c r="H717" s="290" t="str">
        <f>IF(G717,_xlfn.XLOOKUP(F717,Tabla6[Id Riesgo],Tabla6[DESCRIPCIÓN DEL RIESGO],FALSE,1),"")</f>
        <v/>
      </c>
      <c r="I717" s="327" t="str">
        <f>_xlfn.XLOOKUP(Tabla135[[#This Row],[Id Riesgo]],Tabla13[Id Riesgo],Tabla13[Probabilidad])</f>
        <v/>
      </c>
      <c r="J717" s="327" t="str">
        <f>_xlfn.XLOOKUP(Tabla135[[#This Row],[Id Riesgo]],Tabla13[Id Riesgo],Tabla13[Porcentaje Impacto],"",1)</f>
        <v/>
      </c>
      <c r="K717" s="311">
        <v>6</v>
      </c>
      <c r="L717" s="314"/>
      <c r="M717" s="314"/>
      <c r="N717" s="314"/>
      <c r="O717" s="295"/>
      <c r="P717" s="314"/>
      <c r="Q717" s="328" t="str">
        <f>_xlfn.TEXTJOIN(" ",TRUE,Tabla135[[#This Row],[Actividad - Acción ¿Qué?
Inicia con verbo]],Tabla135[[#This Row],[Complemento
(Observaciones o desviaciones)]])</f>
        <v/>
      </c>
      <c r="R717" s="295"/>
      <c r="S717" s="327" t="str">
        <f>_xlfn.XLOOKUP(Tabla135[[#This Row],[Tipo de control]],Tabla7[Tipo de control],Tabla7[Peso],"",1)</f>
        <v/>
      </c>
      <c r="T717" s="290" t="str">
        <f>_xlfn.XLOOKUP(Tabla135[[#This Row],[Tipo de control]],Tabla7[Tipo de control],Tabla7[Afectación matriz],"",1)</f>
        <v/>
      </c>
      <c r="U717" s="295"/>
      <c r="V717" s="327" t="str">
        <f>_xlfn.XLOOKUP(Tabla135[[#This Row],[Implementación]],Tabla11[Implementación],Tabla11[Peso],"",1)</f>
        <v/>
      </c>
      <c r="W717" s="295"/>
      <c r="X717" s="295"/>
      <c r="Y717" s="295"/>
      <c r="Z717" s="295"/>
      <c r="AA717" s="310" t="str">
        <f>IFERROR(Tabla135[[#This Row],[Peso del control]]+Tabla135[[#This Row],[Peso de la implementación]],"")</f>
        <v/>
      </c>
      <c r="AB717" s="310" t="str" cm="1">
        <f t="array" ref="AB717">IFERROR(IF(Tabla135[[#This Row],[Registro diligenciado]]=TRUE,_xlfn.IFS(AND(Tabla135[[#This Row],[No. de Control]]=1,Tabla135[[#This Row],[Desplazamiento en la Matriz]]="Probabilidad"),D717-(D717*Tabla135[[#This Row],[Valor del control]]),AND(Tabla135[[#This Row],[No. de Control]]&gt;1,Tabla135[[#This Row],[Desplazamiento en la Matriz]]="Probabilidad"),AB716-(AB716*Tabla135[[#This Row],[Valor del control]]),AND(Tabla135[[#This Row],[No. de Control]]=1,Tabla135[[#This Row],[Desplazamiento en la Matriz]]="Impacto"),D717,AND(Tabla135[[#This Row],[No. de Control]]&gt;1,Tabla135[[#This Row],[Desplazamiento en la Matriz]]="Impacto"),AB716),""),"")</f>
        <v/>
      </c>
      <c r="AC717" s="310" t="str" cm="1">
        <f t="array" ref="AC717">IFERROR(IF(Tabla135[[#This Row],[Registro diligenciado]]=TRUE,_xlfn.IFS(AND(Tabla135[[#This Row],[No. de Control]]=1,Tabla135[[#This Row],[Desplazamiento en la Matriz]]="Impacto"),E717-(E717*Tabla135[[#This Row],[Valor del control]]),AND(Tabla135[[#This Row],[No. de Control]]&gt;1,Tabla135[[#This Row],[Desplazamiento en la Matriz]]="Impacto"),AC716-(AC716*Tabla135[[#This Row],[Valor del control]]),AND(Tabla135[[#This Row],[No. de Control]]=1,Tabla135[[#This Row],[Desplazamiento en la Matriz]]="Probabilidad"),E717,AND(Tabla135[[#This Row],[No. de Control]]&gt;1,Tabla135[[#This Row],[Desplazamiento en la Matriz]]="Probabilidad"),AC716),""),"")</f>
        <v/>
      </c>
      <c r="AD717" s="310">
        <f>IFERROR(_xlfn.MINIFS(Tabla135[Probabilidad residual],Tabla135[Id Riesgo],Tabla135[[#This Row],[Id Riesgo]]),"")</f>
        <v>0</v>
      </c>
      <c r="AE717" s="310">
        <f>IFERROR(_xlfn.MINIFS(Tabla135[Impacto residual],Tabla135[Id Riesgo],Tabla135[[#This Row],[Id Riesgo]]),"")</f>
        <v>0</v>
      </c>
      <c r="AF717" s="310" t="str" cm="1">
        <f t="array" ref="AF7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7" s="310" t="str" cm="1">
        <f t="array" ref="AG7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7" s="213"/>
      <c r="AJ717" s="801">
        <f>_xlfn.MINIFS(Tabla135[Probabilidad residual],Tabla135[Id Riesgo],Tabla135[[#This Row],[Id Riesgo]])</f>
        <v>0</v>
      </c>
      <c r="AK717" s="801">
        <f>_xlfn.MINIFS(Tabla135[Impacto residual],Tabla135[Id Riesgo],Tabla135[[#This Row],[Id Riesgo]])</f>
        <v>0</v>
      </c>
      <c r="AL717" s="801"/>
      <c r="AM717" s="801"/>
      <c r="AN717" s="213"/>
      <c r="AO717" s="213"/>
      <c r="AP717" s="213"/>
      <c r="AQ717" s="213"/>
      <c r="AR717" s="213"/>
      <c r="AS717" s="213"/>
      <c r="AT717" s="213"/>
      <c r="AU717" s="213"/>
      <c r="AV717" s="213"/>
      <c r="AW717" s="213"/>
      <c r="AX717" s="213"/>
      <c r="AY717" s="213"/>
    </row>
    <row r="718" spans="1:51" ht="14.6" x14ac:dyDescent="0.4">
      <c r="A718" s="783" t="str">
        <f>Tabla135[[#This Row],[Id Riesgo]]</f>
        <v>RC71</v>
      </c>
      <c r="B718" s="784" t="str">
        <f>Tabla135[[#This Row],[Riesgo]]</f>
        <v/>
      </c>
      <c r="C718" s="776" t="b">
        <f>Tabla135[[#This Row],[Identificado en paso 1 y 2?]]</f>
        <v>0</v>
      </c>
      <c r="D718" s="801" t="str">
        <f>_xlfn.XLOOKUP(Tabla135[[#This Row],[Id Riesgo]],Tabla13[Id Riesgo],Tabla13[Probabilidad],"",1)</f>
        <v/>
      </c>
      <c r="E718" s="801" t="str">
        <f>IF(C718=TRUE,_xlfn.XLOOKUP(Tabla135[[#This Row],[Id Riesgo]],Tabla13[Id Riesgo],Tabla13[Porcentaje Impacto],"",1),"")</f>
        <v/>
      </c>
      <c r="F718" s="290" t="str">
        <f t="shared" si="70"/>
        <v>RC71</v>
      </c>
      <c r="G718" s="414" t="b">
        <f>_xlfn.XLOOKUP(F718,Tabla13[Id Riesgo],Tabla13[Registro diligenciado],FALSE,1)</f>
        <v>0</v>
      </c>
      <c r="H718" s="290" t="str">
        <f>IF(G718,_xlfn.XLOOKUP(F718,Tabla6[Id Riesgo],Tabla6[DESCRIPCIÓN DEL RIESGO],FALSE,1),"")</f>
        <v/>
      </c>
      <c r="I718" s="327" t="str">
        <f>_xlfn.XLOOKUP(Tabla135[[#This Row],[Id Riesgo]],Tabla13[Id Riesgo],Tabla13[Probabilidad])</f>
        <v/>
      </c>
      <c r="J718" s="327" t="str">
        <f>_xlfn.XLOOKUP(Tabla135[[#This Row],[Id Riesgo]],Tabla13[Id Riesgo],Tabla13[Porcentaje Impacto],"",1)</f>
        <v/>
      </c>
      <c r="K718" s="311">
        <v>7</v>
      </c>
      <c r="L718" s="314"/>
      <c r="M718" s="314"/>
      <c r="N718" s="314"/>
      <c r="O718" s="295"/>
      <c r="P718" s="314"/>
      <c r="Q718" s="328" t="str">
        <f>_xlfn.TEXTJOIN(" ",TRUE,Tabla135[[#This Row],[Actividad - Acción ¿Qué?
Inicia con verbo]],Tabla135[[#This Row],[Complemento
(Observaciones o desviaciones)]])</f>
        <v/>
      </c>
      <c r="R718" s="295"/>
      <c r="S718" s="327" t="str">
        <f>_xlfn.XLOOKUP(Tabla135[[#This Row],[Tipo de control]],Tabla7[Tipo de control],Tabla7[Peso],"",1)</f>
        <v/>
      </c>
      <c r="T718" s="290" t="str">
        <f>_xlfn.XLOOKUP(Tabla135[[#This Row],[Tipo de control]],Tabla7[Tipo de control],Tabla7[Afectación matriz],"",1)</f>
        <v/>
      </c>
      <c r="U718" s="295"/>
      <c r="V718" s="327" t="str">
        <f>_xlfn.XLOOKUP(Tabla135[[#This Row],[Implementación]],Tabla11[Implementación],Tabla11[Peso],"",1)</f>
        <v/>
      </c>
      <c r="W718" s="295"/>
      <c r="X718" s="295"/>
      <c r="Y718" s="295"/>
      <c r="Z718" s="295"/>
      <c r="AA718" s="310" t="str">
        <f>IFERROR(Tabla135[[#This Row],[Peso del control]]+Tabla135[[#This Row],[Peso de la implementación]],"")</f>
        <v/>
      </c>
      <c r="AB718" s="310" t="str" cm="1">
        <f t="array" ref="AB718">IFERROR(IF(Tabla135[[#This Row],[Registro diligenciado]]=TRUE,_xlfn.IFS(AND(Tabla135[[#This Row],[No. de Control]]=1,Tabla135[[#This Row],[Desplazamiento en la Matriz]]="Probabilidad"),D718-(D718*Tabla135[[#This Row],[Valor del control]]),AND(Tabla135[[#This Row],[No. de Control]]&gt;1,Tabla135[[#This Row],[Desplazamiento en la Matriz]]="Probabilidad"),AB717-(AB717*Tabla135[[#This Row],[Valor del control]]),AND(Tabla135[[#This Row],[No. de Control]]=1,Tabla135[[#This Row],[Desplazamiento en la Matriz]]="Impacto"),D718,AND(Tabla135[[#This Row],[No. de Control]]&gt;1,Tabla135[[#This Row],[Desplazamiento en la Matriz]]="Impacto"),AB717),""),"")</f>
        <v/>
      </c>
      <c r="AC718" s="310" t="str" cm="1">
        <f t="array" ref="AC718">IFERROR(IF(Tabla135[[#This Row],[Registro diligenciado]]=TRUE,_xlfn.IFS(AND(Tabla135[[#This Row],[No. de Control]]=1,Tabla135[[#This Row],[Desplazamiento en la Matriz]]="Impacto"),E718-(E718*Tabla135[[#This Row],[Valor del control]]),AND(Tabla135[[#This Row],[No. de Control]]&gt;1,Tabla135[[#This Row],[Desplazamiento en la Matriz]]="Impacto"),AC717-(AC717*Tabla135[[#This Row],[Valor del control]]),AND(Tabla135[[#This Row],[No. de Control]]=1,Tabla135[[#This Row],[Desplazamiento en la Matriz]]="Probabilidad"),E718,AND(Tabla135[[#This Row],[No. de Control]]&gt;1,Tabla135[[#This Row],[Desplazamiento en la Matriz]]="Probabilidad"),AC717),""),"")</f>
        <v/>
      </c>
      <c r="AD718" s="310">
        <f>IFERROR(_xlfn.MINIFS(Tabla135[Probabilidad residual],Tabla135[Id Riesgo],Tabla135[[#This Row],[Id Riesgo]]),"")</f>
        <v>0</v>
      </c>
      <c r="AE718" s="310">
        <f>IFERROR(_xlfn.MINIFS(Tabla135[Impacto residual],Tabla135[Id Riesgo],Tabla135[[#This Row],[Id Riesgo]]),"")</f>
        <v>0</v>
      </c>
      <c r="AF718" s="310" t="str" cm="1">
        <f t="array" ref="AF7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8" s="310" t="str" cm="1">
        <f t="array" ref="AG7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8" s="213"/>
      <c r="AJ718" s="801">
        <f>_xlfn.MINIFS(Tabla135[Probabilidad residual],Tabla135[Id Riesgo],Tabla135[[#This Row],[Id Riesgo]])</f>
        <v>0</v>
      </c>
      <c r="AK718" s="801">
        <f>_xlfn.MINIFS(Tabla135[Impacto residual],Tabla135[Id Riesgo],Tabla135[[#This Row],[Id Riesgo]])</f>
        <v>0</v>
      </c>
      <c r="AL718" s="801"/>
      <c r="AM718" s="801"/>
      <c r="AN718" s="213"/>
      <c r="AO718" s="213"/>
      <c r="AP718" s="213"/>
      <c r="AQ718" s="213"/>
      <c r="AR718" s="213"/>
      <c r="AS718" s="213"/>
      <c r="AT718" s="213"/>
      <c r="AU718" s="213"/>
      <c r="AV718" s="213"/>
      <c r="AW718" s="213"/>
      <c r="AX718" s="213"/>
      <c r="AY718" s="213"/>
    </row>
    <row r="719" spans="1:51" ht="14.6" x14ac:dyDescent="0.4">
      <c r="A719" s="783" t="str">
        <f>Tabla135[[#This Row],[Id Riesgo]]</f>
        <v>RC71</v>
      </c>
      <c r="B719" s="784" t="str">
        <f>Tabla135[[#This Row],[Riesgo]]</f>
        <v/>
      </c>
      <c r="C719" s="776" t="b">
        <f>Tabla135[[#This Row],[Identificado en paso 1 y 2?]]</f>
        <v>0</v>
      </c>
      <c r="D719" s="801" t="str">
        <f>_xlfn.XLOOKUP(Tabla135[[#This Row],[Id Riesgo]],Tabla13[Id Riesgo],Tabla13[Probabilidad],"",1)</f>
        <v/>
      </c>
      <c r="E719" s="801" t="str">
        <f>IF(C719=TRUE,_xlfn.XLOOKUP(Tabla135[[#This Row],[Id Riesgo]],Tabla13[Id Riesgo],Tabla13[Porcentaje Impacto],"",1),"")</f>
        <v/>
      </c>
      <c r="F719" s="290" t="str">
        <f t="shared" si="70"/>
        <v>RC71</v>
      </c>
      <c r="G719" s="414" t="b">
        <f>_xlfn.XLOOKUP(F719,Tabla13[Id Riesgo],Tabla13[Registro diligenciado],FALSE,1)</f>
        <v>0</v>
      </c>
      <c r="H719" s="290" t="str">
        <f>IF(G719,_xlfn.XLOOKUP(F719,Tabla6[Id Riesgo],Tabla6[DESCRIPCIÓN DEL RIESGO],FALSE,1),"")</f>
        <v/>
      </c>
      <c r="I719" s="327" t="str">
        <f>_xlfn.XLOOKUP(Tabla135[[#This Row],[Id Riesgo]],Tabla13[Id Riesgo],Tabla13[Probabilidad])</f>
        <v/>
      </c>
      <c r="J719" s="327" t="str">
        <f>_xlfn.XLOOKUP(Tabla135[[#This Row],[Id Riesgo]],Tabla13[Id Riesgo],Tabla13[Porcentaje Impacto],"",1)</f>
        <v/>
      </c>
      <c r="K719" s="311">
        <v>8</v>
      </c>
      <c r="L719" s="314"/>
      <c r="M719" s="314"/>
      <c r="N719" s="314"/>
      <c r="O719" s="295"/>
      <c r="P719" s="314"/>
      <c r="Q719" s="328" t="str">
        <f>_xlfn.TEXTJOIN(" ",TRUE,Tabla135[[#This Row],[Actividad - Acción ¿Qué?
Inicia con verbo]],Tabla135[[#This Row],[Complemento
(Observaciones o desviaciones)]])</f>
        <v/>
      </c>
      <c r="R719" s="295"/>
      <c r="S719" s="327" t="str">
        <f>_xlfn.XLOOKUP(Tabla135[[#This Row],[Tipo de control]],Tabla7[Tipo de control],Tabla7[Peso],"",1)</f>
        <v/>
      </c>
      <c r="T719" s="290" t="str">
        <f>_xlfn.XLOOKUP(Tabla135[[#This Row],[Tipo de control]],Tabla7[Tipo de control],Tabla7[Afectación matriz],"",1)</f>
        <v/>
      </c>
      <c r="U719" s="295"/>
      <c r="V719" s="327" t="str">
        <f>_xlfn.XLOOKUP(Tabla135[[#This Row],[Implementación]],Tabla11[Implementación],Tabla11[Peso],"",1)</f>
        <v/>
      </c>
      <c r="W719" s="295"/>
      <c r="X719" s="295"/>
      <c r="Y719" s="295"/>
      <c r="Z719" s="295"/>
      <c r="AA719" s="310" t="str">
        <f>IFERROR(Tabla135[[#This Row],[Peso del control]]+Tabla135[[#This Row],[Peso de la implementación]],"")</f>
        <v/>
      </c>
      <c r="AB719" s="310" t="str" cm="1">
        <f t="array" ref="AB719">IFERROR(IF(Tabla135[[#This Row],[Registro diligenciado]]=TRUE,_xlfn.IFS(AND(Tabla135[[#This Row],[No. de Control]]=1,Tabla135[[#This Row],[Desplazamiento en la Matriz]]="Probabilidad"),D719-(D719*Tabla135[[#This Row],[Valor del control]]),AND(Tabla135[[#This Row],[No. de Control]]&gt;1,Tabla135[[#This Row],[Desplazamiento en la Matriz]]="Probabilidad"),AB718-(AB718*Tabla135[[#This Row],[Valor del control]]),AND(Tabla135[[#This Row],[No. de Control]]=1,Tabla135[[#This Row],[Desplazamiento en la Matriz]]="Impacto"),D719,AND(Tabla135[[#This Row],[No. de Control]]&gt;1,Tabla135[[#This Row],[Desplazamiento en la Matriz]]="Impacto"),AB718),""),"")</f>
        <v/>
      </c>
      <c r="AC719" s="310" t="str" cm="1">
        <f t="array" ref="AC719">IFERROR(IF(Tabla135[[#This Row],[Registro diligenciado]]=TRUE,_xlfn.IFS(AND(Tabla135[[#This Row],[No. de Control]]=1,Tabla135[[#This Row],[Desplazamiento en la Matriz]]="Impacto"),E719-(E719*Tabla135[[#This Row],[Valor del control]]),AND(Tabla135[[#This Row],[No. de Control]]&gt;1,Tabla135[[#This Row],[Desplazamiento en la Matriz]]="Impacto"),AC718-(AC718*Tabla135[[#This Row],[Valor del control]]),AND(Tabla135[[#This Row],[No. de Control]]=1,Tabla135[[#This Row],[Desplazamiento en la Matriz]]="Probabilidad"),E719,AND(Tabla135[[#This Row],[No. de Control]]&gt;1,Tabla135[[#This Row],[Desplazamiento en la Matriz]]="Probabilidad"),AC718),""),"")</f>
        <v/>
      </c>
      <c r="AD719" s="310">
        <f>IFERROR(_xlfn.MINIFS(Tabla135[Probabilidad residual],Tabla135[Id Riesgo],Tabla135[[#This Row],[Id Riesgo]]),"")</f>
        <v>0</v>
      </c>
      <c r="AE719" s="310">
        <f>IFERROR(_xlfn.MINIFS(Tabla135[Impacto residual],Tabla135[Id Riesgo],Tabla135[[#This Row],[Id Riesgo]]),"")</f>
        <v>0</v>
      </c>
      <c r="AF719" s="310" t="str" cm="1">
        <f t="array" ref="AF7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19" s="310" t="str" cm="1">
        <f t="array" ref="AG7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19" s="213"/>
      <c r="AJ719" s="801">
        <f>_xlfn.MINIFS(Tabla135[Probabilidad residual],Tabla135[Id Riesgo],Tabla135[[#This Row],[Id Riesgo]])</f>
        <v>0</v>
      </c>
      <c r="AK719" s="801">
        <f>_xlfn.MINIFS(Tabla135[Impacto residual],Tabla135[Id Riesgo],Tabla135[[#This Row],[Id Riesgo]])</f>
        <v>0</v>
      </c>
      <c r="AL719" s="801"/>
      <c r="AM719" s="801"/>
      <c r="AN719" s="213"/>
      <c r="AO719" s="213"/>
      <c r="AP719" s="213"/>
      <c r="AQ719" s="213"/>
      <c r="AR719" s="213"/>
      <c r="AS719" s="213"/>
      <c r="AT719" s="213"/>
      <c r="AU719" s="213"/>
      <c r="AV719" s="213"/>
      <c r="AW719" s="213"/>
      <c r="AX719" s="213"/>
      <c r="AY719" s="213"/>
    </row>
    <row r="720" spans="1:51" ht="14.6" x14ac:dyDescent="0.4">
      <c r="A720" s="783" t="str">
        <f>Tabla135[[#This Row],[Id Riesgo]]</f>
        <v>RC71</v>
      </c>
      <c r="B720" s="784" t="str">
        <f>Tabla135[[#This Row],[Riesgo]]</f>
        <v/>
      </c>
      <c r="C720" s="776" t="b">
        <f>Tabla135[[#This Row],[Identificado en paso 1 y 2?]]</f>
        <v>0</v>
      </c>
      <c r="D720" s="801" t="str">
        <f>_xlfn.XLOOKUP(Tabla135[[#This Row],[Id Riesgo]],Tabla13[Id Riesgo],Tabla13[Probabilidad],"",1)</f>
        <v/>
      </c>
      <c r="E720" s="801" t="str">
        <f>IF(C720=TRUE,_xlfn.XLOOKUP(Tabla135[[#This Row],[Id Riesgo]],Tabla13[Id Riesgo],Tabla13[Porcentaje Impacto],"",1),"")</f>
        <v/>
      </c>
      <c r="F720" s="290" t="str">
        <f t="shared" si="70"/>
        <v>RC71</v>
      </c>
      <c r="G720" s="414" t="b">
        <f>_xlfn.XLOOKUP(F720,Tabla13[Id Riesgo],Tabla13[Registro diligenciado],FALSE,1)</f>
        <v>0</v>
      </c>
      <c r="H720" s="290" t="str">
        <f>IF(G720,_xlfn.XLOOKUP(F720,Tabla6[Id Riesgo],Tabla6[DESCRIPCIÓN DEL RIESGO],FALSE,1),"")</f>
        <v/>
      </c>
      <c r="I720" s="327" t="str">
        <f>_xlfn.XLOOKUP(Tabla135[[#This Row],[Id Riesgo]],Tabla13[Id Riesgo],Tabla13[Probabilidad])</f>
        <v/>
      </c>
      <c r="J720" s="327" t="str">
        <f>_xlfn.XLOOKUP(Tabla135[[#This Row],[Id Riesgo]],Tabla13[Id Riesgo],Tabla13[Porcentaje Impacto],"",1)</f>
        <v/>
      </c>
      <c r="K720" s="311">
        <v>9</v>
      </c>
      <c r="L720" s="314"/>
      <c r="M720" s="314"/>
      <c r="N720" s="314"/>
      <c r="O720" s="295"/>
      <c r="P720" s="314"/>
      <c r="Q720" s="328" t="str">
        <f>_xlfn.TEXTJOIN(" ",TRUE,Tabla135[[#This Row],[Actividad - Acción ¿Qué?
Inicia con verbo]],Tabla135[[#This Row],[Complemento
(Observaciones o desviaciones)]])</f>
        <v/>
      </c>
      <c r="R720" s="295"/>
      <c r="S720" s="327" t="str">
        <f>_xlfn.XLOOKUP(Tabla135[[#This Row],[Tipo de control]],Tabla7[Tipo de control],Tabla7[Peso],"",1)</f>
        <v/>
      </c>
      <c r="T720" s="290" t="str">
        <f>_xlfn.XLOOKUP(Tabla135[[#This Row],[Tipo de control]],Tabla7[Tipo de control],Tabla7[Afectación matriz],"",1)</f>
        <v/>
      </c>
      <c r="U720" s="295"/>
      <c r="V720" s="327" t="str">
        <f>_xlfn.XLOOKUP(Tabla135[[#This Row],[Implementación]],Tabla11[Implementación],Tabla11[Peso],"",1)</f>
        <v/>
      </c>
      <c r="W720" s="295"/>
      <c r="X720" s="295"/>
      <c r="Y720" s="295"/>
      <c r="Z720" s="295"/>
      <c r="AA720" s="310" t="str">
        <f>IFERROR(Tabla135[[#This Row],[Peso del control]]+Tabla135[[#This Row],[Peso de la implementación]],"")</f>
        <v/>
      </c>
      <c r="AB720" s="310" t="str" cm="1">
        <f t="array" ref="AB720">IFERROR(IF(Tabla135[[#This Row],[Registro diligenciado]]=TRUE,_xlfn.IFS(AND(Tabla135[[#This Row],[No. de Control]]=1,Tabla135[[#This Row],[Desplazamiento en la Matriz]]="Probabilidad"),D720-(D720*Tabla135[[#This Row],[Valor del control]]),AND(Tabla135[[#This Row],[No. de Control]]&gt;1,Tabla135[[#This Row],[Desplazamiento en la Matriz]]="Probabilidad"),AB719-(AB719*Tabla135[[#This Row],[Valor del control]]),AND(Tabla135[[#This Row],[No. de Control]]=1,Tabla135[[#This Row],[Desplazamiento en la Matriz]]="Impacto"),D720,AND(Tabla135[[#This Row],[No. de Control]]&gt;1,Tabla135[[#This Row],[Desplazamiento en la Matriz]]="Impacto"),AB719),""),"")</f>
        <v/>
      </c>
      <c r="AC720" s="310" t="str" cm="1">
        <f t="array" ref="AC720">IFERROR(IF(Tabla135[[#This Row],[Registro diligenciado]]=TRUE,_xlfn.IFS(AND(Tabla135[[#This Row],[No. de Control]]=1,Tabla135[[#This Row],[Desplazamiento en la Matriz]]="Impacto"),E720-(E720*Tabla135[[#This Row],[Valor del control]]),AND(Tabla135[[#This Row],[No. de Control]]&gt;1,Tabla135[[#This Row],[Desplazamiento en la Matriz]]="Impacto"),AC719-(AC719*Tabla135[[#This Row],[Valor del control]]),AND(Tabla135[[#This Row],[No. de Control]]=1,Tabla135[[#This Row],[Desplazamiento en la Matriz]]="Probabilidad"),E720,AND(Tabla135[[#This Row],[No. de Control]]&gt;1,Tabla135[[#This Row],[Desplazamiento en la Matriz]]="Probabilidad"),AC719),""),"")</f>
        <v/>
      </c>
      <c r="AD720" s="310">
        <f>IFERROR(_xlfn.MINIFS(Tabla135[Probabilidad residual],Tabla135[Id Riesgo],Tabla135[[#This Row],[Id Riesgo]]),"")</f>
        <v>0</v>
      </c>
      <c r="AE720" s="310">
        <f>IFERROR(_xlfn.MINIFS(Tabla135[Impacto residual],Tabla135[Id Riesgo],Tabla135[[#This Row],[Id Riesgo]]),"")</f>
        <v>0</v>
      </c>
      <c r="AF720" s="310" t="str" cm="1">
        <f t="array" ref="AF7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0" s="310" t="str" cm="1">
        <f t="array" ref="AG7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0" s="213"/>
      <c r="AJ720" s="801">
        <f>_xlfn.MINIFS(Tabla135[Probabilidad residual],Tabla135[Id Riesgo],Tabla135[[#This Row],[Id Riesgo]])</f>
        <v>0</v>
      </c>
      <c r="AK720" s="801">
        <f>_xlfn.MINIFS(Tabla135[Impacto residual],Tabla135[Id Riesgo],Tabla135[[#This Row],[Id Riesgo]])</f>
        <v>0</v>
      </c>
      <c r="AL720" s="801"/>
      <c r="AM720" s="801"/>
      <c r="AN720" s="213"/>
      <c r="AO720" s="213"/>
      <c r="AP720" s="213"/>
      <c r="AQ720" s="213"/>
      <c r="AR720" s="213"/>
      <c r="AS720" s="213"/>
      <c r="AT720" s="213"/>
      <c r="AU720" s="213"/>
      <c r="AV720" s="213"/>
      <c r="AW720" s="213"/>
      <c r="AX720" s="213"/>
      <c r="AY720" s="213"/>
    </row>
    <row r="721" spans="1:51" ht="14.6" x14ac:dyDescent="0.4">
      <c r="A721" s="783" t="str">
        <f>Tabla135[[#This Row],[Id Riesgo]]</f>
        <v>RC71</v>
      </c>
      <c r="B721" s="784" t="str">
        <f>Tabla135[[#This Row],[Riesgo]]</f>
        <v/>
      </c>
      <c r="C721" s="776" t="b">
        <f>Tabla135[[#This Row],[Identificado en paso 1 y 2?]]</f>
        <v>0</v>
      </c>
      <c r="D721" s="801" t="str">
        <f>_xlfn.XLOOKUP(Tabla135[[#This Row],[Id Riesgo]],Tabla13[Id Riesgo],Tabla13[Probabilidad],"",1)</f>
        <v/>
      </c>
      <c r="E721" s="801" t="str">
        <f>IF(C721=TRUE,_xlfn.XLOOKUP(Tabla135[[#This Row],[Id Riesgo]],Tabla13[Id Riesgo],Tabla13[Porcentaje Impacto],"",1),"")</f>
        <v/>
      </c>
      <c r="F721" s="290" t="str">
        <f t="shared" si="70"/>
        <v>RC71</v>
      </c>
      <c r="G721" s="414" t="b">
        <f>_xlfn.XLOOKUP(F721,Tabla13[Id Riesgo],Tabla13[Registro diligenciado],FALSE,1)</f>
        <v>0</v>
      </c>
      <c r="H721" s="290" t="str">
        <f>IF(G721,_xlfn.XLOOKUP(F721,Tabla6[Id Riesgo],Tabla6[DESCRIPCIÓN DEL RIESGO],FALSE,1),"")</f>
        <v/>
      </c>
      <c r="I721" s="327" t="str">
        <f>_xlfn.XLOOKUP(Tabla135[[#This Row],[Id Riesgo]],Tabla13[Id Riesgo],Tabla13[Probabilidad])</f>
        <v/>
      </c>
      <c r="J721" s="327" t="str">
        <f>_xlfn.XLOOKUP(Tabla135[[#This Row],[Id Riesgo]],Tabla13[Id Riesgo],Tabla13[Porcentaje Impacto],"",1)</f>
        <v/>
      </c>
      <c r="K721" s="311">
        <v>10</v>
      </c>
      <c r="L721" s="314"/>
      <c r="M721" s="314"/>
      <c r="N721" s="314"/>
      <c r="O721" s="295"/>
      <c r="P721" s="314"/>
      <c r="Q721" s="328" t="str">
        <f>_xlfn.TEXTJOIN(" ",TRUE,Tabla135[[#This Row],[Actividad - Acción ¿Qué?
Inicia con verbo]],Tabla135[[#This Row],[Complemento
(Observaciones o desviaciones)]])</f>
        <v/>
      </c>
      <c r="R721" s="295"/>
      <c r="S721" s="327" t="str">
        <f>_xlfn.XLOOKUP(Tabla135[[#This Row],[Tipo de control]],Tabla7[Tipo de control],Tabla7[Peso],"",1)</f>
        <v/>
      </c>
      <c r="T721" s="290" t="str">
        <f>_xlfn.XLOOKUP(Tabla135[[#This Row],[Tipo de control]],Tabla7[Tipo de control],Tabla7[Afectación matriz],"",1)</f>
        <v/>
      </c>
      <c r="U721" s="295"/>
      <c r="V721" s="327" t="str">
        <f>_xlfn.XLOOKUP(Tabla135[[#This Row],[Implementación]],Tabla11[Implementación],Tabla11[Peso],"",1)</f>
        <v/>
      </c>
      <c r="W721" s="295"/>
      <c r="X721" s="295"/>
      <c r="Y721" s="295"/>
      <c r="Z721" s="295"/>
      <c r="AA721" s="310" t="str">
        <f>IFERROR(Tabla135[[#This Row],[Peso del control]]+Tabla135[[#This Row],[Peso de la implementación]],"")</f>
        <v/>
      </c>
      <c r="AB721" s="310" t="str" cm="1">
        <f t="array" ref="AB721">IFERROR(IF(Tabla135[[#This Row],[Registro diligenciado]]=TRUE,_xlfn.IFS(AND(Tabla135[[#This Row],[No. de Control]]=1,Tabla135[[#This Row],[Desplazamiento en la Matriz]]="Probabilidad"),D721-(D721*Tabla135[[#This Row],[Valor del control]]),AND(Tabla135[[#This Row],[No. de Control]]&gt;1,Tabla135[[#This Row],[Desplazamiento en la Matriz]]="Probabilidad"),AB720-(AB720*Tabla135[[#This Row],[Valor del control]]),AND(Tabla135[[#This Row],[No. de Control]]=1,Tabla135[[#This Row],[Desplazamiento en la Matriz]]="Impacto"),D721,AND(Tabla135[[#This Row],[No. de Control]]&gt;1,Tabla135[[#This Row],[Desplazamiento en la Matriz]]="Impacto"),AB720),""),"")</f>
        <v/>
      </c>
      <c r="AC721" s="310" t="str" cm="1">
        <f t="array" ref="AC721">IFERROR(IF(Tabla135[[#This Row],[Registro diligenciado]]=TRUE,_xlfn.IFS(AND(Tabla135[[#This Row],[No. de Control]]=1,Tabla135[[#This Row],[Desplazamiento en la Matriz]]="Impacto"),E721-(E721*Tabla135[[#This Row],[Valor del control]]),AND(Tabla135[[#This Row],[No. de Control]]&gt;1,Tabla135[[#This Row],[Desplazamiento en la Matriz]]="Impacto"),AC720-(AC720*Tabla135[[#This Row],[Valor del control]]),AND(Tabla135[[#This Row],[No. de Control]]=1,Tabla135[[#This Row],[Desplazamiento en la Matriz]]="Probabilidad"),E721,AND(Tabla135[[#This Row],[No. de Control]]&gt;1,Tabla135[[#This Row],[Desplazamiento en la Matriz]]="Probabilidad"),AC720),""),"")</f>
        <v/>
      </c>
      <c r="AD721" s="310">
        <f>IFERROR(_xlfn.MINIFS(Tabla135[Probabilidad residual],Tabla135[Id Riesgo],Tabla135[[#This Row],[Id Riesgo]]),"")</f>
        <v>0</v>
      </c>
      <c r="AE721" s="310">
        <f>IFERROR(_xlfn.MINIFS(Tabla135[Impacto residual],Tabla135[Id Riesgo],Tabla135[[#This Row],[Id Riesgo]]),"")</f>
        <v>0</v>
      </c>
      <c r="AF721" s="310" t="str" cm="1">
        <f t="array" ref="AF7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1" s="310" t="str" cm="1">
        <f t="array" ref="AG7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1" s="213"/>
      <c r="AJ721" s="801">
        <f>_xlfn.MINIFS(Tabla135[Probabilidad residual],Tabla135[Id Riesgo],Tabla135[[#This Row],[Id Riesgo]])</f>
        <v>0</v>
      </c>
      <c r="AK721" s="801">
        <f>_xlfn.MINIFS(Tabla135[Impacto residual],Tabla135[Id Riesgo],Tabla135[[#This Row],[Id Riesgo]])</f>
        <v>0</v>
      </c>
      <c r="AL721" s="801"/>
      <c r="AM721" s="801"/>
      <c r="AN721" s="213"/>
      <c r="AO721" s="213"/>
      <c r="AP721" s="213"/>
      <c r="AQ721" s="213"/>
      <c r="AR721" s="213"/>
      <c r="AS721" s="213"/>
      <c r="AT721" s="213"/>
      <c r="AU721" s="213"/>
      <c r="AV721" s="213"/>
      <c r="AW721" s="213"/>
      <c r="AX721" s="213"/>
      <c r="AY721" s="213"/>
    </row>
    <row r="722" spans="1:51" ht="14.6" x14ac:dyDescent="0.4">
      <c r="A722" s="783" t="str">
        <f>Tabla135[[#This Row],[Id Riesgo]]</f>
        <v>RC72</v>
      </c>
      <c r="B722" s="784" t="str">
        <f>Tabla135[[#This Row],[Riesgo]]</f>
        <v/>
      </c>
      <c r="C722" s="776" t="b">
        <f>Tabla135[[#This Row],[Identificado en paso 1 y 2?]]</f>
        <v>0</v>
      </c>
      <c r="D722" s="801" t="str">
        <f>_xlfn.XLOOKUP(Tabla135[[#This Row],[Id Riesgo]],Tabla13[Id Riesgo],Tabla13[Probabilidad],"",1)</f>
        <v/>
      </c>
      <c r="E722" s="801" t="str">
        <f>IF(C722=TRUE,_xlfn.XLOOKUP(Tabla135[[#This Row],[Id Riesgo]],Tabla13[Id Riesgo],Tabla13[Porcentaje Impacto],"",1),"")</f>
        <v/>
      </c>
      <c r="F722" s="290" t="s">
        <v>663</v>
      </c>
      <c r="G722" s="414" t="b">
        <f>_xlfn.XLOOKUP(F722,Tabla13[Id Riesgo],Tabla13[Registro diligenciado],FALSE,1)</f>
        <v>0</v>
      </c>
      <c r="H722" s="290" t="str">
        <f>IF(G722,_xlfn.XLOOKUP(F722,Tabla6[Id Riesgo],Tabla6[DESCRIPCIÓN DEL RIESGO],FALSE,1),"")</f>
        <v/>
      </c>
      <c r="I722" s="327" t="str">
        <f>_xlfn.XLOOKUP(Tabla135[[#This Row],[Id Riesgo]],Tabla13[Id Riesgo],Tabla13[Probabilidad])</f>
        <v/>
      </c>
      <c r="J722" s="327" t="str">
        <f>_xlfn.XLOOKUP(Tabla135[[#This Row],[Id Riesgo]],Tabla13[Id Riesgo],Tabla13[Porcentaje Impacto],"",1)</f>
        <v/>
      </c>
      <c r="K722" s="311">
        <v>1</v>
      </c>
      <c r="L722" s="314"/>
      <c r="M722" s="314"/>
      <c r="N722" s="314"/>
      <c r="O722" s="295"/>
      <c r="P722" s="314"/>
      <c r="Q722" s="328" t="str">
        <f>_xlfn.TEXTJOIN(" ",TRUE,Tabla135[[#This Row],[Actividad - Acción ¿Qué?
Inicia con verbo]],Tabla135[[#This Row],[Complemento
(Observaciones o desviaciones)]])</f>
        <v/>
      </c>
      <c r="R722" s="295"/>
      <c r="S722" s="327" t="str">
        <f>_xlfn.XLOOKUP(Tabla135[[#This Row],[Tipo de control]],Tabla7[Tipo de control],Tabla7[Peso],"",1)</f>
        <v/>
      </c>
      <c r="T722" s="290" t="str">
        <f>_xlfn.XLOOKUP(Tabla135[[#This Row],[Tipo de control]],Tabla7[Tipo de control],Tabla7[Afectación matriz],"",1)</f>
        <v/>
      </c>
      <c r="U722" s="295"/>
      <c r="V722" s="327" t="str">
        <f>_xlfn.XLOOKUP(Tabla135[[#This Row],[Implementación]],Tabla11[Implementación],Tabla11[Peso],"",1)</f>
        <v/>
      </c>
      <c r="W722" s="295"/>
      <c r="X722" s="295"/>
      <c r="Y722" s="295"/>
      <c r="Z722" s="295"/>
      <c r="AA722" s="310" t="str">
        <f>IFERROR(Tabla135[[#This Row],[Peso del control]]+Tabla135[[#This Row],[Peso de la implementación]],"")</f>
        <v/>
      </c>
      <c r="AB722" s="310" t="str" cm="1">
        <f t="array" ref="AB722">IFERROR(IF(Tabla135[[#This Row],[Registro diligenciado]]=TRUE,_xlfn.IFS(AND(Tabla135[[#This Row],[No. de Control]]=1,Tabla135[[#This Row],[Desplazamiento en la Matriz]]="Probabilidad"),D722-(D722*Tabla135[[#This Row],[Valor del control]]),AND(Tabla135[[#This Row],[No. de Control]]&gt;1,Tabla135[[#This Row],[Desplazamiento en la Matriz]]="Probabilidad"),AB721-(AB721*Tabla135[[#This Row],[Valor del control]]),AND(Tabla135[[#This Row],[No. de Control]]=1,Tabla135[[#This Row],[Desplazamiento en la Matriz]]="Impacto"),D722,AND(Tabla135[[#This Row],[No. de Control]]&gt;1,Tabla135[[#This Row],[Desplazamiento en la Matriz]]="Impacto"),AB721),""),"")</f>
        <v/>
      </c>
      <c r="AC722" s="310" t="str" cm="1">
        <f t="array" ref="AC722">IFERROR(IF(Tabla135[[#This Row],[Registro diligenciado]]=TRUE,_xlfn.IFS(AND(Tabla135[[#This Row],[No. de Control]]=1,Tabla135[[#This Row],[Desplazamiento en la Matriz]]="Impacto"),E722-(E722*Tabla135[[#This Row],[Valor del control]]),AND(Tabla135[[#This Row],[No. de Control]]&gt;1,Tabla135[[#This Row],[Desplazamiento en la Matriz]]="Impacto"),AC721-(AC721*Tabla135[[#This Row],[Valor del control]]),AND(Tabla135[[#This Row],[No. de Control]]=1,Tabla135[[#This Row],[Desplazamiento en la Matriz]]="Probabilidad"),E722,AND(Tabla135[[#This Row],[No. de Control]]&gt;1,Tabla135[[#This Row],[Desplazamiento en la Matriz]]="Probabilidad"),AC721),""),"")</f>
        <v/>
      </c>
      <c r="AD722" s="310">
        <f>IFERROR(_xlfn.MINIFS(Tabla135[Probabilidad residual],Tabla135[Id Riesgo],Tabla135[[#This Row],[Id Riesgo]]),"")</f>
        <v>0</v>
      </c>
      <c r="AE722" s="310">
        <f>IFERROR(_xlfn.MINIFS(Tabla135[Impacto residual],Tabla135[Id Riesgo],Tabla135[[#This Row],[Id Riesgo]]),"")</f>
        <v>0</v>
      </c>
      <c r="AF722" s="310" t="str" cm="1">
        <f t="array" ref="AF7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2" s="310" t="str" cm="1">
        <f t="array" ref="AG7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2" s="213"/>
      <c r="AJ722" s="801">
        <f>_xlfn.MINIFS(Tabla135[Probabilidad residual],Tabla135[Id Riesgo],Tabla135[[#This Row],[Id Riesgo]])</f>
        <v>0</v>
      </c>
      <c r="AK722" s="801">
        <f>_xlfn.MINIFS(Tabla135[Impacto residual],Tabla135[Id Riesgo],Tabla135[[#This Row],[Id Riesgo]])</f>
        <v>0</v>
      </c>
      <c r="AL722" s="801" t="str" cm="1">
        <f t="array" ref="AL722">IFERROR(_xlfn.IFS(AND(AJ722&gt;=CONFIGURACIÓN!$BF$6,AJ722&lt;=CONFIGURACIÓN!$BG$6),CONFIGURACIÓN!$BE$6,AND(AJ722&gt;=CONFIGURACIÓN!$BF$7,AJ722&lt;=CONFIGURACIÓN!$BG$7),CONFIGURACIÓN!$BE$7,AND(AJ722&gt;=CONFIGURACIÓN!$BF$8,AJ722&lt;=CONFIGURACIÓN!$BG$8),CONFIGURACIÓN!$BE$8,AND(AJ722&gt;=CONFIGURACIÓN!$BF$9,AJ722&lt;=CONFIGURACIÓN!$BG$9),CONFIGURACIÓN!$BE$9,AND(AJ722&gt;=CONFIGURACIÓN!$BF$10,AJ722&lt;=CONFIGURACIÓN!$BG$10),CONFIGURACIÓN!$BE$10),"")</f>
        <v/>
      </c>
      <c r="AM722" s="801" t="str" cm="1">
        <f t="array" ref="AM722">IFERROR(_xlfn.IFS(AND(AK722&gt;=CONFIGURACIÓN!$BJ$6,AK722&lt;=CONFIGURACIÓN!$BK$6),CONFIGURACIÓN!$BI$6,AND(AK722&gt;=CONFIGURACIÓN!$BJ$7,AK722&lt;=CONFIGURACIÓN!$BK$7),CONFIGURACIÓN!$BI$7,AND(AK722&gt;=CONFIGURACIÓN!$BJ$8,AK722&lt;=CONFIGURACIÓN!$BK$8),CONFIGURACIÓN!$BI$8,AND(AK722&gt;=CONFIGURACIÓN!$BJ$9,AK722&lt;=CONFIGURACIÓN!$BK$9),CONFIGURACIÓN!$BI$9,AND(AK722&gt;=CONFIGURACIÓN!$BJ$10,AK722&lt;=CONFIGURACIÓN!$BK$10),CONFIGURACIÓN!$BI$10),"")</f>
        <v/>
      </c>
      <c r="AN722" s="213"/>
      <c r="AO722" s="213"/>
      <c r="AP722" s="213"/>
      <c r="AQ722" s="213"/>
      <c r="AR722" s="213"/>
      <c r="AS722" s="213"/>
      <c r="AT722" s="213"/>
      <c r="AU722" s="213"/>
      <c r="AV722" s="213"/>
      <c r="AW722" s="213"/>
      <c r="AX722" s="213"/>
      <c r="AY722" s="213"/>
    </row>
    <row r="723" spans="1:51" ht="14.6" x14ac:dyDescent="0.4">
      <c r="A723" s="783" t="str">
        <f>Tabla135[[#This Row],[Id Riesgo]]</f>
        <v>RC72</v>
      </c>
      <c r="B723" s="784" t="str">
        <f>Tabla135[[#This Row],[Riesgo]]</f>
        <v/>
      </c>
      <c r="C723" s="776" t="b">
        <f>Tabla135[[#This Row],[Identificado en paso 1 y 2?]]</f>
        <v>0</v>
      </c>
      <c r="D723" s="801" t="str">
        <f>_xlfn.XLOOKUP(Tabla135[[#This Row],[Id Riesgo]],Tabla13[Id Riesgo],Tabla13[Probabilidad],"",1)</f>
        <v/>
      </c>
      <c r="E723" s="801" t="str">
        <f>IF(C723=TRUE,_xlfn.XLOOKUP(Tabla135[[#This Row],[Id Riesgo]],Tabla13[Id Riesgo],Tabla13[Porcentaje Impacto],"",1),"")</f>
        <v/>
      </c>
      <c r="F723" s="290" t="str">
        <f t="shared" ref="F723:F731" si="71">F722</f>
        <v>RC72</v>
      </c>
      <c r="G723" s="414" t="b">
        <f>_xlfn.XLOOKUP(F723,Tabla13[Id Riesgo],Tabla13[Registro diligenciado],FALSE,1)</f>
        <v>0</v>
      </c>
      <c r="H723" s="290" t="str">
        <f>IF(G723,_xlfn.XLOOKUP(F723,Tabla6[Id Riesgo],Tabla6[DESCRIPCIÓN DEL RIESGO],FALSE,1),"")</f>
        <v/>
      </c>
      <c r="I723" s="327" t="str">
        <f>_xlfn.XLOOKUP(Tabla135[[#This Row],[Id Riesgo]],Tabla13[Id Riesgo],Tabla13[Probabilidad])</f>
        <v/>
      </c>
      <c r="J723" s="327" t="str">
        <f>_xlfn.XLOOKUP(Tabla135[[#This Row],[Id Riesgo]],Tabla13[Id Riesgo],Tabla13[Porcentaje Impacto],"",1)</f>
        <v/>
      </c>
      <c r="K723" s="311">
        <v>2</v>
      </c>
      <c r="L723" s="314"/>
      <c r="M723" s="314"/>
      <c r="N723" s="314"/>
      <c r="O723" s="295"/>
      <c r="P723" s="314"/>
      <c r="Q723" s="328" t="str">
        <f>_xlfn.TEXTJOIN(" ",TRUE,Tabla135[[#This Row],[Actividad - Acción ¿Qué?
Inicia con verbo]],Tabla135[[#This Row],[Complemento
(Observaciones o desviaciones)]])</f>
        <v/>
      </c>
      <c r="R723" s="295"/>
      <c r="S723" s="327" t="str">
        <f>_xlfn.XLOOKUP(Tabla135[[#This Row],[Tipo de control]],Tabla7[Tipo de control],Tabla7[Peso],"",1)</f>
        <v/>
      </c>
      <c r="T723" s="290" t="str">
        <f>_xlfn.XLOOKUP(Tabla135[[#This Row],[Tipo de control]],Tabla7[Tipo de control],Tabla7[Afectación matriz],"",1)</f>
        <v/>
      </c>
      <c r="U723" s="295"/>
      <c r="V723" s="327" t="str">
        <f>_xlfn.XLOOKUP(Tabla135[[#This Row],[Implementación]],Tabla11[Implementación],Tabla11[Peso],"",1)</f>
        <v/>
      </c>
      <c r="W723" s="295"/>
      <c r="X723" s="295"/>
      <c r="Y723" s="295"/>
      <c r="Z723" s="295"/>
      <c r="AA723" s="310" t="str">
        <f>IFERROR(Tabla135[[#This Row],[Peso del control]]+Tabla135[[#This Row],[Peso de la implementación]],"")</f>
        <v/>
      </c>
      <c r="AB723" s="310" t="str" cm="1">
        <f t="array" ref="AB723">IFERROR(IF(Tabla135[[#This Row],[Registro diligenciado]]=TRUE,_xlfn.IFS(AND(Tabla135[[#This Row],[No. de Control]]=1,Tabla135[[#This Row],[Desplazamiento en la Matriz]]="Probabilidad"),D723-(D723*Tabla135[[#This Row],[Valor del control]]),AND(Tabla135[[#This Row],[No. de Control]]&gt;1,Tabla135[[#This Row],[Desplazamiento en la Matriz]]="Probabilidad"),AB722-(AB722*Tabla135[[#This Row],[Valor del control]]),AND(Tabla135[[#This Row],[No. de Control]]=1,Tabla135[[#This Row],[Desplazamiento en la Matriz]]="Impacto"),D723,AND(Tabla135[[#This Row],[No. de Control]]&gt;1,Tabla135[[#This Row],[Desplazamiento en la Matriz]]="Impacto"),AB722),""),"")</f>
        <v/>
      </c>
      <c r="AC723" s="310" t="str" cm="1">
        <f t="array" ref="AC723">IFERROR(IF(Tabla135[[#This Row],[Registro diligenciado]]=TRUE,_xlfn.IFS(AND(Tabla135[[#This Row],[No. de Control]]=1,Tabla135[[#This Row],[Desplazamiento en la Matriz]]="Impacto"),E723-(E723*Tabla135[[#This Row],[Valor del control]]),AND(Tabla135[[#This Row],[No. de Control]]&gt;1,Tabla135[[#This Row],[Desplazamiento en la Matriz]]="Impacto"),AC722-(AC722*Tabla135[[#This Row],[Valor del control]]),AND(Tabla135[[#This Row],[No. de Control]]=1,Tabla135[[#This Row],[Desplazamiento en la Matriz]]="Probabilidad"),E723,AND(Tabla135[[#This Row],[No. de Control]]&gt;1,Tabla135[[#This Row],[Desplazamiento en la Matriz]]="Probabilidad"),AC722),""),"")</f>
        <v/>
      </c>
      <c r="AD723" s="310">
        <f>IFERROR(_xlfn.MINIFS(Tabla135[Probabilidad residual],Tabla135[Id Riesgo],Tabla135[[#This Row],[Id Riesgo]]),"")</f>
        <v>0</v>
      </c>
      <c r="AE723" s="310">
        <f>IFERROR(_xlfn.MINIFS(Tabla135[Impacto residual],Tabla135[Id Riesgo],Tabla135[[#This Row],[Id Riesgo]]),"")</f>
        <v>0</v>
      </c>
      <c r="AF723" s="310" t="str" cm="1">
        <f t="array" ref="AF7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3" s="310" t="str" cm="1">
        <f t="array" ref="AG7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3" s="213"/>
      <c r="AJ723" s="801">
        <f>_xlfn.MINIFS(Tabla135[Probabilidad residual],Tabla135[Id Riesgo],Tabla135[[#This Row],[Id Riesgo]])</f>
        <v>0</v>
      </c>
      <c r="AK723" s="801">
        <f>_xlfn.MINIFS(Tabla135[Impacto residual],Tabla135[Id Riesgo],Tabla135[[#This Row],[Id Riesgo]])</f>
        <v>0</v>
      </c>
      <c r="AL723" s="801"/>
      <c r="AM723" s="801"/>
      <c r="AN723" s="213"/>
      <c r="AO723" s="213"/>
      <c r="AP723" s="213"/>
      <c r="AQ723" s="213"/>
      <c r="AR723" s="213"/>
      <c r="AS723" s="213"/>
      <c r="AT723" s="213"/>
      <c r="AU723" s="213"/>
      <c r="AV723" s="213"/>
      <c r="AW723" s="213"/>
      <c r="AX723" s="213"/>
      <c r="AY723" s="213"/>
    </row>
    <row r="724" spans="1:51" ht="14.6" x14ac:dyDescent="0.4">
      <c r="A724" s="783" t="str">
        <f>Tabla135[[#This Row],[Id Riesgo]]</f>
        <v>RC72</v>
      </c>
      <c r="B724" s="784" t="str">
        <f>Tabla135[[#This Row],[Riesgo]]</f>
        <v/>
      </c>
      <c r="C724" s="776" t="b">
        <f>Tabla135[[#This Row],[Identificado en paso 1 y 2?]]</f>
        <v>0</v>
      </c>
      <c r="D724" s="801" t="str">
        <f>_xlfn.XLOOKUP(Tabla135[[#This Row],[Id Riesgo]],Tabla13[Id Riesgo],Tabla13[Probabilidad],"",1)</f>
        <v/>
      </c>
      <c r="E724" s="801" t="str">
        <f>IF(C724=TRUE,_xlfn.XLOOKUP(Tabla135[[#This Row],[Id Riesgo]],Tabla13[Id Riesgo],Tabla13[Porcentaje Impacto],"",1),"")</f>
        <v/>
      </c>
      <c r="F724" s="290" t="str">
        <f t="shared" si="71"/>
        <v>RC72</v>
      </c>
      <c r="G724" s="414" t="b">
        <f>_xlfn.XLOOKUP(F724,Tabla13[Id Riesgo],Tabla13[Registro diligenciado],FALSE,1)</f>
        <v>0</v>
      </c>
      <c r="H724" s="290" t="str">
        <f>IF(G724,_xlfn.XLOOKUP(F724,Tabla6[Id Riesgo],Tabla6[DESCRIPCIÓN DEL RIESGO],FALSE,1),"")</f>
        <v/>
      </c>
      <c r="I724" s="327" t="str">
        <f>_xlfn.XLOOKUP(Tabla135[[#This Row],[Id Riesgo]],Tabla13[Id Riesgo],Tabla13[Probabilidad])</f>
        <v/>
      </c>
      <c r="J724" s="327" t="str">
        <f>_xlfn.XLOOKUP(Tabla135[[#This Row],[Id Riesgo]],Tabla13[Id Riesgo],Tabla13[Porcentaje Impacto],"",1)</f>
        <v/>
      </c>
      <c r="K724" s="311">
        <v>3</v>
      </c>
      <c r="L724" s="314"/>
      <c r="M724" s="314"/>
      <c r="N724" s="314"/>
      <c r="O724" s="295"/>
      <c r="P724" s="314"/>
      <c r="Q724" s="328" t="str">
        <f>_xlfn.TEXTJOIN(" ",TRUE,Tabla135[[#This Row],[Actividad - Acción ¿Qué?
Inicia con verbo]],Tabla135[[#This Row],[Complemento
(Observaciones o desviaciones)]])</f>
        <v/>
      </c>
      <c r="R724" s="295"/>
      <c r="S724" s="327" t="str">
        <f>_xlfn.XLOOKUP(Tabla135[[#This Row],[Tipo de control]],Tabla7[Tipo de control],Tabla7[Peso],"",1)</f>
        <v/>
      </c>
      <c r="T724" s="290" t="str">
        <f>_xlfn.XLOOKUP(Tabla135[[#This Row],[Tipo de control]],Tabla7[Tipo de control],Tabla7[Afectación matriz],"",1)</f>
        <v/>
      </c>
      <c r="U724" s="295"/>
      <c r="V724" s="327" t="str">
        <f>_xlfn.XLOOKUP(Tabla135[[#This Row],[Implementación]],Tabla11[Implementación],Tabla11[Peso],"",1)</f>
        <v/>
      </c>
      <c r="W724" s="295"/>
      <c r="X724" s="295"/>
      <c r="Y724" s="295"/>
      <c r="Z724" s="295"/>
      <c r="AA724" s="310" t="str">
        <f>IFERROR(Tabla135[[#This Row],[Peso del control]]+Tabla135[[#This Row],[Peso de la implementación]],"")</f>
        <v/>
      </c>
      <c r="AB724" s="310" t="str" cm="1">
        <f t="array" ref="AB724">IFERROR(IF(Tabla135[[#This Row],[Registro diligenciado]]=TRUE,_xlfn.IFS(AND(Tabla135[[#This Row],[No. de Control]]=1,Tabla135[[#This Row],[Desplazamiento en la Matriz]]="Probabilidad"),D724-(D724*Tabla135[[#This Row],[Valor del control]]),AND(Tabla135[[#This Row],[No. de Control]]&gt;1,Tabla135[[#This Row],[Desplazamiento en la Matriz]]="Probabilidad"),AB723-(AB723*Tabla135[[#This Row],[Valor del control]]),AND(Tabla135[[#This Row],[No. de Control]]=1,Tabla135[[#This Row],[Desplazamiento en la Matriz]]="Impacto"),D724,AND(Tabla135[[#This Row],[No. de Control]]&gt;1,Tabla135[[#This Row],[Desplazamiento en la Matriz]]="Impacto"),AB723),""),"")</f>
        <v/>
      </c>
      <c r="AC724" s="310" t="str" cm="1">
        <f t="array" ref="AC724">IFERROR(IF(Tabla135[[#This Row],[Registro diligenciado]]=TRUE,_xlfn.IFS(AND(Tabla135[[#This Row],[No. de Control]]=1,Tabla135[[#This Row],[Desplazamiento en la Matriz]]="Impacto"),E724-(E724*Tabla135[[#This Row],[Valor del control]]),AND(Tabla135[[#This Row],[No. de Control]]&gt;1,Tabla135[[#This Row],[Desplazamiento en la Matriz]]="Impacto"),AC723-(AC723*Tabla135[[#This Row],[Valor del control]]),AND(Tabla135[[#This Row],[No. de Control]]=1,Tabla135[[#This Row],[Desplazamiento en la Matriz]]="Probabilidad"),E724,AND(Tabla135[[#This Row],[No. de Control]]&gt;1,Tabla135[[#This Row],[Desplazamiento en la Matriz]]="Probabilidad"),AC723),""),"")</f>
        <v/>
      </c>
      <c r="AD724" s="310">
        <f>IFERROR(_xlfn.MINIFS(Tabla135[Probabilidad residual],Tabla135[Id Riesgo],Tabla135[[#This Row],[Id Riesgo]]),"")</f>
        <v>0</v>
      </c>
      <c r="AE724" s="310">
        <f>IFERROR(_xlfn.MINIFS(Tabla135[Impacto residual],Tabla135[Id Riesgo],Tabla135[[#This Row],[Id Riesgo]]),"")</f>
        <v>0</v>
      </c>
      <c r="AF724" s="310" t="str" cm="1">
        <f t="array" ref="AF7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4" s="310" t="str" cm="1">
        <f t="array" ref="AG7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4" s="213"/>
      <c r="AJ724" s="801">
        <f>_xlfn.MINIFS(Tabla135[Probabilidad residual],Tabla135[Id Riesgo],Tabla135[[#This Row],[Id Riesgo]])</f>
        <v>0</v>
      </c>
      <c r="AK724" s="801">
        <f>_xlfn.MINIFS(Tabla135[Impacto residual],Tabla135[Id Riesgo],Tabla135[[#This Row],[Id Riesgo]])</f>
        <v>0</v>
      </c>
      <c r="AL724" s="801"/>
      <c r="AM724" s="801"/>
      <c r="AN724" s="213"/>
      <c r="AO724" s="213"/>
      <c r="AP724" s="213"/>
      <c r="AQ724" s="213"/>
      <c r="AR724" s="213"/>
      <c r="AS724" s="213"/>
      <c r="AT724" s="213"/>
      <c r="AU724" s="213"/>
      <c r="AV724" s="213"/>
      <c r="AW724" s="213"/>
      <c r="AX724" s="213"/>
      <c r="AY724" s="213"/>
    </row>
    <row r="725" spans="1:51" ht="14.6" x14ac:dyDescent="0.4">
      <c r="A725" s="783" t="str">
        <f>Tabla135[[#This Row],[Id Riesgo]]</f>
        <v>RC72</v>
      </c>
      <c r="B725" s="784" t="str">
        <f>Tabla135[[#This Row],[Riesgo]]</f>
        <v/>
      </c>
      <c r="C725" s="776" t="b">
        <f>Tabla135[[#This Row],[Identificado en paso 1 y 2?]]</f>
        <v>0</v>
      </c>
      <c r="D725" s="801" t="str">
        <f>_xlfn.XLOOKUP(Tabla135[[#This Row],[Id Riesgo]],Tabla13[Id Riesgo],Tabla13[Probabilidad],"",1)</f>
        <v/>
      </c>
      <c r="E725" s="801" t="str">
        <f>IF(C725=TRUE,_xlfn.XLOOKUP(Tabla135[[#This Row],[Id Riesgo]],Tabla13[Id Riesgo],Tabla13[Porcentaje Impacto],"",1),"")</f>
        <v/>
      </c>
      <c r="F725" s="290" t="str">
        <f t="shared" si="71"/>
        <v>RC72</v>
      </c>
      <c r="G725" s="414" t="b">
        <f>_xlfn.XLOOKUP(F725,Tabla13[Id Riesgo],Tabla13[Registro diligenciado],FALSE,1)</f>
        <v>0</v>
      </c>
      <c r="H725" s="290" t="str">
        <f>IF(G725,_xlfn.XLOOKUP(F725,Tabla6[Id Riesgo],Tabla6[DESCRIPCIÓN DEL RIESGO],FALSE,1),"")</f>
        <v/>
      </c>
      <c r="I725" s="327" t="str">
        <f>_xlfn.XLOOKUP(Tabla135[[#This Row],[Id Riesgo]],Tabla13[Id Riesgo],Tabla13[Probabilidad])</f>
        <v/>
      </c>
      <c r="J725" s="327" t="str">
        <f>_xlfn.XLOOKUP(Tabla135[[#This Row],[Id Riesgo]],Tabla13[Id Riesgo],Tabla13[Porcentaje Impacto],"",1)</f>
        <v/>
      </c>
      <c r="K725" s="311">
        <v>4</v>
      </c>
      <c r="L725" s="314"/>
      <c r="M725" s="314"/>
      <c r="N725" s="314"/>
      <c r="O725" s="295"/>
      <c r="P725" s="314"/>
      <c r="Q725" s="328" t="str">
        <f>_xlfn.TEXTJOIN(" ",TRUE,Tabla135[[#This Row],[Actividad - Acción ¿Qué?
Inicia con verbo]],Tabla135[[#This Row],[Complemento
(Observaciones o desviaciones)]])</f>
        <v/>
      </c>
      <c r="R725" s="295"/>
      <c r="S725" s="327" t="str">
        <f>_xlfn.XLOOKUP(Tabla135[[#This Row],[Tipo de control]],Tabla7[Tipo de control],Tabla7[Peso],"",1)</f>
        <v/>
      </c>
      <c r="T725" s="290" t="str">
        <f>_xlfn.XLOOKUP(Tabla135[[#This Row],[Tipo de control]],Tabla7[Tipo de control],Tabla7[Afectación matriz],"",1)</f>
        <v/>
      </c>
      <c r="U725" s="295"/>
      <c r="V725" s="327" t="str">
        <f>_xlfn.XLOOKUP(Tabla135[[#This Row],[Implementación]],Tabla11[Implementación],Tabla11[Peso],"",1)</f>
        <v/>
      </c>
      <c r="W725" s="295"/>
      <c r="X725" s="295"/>
      <c r="Y725" s="295"/>
      <c r="Z725" s="295"/>
      <c r="AA725" s="310" t="str">
        <f>IFERROR(Tabla135[[#This Row],[Peso del control]]+Tabla135[[#This Row],[Peso de la implementación]],"")</f>
        <v/>
      </c>
      <c r="AB725" s="310" t="str" cm="1">
        <f t="array" ref="AB725">IFERROR(IF(Tabla135[[#This Row],[Registro diligenciado]]=TRUE,_xlfn.IFS(AND(Tabla135[[#This Row],[No. de Control]]=1,Tabla135[[#This Row],[Desplazamiento en la Matriz]]="Probabilidad"),D725-(D725*Tabla135[[#This Row],[Valor del control]]),AND(Tabla135[[#This Row],[No. de Control]]&gt;1,Tabla135[[#This Row],[Desplazamiento en la Matriz]]="Probabilidad"),AB724-(AB724*Tabla135[[#This Row],[Valor del control]]),AND(Tabla135[[#This Row],[No. de Control]]=1,Tabla135[[#This Row],[Desplazamiento en la Matriz]]="Impacto"),D725,AND(Tabla135[[#This Row],[No. de Control]]&gt;1,Tabla135[[#This Row],[Desplazamiento en la Matriz]]="Impacto"),AB724),""),"")</f>
        <v/>
      </c>
      <c r="AC725" s="310" t="str" cm="1">
        <f t="array" ref="AC725">IFERROR(IF(Tabla135[[#This Row],[Registro diligenciado]]=TRUE,_xlfn.IFS(AND(Tabla135[[#This Row],[No. de Control]]=1,Tabla135[[#This Row],[Desplazamiento en la Matriz]]="Impacto"),E725-(E725*Tabla135[[#This Row],[Valor del control]]),AND(Tabla135[[#This Row],[No. de Control]]&gt;1,Tabla135[[#This Row],[Desplazamiento en la Matriz]]="Impacto"),AC724-(AC724*Tabla135[[#This Row],[Valor del control]]),AND(Tabla135[[#This Row],[No. de Control]]=1,Tabla135[[#This Row],[Desplazamiento en la Matriz]]="Probabilidad"),E725,AND(Tabla135[[#This Row],[No. de Control]]&gt;1,Tabla135[[#This Row],[Desplazamiento en la Matriz]]="Probabilidad"),AC724),""),"")</f>
        <v/>
      </c>
      <c r="AD725" s="310">
        <f>IFERROR(_xlfn.MINIFS(Tabla135[Probabilidad residual],Tabla135[Id Riesgo],Tabla135[[#This Row],[Id Riesgo]]),"")</f>
        <v>0</v>
      </c>
      <c r="AE725" s="310">
        <f>IFERROR(_xlfn.MINIFS(Tabla135[Impacto residual],Tabla135[Id Riesgo],Tabla135[[#This Row],[Id Riesgo]]),"")</f>
        <v>0</v>
      </c>
      <c r="AF725" s="310" t="str" cm="1">
        <f t="array" ref="AF7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5" s="310" t="str" cm="1">
        <f t="array" ref="AG7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5" s="213"/>
      <c r="AJ725" s="801">
        <f>_xlfn.MINIFS(Tabla135[Probabilidad residual],Tabla135[Id Riesgo],Tabla135[[#This Row],[Id Riesgo]])</f>
        <v>0</v>
      </c>
      <c r="AK725" s="801">
        <f>_xlfn.MINIFS(Tabla135[Impacto residual],Tabla135[Id Riesgo],Tabla135[[#This Row],[Id Riesgo]])</f>
        <v>0</v>
      </c>
      <c r="AL725" s="801"/>
      <c r="AM725" s="801"/>
      <c r="AN725" s="213"/>
      <c r="AO725" s="213"/>
      <c r="AP725" s="213"/>
      <c r="AQ725" s="213"/>
      <c r="AR725" s="213"/>
      <c r="AS725" s="213"/>
      <c r="AT725" s="213"/>
      <c r="AU725" s="213"/>
      <c r="AV725" s="213"/>
      <c r="AW725" s="213"/>
      <c r="AX725" s="213"/>
      <c r="AY725" s="213"/>
    </row>
    <row r="726" spans="1:51" ht="14.6" x14ac:dyDescent="0.4">
      <c r="A726" s="783" t="str">
        <f>Tabla135[[#This Row],[Id Riesgo]]</f>
        <v>RC72</v>
      </c>
      <c r="B726" s="784" t="str">
        <f>Tabla135[[#This Row],[Riesgo]]</f>
        <v/>
      </c>
      <c r="C726" s="776" t="b">
        <f>Tabla135[[#This Row],[Identificado en paso 1 y 2?]]</f>
        <v>0</v>
      </c>
      <c r="D726" s="801" t="str">
        <f>_xlfn.XLOOKUP(Tabla135[[#This Row],[Id Riesgo]],Tabla13[Id Riesgo],Tabla13[Probabilidad],"",1)</f>
        <v/>
      </c>
      <c r="E726" s="801" t="str">
        <f>IF(C726=TRUE,_xlfn.XLOOKUP(Tabla135[[#This Row],[Id Riesgo]],Tabla13[Id Riesgo],Tabla13[Porcentaje Impacto],"",1),"")</f>
        <v/>
      </c>
      <c r="F726" s="290" t="str">
        <f t="shared" si="71"/>
        <v>RC72</v>
      </c>
      <c r="G726" s="414" t="b">
        <f>_xlfn.XLOOKUP(F726,Tabla13[Id Riesgo],Tabla13[Registro diligenciado],FALSE,1)</f>
        <v>0</v>
      </c>
      <c r="H726" s="290" t="str">
        <f>IF(G726,_xlfn.XLOOKUP(F726,Tabla6[Id Riesgo],Tabla6[DESCRIPCIÓN DEL RIESGO],FALSE,1),"")</f>
        <v/>
      </c>
      <c r="I726" s="327" t="str">
        <f>_xlfn.XLOOKUP(Tabla135[[#This Row],[Id Riesgo]],Tabla13[Id Riesgo],Tabla13[Probabilidad])</f>
        <v/>
      </c>
      <c r="J726" s="327" t="str">
        <f>_xlfn.XLOOKUP(Tabla135[[#This Row],[Id Riesgo]],Tabla13[Id Riesgo],Tabla13[Porcentaje Impacto],"",1)</f>
        <v/>
      </c>
      <c r="K726" s="311">
        <v>5</v>
      </c>
      <c r="L726" s="314"/>
      <c r="M726" s="314"/>
      <c r="N726" s="314"/>
      <c r="O726" s="295"/>
      <c r="P726" s="314"/>
      <c r="Q726" s="328" t="str">
        <f>_xlfn.TEXTJOIN(" ",TRUE,Tabla135[[#This Row],[Actividad - Acción ¿Qué?
Inicia con verbo]],Tabla135[[#This Row],[Complemento
(Observaciones o desviaciones)]])</f>
        <v/>
      </c>
      <c r="R726" s="295"/>
      <c r="S726" s="327" t="str">
        <f>_xlfn.XLOOKUP(Tabla135[[#This Row],[Tipo de control]],Tabla7[Tipo de control],Tabla7[Peso],"",1)</f>
        <v/>
      </c>
      <c r="T726" s="290" t="str">
        <f>_xlfn.XLOOKUP(Tabla135[[#This Row],[Tipo de control]],Tabla7[Tipo de control],Tabla7[Afectación matriz],"",1)</f>
        <v/>
      </c>
      <c r="U726" s="295"/>
      <c r="V726" s="327" t="str">
        <f>_xlfn.XLOOKUP(Tabla135[[#This Row],[Implementación]],Tabla11[Implementación],Tabla11[Peso],"",1)</f>
        <v/>
      </c>
      <c r="W726" s="295"/>
      <c r="X726" s="295"/>
      <c r="Y726" s="295"/>
      <c r="Z726" s="295"/>
      <c r="AA726" s="310" t="str">
        <f>IFERROR(Tabla135[[#This Row],[Peso del control]]+Tabla135[[#This Row],[Peso de la implementación]],"")</f>
        <v/>
      </c>
      <c r="AB726" s="310" t="str" cm="1">
        <f t="array" ref="AB726">IFERROR(IF(Tabla135[[#This Row],[Registro diligenciado]]=TRUE,_xlfn.IFS(AND(Tabla135[[#This Row],[No. de Control]]=1,Tabla135[[#This Row],[Desplazamiento en la Matriz]]="Probabilidad"),D726-(D726*Tabla135[[#This Row],[Valor del control]]),AND(Tabla135[[#This Row],[No. de Control]]&gt;1,Tabla135[[#This Row],[Desplazamiento en la Matriz]]="Probabilidad"),AB725-(AB725*Tabla135[[#This Row],[Valor del control]]),AND(Tabla135[[#This Row],[No. de Control]]=1,Tabla135[[#This Row],[Desplazamiento en la Matriz]]="Impacto"),D726,AND(Tabla135[[#This Row],[No. de Control]]&gt;1,Tabla135[[#This Row],[Desplazamiento en la Matriz]]="Impacto"),AB725),""),"")</f>
        <v/>
      </c>
      <c r="AC726" s="310" t="str" cm="1">
        <f t="array" ref="AC726">IFERROR(IF(Tabla135[[#This Row],[Registro diligenciado]]=TRUE,_xlfn.IFS(AND(Tabla135[[#This Row],[No. de Control]]=1,Tabla135[[#This Row],[Desplazamiento en la Matriz]]="Impacto"),E726-(E726*Tabla135[[#This Row],[Valor del control]]),AND(Tabla135[[#This Row],[No. de Control]]&gt;1,Tabla135[[#This Row],[Desplazamiento en la Matriz]]="Impacto"),AC725-(AC725*Tabla135[[#This Row],[Valor del control]]),AND(Tabla135[[#This Row],[No. de Control]]=1,Tabla135[[#This Row],[Desplazamiento en la Matriz]]="Probabilidad"),E726,AND(Tabla135[[#This Row],[No. de Control]]&gt;1,Tabla135[[#This Row],[Desplazamiento en la Matriz]]="Probabilidad"),AC725),""),"")</f>
        <v/>
      </c>
      <c r="AD726" s="310">
        <f>IFERROR(_xlfn.MINIFS(Tabla135[Probabilidad residual],Tabla135[Id Riesgo],Tabla135[[#This Row],[Id Riesgo]]),"")</f>
        <v>0</v>
      </c>
      <c r="AE726" s="310">
        <f>IFERROR(_xlfn.MINIFS(Tabla135[Impacto residual],Tabla135[Id Riesgo],Tabla135[[#This Row],[Id Riesgo]]),"")</f>
        <v>0</v>
      </c>
      <c r="AF726" s="310" t="str" cm="1">
        <f t="array" ref="AF7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6" s="310" t="str" cm="1">
        <f t="array" ref="AG7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6" s="213"/>
      <c r="AJ726" s="801">
        <f>_xlfn.MINIFS(Tabla135[Probabilidad residual],Tabla135[Id Riesgo],Tabla135[[#This Row],[Id Riesgo]])</f>
        <v>0</v>
      </c>
      <c r="AK726" s="801">
        <f>_xlfn.MINIFS(Tabla135[Impacto residual],Tabla135[Id Riesgo],Tabla135[[#This Row],[Id Riesgo]])</f>
        <v>0</v>
      </c>
      <c r="AL726" s="801"/>
      <c r="AM726" s="801"/>
      <c r="AN726" s="213"/>
      <c r="AO726" s="213"/>
      <c r="AP726" s="213"/>
      <c r="AQ726" s="213"/>
      <c r="AR726" s="213"/>
      <c r="AS726" s="213"/>
      <c r="AT726" s="213"/>
      <c r="AU726" s="213"/>
      <c r="AV726" s="213"/>
      <c r="AW726" s="213"/>
      <c r="AX726" s="213"/>
      <c r="AY726" s="213"/>
    </row>
    <row r="727" spans="1:51" ht="14.6" x14ac:dyDescent="0.4">
      <c r="A727" s="783" t="str">
        <f>Tabla135[[#This Row],[Id Riesgo]]</f>
        <v>RC72</v>
      </c>
      <c r="B727" s="784" t="str">
        <f>Tabla135[[#This Row],[Riesgo]]</f>
        <v/>
      </c>
      <c r="C727" s="776" t="b">
        <f>Tabla135[[#This Row],[Identificado en paso 1 y 2?]]</f>
        <v>0</v>
      </c>
      <c r="D727" s="801" t="str">
        <f>_xlfn.XLOOKUP(Tabla135[[#This Row],[Id Riesgo]],Tabla13[Id Riesgo],Tabla13[Probabilidad],"",1)</f>
        <v/>
      </c>
      <c r="E727" s="801" t="str">
        <f>IF(C727=TRUE,_xlfn.XLOOKUP(Tabla135[[#This Row],[Id Riesgo]],Tabla13[Id Riesgo],Tabla13[Porcentaje Impacto],"",1),"")</f>
        <v/>
      </c>
      <c r="F727" s="290" t="str">
        <f t="shared" si="71"/>
        <v>RC72</v>
      </c>
      <c r="G727" s="414" t="b">
        <f>_xlfn.XLOOKUP(F727,Tabla13[Id Riesgo],Tabla13[Registro diligenciado],FALSE,1)</f>
        <v>0</v>
      </c>
      <c r="H727" s="290" t="str">
        <f>IF(G727,_xlfn.XLOOKUP(F727,Tabla6[Id Riesgo],Tabla6[DESCRIPCIÓN DEL RIESGO],FALSE,1),"")</f>
        <v/>
      </c>
      <c r="I727" s="327" t="str">
        <f>_xlfn.XLOOKUP(Tabla135[[#This Row],[Id Riesgo]],Tabla13[Id Riesgo],Tabla13[Probabilidad])</f>
        <v/>
      </c>
      <c r="J727" s="327" t="str">
        <f>_xlfn.XLOOKUP(Tabla135[[#This Row],[Id Riesgo]],Tabla13[Id Riesgo],Tabla13[Porcentaje Impacto],"",1)</f>
        <v/>
      </c>
      <c r="K727" s="311">
        <v>6</v>
      </c>
      <c r="L727" s="314"/>
      <c r="M727" s="314"/>
      <c r="N727" s="314"/>
      <c r="O727" s="295"/>
      <c r="P727" s="314"/>
      <c r="Q727" s="328" t="str">
        <f>_xlfn.TEXTJOIN(" ",TRUE,Tabla135[[#This Row],[Actividad - Acción ¿Qué?
Inicia con verbo]],Tabla135[[#This Row],[Complemento
(Observaciones o desviaciones)]])</f>
        <v/>
      </c>
      <c r="R727" s="295"/>
      <c r="S727" s="327" t="str">
        <f>_xlfn.XLOOKUP(Tabla135[[#This Row],[Tipo de control]],Tabla7[Tipo de control],Tabla7[Peso],"",1)</f>
        <v/>
      </c>
      <c r="T727" s="290" t="str">
        <f>_xlfn.XLOOKUP(Tabla135[[#This Row],[Tipo de control]],Tabla7[Tipo de control],Tabla7[Afectación matriz],"",1)</f>
        <v/>
      </c>
      <c r="U727" s="295"/>
      <c r="V727" s="327" t="str">
        <f>_xlfn.XLOOKUP(Tabla135[[#This Row],[Implementación]],Tabla11[Implementación],Tabla11[Peso],"",1)</f>
        <v/>
      </c>
      <c r="W727" s="295"/>
      <c r="X727" s="295"/>
      <c r="Y727" s="295"/>
      <c r="Z727" s="295"/>
      <c r="AA727" s="310" t="str">
        <f>IFERROR(Tabla135[[#This Row],[Peso del control]]+Tabla135[[#This Row],[Peso de la implementación]],"")</f>
        <v/>
      </c>
      <c r="AB727" s="310" t="str" cm="1">
        <f t="array" ref="AB727">IFERROR(IF(Tabla135[[#This Row],[Registro diligenciado]]=TRUE,_xlfn.IFS(AND(Tabla135[[#This Row],[No. de Control]]=1,Tabla135[[#This Row],[Desplazamiento en la Matriz]]="Probabilidad"),D727-(D727*Tabla135[[#This Row],[Valor del control]]),AND(Tabla135[[#This Row],[No. de Control]]&gt;1,Tabla135[[#This Row],[Desplazamiento en la Matriz]]="Probabilidad"),AB726-(AB726*Tabla135[[#This Row],[Valor del control]]),AND(Tabla135[[#This Row],[No. de Control]]=1,Tabla135[[#This Row],[Desplazamiento en la Matriz]]="Impacto"),D727,AND(Tabla135[[#This Row],[No. de Control]]&gt;1,Tabla135[[#This Row],[Desplazamiento en la Matriz]]="Impacto"),AB726),""),"")</f>
        <v/>
      </c>
      <c r="AC727" s="310" t="str" cm="1">
        <f t="array" ref="AC727">IFERROR(IF(Tabla135[[#This Row],[Registro diligenciado]]=TRUE,_xlfn.IFS(AND(Tabla135[[#This Row],[No. de Control]]=1,Tabla135[[#This Row],[Desplazamiento en la Matriz]]="Impacto"),E727-(E727*Tabla135[[#This Row],[Valor del control]]),AND(Tabla135[[#This Row],[No. de Control]]&gt;1,Tabla135[[#This Row],[Desplazamiento en la Matriz]]="Impacto"),AC726-(AC726*Tabla135[[#This Row],[Valor del control]]),AND(Tabla135[[#This Row],[No. de Control]]=1,Tabla135[[#This Row],[Desplazamiento en la Matriz]]="Probabilidad"),E727,AND(Tabla135[[#This Row],[No. de Control]]&gt;1,Tabla135[[#This Row],[Desplazamiento en la Matriz]]="Probabilidad"),AC726),""),"")</f>
        <v/>
      </c>
      <c r="AD727" s="310">
        <f>IFERROR(_xlfn.MINIFS(Tabla135[Probabilidad residual],Tabla135[Id Riesgo],Tabla135[[#This Row],[Id Riesgo]]),"")</f>
        <v>0</v>
      </c>
      <c r="AE727" s="310">
        <f>IFERROR(_xlfn.MINIFS(Tabla135[Impacto residual],Tabla135[Id Riesgo],Tabla135[[#This Row],[Id Riesgo]]),"")</f>
        <v>0</v>
      </c>
      <c r="AF727" s="310" t="str" cm="1">
        <f t="array" ref="AF7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7" s="310" t="str" cm="1">
        <f t="array" ref="AG7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7" s="213"/>
      <c r="AJ727" s="801">
        <f>_xlfn.MINIFS(Tabla135[Probabilidad residual],Tabla135[Id Riesgo],Tabla135[[#This Row],[Id Riesgo]])</f>
        <v>0</v>
      </c>
      <c r="AK727" s="801">
        <f>_xlfn.MINIFS(Tabla135[Impacto residual],Tabla135[Id Riesgo],Tabla135[[#This Row],[Id Riesgo]])</f>
        <v>0</v>
      </c>
      <c r="AL727" s="801"/>
      <c r="AM727" s="801"/>
      <c r="AN727" s="213"/>
      <c r="AO727" s="213"/>
      <c r="AP727" s="213"/>
      <c r="AQ727" s="213"/>
      <c r="AR727" s="213"/>
      <c r="AS727" s="213"/>
      <c r="AT727" s="213"/>
      <c r="AU727" s="213"/>
      <c r="AV727" s="213"/>
      <c r="AW727" s="213"/>
      <c r="AX727" s="213"/>
      <c r="AY727" s="213"/>
    </row>
    <row r="728" spans="1:51" ht="14.6" x14ac:dyDescent="0.4">
      <c r="A728" s="783" t="str">
        <f>Tabla135[[#This Row],[Id Riesgo]]</f>
        <v>RC72</v>
      </c>
      <c r="B728" s="784" t="str">
        <f>Tabla135[[#This Row],[Riesgo]]</f>
        <v/>
      </c>
      <c r="C728" s="776" t="b">
        <f>Tabla135[[#This Row],[Identificado en paso 1 y 2?]]</f>
        <v>0</v>
      </c>
      <c r="D728" s="801" t="str">
        <f>_xlfn.XLOOKUP(Tabla135[[#This Row],[Id Riesgo]],Tabla13[Id Riesgo],Tabla13[Probabilidad],"",1)</f>
        <v/>
      </c>
      <c r="E728" s="801" t="str">
        <f>IF(C728=TRUE,_xlfn.XLOOKUP(Tabla135[[#This Row],[Id Riesgo]],Tabla13[Id Riesgo],Tabla13[Porcentaje Impacto],"",1),"")</f>
        <v/>
      </c>
      <c r="F728" s="290" t="str">
        <f t="shared" si="71"/>
        <v>RC72</v>
      </c>
      <c r="G728" s="414" t="b">
        <f>_xlfn.XLOOKUP(F728,Tabla13[Id Riesgo],Tabla13[Registro diligenciado],FALSE,1)</f>
        <v>0</v>
      </c>
      <c r="H728" s="290" t="str">
        <f>IF(G728,_xlfn.XLOOKUP(F728,Tabla6[Id Riesgo],Tabla6[DESCRIPCIÓN DEL RIESGO],FALSE,1),"")</f>
        <v/>
      </c>
      <c r="I728" s="327" t="str">
        <f>_xlfn.XLOOKUP(Tabla135[[#This Row],[Id Riesgo]],Tabla13[Id Riesgo],Tabla13[Probabilidad])</f>
        <v/>
      </c>
      <c r="J728" s="327" t="str">
        <f>_xlfn.XLOOKUP(Tabla135[[#This Row],[Id Riesgo]],Tabla13[Id Riesgo],Tabla13[Porcentaje Impacto],"",1)</f>
        <v/>
      </c>
      <c r="K728" s="311">
        <v>7</v>
      </c>
      <c r="L728" s="314"/>
      <c r="M728" s="314"/>
      <c r="N728" s="314"/>
      <c r="O728" s="295"/>
      <c r="P728" s="314"/>
      <c r="Q728" s="328" t="str">
        <f>_xlfn.TEXTJOIN(" ",TRUE,Tabla135[[#This Row],[Actividad - Acción ¿Qué?
Inicia con verbo]],Tabla135[[#This Row],[Complemento
(Observaciones o desviaciones)]])</f>
        <v/>
      </c>
      <c r="R728" s="295"/>
      <c r="S728" s="327" t="str">
        <f>_xlfn.XLOOKUP(Tabla135[[#This Row],[Tipo de control]],Tabla7[Tipo de control],Tabla7[Peso],"",1)</f>
        <v/>
      </c>
      <c r="T728" s="290" t="str">
        <f>_xlfn.XLOOKUP(Tabla135[[#This Row],[Tipo de control]],Tabla7[Tipo de control],Tabla7[Afectación matriz],"",1)</f>
        <v/>
      </c>
      <c r="U728" s="295"/>
      <c r="V728" s="327" t="str">
        <f>_xlfn.XLOOKUP(Tabla135[[#This Row],[Implementación]],Tabla11[Implementación],Tabla11[Peso],"",1)</f>
        <v/>
      </c>
      <c r="W728" s="295"/>
      <c r="X728" s="295"/>
      <c r="Y728" s="295"/>
      <c r="Z728" s="295"/>
      <c r="AA728" s="310" t="str">
        <f>IFERROR(Tabla135[[#This Row],[Peso del control]]+Tabla135[[#This Row],[Peso de la implementación]],"")</f>
        <v/>
      </c>
      <c r="AB728" s="310" t="str" cm="1">
        <f t="array" ref="AB728">IFERROR(IF(Tabla135[[#This Row],[Registro diligenciado]]=TRUE,_xlfn.IFS(AND(Tabla135[[#This Row],[No. de Control]]=1,Tabla135[[#This Row],[Desplazamiento en la Matriz]]="Probabilidad"),D728-(D728*Tabla135[[#This Row],[Valor del control]]),AND(Tabla135[[#This Row],[No. de Control]]&gt;1,Tabla135[[#This Row],[Desplazamiento en la Matriz]]="Probabilidad"),AB727-(AB727*Tabla135[[#This Row],[Valor del control]]),AND(Tabla135[[#This Row],[No. de Control]]=1,Tabla135[[#This Row],[Desplazamiento en la Matriz]]="Impacto"),D728,AND(Tabla135[[#This Row],[No. de Control]]&gt;1,Tabla135[[#This Row],[Desplazamiento en la Matriz]]="Impacto"),AB727),""),"")</f>
        <v/>
      </c>
      <c r="AC728" s="310" t="str" cm="1">
        <f t="array" ref="AC728">IFERROR(IF(Tabla135[[#This Row],[Registro diligenciado]]=TRUE,_xlfn.IFS(AND(Tabla135[[#This Row],[No. de Control]]=1,Tabla135[[#This Row],[Desplazamiento en la Matriz]]="Impacto"),E728-(E728*Tabla135[[#This Row],[Valor del control]]),AND(Tabla135[[#This Row],[No. de Control]]&gt;1,Tabla135[[#This Row],[Desplazamiento en la Matriz]]="Impacto"),AC727-(AC727*Tabla135[[#This Row],[Valor del control]]),AND(Tabla135[[#This Row],[No. de Control]]=1,Tabla135[[#This Row],[Desplazamiento en la Matriz]]="Probabilidad"),E728,AND(Tabla135[[#This Row],[No. de Control]]&gt;1,Tabla135[[#This Row],[Desplazamiento en la Matriz]]="Probabilidad"),AC727),""),"")</f>
        <v/>
      </c>
      <c r="AD728" s="310">
        <f>IFERROR(_xlfn.MINIFS(Tabla135[Probabilidad residual],Tabla135[Id Riesgo],Tabla135[[#This Row],[Id Riesgo]]),"")</f>
        <v>0</v>
      </c>
      <c r="AE728" s="310">
        <f>IFERROR(_xlfn.MINIFS(Tabla135[Impacto residual],Tabla135[Id Riesgo],Tabla135[[#This Row],[Id Riesgo]]),"")</f>
        <v>0</v>
      </c>
      <c r="AF728" s="310" t="str" cm="1">
        <f t="array" ref="AF7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8" s="310" t="str" cm="1">
        <f t="array" ref="AG7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8" s="213"/>
      <c r="AJ728" s="801">
        <f>_xlfn.MINIFS(Tabla135[Probabilidad residual],Tabla135[Id Riesgo],Tabla135[[#This Row],[Id Riesgo]])</f>
        <v>0</v>
      </c>
      <c r="AK728" s="801">
        <f>_xlfn.MINIFS(Tabla135[Impacto residual],Tabla135[Id Riesgo],Tabla135[[#This Row],[Id Riesgo]])</f>
        <v>0</v>
      </c>
      <c r="AL728" s="801"/>
      <c r="AM728" s="801"/>
      <c r="AN728" s="213"/>
      <c r="AO728" s="213"/>
      <c r="AP728" s="213"/>
      <c r="AQ728" s="213"/>
      <c r="AR728" s="213"/>
      <c r="AS728" s="213"/>
      <c r="AT728" s="213"/>
      <c r="AU728" s="213"/>
      <c r="AV728" s="213"/>
      <c r="AW728" s="213"/>
      <c r="AX728" s="213"/>
      <c r="AY728" s="213"/>
    </row>
    <row r="729" spans="1:51" ht="14.6" x14ac:dyDescent="0.4">
      <c r="A729" s="783" t="str">
        <f>Tabla135[[#This Row],[Id Riesgo]]</f>
        <v>RC72</v>
      </c>
      <c r="B729" s="784" t="str">
        <f>Tabla135[[#This Row],[Riesgo]]</f>
        <v/>
      </c>
      <c r="C729" s="776" t="b">
        <f>Tabla135[[#This Row],[Identificado en paso 1 y 2?]]</f>
        <v>0</v>
      </c>
      <c r="D729" s="801" t="str">
        <f>_xlfn.XLOOKUP(Tabla135[[#This Row],[Id Riesgo]],Tabla13[Id Riesgo],Tabla13[Probabilidad],"",1)</f>
        <v/>
      </c>
      <c r="E729" s="801" t="str">
        <f>IF(C729=TRUE,_xlfn.XLOOKUP(Tabla135[[#This Row],[Id Riesgo]],Tabla13[Id Riesgo],Tabla13[Porcentaje Impacto],"",1),"")</f>
        <v/>
      </c>
      <c r="F729" s="290" t="str">
        <f t="shared" si="71"/>
        <v>RC72</v>
      </c>
      <c r="G729" s="414" t="b">
        <f>_xlfn.XLOOKUP(F729,Tabla13[Id Riesgo],Tabla13[Registro diligenciado],FALSE,1)</f>
        <v>0</v>
      </c>
      <c r="H729" s="290" t="str">
        <f>IF(G729,_xlfn.XLOOKUP(F729,Tabla6[Id Riesgo],Tabla6[DESCRIPCIÓN DEL RIESGO],FALSE,1),"")</f>
        <v/>
      </c>
      <c r="I729" s="327" t="str">
        <f>_xlfn.XLOOKUP(Tabla135[[#This Row],[Id Riesgo]],Tabla13[Id Riesgo],Tabla13[Probabilidad])</f>
        <v/>
      </c>
      <c r="J729" s="327" t="str">
        <f>_xlfn.XLOOKUP(Tabla135[[#This Row],[Id Riesgo]],Tabla13[Id Riesgo],Tabla13[Porcentaje Impacto],"",1)</f>
        <v/>
      </c>
      <c r="K729" s="311">
        <v>8</v>
      </c>
      <c r="L729" s="314"/>
      <c r="M729" s="314"/>
      <c r="N729" s="314"/>
      <c r="O729" s="295"/>
      <c r="P729" s="314"/>
      <c r="Q729" s="328" t="str">
        <f>_xlfn.TEXTJOIN(" ",TRUE,Tabla135[[#This Row],[Actividad - Acción ¿Qué?
Inicia con verbo]],Tabla135[[#This Row],[Complemento
(Observaciones o desviaciones)]])</f>
        <v/>
      </c>
      <c r="R729" s="295"/>
      <c r="S729" s="327" t="str">
        <f>_xlfn.XLOOKUP(Tabla135[[#This Row],[Tipo de control]],Tabla7[Tipo de control],Tabla7[Peso],"",1)</f>
        <v/>
      </c>
      <c r="T729" s="290" t="str">
        <f>_xlfn.XLOOKUP(Tabla135[[#This Row],[Tipo de control]],Tabla7[Tipo de control],Tabla7[Afectación matriz],"",1)</f>
        <v/>
      </c>
      <c r="U729" s="295"/>
      <c r="V729" s="327" t="str">
        <f>_xlfn.XLOOKUP(Tabla135[[#This Row],[Implementación]],Tabla11[Implementación],Tabla11[Peso],"",1)</f>
        <v/>
      </c>
      <c r="W729" s="295"/>
      <c r="X729" s="295"/>
      <c r="Y729" s="295"/>
      <c r="Z729" s="295"/>
      <c r="AA729" s="310" t="str">
        <f>IFERROR(Tabla135[[#This Row],[Peso del control]]+Tabla135[[#This Row],[Peso de la implementación]],"")</f>
        <v/>
      </c>
      <c r="AB729" s="310" t="str" cm="1">
        <f t="array" ref="AB729">IFERROR(IF(Tabla135[[#This Row],[Registro diligenciado]]=TRUE,_xlfn.IFS(AND(Tabla135[[#This Row],[No. de Control]]=1,Tabla135[[#This Row],[Desplazamiento en la Matriz]]="Probabilidad"),D729-(D729*Tabla135[[#This Row],[Valor del control]]),AND(Tabla135[[#This Row],[No. de Control]]&gt;1,Tabla135[[#This Row],[Desplazamiento en la Matriz]]="Probabilidad"),AB728-(AB728*Tabla135[[#This Row],[Valor del control]]),AND(Tabla135[[#This Row],[No. de Control]]=1,Tabla135[[#This Row],[Desplazamiento en la Matriz]]="Impacto"),D729,AND(Tabla135[[#This Row],[No. de Control]]&gt;1,Tabla135[[#This Row],[Desplazamiento en la Matriz]]="Impacto"),AB728),""),"")</f>
        <v/>
      </c>
      <c r="AC729" s="310" t="str" cm="1">
        <f t="array" ref="AC729">IFERROR(IF(Tabla135[[#This Row],[Registro diligenciado]]=TRUE,_xlfn.IFS(AND(Tabla135[[#This Row],[No. de Control]]=1,Tabla135[[#This Row],[Desplazamiento en la Matriz]]="Impacto"),E729-(E729*Tabla135[[#This Row],[Valor del control]]),AND(Tabla135[[#This Row],[No. de Control]]&gt;1,Tabla135[[#This Row],[Desplazamiento en la Matriz]]="Impacto"),AC728-(AC728*Tabla135[[#This Row],[Valor del control]]),AND(Tabla135[[#This Row],[No. de Control]]=1,Tabla135[[#This Row],[Desplazamiento en la Matriz]]="Probabilidad"),E729,AND(Tabla135[[#This Row],[No. de Control]]&gt;1,Tabla135[[#This Row],[Desplazamiento en la Matriz]]="Probabilidad"),AC728),""),"")</f>
        <v/>
      </c>
      <c r="AD729" s="310">
        <f>IFERROR(_xlfn.MINIFS(Tabla135[Probabilidad residual],Tabla135[Id Riesgo],Tabla135[[#This Row],[Id Riesgo]]),"")</f>
        <v>0</v>
      </c>
      <c r="AE729" s="310">
        <f>IFERROR(_xlfn.MINIFS(Tabla135[Impacto residual],Tabla135[Id Riesgo],Tabla135[[#This Row],[Id Riesgo]]),"")</f>
        <v>0</v>
      </c>
      <c r="AF729" s="310" t="str" cm="1">
        <f t="array" ref="AF7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29" s="310" t="str" cm="1">
        <f t="array" ref="AG7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29" s="213"/>
      <c r="AJ729" s="801">
        <f>_xlfn.MINIFS(Tabla135[Probabilidad residual],Tabla135[Id Riesgo],Tabla135[[#This Row],[Id Riesgo]])</f>
        <v>0</v>
      </c>
      <c r="AK729" s="801">
        <f>_xlfn.MINIFS(Tabla135[Impacto residual],Tabla135[Id Riesgo],Tabla135[[#This Row],[Id Riesgo]])</f>
        <v>0</v>
      </c>
      <c r="AL729" s="801"/>
      <c r="AM729" s="801"/>
      <c r="AN729" s="213"/>
      <c r="AO729" s="213"/>
      <c r="AP729" s="213"/>
      <c r="AQ729" s="213"/>
      <c r="AR729" s="213"/>
      <c r="AS729" s="213"/>
      <c r="AT729" s="213"/>
      <c r="AU729" s="213"/>
      <c r="AV729" s="213"/>
      <c r="AW729" s="213"/>
      <c r="AX729" s="213"/>
      <c r="AY729" s="213"/>
    </row>
    <row r="730" spans="1:51" ht="14.6" x14ac:dyDescent="0.4">
      <c r="A730" s="783" t="str">
        <f>Tabla135[[#This Row],[Id Riesgo]]</f>
        <v>RC72</v>
      </c>
      <c r="B730" s="784" t="str">
        <f>Tabla135[[#This Row],[Riesgo]]</f>
        <v/>
      </c>
      <c r="C730" s="776" t="b">
        <f>Tabla135[[#This Row],[Identificado en paso 1 y 2?]]</f>
        <v>0</v>
      </c>
      <c r="D730" s="801" t="str">
        <f>_xlfn.XLOOKUP(Tabla135[[#This Row],[Id Riesgo]],Tabla13[Id Riesgo],Tabla13[Probabilidad],"",1)</f>
        <v/>
      </c>
      <c r="E730" s="801" t="str">
        <f>IF(C730=TRUE,_xlfn.XLOOKUP(Tabla135[[#This Row],[Id Riesgo]],Tabla13[Id Riesgo],Tabla13[Porcentaje Impacto],"",1),"")</f>
        <v/>
      </c>
      <c r="F730" s="290" t="str">
        <f t="shared" si="71"/>
        <v>RC72</v>
      </c>
      <c r="G730" s="414" t="b">
        <f>_xlfn.XLOOKUP(F730,Tabla13[Id Riesgo],Tabla13[Registro diligenciado],FALSE,1)</f>
        <v>0</v>
      </c>
      <c r="H730" s="290" t="str">
        <f>IF(G730,_xlfn.XLOOKUP(F730,Tabla6[Id Riesgo],Tabla6[DESCRIPCIÓN DEL RIESGO],FALSE,1),"")</f>
        <v/>
      </c>
      <c r="I730" s="327" t="str">
        <f>_xlfn.XLOOKUP(Tabla135[[#This Row],[Id Riesgo]],Tabla13[Id Riesgo],Tabla13[Probabilidad])</f>
        <v/>
      </c>
      <c r="J730" s="327" t="str">
        <f>_xlfn.XLOOKUP(Tabla135[[#This Row],[Id Riesgo]],Tabla13[Id Riesgo],Tabla13[Porcentaje Impacto],"",1)</f>
        <v/>
      </c>
      <c r="K730" s="311">
        <v>9</v>
      </c>
      <c r="L730" s="314"/>
      <c r="M730" s="314"/>
      <c r="N730" s="314"/>
      <c r="O730" s="295"/>
      <c r="P730" s="314"/>
      <c r="Q730" s="328" t="str">
        <f>_xlfn.TEXTJOIN(" ",TRUE,Tabla135[[#This Row],[Actividad - Acción ¿Qué?
Inicia con verbo]],Tabla135[[#This Row],[Complemento
(Observaciones o desviaciones)]])</f>
        <v/>
      </c>
      <c r="R730" s="295"/>
      <c r="S730" s="327" t="str">
        <f>_xlfn.XLOOKUP(Tabla135[[#This Row],[Tipo de control]],Tabla7[Tipo de control],Tabla7[Peso],"",1)</f>
        <v/>
      </c>
      <c r="T730" s="290" t="str">
        <f>_xlfn.XLOOKUP(Tabla135[[#This Row],[Tipo de control]],Tabla7[Tipo de control],Tabla7[Afectación matriz],"",1)</f>
        <v/>
      </c>
      <c r="U730" s="295"/>
      <c r="V730" s="327" t="str">
        <f>_xlfn.XLOOKUP(Tabla135[[#This Row],[Implementación]],Tabla11[Implementación],Tabla11[Peso],"",1)</f>
        <v/>
      </c>
      <c r="W730" s="295"/>
      <c r="X730" s="295"/>
      <c r="Y730" s="295"/>
      <c r="Z730" s="295"/>
      <c r="AA730" s="310" t="str">
        <f>IFERROR(Tabla135[[#This Row],[Peso del control]]+Tabla135[[#This Row],[Peso de la implementación]],"")</f>
        <v/>
      </c>
      <c r="AB730" s="310" t="str" cm="1">
        <f t="array" ref="AB730">IFERROR(IF(Tabla135[[#This Row],[Registro diligenciado]]=TRUE,_xlfn.IFS(AND(Tabla135[[#This Row],[No. de Control]]=1,Tabla135[[#This Row],[Desplazamiento en la Matriz]]="Probabilidad"),D730-(D730*Tabla135[[#This Row],[Valor del control]]),AND(Tabla135[[#This Row],[No. de Control]]&gt;1,Tabla135[[#This Row],[Desplazamiento en la Matriz]]="Probabilidad"),AB729-(AB729*Tabla135[[#This Row],[Valor del control]]),AND(Tabla135[[#This Row],[No. de Control]]=1,Tabla135[[#This Row],[Desplazamiento en la Matriz]]="Impacto"),D730,AND(Tabla135[[#This Row],[No. de Control]]&gt;1,Tabla135[[#This Row],[Desplazamiento en la Matriz]]="Impacto"),AB729),""),"")</f>
        <v/>
      </c>
      <c r="AC730" s="310" t="str" cm="1">
        <f t="array" ref="AC730">IFERROR(IF(Tabla135[[#This Row],[Registro diligenciado]]=TRUE,_xlfn.IFS(AND(Tabla135[[#This Row],[No. de Control]]=1,Tabla135[[#This Row],[Desplazamiento en la Matriz]]="Impacto"),E730-(E730*Tabla135[[#This Row],[Valor del control]]),AND(Tabla135[[#This Row],[No. de Control]]&gt;1,Tabla135[[#This Row],[Desplazamiento en la Matriz]]="Impacto"),AC729-(AC729*Tabla135[[#This Row],[Valor del control]]),AND(Tabla135[[#This Row],[No. de Control]]=1,Tabla135[[#This Row],[Desplazamiento en la Matriz]]="Probabilidad"),E730,AND(Tabla135[[#This Row],[No. de Control]]&gt;1,Tabla135[[#This Row],[Desplazamiento en la Matriz]]="Probabilidad"),AC729),""),"")</f>
        <v/>
      </c>
      <c r="AD730" s="310">
        <f>IFERROR(_xlfn.MINIFS(Tabla135[Probabilidad residual],Tabla135[Id Riesgo],Tabla135[[#This Row],[Id Riesgo]]),"")</f>
        <v>0</v>
      </c>
      <c r="AE730" s="310">
        <f>IFERROR(_xlfn.MINIFS(Tabla135[Impacto residual],Tabla135[Id Riesgo],Tabla135[[#This Row],[Id Riesgo]]),"")</f>
        <v>0</v>
      </c>
      <c r="AF730" s="310" t="str" cm="1">
        <f t="array" ref="AF7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0" s="310" t="str" cm="1">
        <f t="array" ref="AG7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0" s="213"/>
      <c r="AJ730" s="801">
        <f>_xlfn.MINIFS(Tabla135[Probabilidad residual],Tabla135[Id Riesgo],Tabla135[[#This Row],[Id Riesgo]])</f>
        <v>0</v>
      </c>
      <c r="AK730" s="801">
        <f>_xlfn.MINIFS(Tabla135[Impacto residual],Tabla135[Id Riesgo],Tabla135[[#This Row],[Id Riesgo]])</f>
        <v>0</v>
      </c>
      <c r="AL730" s="801"/>
      <c r="AM730" s="801"/>
      <c r="AN730" s="213"/>
      <c r="AO730" s="213"/>
      <c r="AP730" s="213"/>
      <c r="AQ730" s="213"/>
      <c r="AR730" s="213"/>
      <c r="AS730" s="213"/>
      <c r="AT730" s="213"/>
      <c r="AU730" s="213"/>
      <c r="AV730" s="213"/>
      <c r="AW730" s="213"/>
      <c r="AX730" s="213"/>
      <c r="AY730" s="213"/>
    </row>
    <row r="731" spans="1:51" ht="14.6" x14ac:dyDescent="0.4">
      <c r="A731" s="783" t="str">
        <f>Tabla135[[#This Row],[Id Riesgo]]</f>
        <v>RC72</v>
      </c>
      <c r="B731" s="784" t="str">
        <f>Tabla135[[#This Row],[Riesgo]]</f>
        <v/>
      </c>
      <c r="C731" s="776" t="b">
        <f>Tabla135[[#This Row],[Identificado en paso 1 y 2?]]</f>
        <v>0</v>
      </c>
      <c r="D731" s="801" t="str">
        <f>_xlfn.XLOOKUP(Tabla135[[#This Row],[Id Riesgo]],Tabla13[Id Riesgo],Tabla13[Probabilidad],"",1)</f>
        <v/>
      </c>
      <c r="E731" s="801" t="str">
        <f>IF(C731=TRUE,_xlfn.XLOOKUP(Tabla135[[#This Row],[Id Riesgo]],Tabla13[Id Riesgo],Tabla13[Porcentaje Impacto],"",1),"")</f>
        <v/>
      </c>
      <c r="F731" s="290" t="str">
        <f t="shared" si="71"/>
        <v>RC72</v>
      </c>
      <c r="G731" s="414" t="b">
        <f>_xlfn.XLOOKUP(F731,Tabla13[Id Riesgo],Tabla13[Registro diligenciado],FALSE,1)</f>
        <v>0</v>
      </c>
      <c r="H731" s="290" t="str">
        <f>IF(G731,_xlfn.XLOOKUP(F731,Tabla6[Id Riesgo],Tabla6[DESCRIPCIÓN DEL RIESGO],FALSE,1),"")</f>
        <v/>
      </c>
      <c r="I731" s="327" t="str">
        <f>_xlfn.XLOOKUP(Tabla135[[#This Row],[Id Riesgo]],Tabla13[Id Riesgo],Tabla13[Probabilidad])</f>
        <v/>
      </c>
      <c r="J731" s="327" t="str">
        <f>_xlfn.XLOOKUP(Tabla135[[#This Row],[Id Riesgo]],Tabla13[Id Riesgo],Tabla13[Porcentaje Impacto],"",1)</f>
        <v/>
      </c>
      <c r="K731" s="311">
        <v>10</v>
      </c>
      <c r="L731" s="314"/>
      <c r="M731" s="314"/>
      <c r="N731" s="314"/>
      <c r="O731" s="295"/>
      <c r="P731" s="314"/>
      <c r="Q731" s="328" t="str">
        <f>_xlfn.TEXTJOIN(" ",TRUE,Tabla135[[#This Row],[Actividad - Acción ¿Qué?
Inicia con verbo]],Tabla135[[#This Row],[Complemento
(Observaciones o desviaciones)]])</f>
        <v/>
      </c>
      <c r="R731" s="295"/>
      <c r="S731" s="327" t="str">
        <f>_xlfn.XLOOKUP(Tabla135[[#This Row],[Tipo de control]],Tabla7[Tipo de control],Tabla7[Peso],"",1)</f>
        <v/>
      </c>
      <c r="T731" s="290" t="str">
        <f>_xlfn.XLOOKUP(Tabla135[[#This Row],[Tipo de control]],Tabla7[Tipo de control],Tabla7[Afectación matriz],"",1)</f>
        <v/>
      </c>
      <c r="U731" s="295"/>
      <c r="V731" s="327" t="str">
        <f>_xlfn.XLOOKUP(Tabla135[[#This Row],[Implementación]],Tabla11[Implementación],Tabla11[Peso],"",1)</f>
        <v/>
      </c>
      <c r="W731" s="295"/>
      <c r="X731" s="295"/>
      <c r="Y731" s="295"/>
      <c r="Z731" s="295"/>
      <c r="AA731" s="310" t="str">
        <f>IFERROR(Tabla135[[#This Row],[Peso del control]]+Tabla135[[#This Row],[Peso de la implementación]],"")</f>
        <v/>
      </c>
      <c r="AB731" s="310" t="str" cm="1">
        <f t="array" ref="AB731">IFERROR(IF(Tabla135[[#This Row],[Registro diligenciado]]=TRUE,_xlfn.IFS(AND(Tabla135[[#This Row],[No. de Control]]=1,Tabla135[[#This Row],[Desplazamiento en la Matriz]]="Probabilidad"),D731-(D731*Tabla135[[#This Row],[Valor del control]]),AND(Tabla135[[#This Row],[No. de Control]]&gt;1,Tabla135[[#This Row],[Desplazamiento en la Matriz]]="Probabilidad"),AB730-(AB730*Tabla135[[#This Row],[Valor del control]]),AND(Tabla135[[#This Row],[No. de Control]]=1,Tabla135[[#This Row],[Desplazamiento en la Matriz]]="Impacto"),D731,AND(Tabla135[[#This Row],[No. de Control]]&gt;1,Tabla135[[#This Row],[Desplazamiento en la Matriz]]="Impacto"),AB730),""),"")</f>
        <v/>
      </c>
      <c r="AC731" s="310" t="str" cm="1">
        <f t="array" ref="AC731">IFERROR(IF(Tabla135[[#This Row],[Registro diligenciado]]=TRUE,_xlfn.IFS(AND(Tabla135[[#This Row],[No. de Control]]=1,Tabla135[[#This Row],[Desplazamiento en la Matriz]]="Impacto"),E731-(E731*Tabla135[[#This Row],[Valor del control]]),AND(Tabla135[[#This Row],[No. de Control]]&gt;1,Tabla135[[#This Row],[Desplazamiento en la Matriz]]="Impacto"),AC730-(AC730*Tabla135[[#This Row],[Valor del control]]),AND(Tabla135[[#This Row],[No. de Control]]=1,Tabla135[[#This Row],[Desplazamiento en la Matriz]]="Probabilidad"),E731,AND(Tabla135[[#This Row],[No. de Control]]&gt;1,Tabla135[[#This Row],[Desplazamiento en la Matriz]]="Probabilidad"),AC730),""),"")</f>
        <v/>
      </c>
      <c r="AD731" s="310">
        <f>IFERROR(_xlfn.MINIFS(Tabla135[Probabilidad residual],Tabla135[Id Riesgo],Tabla135[[#This Row],[Id Riesgo]]),"")</f>
        <v>0</v>
      </c>
      <c r="AE731" s="310">
        <f>IFERROR(_xlfn.MINIFS(Tabla135[Impacto residual],Tabla135[Id Riesgo],Tabla135[[#This Row],[Id Riesgo]]),"")</f>
        <v>0</v>
      </c>
      <c r="AF731" s="310" t="str" cm="1">
        <f t="array" ref="AF7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1" s="310" t="str" cm="1">
        <f t="array" ref="AG7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1" s="213"/>
      <c r="AJ731" s="801">
        <f>_xlfn.MINIFS(Tabla135[Probabilidad residual],Tabla135[Id Riesgo],Tabla135[[#This Row],[Id Riesgo]])</f>
        <v>0</v>
      </c>
      <c r="AK731" s="801">
        <f>_xlfn.MINIFS(Tabla135[Impacto residual],Tabla135[Id Riesgo],Tabla135[[#This Row],[Id Riesgo]])</f>
        <v>0</v>
      </c>
      <c r="AL731" s="801"/>
      <c r="AM731" s="801"/>
      <c r="AN731" s="213"/>
      <c r="AO731" s="213"/>
      <c r="AP731" s="213"/>
      <c r="AQ731" s="213"/>
      <c r="AR731" s="213"/>
      <c r="AS731" s="213"/>
      <c r="AT731" s="213"/>
      <c r="AU731" s="213"/>
      <c r="AV731" s="213"/>
      <c r="AW731" s="213"/>
      <c r="AX731" s="213"/>
      <c r="AY731" s="213"/>
    </row>
    <row r="732" spans="1:51" ht="14.6" x14ac:dyDescent="0.4">
      <c r="A732" s="783" t="str">
        <f>Tabla135[[#This Row],[Id Riesgo]]</f>
        <v>RC73</v>
      </c>
      <c r="B732" s="784" t="str">
        <f>Tabla135[[#This Row],[Riesgo]]</f>
        <v/>
      </c>
      <c r="C732" s="776" t="b">
        <f>Tabla135[[#This Row],[Identificado en paso 1 y 2?]]</f>
        <v>0</v>
      </c>
      <c r="D732" s="801" t="str">
        <f>_xlfn.XLOOKUP(Tabla135[[#This Row],[Id Riesgo]],Tabla13[Id Riesgo],Tabla13[Probabilidad],"",1)</f>
        <v/>
      </c>
      <c r="E732" s="801" t="str">
        <f>IF(C732=TRUE,_xlfn.XLOOKUP(Tabla135[[#This Row],[Id Riesgo]],Tabla13[Id Riesgo],Tabla13[Porcentaje Impacto],"",1),"")</f>
        <v/>
      </c>
      <c r="F732" s="290" t="s">
        <v>664</v>
      </c>
      <c r="G732" s="414" t="b">
        <f>_xlfn.XLOOKUP(F732,Tabla13[Id Riesgo],Tabla13[Registro diligenciado],FALSE,1)</f>
        <v>0</v>
      </c>
      <c r="H732" s="290" t="str">
        <f>IF(G732,_xlfn.XLOOKUP(F732,Tabla6[Id Riesgo],Tabla6[DESCRIPCIÓN DEL RIESGO],FALSE,1),"")</f>
        <v/>
      </c>
      <c r="I732" s="327" t="str">
        <f>_xlfn.XLOOKUP(Tabla135[[#This Row],[Id Riesgo]],Tabla13[Id Riesgo],Tabla13[Probabilidad])</f>
        <v/>
      </c>
      <c r="J732" s="327" t="str">
        <f>_xlfn.XLOOKUP(Tabla135[[#This Row],[Id Riesgo]],Tabla13[Id Riesgo],Tabla13[Porcentaje Impacto],"",1)</f>
        <v/>
      </c>
      <c r="K732" s="311">
        <v>1</v>
      </c>
      <c r="L732" s="314"/>
      <c r="M732" s="314"/>
      <c r="N732" s="314"/>
      <c r="O732" s="295"/>
      <c r="P732" s="314"/>
      <c r="Q732" s="328" t="str">
        <f>_xlfn.TEXTJOIN(" ",TRUE,Tabla135[[#This Row],[Actividad - Acción ¿Qué?
Inicia con verbo]],Tabla135[[#This Row],[Complemento
(Observaciones o desviaciones)]])</f>
        <v/>
      </c>
      <c r="R732" s="295"/>
      <c r="S732" s="327" t="str">
        <f>_xlfn.XLOOKUP(Tabla135[[#This Row],[Tipo de control]],Tabla7[Tipo de control],Tabla7[Peso],"",1)</f>
        <v/>
      </c>
      <c r="T732" s="290" t="str">
        <f>_xlfn.XLOOKUP(Tabla135[[#This Row],[Tipo de control]],Tabla7[Tipo de control],Tabla7[Afectación matriz],"",1)</f>
        <v/>
      </c>
      <c r="U732" s="295"/>
      <c r="V732" s="327" t="str">
        <f>_xlfn.XLOOKUP(Tabla135[[#This Row],[Implementación]],Tabla11[Implementación],Tabla11[Peso],"",1)</f>
        <v/>
      </c>
      <c r="W732" s="295"/>
      <c r="X732" s="295"/>
      <c r="Y732" s="295"/>
      <c r="Z732" s="295"/>
      <c r="AA732" s="310" t="str">
        <f>IFERROR(Tabla135[[#This Row],[Peso del control]]+Tabla135[[#This Row],[Peso de la implementación]],"")</f>
        <v/>
      </c>
      <c r="AB732" s="310" t="str" cm="1">
        <f t="array" ref="AB732">IFERROR(IF(Tabla135[[#This Row],[Registro diligenciado]]=TRUE,_xlfn.IFS(AND(Tabla135[[#This Row],[No. de Control]]=1,Tabla135[[#This Row],[Desplazamiento en la Matriz]]="Probabilidad"),D732-(D732*Tabla135[[#This Row],[Valor del control]]),AND(Tabla135[[#This Row],[No. de Control]]&gt;1,Tabla135[[#This Row],[Desplazamiento en la Matriz]]="Probabilidad"),AB731-(AB731*Tabla135[[#This Row],[Valor del control]]),AND(Tabla135[[#This Row],[No. de Control]]=1,Tabla135[[#This Row],[Desplazamiento en la Matriz]]="Impacto"),D732,AND(Tabla135[[#This Row],[No. de Control]]&gt;1,Tabla135[[#This Row],[Desplazamiento en la Matriz]]="Impacto"),AB731),""),"")</f>
        <v/>
      </c>
      <c r="AC732" s="310" t="str" cm="1">
        <f t="array" ref="AC732">IFERROR(IF(Tabla135[[#This Row],[Registro diligenciado]]=TRUE,_xlfn.IFS(AND(Tabla135[[#This Row],[No. de Control]]=1,Tabla135[[#This Row],[Desplazamiento en la Matriz]]="Impacto"),E732-(E732*Tabla135[[#This Row],[Valor del control]]),AND(Tabla135[[#This Row],[No. de Control]]&gt;1,Tabla135[[#This Row],[Desplazamiento en la Matriz]]="Impacto"),AC731-(AC731*Tabla135[[#This Row],[Valor del control]]),AND(Tabla135[[#This Row],[No. de Control]]=1,Tabla135[[#This Row],[Desplazamiento en la Matriz]]="Probabilidad"),E732,AND(Tabla135[[#This Row],[No. de Control]]&gt;1,Tabla135[[#This Row],[Desplazamiento en la Matriz]]="Probabilidad"),AC731),""),"")</f>
        <v/>
      </c>
      <c r="AD732" s="310">
        <f>IFERROR(_xlfn.MINIFS(Tabla135[Probabilidad residual],Tabla135[Id Riesgo],Tabla135[[#This Row],[Id Riesgo]]),"")</f>
        <v>0</v>
      </c>
      <c r="AE732" s="310">
        <f>IFERROR(_xlfn.MINIFS(Tabla135[Impacto residual],Tabla135[Id Riesgo],Tabla135[[#This Row],[Id Riesgo]]),"")</f>
        <v>0</v>
      </c>
      <c r="AF732" s="310" t="str" cm="1">
        <f t="array" ref="AF7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2" s="310" t="str" cm="1">
        <f t="array" ref="AG7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2" s="213"/>
      <c r="AJ732" s="801">
        <f>_xlfn.MINIFS(Tabla135[Probabilidad residual],Tabla135[Id Riesgo],Tabla135[[#This Row],[Id Riesgo]])</f>
        <v>0</v>
      </c>
      <c r="AK732" s="801">
        <f>_xlfn.MINIFS(Tabla135[Impacto residual],Tabla135[Id Riesgo],Tabla135[[#This Row],[Id Riesgo]])</f>
        <v>0</v>
      </c>
      <c r="AL732" s="801" t="str" cm="1">
        <f t="array" ref="AL732">IFERROR(_xlfn.IFS(AND(AJ732&gt;=CONFIGURACIÓN!$BF$6,AJ732&lt;=CONFIGURACIÓN!$BG$6),CONFIGURACIÓN!$BE$6,AND(AJ732&gt;=CONFIGURACIÓN!$BF$7,AJ732&lt;=CONFIGURACIÓN!$BG$7),CONFIGURACIÓN!$BE$7,AND(AJ732&gt;=CONFIGURACIÓN!$BF$8,AJ732&lt;=CONFIGURACIÓN!$BG$8),CONFIGURACIÓN!$BE$8,AND(AJ732&gt;=CONFIGURACIÓN!$BF$9,AJ732&lt;=CONFIGURACIÓN!$BG$9),CONFIGURACIÓN!$BE$9,AND(AJ732&gt;=CONFIGURACIÓN!$BF$10,AJ732&lt;=CONFIGURACIÓN!$BG$10),CONFIGURACIÓN!$BE$10),"")</f>
        <v/>
      </c>
      <c r="AM732" s="801" t="str" cm="1">
        <f t="array" ref="AM732">IFERROR(_xlfn.IFS(AND(AK732&gt;=CONFIGURACIÓN!$BJ$6,AK732&lt;=CONFIGURACIÓN!$BK$6),CONFIGURACIÓN!$BI$6,AND(AK732&gt;=CONFIGURACIÓN!$BJ$7,AK732&lt;=CONFIGURACIÓN!$BK$7),CONFIGURACIÓN!$BI$7,AND(AK732&gt;=CONFIGURACIÓN!$BJ$8,AK732&lt;=CONFIGURACIÓN!$BK$8),CONFIGURACIÓN!$BI$8,AND(AK732&gt;=CONFIGURACIÓN!$BJ$9,AK732&lt;=CONFIGURACIÓN!$BK$9),CONFIGURACIÓN!$BI$9,AND(AK732&gt;=CONFIGURACIÓN!$BJ$10,AK732&lt;=CONFIGURACIÓN!$BK$10),CONFIGURACIÓN!$BI$10),"")</f>
        <v/>
      </c>
      <c r="AN732" s="213"/>
      <c r="AO732" s="213"/>
      <c r="AP732" s="213"/>
      <c r="AQ732" s="213"/>
      <c r="AR732" s="213"/>
      <c r="AS732" s="213"/>
      <c r="AT732" s="213"/>
      <c r="AU732" s="213"/>
      <c r="AV732" s="213"/>
      <c r="AW732" s="213"/>
      <c r="AX732" s="213"/>
      <c r="AY732" s="213"/>
    </row>
    <row r="733" spans="1:51" ht="14.6" x14ac:dyDescent="0.4">
      <c r="A733" s="783" t="str">
        <f>Tabla135[[#This Row],[Id Riesgo]]</f>
        <v>RC73</v>
      </c>
      <c r="B733" s="784" t="str">
        <f>Tabla135[[#This Row],[Riesgo]]</f>
        <v/>
      </c>
      <c r="C733" s="776" t="b">
        <f>Tabla135[[#This Row],[Identificado en paso 1 y 2?]]</f>
        <v>0</v>
      </c>
      <c r="D733" s="801" t="str">
        <f>_xlfn.XLOOKUP(Tabla135[[#This Row],[Id Riesgo]],Tabla13[Id Riesgo],Tabla13[Probabilidad],"",1)</f>
        <v/>
      </c>
      <c r="E733" s="801" t="str">
        <f>IF(C733=TRUE,_xlfn.XLOOKUP(Tabla135[[#This Row],[Id Riesgo]],Tabla13[Id Riesgo],Tabla13[Porcentaje Impacto],"",1),"")</f>
        <v/>
      </c>
      <c r="F733" s="290" t="str">
        <f t="shared" ref="F733:F741" si="72">F732</f>
        <v>RC73</v>
      </c>
      <c r="G733" s="414" t="b">
        <f>_xlfn.XLOOKUP(F733,Tabla13[Id Riesgo],Tabla13[Registro diligenciado],FALSE,1)</f>
        <v>0</v>
      </c>
      <c r="H733" s="290" t="str">
        <f>IF(G733,_xlfn.XLOOKUP(F733,Tabla6[Id Riesgo],Tabla6[DESCRIPCIÓN DEL RIESGO],FALSE,1),"")</f>
        <v/>
      </c>
      <c r="I733" s="327" t="str">
        <f>_xlfn.XLOOKUP(Tabla135[[#This Row],[Id Riesgo]],Tabla13[Id Riesgo],Tabla13[Probabilidad])</f>
        <v/>
      </c>
      <c r="J733" s="327" t="str">
        <f>_xlfn.XLOOKUP(Tabla135[[#This Row],[Id Riesgo]],Tabla13[Id Riesgo],Tabla13[Porcentaje Impacto],"",1)</f>
        <v/>
      </c>
      <c r="K733" s="311">
        <v>2</v>
      </c>
      <c r="L733" s="314"/>
      <c r="M733" s="314"/>
      <c r="N733" s="314"/>
      <c r="O733" s="295"/>
      <c r="P733" s="314"/>
      <c r="Q733" s="328" t="str">
        <f>_xlfn.TEXTJOIN(" ",TRUE,Tabla135[[#This Row],[Actividad - Acción ¿Qué?
Inicia con verbo]],Tabla135[[#This Row],[Complemento
(Observaciones o desviaciones)]])</f>
        <v/>
      </c>
      <c r="R733" s="295"/>
      <c r="S733" s="327" t="str">
        <f>_xlfn.XLOOKUP(Tabla135[[#This Row],[Tipo de control]],Tabla7[Tipo de control],Tabla7[Peso],"",1)</f>
        <v/>
      </c>
      <c r="T733" s="290" t="str">
        <f>_xlfn.XLOOKUP(Tabla135[[#This Row],[Tipo de control]],Tabla7[Tipo de control],Tabla7[Afectación matriz],"",1)</f>
        <v/>
      </c>
      <c r="U733" s="295"/>
      <c r="V733" s="327" t="str">
        <f>_xlfn.XLOOKUP(Tabla135[[#This Row],[Implementación]],Tabla11[Implementación],Tabla11[Peso],"",1)</f>
        <v/>
      </c>
      <c r="W733" s="295"/>
      <c r="X733" s="295"/>
      <c r="Y733" s="295"/>
      <c r="Z733" s="295"/>
      <c r="AA733" s="310" t="str">
        <f>IFERROR(Tabla135[[#This Row],[Peso del control]]+Tabla135[[#This Row],[Peso de la implementación]],"")</f>
        <v/>
      </c>
      <c r="AB733" s="310" t="str" cm="1">
        <f t="array" ref="AB733">IFERROR(IF(Tabla135[[#This Row],[Registro diligenciado]]=TRUE,_xlfn.IFS(AND(Tabla135[[#This Row],[No. de Control]]=1,Tabla135[[#This Row],[Desplazamiento en la Matriz]]="Probabilidad"),D733-(D733*Tabla135[[#This Row],[Valor del control]]),AND(Tabla135[[#This Row],[No. de Control]]&gt;1,Tabla135[[#This Row],[Desplazamiento en la Matriz]]="Probabilidad"),AB732-(AB732*Tabla135[[#This Row],[Valor del control]]),AND(Tabla135[[#This Row],[No. de Control]]=1,Tabla135[[#This Row],[Desplazamiento en la Matriz]]="Impacto"),D733,AND(Tabla135[[#This Row],[No. de Control]]&gt;1,Tabla135[[#This Row],[Desplazamiento en la Matriz]]="Impacto"),AB732),""),"")</f>
        <v/>
      </c>
      <c r="AC733" s="310" t="str" cm="1">
        <f t="array" ref="AC733">IFERROR(IF(Tabla135[[#This Row],[Registro diligenciado]]=TRUE,_xlfn.IFS(AND(Tabla135[[#This Row],[No. de Control]]=1,Tabla135[[#This Row],[Desplazamiento en la Matriz]]="Impacto"),E733-(E733*Tabla135[[#This Row],[Valor del control]]),AND(Tabla135[[#This Row],[No. de Control]]&gt;1,Tabla135[[#This Row],[Desplazamiento en la Matriz]]="Impacto"),AC732-(AC732*Tabla135[[#This Row],[Valor del control]]),AND(Tabla135[[#This Row],[No. de Control]]=1,Tabla135[[#This Row],[Desplazamiento en la Matriz]]="Probabilidad"),E733,AND(Tabla135[[#This Row],[No. de Control]]&gt;1,Tabla135[[#This Row],[Desplazamiento en la Matriz]]="Probabilidad"),AC732),""),"")</f>
        <v/>
      </c>
      <c r="AD733" s="310">
        <f>IFERROR(_xlfn.MINIFS(Tabla135[Probabilidad residual],Tabla135[Id Riesgo],Tabla135[[#This Row],[Id Riesgo]]),"")</f>
        <v>0</v>
      </c>
      <c r="AE733" s="310">
        <f>IFERROR(_xlfn.MINIFS(Tabla135[Impacto residual],Tabla135[Id Riesgo],Tabla135[[#This Row],[Id Riesgo]]),"")</f>
        <v>0</v>
      </c>
      <c r="AF733" s="310" t="str" cm="1">
        <f t="array" ref="AF7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3" s="310" t="str" cm="1">
        <f t="array" ref="AG7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3" s="213"/>
      <c r="AJ733" s="801">
        <f>_xlfn.MINIFS(Tabla135[Probabilidad residual],Tabla135[Id Riesgo],Tabla135[[#This Row],[Id Riesgo]])</f>
        <v>0</v>
      </c>
      <c r="AK733" s="801">
        <f>_xlfn.MINIFS(Tabla135[Impacto residual],Tabla135[Id Riesgo],Tabla135[[#This Row],[Id Riesgo]])</f>
        <v>0</v>
      </c>
      <c r="AL733" s="801"/>
      <c r="AM733" s="801"/>
      <c r="AN733" s="213"/>
      <c r="AO733" s="213"/>
      <c r="AP733" s="213"/>
      <c r="AQ733" s="213"/>
      <c r="AR733" s="213"/>
      <c r="AS733" s="213"/>
      <c r="AT733" s="213"/>
      <c r="AU733" s="213"/>
      <c r="AV733" s="213"/>
      <c r="AW733" s="213"/>
      <c r="AX733" s="213"/>
      <c r="AY733" s="213"/>
    </row>
    <row r="734" spans="1:51" ht="14.6" x14ac:dyDescent="0.4">
      <c r="A734" s="783" t="str">
        <f>Tabla135[[#This Row],[Id Riesgo]]</f>
        <v>RC73</v>
      </c>
      <c r="B734" s="784" t="str">
        <f>Tabla135[[#This Row],[Riesgo]]</f>
        <v/>
      </c>
      <c r="C734" s="776" t="b">
        <f>Tabla135[[#This Row],[Identificado en paso 1 y 2?]]</f>
        <v>0</v>
      </c>
      <c r="D734" s="801" t="str">
        <f>_xlfn.XLOOKUP(Tabla135[[#This Row],[Id Riesgo]],Tabla13[Id Riesgo],Tabla13[Probabilidad],"",1)</f>
        <v/>
      </c>
      <c r="E734" s="801" t="str">
        <f>IF(C734=TRUE,_xlfn.XLOOKUP(Tabla135[[#This Row],[Id Riesgo]],Tabla13[Id Riesgo],Tabla13[Porcentaje Impacto],"",1),"")</f>
        <v/>
      </c>
      <c r="F734" s="290" t="str">
        <f t="shared" si="72"/>
        <v>RC73</v>
      </c>
      <c r="G734" s="414" t="b">
        <f>_xlfn.XLOOKUP(F734,Tabla13[Id Riesgo],Tabla13[Registro diligenciado],FALSE,1)</f>
        <v>0</v>
      </c>
      <c r="H734" s="290" t="str">
        <f>IF(G734,_xlfn.XLOOKUP(F734,Tabla6[Id Riesgo],Tabla6[DESCRIPCIÓN DEL RIESGO],FALSE,1),"")</f>
        <v/>
      </c>
      <c r="I734" s="327" t="str">
        <f>_xlfn.XLOOKUP(Tabla135[[#This Row],[Id Riesgo]],Tabla13[Id Riesgo],Tabla13[Probabilidad])</f>
        <v/>
      </c>
      <c r="J734" s="327" t="str">
        <f>_xlfn.XLOOKUP(Tabla135[[#This Row],[Id Riesgo]],Tabla13[Id Riesgo],Tabla13[Porcentaje Impacto],"",1)</f>
        <v/>
      </c>
      <c r="K734" s="311">
        <v>3</v>
      </c>
      <c r="L734" s="314"/>
      <c r="M734" s="314"/>
      <c r="N734" s="314"/>
      <c r="O734" s="295"/>
      <c r="P734" s="314"/>
      <c r="Q734" s="328" t="str">
        <f>_xlfn.TEXTJOIN(" ",TRUE,Tabla135[[#This Row],[Actividad - Acción ¿Qué?
Inicia con verbo]],Tabla135[[#This Row],[Complemento
(Observaciones o desviaciones)]])</f>
        <v/>
      </c>
      <c r="R734" s="295"/>
      <c r="S734" s="327" t="str">
        <f>_xlfn.XLOOKUP(Tabla135[[#This Row],[Tipo de control]],Tabla7[Tipo de control],Tabla7[Peso],"",1)</f>
        <v/>
      </c>
      <c r="T734" s="290" t="str">
        <f>_xlfn.XLOOKUP(Tabla135[[#This Row],[Tipo de control]],Tabla7[Tipo de control],Tabla7[Afectación matriz],"",1)</f>
        <v/>
      </c>
      <c r="U734" s="295"/>
      <c r="V734" s="327" t="str">
        <f>_xlfn.XLOOKUP(Tabla135[[#This Row],[Implementación]],Tabla11[Implementación],Tabla11[Peso],"",1)</f>
        <v/>
      </c>
      <c r="W734" s="295"/>
      <c r="X734" s="295"/>
      <c r="Y734" s="295"/>
      <c r="Z734" s="295"/>
      <c r="AA734" s="310" t="str">
        <f>IFERROR(Tabla135[[#This Row],[Peso del control]]+Tabla135[[#This Row],[Peso de la implementación]],"")</f>
        <v/>
      </c>
      <c r="AB734" s="310" t="str" cm="1">
        <f t="array" ref="AB734">IFERROR(IF(Tabla135[[#This Row],[Registro diligenciado]]=TRUE,_xlfn.IFS(AND(Tabla135[[#This Row],[No. de Control]]=1,Tabla135[[#This Row],[Desplazamiento en la Matriz]]="Probabilidad"),D734-(D734*Tabla135[[#This Row],[Valor del control]]),AND(Tabla135[[#This Row],[No. de Control]]&gt;1,Tabla135[[#This Row],[Desplazamiento en la Matriz]]="Probabilidad"),AB733-(AB733*Tabla135[[#This Row],[Valor del control]]),AND(Tabla135[[#This Row],[No. de Control]]=1,Tabla135[[#This Row],[Desplazamiento en la Matriz]]="Impacto"),D734,AND(Tabla135[[#This Row],[No. de Control]]&gt;1,Tabla135[[#This Row],[Desplazamiento en la Matriz]]="Impacto"),AB733),""),"")</f>
        <v/>
      </c>
      <c r="AC734" s="310" t="str" cm="1">
        <f t="array" ref="AC734">IFERROR(IF(Tabla135[[#This Row],[Registro diligenciado]]=TRUE,_xlfn.IFS(AND(Tabla135[[#This Row],[No. de Control]]=1,Tabla135[[#This Row],[Desplazamiento en la Matriz]]="Impacto"),E734-(E734*Tabla135[[#This Row],[Valor del control]]),AND(Tabla135[[#This Row],[No. de Control]]&gt;1,Tabla135[[#This Row],[Desplazamiento en la Matriz]]="Impacto"),AC733-(AC733*Tabla135[[#This Row],[Valor del control]]),AND(Tabla135[[#This Row],[No. de Control]]=1,Tabla135[[#This Row],[Desplazamiento en la Matriz]]="Probabilidad"),E734,AND(Tabla135[[#This Row],[No. de Control]]&gt;1,Tabla135[[#This Row],[Desplazamiento en la Matriz]]="Probabilidad"),AC733),""),"")</f>
        <v/>
      </c>
      <c r="AD734" s="310">
        <f>IFERROR(_xlfn.MINIFS(Tabla135[Probabilidad residual],Tabla135[Id Riesgo],Tabla135[[#This Row],[Id Riesgo]]),"")</f>
        <v>0</v>
      </c>
      <c r="AE734" s="310">
        <f>IFERROR(_xlfn.MINIFS(Tabla135[Impacto residual],Tabla135[Id Riesgo],Tabla135[[#This Row],[Id Riesgo]]),"")</f>
        <v>0</v>
      </c>
      <c r="AF734" s="310" t="str" cm="1">
        <f t="array" ref="AF7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4" s="310" t="str" cm="1">
        <f t="array" ref="AG7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4" s="213"/>
      <c r="AJ734" s="801">
        <f>_xlfn.MINIFS(Tabla135[Probabilidad residual],Tabla135[Id Riesgo],Tabla135[[#This Row],[Id Riesgo]])</f>
        <v>0</v>
      </c>
      <c r="AK734" s="801">
        <f>_xlfn.MINIFS(Tabla135[Impacto residual],Tabla135[Id Riesgo],Tabla135[[#This Row],[Id Riesgo]])</f>
        <v>0</v>
      </c>
      <c r="AL734" s="801"/>
      <c r="AM734" s="801"/>
      <c r="AN734" s="213"/>
      <c r="AO734" s="213"/>
      <c r="AP734" s="213"/>
      <c r="AQ734" s="213"/>
      <c r="AR734" s="213"/>
      <c r="AS734" s="213"/>
      <c r="AT734" s="213"/>
      <c r="AU734" s="213"/>
      <c r="AV734" s="213"/>
      <c r="AW734" s="213"/>
      <c r="AX734" s="213"/>
      <c r="AY734" s="213"/>
    </row>
    <row r="735" spans="1:51" ht="14.6" x14ac:dyDescent="0.4">
      <c r="A735" s="783" t="str">
        <f>Tabla135[[#This Row],[Id Riesgo]]</f>
        <v>RC73</v>
      </c>
      <c r="B735" s="784" t="str">
        <f>Tabla135[[#This Row],[Riesgo]]</f>
        <v/>
      </c>
      <c r="C735" s="776" t="b">
        <f>Tabla135[[#This Row],[Identificado en paso 1 y 2?]]</f>
        <v>0</v>
      </c>
      <c r="D735" s="801" t="str">
        <f>_xlfn.XLOOKUP(Tabla135[[#This Row],[Id Riesgo]],Tabla13[Id Riesgo],Tabla13[Probabilidad],"",1)</f>
        <v/>
      </c>
      <c r="E735" s="801" t="str">
        <f>IF(C735=TRUE,_xlfn.XLOOKUP(Tabla135[[#This Row],[Id Riesgo]],Tabla13[Id Riesgo],Tabla13[Porcentaje Impacto],"",1),"")</f>
        <v/>
      </c>
      <c r="F735" s="290" t="str">
        <f t="shared" si="72"/>
        <v>RC73</v>
      </c>
      <c r="G735" s="414" t="b">
        <f>_xlfn.XLOOKUP(F735,Tabla13[Id Riesgo],Tabla13[Registro diligenciado],FALSE,1)</f>
        <v>0</v>
      </c>
      <c r="H735" s="290" t="str">
        <f>IF(G735,_xlfn.XLOOKUP(F735,Tabla6[Id Riesgo],Tabla6[DESCRIPCIÓN DEL RIESGO],FALSE,1),"")</f>
        <v/>
      </c>
      <c r="I735" s="327" t="str">
        <f>_xlfn.XLOOKUP(Tabla135[[#This Row],[Id Riesgo]],Tabla13[Id Riesgo],Tabla13[Probabilidad])</f>
        <v/>
      </c>
      <c r="J735" s="327" t="str">
        <f>_xlfn.XLOOKUP(Tabla135[[#This Row],[Id Riesgo]],Tabla13[Id Riesgo],Tabla13[Porcentaje Impacto],"",1)</f>
        <v/>
      </c>
      <c r="K735" s="311">
        <v>4</v>
      </c>
      <c r="L735" s="314"/>
      <c r="M735" s="314"/>
      <c r="N735" s="314"/>
      <c r="O735" s="295"/>
      <c r="P735" s="314"/>
      <c r="Q735" s="328" t="str">
        <f>_xlfn.TEXTJOIN(" ",TRUE,Tabla135[[#This Row],[Actividad - Acción ¿Qué?
Inicia con verbo]],Tabla135[[#This Row],[Complemento
(Observaciones o desviaciones)]])</f>
        <v/>
      </c>
      <c r="R735" s="295"/>
      <c r="S735" s="327" t="str">
        <f>_xlfn.XLOOKUP(Tabla135[[#This Row],[Tipo de control]],Tabla7[Tipo de control],Tabla7[Peso],"",1)</f>
        <v/>
      </c>
      <c r="T735" s="290" t="str">
        <f>_xlfn.XLOOKUP(Tabla135[[#This Row],[Tipo de control]],Tabla7[Tipo de control],Tabla7[Afectación matriz],"",1)</f>
        <v/>
      </c>
      <c r="U735" s="295"/>
      <c r="V735" s="327" t="str">
        <f>_xlfn.XLOOKUP(Tabla135[[#This Row],[Implementación]],Tabla11[Implementación],Tabla11[Peso],"",1)</f>
        <v/>
      </c>
      <c r="W735" s="295"/>
      <c r="X735" s="295"/>
      <c r="Y735" s="295"/>
      <c r="Z735" s="295"/>
      <c r="AA735" s="310" t="str">
        <f>IFERROR(Tabla135[[#This Row],[Peso del control]]+Tabla135[[#This Row],[Peso de la implementación]],"")</f>
        <v/>
      </c>
      <c r="AB735" s="310" t="str" cm="1">
        <f t="array" ref="AB735">IFERROR(IF(Tabla135[[#This Row],[Registro diligenciado]]=TRUE,_xlfn.IFS(AND(Tabla135[[#This Row],[No. de Control]]=1,Tabla135[[#This Row],[Desplazamiento en la Matriz]]="Probabilidad"),D735-(D735*Tabla135[[#This Row],[Valor del control]]),AND(Tabla135[[#This Row],[No. de Control]]&gt;1,Tabla135[[#This Row],[Desplazamiento en la Matriz]]="Probabilidad"),AB734-(AB734*Tabla135[[#This Row],[Valor del control]]),AND(Tabla135[[#This Row],[No. de Control]]=1,Tabla135[[#This Row],[Desplazamiento en la Matriz]]="Impacto"),D735,AND(Tabla135[[#This Row],[No. de Control]]&gt;1,Tabla135[[#This Row],[Desplazamiento en la Matriz]]="Impacto"),AB734),""),"")</f>
        <v/>
      </c>
      <c r="AC735" s="310" t="str" cm="1">
        <f t="array" ref="AC735">IFERROR(IF(Tabla135[[#This Row],[Registro diligenciado]]=TRUE,_xlfn.IFS(AND(Tabla135[[#This Row],[No. de Control]]=1,Tabla135[[#This Row],[Desplazamiento en la Matriz]]="Impacto"),E735-(E735*Tabla135[[#This Row],[Valor del control]]),AND(Tabla135[[#This Row],[No. de Control]]&gt;1,Tabla135[[#This Row],[Desplazamiento en la Matriz]]="Impacto"),AC734-(AC734*Tabla135[[#This Row],[Valor del control]]),AND(Tabla135[[#This Row],[No. de Control]]=1,Tabla135[[#This Row],[Desplazamiento en la Matriz]]="Probabilidad"),E735,AND(Tabla135[[#This Row],[No. de Control]]&gt;1,Tabla135[[#This Row],[Desplazamiento en la Matriz]]="Probabilidad"),AC734),""),"")</f>
        <v/>
      </c>
      <c r="AD735" s="310">
        <f>IFERROR(_xlfn.MINIFS(Tabla135[Probabilidad residual],Tabla135[Id Riesgo],Tabla135[[#This Row],[Id Riesgo]]),"")</f>
        <v>0</v>
      </c>
      <c r="AE735" s="310">
        <f>IFERROR(_xlfn.MINIFS(Tabla135[Impacto residual],Tabla135[Id Riesgo],Tabla135[[#This Row],[Id Riesgo]]),"")</f>
        <v>0</v>
      </c>
      <c r="AF735" s="310" t="str" cm="1">
        <f t="array" ref="AF7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5" s="310" t="str" cm="1">
        <f t="array" ref="AG7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5" s="213"/>
      <c r="AJ735" s="801">
        <f>_xlfn.MINIFS(Tabla135[Probabilidad residual],Tabla135[Id Riesgo],Tabla135[[#This Row],[Id Riesgo]])</f>
        <v>0</v>
      </c>
      <c r="AK735" s="801">
        <f>_xlfn.MINIFS(Tabla135[Impacto residual],Tabla135[Id Riesgo],Tabla135[[#This Row],[Id Riesgo]])</f>
        <v>0</v>
      </c>
      <c r="AL735" s="801"/>
      <c r="AM735" s="801"/>
      <c r="AN735" s="213"/>
      <c r="AO735" s="213"/>
      <c r="AP735" s="213"/>
      <c r="AQ735" s="213"/>
      <c r="AR735" s="213"/>
      <c r="AS735" s="213"/>
      <c r="AT735" s="213"/>
      <c r="AU735" s="213"/>
      <c r="AV735" s="213"/>
      <c r="AW735" s="213"/>
      <c r="AX735" s="213"/>
      <c r="AY735" s="213"/>
    </row>
    <row r="736" spans="1:51" ht="14.6" x14ac:dyDescent="0.4">
      <c r="A736" s="783" t="str">
        <f>Tabla135[[#This Row],[Id Riesgo]]</f>
        <v>RC73</v>
      </c>
      <c r="B736" s="784" t="str">
        <f>Tabla135[[#This Row],[Riesgo]]</f>
        <v/>
      </c>
      <c r="C736" s="776" t="b">
        <f>Tabla135[[#This Row],[Identificado en paso 1 y 2?]]</f>
        <v>0</v>
      </c>
      <c r="D736" s="801" t="str">
        <f>_xlfn.XLOOKUP(Tabla135[[#This Row],[Id Riesgo]],Tabla13[Id Riesgo],Tabla13[Probabilidad],"",1)</f>
        <v/>
      </c>
      <c r="E736" s="801" t="str">
        <f>IF(C736=TRUE,_xlfn.XLOOKUP(Tabla135[[#This Row],[Id Riesgo]],Tabla13[Id Riesgo],Tabla13[Porcentaje Impacto],"",1),"")</f>
        <v/>
      </c>
      <c r="F736" s="290" t="str">
        <f t="shared" si="72"/>
        <v>RC73</v>
      </c>
      <c r="G736" s="414" t="b">
        <f>_xlfn.XLOOKUP(F736,Tabla13[Id Riesgo],Tabla13[Registro diligenciado],FALSE,1)</f>
        <v>0</v>
      </c>
      <c r="H736" s="290" t="str">
        <f>IF(G736,_xlfn.XLOOKUP(F736,Tabla6[Id Riesgo],Tabla6[DESCRIPCIÓN DEL RIESGO],FALSE,1),"")</f>
        <v/>
      </c>
      <c r="I736" s="327" t="str">
        <f>_xlfn.XLOOKUP(Tabla135[[#This Row],[Id Riesgo]],Tabla13[Id Riesgo],Tabla13[Probabilidad])</f>
        <v/>
      </c>
      <c r="J736" s="327" t="str">
        <f>_xlfn.XLOOKUP(Tabla135[[#This Row],[Id Riesgo]],Tabla13[Id Riesgo],Tabla13[Porcentaje Impacto],"",1)</f>
        <v/>
      </c>
      <c r="K736" s="311">
        <v>5</v>
      </c>
      <c r="L736" s="314"/>
      <c r="M736" s="314"/>
      <c r="N736" s="314"/>
      <c r="O736" s="295"/>
      <c r="P736" s="314"/>
      <c r="Q736" s="328" t="str">
        <f>_xlfn.TEXTJOIN(" ",TRUE,Tabla135[[#This Row],[Actividad - Acción ¿Qué?
Inicia con verbo]],Tabla135[[#This Row],[Complemento
(Observaciones o desviaciones)]])</f>
        <v/>
      </c>
      <c r="R736" s="295"/>
      <c r="S736" s="327" t="str">
        <f>_xlfn.XLOOKUP(Tabla135[[#This Row],[Tipo de control]],Tabla7[Tipo de control],Tabla7[Peso],"",1)</f>
        <v/>
      </c>
      <c r="T736" s="290" t="str">
        <f>_xlfn.XLOOKUP(Tabla135[[#This Row],[Tipo de control]],Tabla7[Tipo de control],Tabla7[Afectación matriz],"",1)</f>
        <v/>
      </c>
      <c r="U736" s="295"/>
      <c r="V736" s="327" t="str">
        <f>_xlfn.XLOOKUP(Tabla135[[#This Row],[Implementación]],Tabla11[Implementación],Tabla11[Peso],"",1)</f>
        <v/>
      </c>
      <c r="W736" s="295"/>
      <c r="X736" s="295"/>
      <c r="Y736" s="295"/>
      <c r="Z736" s="295"/>
      <c r="AA736" s="310" t="str">
        <f>IFERROR(Tabla135[[#This Row],[Peso del control]]+Tabla135[[#This Row],[Peso de la implementación]],"")</f>
        <v/>
      </c>
      <c r="AB736" s="310" t="str" cm="1">
        <f t="array" ref="AB736">IFERROR(IF(Tabla135[[#This Row],[Registro diligenciado]]=TRUE,_xlfn.IFS(AND(Tabla135[[#This Row],[No. de Control]]=1,Tabla135[[#This Row],[Desplazamiento en la Matriz]]="Probabilidad"),D736-(D736*Tabla135[[#This Row],[Valor del control]]),AND(Tabla135[[#This Row],[No. de Control]]&gt;1,Tabla135[[#This Row],[Desplazamiento en la Matriz]]="Probabilidad"),AB735-(AB735*Tabla135[[#This Row],[Valor del control]]),AND(Tabla135[[#This Row],[No. de Control]]=1,Tabla135[[#This Row],[Desplazamiento en la Matriz]]="Impacto"),D736,AND(Tabla135[[#This Row],[No. de Control]]&gt;1,Tabla135[[#This Row],[Desplazamiento en la Matriz]]="Impacto"),AB735),""),"")</f>
        <v/>
      </c>
      <c r="AC736" s="310" t="str" cm="1">
        <f t="array" ref="AC736">IFERROR(IF(Tabla135[[#This Row],[Registro diligenciado]]=TRUE,_xlfn.IFS(AND(Tabla135[[#This Row],[No. de Control]]=1,Tabla135[[#This Row],[Desplazamiento en la Matriz]]="Impacto"),E736-(E736*Tabla135[[#This Row],[Valor del control]]),AND(Tabla135[[#This Row],[No. de Control]]&gt;1,Tabla135[[#This Row],[Desplazamiento en la Matriz]]="Impacto"),AC735-(AC735*Tabla135[[#This Row],[Valor del control]]),AND(Tabla135[[#This Row],[No. de Control]]=1,Tabla135[[#This Row],[Desplazamiento en la Matriz]]="Probabilidad"),E736,AND(Tabla135[[#This Row],[No. de Control]]&gt;1,Tabla135[[#This Row],[Desplazamiento en la Matriz]]="Probabilidad"),AC735),""),"")</f>
        <v/>
      </c>
      <c r="AD736" s="310">
        <f>IFERROR(_xlfn.MINIFS(Tabla135[Probabilidad residual],Tabla135[Id Riesgo],Tabla135[[#This Row],[Id Riesgo]]),"")</f>
        <v>0</v>
      </c>
      <c r="AE736" s="310">
        <f>IFERROR(_xlfn.MINIFS(Tabla135[Impacto residual],Tabla135[Id Riesgo],Tabla135[[#This Row],[Id Riesgo]]),"")</f>
        <v>0</v>
      </c>
      <c r="AF736" s="310" t="str" cm="1">
        <f t="array" ref="AF7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6" s="310" t="str" cm="1">
        <f t="array" ref="AG7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6" s="213"/>
      <c r="AJ736" s="801">
        <f>_xlfn.MINIFS(Tabla135[Probabilidad residual],Tabla135[Id Riesgo],Tabla135[[#This Row],[Id Riesgo]])</f>
        <v>0</v>
      </c>
      <c r="AK736" s="801">
        <f>_xlfn.MINIFS(Tabla135[Impacto residual],Tabla135[Id Riesgo],Tabla135[[#This Row],[Id Riesgo]])</f>
        <v>0</v>
      </c>
      <c r="AL736" s="801"/>
      <c r="AM736" s="801"/>
      <c r="AN736" s="213"/>
      <c r="AO736" s="213"/>
      <c r="AP736" s="213"/>
      <c r="AQ736" s="213"/>
      <c r="AR736" s="213"/>
      <c r="AS736" s="213"/>
      <c r="AT736" s="213"/>
      <c r="AU736" s="213"/>
      <c r="AV736" s="213"/>
      <c r="AW736" s="213"/>
      <c r="AX736" s="213"/>
      <c r="AY736" s="213"/>
    </row>
    <row r="737" spans="1:51" ht="14.6" x14ac:dyDescent="0.4">
      <c r="A737" s="783" t="str">
        <f>Tabla135[[#This Row],[Id Riesgo]]</f>
        <v>RC73</v>
      </c>
      <c r="B737" s="784" t="str">
        <f>Tabla135[[#This Row],[Riesgo]]</f>
        <v/>
      </c>
      <c r="C737" s="776" t="b">
        <f>Tabla135[[#This Row],[Identificado en paso 1 y 2?]]</f>
        <v>0</v>
      </c>
      <c r="D737" s="801" t="str">
        <f>_xlfn.XLOOKUP(Tabla135[[#This Row],[Id Riesgo]],Tabla13[Id Riesgo],Tabla13[Probabilidad],"",1)</f>
        <v/>
      </c>
      <c r="E737" s="801" t="str">
        <f>IF(C737=TRUE,_xlfn.XLOOKUP(Tabla135[[#This Row],[Id Riesgo]],Tabla13[Id Riesgo],Tabla13[Porcentaje Impacto],"",1),"")</f>
        <v/>
      </c>
      <c r="F737" s="290" t="str">
        <f t="shared" si="72"/>
        <v>RC73</v>
      </c>
      <c r="G737" s="414" t="b">
        <f>_xlfn.XLOOKUP(F737,Tabla13[Id Riesgo],Tabla13[Registro diligenciado],FALSE,1)</f>
        <v>0</v>
      </c>
      <c r="H737" s="290" t="str">
        <f>IF(G737,_xlfn.XLOOKUP(F737,Tabla6[Id Riesgo],Tabla6[DESCRIPCIÓN DEL RIESGO],FALSE,1),"")</f>
        <v/>
      </c>
      <c r="I737" s="327" t="str">
        <f>_xlfn.XLOOKUP(Tabla135[[#This Row],[Id Riesgo]],Tabla13[Id Riesgo],Tabla13[Probabilidad])</f>
        <v/>
      </c>
      <c r="J737" s="327" t="str">
        <f>_xlfn.XLOOKUP(Tabla135[[#This Row],[Id Riesgo]],Tabla13[Id Riesgo],Tabla13[Porcentaje Impacto],"",1)</f>
        <v/>
      </c>
      <c r="K737" s="311">
        <v>6</v>
      </c>
      <c r="L737" s="314"/>
      <c r="M737" s="314"/>
      <c r="N737" s="314"/>
      <c r="O737" s="295"/>
      <c r="P737" s="314"/>
      <c r="Q737" s="328" t="str">
        <f>_xlfn.TEXTJOIN(" ",TRUE,Tabla135[[#This Row],[Actividad - Acción ¿Qué?
Inicia con verbo]],Tabla135[[#This Row],[Complemento
(Observaciones o desviaciones)]])</f>
        <v/>
      </c>
      <c r="R737" s="295"/>
      <c r="S737" s="327" t="str">
        <f>_xlfn.XLOOKUP(Tabla135[[#This Row],[Tipo de control]],Tabla7[Tipo de control],Tabla7[Peso],"",1)</f>
        <v/>
      </c>
      <c r="T737" s="290" t="str">
        <f>_xlfn.XLOOKUP(Tabla135[[#This Row],[Tipo de control]],Tabla7[Tipo de control],Tabla7[Afectación matriz],"",1)</f>
        <v/>
      </c>
      <c r="U737" s="295"/>
      <c r="V737" s="327" t="str">
        <f>_xlfn.XLOOKUP(Tabla135[[#This Row],[Implementación]],Tabla11[Implementación],Tabla11[Peso],"",1)</f>
        <v/>
      </c>
      <c r="W737" s="295"/>
      <c r="X737" s="295"/>
      <c r="Y737" s="295"/>
      <c r="Z737" s="295"/>
      <c r="AA737" s="310" t="str">
        <f>IFERROR(Tabla135[[#This Row],[Peso del control]]+Tabla135[[#This Row],[Peso de la implementación]],"")</f>
        <v/>
      </c>
      <c r="AB737" s="310" t="str" cm="1">
        <f t="array" ref="AB737">IFERROR(IF(Tabla135[[#This Row],[Registro diligenciado]]=TRUE,_xlfn.IFS(AND(Tabla135[[#This Row],[No. de Control]]=1,Tabla135[[#This Row],[Desplazamiento en la Matriz]]="Probabilidad"),D737-(D737*Tabla135[[#This Row],[Valor del control]]),AND(Tabla135[[#This Row],[No. de Control]]&gt;1,Tabla135[[#This Row],[Desplazamiento en la Matriz]]="Probabilidad"),AB736-(AB736*Tabla135[[#This Row],[Valor del control]]),AND(Tabla135[[#This Row],[No. de Control]]=1,Tabla135[[#This Row],[Desplazamiento en la Matriz]]="Impacto"),D737,AND(Tabla135[[#This Row],[No. de Control]]&gt;1,Tabla135[[#This Row],[Desplazamiento en la Matriz]]="Impacto"),AB736),""),"")</f>
        <v/>
      </c>
      <c r="AC737" s="310" t="str" cm="1">
        <f t="array" ref="AC737">IFERROR(IF(Tabla135[[#This Row],[Registro diligenciado]]=TRUE,_xlfn.IFS(AND(Tabla135[[#This Row],[No. de Control]]=1,Tabla135[[#This Row],[Desplazamiento en la Matriz]]="Impacto"),E737-(E737*Tabla135[[#This Row],[Valor del control]]),AND(Tabla135[[#This Row],[No. de Control]]&gt;1,Tabla135[[#This Row],[Desplazamiento en la Matriz]]="Impacto"),AC736-(AC736*Tabla135[[#This Row],[Valor del control]]),AND(Tabla135[[#This Row],[No. de Control]]=1,Tabla135[[#This Row],[Desplazamiento en la Matriz]]="Probabilidad"),E737,AND(Tabla135[[#This Row],[No. de Control]]&gt;1,Tabla135[[#This Row],[Desplazamiento en la Matriz]]="Probabilidad"),AC736),""),"")</f>
        <v/>
      </c>
      <c r="AD737" s="310">
        <f>IFERROR(_xlfn.MINIFS(Tabla135[Probabilidad residual],Tabla135[Id Riesgo],Tabla135[[#This Row],[Id Riesgo]]),"")</f>
        <v>0</v>
      </c>
      <c r="AE737" s="310">
        <f>IFERROR(_xlfn.MINIFS(Tabla135[Impacto residual],Tabla135[Id Riesgo],Tabla135[[#This Row],[Id Riesgo]]),"")</f>
        <v>0</v>
      </c>
      <c r="AF737" s="310" t="str" cm="1">
        <f t="array" ref="AF7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7" s="310" t="str" cm="1">
        <f t="array" ref="AG7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7" s="213"/>
      <c r="AJ737" s="801">
        <f>_xlfn.MINIFS(Tabla135[Probabilidad residual],Tabla135[Id Riesgo],Tabla135[[#This Row],[Id Riesgo]])</f>
        <v>0</v>
      </c>
      <c r="AK737" s="801">
        <f>_xlfn.MINIFS(Tabla135[Impacto residual],Tabla135[Id Riesgo],Tabla135[[#This Row],[Id Riesgo]])</f>
        <v>0</v>
      </c>
      <c r="AL737" s="801"/>
      <c r="AM737" s="801"/>
      <c r="AN737" s="213"/>
      <c r="AO737" s="213"/>
      <c r="AP737" s="213"/>
      <c r="AQ737" s="213"/>
      <c r="AR737" s="213"/>
      <c r="AS737" s="213"/>
      <c r="AT737" s="213"/>
      <c r="AU737" s="213"/>
      <c r="AV737" s="213"/>
      <c r="AW737" s="213"/>
      <c r="AX737" s="213"/>
      <c r="AY737" s="213"/>
    </row>
    <row r="738" spans="1:51" ht="14.6" x14ac:dyDescent="0.4">
      <c r="A738" s="783" t="str">
        <f>Tabla135[[#This Row],[Id Riesgo]]</f>
        <v>RC73</v>
      </c>
      <c r="B738" s="784" t="str">
        <f>Tabla135[[#This Row],[Riesgo]]</f>
        <v/>
      </c>
      <c r="C738" s="776" t="b">
        <f>Tabla135[[#This Row],[Identificado en paso 1 y 2?]]</f>
        <v>0</v>
      </c>
      <c r="D738" s="801" t="str">
        <f>_xlfn.XLOOKUP(Tabla135[[#This Row],[Id Riesgo]],Tabla13[Id Riesgo],Tabla13[Probabilidad],"",1)</f>
        <v/>
      </c>
      <c r="E738" s="801" t="str">
        <f>IF(C738=TRUE,_xlfn.XLOOKUP(Tabla135[[#This Row],[Id Riesgo]],Tabla13[Id Riesgo],Tabla13[Porcentaje Impacto],"",1),"")</f>
        <v/>
      </c>
      <c r="F738" s="290" t="str">
        <f t="shared" si="72"/>
        <v>RC73</v>
      </c>
      <c r="G738" s="414" t="b">
        <f>_xlfn.XLOOKUP(F738,Tabla13[Id Riesgo],Tabla13[Registro diligenciado],FALSE,1)</f>
        <v>0</v>
      </c>
      <c r="H738" s="290" t="str">
        <f>IF(G738,_xlfn.XLOOKUP(F738,Tabla6[Id Riesgo],Tabla6[DESCRIPCIÓN DEL RIESGO],FALSE,1),"")</f>
        <v/>
      </c>
      <c r="I738" s="327" t="str">
        <f>_xlfn.XLOOKUP(Tabla135[[#This Row],[Id Riesgo]],Tabla13[Id Riesgo],Tabla13[Probabilidad])</f>
        <v/>
      </c>
      <c r="J738" s="327" t="str">
        <f>_xlfn.XLOOKUP(Tabla135[[#This Row],[Id Riesgo]],Tabla13[Id Riesgo],Tabla13[Porcentaje Impacto],"",1)</f>
        <v/>
      </c>
      <c r="K738" s="311">
        <v>7</v>
      </c>
      <c r="L738" s="314"/>
      <c r="M738" s="314"/>
      <c r="N738" s="314"/>
      <c r="O738" s="295"/>
      <c r="P738" s="314"/>
      <c r="Q738" s="328" t="str">
        <f>_xlfn.TEXTJOIN(" ",TRUE,Tabla135[[#This Row],[Actividad - Acción ¿Qué?
Inicia con verbo]],Tabla135[[#This Row],[Complemento
(Observaciones o desviaciones)]])</f>
        <v/>
      </c>
      <c r="R738" s="295"/>
      <c r="S738" s="327" t="str">
        <f>_xlfn.XLOOKUP(Tabla135[[#This Row],[Tipo de control]],Tabla7[Tipo de control],Tabla7[Peso],"",1)</f>
        <v/>
      </c>
      <c r="T738" s="290" t="str">
        <f>_xlfn.XLOOKUP(Tabla135[[#This Row],[Tipo de control]],Tabla7[Tipo de control],Tabla7[Afectación matriz],"",1)</f>
        <v/>
      </c>
      <c r="U738" s="295"/>
      <c r="V738" s="327" t="str">
        <f>_xlfn.XLOOKUP(Tabla135[[#This Row],[Implementación]],Tabla11[Implementación],Tabla11[Peso],"",1)</f>
        <v/>
      </c>
      <c r="W738" s="295"/>
      <c r="X738" s="295"/>
      <c r="Y738" s="295"/>
      <c r="Z738" s="295"/>
      <c r="AA738" s="310" t="str">
        <f>IFERROR(Tabla135[[#This Row],[Peso del control]]+Tabla135[[#This Row],[Peso de la implementación]],"")</f>
        <v/>
      </c>
      <c r="AB738" s="310" t="str" cm="1">
        <f t="array" ref="AB738">IFERROR(IF(Tabla135[[#This Row],[Registro diligenciado]]=TRUE,_xlfn.IFS(AND(Tabla135[[#This Row],[No. de Control]]=1,Tabla135[[#This Row],[Desplazamiento en la Matriz]]="Probabilidad"),D738-(D738*Tabla135[[#This Row],[Valor del control]]),AND(Tabla135[[#This Row],[No. de Control]]&gt;1,Tabla135[[#This Row],[Desplazamiento en la Matriz]]="Probabilidad"),AB737-(AB737*Tabla135[[#This Row],[Valor del control]]),AND(Tabla135[[#This Row],[No. de Control]]=1,Tabla135[[#This Row],[Desplazamiento en la Matriz]]="Impacto"),D738,AND(Tabla135[[#This Row],[No. de Control]]&gt;1,Tabla135[[#This Row],[Desplazamiento en la Matriz]]="Impacto"),AB737),""),"")</f>
        <v/>
      </c>
      <c r="AC738" s="310" t="str" cm="1">
        <f t="array" ref="AC738">IFERROR(IF(Tabla135[[#This Row],[Registro diligenciado]]=TRUE,_xlfn.IFS(AND(Tabla135[[#This Row],[No. de Control]]=1,Tabla135[[#This Row],[Desplazamiento en la Matriz]]="Impacto"),E738-(E738*Tabla135[[#This Row],[Valor del control]]),AND(Tabla135[[#This Row],[No. de Control]]&gt;1,Tabla135[[#This Row],[Desplazamiento en la Matriz]]="Impacto"),AC737-(AC737*Tabla135[[#This Row],[Valor del control]]),AND(Tabla135[[#This Row],[No. de Control]]=1,Tabla135[[#This Row],[Desplazamiento en la Matriz]]="Probabilidad"),E738,AND(Tabla135[[#This Row],[No. de Control]]&gt;1,Tabla135[[#This Row],[Desplazamiento en la Matriz]]="Probabilidad"),AC737),""),"")</f>
        <v/>
      </c>
      <c r="AD738" s="310">
        <f>IFERROR(_xlfn.MINIFS(Tabla135[Probabilidad residual],Tabla135[Id Riesgo],Tabla135[[#This Row],[Id Riesgo]]),"")</f>
        <v>0</v>
      </c>
      <c r="AE738" s="310">
        <f>IFERROR(_xlfn.MINIFS(Tabla135[Impacto residual],Tabla135[Id Riesgo],Tabla135[[#This Row],[Id Riesgo]]),"")</f>
        <v>0</v>
      </c>
      <c r="AF738" s="310" t="str" cm="1">
        <f t="array" ref="AF7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8" s="310" t="str" cm="1">
        <f t="array" ref="AG7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8" s="213"/>
      <c r="AJ738" s="801">
        <f>_xlfn.MINIFS(Tabla135[Probabilidad residual],Tabla135[Id Riesgo],Tabla135[[#This Row],[Id Riesgo]])</f>
        <v>0</v>
      </c>
      <c r="AK738" s="801">
        <f>_xlfn.MINIFS(Tabla135[Impacto residual],Tabla135[Id Riesgo],Tabla135[[#This Row],[Id Riesgo]])</f>
        <v>0</v>
      </c>
      <c r="AL738" s="801"/>
      <c r="AM738" s="801"/>
      <c r="AN738" s="213"/>
      <c r="AO738" s="213"/>
      <c r="AP738" s="213"/>
      <c r="AQ738" s="213"/>
      <c r="AR738" s="213"/>
      <c r="AS738" s="213"/>
      <c r="AT738" s="213"/>
      <c r="AU738" s="213"/>
      <c r="AV738" s="213"/>
      <c r="AW738" s="213"/>
      <c r="AX738" s="213"/>
      <c r="AY738" s="213"/>
    </row>
    <row r="739" spans="1:51" ht="14.6" x14ac:dyDescent="0.4">
      <c r="A739" s="783" t="str">
        <f>Tabla135[[#This Row],[Id Riesgo]]</f>
        <v>RC73</v>
      </c>
      <c r="B739" s="784" t="str">
        <f>Tabla135[[#This Row],[Riesgo]]</f>
        <v/>
      </c>
      <c r="C739" s="776" t="b">
        <f>Tabla135[[#This Row],[Identificado en paso 1 y 2?]]</f>
        <v>0</v>
      </c>
      <c r="D739" s="801" t="str">
        <f>_xlfn.XLOOKUP(Tabla135[[#This Row],[Id Riesgo]],Tabla13[Id Riesgo],Tabla13[Probabilidad],"",1)</f>
        <v/>
      </c>
      <c r="E739" s="801" t="str">
        <f>IF(C739=TRUE,_xlfn.XLOOKUP(Tabla135[[#This Row],[Id Riesgo]],Tabla13[Id Riesgo],Tabla13[Porcentaje Impacto],"",1),"")</f>
        <v/>
      </c>
      <c r="F739" s="290" t="str">
        <f t="shared" si="72"/>
        <v>RC73</v>
      </c>
      <c r="G739" s="414" t="b">
        <f>_xlfn.XLOOKUP(F739,Tabla13[Id Riesgo],Tabla13[Registro diligenciado],FALSE,1)</f>
        <v>0</v>
      </c>
      <c r="H739" s="290" t="str">
        <f>IF(G739,_xlfn.XLOOKUP(F739,Tabla6[Id Riesgo],Tabla6[DESCRIPCIÓN DEL RIESGO],FALSE,1),"")</f>
        <v/>
      </c>
      <c r="I739" s="327" t="str">
        <f>_xlfn.XLOOKUP(Tabla135[[#This Row],[Id Riesgo]],Tabla13[Id Riesgo],Tabla13[Probabilidad])</f>
        <v/>
      </c>
      <c r="J739" s="327" t="str">
        <f>_xlfn.XLOOKUP(Tabla135[[#This Row],[Id Riesgo]],Tabla13[Id Riesgo],Tabla13[Porcentaje Impacto],"",1)</f>
        <v/>
      </c>
      <c r="K739" s="311">
        <v>8</v>
      </c>
      <c r="L739" s="314"/>
      <c r="M739" s="314"/>
      <c r="N739" s="314"/>
      <c r="O739" s="295"/>
      <c r="P739" s="314"/>
      <c r="Q739" s="328" t="str">
        <f>_xlfn.TEXTJOIN(" ",TRUE,Tabla135[[#This Row],[Actividad - Acción ¿Qué?
Inicia con verbo]],Tabla135[[#This Row],[Complemento
(Observaciones o desviaciones)]])</f>
        <v/>
      </c>
      <c r="R739" s="295"/>
      <c r="S739" s="327" t="str">
        <f>_xlfn.XLOOKUP(Tabla135[[#This Row],[Tipo de control]],Tabla7[Tipo de control],Tabla7[Peso],"",1)</f>
        <v/>
      </c>
      <c r="T739" s="290" t="str">
        <f>_xlfn.XLOOKUP(Tabla135[[#This Row],[Tipo de control]],Tabla7[Tipo de control],Tabla7[Afectación matriz],"",1)</f>
        <v/>
      </c>
      <c r="U739" s="295"/>
      <c r="V739" s="327" t="str">
        <f>_xlfn.XLOOKUP(Tabla135[[#This Row],[Implementación]],Tabla11[Implementación],Tabla11[Peso],"",1)</f>
        <v/>
      </c>
      <c r="W739" s="295"/>
      <c r="X739" s="295"/>
      <c r="Y739" s="295"/>
      <c r="Z739" s="295"/>
      <c r="AA739" s="310" t="str">
        <f>IFERROR(Tabla135[[#This Row],[Peso del control]]+Tabla135[[#This Row],[Peso de la implementación]],"")</f>
        <v/>
      </c>
      <c r="AB739" s="310" t="str" cm="1">
        <f t="array" ref="AB739">IFERROR(IF(Tabla135[[#This Row],[Registro diligenciado]]=TRUE,_xlfn.IFS(AND(Tabla135[[#This Row],[No. de Control]]=1,Tabla135[[#This Row],[Desplazamiento en la Matriz]]="Probabilidad"),D739-(D739*Tabla135[[#This Row],[Valor del control]]),AND(Tabla135[[#This Row],[No. de Control]]&gt;1,Tabla135[[#This Row],[Desplazamiento en la Matriz]]="Probabilidad"),AB738-(AB738*Tabla135[[#This Row],[Valor del control]]),AND(Tabla135[[#This Row],[No. de Control]]=1,Tabla135[[#This Row],[Desplazamiento en la Matriz]]="Impacto"),D739,AND(Tabla135[[#This Row],[No. de Control]]&gt;1,Tabla135[[#This Row],[Desplazamiento en la Matriz]]="Impacto"),AB738),""),"")</f>
        <v/>
      </c>
      <c r="AC739" s="310" t="str" cm="1">
        <f t="array" ref="AC739">IFERROR(IF(Tabla135[[#This Row],[Registro diligenciado]]=TRUE,_xlfn.IFS(AND(Tabla135[[#This Row],[No. de Control]]=1,Tabla135[[#This Row],[Desplazamiento en la Matriz]]="Impacto"),E739-(E739*Tabla135[[#This Row],[Valor del control]]),AND(Tabla135[[#This Row],[No. de Control]]&gt;1,Tabla135[[#This Row],[Desplazamiento en la Matriz]]="Impacto"),AC738-(AC738*Tabla135[[#This Row],[Valor del control]]),AND(Tabla135[[#This Row],[No. de Control]]=1,Tabla135[[#This Row],[Desplazamiento en la Matriz]]="Probabilidad"),E739,AND(Tabla135[[#This Row],[No. de Control]]&gt;1,Tabla135[[#This Row],[Desplazamiento en la Matriz]]="Probabilidad"),AC738),""),"")</f>
        <v/>
      </c>
      <c r="AD739" s="310">
        <f>IFERROR(_xlfn.MINIFS(Tabla135[Probabilidad residual],Tabla135[Id Riesgo],Tabla135[[#This Row],[Id Riesgo]]),"")</f>
        <v>0</v>
      </c>
      <c r="AE739" s="310">
        <f>IFERROR(_xlfn.MINIFS(Tabla135[Impacto residual],Tabla135[Id Riesgo],Tabla135[[#This Row],[Id Riesgo]]),"")</f>
        <v>0</v>
      </c>
      <c r="AF739" s="310" t="str" cm="1">
        <f t="array" ref="AF7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39" s="310" t="str" cm="1">
        <f t="array" ref="AG7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39" s="213"/>
      <c r="AJ739" s="801">
        <f>_xlfn.MINIFS(Tabla135[Probabilidad residual],Tabla135[Id Riesgo],Tabla135[[#This Row],[Id Riesgo]])</f>
        <v>0</v>
      </c>
      <c r="AK739" s="801">
        <f>_xlfn.MINIFS(Tabla135[Impacto residual],Tabla135[Id Riesgo],Tabla135[[#This Row],[Id Riesgo]])</f>
        <v>0</v>
      </c>
      <c r="AL739" s="801"/>
      <c r="AM739" s="801"/>
      <c r="AN739" s="213"/>
      <c r="AO739" s="213"/>
      <c r="AP739" s="213"/>
      <c r="AQ739" s="213"/>
      <c r="AR739" s="213"/>
      <c r="AS739" s="213"/>
      <c r="AT739" s="213"/>
      <c r="AU739" s="213"/>
      <c r="AV739" s="213"/>
      <c r="AW739" s="213"/>
      <c r="AX739" s="213"/>
      <c r="AY739" s="213"/>
    </row>
    <row r="740" spans="1:51" ht="14.6" x14ac:dyDescent="0.4">
      <c r="A740" s="783" t="str">
        <f>Tabla135[[#This Row],[Id Riesgo]]</f>
        <v>RC73</v>
      </c>
      <c r="B740" s="784" t="str">
        <f>Tabla135[[#This Row],[Riesgo]]</f>
        <v/>
      </c>
      <c r="C740" s="776" t="b">
        <f>Tabla135[[#This Row],[Identificado en paso 1 y 2?]]</f>
        <v>0</v>
      </c>
      <c r="D740" s="801" t="str">
        <f>_xlfn.XLOOKUP(Tabla135[[#This Row],[Id Riesgo]],Tabla13[Id Riesgo],Tabla13[Probabilidad],"",1)</f>
        <v/>
      </c>
      <c r="E740" s="801" t="str">
        <f>IF(C740=TRUE,_xlfn.XLOOKUP(Tabla135[[#This Row],[Id Riesgo]],Tabla13[Id Riesgo],Tabla13[Porcentaje Impacto],"",1),"")</f>
        <v/>
      </c>
      <c r="F740" s="290" t="str">
        <f t="shared" si="72"/>
        <v>RC73</v>
      </c>
      <c r="G740" s="414" t="b">
        <f>_xlfn.XLOOKUP(F740,Tabla13[Id Riesgo],Tabla13[Registro diligenciado],FALSE,1)</f>
        <v>0</v>
      </c>
      <c r="H740" s="290" t="str">
        <f>IF(G740,_xlfn.XLOOKUP(F740,Tabla6[Id Riesgo],Tabla6[DESCRIPCIÓN DEL RIESGO],FALSE,1),"")</f>
        <v/>
      </c>
      <c r="I740" s="327" t="str">
        <f>_xlfn.XLOOKUP(Tabla135[[#This Row],[Id Riesgo]],Tabla13[Id Riesgo],Tabla13[Probabilidad])</f>
        <v/>
      </c>
      <c r="J740" s="327" t="str">
        <f>_xlfn.XLOOKUP(Tabla135[[#This Row],[Id Riesgo]],Tabla13[Id Riesgo],Tabla13[Porcentaje Impacto],"",1)</f>
        <v/>
      </c>
      <c r="K740" s="311">
        <v>9</v>
      </c>
      <c r="L740" s="314"/>
      <c r="M740" s="314"/>
      <c r="N740" s="314"/>
      <c r="O740" s="295"/>
      <c r="P740" s="314"/>
      <c r="Q740" s="328" t="str">
        <f>_xlfn.TEXTJOIN(" ",TRUE,Tabla135[[#This Row],[Actividad - Acción ¿Qué?
Inicia con verbo]],Tabla135[[#This Row],[Complemento
(Observaciones o desviaciones)]])</f>
        <v/>
      </c>
      <c r="R740" s="295"/>
      <c r="S740" s="327" t="str">
        <f>_xlfn.XLOOKUP(Tabla135[[#This Row],[Tipo de control]],Tabla7[Tipo de control],Tabla7[Peso],"",1)</f>
        <v/>
      </c>
      <c r="T740" s="290" t="str">
        <f>_xlfn.XLOOKUP(Tabla135[[#This Row],[Tipo de control]],Tabla7[Tipo de control],Tabla7[Afectación matriz],"",1)</f>
        <v/>
      </c>
      <c r="U740" s="295"/>
      <c r="V740" s="327" t="str">
        <f>_xlfn.XLOOKUP(Tabla135[[#This Row],[Implementación]],Tabla11[Implementación],Tabla11[Peso],"",1)</f>
        <v/>
      </c>
      <c r="W740" s="295"/>
      <c r="X740" s="295"/>
      <c r="Y740" s="295"/>
      <c r="Z740" s="295"/>
      <c r="AA740" s="310" t="str">
        <f>IFERROR(Tabla135[[#This Row],[Peso del control]]+Tabla135[[#This Row],[Peso de la implementación]],"")</f>
        <v/>
      </c>
      <c r="AB740" s="310" t="str" cm="1">
        <f t="array" ref="AB740">IFERROR(IF(Tabla135[[#This Row],[Registro diligenciado]]=TRUE,_xlfn.IFS(AND(Tabla135[[#This Row],[No. de Control]]=1,Tabla135[[#This Row],[Desplazamiento en la Matriz]]="Probabilidad"),D740-(D740*Tabla135[[#This Row],[Valor del control]]),AND(Tabla135[[#This Row],[No. de Control]]&gt;1,Tabla135[[#This Row],[Desplazamiento en la Matriz]]="Probabilidad"),AB739-(AB739*Tabla135[[#This Row],[Valor del control]]),AND(Tabla135[[#This Row],[No. de Control]]=1,Tabla135[[#This Row],[Desplazamiento en la Matriz]]="Impacto"),D740,AND(Tabla135[[#This Row],[No. de Control]]&gt;1,Tabla135[[#This Row],[Desplazamiento en la Matriz]]="Impacto"),AB739),""),"")</f>
        <v/>
      </c>
      <c r="AC740" s="310" t="str" cm="1">
        <f t="array" ref="AC740">IFERROR(IF(Tabla135[[#This Row],[Registro diligenciado]]=TRUE,_xlfn.IFS(AND(Tabla135[[#This Row],[No. de Control]]=1,Tabla135[[#This Row],[Desplazamiento en la Matriz]]="Impacto"),E740-(E740*Tabla135[[#This Row],[Valor del control]]),AND(Tabla135[[#This Row],[No. de Control]]&gt;1,Tabla135[[#This Row],[Desplazamiento en la Matriz]]="Impacto"),AC739-(AC739*Tabla135[[#This Row],[Valor del control]]),AND(Tabla135[[#This Row],[No. de Control]]=1,Tabla135[[#This Row],[Desplazamiento en la Matriz]]="Probabilidad"),E740,AND(Tabla135[[#This Row],[No. de Control]]&gt;1,Tabla135[[#This Row],[Desplazamiento en la Matriz]]="Probabilidad"),AC739),""),"")</f>
        <v/>
      </c>
      <c r="AD740" s="310">
        <f>IFERROR(_xlfn.MINIFS(Tabla135[Probabilidad residual],Tabla135[Id Riesgo],Tabla135[[#This Row],[Id Riesgo]]),"")</f>
        <v>0</v>
      </c>
      <c r="AE740" s="310">
        <f>IFERROR(_xlfn.MINIFS(Tabla135[Impacto residual],Tabla135[Id Riesgo],Tabla135[[#This Row],[Id Riesgo]]),"")</f>
        <v>0</v>
      </c>
      <c r="AF740" s="310" t="str" cm="1">
        <f t="array" ref="AF7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0" s="310" t="str" cm="1">
        <f t="array" ref="AG7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0" s="213"/>
      <c r="AJ740" s="801">
        <f>_xlfn.MINIFS(Tabla135[Probabilidad residual],Tabla135[Id Riesgo],Tabla135[[#This Row],[Id Riesgo]])</f>
        <v>0</v>
      </c>
      <c r="AK740" s="801">
        <f>_xlfn.MINIFS(Tabla135[Impacto residual],Tabla135[Id Riesgo],Tabla135[[#This Row],[Id Riesgo]])</f>
        <v>0</v>
      </c>
      <c r="AL740" s="801"/>
      <c r="AM740" s="801"/>
      <c r="AN740" s="213"/>
      <c r="AO740" s="213"/>
      <c r="AP740" s="213"/>
      <c r="AQ740" s="213"/>
      <c r="AR740" s="213"/>
      <c r="AS740" s="213"/>
      <c r="AT740" s="213"/>
      <c r="AU740" s="213"/>
      <c r="AV740" s="213"/>
      <c r="AW740" s="213"/>
      <c r="AX740" s="213"/>
      <c r="AY740" s="213"/>
    </row>
    <row r="741" spans="1:51" ht="14.6" x14ac:dyDescent="0.4">
      <c r="A741" s="783" t="str">
        <f>Tabla135[[#This Row],[Id Riesgo]]</f>
        <v>RC73</v>
      </c>
      <c r="B741" s="784" t="str">
        <f>Tabla135[[#This Row],[Riesgo]]</f>
        <v/>
      </c>
      <c r="C741" s="776" t="b">
        <f>Tabla135[[#This Row],[Identificado en paso 1 y 2?]]</f>
        <v>0</v>
      </c>
      <c r="D741" s="801" t="str">
        <f>_xlfn.XLOOKUP(Tabla135[[#This Row],[Id Riesgo]],Tabla13[Id Riesgo],Tabla13[Probabilidad],"",1)</f>
        <v/>
      </c>
      <c r="E741" s="801" t="str">
        <f>IF(C741=TRUE,_xlfn.XLOOKUP(Tabla135[[#This Row],[Id Riesgo]],Tabla13[Id Riesgo],Tabla13[Porcentaje Impacto],"",1),"")</f>
        <v/>
      </c>
      <c r="F741" s="290" t="str">
        <f t="shared" si="72"/>
        <v>RC73</v>
      </c>
      <c r="G741" s="414" t="b">
        <f>_xlfn.XLOOKUP(F741,Tabla13[Id Riesgo],Tabla13[Registro diligenciado],FALSE,1)</f>
        <v>0</v>
      </c>
      <c r="H741" s="290" t="str">
        <f>IF(G741,_xlfn.XLOOKUP(F741,Tabla6[Id Riesgo],Tabla6[DESCRIPCIÓN DEL RIESGO],FALSE,1),"")</f>
        <v/>
      </c>
      <c r="I741" s="327" t="str">
        <f>_xlfn.XLOOKUP(Tabla135[[#This Row],[Id Riesgo]],Tabla13[Id Riesgo],Tabla13[Probabilidad])</f>
        <v/>
      </c>
      <c r="J741" s="327" t="str">
        <f>_xlfn.XLOOKUP(Tabla135[[#This Row],[Id Riesgo]],Tabla13[Id Riesgo],Tabla13[Porcentaje Impacto],"",1)</f>
        <v/>
      </c>
      <c r="K741" s="311">
        <v>10</v>
      </c>
      <c r="L741" s="314"/>
      <c r="M741" s="314"/>
      <c r="N741" s="314"/>
      <c r="O741" s="295"/>
      <c r="P741" s="314"/>
      <c r="Q741" s="328" t="str">
        <f>_xlfn.TEXTJOIN(" ",TRUE,Tabla135[[#This Row],[Actividad - Acción ¿Qué?
Inicia con verbo]],Tabla135[[#This Row],[Complemento
(Observaciones o desviaciones)]])</f>
        <v/>
      </c>
      <c r="R741" s="295"/>
      <c r="S741" s="327" t="str">
        <f>_xlfn.XLOOKUP(Tabla135[[#This Row],[Tipo de control]],Tabla7[Tipo de control],Tabla7[Peso],"",1)</f>
        <v/>
      </c>
      <c r="T741" s="290" t="str">
        <f>_xlfn.XLOOKUP(Tabla135[[#This Row],[Tipo de control]],Tabla7[Tipo de control],Tabla7[Afectación matriz],"",1)</f>
        <v/>
      </c>
      <c r="U741" s="295"/>
      <c r="V741" s="327" t="str">
        <f>_xlfn.XLOOKUP(Tabla135[[#This Row],[Implementación]],Tabla11[Implementación],Tabla11[Peso],"",1)</f>
        <v/>
      </c>
      <c r="W741" s="295"/>
      <c r="X741" s="295"/>
      <c r="Y741" s="295"/>
      <c r="Z741" s="295"/>
      <c r="AA741" s="310" t="str">
        <f>IFERROR(Tabla135[[#This Row],[Peso del control]]+Tabla135[[#This Row],[Peso de la implementación]],"")</f>
        <v/>
      </c>
      <c r="AB741" s="310" t="str" cm="1">
        <f t="array" ref="AB741">IFERROR(IF(Tabla135[[#This Row],[Registro diligenciado]]=TRUE,_xlfn.IFS(AND(Tabla135[[#This Row],[No. de Control]]=1,Tabla135[[#This Row],[Desplazamiento en la Matriz]]="Probabilidad"),D741-(D741*Tabla135[[#This Row],[Valor del control]]),AND(Tabla135[[#This Row],[No. de Control]]&gt;1,Tabla135[[#This Row],[Desplazamiento en la Matriz]]="Probabilidad"),AB740-(AB740*Tabla135[[#This Row],[Valor del control]]),AND(Tabla135[[#This Row],[No. de Control]]=1,Tabla135[[#This Row],[Desplazamiento en la Matriz]]="Impacto"),D741,AND(Tabla135[[#This Row],[No. de Control]]&gt;1,Tabla135[[#This Row],[Desplazamiento en la Matriz]]="Impacto"),AB740),""),"")</f>
        <v/>
      </c>
      <c r="AC741" s="310" t="str" cm="1">
        <f t="array" ref="AC741">IFERROR(IF(Tabla135[[#This Row],[Registro diligenciado]]=TRUE,_xlfn.IFS(AND(Tabla135[[#This Row],[No. de Control]]=1,Tabla135[[#This Row],[Desplazamiento en la Matriz]]="Impacto"),E741-(E741*Tabla135[[#This Row],[Valor del control]]),AND(Tabla135[[#This Row],[No. de Control]]&gt;1,Tabla135[[#This Row],[Desplazamiento en la Matriz]]="Impacto"),AC740-(AC740*Tabla135[[#This Row],[Valor del control]]),AND(Tabla135[[#This Row],[No. de Control]]=1,Tabla135[[#This Row],[Desplazamiento en la Matriz]]="Probabilidad"),E741,AND(Tabla135[[#This Row],[No. de Control]]&gt;1,Tabla135[[#This Row],[Desplazamiento en la Matriz]]="Probabilidad"),AC740),""),"")</f>
        <v/>
      </c>
      <c r="AD741" s="310">
        <f>IFERROR(_xlfn.MINIFS(Tabla135[Probabilidad residual],Tabla135[Id Riesgo],Tabla135[[#This Row],[Id Riesgo]]),"")</f>
        <v>0</v>
      </c>
      <c r="AE741" s="310">
        <f>IFERROR(_xlfn.MINIFS(Tabla135[Impacto residual],Tabla135[Id Riesgo],Tabla135[[#This Row],[Id Riesgo]]),"")</f>
        <v>0</v>
      </c>
      <c r="AF741" s="310" t="str" cm="1">
        <f t="array" ref="AF7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1" s="310" t="str" cm="1">
        <f t="array" ref="AG7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1" s="213"/>
      <c r="AJ741" s="801">
        <f>_xlfn.MINIFS(Tabla135[Probabilidad residual],Tabla135[Id Riesgo],Tabla135[[#This Row],[Id Riesgo]])</f>
        <v>0</v>
      </c>
      <c r="AK741" s="801">
        <f>_xlfn.MINIFS(Tabla135[Impacto residual],Tabla135[Id Riesgo],Tabla135[[#This Row],[Id Riesgo]])</f>
        <v>0</v>
      </c>
      <c r="AL741" s="801"/>
      <c r="AM741" s="801"/>
      <c r="AN741" s="213"/>
      <c r="AO741" s="213"/>
      <c r="AP741" s="213"/>
      <c r="AQ741" s="213"/>
      <c r="AR741" s="213"/>
      <c r="AS741" s="213"/>
      <c r="AT741" s="213"/>
      <c r="AU741" s="213"/>
      <c r="AV741" s="213"/>
      <c r="AW741" s="213"/>
      <c r="AX741" s="213"/>
      <c r="AY741" s="213"/>
    </row>
    <row r="742" spans="1:51" ht="14.6" x14ac:dyDescent="0.4">
      <c r="A742" s="783" t="str">
        <f>Tabla135[[#This Row],[Id Riesgo]]</f>
        <v>RC74</v>
      </c>
      <c r="B742" s="784" t="str">
        <f>Tabla135[[#This Row],[Riesgo]]</f>
        <v/>
      </c>
      <c r="C742" s="776" t="b">
        <f>Tabla135[[#This Row],[Identificado en paso 1 y 2?]]</f>
        <v>0</v>
      </c>
      <c r="D742" s="801" t="str">
        <f>_xlfn.XLOOKUP(Tabla135[[#This Row],[Id Riesgo]],Tabla13[Id Riesgo],Tabla13[Probabilidad],"",1)</f>
        <v/>
      </c>
      <c r="E742" s="801" t="str">
        <f>IF(C742=TRUE,_xlfn.XLOOKUP(Tabla135[[#This Row],[Id Riesgo]],Tabla13[Id Riesgo],Tabla13[Porcentaje Impacto],"",1),"")</f>
        <v/>
      </c>
      <c r="F742" s="290" t="s">
        <v>665</v>
      </c>
      <c r="G742" s="414" t="b">
        <f>_xlfn.XLOOKUP(F742,Tabla13[Id Riesgo],Tabla13[Registro diligenciado],FALSE,1)</f>
        <v>0</v>
      </c>
      <c r="H742" s="290" t="str">
        <f>IF(G742,_xlfn.XLOOKUP(F742,Tabla6[Id Riesgo],Tabla6[DESCRIPCIÓN DEL RIESGO],FALSE,1),"")</f>
        <v/>
      </c>
      <c r="I742" s="327" t="str">
        <f>_xlfn.XLOOKUP(Tabla135[[#This Row],[Id Riesgo]],Tabla13[Id Riesgo],Tabla13[Probabilidad])</f>
        <v/>
      </c>
      <c r="J742" s="327" t="str">
        <f>_xlfn.XLOOKUP(Tabla135[[#This Row],[Id Riesgo]],Tabla13[Id Riesgo],Tabla13[Porcentaje Impacto],"",1)</f>
        <v/>
      </c>
      <c r="K742" s="311">
        <v>1</v>
      </c>
      <c r="L742" s="314"/>
      <c r="M742" s="314"/>
      <c r="N742" s="314"/>
      <c r="O742" s="295"/>
      <c r="P742" s="314"/>
      <c r="Q742" s="328" t="str">
        <f>_xlfn.TEXTJOIN(" ",TRUE,Tabla135[[#This Row],[Actividad - Acción ¿Qué?
Inicia con verbo]],Tabla135[[#This Row],[Complemento
(Observaciones o desviaciones)]])</f>
        <v/>
      </c>
      <c r="R742" s="295"/>
      <c r="S742" s="327" t="str">
        <f>_xlfn.XLOOKUP(Tabla135[[#This Row],[Tipo de control]],Tabla7[Tipo de control],Tabla7[Peso],"",1)</f>
        <v/>
      </c>
      <c r="T742" s="290" t="str">
        <f>_xlfn.XLOOKUP(Tabla135[[#This Row],[Tipo de control]],Tabla7[Tipo de control],Tabla7[Afectación matriz],"",1)</f>
        <v/>
      </c>
      <c r="U742" s="295"/>
      <c r="V742" s="327" t="str">
        <f>_xlfn.XLOOKUP(Tabla135[[#This Row],[Implementación]],Tabla11[Implementación],Tabla11[Peso],"",1)</f>
        <v/>
      </c>
      <c r="W742" s="295"/>
      <c r="X742" s="295"/>
      <c r="Y742" s="295"/>
      <c r="Z742" s="295"/>
      <c r="AA742" s="310" t="str">
        <f>IFERROR(Tabla135[[#This Row],[Peso del control]]+Tabla135[[#This Row],[Peso de la implementación]],"")</f>
        <v/>
      </c>
      <c r="AB742" s="310" t="str" cm="1">
        <f t="array" ref="AB742">IFERROR(IF(Tabla135[[#This Row],[Registro diligenciado]]=TRUE,_xlfn.IFS(AND(Tabla135[[#This Row],[No. de Control]]=1,Tabla135[[#This Row],[Desplazamiento en la Matriz]]="Probabilidad"),D742-(D742*Tabla135[[#This Row],[Valor del control]]),AND(Tabla135[[#This Row],[No. de Control]]&gt;1,Tabla135[[#This Row],[Desplazamiento en la Matriz]]="Probabilidad"),AB741-(AB741*Tabla135[[#This Row],[Valor del control]]),AND(Tabla135[[#This Row],[No. de Control]]=1,Tabla135[[#This Row],[Desplazamiento en la Matriz]]="Impacto"),D742,AND(Tabla135[[#This Row],[No. de Control]]&gt;1,Tabla135[[#This Row],[Desplazamiento en la Matriz]]="Impacto"),AB741),""),"")</f>
        <v/>
      </c>
      <c r="AC742" s="310" t="str" cm="1">
        <f t="array" ref="AC742">IFERROR(IF(Tabla135[[#This Row],[Registro diligenciado]]=TRUE,_xlfn.IFS(AND(Tabla135[[#This Row],[No. de Control]]=1,Tabla135[[#This Row],[Desplazamiento en la Matriz]]="Impacto"),E742-(E742*Tabla135[[#This Row],[Valor del control]]),AND(Tabla135[[#This Row],[No. de Control]]&gt;1,Tabla135[[#This Row],[Desplazamiento en la Matriz]]="Impacto"),AC741-(AC741*Tabla135[[#This Row],[Valor del control]]),AND(Tabla135[[#This Row],[No. de Control]]=1,Tabla135[[#This Row],[Desplazamiento en la Matriz]]="Probabilidad"),E742,AND(Tabla135[[#This Row],[No. de Control]]&gt;1,Tabla135[[#This Row],[Desplazamiento en la Matriz]]="Probabilidad"),AC741),""),"")</f>
        <v/>
      </c>
      <c r="AD742" s="310">
        <f>IFERROR(_xlfn.MINIFS(Tabla135[Probabilidad residual],Tabla135[Id Riesgo],Tabla135[[#This Row],[Id Riesgo]]),"")</f>
        <v>0</v>
      </c>
      <c r="AE742" s="310">
        <f>IFERROR(_xlfn.MINIFS(Tabla135[Impacto residual],Tabla135[Id Riesgo],Tabla135[[#This Row],[Id Riesgo]]),"")</f>
        <v>0</v>
      </c>
      <c r="AF742" s="310" t="str" cm="1">
        <f t="array" ref="AF7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2" s="310" t="str" cm="1">
        <f t="array" ref="AG7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2" s="213"/>
      <c r="AJ742" s="801">
        <f>_xlfn.MINIFS(Tabla135[Probabilidad residual],Tabla135[Id Riesgo],Tabla135[[#This Row],[Id Riesgo]])</f>
        <v>0</v>
      </c>
      <c r="AK742" s="801">
        <f>_xlfn.MINIFS(Tabla135[Impacto residual],Tabla135[Id Riesgo],Tabla135[[#This Row],[Id Riesgo]])</f>
        <v>0</v>
      </c>
      <c r="AL742" s="801" t="str" cm="1">
        <f t="array" ref="AL742">IFERROR(_xlfn.IFS(AND(AJ742&gt;=CONFIGURACIÓN!$BF$6,AJ742&lt;=CONFIGURACIÓN!$BG$6),CONFIGURACIÓN!$BE$6,AND(AJ742&gt;=CONFIGURACIÓN!$BF$7,AJ742&lt;=CONFIGURACIÓN!$BG$7),CONFIGURACIÓN!$BE$7,AND(AJ742&gt;=CONFIGURACIÓN!$BF$8,AJ742&lt;=CONFIGURACIÓN!$BG$8),CONFIGURACIÓN!$BE$8,AND(AJ742&gt;=CONFIGURACIÓN!$BF$9,AJ742&lt;=CONFIGURACIÓN!$BG$9),CONFIGURACIÓN!$BE$9,AND(AJ742&gt;=CONFIGURACIÓN!$BF$10,AJ742&lt;=CONFIGURACIÓN!$BG$10),CONFIGURACIÓN!$BE$10),"")</f>
        <v/>
      </c>
      <c r="AM742" s="801" t="str" cm="1">
        <f t="array" ref="AM742">IFERROR(_xlfn.IFS(AND(AK742&gt;=CONFIGURACIÓN!$BJ$6,AK742&lt;=CONFIGURACIÓN!$BK$6),CONFIGURACIÓN!$BI$6,AND(AK742&gt;=CONFIGURACIÓN!$BJ$7,AK742&lt;=CONFIGURACIÓN!$BK$7),CONFIGURACIÓN!$BI$7,AND(AK742&gt;=CONFIGURACIÓN!$BJ$8,AK742&lt;=CONFIGURACIÓN!$BK$8),CONFIGURACIÓN!$BI$8,AND(AK742&gt;=CONFIGURACIÓN!$BJ$9,AK742&lt;=CONFIGURACIÓN!$BK$9),CONFIGURACIÓN!$BI$9,AND(AK742&gt;=CONFIGURACIÓN!$BJ$10,AK742&lt;=CONFIGURACIÓN!$BK$10),CONFIGURACIÓN!$BI$10),"")</f>
        <v/>
      </c>
      <c r="AN742" s="213"/>
      <c r="AO742" s="213"/>
      <c r="AP742" s="213"/>
      <c r="AQ742" s="213"/>
      <c r="AR742" s="213"/>
      <c r="AS742" s="213"/>
      <c r="AT742" s="213"/>
      <c r="AU742" s="213"/>
      <c r="AV742" s="213"/>
      <c r="AW742" s="213"/>
      <c r="AX742" s="213"/>
      <c r="AY742" s="213"/>
    </row>
    <row r="743" spans="1:51" ht="14.6" x14ac:dyDescent="0.4">
      <c r="A743" s="783" t="str">
        <f>Tabla135[[#This Row],[Id Riesgo]]</f>
        <v>RC74</v>
      </c>
      <c r="B743" s="784" t="str">
        <f>Tabla135[[#This Row],[Riesgo]]</f>
        <v/>
      </c>
      <c r="C743" s="776" t="b">
        <f>Tabla135[[#This Row],[Identificado en paso 1 y 2?]]</f>
        <v>0</v>
      </c>
      <c r="D743" s="801" t="str">
        <f>_xlfn.XLOOKUP(Tabla135[[#This Row],[Id Riesgo]],Tabla13[Id Riesgo],Tabla13[Probabilidad],"",1)</f>
        <v/>
      </c>
      <c r="E743" s="801" t="str">
        <f>IF(C743=TRUE,_xlfn.XLOOKUP(Tabla135[[#This Row],[Id Riesgo]],Tabla13[Id Riesgo],Tabla13[Porcentaje Impacto],"",1),"")</f>
        <v/>
      </c>
      <c r="F743" s="290" t="str">
        <f t="shared" ref="F743:F751" si="73">F742</f>
        <v>RC74</v>
      </c>
      <c r="G743" s="414" t="b">
        <f>_xlfn.XLOOKUP(F743,Tabla13[Id Riesgo],Tabla13[Registro diligenciado],FALSE,1)</f>
        <v>0</v>
      </c>
      <c r="H743" s="290" t="str">
        <f>IF(G743,_xlfn.XLOOKUP(F743,Tabla6[Id Riesgo],Tabla6[DESCRIPCIÓN DEL RIESGO],FALSE,1),"")</f>
        <v/>
      </c>
      <c r="I743" s="327" t="str">
        <f>_xlfn.XLOOKUP(Tabla135[[#This Row],[Id Riesgo]],Tabla13[Id Riesgo],Tabla13[Probabilidad])</f>
        <v/>
      </c>
      <c r="J743" s="327" t="str">
        <f>_xlfn.XLOOKUP(Tabla135[[#This Row],[Id Riesgo]],Tabla13[Id Riesgo],Tabla13[Porcentaje Impacto],"",1)</f>
        <v/>
      </c>
      <c r="K743" s="311">
        <v>2</v>
      </c>
      <c r="L743" s="314"/>
      <c r="M743" s="314"/>
      <c r="N743" s="314"/>
      <c r="O743" s="295"/>
      <c r="P743" s="314"/>
      <c r="Q743" s="328" t="str">
        <f>_xlfn.TEXTJOIN(" ",TRUE,Tabla135[[#This Row],[Actividad - Acción ¿Qué?
Inicia con verbo]],Tabla135[[#This Row],[Complemento
(Observaciones o desviaciones)]])</f>
        <v/>
      </c>
      <c r="R743" s="295"/>
      <c r="S743" s="327" t="str">
        <f>_xlfn.XLOOKUP(Tabla135[[#This Row],[Tipo de control]],Tabla7[Tipo de control],Tabla7[Peso],"",1)</f>
        <v/>
      </c>
      <c r="T743" s="290" t="str">
        <f>_xlfn.XLOOKUP(Tabla135[[#This Row],[Tipo de control]],Tabla7[Tipo de control],Tabla7[Afectación matriz],"",1)</f>
        <v/>
      </c>
      <c r="U743" s="295"/>
      <c r="V743" s="327" t="str">
        <f>_xlfn.XLOOKUP(Tabla135[[#This Row],[Implementación]],Tabla11[Implementación],Tabla11[Peso],"",1)</f>
        <v/>
      </c>
      <c r="W743" s="295"/>
      <c r="X743" s="295"/>
      <c r="Y743" s="295"/>
      <c r="Z743" s="295"/>
      <c r="AA743" s="310" t="str">
        <f>IFERROR(Tabla135[[#This Row],[Peso del control]]+Tabla135[[#This Row],[Peso de la implementación]],"")</f>
        <v/>
      </c>
      <c r="AB743" s="310" t="str" cm="1">
        <f t="array" ref="AB743">IFERROR(IF(Tabla135[[#This Row],[Registro diligenciado]]=TRUE,_xlfn.IFS(AND(Tabla135[[#This Row],[No. de Control]]=1,Tabla135[[#This Row],[Desplazamiento en la Matriz]]="Probabilidad"),D743-(D743*Tabla135[[#This Row],[Valor del control]]),AND(Tabla135[[#This Row],[No. de Control]]&gt;1,Tabla135[[#This Row],[Desplazamiento en la Matriz]]="Probabilidad"),AB742-(AB742*Tabla135[[#This Row],[Valor del control]]),AND(Tabla135[[#This Row],[No. de Control]]=1,Tabla135[[#This Row],[Desplazamiento en la Matriz]]="Impacto"),D743,AND(Tabla135[[#This Row],[No. de Control]]&gt;1,Tabla135[[#This Row],[Desplazamiento en la Matriz]]="Impacto"),AB742),""),"")</f>
        <v/>
      </c>
      <c r="AC743" s="310" t="str" cm="1">
        <f t="array" ref="AC743">IFERROR(IF(Tabla135[[#This Row],[Registro diligenciado]]=TRUE,_xlfn.IFS(AND(Tabla135[[#This Row],[No. de Control]]=1,Tabla135[[#This Row],[Desplazamiento en la Matriz]]="Impacto"),E743-(E743*Tabla135[[#This Row],[Valor del control]]),AND(Tabla135[[#This Row],[No. de Control]]&gt;1,Tabla135[[#This Row],[Desplazamiento en la Matriz]]="Impacto"),AC742-(AC742*Tabla135[[#This Row],[Valor del control]]),AND(Tabla135[[#This Row],[No. de Control]]=1,Tabla135[[#This Row],[Desplazamiento en la Matriz]]="Probabilidad"),E743,AND(Tabla135[[#This Row],[No. de Control]]&gt;1,Tabla135[[#This Row],[Desplazamiento en la Matriz]]="Probabilidad"),AC742),""),"")</f>
        <v/>
      </c>
      <c r="AD743" s="310">
        <f>IFERROR(_xlfn.MINIFS(Tabla135[Probabilidad residual],Tabla135[Id Riesgo],Tabla135[[#This Row],[Id Riesgo]]),"")</f>
        <v>0</v>
      </c>
      <c r="AE743" s="310">
        <f>IFERROR(_xlfn.MINIFS(Tabla135[Impacto residual],Tabla135[Id Riesgo],Tabla135[[#This Row],[Id Riesgo]]),"")</f>
        <v>0</v>
      </c>
      <c r="AF743" s="310" t="str" cm="1">
        <f t="array" ref="AF7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3" s="310" t="str" cm="1">
        <f t="array" ref="AG7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3" s="213"/>
      <c r="AJ743" s="801">
        <f>_xlfn.MINIFS(Tabla135[Probabilidad residual],Tabla135[Id Riesgo],Tabla135[[#This Row],[Id Riesgo]])</f>
        <v>0</v>
      </c>
      <c r="AK743" s="801">
        <f>_xlfn.MINIFS(Tabla135[Impacto residual],Tabla135[Id Riesgo],Tabla135[[#This Row],[Id Riesgo]])</f>
        <v>0</v>
      </c>
      <c r="AL743" s="801"/>
      <c r="AM743" s="801"/>
      <c r="AN743" s="213"/>
      <c r="AO743" s="213"/>
      <c r="AP743" s="213"/>
      <c r="AQ743" s="213"/>
      <c r="AR743" s="213"/>
      <c r="AS743" s="213"/>
      <c r="AT743" s="213"/>
      <c r="AU743" s="213"/>
      <c r="AV743" s="213"/>
      <c r="AW743" s="213"/>
      <c r="AX743" s="213"/>
      <c r="AY743" s="213"/>
    </row>
    <row r="744" spans="1:51" ht="14.6" x14ac:dyDescent="0.4">
      <c r="A744" s="783" t="str">
        <f>Tabla135[[#This Row],[Id Riesgo]]</f>
        <v>RC74</v>
      </c>
      <c r="B744" s="784" t="str">
        <f>Tabla135[[#This Row],[Riesgo]]</f>
        <v/>
      </c>
      <c r="C744" s="776" t="b">
        <f>Tabla135[[#This Row],[Identificado en paso 1 y 2?]]</f>
        <v>0</v>
      </c>
      <c r="D744" s="801" t="str">
        <f>_xlfn.XLOOKUP(Tabla135[[#This Row],[Id Riesgo]],Tabla13[Id Riesgo],Tabla13[Probabilidad],"",1)</f>
        <v/>
      </c>
      <c r="E744" s="801" t="str">
        <f>IF(C744=TRUE,_xlfn.XLOOKUP(Tabla135[[#This Row],[Id Riesgo]],Tabla13[Id Riesgo],Tabla13[Porcentaje Impacto],"",1),"")</f>
        <v/>
      </c>
      <c r="F744" s="290" t="str">
        <f t="shared" si="73"/>
        <v>RC74</v>
      </c>
      <c r="G744" s="414" t="b">
        <f>_xlfn.XLOOKUP(F744,Tabla13[Id Riesgo],Tabla13[Registro diligenciado],FALSE,1)</f>
        <v>0</v>
      </c>
      <c r="H744" s="290" t="str">
        <f>IF(G744,_xlfn.XLOOKUP(F744,Tabla6[Id Riesgo],Tabla6[DESCRIPCIÓN DEL RIESGO],FALSE,1),"")</f>
        <v/>
      </c>
      <c r="I744" s="327" t="str">
        <f>_xlfn.XLOOKUP(Tabla135[[#This Row],[Id Riesgo]],Tabla13[Id Riesgo],Tabla13[Probabilidad])</f>
        <v/>
      </c>
      <c r="J744" s="327" t="str">
        <f>_xlfn.XLOOKUP(Tabla135[[#This Row],[Id Riesgo]],Tabla13[Id Riesgo],Tabla13[Porcentaje Impacto],"",1)</f>
        <v/>
      </c>
      <c r="K744" s="311">
        <v>3</v>
      </c>
      <c r="L744" s="314"/>
      <c r="M744" s="314"/>
      <c r="N744" s="314"/>
      <c r="O744" s="295"/>
      <c r="P744" s="314"/>
      <c r="Q744" s="328" t="str">
        <f>_xlfn.TEXTJOIN(" ",TRUE,Tabla135[[#This Row],[Actividad - Acción ¿Qué?
Inicia con verbo]],Tabla135[[#This Row],[Complemento
(Observaciones o desviaciones)]])</f>
        <v/>
      </c>
      <c r="R744" s="295"/>
      <c r="S744" s="327" t="str">
        <f>_xlfn.XLOOKUP(Tabla135[[#This Row],[Tipo de control]],Tabla7[Tipo de control],Tabla7[Peso],"",1)</f>
        <v/>
      </c>
      <c r="T744" s="290" t="str">
        <f>_xlfn.XLOOKUP(Tabla135[[#This Row],[Tipo de control]],Tabla7[Tipo de control],Tabla7[Afectación matriz],"",1)</f>
        <v/>
      </c>
      <c r="U744" s="295"/>
      <c r="V744" s="327" t="str">
        <f>_xlfn.XLOOKUP(Tabla135[[#This Row],[Implementación]],Tabla11[Implementación],Tabla11[Peso],"",1)</f>
        <v/>
      </c>
      <c r="W744" s="295"/>
      <c r="X744" s="295"/>
      <c r="Y744" s="295"/>
      <c r="Z744" s="295"/>
      <c r="AA744" s="310" t="str">
        <f>IFERROR(Tabla135[[#This Row],[Peso del control]]+Tabla135[[#This Row],[Peso de la implementación]],"")</f>
        <v/>
      </c>
      <c r="AB744" s="310" t="str" cm="1">
        <f t="array" ref="AB744">IFERROR(IF(Tabla135[[#This Row],[Registro diligenciado]]=TRUE,_xlfn.IFS(AND(Tabla135[[#This Row],[No. de Control]]=1,Tabla135[[#This Row],[Desplazamiento en la Matriz]]="Probabilidad"),D744-(D744*Tabla135[[#This Row],[Valor del control]]),AND(Tabla135[[#This Row],[No. de Control]]&gt;1,Tabla135[[#This Row],[Desplazamiento en la Matriz]]="Probabilidad"),AB743-(AB743*Tabla135[[#This Row],[Valor del control]]),AND(Tabla135[[#This Row],[No. de Control]]=1,Tabla135[[#This Row],[Desplazamiento en la Matriz]]="Impacto"),D744,AND(Tabla135[[#This Row],[No. de Control]]&gt;1,Tabla135[[#This Row],[Desplazamiento en la Matriz]]="Impacto"),AB743),""),"")</f>
        <v/>
      </c>
      <c r="AC744" s="310" t="str" cm="1">
        <f t="array" ref="AC744">IFERROR(IF(Tabla135[[#This Row],[Registro diligenciado]]=TRUE,_xlfn.IFS(AND(Tabla135[[#This Row],[No. de Control]]=1,Tabla135[[#This Row],[Desplazamiento en la Matriz]]="Impacto"),E744-(E744*Tabla135[[#This Row],[Valor del control]]),AND(Tabla135[[#This Row],[No. de Control]]&gt;1,Tabla135[[#This Row],[Desplazamiento en la Matriz]]="Impacto"),AC743-(AC743*Tabla135[[#This Row],[Valor del control]]),AND(Tabla135[[#This Row],[No. de Control]]=1,Tabla135[[#This Row],[Desplazamiento en la Matriz]]="Probabilidad"),E744,AND(Tabla135[[#This Row],[No. de Control]]&gt;1,Tabla135[[#This Row],[Desplazamiento en la Matriz]]="Probabilidad"),AC743),""),"")</f>
        <v/>
      </c>
      <c r="AD744" s="310">
        <f>IFERROR(_xlfn.MINIFS(Tabla135[Probabilidad residual],Tabla135[Id Riesgo],Tabla135[[#This Row],[Id Riesgo]]),"")</f>
        <v>0</v>
      </c>
      <c r="AE744" s="310">
        <f>IFERROR(_xlfn.MINIFS(Tabla135[Impacto residual],Tabla135[Id Riesgo],Tabla135[[#This Row],[Id Riesgo]]),"")</f>
        <v>0</v>
      </c>
      <c r="AF744" s="310" t="str" cm="1">
        <f t="array" ref="AF7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4" s="310" t="str" cm="1">
        <f t="array" ref="AG7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4" s="213"/>
      <c r="AJ744" s="801">
        <f>_xlfn.MINIFS(Tabla135[Probabilidad residual],Tabla135[Id Riesgo],Tabla135[[#This Row],[Id Riesgo]])</f>
        <v>0</v>
      </c>
      <c r="AK744" s="801">
        <f>_xlfn.MINIFS(Tabla135[Impacto residual],Tabla135[Id Riesgo],Tabla135[[#This Row],[Id Riesgo]])</f>
        <v>0</v>
      </c>
      <c r="AL744" s="801"/>
      <c r="AM744" s="801"/>
      <c r="AN744" s="213"/>
      <c r="AO744" s="213"/>
      <c r="AP744" s="213"/>
      <c r="AQ744" s="213"/>
      <c r="AR744" s="213"/>
      <c r="AS744" s="213"/>
      <c r="AT744" s="213"/>
      <c r="AU744" s="213"/>
      <c r="AV744" s="213"/>
      <c r="AW744" s="213"/>
      <c r="AX744" s="213"/>
      <c r="AY744" s="213"/>
    </row>
    <row r="745" spans="1:51" ht="14.6" x14ac:dyDescent="0.4">
      <c r="A745" s="783" t="str">
        <f>Tabla135[[#This Row],[Id Riesgo]]</f>
        <v>RC74</v>
      </c>
      <c r="B745" s="784" t="str">
        <f>Tabla135[[#This Row],[Riesgo]]</f>
        <v/>
      </c>
      <c r="C745" s="776" t="b">
        <f>Tabla135[[#This Row],[Identificado en paso 1 y 2?]]</f>
        <v>0</v>
      </c>
      <c r="D745" s="801" t="str">
        <f>_xlfn.XLOOKUP(Tabla135[[#This Row],[Id Riesgo]],Tabla13[Id Riesgo],Tabla13[Probabilidad],"",1)</f>
        <v/>
      </c>
      <c r="E745" s="801" t="str">
        <f>IF(C745=TRUE,_xlfn.XLOOKUP(Tabla135[[#This Row],[Id Riesgo]],Tabla13[Id Riesgo],Tabla13[Porcentaje Impacto],"",1),"")</f>
        <v/>
      </c>
      <c r="F745" s="290" t="str">
        <f t="shared" si="73"/>
        <v>RC74</v>
      </c>
      <c r="G745" s="414" t="b">
        <f>_xlfn.XLOOKUP(F745,Tabla13[Id Riesgo],Tabla13[Registro diligenciado],FALSE,1)</f>
        <v>0</v>
      </c>
      <c r="H745" s="290" t="str">
        <f>IF(G745,_xlfn.XLOOKUP(F745,Tabla6[Id Riesgo],Tabla6[DESCRIPCIÓN DEL RIESGO],FALSE,1),"")</f>
        <v/>
      </c>
      <c r="I745" s="327" t="str">
        <f>_xlfn.XLOOKUP(Tabla135[[#This Row],[Id Riesgo]],Tabla13[Id Riesgo],Tabla13[Probabilidad])</f>
        <v/>
      </c>
      <c r="J745" s="327" t="str">
        <f>_xlfn.XLOOKUP(Tabla135[[#This Row],[Id Riesgo]],Tabla13[Id Riesgo],Tabla13[Porcentaje Impacto],"",1)</f>
        <v/>
      </c>
      <c r="K745" s="311">
        <v>4</v>
      </c>
      <c r="L745" s="314"/>
      <c r="M745" s="314"/>
      <c r="N745" s="314"/>
      <c r="O745" s="295"/>
      <c r="P745" s="314"/>
      <c r="Q745" s="328" t="str">
        <f>_xlfn.TEXTJOIN(" ",TRUE,Tabla135[[#This Row],[Actividad - Acción ¿Qué?
Inicia con verbo]],Tabla135[[#This Row],[Complemento
(Observaciones o desviaciones)]])</f>
        <v/>
      </c>
      <c r="R745" s="295"/>
      <c r="S745" s="327" t="str">
        <f>_xlfn.XLOOKUP(Tabla135[[#This Row],[Tipo de control]],Tabla7[Tipo de control],Tabla7[Peso],"",1)</f>
        <v/>
      </c>
      <c r="T745" s="290" t="str">
        <f>_xlfn.XLOOKUP(Tabla135[[#This Row],[Tipo de control]],Tabla7[Tipo de control],Tabla7[Afectación matriz],"",1)</f>
        <v/>
      </c>
      <c r="U745" s="295"/>
      <c r="V745" s="327" t="str">
        <f>_xlfn.XLOOKUP(Tabla135[[#This Row],[Implementación]],Tabla11[Implementación],Tabla11[Peso],"",1)</f>
        <v/>
      </c>
      <c r="W745" s="295"/>
      <c r="X745" s="295"/>
      <c r="Y745" s="295"/>
      <c r="Z745" s="295"/>
      <c r="AA745" s="310" t="str">
        <f>IFERROR(Tabla135[[#This Row],[Peso del control]]+Tabla135[[#This Row],[Peso de la implementación]],"")</f>
        <v/>
      </c>
      <c r="AB745" s="310" t="str" cm="1">
        <f t="array" ref="AB745">IFERROR(IF(Tabla135[[#This Row],[Registro diligenciado]]=TRUE,_xlfn.IFS(AND(Tabla135[[#This Row],[No. de Control]]=1,Tabla135[[#This Row],[Desplazamiento en la Matriz]]="Probabilidad"),D745-(D745*Tabla135[[#This Row],[Valor del control]]),AND(Tabla135[[#This Row],[No. de Control]]&gt;1,Tabla135[[#This Row],[Desplazamiento en la Matriz]]="Probabilidad"),AB744-(AB744*Tabla135[[#This Row],[Valor del control]]),AND(Tabla135[[#This Row],[No. de Control]]=1,Tabla135[[#This Row],[Desplazamiento en la Matriz]]="Impacto"),D745,AND(Tabla135[[#This Row],[No. de Control]]&gt;1,Tabla135[[#This Row],[Desplazamiento en la Matriz]]="Impacto"),AB744),""),"")</f>
        <v/>
      </c>
      <c r="AC745" s="310" t="str" cm="1">
        <f t="array" ref="AC745">IFERROR(IF(Tabla135[[#This Row],[Registro diligenciado]]=TRUE,_xlfn.IFS(AND(Tabla135[[#This Row],[No. de Control]]=1,Tabla135[[#This Row],[Desplazamiento en la Matriz]]="Impacto"),E745-(E745*Tabla135[[#This Row],[Valor del control]]),AND(Tabla135[[#This Row],[No. de Control]]&gt;1,Tabla135[[#This Row],[Desplazamiento en la Matriz]]="Impacto"),AC744-(AC744*Tabla135[[#This Row],[Valor del control]]),AND(Tabla135[[#This Row],[No. de Control]]=1,Tabla135[[#This Row],[Desplazamiento en la Matriz]]="Probabilidad"),E745,AND(Tabla135[[#This Row],[No. de Control]]&gt;1,Tabla135[[#This Row],[Desplazamiento en la Matriz]]="Probabilidad"),AC744),""),"")</f>
        <v/>
      </c>
      <c r="AD745" s="310">
        <f>IFERROR(_xlfn.MINIFS(Tabla135[Probabilidad residual],Tabla135[Id Riesgo],Tabla135[[#This Row],[Id Riesgo]]),"")</f>
        <v>0</v>
      </c>
      <c r="AE745" s="310">
        <f>IFERROR(_xlfn.MINIFS(Tabla135[Impacto residual],Tabla135[Id Riesgo],Tabla135[[#This Row],[Id Riesgo]]),"")</f>
        <v>0</v>
      </c>
      <c r="AF745" s="310" t="str" cm="1">
        <f t="array" ref="AF7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5" s="310" t="str" cm="1">
        <f t="array" ref="AG7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5" s="213"/>
      <c r="AJ745" s="801">
        <f>_xlfn.MINIFS(Tabla135[Probabilidad residual],Tabla135[Id Riesgo],Tabla135[[#This Row],[Id Riesgo]])</f>
        <v>0</v>
      </c>
      <c r="AK745" s="801">
        <f>_xlfn.MINIFS(Tabla135[Impacto residual],Tabla135[Id Riesgo],Tabla135[[#This Row],[Id Riesgo]])</f>
        <v>0</v>
      </c>
      <c r="AL745" s="801"/>
      <c r="AM745" s="801"/>
      <c r="AN745" s="213"/>
      <c r="AO745" s="213"/>
      <c r="AP745" s="213"/>
      <c r="AQ745" s="213"/>
      <c r="AR745" s="213"/>
      <c r="AS745" s="213"/>
      <c r="AT745" s="213"/>
      <c r="AU745" s="213"/>
      <c r="AV745" s="213"/>
      <c r="AW745" s="213"/>
      <c r="AX745" s="213"/>
      <c r="AY745" s="213"/>
    </row>
    <row r="746" spans="1:51" ht="14.6" x14ac:dyDescent="0.4">
      <c r="A746" s="783" t="str">
        <f>Tabla135[[#This Row],[Id Riesgo]]</f>
        <v>RC74</v>
      </c>
      <c r="B746" s="784" t="str">
        <f>Tabla135[[#This Row],[Riesgo]]</f>
        <v/>
      </c>
      <c r="C746" s="776" t="b">
        <f>Tabla135[[#This Row],[Identificado en paso 1 y 2?]]</f>
        <v>0</v>
      </c>
      <c r="D746" s="801" t="str">
        <f>_xlfn.XLOOKUP(Tabla135[[#This Row],[Id Riesgo]],Tabla13[Id Riesgo],Tabla13[Probabilidad],"",1)</f>
        <v/>
      </c>
      <c r="E746" s="801" t="str">
        <f>IF(C746=TRUE,_xlfn.XLOOKUP(Tabla135[[#This Row],[Id Riesgo]],Tabla13[Id Riesgo],Tabla13[Porcentaje Impacto],"",1),"")</f>
        <v/>
      </c>
      <c r="F746" s="290" t="str">
        <f t="shared" si="73"/>
        <v>RC74</v>
      </c>
      <c r="G746" s="414" t="b">
        <f>_xlfn.XLOOKUP(F746,Tabla13[Id Riesgo],Tabla13[Registro diligenciado],FALSE,1)</f>
        <v>0</v>
      </c>
      <c r="H746" s="290" t="str">
        <f>IF(G746,_xlfn.XLOOKUP(F746,Tabla6[Id Riesgo],Tabla6[DESCRIPCIÓN DEL RIESGO],FALSE,1),"")</f>
        <v/>
      </c>
      <c r="I746" s="327" t="str">
        <f>_xlfn.XLOOKUP(Tabla135[[#This Row],[Id Riesgo]],Tabla13[Id Riesgo],Tabla13[Probabilidad])</f>
        <v/>
      </c>
      <c r="J746" s="327" t="str">
        <f>_xlfn.XLOOKUP(Tabla135[[#This Row],[Id Riesgo]],Tabla13[Id Riesgo],Tabla13[Porcentaje Impacto],"",1)</f>
        <v/>
      </c>
      <c r="K746" s="311">
        <v>5</v>
      </c>
      <c r="L746" s="314"/>
      <c r="M746" s="314"/>
      <c r="N746" s="314"/>
      <c r="O746" s="295"/>
      <c r="P746" s="314"/>
      <c r="Q746" s="328" t="str">
        <f>_xlfn.TEXTJOIN(" ",TRUE,Tabla135[[#This Row],[Actividad - Acción ¿Qué?
Inicia con verbo]],Tabla135[[#This Row],[Complemento
(Observaciones o desviaciones)]])</f>
        <v/>
      </c>
      <c r="R746" s="295"/>
      <c r="S746" s="327" t="str">
        <f>_xlfn.XLOOKUP(Tabla135[[#This Row],[Tipo de control]],Tabla7[Tipo de control],Tabla7[Peso],"",1)</f>
        <v/>
      </c>
      <c r="T746" s="290" t="str">
        <f>_xlfn.XLOOKUP(Tabla135[[#This Row],[Tipo de control]],Tabla7[Tipo de control],Tabla7[Afectación matriz],"",1)</f>
        <v/>
      </c>
      <c r="U746" s="295"/>
      <c r="V746" s="327" t="str">
        <f>_xlfn.XLOOKUP(Tabla135[[#This Row],[Implementación]],Tabla11[Implementación],Tabla11[Peso],"",1)</f>
        <v/>
      </c>
      <c r="W746" s="295"/>
      <c r="X746" s="295"/>
      <c r="Y746" s="295"/>
      <c r="Z746" s="295"/>
      <c r="AA746" s="310" t="str">
        <f>IFERROR(Tabla135[[#This Row],[Peso del control]]+Tabla135[[#This Row],[Peso de la implementación]],"")</f>
        <v/>
      </c>
      <c r="AB746" s="310" t="str" cm="1">
        <f t="array" ref="AB746">IFERROR(IF(Tabla135[[#This Row],[Registro diligenciado]]=TRUE,_xlfn.IFS(AND(Tabla135[[#This Row],[No. de Control]]=1,Tabla135[[#This Row],[Desplazamiento en la Matriz]]="Probabilidad"),D746-(D746*Tabla135[[#This Row],[Valor del control]]),AND(Tabla135[[#This Row],[No. de Control]]&gt;1,Tabla135[[#This Row],[Desplazamiento en la Matriz]]="Probabilidad"),AB745-(AB745*Tabla135[[#This Row],[Valor del control]]),AND(Tabla135[[#This Row],[No. de Control]]=1,Tabla135[[#This Row],[Desplazamiento en la Matriz]]="Impacto"),D746,AND(Tabla135[[#This Row],[No. de Control]]&gt;1,Tabla135[[#This Row],[Desplazamiento en la Matriz]]="Impacto"),AB745),""),"")</f>
        <v/>
      </c>
      <c r="AC746" s="310" t="str" cm="1">
        <f t="array" ref="AC746">IFERROR(IF(Tabla135[[#This Row],[Registro diligenciado]]=TRUE,_xlfn.IFS(AND(Tabla135[[#This Row],[No. de Control]]=1,Tabla135[[#This Row],[Desplazamiento en la Matriz]]="Impacto"),E746-(E746*Tabla135[[#This Row],[Valor del control]]),AND(Tabla135[[#This Row],[No. de Control]]&gt;1,Tabla135[[#This Row],[Desplazamiento en la Matriz]]="Impacto"),AC745-(AC745*Tabla135[[#This Row],[Valor del control]]),AND(Tabla135[[#This Row],[No. de Control]]=1,Tabla135[[#This Row],[Desplazamiento en la Matriz]]="Probabilidad"),E746,AND(Tabla135[[#This Row],[No. de Control]]&gt;1,Tabla135[[#This Row],[Desplazamiento en la Matriz]]="Probabilidad"),AC745),""),"")</f>
        <v/>
      </c>
      <c r="AD746" s="310">
        <f>IFERROR(_xlfn.MINIFS(Tabla135[Probabilidad residual],Tabla135[Id Riesgo],Tabla135[[#This Row],[Id Riesgo]]),"")</f>
        <v>0</v>
      </c>
      <c r="AE746" s="310">
        <f>IFERROR(_xlfn.MINIFS(Tabla135[Impacto residual],Tabla135[Id Riesgo],Tabla135[[#This Row],[Id Riesgo]]),"")</f>
        <v>0</v>
      </c>
      <c r="AF746" s="310" t="str" cm="1">
        <f t="array" ref="AF7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6" s="310" t="str" cm="1">
        <f t="array" ref="AG7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6" s="213"/>
      <c r="AJ746" s="801">
        <f>_xlfn.MINIFS(Tabla135[Probabilidad residual],Tabla135[Id Riesgo],Tabla135[[#This Row],[Id Riesgo]])</f>
        <v>0</v>
      </c>
      <c r="AK746" s="801">
        <f>_xlfn.MINIFS(Tabla135[Impacto residual],Tabla135[Id Riesgo],Tabla135[[#This Row],[Id Riesgo]])</f>
        <v>0</v>
      </c>
      <c r="AL746" s="801"/>
      <c r="AM746" s="801"/>
      <c r="AN746" s="213"/>
      <c r="AO746" s="213"/>
      <c r="AP746" s="213"/>
      <c r="AQ746" s="213"/>
      <c r="AR746" s="213"/>
      <c r="AS746" s="213"/>
      <c r="AT746" s="213"/>
      <c r="AU746" s="213"/>
      <c r="AV746" s="213"/>
      <c r="AW746" s="213"/>
      <c r="AX746" s="213"/>
      <c r="AY746" s="213"/>
    </row>
    <row r="747" spans="1:51" ht="14.6" x14ac:dyDescent="0.4">
      <c r="A747" s="783" t="str">
        <f>Tabla135[[#This Row],[Id Riesgo]]</f>
        <v>RC74</v>
      </c>
      <c r="B747" s="784" t="str">
        <f>Tabla135[[#This Row],[Riesgo]]</f>
        <v/>
      </c>
      <c r="C747" s="776" t="b">
        <f>Tabla135[[#This Row],[Identificado en paso 1 y 2?]]</f>
        <v>0</v>
      </c>
      <c r="D747" s="801" t="str">
        <f>_xlfn.XLOOKUP(Tabla135[[#This Row],[Id Riesgo]],Tabla13[Id Riesgo],Tabla13[Probabilidad],"",1)</f>
        <v/>
      </c>
      <c r="E747" s="801" t="str">
        <f>IF(C747=TRUE,_xlfn.XLOOKUP(Tabla135[[#This Row],[Id Riesgo]],Tabla13[Id Riesgo],Tabla13[Porcentaje Impacto],"",1),"")</f>
        <v/>
      </c>
      <c r="F747" s="290" t="str">
        <f t="shared" si="73"/>
        <v>RC74</v>
      </c>
      <c r="G747" s="414" t="b">
        <f>_xlfn.XLOOKUP(F747,Tabla13[Id Riesgo],Tabla13[Registro diligenciado],FALSE,1)</f>
        <v>0</v>
      </c>
      <c r="H747" s="290" t="str">
        <f>IF(G747,_xlfn.XLOOKUP(F747,Tabla6[Id Riesgo],Tabla6[DESCRIPCIÓN DEL RIESGO],FALSE,1),"")</f>
        <v/>
      </c>
      <c r="I747" s="327" t="str">
        <f>_xlfn.XLOOKUP(Tabla135[[#This Row],[Id Riesgo]],Tabla13[Id Riesgo],Tabla13[Probabilidad])</f>
        <v/>
      </c>
      <c r="J747" s="327" t="str">
        <f>_xlfn.XLOOKUP(Tabla135[[#This Row],[Id Riesgo]],Tabla13[Id Riesgo],Tabla13[Porcentaje Impacto],"",1)</f>
        <v/>
      </c>
      <c r="K747" s="311">
        <v>6</v>
      </c>
      <c r="L747" s="314"/>
      <c r="M747" s="314"/>
      <c r="N747" s="314"/>
      <c r="O747" s="295"/>
      <c r="P747" s="314"/>
      <c r="Q747" s="328" t="str">
        <f>_xlfn.TEXTJOIN(" ",TRUE,Tabla135[[#This Row],[Actividad - Acción ¿Qué?
Inicia con verbo]],Tabla135[[#This Row],[Complemento
(Observaciones o desviaciones)]])</f>
        <v/>
      </c>
      <c r="R747" s="295"/>
      <c r="S747" s="327" t="str">
        <f>_xlfn.XLOOKUP(Tabla135[[#This Row],[Tipo de control]],Tabla7[Tipo de control],Tabla7[Peso],"",1)</f>
        <v/>
      </c>
      <c r="T747" s="290" t="str">
        <f>_xlfn.XLOOKUP(Tabla135[[#This Row],[Tipo de control]],Tabla7[Tipo de control],Tabla7[Afectación matriz],"",1)</f>
        <v/>
      </c>
      <c r="U747" s="295"/>
      <c r="V747" s="327" t="str">
        <f>_xlfn.XLOOKUP(Tabla135[[#This Row],[Implementación]],Tabla11[Implementación],Tabla11[Peso],"",1)</f>
        <v/>
      </c>
      <c r="W747" s="295"/>
      <c r="X747" s="295"/>
      <c r="Y747" s="295"/>
      <c r="Z747" s="295"/>
      <c r="AA747" s="310" t="str">
        <f>IFERROR(Tabla135[[#This Row],[Peso del control]]+Tabla135[[#This Row],[Peso de la implementación]],"")</f>
        <v/>
      </c>
      <c r="AB747" s="310" t="str" cm="1">
        <f t="array" ref="AB747">IFERROR(IF(Tabla135[[#This Row],[Registro diligenciado]]=TRUE,_xlfn.IFS(AND(Tabla135[[#This Row],[No. de Control]]=1,Tabla135[[#This Row],[Desplazamiento en la Matriz]]="Probabilidad"),D747-(D747*Tabla135[[#This Row],[Valor del control]]),AND(Tabla135[[#This Row],[No. de Control]]&gt;1,Tabla135[[#This Row],[Desplazamiento en la Matriz]]="Probabilidad"),AB746-(AB746*Tabla135[[#This Row],[Valor del control]]),AND(Tabla135[[#This Row],[No. de Control]]=1,Tabla135[[#This Row],[Desplazamiento en la Matriz]]="Impacto"),D747,AND(Tabla135[[#This Row],[No. de Control]]&gt;1,Tabla135[[#This Row],[Desplazamiento en la Matriz]]="Impacto"),AB746),""),"")</f>
        <v/>
      </c>
      <c r="AC747" s="310" t="str" cm="1">
        <f t="array" ref="AC747">IFERROR(IF(Tabla135[[#This Row],[Registro diligenciado]]=TRUE,_xlfn.IFS(AND(Tabla135[[#This Row],[No. de Control]]=1,Tabla135[[#This Row],[Desplazamiento en la Matriz]]="Impacto"),E747-(E747*Tabla135[[#This Row],[Valor del control]]),AND(Tabla135[[#This Row],[No. de Control]]&gt;1,Tabla135[[#This Row],[Desplazamiento en la Matriz]]="Impacto"),AC746-(AC746*Tabla135[[#This Row],[Valor del control]]),AND(Tabla135[[#This Row],[No. de Control]]=1,Tabla135[[#This Row],[Desplazamiento en la Matriz]]="Probabilidad"),E747,AND(Tabla135[[#This Row],[No. de Control]]&gt;1,Tabla135[[#This Row],[Desplazamiento en la Matriz]]="Probabilidad"),AC746),""),"")</f>
        <v/>
      </c>
      <c r="AD747" s="310">
        <f>IFERROR(_xlfn.MINIFS(Tabla135[Probabilidad residual],Tabla135[Id Riesgo],Tabla135[[#This Row],[Id Riesgo]]),"")</f>
        <v>0</v>
      </c>
      <c r="AE747" s="310">
        <f>IFERROR(_xlfn.MINIFS(Tabla135[Impacto residual],Tabla135[Id Riesgo],Tabla135[[#This Row],[Id Riesgo]]),"")</f>
        <v>0</v>
      </c>
      <c r="AF747" s="310" t="str" cm="1">
        <f t="array" ref="AF7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7" s="310" t="str" cm="1">
        <f t="array" ref="AG7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7" s="213"/>
      <c r="AJ747" s="801">
        <f>_xlfn.MINIFS(Tabla135[Probabilidad residual],Tabla135[Id Riesgo],Tabla135[[#This Row],[Id Riesgo]])</f>
        <v>0</v>
      </c>
      <c r="AK747" s="801">
        <f>_xlfn.MINIFS(Tabla135[Impacto residual],Tabla135[Id Riesgo],Tabla135[[#This Row],[Id Riesgo]])</f>
        <v>0</v>
      </c>
      <c r="AL747" s="801"/>
      <c r="AM747" s="801"/>
      <c r="AN747" s="213"/>
      <c r="AO747" s="213"/>
      <c r="AP747" s="213"/>
      <c r="AQ747" s="213"/>
      <c r="AR747" s="213"/>
      <c r="AS747" s="213"/>
      <c r="AT747" s="213"/>
      <c r="AU747" s="213"/>
      <c r="AV747" s="213"/>
      <c r="AW747" s="213"/>
      <c r="AX747" s="213"/>
      <c r="AY747" s="213"/>
    </row>
    <row r="748" spans="1:51" ht="14.6" x14ac:dyDescent="0.4">
      <c r="A748" s="783" t="str">
        <f>Tabla135[[#This Row],[Id Riesgo]]</f>
        <v>RC74</v>
      </c>
      <c r="B748" s="784" t="str">
        <f>Tabla135[[#This Row],[Riesgo]]</f>
        <v/>
      </c>
      <c r="C748" s="776" t="b">
        <f>Tabla135[[#This Row],[Identificado en paso 1 y 2?]]</f>
        <v>0</v>
      </c>
      <c r="D748" s="801" t="str">
        <f>_xlfn.XLOOKUP(Tabla135[[#This Row],[Id Riesgo]],Tabla13[Id Riesgo],Tabla13[Probabilidad],"",1)</f>
        <v/>
      </c>
      <c r="E748" s="801" t="str">
        <f>IF(C748=TRUE,_xlfn.XLOOKUP(Tabla135[[#This Row],[Id Riesgo]],Tabla13[Id Riesgo],Tabla13[Porcentaje Impacto],"",1),"")</f>
        <v/>
      </c>
      <c r="F748" s="290" t="str">
        <f t="shared" si="73"/>
        <v>RC74</v>
      </c>
      <c r="G748" s="414" t="b">
        <f>_xlfn.XLOOKUP(F748,Tabla13[Id Riesgo],Tabla13[Registro diligenciado],FALSE,1)</f>
        <v>0</v>
      </c>
      <c r="H748" s="290" t="str">
        <f>IF(G748,_xlfn.XLOOKUP(F748,Tabla6[Id Riesgo],Tabla6[DESCRIPCIÓN DEL RIESGO],FALSE,1),"")</f>
        <v/>
      </c>
      <c r="I748" s="327" t="str">
        <f>_xlfn.XLOOKUP(Tabla135[[#This Row],[Id Riesgo]],Tabla13[Id Riesgo],Tabla13[Probabilidad])</f>
        <v/>
      </c>
      <c r="J748" s="327" t="str">
        <f>_xlfn.XLOOKUP(Tabla135[[#This Row],[Id Riesgo]],Tabla13[Id Riesgo],Tabla13[Porcentaje Impacto],"",1)</f>
        <v/>
      </c>
      <c r="K748" s="311">
        <v>7</v>
      </c>
      <c r="L748" s="314"/>
      <c r="M748" s="314"/>
      <c r="N748" s="314"/>
      <c r="O748" s="295"/>
      <c r="P748" s="314"/>
      <c r="Q748" s="328" t="str">
        <f>_xlfn.TEXTJOIN(" ",TRUE,Tabla135[[#This Row],[Actividad - Acción ¿Qué?
Inicia con verbo]],Tabla135[[#This Row],[Complemento
(Observaciones o desviaciones)]])</f>
        <v/>
      </c>
      <c r="R748" s="295"/>
      <c r="S748" s="327" t="str">
        <f>_xlfn.XLOOKUP(Tabla135[[#This Row],[Tipo de control]],Tabla7[Tipo de control],Tabla7[Peso],"",1)</f>
        <v/>
      </c>
      <c r="T748" s="290" t="str">
        <f>_xlfn.XLOOKUP(Tabla135[[#This Row],[Tipo de control]],Tabla7[Tipo de control],Tabla7[Afectación matriz],"",1)</f>
        <v/>
      </c>
      <c r="U748" s="295"/>
      <c r="V748" s="327" t="str">
        <f>_xlfn.XLOOKUP(Tabla135[[#This Row],[Implementación]],Tabla11[Implementación],Tabla11[Peso],"",1)</f>
        <v/>
      </c>
      <c r="W748" s="295"/>
      <c r="X748" s="295"/>
      <c r="Y748" s="295"/>
      <c r="Z748" s="295"/>
      <c r="AA748" s="310" t="str">
        <f>IFERROR(Tabla135[[#This Row],[Peso del control]]+Tabla135[[#This Row],[Peso de la implementación]],"")</f>
        <v/>
      </c>
      <c r="AB748" s="310" t="str" cm="1">
        <f t="array" ref="AB748">IFERROR(IF(Tabla135[[#This Row],[Registro diligenciado]]=TRUE,_xlfn.IFS(AND(Tabla135[[#This Row],[No. de Control]]=1,Tabla135[[#This Row],[Desplazamiento en la Matriz]]="Probabilidad"),D748-(D748*Tabla135[[#This Row],[Valor del control]]),AND(Tabla135[[#This Row],[No. de Control]]&gt;1,Tabla135[[#This Row],[Desplazamiento en la Matriz]]="Probabilidad"),AB747-(AB747*Tabla135[[#This Row],[Valor del control]]),AND(Tabla135[[#This Row],[No. de Control]]=1,Tabla135[[#This Row],[Desplazamiento en la Matriz]]="Impacto"),D748,AND(Tabla135[[#This Row],[No. de Control]]&gt;1,Tabla135[[#This Row],[Desplazamiento en la Matriz]]="Impacto"),AB747),""),"")</f>
        <v/>
      </c>
      <c r="AC748" s="310" t="str" cm="1">
        <f t="array" ref="AC748">IFERROR(IF(Tabla135[[#This Row],[Registro diligenciado]]=TRUE,_xlfn.IFS(AND(Tabla135[[#This Row],[No. de Control]]=1,Tabla135[[#This Row],[Desplazamiento en la Matriz]]="Impacto"),E748-(E748*Tabla135[[#This Row],[Valor del control]]),AND(Tabla135[[#This Row],[No. de Control]]&gt;1,Tabla135[[#This Row],[Desplazamiento en la Matriz]]="Impacto"),AC747-(AC747*Tabla135[[#This Row],[Valor del control]]),AND(Tabla135[[#This Row],[No. de Control]]=1,Tabla135[[#This Row],[Desplazamiento en la Matriz]]="Probabilidad"),E748,AND(Tabla135[[#This Row],[No. de Control]]&gt;1,Tabla135[[#This Row],[Desplazamiento en la Matriz]]="Probabilidad"),AC747),""),"")</f>
        <v/>
      </c>
      <c r="AD748" s="310">
        <f>IFERROR(_xlfn.MINIFS(Tabla135[Probabilidad residual],Tabla135[Id Riesgo],Tabla135[[#This Row],[Id Riesgo]]),"")</f>
        <v>0</v>
      </c>
      <c r="AE748" s="310">
        <f>IFERROR(_xlfn.MINIFS(Tabla135[Impacto residual],Tabla135[Id Riesgo],Tabla135[[#This Row],[Id Riesgo]]),"")</f>
        <v>0</v>
      </c>
      <c r="AF748" s="310" t="str" cm="1">
        <f t="array" ref="AF7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8" s="310" t="str" cm="1">
        <f t="array" ref="AG7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8" s="213"/>
      <c r="AJ748" s="801">
        <f>_xlfn.MINIFS(Tabla135[Probabilidad residual],Tabla135[Id Riesgo],Tabla135[[#This Row],[Id Riesgo]])</f>
        <v>0</v>
      </c>
      <c r="AK748" s="801">
        <f>_xlfn.MINIFS(Tabla135[Impacto residual],Tabla135[Id Riesgo],Tabla135[[#This Row],[Id Riesgo]])</f>
        <v>0</v>
      </c>
      <c r="AL748" s="801"/>
      <c r="AM748" s="801"/>
      <c r="AN748" s="213"/>
      <c r="AO748" s="213"/>
      <c r="AP748" s="213"/>
      <c r="AQ748" s="213"/>
      <c r="AR748" s="213"/>
      <c r="AS748" s="213"/>
      <c r="AT748" s="213"/>
      <c r="AU748" s="213"/>
      <c r="AV748" s="213"/>
      <c r="AW748" s="213"/>
      <c r="AX748" s="213"/>
      <c r="AY748" s="213"/>
    </row>
    <row r="749" spans="1:51" ht="14.6" x14ac:dyDescent="0.4">
      <c r="A749" s="783" t="str">
        <f>Tabla135[[#This Row],[Id Riesgo]]</f>
        <v>RC74</v>
      </c>
      <c r="B749" s="784" t="str">
        <f>Tabla135[[#This Row],[Riesgo]]</f>
        <v/>
      </c>
      <c r="C749" s="776" t="b">
        <f>Tabla135[[#This Row],[Identificado en paso 1 y 2?]]</f>
        <v>0</v>
      </c>
      <c r="D749" s="801" t="str">
        <f>_xlfn.XLOOKUP(Tabla135[[#This Row],[Id Riesgo]],Tabla13[Id Riesgo],Tabla13[Probabilidad],"",1)</f>
        <v/>
      </c>
      <c r="E749" s="801" t="str">
        <f>IF(C749=TRUE,_xlfn.XLOOKUP(Tabla135[[#This Row],[Id Riesgo]],Tabla13[Id Riesgo],Tabla13[Porcentaje Impacto],"",1),"")</f>
        <v/>
      </c>
      <c r="F749" s="290" t="str">
        <f t="shared" si="73"/>
        <v>RC74</v>
      </c>
      <c r="G749" s="414" t="b">
        <f>_xlfn.XLOOKUP(F749,Tabla13[Id Riesgo],Tabla13[Registro diligenciado],FALSE,1)</f>
        <v>0</v>
      </c>
      <c r="H749" s="290" t="str">
        <f>IF(G749,_xlfn.XLOOKUP(F749,Tabla6[Id Riesgo],Tabla6[DESCRIPCIÓN DEL RIESGO],FALSE,1),"")</f>
        <v/>
      </c>
      <c r="I749" s="327" t="str">
        <f>_xlfn.XLOOKUP(Tabla135[[#This Row],[Id Riesgo]],Tabla13[Id Riesgo],Tabla13[Probabilidad])</f>
        <v/>
      </c>
      <c r="J749" s="327" t="str">
        <f>_xlfn.XLOOKUP(Tabla135[[#This Row],[Id Riesgo]],Tabla13[Id Riesgo],Tabla13[Porcentaje Impacto],"",1)</f>
        <v/>
      </c>
      <c r="K749" s="311">
        <v>8</v>
      </c>
      <c r="L749" s="314"/>
      <c r="M749" s="314"/>
      <c r="N749" s="314"/>
      <c r="O749" s="295"/>
      <c r="P749" s="314"/>
      <c r="Q749" s="328" t="str">
        <f>_xlfn.TEXTJOIN(" ",TRUE,Tabla135[[#This Row],[Actividad - Acción ¿Qué?
Inicia con verbo]],Tabla135[[#This Row],[Complemento
(Observaciones o desviaciones)]])</f>
        <v/>
      </c>
      <c r="R749" s="295"/>
      <c r="S749" s="327" t="str">
        <f>_xlfn.XLOOKUP(Tabla135[[#This Row],[Tipo de control]],Tabla7[Tipo de control],Tabla7[Peso],"",1)</f>
        <v/>
      </c>
      <c r="T749" s="290" t="str">
        <f>_xlfn.XLOOKUP(Tabla135[[#This Row],[Tipo de control]],Tabla7[Tipo de control],Tabla7[Afectación matriz],"",1)</f>
        <v/>
      </c>
      <c r="U749" s="295"/>
      <c r="V749" s="327" t="str">
        <f>_xlfn.XLOOKUP(Tabla135[[#This Row],[Implementación]],Tabla11[Implementación],Tabla11[Peso],"",1)</f>
        <v/>
      </c>
      <c r="W749" s="295"/>
      <c r="X749" s="295"/>
      <c r="Y749" s="295"/>
      <c r="Z749" s="295"/>
      <c r="AA749" s="310" t="str">
        <f>IFERROR(Tabla135[[#This Row],[Peso del control]]+Tabla135[[#This Row],[Peso de la implementación]],"")</f>
        <v/>
      </c>
      <c r="AB749" s="310" t="str" cm="1">
        <f t="array" ref="AB749">IFERROR(IF(Tabla135[[#This Row],[Registro diligenciado]]=TRUE,_xlfn.IFS(AND(Tabla135[[#This Row],[No. de Control]]=1,Tabla135[[#This Row],[Desplazamiento en la Matriz]]="Probabilidad"),D749-(D749*Tabla135[[#This Row],[Valor del control]]),AND(Tabla135[[#This Row],[No. de Control]]&gt;1,Tabla135[[#This Row],[Desplazamiento en la Matriz]]="Probabilidad"),AB748-(AB748*Tabla135[[#This Row],[Valor del control]]),AND(Tabla135[[#This Row],[No. de Control]]=1,Tabla135[[#This Row],[Desplazamiento en la Matriz]]="Impacto"),D749,AND(Tabla135[[#This Row],[No. de Control]]&gt;1,Tabla135[[#This Row],[Desplazamiento en la Matriz]]="Impacto"),AB748),""),"")</f>
        <v/>
      </c>
      <c r="AC749" s="310" t="str" cm="1">
        <f t="array" ref="AC749">IFERROR(IF(Tabla135[[#This Row],[Registro diligenciado]]=TRUE,_xlfn.IFS(AND(Tabla135[[#This Row],[No. de Control]]=1,Tabla135[[#This Row],[Desplazamiento en la Matriz]]="Impacto"),E749-(E749*Tabla135[[#This Row],[Valor del control]]),AND(Tabla135[[#This Row],[No. de Control]]&gt;1,Tabla135[[#This Row],[Desplazamiento en la Matriz]]="Impacto"),AC748-(AC748*Tabla135[[#This Row],[Valor del control]]),AND(Tabla135[[#This Row],[No. de Control]]=1,Tabla135[[#This Row],[Desplazamiento en la Matriz]]="Probabilidad"),E749,AND(Tabla135[[#This Row],[No. de Control]]&gt;1,Tabla135[[#This Row],[Desplazamiento en la Matriz]]="Probabilidad"),AC748),""),"")</f>
        <v/>
      </c>
      <c r="AD749" s="310">
        <f>IFERROR(_xlfn.MINIFS(Tabla135[Probabilidad residual],Tabla135[Id Riesgo],Tabla135[[#This Row],[Id Riesgo]]),"")</f>
        <v>0</v>
      </c>
      <c r="AE749" s="310">
        <f>IFERROR(_xlfn.MINIFS(Tabla135[Impacto residual],Tabla135[Id Riesgo],Tabla135[[#This Row],[Id Riesgo]]),"")</f>
        <v>0</v>
      </c>
      <c r="AF749" s="310" t="str" cm="1">
        <f t="array" ref="AF7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49" s="310" t="str" cm="1">
        <f t="array" ref="AG7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49" s="213"/>
      <c r="AJ749" s="801">
        <f>_xlfn.MINIFS(Tabla135[Probabilidad residual],Tabla135[Id Riesgo],Tabla135[[#This Row],[Id Riesgo]])</f>
        <v>0</v>
      </c>
      <c r="AK749" s="801">
        <f>_xlfn.MINIFS(Tabla135[Impacto residual],Tabla135[Id Riesgo],Tabla135[[#This Row],[Id Riesgo]])</f>
        <v>0</v>
      </c>
      <c r="AL749" s="801"/>
      <c r="AM749" s="801"/>
      <c r="AN749" s="213"/>
      <c r="AO749" s="213"/>
      <c r="AP749" s="213"/>
      <c r="AQ749" s="213"/>
      <c r="AR749" s="213"/>
      <c r="AS749" s="213"/>
      <c r="AT749" s="213"/>
      <c r="AU749" s="213"/>
      <c r="AV749" s="213"/>
      <c r="AW749" s="213"/>
      <c r="AX749" s="213"/>
      <c r="AY749" s="213"/>
    </row>
    <row r="750" spans="1:51" ht="14.6" x14ac:dyDescent="0.4">
      <c r="A750" s="783" t="str">
        <f>Tabla135[[#This Row],[Id Riesgo]]</f>
        <v>RC74</v>
      </c>
      <c r="B750" s="784" t="str">
        <f>Tabla135[[#This Row],[Riesgo]]</f>
        <v/>
      </c>
      <c r="C750" s="776" t="b">
        <f>Tabla135[[#This Row],[Identificado en paso 1 y 2?]]</f>
        <v>0</v>
      </c>
      <c r="D750" s="801" t="str">
        <f>_xlfn.XLOOKUP(Tabla135[[#This Row],[Id Riesgo]],Tabla13[Id Riesgo],Tabla13[Probabilidad],"",1)</f>
        <v/>
      </c>
      <c r="E750" s="801" t="str">
        <f>IF(C750=TRUE,_xlfn.XLOOKUP(Tabla135[[#This Row],[Id Riesgo]],Tabla13[Id Riesgo],Tabla13[Porcentaje Impacto],"",1),"")</f>
        <v/>
      </c>
      <c r="F750" s="290" t="str">
        <f t="shared" si="73"/>
        <v>RC74</v>
      </c>
      <c r="G750" s="414" t="b">
        <f>_xlfn.XLOOKUP(F750,Tabla13[Id Riesgo],Tabla13[Registro diligenciado],FALSE,1)</f>
        <v>0</v>
      </c>
      <c r="H750" s="290" t="str">
        <f>IF(G750,_xlfn.XLOOKUP(F750,Tabla6[Id Riesgo],Tabla6[DESCRIPCIÓN DEL RIESGO],FALSE,1),"")</f>
        <v/>
      </c>
      <c r="I750" s="327" t="str">
        <f>_xlfn.XLOOKUP(Tabla135[[#This Row],[Id Riesgo]],Tabla13[Id Riesgo],Tabla13[Probabilidad])</f>
        <v/>
      </c>
      <c r="J750" s="327" t="str">
        <f>_xlfn.XLOOKUP(Tabla135[[#This Row],[Id Riesgo]],Tabla13[Id Riesgo],Tabla13[Porcentaje Impacto],"",1)</f>
        <v/>
      </c>
      <c r="K750" s="311">
        <v>9</v>
      </c>
      <c r="L750" s="314"/>
      <c r="M750" s="314"/>
      <c r="N750" s="314"/>
      <c r="O750" s="295"/>
      <c r="P750" s="314"/>
      <c r="Q750" s="328" t="str">
        <f>_xlfn.TEXTJOIN(" ",TRUE,Tabla135[[#This Row],[Actividad - Acción ¿Qué?
Inicia con verbo]],Tabla135[[#This Row],[Complemento
(Observaciones o desviaciones)]])</f>
        <v/>
      </c>
      <c r="R750" s="295"/>
      <c r="S750" s="327" t="str">
        <f>_xlfn.XLOOKUP(Tabla135[[#This Row],[Tipo de control]],Tabla7[Tipo de control],Tabla7[Peso],"",1)</f>
        <v/>
      </c>
      <c r="T750" s="290" t="str">
        <f>_xlfn.XLOOKUP(Tabla135[[#This Row],[Tipo de control]],Tabla7[Tipo de control],Tabla7[Afectación matriz],"",1)</f>
        <v/>
      </c>
      <c r="U750" s="295"/>
      <c r="V750" s="327" t="str">
        <f>_xlfn.XLOOKUP(Tabla135[[#This Row],[Implementación]],Tabla11[Implementación],Tabla11[Peso],"",1)</f>
        <v/>
      </c>
      <c r="W750" s="295"/>
      <c r="X750" s="295"/>
      <c r="Y750" s="295"/>
      <c r="Z750" s="295"/>
      <c r="AA750" s="310" t="str">
        <f>IFERROR(Tabla135[[#This Row],[Peso del control]]+Tabla135[[#This Row],[Peso de la implementación]],"")</f>
        <v/>
      </c>
      <c r="AB750" s="310" t="str" cm="1">
        <f t="array" ref="AB750">IFERROR(IF(Tabla135[[#This Row],[Registro diligenciado]]=TRUE,_xlfn.IFS(AND(Tabla135[[#This Row],[No. de Control]]=1,Tabla135[[#This Row],[Desplazamiento en la Matriz]]="Probabilidad"),D750-(D750*Tabla135[[#This Row],[Valor del control]]),AND(Tabla135[[#This Row],[No. de Control]]&gt;1,Tabla135[[#This Row],[Desplazamiento en la Matriz]]="Probabilidad"),AB749-(AB749*Tabla135[[#This Row],[Valor del control]]),AND(Tabla135[[#This Row],[No. de Control]]=1,Tabla135[[#This Row],[Desplazamiento en la Matriz]]="Impacto"),D750,AND(Tabla135[[#This Row],[No. de Control]]&gt;1,Tabla135[[#This Row],[Desplazamiento en la Matriz]]="Impacto"),AB749),""),"")</f>
        <v/>
      </c>
      <c r="AC750" s="310" t="str" cm="1">
        <f t="array" ref="AC750">IFERROR(IF(Tabla135[[#This Row],[Registro diligenciado]]=TRUE,_xlfn.IFS(AND(Tabla135[[#This Row],[No. de Control]]=1,Tabla135[[#This Row],[Desplazamiento en la Matriz]]="Impacto"),E750-(E750*Tabla135[[#This Row],[Valor del control]]),AND(Tabla135[[#This Row],[No. de Control]]&gt;1,Tabla135[[#This Row],[Desplazamiento en la Matriz]]="Impacto"),AC749-(AC749*Tabla135[[#This Row],[Valor del control]]),AND(Tabla135[[#This Row],[No. de Control]]=1,Tabla135[[#This Row],[Desplazamiento en la Matriz]]="Probabilidad"),E750,AND(Tabla135[[#This Row],[No. de Control]]&gt;1,Tabla135[[#This Row],[Desplazamiento en la Matriz]]="Probabilidad"),AC749),""),"")</f>
        <v/>
      </c>
      <c r="AD750" s="310">
        <f>IFERROR(_xlfn.MINIFS(Tabla135[Probabilidad residual],Tabla135[Id Riesgo],Tabla135[[#This Row],[Id Riesgo]]),"")</f>
        <v>0</v>
      </c>
      <c r="AE750" s="310">
        <f>IFERROR(_xlfn.MINIFS(Tabla135[Impacto residual],Tabla135[Id Riesgo],Tabla135[[#This Row],[Id Riesgo]]),"")</f>
        <v>0</v>
      </c>
      <c r="AF750" s="310" t="str" cm="1">
        <f t="array" ref="AF7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0" s="310" t="str" cm="1">
        <f t="array" ref="AG7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0" s="213"/>
      <c r="AJ750" s="801">
        <f>_xlfn.MINIFS(Tabla135[Probabilidad residual],Tabla135[Id Riesgo],Tabla135[[#This Row],[Id Riesgo]])</f>
        <v>0</v>
      </c>
      <c r="AK750" s="801">
        <f>_xlfn.MINIFS(Tabla135[Impacto residual],Tabla135[Id Riesgo],Tabla135[[#This Row],[Id Riesgo]])</f>
        <v>0</v>
      </c>
      <c r="AL750" s="801"/>
      <c r="AM750" s="801"/>
      <c r="AN750" s="213"/>
      <c r="AO750" s="213"/>
      <c r="AP750" s="213"/>
      <c r="AQ750" s="213"/>
      <c r="AR750" s="213"/>
      <c r="AS750" s="213"/>
      <c r="AT750" s="213"/>
      <c r="AU750" s="213"/>
      <c r="AV750" s="213"/>
      <c r="AW750" s="213"/>
      <c r="AX750" s="213"/>
      <c r="AY750" s="213"/>
    </row>
    <row r="751" spans="1:51" ht="14.6" x14ac:dyDescent="0.4">
      <c r="A751" s="783" t="str">
        <f>Tabla135[[#This Row],[Id Riesgo]]</f>
        <v>RC74</v>
      </c>
      <c r="B751" s="784" t="str">
        <f>Tabla135[[#This Row],[Riesgo]]</f>
        <v/>
      </c>
      <c r="C751" s="776" t="b">
        <f>Tabla135[[#This Row],[Identificado en paso 1 y 2?]]</f>
        <v>0</v>
      </c>
      <c r="D751" s="801" t="str">
        <f>_xlfn.XLOOKUP(Tabla135[[#This Row],[Id Riesgo]],Tabla13[Id Riesgo],Tabla13[Probabilidad],"",1)</f>
        <v/>
      </c>
      <c r="E751" s="801" t="str">
        <f>IF(C751=TRUE,_xlfn.XLOOKUP(Tabla135[[#This Row],[Id Riesgo]],Tabla13[Id Riesgo],Tabla13[Porcentaje Impacto],"",1),"")</f>
        <v/>
      </c>
      <c r="F751" s="290" t="str">
        <f t="shared" si="73"/>
        <v>RC74</v>
      </c>
      <c r="G751" s="414" t="b">
        <f>_xlfn.XLOOKUP(F751,Tabla13[Id Riesgo],Tabla13[Registro diligenciado],FALSE,1)</f>
        <v>0</v>
      </c>
      <c r="H751" s="290" t="str">
        <f>IF(G751,_xlfn.XLOOKUP(F751,Tabla6[Id Riesgo],Tabla6[DESCRIPCIÓN DEL RIESGO],FALSE,1),"")</f>
        <v/>
      </c>
      <c r="I751" s="327" t="str">
        <f>_xlfn.XLOOKUP(Tabla135[[#This Row],[Id Riesgo]],Tabla13[Id Riesgo],Tabla13[Probabilidad])</f>
        <v/>
      </c>
      <c r="J751" s="327" t="str">
        <f>_xlfn.XLOOKUP(Tabla135[[#This Row],[Id Riesgo]],Tabla13[Id Riesgo],Tabla13[Porcentaje Impacto],"",1)</f>
        <v/>
      </c>
      <c r="K751" s="311">
        <v>10</v>
      </c>
      <c r="L751" s="314"/>
      <c r="M751" s="314"/>
      <c r="N751" s="314"/>
      <c r="O751" s="295"/>
      <c r="P751" s="314"/>
      <c r="Q751" s="328" t="str">
        <f>_xlfn.TEXTJOIN(" ",TRUE,Tabla135[[#This Row],[Actividad - Acción ¿Qué?
Inicia con verbo]],Tabla135[[#This Row],[Complemento
(Observaciones o desviaciones)]])</f>
        <v/>
      </c>
      <c r="R751" s="295"/>
      <c r="S751" s="327" t="str">
        <f>_xlfn.XLOOKUP(Tabla135[[#This Row],[Tipo de control]],Tabla7[Tipo de control],Tabla7[Peso],"",1)</f>
        <v/>
      </c>
      <c r="T751" s="290" t="str">
        <f>_xlfn.XLOOKUP(Tabla135[[#This Row],[Tipo de control]],Tabla7[Tipo de control],Tabla7[Afectación matriz],"",1)</f>
        <v/>
      </c>
      <c r="U751" s="295"/>
      <c r="V751" s="327" t="str">
        <f>_xlfn.XLOOKUP(Tabla135[[#This Row],[Implementación]],Tabla11[Implementación],Tabla11[Peso],"",1)</f>
        <v/>
      </c>
      <c r="W751" s="295"/>
      <c r="X751" s="295"/>
      <c r="Y751" s="295"/>
      <c r="Z751" s="295"/>
      <c r="AA751" s="310" t="str">
        <f>IFERROR(Tabla135[[#This Row],[Peso del control]]+Tabla135[[#This Row],[Peso de la implementación]],"")</f>
        <v/>
      </c>
      <c r="AB751" s="310" t="str" cm="1">
        <f t="array" ref="AB751">IFERROR(IF(Tabla135[[#This Row],[Registro diligenciado]]=TRUE,_xlfn.IFS(AND(Tabla135[[#This Row],[No. de Control]]=1,Tabla135[[#This Row],[Desplazamiento en la Matriz]]="Probabilidad"),D751-(D751*Tabla135[[#This Row],[Valor del control]]),AND(Tabla135[[#This Row],[No. de Control]]&gt;1,Tabla135[[#This Row],[Desplazamiento en la Matriz]]="Probabilidad"),AB750-(AB750*Tabla135[[#This Row],[Valor del control]]),AND(Tabla135[[#This Row],[No. de Control]]=1,Tabla135[[#This Row],[Desplazamiento en la Matriz]]="Impacto"),D751,AND(Tabla135[[#This Row],[No. de Control]]&gt;1,Tabla135[[#This Row],[Desplazamiento en la Matriz]]="Impacto"),AB750),""),"")</f>
        <v/>
      </c>
      <c r="AC751" s="310" t="str" cm="1">
        <f t="array" ref="AC751">IFERROR(IF(Tabla135[[#This Row],[Registro diligenciado]]=TRUE,_xlfn.IFS(AND(Tabla135[[#This Row],[No. de Control]]=1,Tabla135[[#This Row],[Desplazamiento en la Matriz]]="Impacto"),E751-(E751*Tabla135[[#This Row],[Valor del control]]),AND(Tabla135[[#This Row],[No. de Control]]&gt;1,Tabla135[[#This Row],[Desplazamiento en la Matriz]]="Impacto"),AC750-(AC750*Tabla135[[#This Row],[Valor del control]]),AND(Tabla135[[#This Row],[No. de Control]]=1,Tabla135[[#This Row],[Desplazamiento en la Matriz]]="Probabilidad"),E751,AND(Tabla135[[#This Row],[No. de Control]]&gt;1,Tabla135[[#This Row],[Desplazamiento en la Matriz]]="Probabilidad"),AC750),""),"")</f>
        <v/>
      </c>
      <c r="AD751" s="310">
        <f>IFERROR(_xlfn.MINIFS(Tabla135[Probabilidad residual],Tabla135[Id Riesgo],Tabla135[[#This Row],[Id Riesgo]]),"")</f>
        <v>0</v>
      </c>
      <c r="AE751" s="310">
        <f>IFERROR(_xlfn.MINIFS(Tabla135[Impacto residual],Tabla135[Id Riesgo],Tabla135[[#This Row],[Id Riesgo]]),"")</f>
        <v>0</v>
      </c>
      <c r="AF751" s="310" t="str" cm="1">
        <f t="array" ref="AF7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1" s="310" t="str" cm="1">
        <f t="array" ref="AG7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1" s="213"/>
      <c r="AJ751" s="801">
        <f>_xlfn.MINIFS(Tabla135[Probabilidad residual],Tabla135[Id Riesgo],Tabla135[[#This Row],[Id Riesgo]])</f>
        <v>0</v>
      </c>
      <c r="AK751" s="801">
        <f>_xlfn.MINIFS(Tabla135[Impacto residual],Tabla135[Id Riesgo],Tabla135[[#This Row],[Id Riesgo]])</f>
        <v>0</v>
      </c>
      <c r="AL751" s="801"/>
      <c r="AM751" s="801"/>
      <c r="AN751" s="213"/>
      <c r="AO751" s="213"/>
      <c r="AP751" s="213"/>
      <c r="AQ751" s="213"/>
      <c r="AR751" s="213"/>
      <c r="AS751" s="213"/>
      <c r="AT751" s="213"/>
      <c r="AU751" s="213"/>
      <c r="AV751" s="213"/>
      <c r="AW751" s="213"/>
      <c r="AX751" s="213"/>
      <c r="AY751" s="213"/>
    </row>
    <row r="752" spans="1:51" ht="14.6" x14ac:dyDescent="0.4">
      <c r="A752" s="783" t="str">
        <f>Tabla135[[#This Row],[Id Riesgo]]</f>
        <v>RC75</v>
      </c>
      <c r="B752" s="784" t="str">
        <f>Tabla135[[#This Row],[Riesgo]]</f>
        <v/>
      </c>
      <c r="C752" s="776" t="b">
        <f>Tabla135[[#This Row],[Identificado en paso 1 y 2?]]</f>
        <v>0</v>
      </c>
      <c r="D752" s="801" t="str">
        <f>_xlfn.XLOOKUP(Tabla135[[#This Row],[Id Riesgo]],Tabla13[Id Riesgo],Tabla13[Probabilidad],"",1)</f>
        <v/>
      </c>
      <c r="E752" s="801" t="str">
        <f>IF(C752=TRUE,_xlfn.XLOOKUP(Tabla135[[#This Row],[Id Riesgo]],Tabla13[Id Riesgo],Tabla13[Porcentaje Impacto],"",1),"")</f>
        <v/>
      </c>
      <c r="F752" s="290" t="s">
        <v>666</v>
      </c>
      <c r="G752" s="414" t="b">
        <f>_xlfn.XLOOKUP(F752,Tabla13[Id Riesgo],Tabla13[Registro diligenciado],FALSE,1)</f>
        <v>0</v>
      </c>
      <c r="H752" s="290" t="str">
        <f>IF(G752,_xlfn.XLOOKUP(F752,Tabla6[Id Riesgo],Tabla6[DESCRIPCIÓN DEL RIESGO],FALSE,1),"")</f>
        <v/>
      </c>
      <c r="I752" s="327" t="str">
        <f>_xlfn.XLOOKUP(Tabla135[[#This Row],[Id Riesgo]],Tabla13[Id Riesgo],Tabla13[Probabilidad])</f>
        <v/>
      </c>
      <c r="J752" s="327" t="str">
        <f>_xlfn.XLOOKUP(Tabla135[[#This Row],[Id Riesgo]],Tabla13[Id Riesgo],Tabla13[Porcentaje Impacto],"",1)</f>
        <v/>
      </c>
      <c r="K752" s="311">
        <v>1</v>
      </c>
      <c r="L752" s="314"/>
      <c r="M752" s="314"/>
      <c r="N752" s="314"/>
      <c r="O752" s="295"/>
      <c r="P752" s="314"/>
      <c r="Q752" s="328" t="str">
        <f>_xlfn.TEXTJOIN(" ",TRUE,Tabla135[[#This Row],[Actividad - Acción ¿Qué?
Inicia con verbo]],Tabla135[[#This Row],[Complemento
(Observaciones o desviaciones)]])</f>
        <v/>
      </c>
      <c r="R752" s="295"/>
      <c r="S752" s="327" t="str">
        <f>_xlfn.XLOOKUP(Tabla135[[#This Row],[Tipo de control]],Tabla7[Tipo de control],Tabla7[Peso],"",1)</f>
        <v/>
      </c>
      <c r="T752" s="290" t="str">
        <f>_xlfn.XLOOKUP(Tabla135[[#This Row],[Tipo de control]],Tabla7[Tipo de control],Tabla7[Afectación matriz],"",1)</f>
        <v/>
      </c>
      <c r="U752" s="295"/>
      <c r="V752" s="327" t="str">
        <f>_xlfn.XLOOKUP(Tabla135[[#This Row],[Implementación]],Tabla11[Implementación],Tabla11[Peso],"",1)</f>
        <v/>
      </c>
      <c r="W752" s="295"/>
      <c r="X752" s="295"/>
      <c r="Y752" s="295"/>
      <c r="Z752" s="295"/>
      <c r="AA752" s="310" t="str">
        <f>IFERROR(Tabla135[[#This Row],[Peso del control]]+Tabla135[[#This Row],[Peso de la implementación]],"")</f>
        <v/>
      </c>
      <c r="AB752" s="310" t="str" cm="1">
        <f t="array" ref="AB752">IFERROR(IF(Tabla135[[#This Row],[Registro diligenciado]]=TRUE,_xlfn.IFS(AND(Tabla135[[#This Row],[No. de Control]]=1,Tabla135[[#This Row],[Desplazamiento en la Matriz]]="Probabilidad"),D752-(D752*Tabla135[[#This Row],[Valor del control]]),AND(Tabla135[[#This Row],[No. de Control]]&gt;1,Tabla135[[#This Row],[Desplazamiento en la Matriz]]="Probabilidad"),AB751-(AB751*Tabla135[[#This Row],[Valor del control]]),AND(Tabla135[[#This Row],[No. de Control]]=1,Tabla135[[#This Row],[Desplazamiento en la Matriz]]="Impacto"),D752,AND(Tabla135[[#This Row],[No. de Control]]&gt;1,Tabla135[[#This Row],[Desplazamiento en la Matriz]]="Impacto"),AB751),""),"")</f>
        <v/>
      </c>
      <c r="AC752" s="310" t="str" cm="1">
        <f t="array" ref="AC752">IFERROR(IF(Tabla135[[#This Row],[Registro diligenciado]]=TRUE,_xlfn.IFS(AND(Tabla135[[#This Row],[No. de Control]]=1,Tabla135[[#This Row],[Desplazamiento en la Matriz]]="Impacto"),E752-(E752*Tabla135[[#This Row],[Valor del control]]),AND(Tabla135[[#This Row],[No. de Control]]&gt;1,Tabla135[[#This Row],[Desplazamiento en la Matriz]]="Impacto"),AC751-(AC751*Tabla135[[#This Row],[Valor del control]]),AND(Tabla135[[#This Row],[No. de Control]]=1,Tabla135[[#This Row],[Desplazamiento en la Matriz]]="Probabilidad"),E752,AND(Tabla135[[#This Row],[No. de Control]]&gt;1,Tabla135[[#This Row],[Desplazamiento en la Matriz]]="Probabilidad"),AC751),""),"")</f>
        <v/>
      </c>
      <c r="AD752" s="310">
        <f>IFERROR(_xlfn.MINIFS(Tabla135[Probabilidad residual],Tabla135[Id Riesgo],Tabla135[[#This Row],[Id Riesgo]]),"")</f>
        <v>0</v>
      </c>
      <c r="AE752" s="310">
        <f>IFERROR(_xlfn.MINIFS(Tabla135[Impacto residual],Tabla135[Id Riesgo],Tabla135[[#This Row],[Id Riesgo]]),"")</f>
        <v>0</v>
      </c>
      <c r="AF752" s="310" t="str" cm="1">
        <f t="array" ref="AF7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2" s="310" t="str" cm="1">
        <f t="array" ref="AG7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2" s="213"/>
      <c r="AJ752" s="801">
        <f>_xlfn.MINIFS(Tabla135[Probabilidad residual],Tabla135[Id Riesgo],Tabla135[[#This Row],[Id Riesgo]])</f>
        <v>0</v>
      </c>
      <c r="AK752" s="801">
        <f>_xlfn.MINIFS(Tabla135[Impacto residual],Tabla135[Id Riesgo],Tabla135[[#This Row],[Id Riesgo]])</f>
        <v>0</v>
      </c>
      <c r="AL752" s="801" t="str" cm="1">
        <f t="array" ref="AL752">IFERROR(_xlfn.IFS(AND(AJ752&gt;=CONFIGURACIÓN!$BF$6,AJ752&lt;=CONFIGURACIÓN!$BG$6),CONFIGURACIÓN!$BE$6,AND(AJ752&gt;=CONFIGURACIÓN!$BF$7,AJ752&lt;=CONFIGURACIÓN!$BG$7),CONFIGURACIÓN!$BE$7,AND(AJ752&gt;=CONFIGURACIÓN!$BF$8,AJ752&lt;=CONFIGURACIÓN!$BG$8),CONFIGURACIÓN!$BE$8,AND(AJ752&gt;=CONFIGURACIÓN!$BF$9,AJ752&lt;=CONFIGURACIÓN!$BG$9),CONFIGURACIÓN!$BE$9,AND(AJ752&gt;=CONFIGURACIÓN!$BF$10,AJ752&lt;=CONFIGURACIÓN!$BG$10),CONFIGURACIÓN!$BE$10),"")</f>
        <v/>
      </c>
      <c r="AM752" s="801" t="str" cm="1">
        <f t="array" ref="AM752">IFERROR(_xlfn.IFS(AND(AK752&gt;=CONFIGURACIÓN!$BJ$6,AK752&lt;=CONFIGURACIÓN!$BK$6),CONFIGURACIÓN!$BI$6,AND(AK752&gt;=CONFIGURACIÓN!$BJ$7,AK752&lt;=CONFIGURACIÓN!$BK$7),CONFIGURACIÓN!$BI$7,AND(AK752&gt;=CONFIGURACIÓN!$BJ$8,AK752&lt;=CONFIGURACIÓN!$BK$8),CONFIGURACIÓN!$BI$8,AND(AK752&gt;=CONFIGURACIÓN!$BJ$9,AK752&lt;=CONFIGURACIÓN!$BK$9),CONFIGURACIÓN!$BI$9,AND(AK752&gt;=CONFIGURACIÓN!$BJ$10,AK752&lt;=CONFIGURACIÓN!$BK$10),CONFIGURACIÓN!$BI$10),"")</f>
        <v/>
      </c>
      <c r="AN752" s="213"/>
      <c r="AO752" s="213"/>
      <c r="AP752" s="213"/>
      <c r="AQ752" s="213"/>
      <c r="AR752" s="213"/>
      <c r="AS752" s="213"/>
      <c r="AT752" s="213"/>
      <c r="AU752" s="213"/>
      <c r="AV752" s="213"/>
      <c r="AW752" s="213"/>
      <c r="AX752" s="213"/>
      <c r="AY752" s="213"/>
    </row>
    <row r="753" spans="1:51" ht="14.6" x14ac:dyDescent="0.4">
      <c r="A753" s="783" t="str">
        <f>Tabla135[[#This Row],[Id Riesgo]]</f>
        <v>RC75</v>
      </c>
      <c r="B753" s="784" t="str">
        <f>Tabla135[[#This Row],[Riesgo]]</f>
        <v/>
      </c>
      <c r="C753" s="776" t="b">
        <f>Tabla135[[#This Row],[Identificado en paso 1 y 2?]]</f>
        <v>0</v>
      </c>
      <c r="D753" s="801" t="str">
        <f>_xlfn.XLOOKUP(Tabla135[[#This Row],[Id Riesgo]],Tabla13[Id Riesgo],Tabla13[Probabilidad],"",1)</f>
        <v/>
      </c>
      <c r="E753" s="801" t="str">
        <f>IF(C753=TRUE,_xlfn.XLOOKUP(Tabla135[[#This Row],[Id Riesgo]],Tabla13[Id Riesgo],Tabla13[Porcentaje Impacto],"",1),"")</f>
        <v/>
      </c>
      <c r="F753" s="290" t="str">
        <f t="shared" ref="F753:F761" si="74">F752</f>
        <v>RC75</v>
      </c>
      <c r="G753" s="414" t="b">
        <f>_xlfn.XLOOKUP(F753,Tabla13[Id Riesgo],Tabla13[Registro diligenciado],FALSE,1)</f>
        <v>0</v>
      </c>
      <c r="H753" s="290" t="str">
        <f>IF(G753,_xlfn.XLOOKUP(F753,Tabla6[Id Riesgo],Tabla6[DESCRIPCIÓN DEL RIESGO],FALSE,1),"")</f>
        <v/>
      </c>
      <c r="I753" s="327" t="str">
        <f>_xlfn.XLOOKUP(Tabla135[[#This Row],[Id Riesgo]],Tabla13[Id Riesgo],Tabla13[Probabilidad])</f>
        <v/>
      </c>
      <c r="J753" s="327" t="str">
        <f>_xlfn.XLOOKUP(Tabla135[[#This Row],[Id Riesgo]],Tabla13[Id Riesgo],Tabla13[Porcentaje Impacto],"",1)</f>
        <v/>
      </c>
      <c r="K753" s="311">
        <v>2</v>
      </c>
      <c r="L753" s="314"/>
      <c r="M753" s="314"/>
      <c r="N753" s="314"/>
      <c r="O753" s="295"/>
      <c r="P753" s="314"/>
      <c r="Q753" s="328" t="str">
        <f>_xlfn.TEXTJOIN(" ",TRUE,Tabla135[[#This Row],[Actividad - Acción ¿Qué?
Inicia con verbo]],Tabla135[[#This Row],[Complemento
(Observaciones o desviaciones)]])</f>
        <v/>
      </c>
      <c r="R753" s="295"/>
      <c r="S753" s="327" t="str">
        <f>_xlfn.XLOOKUP(Tabla135[[#This Row],[Tipo de control]],Tabla7[Tipo de control],Tabla7[Peso],"",1)</f>
        <v/>
      </c>
      <c r="T753" s="290" t="str">
        <f>_xlfn.XLOOKUP(Tabla135[[#This Row],[Tipo de control]],Tabla7[Tipo de control],Tabla7[Afectación matriz],"",1)</f>
        <v/>
      </c>
      <c r="U753" s="295"/>
      <c r="V753" s="327" t="str">
        <f>_xlfn.XLOOKUP(Tabla135[[#This Row],[Implementación]],Tabla11[Implementación],Tabla11[Peso],"",1)</f>
        <v/>
      </c>
      <c r="W753" s="295"/>
      <c r="X753" s="295"/>
      <c r="Y753" s="295"/>
      <c r="Z753" s="295"/>
      <c r="AA753" s="310" t="str">
        <f>IFERROR(Tabla135[[#This Row],[Peso del control]]+Tabla135[[#This Row],[Peso de la implementación]],"")</f>
        <v/>
      </c>
      <c r="AB753" s="310" t="str" cm="1">
        <f t="array" ref="AB753">IFERROR(IF(Tabla135[[#This Row],[Registro diligenciado]]=TRUE,_xlfn.IFS(AND(Tabla135[[#This Row],[No. de Control]]=1,Tabla135[[#This Row],[Desplazamiento en la Matriz]]="Probabilidad"),D753-(D753*Tabla135[[#This Row],[Valor del control]]),AND(Tabla135[[#This Row],[No. de Control]]&gt;1,Tabla135[[#This Row],[Desplazamiento en la Matriz]]="Probabilidad"),AB752-(AB752*Tabla135[[#This Row],[Valor del control]]),AND(Tabla135[[#This Row],[No. de Control]]=1,Tabla135[[#This Row],[Desplazamiento en la Matriz]]="Impacto"),D753,AND(Tabla135[[#This Row],[No. de Control]]&gt;1,Tabla135[[#This Row],[Desplazamiento en la Matriz]]="Impacto"),AB752),""),"")</f>
        <v/>
      </c>
      <c r="AC753" s="310" t="str" cm="1">
        <f t="array" ref="AC753">IFERROR(IF(Tabla135[[#This Row],[Registro diligenciado]]=TRUE,_xlfn.IFS(AND(Tabla135[[#This Row],[No. de Control]]=1,Tabla135[[#This Row],[Desplazamiento en la Matriz]]="Impacto"),E753-(E753*Tabla135[[#This Row],[Valor del control]]),AND(Tabla135[[#This Row],[No. de Control]]&gt;1,Tabla135[[#This Row],[Desplazamiento en la Matriz]]="Impacto"),AC752-(AC752*Tabla135[[#This Row],[Valor del control]]),AND(Tabla135[[#This Row],[No. de Control]]=1,Tabla135[[#This Row],[Desplazamiento en la Matriz]]="Probabilidad"),E753,AND(Tabla135[[#This Row],[No. de Control]]&gt;1,Tabla135[[#This Row],[Desplazamiento en la Matriz]]="Probabilidad"),AC752),""),"")</f>
        <v/>
      </c>
      <c r="AD753" s="310">
        <f>IFERROR(_xlfn.MINIFS(Tabla135[Probabilidad residual],Tabla135[Id Riesgo],Tabla135[[#This Row],[Id Riesgo]]),"")</f>
        <v>0</v>
      </c>
      <c r="AE753" s="310">
        <f>IFERROR(_xlfn.MINIFS(Tabla135[Impacto residual],Tabla135[Id Riesgo],Tabla135[[#This Row],[Id Riesgo]]),"")</f>
        <v>0</v>
      </c>
      <c r="AF753" s="310" t="str" cm="1">
        <f t="array" ref="AF7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3" s="310" t="str" cm="1">
        <f t="array" ref="AG7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3" s="213"/>
      <c r="AJ753" s="801">
        <f>_xlfn.MINIFS(Tabla135[Probabilidad residual],Tabla135[Id Riesgo],Tabla135[[#This Row],[Id Riesgo]])</f>
        <v>0</v>
      </c>
      <c r="AK753" s="801">
        <f>_xlfn.MINIFS(Tabla135[Impacto residual],Tabla135[Id Riesgo],Tabla135[[#This Row],[Id Riesgo]])</f>
        <v>0</v>
      </c>
      <c r="AL753" s="801"/>
      <c r="AM753" s="801"/>
      <c r="AN753" s="213"/>
      <c r="AO753" s="213"/>
      <c r="AP753" s="213"/>
      <c r="AQ753" s="213"/>
      <c r="AR753" s="213"/>
      <c r="AS753" s="213"/>
      <c r="AT753" s="213"/>
      <c r="AU753" s="213"/>
      <c r="AV753" s="213"/>
      <c r="AW753" s="213"/>
      <c r="AX753" s="213"/>
      <c r="AY753" s="213"/>
    </row>
    <row r="754" spans="1:51" ht="14.6" x14ac:dyDescent="0.4">
      <c r="A754" s="783" t="str">
        <f>Tabla135[[#This Row],[Id Riesgo]]</f>
        <v>RC75</v>
      </c>
      <c r="B754" s="784" t="str">
        <f>Tabla135[[#This Row],[Riesgo]]</f>
        <v/>
      </c>
      <c r="C754" s="776" t="b">
        <f>Tabla135[[#This Row],[Identificado en paso 1 y 2?]]</f>
        <v>0</v>
      </c>
      <c r="D754" s="801" t="str">
        <f>_xlfn.XLOOKUP(Tabla135[[#This Row],[Id Riesgo]],Tabla13[Id Riesgo],Tabla13[Probabilidad],"",1)</f>
        <v/>
      </c>
      <c r="E754" s="801" t="str">
        <f>IF(C754=TRUE,_xlfn.XLOOKUP(Tabla135[[#This Row],[Id Riesgo]],Tabla13[Id Riesgo],Tabla13[Porcentaje Impacto],"",1),"")</f>
        <v/>
      </c>
      <c r="F754" s="290" t="str">
        <f t="shared" si="74"/>
        <v>RC75</v>
      </c>
      <c r="G754" s="414" t="b">
        <f>_xlfn.XLOOKUP(F754,Tabla13[Id Riesgo],Tabla13[Registro diligenciado],FALSE,1)</f>
        <v>0</v>
      </c>
      <c r="H754" s="290" t="str">
        <f>IF(G754,_xlfn.XLOOKUP(F754,Tabla6[Id Riesgo],Tabla6[DESCRIPCIÓN DEL RIESGO],FALSE,1),"")</f>
        <v/>
      </c>
      <c r="I754" s="327" t="str">
        <f>_xlfn.XLOOKUP(Tabla135[[#This Row],[Id Riesgo]],Tabla13[Id Riesgo],Tabla13[Probabilidad])</f>
        <v/>
      </c>
      <c r="J754" s="327" t="str">
        <f>_xlfn.XLOOKUP(Tabla135[[#This Row],[Id Riesgo]],Tabla13[Id Riesgo],Tabla13[Porcentaje Impacto],"",1)</f>
        <v/>
      </c>
      <c r="K754" s="311">
        <v>3</v>
      </c>
      <c r="L754" s="314"/>
      <c r="M754" s="314"/>
      <c r="N754" s="314"/>
      <c r="O754" s="295"/>
      <c r="P754" s="314"/>
      <c r="Q754" s="328" t="str">
        <f>_xlfn.TEXTJOIN(" ",TRUE,Tabla135[[#This Row],[Actividad - Acción ¿Qué?
Inicia con verbo]],Tabla135[[#This Row],[Complemento
(Observaciones o desviaciones)]])</f>
        <v/>
      </c>
      <c r="R754" s="295"/>
      <c r="S754" s="327" t="str">
        <f>_xlfn.XLOOKUP(Tabla135[[#This Row],[Tipo de control]],Tabla7[Tipo de control],Tabla7[Peso],"",1)</f>
        <v/>
      </c>
      <c r="T754" s="290" t="str">
        <f>_xlfn.XLOOKUP(Tabla135[[#This Row],[Tipo de control]],Tabla7[Tipo de control],Tabla7[Afectación matriz],"",1)</f>
        <v/>
      </c>
      <c r="U754" s="295"/>
      <c r="V754" s="327" t="str">
        <f>_xlfn.XLOOKUP(Tabla135[[#This Row],[Implementación]],Tabla11[Implementación],Tabla11[Peso],"",1)</f>
        <v/>
      </c>
      <c r="W754" s="295"/>
      <c r="X754" s="295"/>
      <c r="Y754" s="295"/>
      <c r="Z754" s="295"/>
      <c r="AA754" s="310" t="str">
        <f>IFERROR(Tabla135[[#This Row],[Peso del control]]+Tabla135[[#This Row],[Peso de la implementación]],"")</f>
        <v/>
      </c>
      <c r="AB754" s="310" t="str" cm="1">
        <f t="array" ref="AB754">IFERROR(IF(Tabla135[[#This Row],[Registro diligenciado]]=TRUE,_xlfn.IFS(AND(Tabla135[[#This Row],[No. de Control]]=1,Tabla135[[#This Row],[Desplazamiento en la Matriz]]="Probabilidad"),D754-(D754*Tabla135[[#This Row],[Valor del control]]),AND(Tabla135[[#This Row],[No. de Control]]&gt;1,Tabla135[[#This Row],[Desplazamiento en la Matriz]]="Probabilidad"),AB753-(AB753*Tabla135[[#This Row],[Valor del control]]),AND(Tabla135[[#This Row],[No. de Control]]=1,Tabla135[[#This Row],[Desplazamiento en la Matriz]]="Impacto"),D754,AND(Tabla135[[#This Row],[No. de Control]]&gt;1,Tabla135[[#This Row],[Desplazamiento en la Matriz]]="Impacto"),AB753),""),"")</f>
        <v/>
      </c>
      <c r="AC754" s="310" t="str" cm="1">
        <f t="array" ref="AC754">IFERROR(IF(Tabla135[[#This Row],[Registro diligenciado]]=TRUE,_xlfn.IFS(AND(Tabla135[[#This Row],[No. de Control]]=1,Tabla135[[#This Row],[Desplazamiento en la Matriz]]="Impacto"),E754-(E754*Tabla135[[#This Row],[Valor del control]]),AND(Tabla135[[#This Row],[No. de Control]]&gt;1,Tabla135[[#This Row],[Desplazamiento en la Matriz]]="Impacto"),AC753-(AC753*Tabla135[[#This Row],[Valor del control]]),AND(Tabla135[[#This Row],[No. de Control]]=1,Tabla135[[#This Row],[Desplazamiento en la Matriz]]="Probabilidad"),E754,AND(Tabla135[[#This Row],[No. de Control]]&gt;1,Tabla135[[#This Row],[Desplazamiento en la Matriz]]="Probabilidad"),AC753),""),"")</f>
        <v/>
      </c>
      <c r="AD754" s="310">
        <f>IFERROR(_xlfn.MINIFS(Tabla135[Probabilidad residual],Tabla135[Id Riesgo],Tabla135[[#This Row],[Id Riesgo]]),"")</f>
        <v>0</v>
      </c>
      <c r="AE754" s="310">
        <f>IFERROR(_xlfn.MINIFS(Tabla135[Impacto residual],Tabla135[Id Riesgo],Tabla135[[#This Row],[Id Riesgo]]),"")</f>
        <v>0</v>
      </c>
      <c r="AF754" s="310" t="str" cm="1">
        <f t="array" ref="AF7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4" s="310" t="str" cm="1">
        <f t="array" ref="AG7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4" s="213"/>
      <c r="AJ754" s="801">
        <f>_xlfn.MINIFS(Tabla135[Probabilidad residual],Tabla135[Id Riesgo],Tabla135[[#This Row],[Id Riesgo]])</f>
        <v>0</v>
      </c>
      <c r="AK754" s="801">
        <f>_xlfn.MINIFS(Tabla135[Impacto residual],Tabla135[Id Riesgo],Tabla135[[#This Row],[Id Riesgo]])</f>
        <v>0</v>
      </c>
      <c r="AL754" s="801"/>
      <c r="AM754" s="801"/>
      <c r="AN754" s="213"/>
      <c r="AO754" s="213"/>
      <c r="AP754" s="213"/>
      <c r="AQ754" s="213"/>
      <c r="AR754" s="213"/>
      <c r="AS754" s="213"/>
      <c r="AT754" s="213"/>
      <c r="AU754" s="213"/>
      <c r="AV754" s="213"/>
      <c r="AW754" s="213"/>
      <c r="AX754" s="213"/>
      <c r="AY754" s="213"/>
    </row>
    <row r="755" spans="1:51" ht="14.6" x14ac:dyDescent="0.4">
      <c r="A755" s="783" t="str">
        <f>Tabla135[[#This Row],[Id Riesgo]]</f>
        <v>RC75</v>
      </c>
      <c r="B755" s="784" t="str">
        <f>Tabla135[[#This Row],[Riesgo]]</f>
        <v/>
      </c>
      <c r="C755" s="776" t="b">
        <f>Tabla135[[#This Row],[Identificado en paso 1 y 2?]]</f>
        <v>0</v>
      </c>
      <c r="D755" s="801" t="str">
        <f>_xlfn.XLOOKUP(Tabla135[[#This Row],[Id Riesgo]],Tabla13[Id Riesgo],Tabla13[Probabilidad],"",1)</f>
        <v/>
      </c>
      <c r="E755" s="801" t="str">
        <f>IF(C755=TRUE,_xlfn.XLOOKUP(Tabla135[[#This Row],[Id Riesgo]],Tabla13[Id Riesgo],Tabla13[Porcentaje Impacto],"",1),"")</f>
        <v/>
      </c>
      <c r="F755" s="290" t="str">
        <f t="shared" si="74"/>
        <v>RC75</v>
      </c>
      <c r="G755" s="414" t="b">
        <f>_xlfn.XLOOKUP(F755,Tabla13[Id Riesgo],Tabla13[Registro diligenciado],FALSE,1)</f>
        <v>0</v>
      </c>
      <c r="H755" s="290" t="str">
        <f>IF(G755,_xlfn.XLOOKUP(F755,Tabla6[Id Riesgo],Tabla6[DESCRIPCIÓN DEL RIESGO],FALSE,1),"")</f>
        <v/>
      </c>
      <c r="I755" s="327" t="str">
        <f>_xlfn.XLOOKUP(Tabla135[[#This Row],[Id Riesgo]],Tabla13[Id Riesgo],Tabla13[Probabilidad])</f>
        <v/>
      </c>
      <c r="J755" s="327" t="str">
        <f>_xlfn.XLOOKUP(Tabla135[[#This Row],[Id Riesgo]],Tabla13[Id Riesgo],Tabla13[Porcentaje Impacto],"",1)</f>
        <v/>
      </c>
      <c r="K755" s="311">
        <v>4</v>
      </c>
      <c r="L755" s="314"/>
      <c r="M755" s="314"/>
      <c r="N755" s="314"/>
      <c r="O755" s="295"/>
      <c r="P755" s="314"/>
      <c r="Q755" s="328" t="str">
        <f>_xlfn.TEXTJOIN(" ",TRUE,Tabla135[[#This Row],[Actividad - Acción ¿Qué?
Inicia con verbo]],Tabla135[[#This Row],[Complemento
(Observaciones o desviaciones)]])</f>
        <v/>
      </c>
      <c r="R755" s="295"/>
      <c r="S755" s="327" t="str">
        <f>_xlfn.XLOOKUP(Tabla135[[#This Row],[Tipo de control]],Tabla7[Tipo de control],Tabla7[Peso],"",1)</f>
        <v/>
      </c>
      <c r="T755" s="290" t="str">
        <f>_xlfn.XLOOKUP(Tabla135[[#This Row],[Tipo de control]],Tabla7[Tipo de control],Tabla7[Afectación matriz],"",1)</f>
        <v/>
      </c>
      <c r="U755" s="295"/>
      <c r="V755" s="327" t="str">
        <f>_xlfn.XLOOKUP(Tabla135[[#This Row],[Implementación]],Tabla11[Implementación],Tabla11[Peso],"",1)</f>
        <v/>
      </c>
      <c r="W755" s="295"/>
      <c r="X755" s="295"/>
      <c r="Y755" s="295"/>
      <c r="Z755" s="295"/>
      <c r="AA755" s="310" t="str">
        <f>IFERROR(Tabla135[[#This Row],[Peso del control]]+Tabla135[[#This Row],[Peso de la implementación]],"")</f>
        <v/>
      </c>
      <c r="AB755" s="310" t="str" cm="1">
        <f t="array" ref="AB755">IFERROR(IF(Tabla135[[#This Row],[Registro diligenciado]]=TRUE,_xlfn.IFS(AND(Tabla135[[#This Row],[No. de Control]]=1,Tabla135[[#This Row],[Desplazamiento en la Matriz]]="Probabilidad"),D755-(D755*Tabla135[[#This Row],[Valor del control]]),AND(Tabla135[[#This Row],[No. de Control]]&gt;1,Tabla135[[#This Row],[Desplazamiento en la Matriz]]="Probabilidad"),AB754-(AB754*Tabla135[[#This Row],[Valor del control]]),AND(Tabla135[[#This Row],[No. de Control]]=1,Tabla135[[#This Row],[Desplazamiento en la Matriz]]="Impacto"),D755,AND(Tabla135[[#This Row],[No. de Control]]&gt;1,Tabla135[[#This Row],[Desplazamiento en la Matriz]]="Impacto"),AB754),""),"")</f>
        <v/>
      </c>
      <c r="AC755" s="310" t="str" cm="1">
        <f t="array" ref="AC755">IFERROR(IF(Tabla135[[#This Row],[Registro diligenciado]]=TRUE,_xlfn.IFS(AND(Tabla135[[#This Row],[No. de Control]]=1,Tabla135[[#This Row],[Desplazamiento en la Matriz]]="Impacto"),E755-(E755*Tabla135[[#This Row],[Valor del control]]),AND(Tabla135[[#This Row],[No. de Control]]&gt;1,Tabla135[[#This Row],[Desplazamiento en la Matriz]]="Impacto"),AC754-(AC754*Tabla135[[#This Row],[Valor del control]]),AND(Tabla135[[#This Row],[No. de Control]]=1,Tabla135[[#This Row],[Desplazamiento en la Matriz]]="Probabilidad"),E755,AND(Tabla135[[#This Row],[No. de Control]]&gt;1,Tabla135[[#This Row],[Desplazamiento en la Matriz]]="Probabilidad"),AC754),""),"")</f>
        <v/>
      </c>
      <c r="AD755" s="310">
        <f>IFERROR(_xlfn.MINIFS(Tabla135[Probabilidad residual],Tabla135[Id Riesgo],Tabla135[[#This Row],[Id Riesgo]]),"")</f>
        <v>0</v>
      </c>
      <c r="AE755" s="310">
        <f>IFERROR(_xlfn.MINIFS(Tabla135[Impacto residual],Tabla135[Id Riesgo],Tabla135[[#This Row],[Id Riesgo]]),"")</f>
        <v>0</v>
      </c>
      <c r="AF755" s="310" t="str" cm="1">
        <f t="array" ref="AF7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5" s="310" t="str" cm="1">
        <f t="array" ref="AG7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5" s="213"/>
      <c r="AJ755" s="801">
        <f>_xlfn.MINIFS(Tabla135[Probabilidad residual],Tabla135[Id Riesgo],Tabla135[[#This Row],[Id Riesgo]])</f>
        <v>0</v>
      </c>
      <c r="AK755" s="801">
        <f>_xlfn.MINIFS(Tabla135[Impacto residual],Tabla135[Id Riesgo],Tabla135[[#This Row],[Id Riesgo]])</f>
        <v>0</v>
      </c>
      <c r="AL755" s="801"/>
      <c r="AM755" s="801"/>
      <c r="AN755" s="213"/>
      <c r="AO755" s="213"/>
      <c r="AP755" s="213"/>
      <c r="AQ755" s="213"/>
      <c r="AR755" s="213"/>
      <c r="AS755" s="213"/>
      <c r="AT755" s="213"/>
      <c r="AU755" s="213"/>
      <c r="AV755" s="213"/>
      <c r="AW755" s="213"/>
      <c r="AX755" s="213"/>
      <c r="AY755" s="213"/>
    </row>
    <row r="756" spans="1:51" ht="14.6" x14ac:dyDescent="0.4">
      <c r="A756" s="783" t="str">
        <f>Tabla135[[#This Row],[Id Riesgo]]</f>
        <v>RC75</v>
      </c>
      <c r="B756" s="784" t="str">
        <f>Tabla135[[#This Row],[Riesgo]]</f>
        <v/>
      </c>
      <c r="C756" s="776" t="b">
        <f>Tabla135[[#This Row],[Identificado en paso 1 y 2?]]</f>
        <v>0</v>
      </c>
      <c r="D756" s="801" t="str">
        <f>_xlfn.XLOOKUP(Tabla135[[#This Row],[Id Riesgo]],Tabla13[Id Riesgo],Tabla13[Probabilidad],"",1)</f>
        <v/>
      </c>
      <c r="E756" s="801" t="str">
        <f>IF(C756=TRUE,_xlfn.XLOOKUP(Tabla135[[#This Row],[Id Riesgo]],Tabla13[Id Riesgo],Tabla13[Porcentaje Impacto],"",1),"")</f>
        <v/>
      </c>
      <c r="F756" s="290" t="str">
        <f t="shared" si="74"/>
        <v>RC75</v>
      </c>
      <c r="G756" s="414" t="b">
        <f>_xlfn.XLOOKUP(F756,Tabla13[Id Riesgo],Tabla13[Registro diligenciado],FALSE,1)</f>
        <v>0</v>
      </c>
      <c r="H756" s="290" t="str">
        <f>IF(G756,_xlfn.XLOOKUP(F756,Tabla6[Id Riesgo],Tabla6[DESCRIPCIÓN DEL RIESGO],FALSE,1),"")</f>
        <v/>
      </c>
      <c r="I756" s="327" t="str">
        <f>_xlfn.XLOOKUP(Tabla135[[#This Row],[Id Riesgo]],Tabla13[Id Riesgo],Tabla13[Probabilidad])</f>
        <v/>
      </c>
      <c r="J756" s="327" t="str">
        <f>_xlfn.XLOOKUP(Tabla135[[#This Row],[Id Riesgo]],Tabla13[Id Riesgo],Tabla13[Porcentaje Impacto],"",1)</f>
        <v/>
      </c>
      <c r="K756" s="311">
        <v>5</v>
      </c>
      <c r="L756" s="314"/>
      <c r="M756" s="314"/>
      <c r="N756" s="314"/>
      <c r="O756" s="295"/>
      <c r="P756" s="314"/>
      <c r="Q756" s="328" t="str">
        <f>_xlfn.TEXTJOIN(" ",TRUE,Tabla135[[#This Row],[Actividad - Acción ¿Qué?
Inicia con verbo]],Tabla135[[#This Row],[Complemento
(Observaciones o desviaciones)]])</f>
        <v/>
      </c>
      <c r="R756" s="295"/>
      <c r="S756" s="327" t="str">
        <f>_xlfn.XLOOKUP(Tabla135[[#This Row],[Tipo de control]],Tabla7[Tipo de control],Tabla7[Peso],"",1)</f>
        <v/>
      </c>
      <c r="T756" s="290" t="str">
        <f>_xlfn.XLOOKUP(Tabla135[[#This Row],[Tipo de control]],Tabla7[Tipo de control],Tabla7[Afectación matriz],"",1)</f>
        <v/>
      </c>
      <c r="U756" s="295"/>
      <c r="V756" s="327" t="str">
        <f>_xlfn.XLOOKUP(Tabla135[[#This Row],[Implementación]],Tabla11[Implementación],Tabla11[Peso],"",1)</f>
        <v/>
      </c>
      <c r="W756" s="295"/>
      <c r="X756" s="295"/>
      <c r="Y756" s="295"/>
      <c r="Z756" s="295"/>
      <c r="AA756" s="310" t="str">
        <f>IFERROR(Tabla135[[#This Row],[Peso del control]]+Tabla135[[#This Row],[Peso de la implementación]],"")</f>
        <v/>
      </c>
      <c r="AB756" s="310" t="str" cm="1">
        <f t="array" ref="AB756">IFERROR(IF(Tabla135[[#This Row],[Registro diligenciado]]=TRUE,_xlfn.IFS(AND(Tabla135[[#This Row],[No. de Control]]=1,Tabla135[[#This Row],[Desplazamiento en la Matriz]]="Probabilidad"),D756-(D756*Tabla135[[#This Row],[Valor del control]]),AND(Tabla135[[#This Row],[No. de Control]]&gt;1,Tabla135[[#This Row],[Desplazamiento en la Matriz]]="Probabilidad"),AB755-(AB755*Tabla135[[#This Row],[Valor del control]]),AND(Tabla135[[#This Row],[No. de Control]]=1,Tabla135[[#This Row],[Desplazamiento en la Matriz]]="Impacto"),D756,AND(Tabla135[[#This Row],[No. de Control]]&gt;1,Tabla135[[#This Row],[Desplazamiento en la Matriz]]="Impacto"),AB755),""),"")</f>
        <v/>
      </c>
      <c r="AC756" s="310" t="str" cm="1">
        <f t="array" ref="AC756">IFERROR(IF(Tabla135[[#This Row],[Registro diligenciado]]=TRUE,_xlfn.IFS(AND(Tabla135[[#This Row],[No. de Control]]=1,Tabla135[[#This Row],[Desplazamiento en la Matriz]]="Impacto"),E756-(E756*Tabla135[[#This Row],[Valor del control]]),AND(Tabla135[[#This Row],[No. de Control]]&gt;1,Tabla135[[#This Row],[Desplazamiento en la Matriz]]="Impacto"),AC755-(AC755*Tabla135[[#This Row],[Valor del control]]),AND(Tabla135[[#This Row],[No. de Control]]=1,Tabla135[[#This Row],[Desplazamiento en la Matriz]]="Probabilidad"),E756,AND(Tabla135[[#This Row],[No. de Control]]&gt;1,Tabla135[[#This Row],[Desplazamiento en la Matriz]]="Probabilidad"),AC755),""),"")</f>
        <v/>
      </c>
      <c r="AD756" s="310">
        <f>IFERROR(_xlfn.MINIFS(Tabla135[Probabilidad residual],Tabla135[Id Riesgo],Tabla135[[#This Row],[Id Riesgo]]),"")</f>
        <v>0</v>
      </c>
      <c r="AE756" s="310">
        <f>IFERROR(_xlfn.MINIFS(Tabla135[Impacto residual],Tabla135[Id Riesgo],Tabla135[[#This Row],[Id Riesgo]]),"")</f>
        <v>0</v>
      </c>
      <c r="AF756" s="310" t="str" cm="1">
        <f t="array" ref="AF7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6" s="310" t="str" cm="1">
        <f t="array" ref="AG7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6" s="213"/>
      <c r="AJ756" s="801">
        <f>_xlfn.MINIFS(Tabla135[Probabilidad residual],Tabla135[Id Riesgo],Tabla135[[#This Row],[Id Riesgo]])</f>
        <v>0</v>
      </c>
      <c r="AK756" s="801">
        <f>_xlfn.MINIFS(Tabla135[Impacto residual],Tabla135[Id Riesgo],Tabla135[[#This Row],[Id Riesgo]])</f>
        <v>0</v>
      </c>
      <c r="AL756" s="801"/>
      <c r="AM756" s="801"/>
      <c r="AN756" s="213"/>
      <c r="AO756" s="213"/>
      <c r="AP756" s="213"/>
      <c r="AQ756" s="213"/>
      <c r="AR756" s="213"/>
      <c r="AS756" s="213"/>
      <c r="AT756" s="213"/>
      <c r="AU756" s="213"/>
      <c r="AV756" s="213"/>
      <c r="AW756" s="213"/>
      <c r="AX756" s="213"/>
      <c r="AY756" s="213"/>
    </row>
    <row r="757" spans="1:51" ht="14.6" x14ac:dyDescent="0.4">
      <c r="A757" s="783" t="str">
        <f>Tabla135[[#This Row],[Id Riesgo]]</f>
        <v>RC75</v>
      </c>
      <c r="B757" s="784" t="str">
        <f>Tabla135[[#This Row],[Riesgo]]</f>
        <v/>
      </c>
      <c r="C757" s="776" t="b">
        <f>Tabla135[[#This Row],[Identificado en paso 1 y 2?]]</f>
        <v>0</v>
      </c>
      <c r="D757" s="801" t="str">
        <f>_xlfn.XLOOKUP(Tabla135[[#This Row],[Id Riesgo]],Tabla13[Id Riesgo],Tabla13[Probabilidad],"",1)</f>
        <v/>
      </c>
      <c r="E757" s="801" t="str">
        <f>IF(C757=TRUE,_xlfn.XLOOKUP(Tabla135[[#This Row],[Id Riesgo]],Tabla13[Id Riesgo],Tabla13[Porcentaje Impacto],"",1),"")</f>
        <v/>
      </c>
      <c r="F757" s="290" t="str">
        <f t="shared" si="74"/>
        <v>RC75</v>
      </c>
      <c r="G757" s="414" t="b">
        <f>_xlfn.XLOOKUP(F757,Tabla13[Id Riesgo],Tabla13[Registro diligenciado],FALSE,1)</f>
        <v>0</v>
      </c>
      <c r="H757" s="290" t="str">
        <f>IF(G757,_xlfn.XLOOKUP(F757,Tabla6[Id Riesgo],Tabla6[DESCRIPCIÓN DEL RIESGO],FALSE,1),"")</f>
        <v/>
      </c>
      <c r="I757" s="327" t="str">
        <f>_xlfn.XLOOKUP(Tabla135[[#This Row],[Id Riesgo]],Tabla13[Id Riesgo],Tabla13[Probabilidad])</f>
        <v/>
      </c>
      <c r="J757" s="327" t="str">
        <f>_xlfn.XLOOKUP(Tabla135[[#This Row],[Id Riesgo]],Tabla13[Id Riesgo],Tabla13[Porcentaje Impacto],"",1)</f>
        <v/>
      </c>
      <c r="K757" s="311">
        <v>6</v>
      </c>
      <c r="L757" s="314"/>
      <c r="M757" s="314"/>
      <c r="N757" s="314"/>
      <c r="O757" s="295"/>
      <c r="P757" s="314"/>
      <c r="Q757" s="328" t="str">
        <f>_xlfn.TEXTJOIN(" ",TRUE,Tabla135[[#This Row],[Actividad - Acción ¿Qué?
Inicia con verbo]],Tabla135[[#This Row],[Complemento
(Observaciones o desviaciones)]])</f>
        <v/>
      </c>
      <c r="R757" s="295"/>
      <c r="S757" s="327" t="str">
        <f>_xlfn.XLOOKUP(Tabla135[[#This Row],[Tipo de control]],Tabla7[Tipo de control],Tabla7[Peso],"",1)</f>
        <v/>
      </c>
      <c r="T757" s="290" t="str">
        <f>_xlfn.XLOOKUP(Tabla135[[#This Row],[Tipo de control]],Tabla7[Tipo de control],Tabla7[Afectación matriz],"",1)</f>
        <v/>
      </c>
      <c r="U757" s="295"/>
      <c r="V757" s="327" t="str">
        <f>_xlfn.XLOOKUP(Tabla135[[#This Row],[Implementación]],Tabla11[Implementación],Tabla11[Peso],"",1)</f>
        <v/>
      </c>
      <c r="W757" s="295"/>
      <c r="X757" s="295"/>
      <c r="Y757" s="295"/>
      <c r="Z757" s="295"/>
      <c r="AA757" s="310" t="str">
        <f>IFERROR(Tabla135[[#This Row],[Peso del control]]+Tabla135[[#This Row],[Peso de la implementación]],"")</f>
        <v/>
      </c>
      <c r="AB757" s="310" t="str" cm="1">
        <f t="array" ref="AB757">IFERROR(IF(Tabla135[[#This Row],[Registro diligenciado]]=TRUE,_xlfn.IFS(AND(Tabla135[[#This Row],[No. de Control]]=1,Tabla135[[#This Row],[Desplazamiento en la Matriz]]="Probabilidad"),D757-(D757*Tabla135[[#This Row],[Valor del control]]),AND(Tabla135[[#This Row],[No. de Control]]&gt;1,Tabla135[[#This Row],[Desplazamiento en la Matriz]]="Probabilidad"),AB756-(AB756*Tabla135[[#This Row],[Valor del control]]),AND(Tabla135[[#This Row],[No. de Control]]=1,Tabla135[[#This Row],[Desplazamiento en la Matriz]]="Impacto"),D757,AND(Tabla135[[#This Row],[No. de Control]]&gt;1,Tabla135[[#This Row],[Desplazamiento en la Matriz]]="Impacto"),AB756),""),"")</f>
        <v/>
      </c>
      <c r="AC757" s="310" t="str" cm="1">
        <f t="array" ref="AC757">IFERROR(IF(Tabla135[[#This Row],[Registro diligenciado]]=TRUE,_xlfn.IFS(AND(Tabla135[[#This Row],[No. de Control]]=1,Tabla135[[#This Row],[Desplazamiento en la Matriz]]="Impacto"),E757-(E757*Tabla135[[#This Row],[Valor del control]]),AND(Tabla135[[#This Row],[No. de Control]]&gt;1,Tabla135[[#This Row],[Desplazamiento en la Matriz]]="Impacto"),AC756-(AC756*Tabla135[[#This Row],[Valor del control]]),AND(Tabla135[[#This Row],[No. de Control]]=1,Tabla135[[#This Row],[Desplazamiento en la Matriz]]="Probabilidad"),E757,AND(Tabla135[[#This Row],[No. de Control]]&gt;1,Tabla135[[#This Row],[Desplazamiento en la Matriz]]="Probabilidad"),AC756),""),"")</f>
        <v/>
      </c>
      <c r="AD757" s="310">
        <f>IFERROR(_xlfn.MINIFS(Tabla135[Probabilidad residual],Tabla135[Id Riesgo],Tabla135[[#This Row],[Id Riesgo]]),"")</f>
        <v>0</v>
      </c>
      <c r="AE757" s="310">
        <f>IFERROR(_xlfn.MINIFS(Tabla135[Impacto residual],Tabla135[Id Riesgo],Tabla135[[#This Row],[Id Riesgo]]),"")</f>
        <v>0</v>
      </c>
      <c r="AF757" s="310" t="str" cm="1">
        <f t="array" ref="AF7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7" s="310" t="str" cm="1">
        <f t="array" ref="AG7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7" s="213"/>
      <c r="AJ757" s="801">
        <f>_xlfn.MINIFS(Tabla135[Probabilidad residual],Tabla135[Id Riesgo],Tabla135[[#This Row],[Id Riesgo]])</f>
        <v>0</v>
      </c>
      <c r="AK757" s="801">
        <f>_xlfn.MINIFS(Tabla135[Impacto residual],Tabla135[Id Riesgo],Tabla135[[#This Row],[Id Riesgo]])</f>
        <v>0</v>
      </c>
      <c r="AL757" s="801"/>
      <c r="AM757" s="801"/>
      <c r="AN757" s="213"/>
      <c r="AO757" s="213"/>
      <c r="AP757" s="213"/>
      <c r="AQ757" s="213"/>
      <c r="AR757" s="213"/>
      <c r="AS757" s="213"/>
      <c r="AT757" s="213"/>
      <c r="AU757" s="213"/>
      <c r="AV757" s="213"/>
      <c r="AW757" s="213"/>
      <c r="AX757" s="213"/>
      <c r="AY757" s="213"/>
    </row>
    <row r="758" spans="1:51" ht="14.6" x14ac:dyDescent="0.4">
      <c r="A758" s="783" t="str">
        <f>Tabla135[[#This Row],[Id Riesgo]]</f>
        <v>RC75</v>
      </c>
      <c r="B758" s="784" t="str">
        <f>Tabla135[[#This Row],[Riesgo]]</f>
        <v/>
      </c>
      <c r="C758" s="776" t="b">
        <f>Tabla135[[#This Row],[Identificado en paso 1 y 2?]]</f>
        <v>0</v>
      </c>
      <c r="D758" s="801" t="str">
        <f>_xlfn.XLOOKUP(Tabla135[[#This Row],[Id Riesgo]],Tabla13[Id Riesgo],Tabla13[Probabilidad],"",1)</f>
        <v/>
      </c>
      <c r="E758" s="801" t="str">
        <f>IF(C758=TRUE,_xlfn.XLOOKUP(Tabla135[[#This Row],[Id Riesgo]],Tabla13[Id Riesgo],Tabla13[Porcentaje Impacto],"",1),"")</f>
        <v/>
      </c>
      <c r="F758" s="290" t="str">
        <f t="shared" si="74"/>
        <v>RC75</v>
      </c>
      <c r="G758" s="414" t="b">
        <f>_xlfn.XLOOKUP(F758,Tabla13[Id Riesgo],Tabla13[Registro diligenciado],FALSE,1)</f>
        <v>0</v>
      </c>
      <c r="H758" s="290" t="str">
        <f>IF(G758,_xlfn.XLOOKUP(F758,Tabla6[Id Riesgo],Tabla6[DESCRIPCIÓN DEL RIESGO],FALSE,1),"")</f>
        <v/>
      </c>
      <c r="I758" s="327" t="str">
        <f>_xlfn.XLOOKUP(Tabla135[[#This Row],[Id Riesgo]],Tabla13[Id Riesgo],Tabla13[Probabilidad])</f>
        <v/>
      </c>
      <c r="J758" s="327" t="str">
        <f>_xlfn.XLOOKUP(Tabla135[[#This Row],[Id Riesgo]],Tabla13[Id Riesgo],Tabla13[Porcentaje Impacto],"",1)</f>
        <v/>
      </c>
      <c r="K758" s="311">
        <v>7</v>
      </c>
      <c r="L758" s="314"/>
      <c r="M758" s="314"/>
      <c r="N758" s="314"/>
      <c r="O758" s="295"/>
      <c r="P758" s="314"/>
      <c r="Q758" s="328" t="str">
        <f>_xlfn.TEXTJOIN(" ",TRUE,Tabla135[[#This Row],[Actividad - Acción ¿Qué?
Inicia con verbo]],Tabla135[[#This Row],[Complemento
(Observaciones o desviaciones)]])</f>
        <v/>
      </c>
      <c r="R758" s="295"/>
      <c r="S758" s="327" t="str">
        <f>_xlfn.XLOOKUP(Tabla135[[#This Row],[Tipo de control]],Tabla7[Tipo de control],Tabla7[Peso],"",1)</f>
        <v/>
      </c>
      <c r="T758" s="290" t="str">
        <f>_xlfn.XLOOKUP(Tabla135[[#This Row],[Tipo de control]],Tabla7[Tipo de control],Tabla7[Afectación matriz],"",1)</f>
        <v/>
      </c>
      <c r="U758" s="295"/>
      <c r="V758" s="327" t="str">
        <f>_xlfn.XLOOKUP(Tabla135[[#This Row],[Implementación]],Tabla11[Implementación],Tabla11[Peso],"",1)</f>
        <v/>
      </c>
      <c r="W758" s="295"/>
      <c r="X758" s="295"/>
      <c r="Y758" s="295"/>
      <c r="Z758" s="295"/>
      <c r="AA758" s="310" t="str">
        <f>IFERROR(Tabla135[[#This Row],[Peso del control]]+Tabla135[[#This Row],[Peso de la implementación]],"")</f>
        <v/>
      </c>
      <c r="AB758" s="310" t="str" cm="1">
        <f t="array" ref="AB758">IFERROR(IF(Tabla135[[#This Row],[Registro diligenciado]]=TRUE,_xlfn.IFS(AND(Tabla135[[#This Row],[No. de Control]]=1,Tabla135[[#This Row],[Desplazamiento en la Matriz]]="Probabilidad"),D758-(D758*Tabla135[[#This Row],[Valor del control]]),AND(Tabla135[[#This Row],[No. de Control]]&gt;1,Tabla135[[#This Row],[Desplazamiento en la Matriz]]="Probabilidad"),AB757-(AB757*Tabla135[[#This Row],[Valor del control]]),AND(Tabla135[[#This Row],[No. de Control]]=1,Tabla135[[#This Row],[Desplazamiento en la Matriz]]="Impacto"),D758,AND(Tabla135[[#This Row],[No. de Control]]&gt;1,Tabla135[[#This Row],[Desplazamiento en la Matriz]]="Impacto"),AB757),""),"")</f>
        <v/>
      </c>
      <c r="AC758" s="310" t="str" cm="1">
        <f t="array" ref="AC758">IFERROR(IF(Tabla135[[#This Row],[Registro diligenciado]]=TRUE,_xlfn.IFS(AND(Tabla135[[#This Row],[No. de Control]]=1,Tabla135[[#This Row],[Desplazamiento en la Matriz]]="Impacto"),E758-(E758*Tabla135[[#This Row],[Valor del control]]),AND(Tabla135[[#This Row],[No. de Control]]&gt;1,Tabla135[[#This Row],[Desplazamiento en la Matriz]]="Impacto"),AC757-(AC757*Tabla135[[#This Row],[Valor del control]]),AND(Tabla135[[#This Row],[No. de Control]]=1,Tabla135[[#This Row],[Desplazamiento en la Matriz]]="Probabilidad"),E758,AND(Tabla135[[#This Row],[No. de Control]]&gt;1,Tabla135[[#This Row],[Desplazamiento en la Matriz]]="Probabilidad"),AC757),""),"")</f>
        <v/>
      </c>
      <c r="AD758" s="310">
        <f>IFERROR(_xlfn.MINIFS(Tabla135[Probabilidad residual],Tabla135[Id Riesgo],Tabla135[[#This Row],[Id Riesgo]]),"")</f>
        <v>0</v>
      </c>
      <c r="AE758" s="310">
        <f>IFERROR(_xlfn.MINIFS(Tabla135[Impacto residual],Tabla135[Id Riesgo],Tabla135[[#This Row],[Id Riesgo]]),"")</f>
        <v>0</v>
      </c>
      <c r="AF758" s="310" t="str" cm="1">
        <f t="array" ref="AF7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8" s="310" t="str" cm="1">
        <f t="array" ref="AG7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8" s="213"/>
      <c r="AJ758" s="801">
        <f>_xlfn.MINIFS(Tabla135[Probabilidad residual],Tabla135[Id Riesgo],Tabla135[[#This Row],[Id Riesgo]])</f>
        <v>0</v>
      </c>
      <c r="AK758" s="801">
        <f>_xlfn.MINIFS(Tabla135[Impacto residual],Tabla135[Id Riesgo],Tabla135[[#This Row],[Id Riesgo]])</f>
        <v>0</v>
      </c>
      <c r="AL758" s="801"/>
      <c r="AM758" s="801"/>
      <c r="AN758" s="213"/>
      <c r="AO758" s="213"/>
      <c r="AP758" s="213"/>
      <c r="AQ758" s="213"/>
      <c r="AR758" s="213"/>
      <c r="AS758" s="213"/>
      <c r="AT758" s="213"/>
      <c r="AU758" s="213"/>
      <c r="AV758" s="213"/>
      <c r="AW758" s="213"/>
      <c r="AX758" s="213"/>
      <c r="AY758" s="213"/>
    </row>
    <row r="759" spans="1:51" ht="14.6" x14ac:dyDescent="0.4">
      <c r="A759" s="783" t="str">
        <f>Tabla135[[#This Row],[Id Riesgo]]</f>
        <v>RC75</v>
      </c>
      <c r="B759" s="784" t="str">
        <f>Tabla135[[#This Row],[Riesgo]]</f>
        <v/>
      </c>
      <c r="C759" s="776" t="b">
        <f>Tabla135[[#This Row],[Identificado en paso 1 y 2?]]</f>
        <v>0</v>
      </c>
      <c r="D759" s="801" t="str">
        <f>_xlfn.XLOOKUP(Tabla135[[#This Row],[Id Riesgo]],Tabla13[Id Riesgo],Tabla13[Probabilidad],"",1)</f>
        <v/>
      </c>
      <c r="E759" s="801" t="str">
        <f>IF(C759=TRUE,_xlfn.XLOOKUP(Tabla135[[#This Row],[Id Riesgo]],Tabla13[Id Riesgo],Tabla13[Porcentaje Impacto],"",1),"")</f>
        <v/>
      </c>
      <c r="F759" s="290" t="str">
        <f t="shared" si="74"/>
        <v>RC75</v>
      </c>
      <c r="G759" s="414" t="b">
        <f>_xlfn.XLOOKUP(F759,Tabla13[Id Riesgo],Tabla13[Registro diligenciado],FALSE,1)</f>
        <v>0</v>
      </c>
      <c r="H759" s="290" t="str">
        <f>IF(G759,_xlfn.XLOOKUP(F759,Tabla6[Id Riesgo],Tabla6[DESCRIPCIÓN DEL RIESGO],FALSE,1),"")</f>
        <v/>
      </c>
      <c r="I759" s="327" t="str">
        <f>_xlfn.XLOOKUP(Tabla135[[#This Row],[Id Riesgo]],Tabla13[Id Riesgo],Tabla13[Probabilidad])</f>
        <v/>
      </c>
      <c r="J759" s="327" t="str">
        <f>_xlfn.XLOOKUP(Tabla135[[#This Row],[Id Riesgo]],Tabla13[Id Riesgo],Tabla13[Porcentaje Impacto],"",1)</f>
        <v/>
      </c>
      <c r="K759" s="311">
        <v>8</v>
      </c>
      <c r="L759" s="314"/>
      <c r="M759" s="314"/>
      <c r="N759" s="314"/>
      <c r="O759" s="295"/>
      <c r="P759" s="314"/>
      <c r="Q759" s="328" t="str">
        <f>_xlfn.TEXTJOIN(" ",TRUE,Tabla135[[#This Row],[Actividad - Acción ¿Qué?
Inicia con verbo]],Tabla135[[#This Row],[Complemento
(Observaciones o desviaciones)]])</f>
        <v/>
      </c>
      <c r="R759" s="295"/>
      <c r="S759" s="327" t="str">
        <f>_xlfn.XLOOKUP(Tabla135[[#This Row],[Tipo de control]],Tabla7[Tipo de control],Tabla7[Peso],"",1)</f>
        <v/>
      </c>
      <c r="T759" s="290" t="str">
        <f>_xlfn.XLOOKUP(Tabla135[[#This Row],[Tipo de control]],Tabla7[Tipo de control],Tabla7[Afectación matriz],"",1)</f>
        <v/>
      </c>
      <c r="U759" s="295"/>
      <c r="V759" s="327" t="str">
        <f>_xlfn.XLOOKUP(Tabla135[[#This Row],[Implementación]],Tabla11[Implementación],Tabla11[Peso],"",1)</f>
        <v/>
      </c>
      <c r="W759" s="295"/>
      <c r="X759" s="295"/>
      <c r="Y759" s="295"/>
      <c r="Z759" s="295"/>
      <c r="AA759" s="310" t="str">
        <f>IFERROR(Tabla135[[#This Row],[Peso del control]]+Tabla135[[#This Row],[Peso de la implementación]],"")</f>
        <v/>
      </c>
      <c r="AB759" s="310" t="str" cm="1">
        <f t="array" ref="AB759">IFERROR(IF(Tabla135[[#This Row],[Registro diligenciado]]=TRUE,_xlfn.IFS(AND(Tabla135[[#This Row],[No. de Control]]=1,Tabla135[[#This Row],[Desplazamiento en la Matriz]]="Probabilidad"),D759-(D759*Tabla135[[#This Row],[Valor del control]]),AND(Tabla135[[#This Row],[No. de Control]]&gt;1,Tabla135[[#This Row],[Desplazamiento en la Matriz]]="Probabilidad"),AB758-(AB758*Tabla135[[#This Row],[Valor del control]]),AND(Tabla135[[#This Row],[No. de Control]]=1,Tabla135[[#This Row],[Desplazamiento en la Matriz]]="Impacto"),D759,AND(Tabla135[[#This Row],[No. de Control]]&gt;1,Tabla135[[#This Row],[Desplazamiento en la Matriz]]="Impacto"),AB758),""),"")</f>
        <v/>
      </c>
      <c r="AC759" s="310" t="str" cm="1">
        <f t="array" ref="AC759">IFERROR(IF(Tabla135[[#This Row],[Registro diligenciado]]=TRUE,_xlfn.IFS(AND(Tabla135[[#This Row],[No. de Control]]=1,Tabla135[[#This Row],[Desplazamiento en la Matriz]]="Impacto"),E759-(E759*Tabla135[[#This Row],[Valor del control]]),AND(Tabla135[[#This Row],[No. de Control]]&gt;1,Tabla135[[#This Row],[Desplazamiento en la Matriz]]="Impacto"),AC758-(AC758*Tabla135[[#This Row],[Valor del control]]),AND(Tabla135[[#This Row],[No. de Control]]=1,Tabla135[[#This Row],[Desplazamiento en la Matriz]]="Probabilidad"),E759,AND(Tabla135[[#This Row],[No. de Control]]&gt;1,Tabla135[[#This Row],[Desplazamiento en la Matriz]]="Probabilidad"),AC758),""),"")</f>
        <v/>
      </c>
      <c r="AD759" s="310">
        <f>IFERROR(_xlfn.MINIFS(Tabla135[Probabilidad residual],Tabla135[Id Riesgo],Tabla135[[#This Row],[Id Riesgo]]),"")</f>
        <v>0</v>
      </c>
      <c r="AE759" s="310">
        <f>IFERROR(_xlfn.MINIFS(Tabla135[Impacto residual],Tabla135[Id Riesgo],Tabla135[[#This Row],[Id Riesgo]]),"")</f>
        <v>0</v>
      </c>
      <c r="AF759" s="310" t="str" cm="1">
        <f t="array" ref="AF7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59" s="310" t="str" cm="1">
        <f t="array" ref="AG7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59" s="213"/>
      <c r="AJ759" s="801">
        <f>_xlfn.MINIFS(Tabla135[Probabilidad residual],Tabla135[Id Riesgo],Tabla135[[#This Row],[Id Riesgo]])</f>
        <v>0</v>
      </c>
      <c r="AK759" s="801">
        <f>_xlfn.MINIFS(Tabla135[Impacto residual],Tabla135[Id Riesgo],Tabla135[[#This Row],[Id Riesgo]])</f>
        <v>0</v>
      </c>
      <c r="AL759" s="801"/>
      <c r="AM759" s="801"/>
      <c r="AN759" s="213"/>
      <c r="AO759" s="213"/>
      <c r="AP759" s="213"/>
      <c r="AQ759" s="213"/>
      <c r="AR759" s="213"/>
      <c r="AS759" s="213"/>
      <c r="AT759" s="213"/>
      <c r="AU759" s="213"/>
      <c r="AV759" s="213"/>
      <c r="AW759" s="213"/>
      <c r="AX759" s="213"/>
      <c r="AY759" s="213"/>
    </row>
    <row r="760" spans="1:51" ht="14.6" x14ac:dyDescent="0.4">
      <c r="A760" s="783" t="str">
        <f>Tabla135[[#This Row],[Id Riesgo]]</f>
        <v>RC75</v>
      </c>
      <c r="B760" s="784" t="str">
        <f>Tabla135[[#This Row],[Riesgo]]</f>
        <v/>
      </c>
      <c r="C760" s="776" t="b">
        <f>Tabla135[[#This Row],[Identificado en paso 1 y 2?]]</f>
        <v>0</v>
      </c>
      <c r="D760" s="801" t="str">
        <f>_xlfn.XLOOKUP(Tabla135[[#This Row],[Id Riesgo]],Tabla13[Id Riesgo],Tabla13[Probabilidad],"",1)</f>
        <v/>
      </c>
      <c r="E760" s="801" t="str">
        <f>IF(C760=TRUE,_xlfn.XLOOKUP(Tabla135[[#This Row],[Id Riesgo]],Tabla13[Id Riesgo],Tabla13[Porcentaje Impacto],"",1),"")</f>
        <v/>
      </c>
      <c r="F760" s="290" t="str">
        <f t="shared" si="74"/>
        <v>RC75</v>
      </c>
      <c r="G760" s="414" t="b">
        <f>_xlfn.XLOOKUP(F760,Tabla13[Id Riesgo],Tabla13[Registro diligenciado],FALSE,1)</f>
        <v>0</v>
      </c>
      <c r="H760" s="290" t="str">
        <f>IF(G760,_xlfn.XLOOKUP(F760,Tabla6[Id Riesgo],Tabla6[DESCRIPCIÓN DEL RIESGO],FALSE,1),"")</f>
        <v/>
      </c>
      <c r="I760" s="327" t="str">
        <f>_xlfn.XLOOKUP(Tabla135[[#This Row],[Id Riesgo]],Tabla13[Id Riesgo],Tabla13[Probabilidad])</f>
        <v/>
      </c>
      <c r="J760" s="327" t="str">
        <f>_xlfn.XLOOKUP(Tabla135[[#This Row],[Id Riesgo]],Tabla13[Id Riesgo],Tabla13[Porcentaje Impacto],"",1)</f>
        <v/>
      </c>
      <c r="K760" s="311">
        <v>9</v>
      </c>
      <c r="L760" s="314"/>
      <c r="M760" s="314"/>
      <c r="N760" s="314"/>
      <c r="O760" s="295"/>
      <c r="P760" s="314"/>
      <c r="Q760" s="328" t="str">
        <f>_xlfn.TEXTJOIN(" ",TRUE,Tabla135[[#This Row],[Actividad - Acción ¿Qué?
Inicia con verbo]],Tabla135[[#This Row],[Complemento
(Observaciones o desviaciones)]])</f>
        <v/>
      </c>
      <c r="R760" s="295"/>
      <c r="S760" s="327" t="str">
        <f>_xlfn.XLOOKUP(Tabla135[[#This Row],[Tipo de control]],Tabla7[Tipo de control],Tabla7[Peso],"",1)</f>
        <v/>
      </c>
      <c r="T760" s="290" t="str">
        <f>_xlfn.XLOOKUP(Tabla135[[#This Row],[Tipo de control]],Tabla7[Tipo de control],Tabla7[Afectación matriz],"",1)</f>
        <v/>
      </c>
      <c r="U760" s="295"/>
      <c r="V760" s="327" t="str">
        <f>_xlfn.XLOOKUP(Tabla135[[#This Row],[Implementación]],Tabla11[Implementación],Tabla11[Peso],"",1)</f>
        <v/>
      </c>
      <c r="W760" s="295"/>
      <c r="X760" s="295"/>
      <c r="Y760" s="295"/>
      <c r="Z760" s="295"/>
      <c r="AA760" s="310" t="str">
        <f>IFERROR(Tabla135[[#This Row],[Peso del control]]+Tabla135[[#This Row],[Peso de la implementación]],"")</f>
        <v/>
      </c>
      <c r="AB760" s="310" t="str" cm="1">
        <f t="array" ref="AB760">IFERROR(IF(Tabla135[[#This Row],[Registro diligenciado]]=TRUE,_xlfn.IFS(AND(Tabla135[[#This Row],[No. de Control]]=1,Tabla135[[#This Row],[Desplazamiento en la Matriz]]="Probabilidad"),D760-(D760*Tabla135[[#This Row],[Valor del control]]),AND(Tabla135[[#This Row],[No. de Control]]&gt;1,Tabla135[[#This Row],[Desplazamiento en la Matriz]]="Probabilidad"),AB759-(AB759*Tabla135[[#This Row],[Valor del control]]),AND(Tabla135[[#This Row],[No. de Control]]=1,Tabla135[[#This Row],[Desplazamiento en la Matriz]]="Impacto"),D760,AND(Tabla135[[#This Row],[No. de Control]]&gt;1,Tabla135[[#This Row],[Desplazamiento en la Matriz]]="Impacto"),AB759),""),"")</f>
        <v/>
      </c>
      <c r="AC760" s="310" t="str" cm="1">
        <f t="array" ref="AC760">IFERROR(IF(Tabla135[[#This Row],[Registro diligenciado]]=TRUE,_xlfn.IFS(AND(Tabla135[[#This Row],[No. de Control]]=1,Tabla135[[#This Row],[Desplazamiento en la Matriz]]="Impacto"),E760-(E760*Tabla135[[#This Row],[Valor del control]]),AND(Tabla135[[#This Row],[No. de Control]]&gt;1,Tabla135[[#This Row],[Desplazamiento en la Matriz]]="Impacto"),AC759-(AC759*Tabla135[[#This Row],[Valor del control]]),AND(Tabla135[[#This Row],[No. de Control]]=1,Tabla135[[#This Row],[Desplazamiento en la Matriz]]="Probabilidad"),E760,AND(Tabla135[[#This Row],[No. de Control]]&gt;1,Tabla135[[#This Row],[Desplazamiento en la Matriz]]="Probabilidad"),AC759),""),"")</f>
        <v/>
      </c>
      <c r="AD760" s="310">
        <f>IFERROR(_xlfn.MINIFS(Tabla135[Probabilidad residual],Tabla135[Id Riesgo],Tabla135[[#This Row],[Id Riesgo]]),"")</f>
        <v>0</v>
      </c>
      <c r="AE760" s="310">
        <f>IFERROR(_xlfn.MINIFS(Tabla135[Impacto residual],Tabla135[Id Riesgo],Tabla135[[#This Row],[Id Riesgo]]),"")</f>
        <v>0</v>
      </c>
      <c r="AF760" s="310" t="str" cm="1">
        <f t="array" ref="AF7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0" s="310" t="str" cm="1">
        <f t="array" ref="AG7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0" s="213"/>
      <c r="AJ760" s="801">
        <f>_xlfn.MINIFS(Tabla135[Probabilidad residual],Tabla135[Id Riesgo],Tabla135[[#This Row],[Id Riesgo]])</f>
        <v>0</v>
      </c>
      <c r="AK760" s="801">
        <f>_xlfn.MINIFS(Tabla135[Impacto residual],Tabla135[Id Riesgo],Tabla135[[#This Row],[Id Riesgo]])</f>
        <v>0</v>
      </c>
      <c r="AL760" s="801"/>
      <c r="AM760" s="801"/>
      <c r="AN760" s="213"/>
      <c r="AO760" s="213"/>
      <c r="AP760" s="213"/>
      <c r="AQ760" s="213"/>
      <c r="AR760" s="213"/>
      <c r="AS760" s="213"/>
      <c r="AT760" s="213"/>
      <c r="AU760" s="213"/>
      <c r="AV760" s="213"/>
      <c r="AW760" s="213"/>
      <c r="AX760" s="213"/>
      <c r="AY760" s="213"/>
    </row>
    <row r="761" spans="1:51" ht="14.6" x14ac:dyDescent="0.4">
      <c r="A761" s="783" t="str">
        <f>Tabla135[[#This Row],[Id Riesgo]]</f>
        <v>RC75</v>
      </c>
      <c r="B761" s="784" t="str">
        <f>Tabla135[[#This Row],[Riesgo]]</f>
        <v/>
      </c>
      <c r="C761" s="776" t="b">
        <f>Tabla135[[#This Row],[Identificado en paso 1 y 2?]]</f>
        <v>0</v>
      </c>
      <c r="D761" s="801" t="str">
        <f>_xlfn.XLOOKUP(Tabla135[[#This Row],[Id Riesgo]],Tabla13[Id Riesgo],Tabla13[Probabilidad],"",1)</f>
        <v/>
      </c>
      <c r="E761" s="801" t="str">
        <f>IF(C761=TRUE,_xlfn.XLOOKUP(Tabla135[[#This Row],[Id Riesgo]],Tabla13[Id Riesgo],Tabla13[Porcentaje Impacto],"",1),"")</f>
        <v/>
      </c>
      <c r="F761" s="290" t="str">
        <f t="shared" si="74"/>
        <v>RC75</v>
      </c>
      <c r="G761" s="414" t="b">
        <f>_xlfn.XLOOKUP(F761,Tabla13[Id Riesgo],Tabla13[Registro diligenciado],FALSE,1)</f>
        <v>0</v>
      </c>
      <c r="H761" s="290" t="str">
        <f>IF(G761,_xlfn.XLOOKUP(F761,Tabla6[Id Riesgo],Tabla6[DESCRIPCIÓN DEL RIESGO],FALSE,1),"")</f>
        <v/>
      </c>
      <c r="I761" s="327" t="str">
        <f>_xlfn.XLOOKUP(Tabla135[[#This Row],[Id Riesgo]],Tabla13[Id Riesgo],Tabla13[Probabilidad])</f>
        <v/>
      </c>
      <c r="J761" s="327" t="str">
        <f>_xlfn.XLOOKUP(Tabla135[[#This Row],[Id Riesgo]],Tabla13[Id Riesgo],Tabla13[Porcentaje Impacto],"",1)</f>
        <v/>
      </c>
      <c r="K761" s="311">
        <v>10</v>
      </c>
      <c r="L761" s="314"/>
      <c r="M761" s="314"/>
      <c r="N761" s="314"/>
      <c r="O761" s="295"/>
      <c r="P761" s="314"/>
      <c r="Q761" s="328" t="str">
        <f>_xlfn.TEXTJOIN(" ",TRUE,Tabla135[[#This Row],[Actividad - Acción ¿Qué?
Inicia con verbo]],Tabla135[[#This Row],[Complemento
(Observaciones o desviaciones)]])</f>
        <v/>
      </c>
      <c r="R761" s="295"/>
      <c r="S761" s="327" t="str">
        <f>_xlfn.XLOOKUP(Tabla135[[#This Row],[Tipo de control]],Tabla7[Tipo de control],Tabla7[Peso],"",1)</f>
        <v/>
      </c>
      <c r="T761" s="290" t="str">
        <f>_xlfn.XLOOKUP(Tabla135[[#This Row],[Tipo de control]],Tabla7[Tipo de control],Tabla7[Afectación matriz],"",1)</f>
        <v/>
      </c>
      <c r="U761" s="295"/>
      <c r="V761" s="327" t="str">
        <f>_xlfn.XLOOKUP(Tabla135[[#This Row],[Implementación]],Tabla11[Implementación],Tabla11[Peso],"",1)</f>
        <v/>
      </c>
      <c r="W761" s="295"/>
      <c r="X761" s="295"/>
      <c r="Y761" s="295"/>
      <c r="Z761" s="295"/>
      <c r="AA761" s="310" t="str">
        <f>IFERROR(Tabla135[[#This Row],[Peso del control]]+Tabla135[[#This Row],[Peso de la implementación]],"")</f>
        <v/>
      </c>
      <c r="AB761" s="310" t="str" cm="1">
        <f t="array" ref="AB761">IFERROR(IF(Tabla135[[#This Row],[Registro diligenciado]]=TRUE,_xlfn.IFS(AND(Tabla135[[#This Row],[No. de Control]]=1,Tabla135[[#This Row],[Desplazamiento en la Matriz]]="Probabilidad"),D761-(D761*Tabla135[[#This Row],[Valor del control]]),AND(Tabla135[[#This Row],[No. de Control]]&gt;1,Tabla135[[#This Row],[Desplazamiento en la Matriz]]="Probabilidad"),AB760-(AB760*Tabla135[[#This Row],[Valor del control]]),AND(Tabla135[[#This Row],[No. de Control]]=1,Tabla135[[#This Row],[Desplazamiento en la Matriz]]="Impacto"),D761,AND(Tabla135[[#This Row],[No. de Control]]&gt;1,Tabla135[[#This Row],[Desplazamiento en la Matriz]]="Impacto"),AB760),""),"")</f>
        <v/>
      </c>
      <c r="AC761" s="310" t="str" cm="1">
        <f t="array" ref="AC761">IFERROR(IF(Tabla135[[#This Row],[Registro diligenciado]]=TRUE,_xlfn.IFS(AND(Tabla135[[#This Row],[No. de Control]]=1,Tabla135[[#This Row],[Desplazamiento en la Matriz]]="Impacto"),E761-(E761*Tabla135[[#This Row],[Valor del control]]),AND(Tabla135[[#This Row],[No. de Control]]&gt;1,Tabla135[[#This Row],[Desplazamiento en la Matriz]]="Impacto"),AC760-(AC760*Tabla135[[#This Row],[Valor del control]]),AND(Tabla135[[#This Row],[No. de Control]]=1,Tabla135[[#This Row],[Desplazamiento en la Matriz]]="Probabilidad"),E761,AND(Tabla135[[#This Row],[No. de Control]]&gt;1,Tabla135[[#This Row],[Desplazamiento en la Matriz]]="Probabilidad"),AC760),""),"")</f>
        <v/>
      </c>
      <c r="AD761" s="310">
        <f>IFERROR(_xlfn.MINIFS(Tabla135[Probabilidad residual],Tabla135[Id Riesgo],Tabla135[[#This Row],[Id Riesgo]]),"")</f>
        <v>0</v>
      </c>
      <c r="AE761" s="310">
        <f>IFERROR(_xlfn.MINIFS(Tabla135[Impacto residual],Tabla135[Id Riesgo],Tabla135[[#This Row],[Id Riesgo]]),"")</f>
        <v>0</v>
      </c>
      <c r="AF761" s="310" t="str" cm="1">
        <f t="array" ref="AF7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1" s="310" t="str" cm="1">
        <f t="array" ref="AG7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1" s="213"/>
      <c r="AJ761" s="801">
        <f>_xlfn.MINIFS(Tabla135[Probabilidad residual],Tabla135[Id Riesgo],Tabla135[[#This Row],[Id Riesgo]])</f>
        <v>0</v>
      </c>
      <c r="AK761" s="801">
        <f>_xlfn.MINIFS(Tabla135[Impacto residual],Tabla135[Id Riesgo],Tabla135[[#This Row],[Id Riesgo]])</f>
        <v>0</v>
      </c>
      <c r="AL761" s="801"/>
      <c r="AM761" s="801"/>
      <c r="AN761" s="213"/>
      <c r="AO761" s="213"/>
      <c r="AP761" s="213"/>
      <c r="AQ761" s="213"/>
      <c r="AR761" s="213"/>
      <c r="AS761" s="213"/>
      <c r="AT761" s="213"/>
      <c r="AU761" s="213"/>
      <c r="AV761" s="213"/>
      <c r="AW761" s="213"/>
      <c r="AX761" s="213"/>
      <c r="AY761" s="213"/>
    </row>
    <row r="762" spans="1:51" ht="14.6" x14ac:dyDescent="0.4">
      <c r="A762" s="783" t="str">
        <f>Tabla135[[#This Row],[Id Riesgo]]</f>
        <v>RC76</v>
      </c>
      <c r="B762" s="784" t="str">
        <f>Tabla135[[#This Row],[Riesgo]]</f>
        <v/>
      </c>
      <c r="C762" s="776" t="b">
        <f>Tabla135[[#This Row],[Identificado en paso 1 y 2?]]</f>
        <v>0</v>
      </c>
      <c r="D762" s="801" t="str">
        <f>_xlfn.XLOOKUP(Tabla135[[#This Row],[Id Riesgo]],Tabla13[Id Riesgo],Tabla13[Probabilidad],"",1)</f>
        <v/>
      </c>
      <c r="E762" s="801" t="str">
        <f>IF(C762=TRUE,_xlfn.XLOOKUP(Tabla135[[#This Row],[Id Riesgo]],Tabla13[Id Riesgo],Tabla13[Porcentaje Impacto],"",1),"")</f>
        <v/>
      </c>
      <c r="F762" s="290" t="s">
        <v>667</v>
      </c>
      <c r="G762" s="414" t="b">
        <f>_xlfn.XLOOKUP(F762,Tabla13[Id Riesgo],Tabla13[Registro diligenciado],FALSE,1)</f>
        <v>0</v>
      </c>
      <c r="H762" s="290" t="str">
        <f>IF(G762,_xlfn.XLOOKUP(F762,Tabla6[Id Riesgo],Tabla6[DESCRIPCIÓN DEL RIESGO],FALSE,1),"")</f>
        <v/>
      </c>
      <c r="I762" s="327" t="str">
        <f>_xlfn.XLOOKUP(Tabla135[[#This Row],[Id Riesgo]],Tabla13[Id Riesgo],Tabla13[Probabilidad])</f>
        <v/>
      </c>
      <c r="J762" s="327" t="str">
        <f>_xlfn.XLOOKUP(Tabla135[[#This Row],[Id Riesgo]],Tabla13[Id Riesgo],Tabla13[Porcentaje Impacto],"",1)</f>
        <v/>
      </c>
      <c r="K762" s="311">
        <v>1</v>
      </c>
      <c r="L762" s="314"/>
      <c r="M762" s="314"/>
      <c r="N762" s="314"/>
      <c r="O762" s="295"/>
      <c r="P762" s="314"/>
      <c r="Q762" s="328" t="str">
        <f>_xlfn.TEXTJOIN(" ",TRUE,Tabla135[[#This Row],[Actividad - Acción ¿Qué?
Inicia con verbo]],Tabla135[[#This Row],[Complemento
(Observaciones o desviaciones)]])</f>
        <v/>
      </c>
      <c r="R762" s="295"/>
      <c r="S762" s="327" t="str">
        <f>_xlfn.XLOOKUP(Tabla135[[#This Row],[Tipo de control]],Tabla7[Tipo de control],Tabla7[Peso],"",1)</f>
        <v/>
      </c>
      <c r="T762" s="290" t="str">
        <f>_xlfn.XLOOKUP(Tabla135[[#This Row],[Tipo de control]],Tabla7[Tipo de control],Tabla7[Afectación matriz],"",1)</f>
        <v/>
      </c>
      <c r="U762" s="295"/>
      <c r="V762" s="327" t="str">
        <f>_xlfn.XLOOKUP(Tabla135[[#This Row],[Implementación]],Tabla11[Implementación],Tabla11[Peso],"",1)</f>
        <v/>
      </c>
      <c r="W762" s="295"/>
      <c r="X762" s="295"/>
      <c r="Y762" s="295"/>
      <c r="Z762" s="295"/>
      <c r="AA762" s="310" t="str">
        <f>IFERROR(Tabla135[[#This Row],[Peso del control]]+Tabla135[[#This Row],[Peso de la implementación]],"")</f>
        <v/>
      </c>
      <c r="AB762" s="310" t="str" cm="1">
        <f t="array" ref="AB762">IFERROR(IF(Tabla135[[#This Row],[Registro diligenciado]]=TRUE,_xlfn.IFS(AND(Tabla135[[#This Row],[No. de Control]]=1,Tabla135[[#This Row],[Desplazamiento en la Matriz]]="Probabilidad"),D762-(D762*Tabla135[[#This Row],[Valor del control]]),AND(Tabla135[[#This Row],[No. de Control]]&gt;1,Tabla135[[#This Row],[Desplazamiento en la Matriz]]="Probabilidad"),AB761-(AB761*Tabla135[[#This Row],[Valor del control]]),AND(Tabla135[[#This Row],[No. de Control]]=1,Tabla135[[#This Row],[Desplazamiento en la Matriz]]="Impacto"),D762,AND(Tabla135[[#This Row],[No. de Control]]&gt;1,Tabla135[[#This Row],[Desplazamiento en la Matriz]]="Impacto"),AB761),""),"")</f>
        <v/>
      </c>
      <c r="AC762" s="310" t="str" cm="1">
        <f t="array" ref="AC762">IFERROR(IF(Tabla135[[#This Row],[Registro diligenciado]]=TRUE,_xlfn.IFS(AND(Tabla135[[#This Row],[No. de Control]]=1,Tabla135[[#This Row],[Desplazamiento en la Matriz]]="Impacto"),E762-(E762*Tabla135[[#This Row],[Valor del control]]),AND(Tabla135[[#This Row],[No. de Control]]&gt;1,Tabla135[[#This Row],[Desplazamiento en la Matriz]]="Impacto"),AC761-(AC761*Tabla135[[#This Row],[Valor del control]]),AND(Tabla135[[#This Row],[No. de Control]]=1,Tabla135[[#This Row],[Desplazamiento en la Matriz]]="Probabilidad"),E762,AND(Tabla135[[#This Row],[No. de Control]]&gt;1,Tabla135[[#This Row],[Desplazamiento en la Matriz]]="Probabilidad"),AC761),""),"")</f>
        <v/>
      </c>
      <c r="AD762" s="310">
        <f>IFERROR(_xlfn.MINIFS(Tabla135[Probabilidad residual],Tabla135[Id Riesgo],Tabla135[[#This Row],[Id Riesgo]]),"")</f>
        <v>0</v>
      </c>
      <c r="AE762" s="310">
        <f>IFERROR(_xlfn.MINIFS(Tabla135[Impacto residual],Tabla135[Id Riesgo],Tabla135[[#This Row],[Id Riesgo]]),"")</f>
        <v>0</v>
      </c>
      <c r="AF762" s="310" t="str" cm="1">
        <f t="array" ref="AF7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2" s="310" t="str" cm="1">
        <f t="array" ref="AG7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2" s="213"/>
      <c r="AJ762" s="801">
        <f>_xlfn.MINIFS(Tabla135[Probabilidad residual],Tabla135[Id Riesgo],Tabla135[[#This Row],[Id Riesgo]])</f>
        <v>0</v>
      </c>
      <c r="AK762" s="801">
        <f>_xlfn.MINIFS(Tabla135[Impacto residual],Tabla135[Id Riesgo],Tabla135[[#This Row],[Id Riesgo]])</f>
        <v>0</v>
      </c>
      <c r="AL762" s="801" t="str" cm="1">
        <f t="array" ref="AL762">IFERROR(_xlfn.IFS(AND(AJ762&gt;=CONFIGURACIÓN!$BF$6,AJ762&lt;=CONFIGURACIÓN!$BG$6),CONFIGURACIÓN!$BE$6,AND(AJ762&gt;=CONFIGURACIÓN!$BF$7,AJ762&lt;=CONFIGURACIÓN!$BG$7),CONFIGURACIÓN!$BE$7,AND(AJ762&gt;=CONFIGURACIÓN!$BF$8,AJ762&lt;=CONFIGURACIÓN!$BG$8),CONFIGURACIÓN!$BE$8,AND(AJ762&gt;=CONFIGURACIÓN!$BF$9,AJ762&lt;=CONFIGURACIÓN!$BG$9),CONFIGURACIÓN!$BE$9,AND(AJ762&gt;=CONFIGURACIÓN!$BF$10,AJ762&lt;=CONFIGURACIÓN!$BG$10),CONFIGURACIÓN!$BE$10),"")</f>
        <v/>
      </c>
      <c r="AM762" s="801" t="str" cm="1">
        <f t="array" ref="AM762">IFERROR(_xlfn.IFS(AND(AK762&gt;=CONFIGURACIÓN!$BJ$6,AK762&lt;=CONFIGURACIÓN!$BK$6),CONFIGURACIÓN!$BI$6,AND(AK762&gt;=CONFIGURACIÓN!$BJ$7,AK762&lt;=CONFIGURACIÓN!$BK$7),CONFIGURACIÓN!$BI$7,AND(AK762&gt;=CONFIGURACIÓN!$BJ$8,AK762&lt;=CONFIGURACIÓN!$BK$8),CONFIGURACIÓN!$BI$8,AND(AK762&gt;=CONFIGURACIÓN!$BJ$9,AK762&lt;=CONFIGURACIÓN!$BK$9),CONFIGURACIÓN!$BI$9,AND(AK762&gt;=CONFIGURACIÓN!$BJ$10,AK762&lt;=CONFIGURACIÓN!$BK$10),CONFIGURACIÓN!$BI$10),"")</f>
        <v/>
      </c>
      <c r="AN762" s="213"/>
      <c r="AO762" s="213"/>
      <c r="AP762" s="213"/>
      <c r="AQ762" s="213"/>
      <c r="AR762" s="213"/>
      <c r="AS762" s="213"/>
      <c r="AT762" s="213"/>
      <c r="AU762" s="213"/>
      <c r="AV762" s="213"/>
      <c r="AW762" s="213"/>
      <c r="AX762" s="213"/>
      <c r="AY762" s="213"/>
    </row>
    <row r="763" spans="1:51" ht="14.6" x14ac:dyDescent="0.4">
      <c r="A763" s="783" t="str">
        <f>Tabla135[[#This Row],[Id Riesgo]]</f>
        <v>RC76</v>
      </c>
      <c r="B763" s="784" t="str">
        <f>Tabla135[[#This Row],[Riesgo]]</f>
        <v/>
      </c>
      <c r="C763" s="776" t="b">
        <f>Tabla135[[#This Row],[Identificado en paso 1 y 2?]]</f>
        <v>0</v>
      </c>
      <c r="D763" s="801" t="str">
        <f>_xlfn.XLOOKUP(Tabla135[[#This Row],[Id Riesgo]],Tabla13[Id Riesgo],Tabla13[Probabilidad],"",1)</f>
        <v/>
      </c>
      <c r="E763" s="801" t="str">
        <f>IF(C763=TRUE,_xlfn.XLOOKUP(Tabla135[[#This Row],[Id Riesgo]],Tabla13[Id Riesgo],Tabla13[Porcentaje Impacto],"",1),"")</f>
        <v/>
      </c>
      <c r="F763" s="290" t="str">
        <f t="shared" ref="F763:F771" si="75">F762</f>
        <v>RC76</v>
      </c>
      <c r="G763" s="414" t="b">
        <f>_xlfn.XLOOKUP(F763,Tabla13[Id Riesgo],Tabla13[Registro diligenciado],FALSE,1)</f>
        <v>0</v>
      </c>
      <c r="H763" s="290" t="str">
        <f>IF(G763,_xlfn.XLOOKUP(F763,Tabla6[Id Riesgo],Tabla6[DESCRIPCIÓN DEL RIESGO],FALSE,1),"")</f>
        <v/>
      </c>
      <c r="I763" s="327" t="str">
        <f>_xlfn.XLOOKUP(Tabla135[[#This Row],[Id Riesgo]],Tabla13[Id Riesgo],Tabla13[Probabilidad])</f>
        <v/>
      </c>
      <c r="J763" s="327" t="str">
        <f>_xlfn.XLOOKUP(Tabla135[[#This Row],[Id Riesgo]],Tabla13[Id Riesgo],Tabla13[Porcentaje Impacto],"",1)</f>
        <v/>
      </c>
      <c r="K763" s="311">
        <v>2</v>
      </c>
      <c r="L763" s="314"/>
      <c r="M763" s="314"/>
      <c r="N763" s="314"/>
      <c r="O763" s="295"/>
      <c r="P763" s="314"/>
      <c r="Q763" s="328" t="str">
        <f>_xlfn.TEXTJOIN(" ",TRUE,Tabla135[[#This Row],[Actividad - Acción ¿Qué?
Inicia con verbo]],Tabla135[[#This Row],[Complemento
(Observaciones o desviaciones)]])</f>
        <v/>
      </c>
      <c r="R763" s="295"/>
      <c r="S763" s="327" t="str">
        <f>_xlfn.XLOOKUP(Tabla135[[#This Row],[Tipo de control]],Tabla7[Tipo de control],Tabla7[Peso],"",1)</f>
        <v/>
      </c>
      <c r="T763" s="290" t="str">
        <f>_xlfn.XLOOKUP(Tabla135[[#This Row],[Tipo de control]],Tabla7[Tipo de control],Tabla7[Afectación matriz],"",1)</f>
        <v/>
      </c>
      <c r="U763" s="295"/>
      <c r="V763" s="327" t="str">
        <f>_xlfn.XLOOKUP(Tabla135[[#This Row],[Implementación]],Tabla11[Implementación],Tabla11[Peso],"",1)</f>
        <v/>
      </c>
      <c r="W763" s="295"/>
      <c r="X763" s="295"/>
      <c r="Y763" s="295"/>
      <c r="Z763" s="295"/>
      <c r="AA763" s="310" t="str">
        <f>IFERROR(Tabla135[[#This Row],[Peso del control]]+Tabla135[[#This Row],[Peso de la implementación]],"")</f>
        <v/>
      </c>
      <c r="AB763" s="310" t="str" cm="1">
        <f t="array" ref="AB763">IFERROR(IF(Tabla135[[#This Row],[Registro diligenciado]]=TRUE,_xlfn.IFS(AND(Tabla135[[#This Row],[No. de Control]]=1,Tabla135[[#This Row],[Desplazamiento en la Matriz]]="Probabilidad"),D763-(D763*Tabla135[[#This Row],[Valor del control]]),AND(Tabla135[[#This Row],[No. de Control]]&gt;1,Tabla135[[#This Row],[Desplazamiento en la Matriz]]="Probabilidad"),AB762-(AB762*Tabla135[[#This Row],[Valor del control]]),AND(Tabla135[[#This Row],[No. de Control]]=1,Tabla135[[#This Row],[Desplazamiento en la Matriz]]="Impacto"),D763,AND(Tabla135[[#This Row],[No. de Control]]&gt;1,Tabla135[[#This Row],[Desplazamiento en la Matriz]]="Impacto"),AB762),""),"")</f>
        <v/>
      </c>
      <c r="AC763" s="310" t="str" cm="1">
        <f t="array" ref="AC763">IFERROR(IF(Tabla135[[#This Row],[Registro diligenciado]]=TRUE,_xlfn.IFS(AND(Tabla135[[#This Row],[No. de Control]]=1,Tabla135[[#This Row],[Desplazamiento en la Matriz]]="Impacto"),E763-(E763*Tabla135[[#This Row],[Valor del control]]),AND(Tabla135[[#This Row],[No. de Control]]&gt;1,Tabla135[[#This Row],[Desplazamiento en la Matriz]]="Impacto"),AC762-(AC762*Tabla135[[#This Row],[Valor del control]]),AND(Tabla135[[#This Row],[No. de Control]]=1,Tabla135[[#This Row],[Desplazamiento en la Matriz]]="Probabilidad"),E763,AND(Tabla135[[#This Row],[No. de Control]]&gt;1,Tabla135[[#This Row],[Desplazamiento en la Matriz]]="Probabilidad"),AC762),""),"")</f>
        <v/>
      </c>
      <c r="AD763" s="310">
        <f>IFERROR(_xlfn.MINIFS(Tabla135[Probabilidad residual],Tabla135[Id Riesgo],Tabla135[[#This Row],[Id Riesgo]]),"")</f>
        <v>0</v>
      </c>
      <c r="AE763" s="310">
        <f>IFERROR(_xlfn.MINIFS(Tabla135[Impacto residual],Tabla135[Id Riesgo],Tabla135[[#This Row],[Id Riesgo]]),"")</f>
        <v>0</v>
      </c>
      <c r="AF763" s="310" t="str" cm="1">
        <f t="array" ref="AF7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3" s="310" t="str" cm="1">
        <f t="array" ref="AG7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3" s="213"/>
      <c r="AJ763" s="801">
        <f>_xlfn.MINIFS(Tabla135[Probabilidad residual],Tabla135[Id Riesgo],Tabla135[[#This Row],[Id Riesgo]])</f>
        <v>0</v>
      </c>
      <c r="AK763" s="801">
        <f>_xlfn.MINIFS(Tabla135[Impacto residual],Tabla135[Id Riesgo],Tabla135[[#This Row],[Id Riesgo]])</f>
        <v>0</v>
      </c>
      <c r="AL763" s="801"/>
      <c r="AM763" s="801"/>
      <c r="AN763" s="213"/>
      <c r="AO763" s="213"/>
      <c r="AP763" s="213"/>
      <c r="AQ763" s="213"/>
      <c r="AR763" s="213"/>
      <c r="AS763" s="213"/>
      <c r="AT763" s="213"/>
      <c r="AU763" s="213"/>
      <c r="AV763" s="213"/>
      <c r="AW763" s="213"/>
      <c r="AX763" s="213"/>
      <c r="AY763" s="213"/>
    </row>
    <row r="764" spans="1:51" ht="14.6" x14ac:dyDescent="0.4">
      <c r="A764" s="783" t="str">
        <f>Tabla135[[#This Row],[Id Riesgo]]</f>
        <v>RC76</v>
      </c>
      <c r="B764" s="784" t="str">
        <f>Tabla135[[#This Row],[Riesgo]]</f>
        <v/>
      </c>
      <c r="C764" s="776" t="b">
        <f>Tabla135[[#This Row],[Identificado en paso 1 y 2?]]</f>
        <v>0</v>
      </c>
      <c r="D764" s="801" t="str">
        <f>_xlfn.XLOOKUP(Tabla135[[#This Row],[Id Riesgo]],Tabla13[Id Riesgo],Tabla13[Probabilidad],"",1)</f>
        <v/>
      </c>
      <c r="E764" s="801" t="str">
        <f>IF(C764=TRUE,_xlfn.XLOOKUP(Tabla135[[#This Row],[Id Riesgo]],Tabla13[Id Riesgo],Tabla13[Porcentaje Impacto],"",1),"")</f>
        <v/>
      </c>
      <c r="F764" s="290" t="str">
        <f t="shared" si="75"/>
        <v>RC76</v>
      </c>
      <c r="G764" s="414" t="b">
        <f>_xlfn.XLOOKUP(F764,Tabla13[Id Riesgo],Tabla13[Registro diligenciado],FALSE,1)</f>
        <v>0</v>
      </c>
      <c r="H764" s="290" t="str">
        <f>IF(G764,_xlfn.XLOOKUP(F764,Tabla6[Id Riesgo],Tabla6[DESCRIPCIÓN DEL RIESGO],FALSE,1),"")</f>
        <v/>
      </c>
      <c r="I764" s="327" t="str">
        <f>_xlfn.XLOOKUP(Tabla135[[#This Row],[Id Riesgo]],Tabla13[Id Riesgo],Tabla13[Probabilidad])</f>
        <v/>
      </c>
      <c r="J764" s="327" t="str">
        <f>_xlfn.XLOOKUP(Tabla135[[#This Row],[Id Riesgo]],Tabla13[Id Riesgo],Tabla13[Porcentaje Impacto],"",1)</f>
        <v/>
      </c>
      <c r="K764" s="311">
        <v>3</v>
      </c>
      <c r="L764" s="314"/>
      <c r="M764" s="314"/>
      <c r="N764" s="314"/>
      <c r="O764" s="295"/>
      <c r="P764" s="314"/>
      <c r="Q764" s="328" t="str">
        <f>_xlfn.TEXTJOIN(" ",TRUE,Tabla135[[#This Row],[Actividad - Acción ¿Qué?
Inicia con verbo]],Tabla135[[#This Row],[Complemento
(Observaciones o desviaciones)]])</f>
        <v/>
      </c>
      <c r="R764" s="295"/>
      <c r="S764" s="327" t="str">
        <f>_xlfn.XLOOKUP(Tabla135[[#This Row],[Tipo de control]],Tabla7[Tipo de control],Tabla7[Peso],"",1)</f>
        <v/>
      </c>
      <c r="T764" s="290" t="str">
        <f>_xlfn.XLOOKUP(Tabla135[[#This Row],[Tipo de control]],Tabla7[Tipo de control],Tabla7[Afectación matriz],"",1)</f>
        <v/>
      </c>
      <c r="U764" s="295"/>
      <c r="V764" s="327" t="str">
        <f>_xlfn.XLOOKUP(Tabla135[[#This Row],[Implementación]],Tabla11[Implementación],Tabla11[Peso],"",1)</f>
        <v/>
      </c>
      <c r="W764" s="295"/>
      <c r="X764" s="295"/>
      <c r="Y764" s="295"/>
      <c r="Z764" s="295"/>
      <c r="AA764" s="310" t="str">
        <f>IFERROR(Tabla135[[#This Row],[Peso del control]]+Tabla135[[#This Row],[Peso de la implementación]],"")</f>
        <v/>
      </c>
      <c r="AB764" s="310" t="str" cm="1">
        <f t="array" ref="AB764">IFERROR(IF(Tabla135[[#This Row],[Registro diligenciado]]=TRUE,_xlfn.IFS(AND(Tabla135[[#This Row],[No. de Control]]=1,Tabla135[[#This Row],[Desplazamiento en la Matriz]]="Probabilidad"),D764-(D764*Tabla135[[#This Row],[Valor del control]]),AND(Tabla135[[#This Row],[No. de Control]]&gt;1,Tabla135[[#This Row],[Desplazamiento en la Matriz]]="Probabilidad"),AB763-(AB763*Tabla135[[#This Row],[Valor del control]]),AND(Tabla135[[#This Row],[No. de Control]]=1,Tabla135[[#This Row],[Desplazamiento en la Matriz]]="Impacto"),D764,AND(Tabla135[[#This Row],[No. de Control]]&gt;1,Tabla135[[#This Row],[Desplazamiento en la Matriz]]="Impacto"),AB763),""),"")</f>
        <v/>
      </c>
      <c r="AC764" s="310" t="str" cm="1">
        <f t="array" ref="AC764">IFERROR(IF(Tabla135[[#This Row],[Registro diligenciado]]=TRUE,_xlfn.IFS(AND(Tabla135[[#This Row],[No. de Control]]=1,Tabla135[[#This Row],[Desplazamiento en la Matriz]]="Impacto"),E764-(E764*Tabla135[[#This Row],[Valor del control]]),AND(Tabla135[[#This Row],[No. de Control]]&gt;1,Tabla135[[#This Row],[Desplazamiento en la Matriz]]="Impacto"),AC763-(AC763*Tabla135[[#This Row],[Valor del control]]),AND(Tabla135[[#This Row],[No. de Control]]=1,Tabla135[[#This Row],[Desplazamiento en la Matriz]]="Probabilidad"),E764,AND(Tabla135[[#This Row],[No. de Control]]&gt;1,Tabla135[[#This Row],[Desplazamiento en la Matriz]]="Probabilidad"),AC763),""),"")</f>
        <v/>
      </c>
      <c r="AD764" s="310">
        <f>IFERROR(_xlfn.MINIFS(Tabla135[Probabilidad residual],Tabla135[Id Riesgo],Tabla135[[#This Row],[Id Riesgo]]),"")</f>
        <v>0</v>
      </c>
      <c r="AE764" s="310">
        <f>IFERROR(_xlfn.MINIFS(Tabla135[Impacto residual],Tabla135[Id Riesgo],Tabla135[[#This Row],[Id Riesgo]]),"")</f>
        <v>0</v>
      </c>
      <c r="AF764" s="310" t="str" cm="1">
        <f t="array" ref="AF7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4" s="310" t="str" cm="1">
        <f t="array" ref="AG7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4" s="213"/>
      <c r="AJ764" s="801">
        <f>_xlfn.MINIFS(Tabla135[Probabilidad residual],Tabla135[Id Riesgo],Tabla135[[#This Row],[Id Riesgo]])</f>
        <v>0</v>
      </c>
      <c r="AK764" s="801">
        <f>_xlfn.MINIFS(Tabla135[Impacto residual],Tabla135[Id Riesgo],Tabla135[[#This Row],[Id Riesgo]])</f>
        <v>0</v>
      </c>
      <c r="AL764" s="801"/>
      <c r="AM764" s="801"/>
      <c r="AN764" s="213"/>
      <c r="AO764" s="213"/>
      <c r="AP764" s="213"/>
      <c r="AQ764" s="213"/>
      <c r="AR764" s="213"/>
      <c r="AS764" s="213"/>
      <c r="AT764" s="213"/>
      <c r="AU764" s="213"/>
      <c r="AV764" s="213"/>
      <c r="AW764" s="213"/>
      <c r="AX764" s="213"/>
      <c r="AY764" s="213"/>
    </row>
    <row r="765" spans="1:51" ht="14.6" x14ac:dyDescent="0.4">
      <c r="A765" s="783" t="str">
        <f>Tabla135[[#This Row],[Id Riesgo]]</f>
        <v>RC76</v>
      </c>
      <c r="B765" s="784" t="str">
        <f>Tabla135[[#This Row],[Riesgo]]</f>
        <v/>
      </c>
      <c r="C765" s="776" t="b">
        <f>Tabla135[[#This Row],[Identificado en paso 1 y 2?]]</f>
        <v>0</v>
      </c>
      <c r="D765" s="801" t="str">
        <f>_xlfn.XLOOKUP(Tabla135[[#This Row],[Id Riesgo]],Tabla13[Id Riesgo],Tabla13[Probabilidad],"",1)</f>
        <v/>
      </c>
      <c r="E765" s="801" t="str">
        <f>IF(C765=TRUE,_xlfn.XLOOKUP(Tabla135[[#This Row],[Id Riesgo]],Tabla13[Id Riesgo],Tabla13[Porcentaje Impacto],"",1),"")</f>
        <v/>
      </c>
      <c r="F765" s="290" t="str">
        <f t="shared" si="75"/>
        <v>RC76</v>
      </c>
      <c r="G765" s="414" t="b">
        <f>_xlfn.XLOOKUP(F765,Tabla13[Id Riesgo],Tabla13[Registro diligenciado],FALSE,1)</f>
        <v>0</v>
      </c>
      <c r="H765" s="290" t="str">
        <f>IF(G765,_xlfn.XLOOKUP(F765,Tabla6[Id Riesgo],Tabla6[DESCRIPCIÓN DEL RIESGO],FALSE,1),"")</f>
        <v/>
      </c>
      <c r="I765" s="327" t="str">
        <f>_xlfn.XLOOKUP(Tabla135[[#This Row],[Id Riesgo]],Tabla13[Id Riesgo],Tabla13[Probabilidad])</f>
        <v/>
      </c>
      <c r="J765" s="327" t="str">
        <f>_xlfn.XLOOKUP(Tabla135[[#This Row],[Id Riesgo]],Tabla13[Id Riesgo],Tabla13[Porcentaje Impacto],"",1)</f>
        <v/>
      </c>
      <c r="K765" s="311">
        <v>4</v>
      </c>
      <c r="L765" s="314"/>
      <c r="M765" s="314"/>
      <c r="N765" s="314"/>
      <c r="O765" s="295"/>
      <c r="P765" s="314"/>
      <c r="Q765" s="328" t="str">
        <f>_xlfn.TEXTJOIN(" ",TRUE,Tabla135[[#This Row],[Actividad - Acción ¿Qué?
Inicia con verbo]],Tabla135[[#This Row],[Complemento
(Observaciones o desviaciones)]])</f>
        <v/>
      </c>
      <c r="R765" s="295"/>
      <c r="S765" s="327" t="str">
        <f>_xlfn.XLOOKUP(Tabla135[[#This Row],[Tipo de control]],Tabla7[Tipo de control],Tabla7[Peso],"",1)</f>
        <v/>
      </c>
      <c r="T765" s="290" t="str">
        <f>_xlfn.XLOOKUP(Tabla135[[#This Row],[Tipo de control]],Tabla7[Tipo de control],Tabla7[Afectación matriz],"",1)</f>
        <v/>
      </c>
      <c r="U765" s="295"/>
      <c r="V765" s="327" t="str">
        <f>_xlfn.XLOOKUP(Tabla135[[#This Row],[Implementación]],Tabla11[Implementación],Tabla11[Peso],"",1)</f>
        <v/>
      </c>
      <c r="W765" s="295"/>
      <c r="X765" s="295"/>
      <c r="Y765" s="295"/>
      <c r="Z765" s="295"/>
      <c r="AA765" s="310" t="str">
        <f>IFERROR(Tabla135[[#This Row],[Peso del control]]+Tabla135[[#This Row],[Peso de la implementación]],"")</f>
        <v/>
      </c>
      <c r="AB765" s="310" t="str" cm="1">
        <f t="array" ref="AB765">IFERROR(IF(Tabla135[[#This Row],[Registro diligenciado]]=TRUE,_xlfn.IFS(AND(Tabla135[[#This Row],[No. de Control]]=1,Tabla135[[#This Row],[Desplazamiento en la Matriz]]="Probabilidad"),D765-(D765*Tabla135[[#This Row],[Valor del control]]),AND(Tabla135[[#This Row],[No. de Control]]&gt;1,Tabla135[[#This Row],[Desplazamiento en la Matriz]]="Probabilidad"),AB764-(AB764*Tabla135[[#This Row],[Valor del control]]),AND(Tabla135[[#This Row],[No. de Control]]=1,Tabla135[[#This Row],[Desplazamiento en la Matriz]]="Impacto"),D765,AND(Tabla135[[#This Row],[No. de Control]]&gt;1,Tabla135[[#This Row],[Desplazamiento en la Matriz]]="Impacto"),AB764),""),"")</f>
        <v/>
      </c>
      <c r="AC765" s="310" t="str" cm="1">
        <f t="array" ref="AC765">IFERROR(IF(Tabla135[[#This Row],[Registro diligenciado]]=TRUE,_xlfn.IFS(AND(Tabla135[[#This Row],[No. de Control]]=1,Tabla135[[#This Row],[Desplazamiento en la Matriz]]="Impacto"),E765-(E765*Tabla135[[#This Row],[Valor del control]]),AND(Tabla135[[#This Row],[No. de Control]]&gt;1,Tabla135[[#This Row],[Desplazamiento en la Matriz]]="Impacto"),AC764-(AC764*Tabla135[[#This Row],[Valor del control]]),AND(Tabla135[[#This Row],[No. de Control]]=1,Tabla135[[#This Row],[Desplazamiento en la Matriz]]="Probabilidad"),E765,AND(Tabla135[[#This Row],[No. de Control]]&gt;1,Tabla135[[#This Row],[Desplazamiento en la Matriz]]="Probabilidad"),AC764),""),"")</f>
        <v/>
      </c>
      <c r="AD765" s="310">
        <f>IFERROR(_xlfn.MINIFS(Tabla135[Probabilidad residual],Tabla135[Id Riesgo],Tabla135[[#This Row],[Id Riesgo]]),"")</f>
        <v>0</v>
      </c>
      <c r="AE765" s="310">
        <f>IFERROR(_xlfn.MINIFS(Tabla135[Impacto residual],Tabla135[Id Riesgo],Tabla135[[#This Row],[Id Riesgo]]),"")</f>
        <v>0</v>
      </c>
      <c r="AF765" s="310" t="str" cm="1">
        <f t="array" ref="AF7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5" s="310" t="str" cm="1">
        <f t="array" ref="AG7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5" s="213"/>
      <c r="AJ765" s="801">
        <f>_xlfn.MINIFS(Tabla135[Probabilidad residual],Tabla135[Id Riesgo],Tabla135[[#This Row],[Id Riesgo]])</f>
        <v>0</v>
      </c>
      <c r="AK765" s="801">
        <f>_xlfn.MINIFS(Tabla135[Impacto residual],Tabla135[Id Riesgo],Tabla135[[#This Row],[Id Riesgo]])</f>
        <v>0</v>
      </c>
      <c r="AL765" s="801"/>
      <c r="AM765" s="801"/>
      <c r="AN765" s="213"/>
      <c r="AO765" s="213"/>
      <c r="AP765" s="213"/>
      <c r="AQ765" s="213"/>
      <c r="AR765" s="213"/>
      <c r="AS765" s="213"/>
      <c r="AT765" s="213"/>
      <c r="AU765" s="213"/>
      <c r="AV765" s="213"/>
      <c r="AW765" s="213"/>
      <c r="AX765" s="213"/>
      <c r="AY765" s="213"/>
    </row>
    <row r="766" spans="1:51" ht="14.6" x14ac:dyDescent="0.4">
      <c r="A766" s="783" t="str">
        <f>Tabla135[[#This Row],[Id Riesgo]]</f>
        <v>RC76</v>
      </c>
      <c r="B766" s="784" t="str">
        <f>Tabla135[[#This Row],[Riesgo]]</f>
        <v/>
      </c>
      <c r="C766" s="776" t="b">
        <f>Tabla135[[#This Row],[Identificado en paso 1 y 2?]]</f>
        <v>0</v>
      </c>
      <c r="D766" s="801" t="str">
        <f>_xlfn.XLOOKUP(Tabla135[[#This Row],[Id Riesgo]],Tabla13[Id Riesgo],Tabla13[Probabilidad],"",1)</f>
        <v/>
      </c>
      <c r="E766" s="801" t="str">
        <f>IF(C766=TRUE,_xlfn.XLOOKUP(Tabla135[[#This Row],[Id Riesgo]],Tabla13[Id Riesgo],Tabla13[Porcentaje Impacto],"",1),"")</f>
        <v/>
      </c>
      <c r="F766" s="290" t="str">
        <f t="shared" si="75"/>
        <v>RC76</v>
      </c>
      <c r="G766" s="414" t="b">
        <f>_xlfn.XLOOKUP(F766,Tabla13[Id Riesgo],Tabla13[Registro diligenciado],FALSE,1)</f>
        <v>0</v>
      </c>
      <c r="H766" s="290" t="str">
        <f>IF(G766,_xlfn.XLOOKUP(F766,Tabla6[Id Riesgo],Tabla6[DESCRIPCIÓN DEL RIESGO],FALSE,1),"")</f>
        <v/>
      </c>
      <c r="I766" s="327" t="str">
        <f>_xlfn.XLOOKUP(Tabla135[[#This Row],[Id Riesgo]],Tabla13[Id Riesgo],Tabla13[Probabilidad])</f>
        <v/>
      </c>
      <c r="J766" s="327" t="str">
        <f>_xlfn.XLOOKUP(Tabla135[[#This Row],[Id Riesgo]],Tabla13[Id Riesgo],Tabla13[Porcentaje Impacto],"",1)</f>
        <v/>
      </c>
      <c r="K766" s="311">
        <v>5</v>
      </c>
      <c r="L766" s="314"/>
      <c r="M766" s="314"/>
      <c r="N766" s="314"/>
      <c r="O766" s="295"/>
      <c r="P766" s="314"/>
      <c r="Q766" s="328" t="str">
        <f>_xlfn.TEXTJOIN(" ",TRUE,Tabla135[[#This Row],[Actividad - Acción ¿Qué?
Inicia con verbo]],Tabla135[[#This Row],[Complemento
(Observaciones o desviaciones)]])</f>
        <v/>
      </c>
      <c r="R766" s="295"/>
      <c r="S766" s="327" t="str">
        <f>_xlfn.XLOOKUP(Tabla135[[#This Row],[Tipo de control]],Tabla7[Tipo de control],Tabla7[Peso],"",1)</f>
        <v/>
      </c>
      <c r="T766" s="290" t="str">
        <f>_xlfn.XLOOKUP(Tabla135[[#This Row],[Tipo de control]],Tabla7[Tipo de control],Tabla7[Afectación matriz],"",1)</f>
        <v/>
      </c>
      <c r="U766" s="295"/>
      <c r="V766" s="327" t="str">
        <f>_xlfn.XLOOKUP(Tabla135[[#This Row],[Implementación]],Tabla11[Implementación],Tabla11[Peso],"",1)</f>
        <v/>
      </c>
      <c r="W766" s="295"/>
      <c r="X766" s="295"/>
      <c r="Y766" s="295"/>
      <c r="Z766" s="295"/>
      <c r="AA766" s="310" t="str">
        <f>IFERROR(Tabla135[[#This Row],[Peso del control]]+Tabla135[[#This Row],[Peso de la implementación]],"")</f>
        <v/>
      </c>
      <c r="AB766" s="310" t="str" cm="1">
        <f t="array" ref="AB766">IFERROR(IF(Tabla135[[#This Row],[Registro diligenciado]]=TRUE,_xlfn.IFS(AND(Tabla135[[#This Row],[No. de Control]]=1,Tabla135[[#This Row],[Desplazamiento en la Matriz]]="Probabilidad"),D766-(D766*Tabla135[[#This Row],[Valor del control]]),AND(Tabla135[[#This Row],[No. de Control]]&gt;1,Tabla135[[#This Row],[Desplazamiento en la Matriz]]="Probabilidad"),AB765-(AB765*Tabla135[[#This Row],[Valor del control]]),AND(Tabla135[[#This Row],[No. de Control]]=1,Tabla135[[#This Row],[Desplazamiento en la Matriz]]="Impacto"),D766,AND(Tabla135[[#This Row],[No. de Control]]&gt;1,Tabla135[[#This Row],[Desplazamiento en la Matriz]]="Impacto"),AB765),""),"")</f>
        <v/>
      </c>
      <c r="AC766" s="310" t="str" cm="1">
        <f t="array" ref="AC766">IFERROR(IF(Tabla135[[#This Row],[Registro diligenciado]]=TRUE,_xlfn.IFS(AND(Tabla135[[#This Row],[No. de Control]]=1,Tabla135[[#This Row],[Desplazamiento en la Matriz]]="Impacto"),E766-(E766*Tabla135[[#This Row],[Valor del control]]),AND(Tabla135[[#This Row],[No. de Control]]&gt;1,Tabla135[[#This Row],[Desplazamiento en la Matriz]]="Impacto"),AC765-(AC765*Tabla135[[#This Row],[Valor del control]]),AND(Tabla135[[#This Row],[No. de Control]]=1,Tabla135[[#This Row],[Desplazamiento en la Matriz]]="Probabilidad"),E766,AND(Tabla135[[#This Row],[No. de Control]]&gt;1,Tabla135[[#This Row],[Desplazamiento en la Matriz]]="Probabilidad"),AC765),""),"")</f>
        <v/>
      </c>
      <c r="AD766" s="310">
        <f>IFERROR(_xlfn.MINIFS(Tabla135[Probabilidad residual],Tabla135[Id Riesgo],Tabla135[[#This Row],[Id Riesgo]]),"")</f>
        <v>0</v>
      </c>
      <c r="AE766" s="310">
        <f>IFERROR(_xlfn.MINIFS(Tabla135[Impacto residual],Tabla135[Id Riesgo],Tabla135[[#This Row],[Id Riesgo]]),"")</f>
        <v>0</v>
      </c>
      <c r="AF766" s="310" t="str" cm="1">
        <f t="array" ref="AF7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6" s="310" t="str" cm="1">
        <f t="array" ref="AG7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6" s="213"/>
      <c r="AJ766" s="801">
        <f>_xlfn.MINIFS(Tabla135[Probabilidad residual],Tabla135[Id Riesgo],Tabla135[[#This Row],[Id Riesgo]])</f>
        <v>0</v>
      </c>
      <c r="AK766" s="801">
        <f>_xlfn.MINIFS(Tabla135[Impacto residual],Tabla135[Id Riesgo],Tabla135[[#This Row],[Id Riesgo]])</f>
        <v>0</v>
      </c>
      <c r="AL766" s="801"/>
      <c r="AM766" s="801"/>
      <c r="AN766" s="213"/>
      <c r="AO766" s="213"/>
      <c r="AP766" s="213"/>
      <c r="AQ766" s="213"/>
      <c r="AR766" s="213"/>
      <c r="AS766" s="213"/>
      <c r="AT766" s="213"/>
      <c r="AU766" s="213"/>
      <c r="AV766" s="213"/>
      <c r="AW766" s="213"/>
      <c r="AX766" s="213"/>
      <c r="AY766" s="213"/>
    </row>
    <row r="767" spans="1:51" ht="14.6" x14ac:dyDescent="0.4">
      <c r="A767" s="783" t="str">
        <f>Tabla135[[#This Row],[Id Riesgo]]</f>
        <v>RC76</v>
      </c>
      <c r="B767" s="784" t="str">
        <f>Tabla135[[#This Row],[Riesgo]]</f>
        <v/>
      </c>
      <c r="C767" s="776" t="b">
        <f>Tabla135[[#This Row],[Identificado en paso 1 y 2?]]</f>
        <v>0</v>
      </c>
      <c r="D767" s="801" t="str">
        <f>_xlfn.XLOOKUP(Tabla135[[#This Row],[Id Riesgo]],Tabla13[Id Riesgo],Tabla13[Probabilidad],"",1)</f>
        <v/>
      </c>
      <c r="E767" s="801" t="str">
        <f>IF(C767=TRUE,_xlfn.XLOOKUP(Tabla135[[#This Row],[Id Riesgo]],Tabla13[Id Riesgo],Tabla13[Porcentaje Impacto],"",1),"")</f>
        <v/>
      </c>
      <c r="F767" s="290" t="str">
        <f t="shared" si="75"/>
        <v>RC76</v>
      </c>
      <c r="G767" s="414" t="b">
        <f>_xlfn.XLOOKUP(F767,Tabla13[Id Riesgo],Tabla13[Registro diligenciado],FALSE,1)</f>
        <v>0</v>
      </c>
      <c r="H767" s="290" t="str">
        <f>IF(G767,_xlfn.XLOOKUP(F767,Tabla6[Id Riesgo],Tabla6[DESCRIPCIÓN DEL RIESGO],FALSE,1),"")</f>
        <v/>
      </c>
      <c r="I767" s="327" t="str">
        <f>_xlfn.XLOOKUP(Tabla135[[#This Row],[Id Riesgo]],Tabla13[Id Riesgo],Tabla13[Probabilidad])</f>
        <v/>
      </c>
      <c r="J767" s="327" t="str">
        <f>_xlfn.XLOOKUP(Tabla135[[#This Row],[Id Riesgo]],Tabla13[Id Riesgo],Tabla13[Porcentaje Impacto],"",1)</f>
        <v/>
      </c>
      <c r="K767" s="311">
        <v>6</v>
      </c>
      <c r="L767" s="314"/>
      <c r="M767" s="314"/>
      <c r="N767" s="314"/>
      <c r="O767" s="295"/>
      <c r="P767" s="314"/>
      <c r="Q767" s="328" t="str">
        <f>_xlfn.TEXTJOIN(" ",TRUE,Tabla135[[#This Row],[Actividad - Acción ¿Qué?
Inicia con verbo]],Tabla135[[#This Row],[Complemento
(Observaciones o desviaciones)]])</f>
        <v/>
      </c>
      <c r="R767" s="295"/>
      <c r="S767" s="327" t="str">
        <f>_xlfn.XLOOKUP(Tabla135[[#This Row],[Tipo de control]],Tabla7[Tipo de control],Tabla7[Peso],"",1)</f>
        <v/>
      </c>
      <c r="T767" s="290" t="str">
        <f>_xlfn.XLOOKUP(Tabla135[[#This Row],[Tipo de control]],Tabla7[Tipo de control],Tabla7[Afectación matriz],"",1)</f>
        <v/>
      </c>
      <c r="U767" s="295"/>
      <c r="V767" s="327" t="str">
        <f>_xlfn.XLOOKUP(Tabla135[[#This Row],[Implementación]],Tabla11[Implementación],Tabla11[Peso],"",1)</f>
        <v/>
      </c>
      <c r="W767" s="295"/>
      <c r="X767" s="295"/>
      <c r="Y767" s="295"/>
      <c r="Z767" s="295"/>
      <c r="AA767" s="310" t="str">
        <f>IFERROR(Tabla135[[#This Row],[Peso del control]]+Tabla135[[#This Row],[Peso de la implementación]],"")</f>
        <v/>
      </c>
      <c r="AB767" s="310" t="str" cm="1">
        <f t="array" ref="AB767">IFERROR(IF(Tabla135[[#This Row],[Registro diligenciado]]=TRUE,_xlfn.IFS(AND(Tabla135[[#This Row],[No. de Control]]=1,Tabla135[[#This Row],[Desplazamiento en la Matriz]]="Probabilidad"),D767-(D767*Tabla135[[#This Row],[Valor del control]]),AND(Tabla135[[#This Row],[No. de Control]]&gt;1,Tabla135[[#This Row],[Desplazamiento en la Matriz]]="Probabilidad"),AB766-(AB766*Tabla135[[#This Row],[Valor del control]]),AND(Tabla135[[#This Row],[No. de Control]]=1,Tabla135[[#This Row],[Desplazamiento en la Matriz]]="Impacto"),D767,AND(Tabla135[[#This Row],[No. de Control]]&gt;1,Tabla135[[#This Row],[Desplazamiento en la Matriz]]="Impacto"),AB766),""),"")</f>
        <v/>
      </c>
      <c r="AC767" s="310" t="str" cm="1">
        <f t="array" ref="AC767">IFERROR(IF(Tabla135[[#This Row],[Registro diligenciado]]=TRUE,_xlfn.IFS(AND(Tabla135[[#This Row],[No. de Control]]=1,Tabla135[[#This Row],[Desplazamiento en la Matriz]]="Impacto"),E767-(E767*Tabla135[[#This Row],[Valor del control]]),AND(Tabla135[[#This Row],[No. de Control]]&gt;1,Tabla135[[#This Row],[Desplazamiento en la Matriz]]="Impacto"),AC766-(AC766*Tabla135[[#This Row],[Valor del control]]),AND(Tabla135[[#This Row],[No. de Control]]=1,Tabla135[[#This Row],[Desplazamiento en la Matriz]]="Probabilidad"),E767,AND(Tabla135[[#This Row],[No. de Control]]&gt;1,Tabla135[[#This Row],[Desplazamiento en la Matriz]]="Probabilidad"),AC766),""),"")</f>
        <v/>
      </c>
      <c r="AD767" s="310">
        <f>IFERROR(_xlfn.MINIFS(Tabla135[Probabilidad residual],Tabla135[Id Riesgo],Tabla135[[#This Row],[Id Riesgo]]),"")</f>
        <v>0</v>
      </c>
      <c r="AE767" s="310">
        <f>IFERROR(_xlfn.MINIFS(Tabla135[Impacto residual],Tabla135[Id Riesgo],Tabla135[[#This Row],[Id Riesgo]]),"")</f>
        <v>0</v>
      </c>
      <c r="AF767" s="310" t="str" cm="1">
        <f t="array" ref="AF7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7" s="310" t="str" cm="1">
        <f t="array" ref="AG7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7" s="213"/>
      <c r="AJ767" s="801">
        <f>_xlfn.MINIFS(Tabla135[Probabilidad residual],Tabla135[Id Riesgo],Tabla135[[#This Row],[Id Riesgo]])</f>
        <v>0</v>
      </c>
      <c r="AK767" s="801">
        <f>_xlfn.MINIFS(Tabla135[Impacto residual],Tabla135[Id Riesgo],Tabla135[[#This Row],[Id Riesgo]])</f>
        <v>0</v>
      </c>
      <c r="AL767" s="801"/>
      <c r="AM767" s="801"/>
      <c r="AN767" s="213"/>
      <c r="AO767" s="213"/>
      <c r="AP767" s="213"/>
      <c r="AQ767" s="213"/>
      <c r="AR767" s="213"/>
      <c r="AS767" s="213"/>
      <c r="AT767" s="213"/>
      <c r="AU767" s="213"/>
      <c r="AV767" s="213"/>
      <c r="AW767" s="213"/>
      <c r="AX767" s="213"/>
      <c r="AY767" s="213"/>
    </row>
    <row r="768" spans="1:51" ht="14.6" x14ac:dyDescent="0.4">
      <c r="A768" s="783" t="str">
        <f>Tabla135[[#This Row],[Id Riesgo]]</f>
        <v>RC76</v>
      </c>
      <c r="B768" s="784" t="str">
        <f>Tabla135[[#This Row],[Riesgo]]</f>
        <v/>
      </c>
      <c r="C768" s="776" t="b">
        <f>Tabla135[[#This Row],[Identificado en paso 1 y 2?]]</f>
        <v>0</v>
      </c>
      <c r="D768" s="801" t="str">
        <f>_xlfn.XLOOKUP(Tabla135[[#This Row],[Id Riesgo]],Tabla13[Id Riesgo],Tabla13[Probabilidad],"",1)</f>
        <v/>
      </c>
      <c r="E768" s="801" t="str">
        <f>IF(C768=TRUE,_xlfn.XLOOKUP(Tabla135[[#This Row],[Id Riesgo]],Tabla13[Id Riesgo],Tabla13[Porcentaje Impacto],"",1),"")</f>
        <v/>
      </c>
      <c r="F768" s="290" t="str">
        <f t="shared" si="75"/>
        <v>RC76</v>
      </c>
      <c r="G768" s="414" t="b">
        <f>_xlfn.XLOOKUP(F768,Tabla13[Id Riesgo],Tabla13[Registro diligenciado],FALSE,1)</f>
        <v>0</v>
      </c>
      <c r="H768" s="290" t="str">
        <f>IF(G768,_xlfn.XLOOKUP(F768,Tabla6[Id Riesgo],Tabla6[DESCRIPCIÓN DEL RIESGO],FALSE,1),"")</f>
        <v/>
      </c>
      <c r="I768" s="327" t="str">
        <f>_xlfn.XLOOKUP(Tabla135[[#This Row],[Id Riesgo]],Tabla13[Id Riesgo],Tabla13[Probabilidad])</f>
        <v/>
      </c>
      <c r="J768" s="327" t="str">
        <f>_xlfn.XLOOKUP(Tabla135[[#This Row],[Id Riesgo]],Tabla13[Id Riesgo],Tabla13[Porcentaje Impacto],"",1)</f>
        <v/>
      </c>
      <c r="K768" s="311">
        <v>7</v>
      </c>
      <c r="L768" s="314"/>
      <c r="M768" s="314"/>
      <c r="N768" s="314"/>
      <c r="O768" s="295"/>
      <c r="P768" s="314"/>
      <c r="Q768" s="328" t="str">
        <f>_xlfn.TEXTJOIN(" ",TRUE,Tabla135[[#This Row],[Actividad - Acción ¿Qué?
Inicia con verbo]],Tabla135[[#This Row],[Complemento
(Observaciones o desviaciones)]])</f>
        <v/>
      </c>
      <c r="R768" s="295"/>
      <c r="S768" s="327" t="str">
        <f>_xlfn.XLOOKUP(Tabla135[[#This Row],[Tipo de control]],Tabla7[Tipo de control],Tabla7[Peso],"",1)</f>
        <v/>
      </c>
      <c r="T768" s="290" t="str">
        <f>_xlfn.XLOOKUP(Tabla135[[#This Row],[Tipo de control]],Tabla7[Tipo de control],Tabla7[Afectación matriz],"",1)</f>
        <v/>
      </c>
      <c r="U768" s="295"/>
      <c r="V768" s="327" t="str">
        <f>_xlfn.XLOOKUP(Tabla135[[#This Row],[Implementación]],Tabla11[Implementación],Tabla11[Peso],"",1)</f>
        <v/>
      </c>
      <c r="W768" s="295"/>
      <c r="X768" s="295"/>
      <c r="Y768" s="295"/>
      <c r="Z768" s="295"/>
      <c r="AA768" s="310" t="str">
        <f>IFERROR(Tabla135[[#This Row],[Peso del control]]+Tabla135[[#This Row],[Peso de la implementación]],"")</f>
        <v/>
      </c>
      <c r="AB768" s="310" t="str" cm="1">
        <f t="array" ref="AB768">IFERROR(IF(Tabla135[[#This Row],[Registro diligenciado]]=TRUE,_xlfn.IFS(AND(Tabla135[[#This Row],[No. de Control]]=1,Tabla135[[#This Row],[Desplazamiento en la Matriz]]="Probabilidad"),D768-(D768*Tabla135[[#This Row],[Valor del control]]),AND(Tabla135[[#This Row],[No. de Control]]&gt;1,Tabla135[[#This Row],[Desplazamiento en la Matriz]]="Probabilidad"),AB767-(AB767*Tabla135[[#This Row],[Valor del control]]),AND(Tabla135[[#This Row],[No. de Control]]=1,Tabla135[[#This Row],[Desplazamiento en la Matriz]]="Impacto"),D768,AND(Tabla135[[#This Row],[No. de Control]]&gt;1,Tabla135[[#This Row],[Desplazamiento en la Matriz]]="Impacto"),AB767),""),"")</f>
        <v/>
      </c>
      <c r="AC768" s="310" t="str" cm="1">
        <f t="array" ref="AC768">IFERROR(IF(Tabla135[[#This Row],[Registro diligenciado]]=TRUE,_xlfn.IFS(AND(Tabla135[[#This Row],[No. de Control]]=1,Tabla135[[#This Row],[Desplazamiento en la Matriz]]="Impacto"),E768-(E768*Tabla135[[#This Row],[Valor del control]]),AND(Tabla135[[#This Row],[No. de Control]]&gt;1,Tabla135[[#This Row],[Desplazamiento en la Matriz]]="Impacto"),AC767-(AC767*Tabla135[[#This Row],[Valor del control]]),AND(Tabla135[[#This Row],[No. de Control]]=1,Tabla135[[#This Row],[Desplazamiento en la Matriz]]="Probabilidad"),E768,AND(Tabla135[[#This Row],[No. de Control]]&gt;1,Tabla135[[#This Row],[Desplazamiento en la Matriz]]="Probabilidad"),AC767),""),"")</f>
        <v/>
      </c>
      <c r="AD768" s="310">
        <f>IFERROR(_xlfn.MINIFS(Tabla135[Probabilidad residual],Tabla135[Id Riesgo],Tabla135[[#This Row],[Id Riesgo]]),"")</f>
        <v>0</v>
      </c>
      <c r="AE768" s="310">
        <f>IFERROR(_xlfn.MINIFS(Tabla135[Impacto residual],Tabla135[Id Riesgo],Tabla135[[#This Row],[Id Riesgo]]),"")</f>
        <v>0</v>
      </c>
      <c r="AF768" s="310" t="str" cm="1">
        <f t="array" ref="AF7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8" s="310" t="str" cm="1">
        <f t="array" ref="AG7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8" s="213"/>
      <c r="AJ768" s="801">
        <f>_xlfn.MINIFS(Tabla135[Probabilidad residual],Tabla135[Id Riesgo],Tabla135[[#This Row],[Id Riesgo]])</f>
        <v>0</v>
      </c>
      <c r="AK768" s="801">
        <f>_xlfn.MINIFS(Tabla135[Impacto residual],Tabla135[Id Riesgo],Tabla135[[#This Row],[Id Riesgo]])</f>
        <v>0</v>
      </c>
      <c r="AL768" s="801"/>
      <c r="AM768" s="801"/>
      <c r="AN768" s="213"/>
      <c r="AO768" s="213"/>
      <c r="AP768" s="213"/>
      <c r="AQ768" s="213"/>
      <c r="AR768" s="213"/>
      <c r="AS768" s="213"/>
      <c r="AT768" s="213"/>
      <c r="AU768" s="213"/>
      <c r="AV768" s="213"/>
      <c r="AW768" s="213"/>
      <c r="AX768" s="213"/>
      <c r="AY768" s="213"/>
    </row>
    <row r="769" spans="1:51" ht="14.6" x14ac:dyDescent="0.4">
      <c r="A769" s="783" t="str">
        <f>Tabla135[[#This Row],[Id Riesgo]]</f>
        <v>RC76</v>
      </c>
      <c r="B769" s="784" t="str">
        <f>Tabla135[[#This Row],[Riesgo]]</f>
        <v/>
      </c>
      <c r="C769" s="776" t="b">
        <f>Tabla135[[#This Row],[Identificado en paso 1 y 2?]]</f>
        <v>0</v>
      </c>
      <c r="D769" s="801" t="str">
        <f>_xlfn.XLOOKUP(Tabla135[[#This Row],[Id Riesgo]],Tabla13[Id Riesgo],Tabla13[Probabilidad],"",1)</f>
        <v/>
      </c>
      <c r="E769" s="801" t="str">
        <f>IF(C769=TRUE,_xlfn.XLOOKUP(Tabla135[[#This Row],[Id Riesgo]],Tabla13[Id Riesgo],Tabla13[Porcentaje Impacto],"",1),"")</f>
        <v/>
      </c>
      <c r="F769" s="290" t="str">
        <f t="shared" si="75"/>
        <v>RC76</v>
      </c>
      <c r="G769" s="414" t="b">
        <f>_xlfn.XLOOKUP(F769,Tabla13[Id Riesgo],Tabla13[Registro diligenciado],FALSE,1)</f>
        <v>0</v>
      </c>
      <c r="H769" s="290" t="str">
        <f>IF(G769,_xlfn.XLOOKUP(F769,Tabla6[Id Riesgo],Tabla6[DESCRIPCIÓN DEL RIESGO],FALSE,1),"")</f>
        <v/>
      </c>
      <c r="I769" s="327" t="str">
        <f>_xlfn.XLOOKUP(Tabla135[[#This Row],[Id Riesgo]],Tabla13[Id Riesgo],Tabla13[Probabilidad])</f>
        <v/>
      </c>
      <c r="J769" s="327" t="str">
        <f>_xlfn.XLOOKUP(Tabla135[[#This Row],[Id Riesgo]],Tabla13[Id Riesgo],Tabla13[Porcentaje Impacto],"",1)</f>
        <v/>
      </c>
      <c r="K769" s="311">
        <v>8</v>
      </c>
      <c r="L769" s="314"/>
      <c r="M769" s="314"/>
      <c r="N769" s="314"/>
      <c r="O769" s="295"/>
      <c r="P769" s="314"/>
      <c r="Q769" s="328" t="str">
        <f>_xlfn.TEXTJOIN(" ",TRUE,Tabla135[[#This Row],[Actividad - Acción ¿Qué?
Inicia con verbo]],Tabla135[[#This Row],[Complemento
(Observaciones o desviaciones)]])</f>
        <v/>
      </c>
      <c r="R769" s="295"/>
      <c r="S769" s="327" t="str">
        <f>_xlfn.XLOOKUP(Tabla135[[#This Row],[Tipo de control]],Tabla7[Tipo de control],Tabla7[Peso],"",1)</f>
        <v/>
      </c>
      <c r="T769" s="290" t="str">
        <f>_xlfn.XLOOKUP(Tabla135[[#This Row],[Tipo de control]],Tabla7[Tipo de control],Tabla7[Afectación matriz],"",1)</f>
        <v/>
      </c>
      <c r="U769" s="295"/>
      <c r="V769" s="327" t="str">
        <f>_xlfn.XLOOKUP(Tabla135[[#This Row],[Implementación]],Tabla11[Implementación],Tabla11[Peso],"",1)</f>
        <v/>
      </c>
      <c r="W769" s="295"/>
      <c r="X769" s="295"/>
      <c r="Y769" s="295"/>
      <c r="Z769" s="295"/>
      <c r="AA769" s="310" t="str">
        <f>IFERROR(Tabla135[[#This Row],[Peso del control]]+Tabla135[[#This Row],[Peso de la implementación]],"")</f>
        <v/>
      </c>
      <c r="AB769" s="310" t="str" cm="1">
        <f t="array" ref="AB769">IFERROR(IF(Tabla135[[#This Row],[Registro diligenciado]]=TRUE,_xlfn.IFS(AND(Tabla135[[#This Row],[No. de Control]]=1,Tabla135[[#This Row],[Desplazamiento en la Matriz]]="Probabilidad"),D769-(D769*Tabla135[[#This Row],[Valor del control]]),AND(Tabla135[[#This Row],[No. de Control]]&gt;1,Tabla135[[#This Row],[Desplazamiento en la Matriz]]="Probabilidad"),AB768-(AB768*Tabla135[[#This Row],[Valor del control]]),AND(Tabla135[[#This Row],[No. de Control]]=1,Tabla135[[#This Row],[Desplazamiento en la Matriz]]="Impacto"),D769,AND(Tabla135[[#This Row],[No. de Control]]&gt;1,Tabla135[[#This Row],[Desplazamiento en la Matriz]]="Impacto"),AB768),""),"")</f>
        <v/>
      </c>
      <c r="AC769" s="310" t="str" cm="1">
        <f t="array" ref="AC769">IFERROR(IF(Tabla135[[#This Row],[Registro diligenciado]]=TRUE,_xlfn.IFS(AND(Tabla135[[#This Row],[No. de Control]]=1,Tabla135[[#This Row],[Desplazamiento en la Matriz]]="Impacto"),E769-(E769*Tabla135[[#This Row],[Valor del control]]),AND(Tabla135[[#This Row],[No. de Control]]&gt;1,Tabla135[[#This Row],[Desplazamiento en la Matriz]]="Impacto"),AC768-(AC768*Tabla135[[#This Row],[Valor del control]]),AND(Tabla135[[#This Row],[No. de Control]]=1,Tabla135[[#This Row],[Desplazamiento en la Matriz]]="Probabilidad"),E769,AND(Tabla135[[#This Row],[No. de Control]]&gt;1,Tabla135[[#This Row],[Desplazamiento en la Matriz]]="Probabilidad"),AC768),""),"")</f>
        <v/>
      </c>
      <c r="AD769" s="310">
        <f>IFERROR(_xlfn.MINIFS(Tabla135[Probabilidad residual],Tabla135[Id Riesgo],Tabla135[[#This Row],[Id Riesgo]]),"")</f>
        <v>0</v>
      </c>
      <c r="AE769" s="310">
        <f>IFERROR(_xlfn.MINIFS(Tabla135[Impacto residual],Tabla135[Id Riesgo],Tabla135[[#This Row],[Id Riesgo]]),"")</f>
        <v>0</v>
      </c>
      <c r="AF769" s="310" t="str" cm="1">
        <f t="array" ref="AF7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69" s="310" t="str" cm="1">
        <f t="array" ref="AG7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69" s="213"/>
      <c r="AJ769" s="801">
        <f>_xlfn.MINIFS(Tabla135[Probabilidad residual],Tabla135[Id Riesgo],Tabla135[[#This Row],[Id Riesgo]])</f>
        <v>0</v>
      </c>
      <c r="AK769" s="801">
        <f>_xlfn.MINIFS(Tabla135[Impacto residual],Tabla135[Id Riesgo],Tabla135[[#This Row],[Id Riesgo]])</f>
        <v>0</v>
      </c>
      <c r="AL769" s="801"/>
      <c r="AM769" s="801"/>
      <c r="AN769" s="213"/>
      <c r="AO769" s="213"/>
      <c r="AP769" s="213"/>
      <c r="AQ769" s="213"/>
      <c r="AR769" s="213"/>
      <c r="AS769" s="213"/>
      <c r="AT769" s="213"/>
      <c r="AU769" s="213"/>
      <c r="AV769" s="213"/>
      <c r="AW769" s="213"/>
      <c r="AX769" s="213"/>
      <c r="AY769" s="213"/>
    </row>
    <row r="770" spans="1:51" ht="14.6" x14ac:dyDescent="0.4">
      <c r="A770" s="783" t="str">
        <f>Tabla135[[#This Row],[Id Riesgo]]</f>
        <v>RC76</v>
      </c>
      <c r="B770" s="784" t="str">
        <f>Tabla135[[#This Row],[Riesgo]]</f>
        <v/>
      </c>
      <c r="C770" s="776" t="b">
        <f>Tabla135[[#This Row],[Identificado en paso 1 y 2?]]</f>
        <v>0</v>
      </c>
      <c r="D770" s="801" t="str">
        <f>_xlfn.XLOOKUP(Tabla135[[#This Row],[Id Riesgo]],Tabla13[Id Riesgo],Tabla13[Probabilidad],"",1)</f>
        <v/>
      </c>
      <c r="E770" s="801" t="str">
        <f>IF(C770=TRUE,_xlfn.XLOOKUP(Tabla135[[#This Row],[Id Riesgo]],Tabla13[Id Riesgo],Tabla13[Porcentaje Impacto],"",1),"")</f>
        <v/>
      </c>
      <c r="F770" s="290" t="str">
        <f t="shared" si="75"/>
        <v>RC76</v>
      </c>
      <c r="G770" s="414" t="b">
        <f>_xlfn.XLOOKUP(F770,Tabla13[Id Riesgo],Tabla13[Registro diligenciado],FALSE,1)</f>
        <v>0</v>
      </c>
      <c r="H770" s="290" t="str">
        <f>IF(G770,_xlfn.XLOOKUP(F770,Tabla6[Id Riesgo],Tabla6[DESCRIPCIÓN DEL RIESGO],FALSE,1),"")</f>
        <v/>
      </c>
      <c r="I770" s="327" t="str">
        <f>_xlfn.XLOOKUP(Tabla135[[#This Row],[Id Riesgo]],Tabla13[Id Riesgo],Tabla13[Probabilidad])</f>
        <v/>
      </c>
      <c r="J770" s="327" t="str">
        <f>_xlfn.XLOOKUP(Tabla135[[#This Row],[Id Riesgo]],Tabla13[Id Riesgo],Tabla13[Porcentaje Impacto],"",1)</f>
        <v/>
      </c>
      <c r="K770" s="311">
        <v>9</v>
      </c>
      <c r="L770" s="314"/>
      <c r="M770" s="314"/>
      <c r="N770" s="314"/>
      <c r="O770" s="295"/>
      <c r="P770" s="314"/>
      <c r="Q770" s="328" t="str">
        <f>_xlfn.TEXTJOIN(" ",TRUE,Tabla135[[#This Row],[Actividad - Acción ¿Qué?
Inicia con verbo]],Tabla135[[#This Row],[Complemento
(Observaciones o desviaciones)]])</f>
        <v/>
      </c>
      <c r="R770" s="295"/>
      <c r="S770" s="327" t="str">
        <f>_xlfn.XLOOKUP(Tabla135[[#This Row],[Tipo de control]],Tabla7[Tipo de control],Tabla7[Peso],"",1)</f>
        <v/>
      </c>
      <c r="T770" s="290" t="str">
        <f>_xlfn.XLOOKUP(Tabla135[[#This Row],[Tipo de control]],Tabla7[Tipo de control],Tabla7[Afectación matriz],"",1)</f>
        <v/>
      </c>
      <c r="U770" s="295"/>
      <c r="V770" s="327" t="str">
        <f>_xlfn.XLOOKUP(Tabla135[[#This Row],[Implementación]],Tabla11[Implementación],Tabla11[Peso],"",1)</f>
        <v/>
      </c>
      <c r="W770" s="295"/>
      <c r="X770" s="295"/>
      <c r="Y770" s="295"/>
      <c r="Z770" s="295"/>
      <c r="AA770" s="310" t="str">
        <f>IFERROR(Tabla135[[#This Row],[Peso del control]]+Tabla135[[#This Row],[Peso de la implementación]],"")</f>
        <v/>
      </c>
      <c r="AB770" s="310" t="str" cm="1">
        <f t="array" ref="AB770">IFERROR(IF(Tabla135[[#This Row],[Registro diligenciado]]=TRUE,_xlfn.IFS(AND(Tabla135[[#This Row],[No. de Control]]=1,Tabla135[[#This Row],[Desplazamiento en la Matriz]]="Probabilidad"),D770-(D770*Tabla135[[#This Row],[Valor del control]]),AND(Tabla135[[#This Row],[No. de Control]]&gt;1,Tabla135[[#This Row],[Desplazamiento en la Matriz]]="Probabilidad"),AB769-(AB769*Tabla135[[#This Row],[Valor del control]]),AND(Tabla135[[#This Row],[No. de Control]]=1,Tabla135[[#This Row],[Desplazamiento en la Matriz]]="Impacto"),D770,AND(Tabla135[[#This Row],[No. de Control]]&gt;1,Tabla135[[#This Row],[Desplazamiento en la Matriz]]="Impacto"),AB769),""),"")</f>
        <v/>
      </c>
      <c r="AC770" s="310" t="str" cm="1">
        <f t="array" ref="AC770">IFERROR(IF(Tabla135[[#This Row],[Registro diligenciado]]=TRUE,_xlfn.IFS(AND(Tabla135[[#This Row],[No. de Control]]=1,Tabla135[[#This Row],[Desplazamiento en la Matriz]]="Impacto"),E770-(E770*Tabla135[[#This Row],[Valor del control]]),AND(Tabla135[[#This Row],[No. de Control]]&gt;1,Tabla135[[#This Row],[Desplazamiento en la Matriz]]="Impacto"),AC769-(AC769*Tabla135[[#This Row],[Valor del control]]),AND(Tabla135[[#This Row],[No. de Control]]=1,Tabla135[[#This Row],[Desplazamiento en la Matriz]]="Probabilidad"),E770,AND(Tabla135[[#This Row],[No. de Control]]&gt;1,Tabla135[[#This Row],[Desplazamiento en la Matriz]]="Probabilidad"),AC769),""),"")</f>
        <v/>
      </c>
      <c r="AD770" s="310">
        <f>IFERROR(_xlfn.MINIFS(Tabla135[Probabilidad residual],Tabla135[Id Riesgo],Tabla135[[#This Row],[Id Riesgo]]),"")</f>
        <v>0</v>
      </c>
      <c r="AE770" s="310">
        <f>IFERROR(_xlfn.MINIFS(Tabla135[Impacto residual],Tabla135[Id Riesgo],Tabla135[[#This Row],[Id Riesgo]]),"")</f>
        <v>0</v>
      </c>
      <c r="AF770" s="310" t="str" cm="1">
        <f t="array" ref="AF7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0" s="310" t="str" cm="1">
        <f t="array" ref="AG7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0" s="213"/>
      <c r="AJ770" s="801">
        <f>_xlfn.MINIFS(Tabla135[Probabilidad residual],Tabla135[Id Riesgo],Tabla135[[#This Row],[Id Riesgo]])</f>
        <v>0</v>
      </c>
      <c r="AK770" s="801">
        <f>_xlfn.MINIFS(Tabla135[Impacto residual],Tabla135[Id Riesgo],Tabla135[[#This Row],[Id Riesgo]])</f>
        <v>0</v>
      </c>
      <c r="AL770" s="801"/>
      <c r="AM770" s="801"/>
      <c r="AN770" s="213"/>
      <c r="AO770" s="213"/>
      <c r="AP770" s="213"/>
      <c r="AQ770" s="213"/>
      <c r="AR770" s="213"/>
      <c r="AS770" s="213"/>
      <c r="AT770" s="213"/>
      <c r="AU770" s="213"/>
      <c r="AV770" s="213"/>
      <c r="AW770" s="213"/>
      <c r="AX770" s="213"/>
      <c r="AY770" s="213"/>
    </row>
    <row r="771" spans="1:51" ht="14.6" x14ac:dyDescent="0.4">
      <c r="A771" s="783" t="str">
        <f>Tabla135[[#This Row],[Id Riesgo]]</f>
        <v>RC76</v>
      </c>
      <c r="B771" s="784" t="str">
        <f>Tabla135[[#This Row],[Riesgo]]</f>
        <v/>
      </c>
      <c r="C771" s="776" t="b">
        <f>Tabla135[[#This Row],[Identificado en paso 1 y 2?]]</f>
        <v>0</v>
      </c>
      <c r="D771" s="801" t="str">
        <f>_xlfn.XLOOKUP(Tabla135[[#This Row],[Id Riesgo]],Tabla13[Id Riesgo],Tabla13[Probabilidad],"",1)</f>
        <v/>
      </c>
      <c r="E771" s="801" t="str">
        <f>IF(C771=TRUE,_xlfn.XLOOKUP(Tabla135[[#This Row],[Id Riesgo]],Tabla13[Id Riesgo],Tabla13[Porcentaje Impacto],"",1),"")</f>
        <v/>
      </c>
      <c r="F771" s="290" t="str">
        <f t="shared" si="75"/>
        <v>RC76</v>
      </c>
      <c r="G771" s="414" t="b">
        <f>_xlfn.XLOOKUP(F771,Tabla13[Id Riesgo],Tabla13[Registro diligenciado],FALSE,1)</f>
        <v>0</v>
      </c>
      <c r="H771" s="290" t="str">
        <f>IF(G771,_xlfn.XLOOKUP(F771,Tabla6[Id Riesgo],Tabla6[DESCRIPCIÓN DEL RIESGO],FALSE,1),"")</f>
        <v/>
      </c>
      <c r="I771" s="327" t="str">
        <f>_xlfn.XLOOKUP(Tabla135[[#This Row],[Id Riesgo]],Tabla13[Id Riesgo],Tabla13[Probabilidad])</f>
        <v/>
      </c>
      <c r="J771" s="327" t="str">
        <f>_xlfn.XLOOKUP(Tabla135[[#This Row],[Id Riesgo]],Tabla13[Id Riesgo],Tabla13[Porcentaje Impacto],"",1)</f>
        <v/>
      </c>
      <c r="K771" s="311">
        <v>10</v>
      </c>
      <c r="L771" s="314"/>
      <c r="M771" s="314"/>
      <c r="N771" s="314"/>
      <c r="O771" s="295"/>
      <c r="P771" s="314"/>
      <c r="Q771" s="328" t="str">
        <f>_xlfn.TEXTJOIN(" ",TRUE,Tabla135[[#This Row],[Actividad - Acción ¿Qué?
Inicia con verbo]],Tabla135[[#This Row],[Complemento
(Observaciones o desviaciones)]])</f>
        <v/>
      </c>
      <c r="R771" s="295"/>
      <c r="S771" s="327" t="str">
        <f>_xlfn.XLOOKUP(Tabla135[[#This Row],[Tipo de control]],Tabla7[Tipo de control],Tabla7[Peso],"",1)</f>
        <v/>
      </c>
      <c r="T771" s="290" t="str">
        <f>_xlfn.XLOOKUP(Tabla135[[#This Row],[Tipo de control]],Tabla7[Tipo de control],Tabla7[Afectación matriz],"",1)</f>
        <v/>
      </c>
      <c r="U771" s="295"/>
      <c r="V771" s="327" t="str">
        <f>_xlfn.XLOOKUP(Tabla135[[#This Row],[Implementación]],Tabla11[Implementación],Tabla11[Peso],"",1)</f>
        <v/>
      </c>
      <c r="W771" s="295"/>
      <c r="X771" s="295"/>
      <c r="Y771" s="295"/>
      <c r="Z771" s="295"/>
      <c r="AA771" s="310" t="str">
        <f>IFERROR(Tabla135[[#This Row],[Peso del control]]+Tabla135[[#This Row],[Peso de la implementación]],"")</f>
        <v/>
      </c>
      <c r="AB771" s="310" t="str" cm="1">
        <f t="array" ref="AB771">IFERROR(IF(Tabla135[[#This Row],[Registro diligenciado]]=TRUE,_xlfn.IFS(AND(Tabla135[[#This Row],[No. de Control]]=1,Tabla135[[#This Row],[Desplazamiento en la Matriz]]="Probabilidad"),D771-(D771*Tabla135[[#This Row],[Valor del control]]),AND(Tabla135[[#This Row],[No. de Control]]&gt;1,Tabla135[[#This Row],[Desplazamiento en la Matriz]]="Probabilidad"),AB770-(AB770*Tabla135[[#This Row],[Valor del control]]),AND(Tabla135[[#This Row],[No. de Control]]=1,Tabla135[[#This Row],[Desplazamiento en la Matriz]]="Impacto"),D771,AND(Tabla135[[#This Row],[No. de Control]]&gt;1,Tabla135[[#This Row],[Desplazamiento en la Matriz]]="Impacto"),AB770),""),"")</f>
        <v/>
      </c>
      <c r="AC771" s="310" t="str" cm="1">
        <f t="array" ref="AC771">IFERROR(IF(Tabla135[[#This Row],[Registro diligenciado]]=TRUE,_xlfn.IFS(AND(Tabla135[[#This Row],[No. de Control]]=1,Tabla135[[#This Row],[Desplazamiento en la Matriz]]="Impacto"),E771-(E771*Tabla135[[#This Row],[Valor del control]]),AND(Tabla135[[#This Row],[No. de Control]]&gt;1,Tabla135[[#This Row],[Desplazamiento en la Matriz]]="Impacto"),AC770-(AC770*Tabla135[[#This Row],[Valor del control]]),AND(Tabla135[[#This Row],[No. de Control]]=1,Tabla135[[#This Row],[Desplazamiento en la Matriz]]="Probabilidad"),E771,AND(Tabla135[[#This Row],[No. de Control]]&gt;1,Tabla135[[#This Row],[Desplazamiento en la Matriz]]="Probabilidad"),AC770),""),"")</f>
        <v/>
      </c>
      <c r="AD771" s="310">
        <f>IFERROR(_xlfn.MINIFS(Tabla135[Probabilidad residual],Tabla135[Id Riesgo],Tabla135[[#This Row],[Id Riesgo]]),"")</f>
        <v>0</v>
      </c>
      <c r="AE771" s="310">
        <f>IFERROR(_xlfn.MINIFS(Tabla135[Impacto residual],Tabla135[Id Riesgo],Tabla135[[#This Row],[Id Riesgo]]),"")</f>
        <v>0</v>
      </c>
      <c r="AF771" s="310" t="str" cm="1">
        <f t="array" ref="AF7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1" s="310" t="str" cm="1">
        <f t="array" ref="AG7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1" s="213"/>
      <c r="AJ771" s="801">
        <f>_xlfn.MINIFS(Tabla135[Probabilidad residual],Tabla135[Id Riesgo],Tabla135[[#This Row],[Id Riesgo]])</f>
        <v>0</v>
      </c>
      <c r="AK771" s="801">
        <f>_xlfn.MINIFS(Tabla135[Impacto residual],Tabla135[Id Riesgo],Tabla135[[#This Row],[Id Riesgo]])</f>
        <v>0</v>
      </c>
      <c r="AL771" s="801"/>
      <c r="AM771" s="801"/>
      <c r="AN771" s="213"/>
      <c r="AO771" s="213"/>
      <c r="AP771" s="213"/>
      <c r="AQ771" s="213"/>
      <c r="AR771" s="213"/>
      <c r="AS771" s="213"/>
      <c r="AT771" s="213"/>
      <c r="AU771" s="213"/>
      <c r="AV771" s="213"/>
      <c r="AW771" s="213"/>
      <c r="AX771" s="213"/>
      <c r="AY771" s="213"/>
    </row>
    <row r="772" spans="1:51" ht="14.6" x14ac:dyDescent="0.4">
      <c r="A772" s="783" t="str">
        <f>Tabla135[[#This Row],[Id Riesgo]]</f>
        <v>RC77</v>
      </c>
      <c r="B772" s="784" t="str">
        <f>Tabla135[[#This Row],[Riesgo]]</f>
        <v/>
      </c>
      <c r="C772" s="776" t="b">
        <f>Tabla135[[#This Row],[Identificado en paso 1 y 2?]]</f>
        <v>0</v>
      </c>
      <c r="D772" s="801" t="str">
        <f>_xlfn.XLOOKUP(Tabla135[[#This Row],[Id Riesgo]],Tabla13[Id Riesgo],Tabla13[Probabilidad],"",1)</f>
        <v/>
      </c>
      <c r="E772" s="801" t="str">
        <f>IF(C772=TRUE,_xlfn.XLOOKUP(Tabla135[[#This Row],[Id Riesgo]],Tabla13[Id Riesgo],Tabla13[Porcentaje Impacto],"",1),"")</f>
        <v/>
      </c>
      <c r="F772" s="290" t="s">
        <v>668</v>
      </c>
      <c r="G772" s="414" t="b">
        <f>_xlfn.XLOOKUP(F772,Tabla13[Id Riesgo],Tabla13[Registro diligenciado],FALSE,1)</f>
        <v>0</v>
      </c>
      <c r="H772" s="290" t="str">
        <f>IF(G772,_xlfn.XLOOKUP(F772,Tabla6[Id Riesgo],Tabla6[DESCRIPCIÓN DEL RIESGO],FALSE,1),"")</f>
        <v/>
      </c>
      <c r="I772" s="327" t="str">
        <f>_xlfn.XLOOKUP(Tabla135[[#This Row],[Id Riesgo]],Tabla13[Id Riesgo],Tabla13[Probabilidad])</f>
        <v/>
      </c>
      <c r="J772" s="327" t="str">
        <f>_xlfn.XLOOKUP(Tabla135[[#This Row],[Id Riesgo]],Tabla13[Id Riesgo],Tabla13[Porcentaje Impacto],"",1)</f>
        <v/>
      </c>
      <c r="K772" s="311">
        <v>1</v>
      </c>
      <c r="L772" s="314"/>
      <c r="M772" s="314"/>
      <c r="N772" s="314"/>
      <c r="O772" s="295"/>
      <c r="P772" s="314"/>
      <c r="Q772" s="328" t="str">
        <f>_xlfn.TEXTJOIN(" ",TRUE,Tabla135[[#This Row],[Actividad - Acción ¿Qué?
Inicia con verbo]],Tabla135[[#This Row],[Complemento
(Observaciones o desviaciones)]])</f>
        <v/>
      </c>
      <c r="R772" s="295"/>
      <c r="S772" s="327" t="str">
        <f>_xlfn.XLOOKUP(Tabla135[[#This Row],[Tipo de control]],Tabla7[Tipo de control],Tabla7[Peso],"",1)</f>
        <v/>
      </c>
      <c r="T772" s="290" t="str">
        <f>_xlfn.XLOOKUP(Tabla135[[#This Row],[Tipo de control]],Tabla7[Tipo de control],Tabla7[Afectación matriz],"",1)</f>
        <v/>
      </c>
      <c r="U772" s="295"/>
      <c r="V772" s="327" t="str">
        <f>_xlfn.XLOOKUP(Tabla135[[#This Row],[Implementación]],Tabla11[Implementación],Tabla11[Peso],"",1)</f>
        <v/>
      </c>
      <c r="W772" s="295"/>
      <c r="X772" s="295"/>
      <c r="Y772" s="295"/>
      <c r="Z772" s="295"/>
      <c r="AA772" s="310" t="str">
        <f>IFERROR(Tabla135[[#This Row],[Peso del control]]+Tabla135[[#This Row],[Peso de la implementación]],"")</f>
        <v/>
      </c>
      <c r="AB772" s="310" t="str" cm="1">
        <f t="array" ref="AB772">IFERROR(IF(Tabla135[[#This Row],[Registro diligenciado]]=TRUE,_xlfn.IFS(AND(Tabla135[[#This Row],[No. de Control]]=1,Tabla135[[#This Row],[Desplazamiento en la Matriz]]="Probabilidad"),D772-(D772*Tabla135[[#This Row],[Valor del control]]),AND(Tabla135[[#This Row],[No. de Control]]&gt;1,Tabla135[[#This Row],[Desplazamiento en la Matriz]]="Probabilidad"),AB771-(AB771*Tabla135[[#This Row],[Valor del control]]),AND(Tabla135[[#This Row],[No. de Control]]=1,Tabla135[[#This Row],[Desplazamiento en la Matriz]]="Impacto"),D772,AND(Tabla135[[#This Row],[No. de Control]]&gt;1,Tabla135[[#This Row],[Desplazamiento en la Matriz]]="Impacto"),AB771),""),"")</f>
        <v/>
      </c>
      <c r="AC772" s="310" t="str" cm="1">
        <f t="array" ref="AC772">IFERROR(IF(Tabla135[[#This Row],[Registro diligenciado]]=TRUE,_xlfn.IFS(AND(Tabla135[[#This Row],[No. de Control]]=1,Tabla135[[#This Row],[Desplazamiento en la Matriz]]="Impacto"),E772-(E772*Tabla135[[#This Row],[Valor del control]]),AND(Tabla135[[#This Row],[No. de Control]]&gt;1,Tabla135[[#This Row],[Desplazamiento en la Matriz]]="Impacto"),AC771-(AC771*Tabla135[[#This Row],[Valor del control]]),AND(Tabla135[[#This Row],[No. de Control]]=1,Tabla135[[#This Row],[Desplazamiento en la Matriz]]="Probabilidad"),E772,AND(Tabla135[[#This Row],[No. de Control]]&gt;1,Tabla135[[#This Row],[Desplazamiento en la Matriz]]="Probabilidad"),AC771),""),"")</f>
        <v/>
      </c>
      <c r="AD772" s="310">
        <f>IFERROR(_xlfn.MINIFS(Tabla135[Probabilidad residual],Tabla135[Id Riesgo],Tabla135[[#This Row],[Id Riesgo]]),"")</f>
        <v>0</v>
      </c>
      <c r="AE772" s="310">
        <f>IFERROR(_xlfn.MINIFS(Tabla135[Impacto residual],Tabla135[Id Riesgo],Tabla135[[#This Row],[Id Riesgo]]),"")</f>
        <v>0</v>
      </c>
      <c r="AF772" s="310" t="str" cm="1">
        <f t="array" ref="AF7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2" s="310" t="str" cm="1">
        <f t="array" ref="AG7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2" s="213"/>
      <c r="AJ772" s="801">
        <f>_xlfn.MINIFS(Tabla135[Probabilidad residual],Tabla135[Id Riesgo],Tabla135[[#This Row],[Id Riesgo]])</f>
        <v>0</v>
      </c>
      <c r="AK772" s="801">
        <f>_xlfn.MINIFS(Tabla135[Impacto residual],Tabla135[Id Riesgo],Tabla135[[#This Row],[Id Riesgo]])</f>
        <v>0</v>
      </c>
      <c r="AL772" s="801" t="str" cm="1">
        <f t="array" ref="AL772">IFERROR(_xlfn.IFS(AND(AJ772&gt;=CONFIGURACIÓN!$BF$6,AJ772&lt;=CONFIGURACIÓN!$BG$6),CONFIGURACIÓN!$BE$6,AND(AJ772&gt;=CONFIGURACIÓN!$BF$7,AJ772&lt;=CONFIGURACIÓN!$BG$7),CONFIGURACIÓN!$BE$7,AND(AJ772&gt;=CONFIGURACIÓN!$BF$8,AJ772&lt;=CONFIGURACIÓN!$BG$8),CONFIGURACIÓN!$BE$8,AND(AJ772&gt;=CONFIGURACIÓN!$BF$9,AJ772&lt;=CONFIGURACIÓN!$BG$9),CONFIGURACIÓN!$BE$9,AND(AJ772&gt;=CONFIGURACIÓN!$BF$10,AJ772&lt;=CONFIGURACIÓN!$BG$10),CONFIGURACIÓN!$BE$10),"")</f>
        <v/>
      </c>
      <c r="AM772" s="801" t="str" cm="1">
        <f t="array" ref="AM772">IFERROR(_xlfn.IFS(AND(AK772&gt;=CONFIGURACIÓN!$BJ$6,AK772&lt;=CONFIGURACIÓN!$BK$6),CONFIGURACIÓN!$BI$6,AND(AK772&gt;=CONFIGURACIÓN!$BJ$7,AK772&lt;=CONFIGURACIÓN!$BK$7),CONFIGURACIÓN!$BI$7,AND(AK772&gt;=CONFIGURACIÓN!$BJ$8,AK772&lt;=CONFIGURACIÓN!$BK$8),CONFIGURACIÓN!$BI$8,AND(AK772&gt;=CONFIGURACIÓN!$BJ$9,AK772&lt;=CONFIGURACIÓN!$BK$9),CONFIGURACIÓN!$BI$9,AND(AK772&gt;=CONFIGURACIÓN!$BJ$10,AK772&lt;=CONFIGURACIÓN!$BK$10),CONFIGURACIÓN!$BI$10),"")</f>
        <v/>
      </c>
      <c r="AN772" s="213"/>
      <c r="AO772" s="213"/>
      <c r="AP772" s="213"/>
      <c r="AQ772" s="213"/>
      <c r="AR772" s="213"/>
      <c r="AS772" s="213"/>
      <c r="AT772" s="213"/>
      <c r="AU772" s="213"/>
      <c r="AV772" s="213"/>
      <c r="AW772" s="213"/>
      <c r="AX772" s="213"/>
      <c r="AY772" s="213"/>
    </row>
    <row r="773" spans="1:51" ht="14.6" x14ac:dyDescent="0.4">
      <c r="A773" s="783" t="str">
        <f>Tabla135[[#This Row],[Id Riesgo]]</f>
        <v>RC77</v>
      </c>
      <c r="B773" s="784" t="str">
        <f>Tabla135[[#This Row],[Riesgo]]</f>
        <v/>
      </c>
      <c r="C773" s="776" t="b">
        <f>Tabla135[[#This Row],[Identificado en paso 1 y 2?]]</f>
        <v>0</v>
      </c>
      <c r="D773" s="801" t="str">
        <f>_xlfn.XLOOKUP(Tabla135[[#This Row],[Id Riesgo]],Tabla13[Id Riesgo],Tabla13[Probabilidad],"",1)</f>
        <v/>
      </c>
      <c r="E773" s="801" t="str">
        <f>IF(C773=TRUE,_xlfn.XLOOKUP(Tabla135[[#This Row],[Id Riesgo]],Tabla13[Id Riesgo],Tabla13[Porcentaje Impacto],"",1),"")</f>
        <v/>
      </c>
      <c r="F773" s="290" t="str">
        <f t="shared" ref="F773:F781" si="76">F772</f>
        <v>RC77</v>
      </c>
      <c r="G773" s="414" t="b">
        <f>_xlfn.XLOOKUP(F773,Tabla13[Id Riesgo],Tabla13[Registro diligenciado],FALSE,1)</f>
        <v>0</v>
      </c>
      <c r="H773" s="290" t="str">
        <f>IF(G773,_xlfn.XLOOKUP(F773,Tabla6[Id Riesgo],Tabla6[DESCRIPCIÓN DEL RIESGO],FALSE,1),"")</f>
        <v/>
      </c>
      <c r="I773" s="327" t="str">
        <f>_xlfn.XLOOKUP(Tabla135[[#This Row],[Id Riesgo]],Tabla13[Id Riesgo],Tabla13[Probabilidad])</f>
        <v/>
      </c>
      <c r="J773" s="327" t="str">
        <f>_xlfn.XLOOKUP(Tabla135[[#This Row],[Id Riesgo]],Tabla13[Id Riesgo],Tabla13[Porcentaje Impacto],"",1)</f>
        <v/>
      </c>
      <c r="K773" s="311">
        <v>2</v>
      </c>
      <c r="L773" s="314"/>
      <c r="M773" s="314"/>
      <c r="N773" s="314"/>
      <c r="O773" s="295"/>
      <c r="P773" s="314"/>
      <c r="Q773" s="328" t="str">
        <f>_xlfn.TEXTJOIN(" ",TRUE,Tabla135[[#This Row],[Actividad - Acción ¿Qué?
Inicia con verbo]],Tabla135[[#This Row],[Complemento
(Observaciones o desviaciones)]])</f>
        <v/>
      </c>
      <c r="R773" s="295"/>
      <c r="S773" s="327" t="str">
        <f>_xlfn.XLOOKUP(Tabla135[[#This Row],[Tipo de control]],Tabla7[Tipo de control],Tabla7[Peso],"",1)</f>
        <v/>
      </c>
      <c r="T773" s="290" t="str">
        <f>_xlfn.XLOOKUP(Tabla135[[#This Row],[Tipo de control]],Tabla7[Tipo de control],Tabla7[Afectación matriz],"",1)</f>
        <v/>
      </c>
      <c r="U773" s="295"/>
      <c r="V773" s="327" t="str">
        <f>_xlfn.XLOOKUP(Tabla135[[#This Row],[Implementación]],Tabla11[Implementación],Tabla11[Peso],"",1)</f>
        <v/>
      </c>
      <c r="W773" s="295"/>
      <c r="X773" s="295"/>
      <c r="Y773" s="295"/>
      <c r="Z773" s="295"/>
      <c r="AA773" s="310" t="str">
        <f>IFERROR(Tabla135[[#This Row],[Peso del control]]+Tabla135[[#This Row],[Peso de la implementación]],"")</f>
        <v/>
      </c>
      <c r="AB773" s="310" t="str" cm="1">
        <f t="array" ref="AB773">IFERROR(IF(Tabla135[[#This Row],[Registro diligenciado]]=TRUE,_xlfn.IFS(AND(Tabla135[[#This Row],[No. de Control]]=1,Tabla135[[#This Row],[Desplazamiento en la Matriz]]="Probabilidad"),D773-(D773*Tabla135[[#This Row],[Valor del control]]),AND(Tabla135[[#This Row],[No. de Control]]&gt;1,Tabla135[[#This Row],[Desplazamiento en la Matriz]]="Probabilidad"),AB772-(AB772*Tabla135[[#This Row],[Valor del control]]),AND(Tabla135[[#This Row],[No. de Control]]=1,Tabla135[[#This Row],[Desplazamiento en la Matriz]]="Impacto"),D773,AND(Tabla135[[#This Row],[No. de Control]]&gt;1,Tabla135[[#This Row],[Desplazamiento en la Matriz]]="Impacto"),AB772),""),"")</f>
        <v/>
      </c>
      <c r="AC773" s="310" t="str" cm="1">
        <f t="array" ref="AC773">IFERROR(IF(Tabla135[[#This Row],[Registro diligenciado]]=TRUE,_xlfn.IFS(AND(Tabla135[[#This Row],[No. de Control]]=1,Tabla135[[#This Row],[Desplazamiento en la Matriz]]="Impacto"),E773-(E773*Tabla135[[#This Row],[Valor del control]]),AND(Tabla135[[#This Row],[No. de Control]]&gt;1,Tabla135[[#This Row],[Desplazamiento en la Matriz]]="Impacto"),AC772-(AC772*Tabla135[[#This Row],[Valor del control]]),AND(Tabla135[[#This Row],[No. de Control]]=1,Tabla135[[#This Row],[Desplazamiento en la Matriz]]="Probabilidad"),E773,AND(Tabla135[[#This Row],[No. de Control]]&gt;1,Tabla135[[#This Row],[Desplazamiento en la Matriz]]="Probabilidad"),AC772),""),"")</f>
        <v/>
      </c>
      <c r="AD773" s="310">
        <f>IFERROR(_xlfn.MINIFS(Tabla135[Probabilidad residual],Tabla135[Id Riesgo],Tabla135[[#This Row],[Id Riesgo]]),"")</f>
        <v>0</v>
      </c>
      <c r="AE773" s="310">
        <f>IFERROR(_xlfn.MINIFS(Tabla135[Impacto residual],Tabla135[Id Riesgo],Tabla135[[#This Row],[Id Riesgo]]),"")</f>
        <v>0</v>
      </c>
      <c r="AF773" s="310" t="str" cm="1">
        <f t="array" ref="AF7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3" s="310" t="str" cm="1">
        <f t="array" ref="AG7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3" s="213"/>
      <c r="AJ773" s="801">
        <f>_xlfn.MINIFS(Tabla135[Probabilidad residual],Tabla135[Id Riesgo],Tabla135[[#This Row],[Id Riesgo]])</f>
        <v>0</v>
      </c>
      <c r="AK773" s="801">
        <f>_xlfn.MINIFS(Tabla135[Impacto residual],Tabla135[Id Riesgo],Tabla135[[#This Row],[Id Riesgo]])</f>
        <v>0</v>
      </c>
      <c r="AL773" s="801"/>
      <c r="AM773" s="801"/>
      <c r="AN773" s="213"/>
      <c r="AO773" s="213"/>
      <c r="AP773" s="213"/>
      <c r="AQ773" s="213"/>
      <c r="AR773" s="213"/>
      <c r="AS773" s="213"/>
      <c r="AT773" s="213"/>
      <c r="AU773" s="213"/>
      <c r="AV773" s="213"/>
      <c r="AW773" s="213"/>
      <c r="AX773" s="213"/>
      <c r="AY773" s="213"/>
    </row>
    <row r="774" spans="1:51" ht="14.6" x14ac:dyDescent="0.4">
      <c r="A774" s="783" t="str">
        <f>Tabla135[[#This Row],[Id Riesgo]]</f>
        <v>RC77</v>
      </c>
      <c r="B774" s="784" t="str">
        <f>Tabla135[[#This Row],[Riesgo]]</f>
        <v/>
      </c>
      <c r="C774" s="776" t="b">
        <f>Tabla135[[#This Row],[Identificado en paso 1 y 2?]]</f>
        <v>0</v>
      </c>
      <c r="D774" s="801" t="str">
        <f>_xlfn.XLOOKUP(Tabla135[[#This Row],[Id Riesgo]],Tabla13[Id Riesgo],Tabla13[Probabilidad],"",1)</f>
        <v/>
      </c>
      <c r="E774" s="801" t="str">
        <f>IF(C774=TRUE,_xlfn.XLOOKUP(Tabla135[[#This Row],[Id Riesgo]],Tabla13[Id Riesgo],Tabla13[Porcentaje Impacto],"",1),"")</f>
        <v/>
      </c>
      <c r="F774" s="290" t="str">
        <f t="shared" si="76"/>
        <v>RC77</v>
      </c>
      <c r="G774" s="414" t="b">
        <f>_xlfn.XLOOKUP(F774,Tabla13[Id Riesgo],Tabla13[Registro diligenciado],FALSE,1)</f>
        <v>0</v>
      </c>
      <c r="H774" s="290" t="str">
        <f>IF(G774,_xlfn.XLOOKUP(F774,Tabla6[Id Riesgo],Tabla6[DESCRIPCIÓN DEL RIESGO],FALSE,1),"")</f>
        <v/>
      </c>
      <c r="I774" s="327" t="str">
        <f>_xlfn.XLOOKUP(Tabla135[[#This Row],[Id Riesgo]],Tabla13[Id Riesgo],Tabla13[Probabilidad])</f>
        <v/>
      </c>
      <c r="J774" s="327" t="str">
        <f>_xlfn.XLOOKUP(Tabla135[[#This Row],[Id Riesgo]],Tabla13[Id Riesgo],Tabla13[Porcentaje Impacto],"",1)</f>
        <v/>
      </c>
      <c r="K774" s="311">
        <v>3</v>
      </c>
      <c r="L774" s="314"/>
      <c r="M774" s="314"/>
      <c r="N774" s="314"/>
      <c r="O774" s="295"/>
      <c r="P774" s="314"/>
      <c r="Q774" s="328" t="str">
        <f>_xlfn.TEXTJOIN(" ",TRUE,Tabla135[[#This Row],[Actividad - Acción ¿Qué?
Inicia con verbo]],Tabla135[[#This Row],[Complemento
(Observaciones o desviaciones)]])</f>
        <v/>
      </c>
      <c r="R774" s="295"/>
      <c r="S774" s="327" t="str">
        <f>_xlfn.XLOOKUP(Tabla135[[#This Row],[Tipo de control]],Tabla7[Tipo de control],Tabla7[Peso],"",1)</f>
        <v/>
      </c>
      <c r="T774" s="290" t="str">
        <f>_xlfn.XLOOKUP(Tabla135[[#This Row],[Tipo de control]],Tabla7[Tipo de control],Tabla7[Afectación matriz],"",1)</f>
        <v/>
      </c>
      <c r="U774" s="295"/>
      <c r="V774" s="327" t="str">
        <f>_xlfn.XLOOKUP(Tabla135[[#This Row],[Implementación]],Tabla11[Implementación],Tabla11[Peso],"",1)</f>
        <v/>
      </c>
      <c r="W774" s="295"/>
      <c r="X774" s="295"/>
      <c r="Y774" s="295"/>
      <c r="Z774" s="295"/>
      <c r="AA774" s="310" t="str">
        <f>IFERROR(Tabla135[[#This Row],[Peso del control]]+Tabla135[[#This Row],[Peso de la implementación]],"")</f>
        <v/>
      </c>
      <c r="AB774" s="310" t="str" cm="1">
        <f t="array" ref="AB774">IFERROR(IF(Tabla135[[#This Row],[Registro diligenciado]]=TRUE,_xlfn.IFS(AND(Tabla135[[#This Row],[No. de Control]]=1,Tabla135[[#This Row],[Desplazamiento en la Matriz]]="Probabilidad"),D774-(D774*Tabla135[[#This Row],[Valor del control]]),AND(Tabla135[[#This Row],[No. de Control]]&gt;1,Tabla135[[#This Row],[Desplazamiento en la Matriz]]="Probabilidad"),AB773-(AB773*Tabla135[[#This Row],[Valor del control]]),AND(Tabla135[[#This Row],[No. de Control]]=1,Tabla135[[#This Row],[Desplazamiento en la Matriz]]="Impacto"),D774,AND(Tabla135[[#This Row],[No. de Control]]&gt;1,Tabla135[[#This Row],[Desplazamiento en la Matriz]]="Impacto"),AB773),""),"")</f>
        <v/>
      </c>
      <c r="AC774" s="310" t="str" cm="1">
        <f t="array" ref="AC774">IFERROR(IF(Tabla135[[#This Row],[Registro diligenciado]]=TRUE,_xlfn.IFS(AND(Tabla135[[#This Row],[No. de Control]]=1,Tabla135[[#This Row],[Desplazamiento en la Matriz]]="Impacto"),E774-(E774*Tabla135[[#This Row],[Valor del control]]),AND(Tabla135[[#This Row],[No. de Control]]&gt;1,Tabla135[[#This Row],[Desplazamiento en la Matriz]]="Impacto"),AC773-(AC773*Tabla135[[#This Row],[Valor del control]]),AND(Tabla135[[#This Row],[No. de Control]]=1,Tabla135[[#This Row],[Desplazamiento en la Matriz]]="Probabilidad"),E774,AND(Tabla135[[#This Row],[No. de Control]]&gt;1,Tabla135[[#This Row],[Desplazamiento en la Matriz]]="Probabilidad"),AC773),""),"")</f>
        <v/>
      </c>
      <c r="AD774" s="310">
        <f>IFERROR(_xlfn.MINIFS(Tabla135[Probabilidad residual],Tabla135[Id Riesgo],Tabla135[[#This Row],[Id Riesgo]]),"")</f>
        <v>0</v>
      </c>
      <c r="AE774" s="310">
        <f>IFERROR(_xlfn.MINIFS(Tabla135[Impacto residual],Tabla135[Id Riesgo],Tabla135[[#This Row],[Id Riesgo]]),"")</f>
        <v>0</v>
      </c>
      <c r="AF774" s="310" t="str" cm="1">
        <f t="array" ref="AF7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4" s="310" t="str" cm="1">
        <f t="array" ref="AG7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4" s="213"/>
      <c r="AJ774" s="801">
        <f>_xlfn.MINIFS(Tabla135[Probabilidad residual],Tabla135[Id Riesgo],Tabla135[[#This Row],[Id Riesgo]])</f>
        <v>0</v>
      </c>
      <c r="AK774" s="801">
        <f>_xlfn.MINIFS(Tabla135[Impacto residual],Tabla135[Id Riesgo],Tabla135[[#This Row],[Id Riesgo]])</f>
        <v>0</v>
      </c>
      <c r="AL774" s="801"/>
      <c r="AM774" s="801"/>
      <c r="AN774" s="213"/>
      <c r="AO774" s="213"/>
      <c r="AP774" s="213"/>
      <c r="AQ774" s="213"/>
      <c r="AR774" s="213"/>
      <c r="AS774" s="213"/>
      <c r="AT774" s="213"/>
      <c r="AU774" s="213"/>
      <c r="AV774" s="213"/>
      <c r="AW774" s="213"/>
      <c r="AX774" s="213"/>
      <c r="AY774" s="213"/>
    </row>
    <row r="775" spans="1:51" ht="14.6" x14ac:dyDescent="0.4">
      <c r="A775" s="783" t="str">
        <f>Tabla135[[#This Row],[Id Riesgo]]</f>
        <v>RC77</v>
      </c>
      <c r="B775" s="784" t="str">
        <f>Tabla135[[#This Row],[Riesgo]]</f>
        <v/>
      </c>
      <c r="C775" s="776" t="b">
        <f>Tabla135[[#This Row],[Identificado en paso 1 y 2?]]</f>
        <v>0</v>
      </c>
      <c r="D775" s="801" t="str">
        <f>_xlfn.XLOOKUP(Tabla135[[#This Row],[Id Riesgo]],Tabla13[Id Riesgo],Tabla13[Probabilidad],"",1)</f>
        <v/>
      </c>
      <c r="E775" s="801" t="str">
        <f>IF(C775=TRUE,_xlfn.XLOOKUP(Tabla135[[#This Row],[Id Riesgo]],Tabla13[Id Riesgo],Tabla13[Porcentaje Impacto],"",1),"")</f>
        <v/>
      </c>
      <c r="F775" s="290" t="str">
        <f t="shared" si="76"/>
        <v>RC77</v>
      </c>
      <c r="G775" s="414" t="b">
        <f>_xlfn.XLOOKUP(F775,Tabla13[Id Riesgo],Tabla13[Registro diligenciado],FALSE,1)</f>
        <v>0</v>
      </c>
      <c r="H775" s="290" t="str">
        <f>IF(G775,_xlfn.XLOOKUP(F775,Tabla6[Id Riesgo],Tabla6[DESCRIPCIÓN DEL RIESGO],FALSE,1),"")</f>
        <v/>
      </c>
      <c r="I775" s="327" t="str">
        <f>_xlfn.XLOOKUP(Tabla135[[#This Row],[Id Riesgo]],Tabla13[Id Riesgo],Tabla13[Probabilidad])</f>
        <v/>
      </c>
      <c r="J775" s="327" t="str">
        <f>_xlfn.XLOOKUP(Tabla135[[#This Row],[Id Riesgo]],Tabla13[Id Riesgo],Tabla13[Porcentaje Impacto],"",1)</f>
        <v/>
      </c>
      <c r="K775" s="311">
        <v>4</v>
      </c>
      <c r="L775" s="314"/>
      <c r="M775" s="314"/>
      <c r="N775" s="314"/>
      <c r="O775" s="295"/>
      <c r="P775" s="314"/>
      <c r="Q775" s="328" t="str">
        <f>_xlfn.TEXTJOIN(" ",TRUE,Tabla135[[#This Row],[Actividad - Acción ¿Qué?
Inicia con verbo]],Tabla135[[#This Row],[Complemento
(Observaciones o desviaciones)]])</f>
        <v/>
      </c>
      <c r="R775" s="295"/>
      <c r="S775" s="327" t="str">
        <f>_xlfn.XLOOKUP(Tabla135[[#This Row],[Tipo de control]],Tabla7[Tipo de control],Tabla7[Peso],"",1)</f>
        <v/>
      </c>
      <c r="T775" s="290" t="str">
        <f>_xlfn.XLOOKUP(Tabla135[[#This Row],[Tipo de control]],Tabla7[Tipo de control],Tabla7[Afectación matriz],"",1)</f>
        <v/>
      </c>
      <c r="U775" s="295"/>
      <c r="V775" s="327" t="str">
        <f>_xlfn.XLOOKUP(Tabla135[[#This Row],[Implementación]],Tabla11[Implementación],Tabla11[Peso],"",1)</f>
        <v/>
      </c>
      <c r="W775" s="295"/>
      <c r="X775" s="295"/>
      <c r="Y775" s="295"/>
      <c r="Z775" s="295"/>
      <c r="AA775" s="310" t="str">
        <f>IFERROR(Tabla135[[#This Row],[Peso del control]]+Tabla135[[#This Row],[Peso de la implementación]],"")</f>
        <v/>
      </c>
      <c r="AB775" s="310" t="str" cm="1">
        <f t="array" ref="AB775">IFERROR(IF(Tabla135[[#This Row],[Registro diligenciado]]=TRUE,_xlfn.IFS(AND(Tabla135[[#This Row],[No. de Control]]=1,Tabla135[[#This Row],[Desplazamiento en la Matriz]]="Probabilidad"),D775-(D775*Tabla135[[#This Row],[Valor del control]]),AND(Tabla135[[#This Row],[No. de Control]]&gt;1,Tabla135[[#This Row],[Desplazamiento en la Matriz]]="Probabilidad"),AB774-(AB774*Tabla135[[#This Row],[Valor del control]]),AND(Tabla135[[#This Row],[No. de Control]]=1,Tabla135[[#This Row],[Desplazamiento en la Matriz]]="Impacto"),D775,AND(Tabla135[[#This Row],[No. de Control]]&gt;1,Tabla135[[#This Row],[Desplazamiento en la Matriz]]="Impacto"),AB774),""),"")</f>
        <v/>
      </c>
      <c r="AC775" s="310" t="str" cm="1">
        <f t="array" ref="AC775">IFERROR(IF(Tabla135[[#This Row],[Registro diligenciado]]=TRUE,_xlfn.IFS(AND(Tabla135[[#This Row],[No. de Control]]=1,Tabla135[[#This Row],[Desplazamiento en la Matriz]]="Impacto"),E775-(E775*Tabla135[[#This Row],[Valor del control]]),AND(Tabla135[[#This Row],[No. de Control]]&gt;1,Tabla135[[#This Row],[Desplazamiento en la Matriz]]="Impacto"),AC774-(AC774*Tabla135[[#This Row],[Valor del control]]),AND(Tabla135[[#This Row],[No. de Control]]=1,Tabla135[[#This Row],[Desplazamiento en la Matriz]]="Probabilidad"),E775,AND(Tabla135[[#This Row],[No. de Control]]&gt;1,Tabla135[[#This Row],[Desplazamiento en la Matriz]]="Probabilidad"),AC774),""),"")</f>
        <v/>
      </c>
      <c r="AD775" s="310">
        <f>IFERROR(_xlfn.MINIFS(Tabla135[Probabilidad residual],Tabla135[Id Riesgo],Tabla135[[#This Row],[Id Riesgo]]),"")</f>
        <v>0</v>
      </c>
      <c r="AE775" s="310">
        <f>IFERROR(_xlfn.MINIFS(Tabla135[Impacto residual],Tabla135[Id Riesgo],Tabla135[[#This Row],[Id Riesgo]]),"")</f>
        <v>0</v>
      </c>
      <c r="AF775" s="310" t="str" cm="1">
        <f t="array" ref="AF7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5" s="310" t="str" cm="1">
        <f t="array" ref="AG7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5" s="213"/>
      <c r="AJ775" s="801">
        <f>_xlfn.MINIFS(Tabla135[Probabilidad residual],Tabla135[Id Riesgo],Tabla135[[#This Row],[Id Riesgo]])</f>
        <v>0</v>
      </c>
      <c r="AK775" s="801">
        <f>_xlfn.MINIFS(Tabla135[Impacto residual],Tabla135[Id Riesgo],Tabla135[[#This Row],[Id Riesgo]])</f>
        <v>0</v>
      </c>
      <c r="AL775" s="801"/>
      <c r="AM775" s="801"/>
      <c r="AN775" s="213"/>
      <c r="AO775" s="213"/>
      <c r="AP775" s="213"/>
      <c r="AQ775" s="213"/>
      <c r="AR775" s="213"/>
      <c r="AS775" s="213"/>
      <c r="AT775" s="213"/>
      <c r="AU775" s="213"/>
      <c r="AV775" s="213"/>
      <c r="AW775" s="213"/>
      <c r="AX775" s="213"/>
      <c r="AY775" s="213"/>
    </row>
    <row r="776" spans="1:51" ht="14.6" x14ac:dyDescent="0.4">
      <c r="A776" s="783" t="str">
        <f>Tabla135[[#This Row],[Id Riesgo]]</f>
        <v>RC77</v>
      </c>
      <c r="B776" s="784" t="str">
        <f>Tabla135[[#This Row],[Riesgo]]</f>
        <v/>
      </c>
      <c r="C776" s="776" t="b">
        <f>Tabla135[[#This Row],[Identificado en paso 1 y 2?]]</f>
        <v>0</v>
      </c>
      <c r="D776" s="801" t="str">
        <f>_xlfn.XLOOKUP(Tabla135[[#This Row],[Id Riesgo]],Tabla13[Id Riesgo],Tabla13[Probabilidad],"",1)</f>
        <v/>
      </c>
      <c r="E776" s="801" t="str">
        <f>IF(C776=TRUE,_xlfn.XLOOKUP(Tabla135[[#This Row],[Id Riesgo]],Tabla13[Id Riesgo],Tabla13[Porcentaje Impacto],"",1),"")</f>
        <v/>
      </c>
      <c r="F776" s="290" t="str">
        <f t="shared" si="76"/>
        <v>RC77</v>
      </c>
      <c r="G776" s="414" t="b">
        <f>_xlfn.XLOOKUP(F776,Tabla13[Id Riesgo],Tabla13[Registro diligenciado],FALSE,1)</f>
        <v>0</v>
      </c>
      <c r="H776" s="290" t="str">
        <f>IF(G776,_xlfn.XLOOKUP(F776,Tabla6[Id Riesgo],Tabla6[DESCRIPCIÓN DEL RIESGO],FALSE,1),"")</f>
        <v/>
      </c>
      <c r="I776" s="327" t="str">
        <f>_xlfn.XLOOKUP(Tabla135[[#This Row],[Id Riesgo]],Tabla13[Id Riesgo],Tabla13[Probabilidad])</f>
        <v/>
      </c>
      <c r="J776" s="327" t="str">
        <f>_xlfn.XLOOKUP(Tabla135[[#This Row],[Id Riesgo]],Tabla13[Id Riesgo],Tabla13[Porcentaje Impacto],"",1)</f>
        <v/>
      </c>
      <c r="K776" s="311">
        <v>5</v>
      </c>
      <c r="L776" s="314"/>
      <c r="M776" s="314"/>
      <c r="N776" s="314"/>
      <c r="O776" s="295"/>
      <c r="P776" s="314"/>
      <c r="Q776" s="328" t="str">
        <f>_xlfn.TEXTJOIN(" ",TRUE,Tabla135[[#This Row],[Actividad - Acción ¿Qué?
Inicia con verbo]],Tabla135[[#This Row],[Complemento
(Observaciones o desviaciones)]])</f>
        <v/>
      </c>
      <c r="R776" s="295"/>
      <c r="S776" s="327" t="str">
        <f>_xlfn.XLOOKUP(Tabla135[[#This Row],[Tipo de control]],Tabla7[Tipo de control],Tabla7[Peso],"",1)</f>
        <v/>
      </c>
      <c r="T776" s="290" t="str">
        <f>_xlfn.XLOOKUP(Tabla135[[#This Row],[Tipo de control]],Tabla7[Tipo de control],Tabla7[Afectación matriz],"",1)</f>
        <v/>
      </c>
      <c r="U776" s="295"/>
      <c r="V776" s="327" t="str">
        <f>_xlfn.XLOOKUP(Tabla135[[#This Row],[Implementación]],Tabla11[Implementación],Tabla11[Peso],"",1)</f>
        <v/>
      </c>
      <c r="W776" s="295"/>
      <c r="X776" s="295"/>
      <c r="Y776" s="295"/>
      <c r="Z776" s="295"/>
      <c r="AA776" s="310" t="str">
        <f>IFERROR(Tabla135[[#This Row],[Peso del control]]+Tabla135[[#This Row],[Peso de la implementación]],"")</f>
        <v/>
      </c>
      <c r="AB776" s="310" t="str" cm="1">
        <f t="array" ref="AB776">IFERROR(IF(Tabla135[[#This Row],[Registro diligenciado]]=TRUE,_xlfn.IFS(AND(Tabla135[[#This Row],[No. de Control]]=1,Tabla135[[#This Row],[Desplazamiento en la Matriz]]="Probabilidad"),D776-(D776*Tabla135[[#This Row],[Valor del control]]),AND(Tabla135[[#This Row],[No. de Control]]&gt;1,Tabla135[[#This Row],[Desplazamiento en la Matriz]]="Probabilidad"),AB775-(AB775*Tabla135[[#This Row],[Valor del control]]),AND(Tabla135[[#This Row],[No. de Control]]=1,Tabla135[[#This Row],[Desplazamiento en la Matriz]]="Impacto"),D776,AND(Tabla135[[#This Row],[No. de Control]]&gt;1,Tabla135[[#This Row],[Desplazamiento en la Matriz]]="Impacto"),AB775),""),"")</f>
        <v/>
      </c>
      <c r="AC776" s="310" t="str" cm="1">
        <f t="array" ref="AC776">IFERROR(IF(Tabla135[[#This Row],[Registro diligenciado]]=TRUE,_xlfn.IFS(AND(Tabla135[[#This Row],[No. de Control]]=1,Tabla135[[#This Row],[Desplazamiento en la Matriz]]="Impacto"),E776-(E776*Tabla135[[#This Row],[Valor del control]]),AND(Tabla135[[#This Row],[No. de Control]]&gt;1,Tabla135[[#This Row],[Desplazamiento en la Matriz]]="Impacto"),AC775-(AC775*Tabla135[[#This Row],[Valor del control]]),AND(Tabla135[[#This Row],[No. de Control]]=1,Tabla135[[#This Row],[Desplazamiento en la Matriz]]="Probabilidad"),E776,AND(Tabla135[[#This Row],[No. de Control]]&gt;1,Tabla135[[#This Row],[Desplazamiento en la Matriz]]="Probabilidad"),AC775),""),"")</f>
        <v/>
      </c>
      <c r="AD776" s="310">
        <f>IFERROR(_xlfn.MINIFS(Tabla135[Probabilidad residual],Tabla135[Id Riesgo],Tabla135[[#This Row],[Id Riesgo]]),"")</f>
        <v>0</v>
      </c>
      <c r="AE776" s="310">
        <f>IFERROR(_xlfn.MINIFS(Tabla135[Impacto residual],Tabla135[Id Riesgo],Tabla135[[#This Row],[Id Riesgo]]),"")</f>
        <v>0</v>
      </c>
      <c r="AF776" s="310" t="str" cm="1">
        <f t="array" ref="AF7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6" s="310" t="str" cm="1">
        <f t="array" ref="AG7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6" s="213"/>
      <c r="AJ776" s="801">
        <f>_xlfn.MINIFS(Tabla135[Probabilidad residual],Tabla135[Id Riesgo],Tabla135[[#This Row],[Id Riesgo]])</f>
        <v>0</v>
      </c>
      <c r="AK776" s="801">
        <f>_xlfn.MINIFS(Tabla135[Impacto residual],Tabla135[Id Riesgo],Tabla135[[#This Row],[Id Riesgo]])</f>
        <v>0</v>
      </c>
      <c r="AL776" s="801"/>
      <c r="AM776" s="801"/>
      <c r="AN776" s="213"/>
      <c r="AO776" s="213"/>
      <c r="AP776" s="213"/>
      <c r="AQ776" s="213"/>
      <c r="AR776" s="213"/>
      <c r="AS776" s="213"/>
      <c r="AT776" s="213"/>
      <c r="AU776" s="213"/>
      <c r="AV776" s="213"/>
      <c r="AW776" s="213"/>
      <c r="AX776" s="213"/>
      <c r="AY776" s="213"/>
    </row>
    <row r="777" spans="1:51" ht="14.6" x14ac:dyDescent="0.4">
      <c r="A777" s="783" t="str">
        <f>Tabla135[[#This Row],[Id Riesgo]]</f>
        <v>RC77</v>
      </c>
      <c r="B777" s="784" t="str">
        <f>Tabla135[[#This Row],[Riesgo]]</f>
        <v/>
      </c>
      <c r="C777" s="776" t="b">
        <f>Tabla135[[#This Row],[Identificado en paso 1 y 2?]]</f>
        <v>0</v>
      </c>
      <c r="D777" s="801" t="str">
        <f>_xlfn.XLOOKUP(Tabla135[[#This Row],[Id Riesgo]],Tabla13[Id Riesgo],Tabla13[Probabilidad],"",1)</f>
        <v/>
      </c>
      <c r="E777" s="801" t="str">
        <f>IF(C777=TRUE,_xlfn.XLOOKUP(Tabla135[[#This Row],[Id Riesgo]],Tabla13[Id Riesgo],Tabla13[Porcentaje Impacto],"",1),"")</f>
        <v/>
      </c>
      <c r="F777" s="290" t="str">
        <f t="shared" si="76"/>
        <v>RC77</v>
      </c>
      <c r="G777" s="414" t="b">
        <f>_xlfn.XLOOKUP(F777,Tabla13[Id Riesgo],Tabla13[Registro diligenciado],FALSE,1)</f>
        <v>0</v>
      </c>
      <c r="H777" s="290" t="str">
        <f>IF(G777,_xlfn.XLOOKUP(F777,Tabla6[Id Riesgo],Tabla6[DESCRIPCIÓN DEL RIESGO],FALSE,1),"")</f>
        <v/>
      </c>
      <c r="I777" s="327" t="str">
        <f>_xlfn.XLOOKUP(Tabla135[[#This Row],[Id Riesgo]],Tabla13[Id Riesgo],Tabla13[Probabilidad])</f>
        <v/>
      </c>
      <c r="J777" s="327" t="str">
        <f>_xlfn.XLOOKUP(Tabla135[[#This Row],[Id Riesgo]],Tabla13[Id Riesgo],Tabla13[Porcentaje Impacto],"",1)</f>
        <v/>
      </c>
      <c r="K777" s="311">
        <v>6</v>
      </c>
      <c r="L777" s="314"/>
      <c r="M777" s="314"/>
      <c r="N777" s="314"/>
      <c r="O777" s="295"/>
      <c r="P777" s="314"/>
      <c r="Q777" s="328" t="str">
        <f>_xlfn.TEXTJOIN(" ",TRUE,Tabla135[[#This Row],[Actividad - Acción ¿Qué?
Inicia con verbo]],Tabla135[[#This Row],[Complemento
(Observaciones o desviaciones)]])</f>
        <v/>
      </c>
      <c r="R777" s="295"/>
      <c r="S777" s="327" t="str">
        <f>_xlfn.XLOOKUP(Tabla135[[#This Row],[Tipo de control]],Tabla7[Tipo de control],Tabla7[Peso],"",1)</f>
        <v/>
      </c>
      <c r="T777" s="290" t="str">
        <f>_xlfn.XLOOKUP(Tabla135[[#This Row],[Tipo de control]],Tabla7[Tipo de control],Tabla7[Afectación matriz],"",1)</f>
        <v/>
      </c>
      <c r="U777" s="295"/>
      <c r="V777" s="327" t="str">
        <f>_xlfn.XLOOKUP(Tabla135[[#This Row],[Implementación]],Tabla11[Implementación],Tabla11[Peso],"",1)</f>
        <v/>
      </c>
      <c r="W777" s="295"/>
      <c r="X777" s="295"/>
      <c r="Y777" s="295"/>
      <c r="Z777" s="295"/>
      <c r="AA777" s="310" t="str">
        <f>IFERROR(Tabla135[[#This Row],[Peso del control]]+Tabla135[[#This Row],[Peso de la implementación]],"")</f>
        <v/>
      </c>
      <c r="AB777" s="310" t="str" cm="1">
        <f t="array" ref="AB777">IFERROR(IF(Tabla135[[#This Row],[Registro diligenciado]]=TRUE,_xlfn.IFS(AND(Tabla135[[#This Row],[No. de Control]]=1,Tabla135[[#This Row],[Desplazamiento en la Matriz]]="Probabilidad"),D777-(D777*Tabla135[[#This Row],[Valor del control]]),AND(Tabla135[[#This Row],[No. de Control]]&gt;1,Tabla135[[#This Row],[Desplazamiento en la Matriz]]="Probabilidad"),AB776-(AB776*Tabla135[[#This Row],[Valor del control]]),AND(Tabla135[[#This Row],[No. de Control]]=1,Tabla135[[#This Row],[Desplazamiento en la Matriz]]="Impacto"),D777,AND(Tabla135[[#This Row],[No. de Control]]&gt;1,Tabla135[[#This Row],[Desplazamiento en la Matriz]]="Impacto"),AB776),""),"")</f>
        <v/>
      </c>
      <c r="AC777" s="310" t="str" cm="1">
        <f t="array" ref="AC777">IFERROR(IF(Tabla135[[#This Row],[Registro diligenciado]]=TRUE,_xlfn.IFS(AND(Tabla135[[#This Row],[No. de Control]]=1,Tabla135[[#This Row],[Desplazamiento en la Matriz]]="Impacto"),E777-(E777*Tabla135[[#This Row],[Valor del control]]),AND(Tabla135[[#This Row],[No. de Control]]&gt;1,Tabla135[[#This Row],[Desplazamiento en la Matriz]]="Impacto"),AC776-(AC776*Tabla135[[#This Row],[Valor del control]]),AND(Tabla135[[#This Row],[No. de Control]]=1,Tabla135[[#This Row],[Desplazamiento en la Matriz]]="Probabilidad"),E777,AND(Tabla135[[#This Row],[No. de Control]]&gt;1,Tabla135[[#This Row],[Desplazamiento en la Matriz]]="Probabilidad"),AC776),""),"")</f>
        <v/>
      </c>
      <c r="AD777" s="310">
        <f>IFERROR(_xlfn.MINIFS(Tabla135[Probabilidad residual],Tabla135[Id Riesgo],Tabla135[[#This Row],[Id Riesgo]]),"")</f>
        <v>0</v>
      </c>
      <c r="AE777" s="310">
        <f>IFERROR(_xlfn.MINIFS(Tabla135[Impacto residual],Tabla135[Id Riesgo],Tabla135[[#This Row],[Id Riesgo]]),"")</f>
        <v>0</v>
      </c>
      <c r="AF777" s="310" t="str" cm="1">
        <f t="array" ref="AF7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7" s="310" t="str" cm="1">
        <f t="array" ref="AG7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7" s="213"/>
      <c r="AJ777" s="801">
        <f>_xlfn.MINIFS(Tabla135[Probabilidad residual],Tabla135[Id Riesgo],Tabla135[[#This Row],[Id Riesgo]])</f>
        <v>0</v>
      </c>
      <c r="AK777" s="801">
        <f>_xlfn.MINIFS(Tabla135[Impacto residual],Tabla135[Id Riesgo],Tabla135[[#This Row],[Id Riesgo]])</f>
        <v>0</v>
      </c>
      <c r="AL777" s="801"/>
      <c r="AM777" s="801"/>
      <c r="AN777" s="213"/>
      <c r="AO777" s="213"/>
      <c r="AP777" s="213"/>
      <c r="AQ777" s="213"/>
      <c r="AR777" s="213"/>
      <c r="AS777" s="213"/>
      <c r="AT777" s="213"/>
      <c r="AU777" s="213"/>
      <c r="AV777" s="213"/>
      <c r="AW777" s="213"/>
      <c r="AX777" s="213"/>
      <c r="AY777" s="213"/>
    </row>
    <row r="778" spans="1:51" ht="14.6" x14ac:dyDescent="0.4">
      <c r="A778" s="783" t="str">
        <f>Tabla135[[#This Row],[Id Riesgo]]</f>
        <v>RC77</v>
      </c>
      <c r="B778" s="784" t="str">
        <f>Tabla135[[#This Row],[Riesgo]]</f>
        <v/>
      </c>
      <c r="C778" s="776" t="b">
        <f>Tabla135[[#This Row],[Identificado en paso 1 y 2?]]</f>
        <v>0</v>
      </c>
      <c r="D778" s="801" t="str">
        <f>_xlfn.XLOOKUP(Tabla135[[#This Row],[Id Riesgo]],Tabla13[Id Riesgo],Tabla13[Probabilidad],"",1)</f>
        <v/>
      </c>
      <c r="E778" s="801" t="str">
        <f>IF(C778=TRUE,_xlfn.XLOOKUP(Tabla135[[#This Row],[Id Riesgo]],Tabla13[Id Riesgo],Tabla13[Porcentaje Impacto],"",1),"")</f>
        <v/>
      </c>
      <c r="F778" s="290" t="str">
        <f t="shared" si="76"/>
        <v>RC77</v>
      </c>
      <c r="G778" s="414" t="b">
        <f>_xlfn.XLOOKUP(F778,Tabla13[Id Riesgo],Tabla13[Registro diligenciado],FALSE,1)</f>
        <v>0</v>
      </c>
      <c r="H778" s="290" t="str">
        <f>IF(G778,_xlfn.XLOOKUP(F778,Tabla6[Id Riesgo],Tabla6[DESCRIPCIÓN DEL RIESGO],FALSE,1),"")</f>
        <v/>
      </c>
      <c r="I778" s="327" t="str">
        <f>_xlfn.XLOOKUP(Tabla135[[#This Row],[Id Riesgo]],Tabla13[Id Riesgo],Tabla13[Probabilidad])</f>
        <v/>
      </c>
      <c r="J778" s="327" t="str">
        <f>_xlfn.XLOOKUP(Tabla135[[#This Row],[Id Riesgo]],Tabla13[Id Riesgo],Tabla13[Porcentaje Impacto],"",1)</f>
        <v/>
      </c>
      <c r="K778" s="311">
        <v>7</v>
      </c>
      <c r="L778" s="314"/>
      <c r="M778" s="314"/>
      <c r="N778" s="314"/>
      <c r="O778" s="295"/>
      <c r="P778" s="314"/>
      <c r="Q778" s="328" t="str">
        <f>_xlfn.TEXTJOIN(" ",TRUE,Tabla135[[#This Row],[Actividad - Acción ¿Qué?
Inicia con verbo]],Tabla135[[#This Row],[Complemento
(Observaciones o desviaciones)]])</f>
        <v/>
      </c>
      <c r="R778" s="295"/>
      <c r="S778" s="327" t="str">
        <f>_xlfn.XLOOKUP(Tabla135[[#This Row],[Tipo de control]],Tabla7[Tipo de control],Tabla7[Peso],"",1)</f>
        <v/>
      </c>
      <c r="T778" s="290" t="str">
        <f>_xlfn.XLOOKUP(Tabla135[[#This Row],[Tipo de control]],Tabla7[Tipo de control],Tabla7[Afectación matriz],"",1)</f>
        <v/>
      </c>
      <c r="U778" s="295"/>
      <c r="V778" s="327" t="str">
        <f>_xlfn.XLOOKUP(Tabla135[[#This Row],[Implementación]],Tabla11[Implementación],Tabla11[Peso],"",1)</f>
        <v/>
      </c>
      <c r="W778" s="295"/>
      <c r="X778" s="295"/>
      <c r="Y778" s="295"/>
      <c r="Z778" s="295"/>
      <c r="AA778" s="310" t="str">
        <f>IFERROR(Tabla135[[#This Row],[Peso del control]]+Tabla135[[#This Row],[Peso de la implementación]],"")</f>
        <v/>
      </c>
      <c r="AB778" s="310" t="str" cm="1">
        <f t="array" ref="AB778">IFERROR(IF(Tabla135[[#This Row],[Registro diligenciado]]=TRUE,_xlfn.IFS(AND(Tabla135[[#This Row],[No. de Control]]=1,Tabla135[[#This Row],[Desplazamiento en la Matriz]]="Probabilidad"),D778-(D778*Tabla135[[#This Row],[Valor del control]]),AND(Tabla135[[#This Row],[No. de Control]]&gt;1,Tabla135[[#This Row],[Desplazamiento en la Matriz]]="Probabilidad"),AB777-(AB777*Tabla135[[#This Row],[Valor del control]]),AND(Tabla135[[#This Row],[No. de Control]]=1,Tabla135[[#This Row],[Desplazamiento en la Matriz]]="Impacto"),D778,AND(Tabla135[[#This Row],[No. de Control]]&gt;1,Tabla135[[#This Row],[Desplazamiento en la Matriz]]="Impacto"),AB777),""),"")</f>
        <v/>
      </c>
      <c r="AC778" s="310" t="str" cm="1">
        <f t="array" ref="AC778">IFERROR(IF(Tabla135[[#This Row],[Registro diligenciado]]=TRUE,_xlfn.IFS(AND(Tabla135[[#This Row],[No. de Control]]=1,Tabla135[[#This Row],[Desplazamiento en la Matriz]]="Impacto"),E778-(E778*Tabla135[[#This Row],[Valor del control]]),AND(Tabla135[[#This Row],[No. de Control]]&gt;1,Tabla135[[#This Row],[Desplazamiento en la Matriz]]="Impacto"),AC777-(AC777*Tabla135[[#This Row],[Valor del control]]),AND(Tabla135[[#This Row],[No. de Control]]=1,Tabla135[[#This Row],[Desplazamiento en la Matriz]]="Probabilidad"),E778,AND(Tabla135[[#This Row],[No. de Control]]&gt;1,Tabla135[[#This Row],[Desplazamiento en la Matriz]]="Probabilidad"),AC777),""),"")</f>
        <v/>
      </c>
      <c r="AD778" s="310">
        <f>IFERROR(_xlfn.MINIFS(Tabla135[Probabilidad residual],Tabla135[Id Riesgo],Tabla135[[#This Row],[Id Riesgo]]),"")</f>
        <v>0</v>
      </c>
      <c r="AE778" s="310">
        <f>IFERROR(_xlfn.MINIFS(Tabla135[Impacto residual],Tabla135[Id Riesgo],Tabla135[[#This Row],[Id Riesgo]]),"")</f>
        <v>0</v>
      </c>
      <c r="AF778" s="310" t="str" cm="1">
        <f t="array" ref="AF7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8" s="310" t="str" cm="1">
        <f t="array" ref="AG7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8" s="213"/>
      <c r="AJ778" s="801">
        <f>_xlfn.MINIFS(Tabla135[Probabilidad residual],Tabla135[Id Riesgo],Tabla135[[#This Row],[Id Riesgo]])</f>
        <v>0</v>
      </c>
      <c r="AK778" s="801">
        <f>_xlfn.MINIFS(Tabla135[Impacto residual],Tabla135[Id Riesgo],Tabla135[[#This Row],[Id Riesgo]])</f>
        <v>0</v>
      </c>
      <c r="AL778" s="801"/>
      <c r="AM778" s="801"/>
      <c r="AN778" s="213"/>
      <c r="AO778" s="213"/>
      <c r="AP778" s="213"/>
      <c r="AQ778" s="213"/>
      <c r="AR778" s="213"/>
      <c r="AS778" s="213"/>
      <c r="AT778" s="213"/>
      <c r="AU778" s="213"/>
      <c r="AV778" s="213"/>
      <c r="AW778" s="213"/>
      <c r="AX778" s="213"/>
      <c r="AY778" s="213"/>
    </row>
    <row r="779" spans="1:51" ht="14.6" x14ac:dyDescent="0.4">
      <c r="A779" s="783" t="str">
        <f>Tabla135[[#This Row],[Id Riesgo]]</f>
        <v>RC77</v>
      </c>
      <c r="B779" s="784" t="str">
        <f>Tabla135[[#This Row],[Riesgo]]</f>
        <v/>
      </c>
      <c r="C779" s="776" t="b">
        <f>Tabla135[[#This Row],[Identificado en paso 1 y 2?]]</f>
        <v>0</v>
      </c>
      <c r="D779" s="801" t="str">
        <f>_xlfn.XLOOKUP(Tabla135[[#This Row],[Id Riesgo]],Tabla13[Id Riesgo],Tabla13[Probabilidad],"",1)</f>
        <v/>
      </c>
      <c r="E779" s="801" t="str">
        <f>IF(C779=TRUE,_xlfn.XLOOKUP(Tabla135[[#This Row],[Id Riesgo]],Tabla13[Id Riesgo],Tabla13[Porcentaje Impacto],"",1),"")</f>
        <v/>
      </c>
      <c r="F779" s="290" t="str">
        <f t="shared" si="76"/>
        <v>RC77</v>
      </c>
      <c r="G779" s="414" t="b">
        <f>_xlfn.XLOOKUP(F779,Tabla13[Id Riesgo],Tabla13[Registro diligenciado],FALSE,1)</f>
        <v>0</v>
      </c>
      <c r="H779" s="290" t="str">
        <f>IF(G779,_xlfn.XLOOKUP(F779,Tabla6[Id Riesgo],Tabla6[DESCRIPCIÓN DEL RIESGO],FALSE,1),"")</f>
        <v/>
      </c>
      <c r="I779" s="327" t="str">
        <f>_xlfn.XLOOKUP(Tabla135[[#This Row],[Id Riesgo]],Tabla13[Id Riesgo],Tabla13[Probabilidad])</f>
        <v/>
      </c>
      <c r="J779" s="327" t="str">
        <f>_xlfn.XLOOKUP(Tabla135[[#This Row],[Id Riesgo]],Tabla13[Id Riesgo],Tabla13[Porcentaje Impacto],"",1)</f>
        <v/>
      </c>
      <c r="K779" s="311">
        <v>8</v>
      </c>
      <c r="L779" s="314"/>
      <c r="M779" s="314"/>
      <c r="N779" s="314"/>
      <c r="O779" s="295"/>
      <c r="P779" s="314"/>
      <c r="Q779" s="328" t="str">
        <f>_xlfn.TEXTJOIN(" ",TRUE,Tabla135[[#This Row],[Actividad - Acción ¿Qué?
Inicia con verbo]],Tabla135[[#This Row],[Complemento
(Observaciones o desviaciones)]])</f>
        <v/>
      </c>
      <c r="R779" s="295"/>
      <c r="S779" s="327" t="str">
        <f>_xlfn.XLOOKUP(Tabla135[[#This Row],[Tipo de control]],Tabla7[Tipo de control],Tabla7[Peso],"",1)</f>
        <v/>
      </c>
      <c r="T779" s="290" t="str">
        <f>_xlfn.XLOOKUP(Tabla135[[#This Row],[Tipo de control]],Tabla7[Tipo de control],Tabla7[Afectación matriz],"",1)</f>
        <v/>
      </c>
      <c r="U779" s="295"/>
      <c r="V779" s="327" t="str">
        <f>_xlfn.XLOOKUP(Tabla135[[#This Row],[Implementación]],Tabla11[Implementación],Tabla11[Peso],"",1)</f>
        <v/>
      </c>
      <c r="W779" s="295"/>
      <c r="X779" s="295"/>
      <c r="Y779" s="295"/>
      <c r="Z779" s="295"/>
      <c r="AA779" s="310" t="str">
        <f>IFERROR(Tabla135[[#This Row],[Peso del control]]+Tabla135[[#This Row],[Peso de la implementación]],"")</f>
        <v/>
      </c>
      <c r="AB779" s="310" t="str" cm="1">
        <f t="array" ref="AB779">IFERROR(IF(Tabla135[[#This Row],[Registro diligenciado]]=TRUE,_xlfn.IFS(AND(Tabla135[[#This Row],[No. de Control]]=1,Tabla135[[#This Row],[Desplazamiento en la Matriz]]="Probabilidad"),D779-(D779*Tabla135[[#This Row],[Valor del control]]),AND(Tabla135[[#This Row],[No. de Control]]&gt;1,Tabla135[[#This Row],[Desplazamiento en la Matriz]]="Probabilidad"),AB778-(AB778*Tabla135[[#This Row],[Valor del control]]),AND(Tabla135[[#This Row],[No. de Control]]=1,Tabla135[[#This Row],[Desplazamiento en la Matriz]]="Impacto"),D779,AND(Tabla135[[#This Row],[No. de Control]]&gt;1,Tabla135[[#This Row],[Desplazamiento en la Matriz]]="Impacto"),AB778),""),"")</f>
        <v/>
      </c>
      <c r="AC779" s="310" t="str" cm="1">
        <f t="array" ref="AC779">IFERROR(IF(Tabla135[[#This Row],[Registro diligenciado]]=TRUE,_xlfn.IFS(AND(Tabla135[[#This Row],[No. de Control]]=1,Tabla135[[#This Row],[Desplazamiento en la Matriz]]="Impacto"),E779-(E779*Tabla135[[#This Row],[Valor del control]]),AND(Tabla135[[#This Row],[No. de Control]]&gt;1,Tabla135[[#This Row],[Desplazamiento en la Matriz]]="Impacto"),AC778-(AC778*Tabla135[[#This Row],[Valor del control]]),AND(Tabla135[[#This Row],[No. de Control]]=1,Tabla135[[#This Row],[Desplazamiento en la Matriz]]="Probabilidad"),E779,AND(Tabla135[[#This Row],[No. de Control]]&gt;1,Tabla135[[#This Row],[Desplazamiento en la Matriz]]="Probabilidad"),AC778),""),"")</f>
        <v/>
      </c>
      <c r="AD779" s="310">
        <f>IFERROR(_xlfn.MINIFS(Tabla135[Probabilidad residual],Tabla135[Id Riesgo],Tabla135[[#This Row],[Id Riesgo]]),"")</f>
        <v>0</v>
      </c>
      <c r="AE779" s="310">
        <f>IFERROR(_xlfn.MINIFS(Tabla135[Impacto residual],Tabla135[Id Riesgo],Tabla135[[#This Row],[Id Riesgo]]),"")</f>
        <v>0</v>
      </c>
      <c r="AF779" s="310" t="str" cm="1">
        <f t="array" ref="AF7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79" s="310" t="str" cm="1">
        <f t="array" ref="AG7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79" s="213"/>
      <c r="AJ779" s="801">
        <f>_xlfn.MINIFS(Tabla135[Probabilidad residual],Tabla135[Id Riesgo],Tabla135[[#This Row],[Id Riesgo]])</f>
        <v>0</v>
      </c>
      <c r="AK779" s="801">
        <f>_xlfn.MINIFS(Tabla135[Impacto residual],Tabla135[Id Riesgo],Tabla135[[#This Row],[Id Riesgo]])</f>
        <v>0</v>
      </c>
      <c r="AL779" s="801"/>
      <c r="AM779" s="801"/>
      <c r="AN779" s="213"/>
      <c r="AO779" s="213"/>
      <c r="AP779" s="213"/>
      <c r="AQ779" s="213"/>
      <c r="AR779" s="213"/>
      <c r="AS779" s="213"/>
      <c r="AT779" s="213"/>
      <c r="AU779" s="213"/>
      <c r="AV779" s="213"/>
      <c r="AW779" s="213"/>
      <c r="AX779" s="213"/>
      <c r="AY779" s="213"/>
    </row>
    <row r="780" spans="1:51" ht="14.6" x14ac:dyDescent="0.4">
      <c r="A780" s="783" t="str">
        <f>Tabla135[[#This Row],[Id Riesgo]]</f>
        <v>RC77</v>
      </c>
      <c r="B780" s="784" t="str">
        <f>Tabla135[[#This Row],[Riesgo]]</f>
        <v/>
      </c>
      <c r="C780" s="776" t="b">
        <f>Tabla135[[#This Row],[Identificado en paso 1 y 2?]]</f>
        <v>0</v>
      </c>
      <c r="D780" s="801" t="str">
        <f>_xlfn.XLOOKUP(Tabla135[[#This Row],[Id Riesgo]],Tabla13[Id Riesgo],Tabla13[Probabilidad],"",1)</f>
        <v/>
      </c>
      <c r="E780" s="801" t="str">
        <f>IF(C780=TRUE,_xlfn.XLOOKUP(Tabla135[[#This Row],[Id Riesgo]],Tabla13[Id Riesgo],Tabla13[Porcentaje Impacto],"",1),"")</f>
        <v/>
      </c>
      <c r="F780" s="290" t="str">
        <f t="shared" si="76"/>
        <v>RC77</v>
      </c>
      <c r="G780" s="414" t="b">
        <f>_xlfn.XLOOKUP(F780,Tabla13[Id Riesgo],Tabla13[Registro diligenciado],FALSE,1)</f>
        <v>0</v>
      </c>
      <c r="H780" s="290" t="str">
        <f>IF(G780,_xlfn.XLOOKUP(F780,Tabla6[Id Riesgo],Tabla6[DESCRIPCIÓN DEL RIESGO],FALSE,1),"")</f>
        <v/>
      </c>
      <c r="I780" s="327" t="str">
        <f>_xlfn.XLOOKUP(Tabla135[[#This Row],[Id Riesgo]],Tabla13[Id Riesgo],Tabla13[Probabilidad])</f>
        <v/>
      </c>
      <c r="J780" s="327" t="str">
        <f>_xlfn.XLOOKUP(Tabla135[[#This Row],[Id Riesgo]],Tabla13[Id Riesgo],Tabla13[Porcentaje Impacto],"",1)</f>
        <v/>
      </c>
      <c r="K780" s="311">
        <v>9</v>
      </c>
      <c r="L780" s="314"/>
      <c r="M780" s="314"/>
      <c r="N780" s="314"/>
      <c r="O780" s="295"/>
      <c r="P780" s="314"/>
      <c r="Q780" s="328" t="str">
        <f>_xlfn.TEXTJOIN(" ",TRUE,Tabla135[[#This Row],[Actividad - Acción ¿Qué?
Inicia con verbo]],Tabla135[[#This Row],[Complemento
(Observaciones o desviaciones)]])</f>
        <v/>
      </c>
      <c r="R780" s="295"/>
      <c r="S780" s="327" t="str">
        <f>_xlfn.XLOOKUP(Tabla135[[#This Row],[Tipo de control]],Tabla7[Tipo de control],Tabla7[Peso],"",1)</f>
        <v/>
      </c>
      <c r="T780" s="290" t="str">
        <f>_xlfn.XLOOKUP(Tabla135[[#This Row],[Tipo de control]],Tabla7[Tipo de control],Tabla7[Afectación matriz],"",1)</f>
        <v/>
      </c>
      <c r="U780" s="295"/>
      <c r="V780" s="327" t="str">
        <f>_xlfn.XLOOKUP(Tabla135[[#This Row],[Implementación]],Tabla11[Implementación],Tabla11[Peso],"",1)</f>
        <v/>
      </c>
      <c r="W780" s="295"/>
      <c r="X780" s="295"/>
      <c r="Y780" s="295"/>
      <c r="Z780" s="295"/>
      <c r="AA780" s="310" t="str">
        <f>IFERROR(Tabla135[[#This Row],[Peso del control]]+Tabla135[[#This Row],[Peso de la implementación]],"")</f>
        <v/>
      </c>
      <c r="AB780" s="310" t="str" cm="1">
        <f t="array" ref="AB780">IFERROR(IF(Tabla135[[#This Row],[Registro diligenciado]]=TRUE,_xlfn.IFS(AND(Tabla135[[#This Row],[No. de Control]]=1,Tabla135[[#This Row],[Desplazamiento en la Matriz]]="Probabilidad"),D780-(D780*Tabla135[[#This Row],[Valor del control]]),AND(Tabla135[[#This Row],[No. de Control]]&gt;1,Tabla135[[#This Row],[Desplazamiento en la Matriz]]="Probabilidad"),AB779-(AB779*Tabla135[[#This Row],[Valor del control]]),AND(Tabla135[[#This Row],[No. de Control]]=1,Tabla135[[#This Row],[Desplazamiento en la Matriz]]="Impacto"),D780,AND(Tabla135[[#This Row],[No. de Control]]&gt;1,Tabla135[[#This Row],[Desplazamiento en la Matriz]]="Impacto"),AB779),""),"")</f>
        <v/>
      </c>
      <c r="AC780" s="310" t="str" cm="1">
        <f t="array" ref="AC780">IFERROR(IF(Tabla135[[#This Row],[Registro diligenciado]]=TRUE,_xlfn.IFS(AND(Tabla135[[#This Row],[No. de Control]]=1,Tabla135[[#This Row],[Desplazamiento en la Matriz]]="Impacto"),E780-(E780*Tabla135[[#This Row],[Valor del control]]),AND(Tabla135[[#This Row],[No. de Control]]&gt;1,Tabla135[[#This Row],[Desplazamiento en la Matriz]]="Impacto"),AC779-(AC779*Tabla135[[#This Row],[Valor del control]]),AND(Tabla135[[#This Row],[No. de Control]]=1,Tabla135[[#This Row],[Desplazamiento en la Matriz]]="Probabilidad"),E780,AND(Tabla135[[#This Row],[No. de Control]]&gt;1,Tabla135[[#This Row],[Desplazamiento en la Matriz]]="Probabilidad"),AC779),""),"")</f>
        <v/>
      </c>
      <c r="AD780" s="310">
        <f>IFERROR(_xlfn.MINIFS(Tabla135[Probabilidad residual],Tabla135[Id Riesgo],Tabla135[[#This Row],[Id Riesgo]]),"")</f>
        <v>0</v>
      </c>
      <c r="AE780" s="310">
        <f>IFERROR(_xlfn.MINIFS(Tabla135[Impacto residual],Tabla135[Id Riesgo],Tabla135[[#This Row],[Id Riesgo]]),"")</f>
        <v>0</v>
      </c>
      <c r="AF780" s="310" t="str" cm="1">
        <f t="array" ref="AF7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0" s="310" t="str" cm="1">
        <f t="array" ref="AG7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0" s="213"/>
      <c r="AJ780" s="801">
        <f>_xlfn.MINIFS(Tabla135[Probabilidad residual],Tabla135[Id Riesgo],Tabla135[[#This Row],[Id Riesgo]])</f>
        <v>0</v>
      </c>
      <c r="AK780" s="801">
        <f>_xlfn.MINIFS(Tabla135[Impacto residual],Tabla135[Id Riesgo],Tabla135[[#This Row],[Id Riesgo]])</f>
        <v>0</v>
      </c>
      <c r="AL780" s="801"/>
      <c r="AM780" s="801"/>
      <c r="AN780" s="213"/>
      <c r="AO780" s="213"/>
      <c r="AP780" s="213"/>
      <c r="AQ780" s="213"/>
      <c r="AR780" s="213"/>
      <c r="AS780" s="213"/>
      <c r="AT780" s="213"/>
      <c r="AU780" s="213"/>
      <c r="AV780" s="213"/>
      <c r="AW780" s="213"/>
      <c r="AX780" s="213"/>
      <c r="AY780" s="213"/>
    </row>
    <row r="781" spans="1:51" ht="14.6" x14ac:dyDescent="0.4">
      <c r="A781" s="783" t="str">
        <f>Tabla135[[#This Row],[Id Riesgo]]</f>
        <v>RC77</v>
      </c>
      <c r="B781" s="784" t="str">
        <f>Tabla135[[#This Row],[Riesgo]]</f>
        <v/>
      </c>
      <c r="C781" s="776" t="b">
        <f>Tabla135[[#This Row],[Identificado en paso 1 y 2?]]</f>
        <v>0</v>
      </c>
      <c r="D781" s="801" t="str">
        <f>_xlfn.XLOOKUP(Tabla135[[#This Row],[Id Riesgo]],Tabla13[Id Riesgo],Tabla13[Probabilidad],"",1)</f>
        <v/>
      </c>
      <c r="E781" s="801" t="str">
        <f>IF(C781=TRUE,_xlfn.XLOOKUP(Tabla135[[#This Row],[Id Riesgo]],Tabla13[Id Riesgo],Tabla13[Porcentaje Impacto],"",1),"")</f>
        <v/>
      </c>
      <c r="F781" s="290" t="str">
        <f t="shared" si="76"/>
        <v>RC77</v>
      </c>
      <c r="G781" s="414" t="b">
        <f>_xlfn.XLOOKUP(F781,Tabla13[Id Riesgo],Tabla13[Registro diligenciado],FALSE,1)</f>
        <v>0</v>
      </c>
      <c r="H781" s="290" t="str">
        <f>IF(G781,_xlfn.XLOOKUP(F781,Tabla6[Id Riesgo],Tabla6[DESCRIPCIÓN DEL RIESGO],FALSE,1),"")</f>
        <v/>
      </c>
      <c r="I781" s="327" t="str">
        <f>_xlfn.XLOOKUP(Tabla135[[#This Row],[Id Riesgo]],Tabla13[Id Riesgo],Tabla13[Probabilidad])</f>
        <v/>
      </c>
      <c r="J781" s="327" t="str">
        <f>_xlfn.XLOOKUP(Tabla135[[#This Row],[Id Riesgo]],Tabla13[Id Riesgo],Tabla13[Porcentaje Impacto],"",1)</f>
        <v/>
      </c>
      <c r="K781" s="311">
        <v>10</v>
      </c>
      <c r="L781" s="314"/>
      <c r="M781" s="314"/>
      <c r="N781" s="314"/>
      <c r="O781" s="295"/>
      <c r="P781" s="314"/>
      <c r="Q781" s="328" t="str">
        <f>_xlfn.TEXTJOIN(" ",TRUE,Tabla135[[#This Row],[Actividad - Acción ¿Qué?
Inicia con verbo]],Tabla135[[#This Row],[Complemento
(Observaciones o desviaciones)]])</f>
        <v/>
      </c>
      <c r="R781" s="295"/>
      <c r="S781" s="327" t="str">
        <f>_xlfn.XLOOKUP(Tabla135[[#This Row],[Tipo de control]],Tabla7[Tipo de control],Tabla7[Peso],"",1)</f>
        <v/>
      </c>
      <c r="T781" s="290" t="str">
        <f>_xlfn.XLOOKUP(Tabla135[[#This Row],[Tipo de control]],Tabla7[Tipo de control],Tabla7[Afectación matriz],"",1)</f>
        <v/>
      </c>
      <c r="U781" s="295"/>
      <c r="V781" s="327" t="str">
        <f>_xlfn.XLOOKUP(Tabla135[[#This Row],[Implementación]],Tabla11[Implementación],Tabla11[Peso],"",1)</f>
        <v/>
      </c>
      <c r="W781" s="295"/>
      <c r="X781" s="295"/>
      <c r="Y781" s="295"/>
      <c r="Z781" s="295"/>
      <c r="AA781" s="310" t="str">
        <f>IFERROR(Tabla135[[#This Row],[Peso del control]]+Tabla135[[#This Row],[Peso de la implementación]],"")</f>
        <v/>
      </c>
      <c r="AB781" s="310" t="str" cm="1">
        <f t="array" ref="AB781">IFERROR(IF(Tabla135[[#This Row],[Registro diligenciado]]=TRUE,_xlfn.IFS(AND(Tabla135[[#This Row],[No. de Control]]=1,Tabla135[[#This Row],[Desplazamiento en la Matriz]]="Probabilidad"),D781-(D781*Tabla135[[#This Row],[Valor del control]]),AND(Tabla135[[#This Row],[No. de Control]]&gt;1,Tabla135[[#This Row],[Desplazamiento en la Matriz]]="Probabilidad"),AB780-(AB780*Tabla135[[#This Row],[Valor del control]]),AND(Tabla135[[#This Row],[No. de Control]]=1,Tabla135[[#This Row],[Desplazamiento en la Matriz]]="Impacto"),D781,AND(Tabla135[[#This Row],[No. de Control]]&gt;1,Tabla135[[#This Row],[Desplazamiento en la Matriz]]="Impacto"),AB780),""),"")</f>
        <v/>
      </c>
      <c r="AC781" s="310" t="str" cm="1">
        <f t="array" ref="AC781">IFERROR(IF(Tabla135[[#This Row],[Registro diligenciado]]=TRUE,_xlfn.IFS(AND(Tabla135[[#This Row],[No. de Control]]=1,Tabla135[[#This Row],[Desplazamiento en la Matriz]]="Impacto"),E781-(E781*Tabla135[[#This Row],[Valor del control]]),AND(Tabla135[[#This Row],[No. de Control]]&gt;1,Tabla135[[#This Row],[Desplazamiento en la Matriz]]="Impacto"),AC780-(AC780*Tabla135[[#This Row],[Valor del control]]),AND(Tabla135[[#This Row],[No. de Control]]=1,Tabla135[[#This Row],[Desplazamiento en la Matriz]]="Probabilidad"),E781,AND(Tabla135[[#This Row],[No. de Control]]&gt;1,Tabla135[[#This Row],[Desplazamiento en la Matriz]]="Probabilidad"),AC780),""),"")</f>
        <v/>
      </c>
      <c r="AD781" s="310">
        <f>IFERROR(_xlfn.MINIFS(Tabla135[Probabilidad residual],Tabla135[Id Riesgo],Tabla135[[#This Row],[Id Riesgo]]),"")</f>
        <v>0</v>
      </c>
      <c r="AE781" s="310">
        <f>IFERROR(_xlfn.MINIFS(Tabla135[Impacto residual],Tabla135[Id Riesgo],Tabla135[[#This Row],[Id Riesgo]]),"")</f>
        <v>0</v>
      </c>
      <c r="AF781" s="310" t="str" cm="1">
        <f t="array" ref="AF7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1" s="310" t="str" cm="1">
        <f t="array" ref="AG7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1" s="213"/>
      <c r="AJ781" s="801">
        <f>_xlfn.MINIFS(Tabla135[Probabilidad residual],Tabla135[Id Riesgo],Tabla135[[#This Row],[Id Riesgo]])</f>
        <v>0</v>
      </c>
      <c r="AK781" s="801">
        <f>_xlfn.MINIFS(Tabla135[Impacto residual],Tabla135[Id Riesgo],Tabla135[[#This Row],[Id Riesgo]])</f>
        <v>0</v>
      </c>
      <c r="AL781" s="801"/>
      <c r="AM781" s="801"/>
      <c r="AN781" s="213"/>
      <c r="AO781" s="213"/>
      <c r="AP781" s="213"/>
      <c r="AQ781" s="213"/>
      <c r="AR781" s="213"/>
      <c r="AS781" s="213"/>
      <c r="AT781" s="213"/>
      <c r="AU781" s="213"/>
      <c r="AV781" s="213"/>
      <c r="AW781" s="213"/>
      <c r="AX781" s="213"/>
      <c r="AY781" s="213"/>
    </row>
    <row r="782" spans="1:51" ht="14.6" x14ac:dyDescent="0.4">
      <c r="A782" s="783" t="str">
        <f>Tabla135[[#This Row],[Id Riesgo]]</f>
        <v>RC78</v>
      </c>
      <c r="B782" s="784" t="str">
        <f>Tabla135[[#This Row],[Riesgo]]</f>
        <v/>
      </c>
      <c r="C782" s="776" t="b">
        <f>Tabla135[[#This Row],[Identificado en paso 1 y 2?]]</f>
        <v>0</v>
      </c>
      <c r="D782" s="801" t="str">
        <f>_xlfn.XLOOKUP(Tabla135[[#This Row],[Id Riesgo]],Tabla13[Id Riesgo],Tabla13[Probabilidad],"",1)</f>
        <v/>
      </c>
      <c r="E782" s="801" t="str">
        <f>IF(C782=TRUE,_xlfn.XLOOKUP(Tabla135[[#This Row],[Id Riesgo]],Tabla13[Id Riesgo],Tabla13[Porcentaje Impacto],"",1),"")</f>
        <v/>
      </c>
      <c r="F782" s="290" t="s">
        <v>669</v>
      </c>
      <c r="G782" s="414" t="b">
        <f>_xlfn.XLOOKUP(F782,Tabla13[Id Riesgo],Tabla13[Registro diligenciado],FALSE,1)</f>
        <v>0</v>
      </c>
      <c r="H782" s="290" t="str">
        <f>IF(G782,_xlfn.XLOOKUP(F782,Tabla6[Id Riesgo],Tabla6[DESCRIPCIÓN DEL RIESGO],FALSE,1),"")</f>
        <v/>
      </c>
      <c r="I782" s="327" t="str">
        <f>_xlfn.XLOOKUP(Tabla135[[#This Row],[Id Riesgo]],Tabla13[Id Riesgo],Tabla13[Probabilidad])</f>
        <v/>
      </c>
      <c r="J782" s="327" t="str">
        <f>_xlfn.XLOOKUP(Tabla135[[#This Row],[Id Riesgo]],Tabla13[Id Riesgo],Tabla13[Porcentaje Impacto],"",1)</f>
        <v/>
      </c>
      <c r="K782" s="311">
        <v>1</v>
      </c>
      <c r="L782" s="314"/>
      <c r="M782" s="314"/>
      <c r="N782" s="314"/>
      <c r="O782" s="295"/>
      <c r="P782" s="314"/>
      <c r="Q782" s="328" t="str">
        <f>_xlfn.TEXTJOIN(" ",TRUE,Tabla135[[#This Row],[Actividad - Acción ¿Qué?
Inicia con verbo]],Tabla135[[#This Row],[Complemento
(Observaciones o desviaciones)]])</f>
        <v/>
      </c>
      <c r="R782" s="295"/>
      <c r="S782" s="327" t="str">
        <f>_xlfn.XLOOKUP(Tabla135[[#This Row],[Tipo de control]],Tabla7[Tipo de control],Tabla7[Peso],"",1)</f>
        <v/>
      </c>
      <c r="T782" s="290" t="str">
        <f>_xlfn.XLOOKUP(Tabla135[[#This Row],[Tipo de control]],Tabla7[Tipo de control],Tabla7[Afectación matriz],"",1)</f>
        <v/>
      </c>
      <c r="U782" s="295"/>
      <c r="V782" s="327" t="str">
        <f>_xlfn.XLOOKUP(Tabla135[[#This Row],[Implementación]],Tabla11[Implementación],Tabla11[Peso],"",1)</f>
        <v/>
      </c>
      <c r="W782" s="295"/>
      <c r="X782" s="295"/>
      <c r="Y782" s="295"/>
      <c r="Z782" s="295"/>
      <c r="AA782" s="310" t="str">
        <f>IFERROR(Tabla135[[#This Row],[Peso del control]]+Tabla135[[#This Row],[Peso de la implementación]],"")</f>
        <v/>
      </c>
      <c r="AB782" s="310" t="str" cm="1">
        <f t="array" ref="AB782">IFERROR(IF(Tabla135[[#This Row],[Registro diligenciado]]=TRUE,_xlfn.IFS(AND(Tabla135[[#This Row],[No. de Control]]=1,Tabla135[[#This Row],[Desplazamiento en la Matriz]]="Probabilidad"),D782-(D782*Tabla135[[#This Row],[Valor del control]]),AND(Tabla135[[#This Row],[No. de Control]]&gt;1,Tabla135[[#This Row],[Desplazamiento en la Matriz]]="Probabilidad"),AB781-(AB781*Tabla135[[#This Row],[Valor del control]]),AND(Tabla135[[#This Row],[No. de Control]]=1,Tabla135[[#This Row],[Desplazamiento en la Matriz]]="Impacto"),D782,AND(Tabla135[[#This Row],[No. de Control]]&gt;1,Tabla135[[#This Row],[Desplazamiento en la Matriz]]="Impacto"),AB781),""),"")</f>
        <v/>
      </c>
      <c r="AC782" s="310" t="str" cm="1">
        <f t="array" ref="AC782">IFERROR(IF(Tabla135[[#This Row],[Registro diligenciado]]=TRUE,_xlfn.IFS(AND(Tabla135[[#This Row],[No. de Control]]=1,Tabla135[[#This Row],[Desplazamiento en la Matriz]]="Impacto"),E782-(E782*Tabla135[[#This Row],[Valor del control]]),AND(Tabla135[[#This Row],[No. de Control]]&gt;1,Tabla135[[#This Row],[Desplazamiento en la Matriz]]="Impacto"),AC781-(AC781*Tabla135[[#This Row],[Valor del control]]),AND(Tabla135[[#This Row],[No. de Control]]=1,Tabla135[[#This Row],[Desplazamiento en la Matriz]]="Probabilidad"),E782,AND(Tabla135[[#This Row],[No. de Control]]&gt;1,Tabla135[[#This Row],[Desplazamiento en la Matriz]]="Probabilidad"),AC781),""),"")</f>
        <v/>
      </c>
      <c r="AD782" s="310">
        <f>IFERROR(_xlfn.MINIFS(Tabla135[Probabilidad residual],Tabla135[Id Riesgo],Tabla135[[#This Row],[Id Riesgo]]),"")</f>
        <v>0</v>
      </c>
      <c r="AE782" s="310">
        <f>IFERROR(_xlfn.MINIFS(Tabla135[Impacto residual],Tabla135[Id Riesgo],Tabla135[[#This Row],[Id Riesgo]]),"")</f>
        <v>0</v>
      </c>
      <c r="AF782" s="310" t="str" cm="1">
        <f t="array" ref="AF7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2" s="310" t="str" cm="1">
        <f t="array" ref="AG7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2" s="213"/>
      <c r="AJ782" s="801">
        <f>_xlfn.MINIFS(Tabla135[Probabilidad residual],Tabla135[Id Riesgo],Tabla135[[#This Row],[Id Riesgo]])</f>
        <v>0</v>
      </c>
      <c r="AK782" s="801">
        <f>_xlfn.MINIFS(Tabla135[Impacto residual],Tabla135[Id Riesgo],Tabla135[[#This Row],[Id Riesgo]])</f>
        <v>0</v>
      </c>
      <c r="AL782" s="801" t="str" cm="1">
        <f t="array" ref="AL782">IFERROR(_xlfn.IFS(AND(AJ782&gt;=CONFIGURACIÓN!$BF$6,AJ782&lt;=CONFIGURACIÓN!$BG$6),CONFIGURACIÓN!$BE$6,AND(AJ782&gt;=CONFIGURACIÓN!$BF$7,AJ782&lt;=CONFIGURACIÓN!$BG$7),CONFIGURACIÓN!$BE$7,AND(AJ782&gt;=CONFIGURACIÓN!$BF$8,AJ782&lt;=CONFIGURACIÓN!$BG$8),CONFIGURACIÓN!$BE$8,AND(AJ782&gt;=CONFIGURACIÓN!$BF$9,AJ782&lt;=CONFIGURACIÓN!$BG$9),CONFIGURACIÓN!$BE$9,AND(AJ782&gt;=CONFIGURACIÓN!$BF$10,AJ782&lt;=CONFIGURACIÓN!$BG$10),CONFIGURACIÓN!$BE$10),"")</f>
        <v/>
      </c>
      <c r="AM782" s="801" t="str" cm="1">
        <f t="array" ref="AM782">IFERROR(_xlfn.IFS(AND(AK782&gt;=CONFIGURACIÓN!$BJ$6,AK782&lt;=CONFIGURACIÓN!$BK$6),CONFIGURACIÓN!$BI$6,AND(AK782&gt;=CONFIGURACIÓN!$BJ$7,AK782&lt;=CONFIGURACIÓN!$BK$7),CONFIGURACIÓN!$BI$7,AND(AK782&gt;=CONFIGURACIÓN!$BJ$8,AK782&lt;=CONFIGURACIÓN!$BK$8),CONFIGURACIÓN!$BI$8,AND(AK782&gt;=CONFIGURACIÓN!$BJ$9,AK782&lt;=CONFIGURACIÓN!$BK$9),CONFIGURACIÓN!$BI$9,AND(AK782&gt;=CONFIGURACIÓN!$BJ$10,AK782&lt;=CONFIGURACIÓN!$BK$10),CONFIGURACIÓN!$BI$10),"")</f>
        <v/>
      </c>
      <c r="AN782" s="213"/>
      <c r="AO782" s="213"/>
      <c r="AP782" s="213"/>
      <c r="AQ782" s="213"/>
      <c r="AR782" s="213"/>
      <c r="AS782" s="213"/>
      <c r="AT782" s="213"/>
      <c r="AU782" s="213"/>
      <c r="AV782" s="213"/>
      <c r="AW782" s="213"/>
      <c r="AX782" s="213"/>
      <c r="AY782" s="213"/>
    </row>
    <row r="783" spans="1:51" ht="14.6" x14ac:dyDescent="0.4">
      <c r="A783" s="783" t="str">
        <f>Tabla135[[#This Row],[Id Riesgo]]</f>
        <v>RC78</v>
      </c>
      <c r="B783" s="784" t="str">
        <f>Tabla135[[#This Row],[Riesgo]]</f>
        <v/>
      </c>
      <c r="C783" s="776" t="b">
        <f>Tabla135[[#This Row],[Identificado en paso 1 y 2?]]</f>
        <v>0</v>
      </c>
      <c r="D783" s="801" t="str">
        <f>_xlfn.XLOOKUP(Tabla135[[#This Row],[Id Riesgo]],Tabla13[Id Riesgo],Tabla13[Probabilidad],"",1)</f>
        <v/>
      </c>
      <c r="E783" s="801" t="str">
        <f>IF(C783=TRUE,_xlfn.XLOOKUP(Tabla135[[#This Row],[Id Riesgo]],Tabla13[Id Riesgo],Tabla13[Porcentaje Impacto],"",1),"")</f>
        <v/>
      </c>
      <c r="F783" s="290" t="str">
        <f t="shared" ref="F783:F791" si="77">F782</f>
        <v>RC78</v>
      </c>
      <c r="G783" s="414" t="b">
        <f>_xlfn.XLOOKUP(F783,Tabla13[Id Riesgo],Tabla13[Registro diligenciado],FALSE,1)</f>
        <v>0</v>
      </c>
      <c r="H783" s="290" t="str">
        <f>IF(G783,_xlfn.XLOOKUP(F783,Tabla6[Id Riesgo],Tabla6[DESCRIPCIÓN DEL RIESGO],FALSE,1),"")</f>
        <v/>
      </c>
      <c r="I783" s="327" t="str">
        <f>_xlfn.XLOOKUP(Tabla135[[#This Row],[Id Riesgo]],Tabla13[Id Riesgo],Tabla13[Probabilidad])</f>
        <v/>
      </c>
      <c r="J783" s="327" t="str">
        <f>_xlfn.XLOOKUP(Tabla135[[#This Row],[Id Riesgo]],Tabla13[Id Riesgo],Tabla13[Porcentaje Impacto],"",1)</f>
        <v/>
      </c>
      <c r="K783" s="311">
        <v>2</v>
      </c>
      <c r="L783" s="314"/>
      <c r="M783" s="314"/>
      <c r="N783" s="314"/>
      <c r="O783" s="295"/>
      <c r="P783" s="314"/>
      <c r="Q783" s="328" t="str">
        <f>_xlfn.TEXTJOIN(" ",TRUE,Tabla135[[#This Row],[Actividad - Acción ¿Qué?
Inicia con verbo]],Tabla135[[#This Row],[Complemento
(Observaciones o desviaciones)]])</f>
        <v/>
      </c>
      <c r="R783" s="295"/>
      <c r="S783" s="327" t="str">
        <f>_xlfn.XLOOKUP(Tabla135[[#This Row],[Tipo de control]],Tabla7[Tipo de control],Tabla7[Peso],"",1)</f>
        <v/>
      </c>
      <c r="T783" s="290" t="str">
        <f>_xlfn.XLOOKUP(Tabla135[[#This Row],[Tipo de control]],Tabla7[Tipo de control],Tabla7[Afectación matriz],"",1)</f>
        <v/>
      </c>
      <c r="U783" s="295"/>
      <c r="V783" s="327" t="str">
        <f>_xlfn.XLOOKUP(Tabla135[[#This Row],[Implementación]],Tabla11[Implementación],Tabla11[Peso],"",1)</f>
        <v/>
      </c>
      <c r="W783" s="295"/>
      <c r="X783" s="295"/>
      <c r="Y783" s="295"/>
      <c r="Z783" s="295"/>
      <c r="AA783" s="310" t="str">
        <f>IFERROR(Tabla135[[#This Row],[Peso del control]]+Tabla135[[#This Row],[Peso de la implementación]],"")</f>
        <v/>
      </c>
      <c r="AB783" s="310" t="str" cm="1">
        <f t="array" ref="AB783">IFERROR(IF(Tabla135[[#This Row],[Registro diligenciado]]=TRUE,_xlfn.IFS(AND(Tabla135[[#This Row],[No. de Control]]=1,Tabla135[[#This Row],[Desplazamiento en la Matriz]]="Probabilidad"),D783-(D783*Tabla135[[#This Row],[Valor del control]]),AND(Tabla135[[#This Row],[No. de Control]]&gt;1,Tabla135[[#This Row],[Desplazamiento en la Matriz]]="Probabilidad"),AB782-(AB782*Tabla135[[#This Row],[Valor del control]]),AND(Tabla135[[#This Row],[No. de Control]]=1,Tabla135[[#This Row],[Desplazamiento en la Matriz]]="Impacto"),D783,AND(Tabla135[[#This Row],[No. de Control]]&gt;1,Tabla135[[#This Row],[Desplazamiento en la Matriz]]="Impacto"),AB782),""),"")</f>
        <v/>
      </c>
      <c r="AC783" s="310" t="str" cm="1">
        <f t="array" ref="AC783">IFERROR(IF(Tabla135[[#This Row],[Registro diligenciado]]=TRUE,_xlfn.IFS(AND(Tabla135[[#This Row],[No. de Control]]=1,Tabla135[[#This Row],[Desplazamiento en la Matriz]]="Impacto"),E783-(E783*Tabla135[[#This Row],[Valor del control]]),AND(Tabla135[[#This Row],[No. de Control]]&gt;1,Tabla135[[#This Row],[Desplazamiento en la Matriz]]="Impacto"),AC782-(AC782*Tabla135[[#This Row],[Valor del control]]),AND(Tabla135[[#This Row],[No. de Control]]=1,Tabla135[[#This Row],[Desplazamiento en la Matriz]]="Probabilidad"),E783,AND(Tabla135[[#This Row],[No. de Control]]&gt;1,Tabla135[[#This Row],[Desplazamiento en la Matriz]]="Probabilidad"),AC782),""),"")</f>
        <v/>
      </c>
      <c r="AD783" s="310">
        <f>IFERROR(_xlfn.MINIFS(Tabla135[Probabilidad residual],Tabla135[Id Riesgo],Tabla135[[#This Row],[Id Riesgo]]),"")</f>
        <v>0</v>
      </c>
      <c r="AE783" s="310">
        <f>IFERROR(_xlfn.MINIFS(Tabla135[Impacto residual],Tabla135[Id Riesgo],Tabla135[[#This Row],[Id Riesgo]]),"")</f>
        <v>0</v>
      </c>
      <c r="AF783" s="310" t="str" cm="1">
        <f t="array" ref="AF7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3" s="310" t="str" cm="1">
        <f t="array" ref="AG7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3" s="213"/>
      <c r="AJ783" s="801">
        <f>_xlfn.MINIFS(Tabla135[Probabilidad residual],Tabla135[Id Riesgo],Tabla135[[#This Row],[Id Riesgo]])</f>
        <v>0</v>
      </c>
      <c r="AK783" s="801">
        <f>_xlfn.MINIFS(Tabla135[Impacto residual],Tabla135[Id Riesgo],Tabla135[[#This Row],[Id Riesgo]])</f>
        <v>0</v>
      </c>
      <c r="AL783" s="801"/>
      <c r="AM783" s="801"/>
      <c r="AN783" s="213"/>
      <c r="AO783" s="213"/>
      <c r="AP783" s="213"/>
      <c r="AQ783" s="213"/>
      <c r="AR783" s="213"/>
      <c r="AS783" s="213"/>
      <c r="AT783" s="213"/>
      <c r="AU783" s="213"/>
      <c r="AV783" s="213"/>
      <c r="AW783" s="213"/>
      <c r="AX783" s="213"/>
      <c r="AY783" s="213"/>
    </row>
    <row r="784" spans="1:51" ht="14.6" x14ac:dyDescent="0.4">
      <c r="A784" s="783" t="str">
        <f>Tabla135[[#This Row],[Id Riesgo]]</f>
        <v>RC78</v>
      </c>
      <c r="B784" s="784" t="str">
        <f>Tabla135[[#This Row],[Riesgo]]</f>
        <v/>
      </c>
      <c r="C784" s="776" t="b">
        <f>Tabla135[[#This Row],[Identificado en paso 1 y 2?]]</f>
        <v>0</v>
      </c>
      <c r="D784" s="801" t="str">
        <f>_xlfn.XLOOKUP(Tabla135[[#This Row],[Id Riesgo]],Tabla13[Id Riesgo],Tabla13[Probabilidad],"",1)</f>
        <v/>
      </c>
      <c r="E784" s="801" t="str">
        <f>IF(C784=TRUE,_xlfn.XLOOKUP(Tabla135[[#This Row],[Id Riesgo]],Tabla13[Id Riesgo],Tabla13[Porcentaje Impacto],"",1),"")</f>
        <v/>
      </c>
      <c r="F784" s="290" t="str">
        <f t="shared" si="77"/>
        <v>RC78</v>
      </c>
      <c r="G784" s="414" t="b">
        <f>_xlfn.XLOOKUP(F784,Tabla13[Id Riesgo],Tabla13[Registro diligenciado],FALSE,1)</f>
        <v>0</v>
      </c>
      <c r="H784" s="290" t="str">
        <f>IF(G784,_xlfn.XLOOKUP(F784,Tabla6[Id Riesgo],Tabla6[DESCRIPCIÓN DEL RIESGO],FALSE,1),"")</f>
        <v/>
      </c>
      <c r="I784" s="327" t="str">
        <f>_xlfn.XLOOKUP(Tabla135[[#This Row],[Id Riesgo]],Tabla13[Id Riesgo],Tabla13[Probabilidad])</f>
        <v/>
      </c>
      <c r="J784" s="327" t="str">
        <f>_xlfn.XLOOKUP(Tabla135[[#This Row],[Id Riesgo]],Tabla13[Id Riesgo],Tabla13[Porcentaje Impacto],"",1)</f>
        <v/>
      </c>
      <c r="K784" s="311">
        <v>3</v>
      </c>
      <c r="L784" s="314"/>
      <c r="M784" s="314"/>
      <c r="N784" s="314"/>
      <c r="O784" s="295"/>
      <c r="P784" s="314"/>
      <c r="Q784" s="328" t="str">
        <f>_xlfn.TEXTJOIN(" ",TRUE,Tabla135[[#This Row],[Actividad - Acción ¿Qué?
Inicia con verbo]],Tabla135[[#This Row],[Complemento
(Observaciones o desviaciones)]])</f>
        <v/>
      </c>
      <c r="R784" s="295"/>
      <c r="S784" s="327" t="str">
        <f>_xlfn.XLOOKUP(Tabla135[[#This Row],[Tipo de control]],Tabla7[Tipo de control],Tabla7[Peso],"",1)</f>
        <v/>
      </c>
      <c r="T784" s="290" t="str">
        <f>_xlfn.XLOOKUP(Tabla135[[#This Row],[Tipo de control]],Tabla7[Tipo de control],Tabla7[Afectación matriz],"",1)</f>
        <v/>
      </c>
      <c r="U784" s="295"/>
      <c r="V784" s="327" t="str">
        <f>_xlfn.XLOOKUP(Tabla135[[#This Row],[Implementación]],Tabla11[Implementación],Tabla11[Peso],"",1)</f>
        <v/>
      </c>
      <c r="W784" s="295"/>
      <c r="X784" s="295"/>
      <c r="Y784" s="295"/>
      <c r="Z784" s="295"/>
      <c r="AA784" s="310" t="str">
        <f>IFERROR(Tabla135[[#This Row],[Peso del control]]+Tabla135[[#This Row],[Peso de la implementación]],"")</f>
        <v/>
      </c>
      <c r="AB784" s="310" t="str" cm="1">
        <f t="array" ref="AB784">IFERROR(IF(Tabla135[[#This Row],[Registro diligenciado]]=TRUE,_xlfn.IFS(AND(Tabla135[[#This Row],[No. de Control]]=1,Tabla135[[#This Row],[Desplazamiento en la Matriz]]="Probabilidad"),D784-(D784*Tabla135[[#This Row],[Valor del control]]),AND(Tabla135[[#This Row],[No. de Control]]&gt;1,Tabla135[[#This Row],[Desplazamiento en la Matriz]]="Probabilidad"),AB783-(AB783*Tabla135[[#This Row],[Valor del control]]),AND(Tabla135[[#This Row],[No. de Control]]=1,Tabla135[[#This Row],[Desplazamiento en la Matriz]]="Impacto"),D784,AND(Tabla135[[#This Row],[No. de Control]]&gt;1,Tabla135[[#This Row],[Desplazamiento en la Matriz]]="Impacto"),AB783),""),"")</f>
        <v/>
      </c>
      <c r="AC784" s="310" t="str" cm="1">
        <f t="array" ref="AC784">IFERROR(IF(Tabla135[[#This Row],[Registro diligenciado]]=TRUE,_xlfn.IFS(AND(Tabla135[[#This Row],[No. de Control]]=1,Tabla135[[#This Row],[Desplazamiento en la Matriz]]="Impacto"),E784-(E784*Tabla135[[#This Row],[Valor del control]]),AND(Tabla135[[#This Row],[No. de Control]]&gt;1,Tabla135[[#This Row],[Desplazamiento en la Matriz]]="Impacto"),AC783-(AC783*Tabla135[[#This Row],[Valor del control]]),AND(Tabla135[[#This Row],[No. de Control]]=1,Tabla135[[#This Row],[Desplazamiento en la Matriz]]="Probabilidad"),E784,AND(Tabla135[[#This Row],[No. de Control]]&gt;1,Tabla135[[#This Row],[Desplazamiento en la Matriz]]="Probabilidad"),AC783),""),"")</f>
        <v/>
      </c>
      <c r="AD784" s="310">
        <f>IFERROR(_xlfn.MINIFS(Tabla135[Probabilidad residual],Tabla135[Id Riesgo],Tabla135[[#This Row],[Id Riesgo]]),"")</f>
        <v>0</v>
      </c>
      <c r="AE784" s="310">
        <f>IFERROR(_xlfn.MINIFS(Tabla135[Impacto residual],Tabla135[Id Riesgo],Tabla135[[#This Row],[Id Riesgo]]),"")</f>
        <v>0</v>
      </c>
      <c r="AF784" s="310" t="str" cm="1">
        <f t="array" ref="AF7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4" s="310" t="str" cm="1">
        <f t="array" ref="AG7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4" s="213"/>
      <c r="AJ784" s="801">
        <f>_xlfn.MINIFS(Tabla135[Probabilidad residual],Tabla135[Id Riesgo],Tabla135[[#This Row],[Id Riesgo]])</f>
        <v>0</v>
      </c>
      <c r="AK784" s="801">
        <f>_xlfn.MINIFS(Tabla135[Impacto residual],Tabla135[Id Riesgo],Tabla135[[#This Row],[Id Riesgo]])</f>
        <v>0</v>
      </c>
      <c r="AL784" s="801"/>
      <c r="AM784" s="801"/>
      <c r="AN784" s="213"/>
      <c r="AO784" s="213"/>
      <c r="AP784" s="213"/>
      <c r="AQ784" s="213"/>
      <c r="AR784" s="213"/>
      <c r="AS784" s="213"/>
      <c r="AT784" s="213"/>
      <c r="AU784" s="213"/>
      <c r="AV784" s="213"/>
      <c r="AW784" s="213"/>
      <c r="AX784" s="213"/>
      <c r="AY784" s="213"/>
    </row>
    <row r="785" spans="1:51" ht="14.6" x14ac:dyDescent="0.4">
      <c r="A785" s="783" t="str">
        <f>Tabla135[[#This Row],[Id Riesgo]]</f>
        <v>RC78</v>
      </c>
      <c r="B785" s="784" t="str">
        <f>Tabla135[[#This Row],[Riesgo]]</f>
        <v/>
      </c>
      <c r="C785" s="776" t="b">
        <f>Tabla135[[#This Row],[Identificado en paso 1 y 2?]]</f>
        <v>0</v>
      </c>
      <c r="D785" s="801" t="str">
        <f>_xlfn.XLOOKUP(Tabla135[[#This Row],[Id Riesgo]],Tabla13[Id Riesgo],Tabla13[Probabilidad],"",1)</f>
        <v/>
      </c>
      <c r="E785" s="801" t="str">
        <f>IF(C785=TRUE,_xlfn.XLOOKUP(Tabla135[[#This Row],[Id Riesgo]],Tabla13[Id Riesgo],Tabla13[Porcentaje Impacto],"",1),"")</f>
        <v/>
      </c>
      <c r="F785" s="290" t="str">
        <f t="shared" si="77"/>
        <v>RC78</v>
      </c>
      <c r="G785" s="414" t="b">
        <f>_xlfn.XLOOKUP(F785,Tabla13[Id Riesgo],Tabla13[Registro diligenciado],FALSE,1)</f>
        <v>0</v>
      </c>
      <c r="H785" s="290" t="str">
        <f>IF(G785,_xlfn.XLOOKUP(F785,Tabla6[Id Riesgo],Tabla6[DESCRIPCIÓN DEL RIESGO],FALSE,1),"")</f>
        <v/>
      </c>
      <c r="I785" s="327" t="str">
        <f>_xlfn.XLOOKUP(Tabla135[[#This Row],[Id Riesgo]],Tabla13[Id Riesgo],Tabla13[Probabilidad])</f>
        <v/>
      </c>
      <c r="J785" s="327" t="str">
        <f>_xlfn.XLOOKUP(Tabla135[[#This Row],[Id Riesgo]],Tabla13[Id Riesgo],Tabla13[Porcentaje Impacto],"",1)</f>
        <v/>
      </c>
      <c r="K785" s="311">
        <v>4</v>
      </c>
      <c r="L785" s="314"/>
      <c r="M785" s="314"/>
      <c r="N785" s="314"/>
      <c r="O785" s="295"/>
      <c r="P785" s="314"/>
      <c r="Q785" s="328" t="str">
        <f>_xlfn.TEXTJOIN(" ",TRUE,Tabla135[[#This Row],[Actividad - Acción ¿Qué?
Inicia con verbo]],Tabla135[[#This Row],[Complemento
(Observaciones o desviaciones)]])</f>
        <v/>
      </c>
      <c r="R785" s="295"/>
      <c r="S785" s="327" t="str">
        <f>_xlfn.XLOOKUP(Tabla135[[#This Row],[Tipo de control]],Tabla7[Tipo de control],Tabla7[Peso],"",1)</f>
        <v/>
      </c>
      <c r="T785" s="290" t="str">
        <f>_xlfn.XLOOKUP(Tabla135[[#This Row],[Tipo de control]],Tabla7[Tipo de control],Tabla7[Afectación matriz],"",1)</f>
        <v/>
      </c>
      <c r="U785" s="295"/>
      <c r="V785" s="327" t="str">
        <f>_xlfn.XLOOKUP(Tabla135[[#This Row],[Implementación]],Tabla11[Implementación],Tabla11[Peso],"",1)</f>
        <v/>
      </c>
      <c r="W785" s="295"/>
      <c r="X785" s="295"/>
      <c r="Y785" s="295"/>
      <c r="Z785" s="295"/>
      <c r="AA785" s="310" t="str">
        <f>IFERROR(Tabla135[[#This Row],[Peso del control]]+Tabla135[[#This Row],[Peso de la implementación]],"")</f>
        <v/>
      </c>
      <c r="AB785" s="310" t="str" cm="1">
        <f t="array" ref="AB785">IFERROR(IF(Tabla135[[#This Row],[Registro diligenciado]]=TRUE,_xlfn.IFS(AND(Tabla135[[#This Row],[No. de Control]]=1,Tabla135[[#This Row],[Desplazamiento en la Matriz]]="Probabilidad"),D785-(D785*Tabla135[[#This Row],[Valor del control]]),AND(Tabla135[[#This Row],[No. de Control]]&gt;1,Tabla135[[#This Row],[Desplazamiento en la Matriz]]="Probabilidad"),AB784-(AB784*Tabla135[[#This Row],[Valor del control]]),AND(Tabla135[[#This Row],[No. de Control]]=1,Tabla135[[#This Row],[Desplazamiento en la Matriz]]="Impacto"),D785,AND(Tabla135[[#This Row],[No. de Control]]&gt;1,Tabla135[[#This Row],[Desplazamiento en la Matriz]]="Impacto"),AB784),""),"")</f>
        <v/>
      </c>
      <c r="AC785" s="310" t="str" cm="1">
        <f t="array" ref="AC785">IFERROR(IF(Tabla135[[#This Row],[Registro diligenciado]]=TRUE,_xlfn.IFS(AND(Tabla135[[#This Row],[No. de Control]]=1,Tabla135[[#This Row],[Desplazamiento en la Matriz]]="Impacto"),E785-(E785*Tabla135[[#This Row],[Valor del control]]),AND(Tabla135[[#This Row],[No. de Control]]&gt;1,Tabla135[[#This Row],[Desplazamiento en la Matriz]]="Impacto"),AC784-(AC784*Tabla135[[#This Row],[Valor del control]]),AND(Tabla135[[#This Row],[No. de Control]]=1,Tabla135[[#This Row],[Desplazamiento en la Matriz]]="Probabilidad"),E785,AND(Tabla135[[#This Row],[No. de Control]]&gt;1,Tabla135[[#This Row],[Desplazamiento en la Matriz]]="Probabilidad"),AC784),""),"")</f>
        <v/>
      </c>
      <c r="AD785" s="310">
        <f>IFERROR(_xlfn.MINIFS(Tabla135[Probabilidad residual],Tabla135[Id Riesgo],Tabla135[[#This Row],[Id Riesgo]]),"")</f>
        <v>0</v>
      </c>
      <c r="AE785" s="310">
        <f>IFERROR(_xlfn.MINIFS(Tabla135[Impacto residual],Tabla135[Id Riesgo],Tabla135[[#This Row],[Id Riesgo]]),"")</f>
        <v>0</v>
      </c>
      <c r="AF785" s="310" t="str" cm="1">
        <f t="array" ref="AF7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5" s="310" t="str" cm="1">
        <f t="array" ref="AG7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5" s="213"/>
      <c r="AJ785" s="801">
        <f>_xlfn.MINIFS(Tabla135[Probabilidad residual],Tabla135[Id Riesgo],Tabla135[[#This Row],[Id Riesgo]])</f>
        <v>0</v>
      </c>
      <c r="AK785" s="801">
        <f>_xlfn.MINIFS(Tabla135[Impacto residual],Tabla135[Id Riesgo],Tabla135[[#This Row],[Id Riesgo]])</f>
        <v>0</v>
      </c>
      <c r="AL785" s="801"/>
      <c r="AM785" s="801"/>
      <c r="AN785" s="213"/>
      <c r="AO785" s="213"/>
      <c r="AP785" s="213"/>
      <c r="AQ785" s="213"/>
      <c r="AR785" s="213"/>
      <c r="AS785" s="213"/>
      <c r="AT785" s="213"/>
      <c r="AU785" s="213"/>
      <c r="AV785" s="213"/>
      <c r="AW785" s="213"/>
      <c r="AX785" s="213"/>
      <c r="AY785" s="213"/>
    </row>
    <row r="786" spans="1:51" ht="14.6" x14ac:dyDescent="0.4">
      <c r="A786" s="783" t="str">
        <f>Tabla135[[#This Row],[Id Riesgo]]</f>
        <v>RC78</v>
      </c>
      <c r="B786" s="784" t="str">
        <f>Tabla135[[#This Row],[Riesgo]]</f>
        <v/>
      </c>
      <c r="C786" s="776" t="b">
        <f>Tabla135[[#This Row],[Identificado en paso 1 y 2?]]</f>
        <v>0</v>
      </c>
      <c r="D786" s="801" t="str">
        <f>_xlfn.XLOOKUP(Tabla135[[#This Row],[Id Riesgo]],Tabla13[Id Riesgo],Tabla13[Probabilidad],"",1)</f>
        <v/>
      </c>
      <c r="E786" s="801" t="str">
        <f>IF(C786=TRUE,_xlfn.XLOOKUP(Tabla135[[#This Row],[Id Riesgo]],Tabla13[Id Riesgo],Tabla13[Porcentaje Impacto],"",1),"")</f>
        <v/>
      </c>
      <c r="F786" s="290" t="str">
        <f t="shared" si="77"/>
        <v>RC78</v>
      </c>
      <c r="G786" s="414" t="b">
        <f>_xlfn.XLOOKUP(F786,Tabla13[Id Riesgo],Tabla13[Registro diligenciado],FALSE,1)</f>
        <v>0</v>
      </c>
      <c r="H786" s="290" t="str">
        <f>IF(G786,_xlfn.XLOOKUP(F786,Tabla6[Id Riesgo],Tabla6[DESCRIPCIÓN DEL RIESGO],FALSE,1),"")</f>
        <v/>
      </c>
      <c r="I786" s="327" t="str">
        <f>_xlfn.XLOOKUP(Tabla135[[#This Row],[Id Riesgo]],Tabla13[Id Riesgo],Tabla13[Probabilidad])</f>
        <v/>
      </c>
      <c r="J786" s="327" t="str">
        <f>_xlfn.XLOOKUP(Tabla135[[#This Row],[Id Riesgo]],Tabla13[Id Riesgo],Tabla13[Porcentaje Impacto],"",1)</f>
        <v/>
      </c>
      <c r="K786" s="311">
        <v>5</v>
      </c>
      <c r="L786" s="314"/>
      <c r="M786" s="314"/>
      <c r="N786" s="314"/>
      <c r="O786" s="295"/>
      <c r="P786" s="314"/>
      <c r="Q786" s="328" t="str">
        <f>_xlfn.TEXTJOIN(" ",TRUE,Tabla135[[#This Row],[Actividad - Acción ¿Qué?
Inicia con verbo]],Tabla135[[#This Row],[Complemento
(Observaciones o desviaciones)]])</f>
        <v/>
      </c>
      <c r="R786" s="295"/>
      <c r="S786" s="327" t="str">
        <f>_xlfn.XLOOKUP(Tabla135[[#This Row],[Tipo de control]],Tabla7[Tipo de control],Tabla7[Peso],"",1)</f>
        <v/>
      </c>
      <c r="T786" s="290" t="str">
        <f>_xlfn.XLOOKUP(Tabla135[[#This Row],[Tipo de control]],Tabla7[Tipo de control],Tabla7[Afectación matriz],"",1)</f>
        <v/>
      </c>
      <c r="U786" s="295"/>
      <c r="V786" s="327" t="str">
        <f>_xlfn.XLOOKUP(Tabla135[[#This Row],[Implementación]],Tabla11[Implementación],Tabla11[Peso],"",1)</f>
        <v/>
      </c>
      <c r="W786" s="295"/>
      <c r="X786" s="295"/>
      <c r="Y786" s="295"/>
      <c r="Z786" s="295"/>
      <c r="AA786" s="310" t="str">
        <f>IFERROR(Tabla135[[#This Row],[Peso del control]]+Tabla135[[#This Row],[Peso de la implementación]],"")</f>
        <v/>
      </c>
      <c r="AB786" s="310" t="str" cm="1">
        <f t="array" ref="AB786">IFERROR(IF(Tabla135[[#This Row],[Registro diligenciado]]=TRUE,_xlfn.IFS(AND(Tabla135[[#This Row],[No. de Control]]=1,Tabla135[[#This Row],[Desplazamiento en la Matriz]]="Probabilidad"),D786-(D786*Tabla135[[#This Row],[Valor del control]]),AND(Tabla135[[#This Row],[No. de Control]]&gt;1,Tabla135[[#This Row],[Desplazamiento en la Matriz]]="Probabilidad"),AB785-(AB785*Tabla135[[#This Row],[Valor del control]]),AND(Tabla135[[#This Row],[No. de Control]]=1,Tabla135[[#This Row],[Desplazamiento en la Matriz]]="Impacto"),D786,AND(Tabla135[[#This Row],[No. de Control]]&gt;1,Tabla135[[#This Row],[Desplazamiento en la Matriz]]="Impacto"),AB785),""),"")</f>
        <v/>
      </c>
      <c r="AC786" s="310" t="str" cm="1">
        <f t="array" ref="AC786">IFERROR(IF(Tabla135[[#This Row],[Registro diligenciado]]=TRUE,_xlfn.IFS(AND(Tabla135[[#This Row],[No. de Control]]=1,Tabla135[[#This Row],[Desplazamiento en la Matriz]]="Impacto"),E786-(E786*Tabla135[[#This Row],[Valor del control]]),AND(Tabla135[[#This Row],[No. de Control]]&gt;1,Tabla135[[#This Row],[Desplazamiento en la Matriz]]="Impacto"),AC785-(AC785*Tabla135[[#This Row],[Valor del control]]),AND(Tabla135[[#This Row],[No. de Control]]=1,Tabla135[[#This Row],[Desplazamiento en la Matriz]]="Probabilidad"),E786,AND(Tabla135[[#This Row],[No. de Control]]&gt;1,Tabla135[[#This Row],[Desplazamiento en la Matriz]]="Probabilidad"),AC785),""),"")</f>
        <v/>
      </c>
      <c r="AD786" s="310">
        <f>IFERROR(_xlfn.MINIFS(Tabla135[Probabilidad residual],Tabla135[Id Riesgo],Tabla135[[#This Row],[Id Riesgo]]),"")</f>
        <v>0</v>
      </c>
      <c r="AE786" s="310">
        <f>IFERROR(_xlfn.MINIFS(Tabla135[Impacto residual],Tabla135[Id Riesgo],Tabla135[[#This Row],[Id Riesgo]]),"")</f>
        <v>0</v>
      </c>
      <c r="AF786" s="310" t="str" cm="1">
        <f t="array" ref="AF7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6" s="310" t="str" cm="1">
        <f t="array" ref="AG7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6" s="213"/>
      <c r="AJ786" s="801">
        <f>_xlfn.MINIFS(Tabla135[Probabilidad residual],Tabla135[Id Riesgo],Tabla135[[#This Row],[Id Riesgo]])</f>
        <v>0</v>
      </c>
      <c r="AK786" s="801">
        <f>_xlfn.MINIFS(Tabla135[Impacto residual],Tabla135[Id Riesgo],Tabla135[[#This Row],[Id Riesgo]])</f>
        <v>0</v>
      </c>
      <c r="AL786" s="801"/>
      <c r="AM786" s="801"/>
      <c r="AN786" s="213"/>
      <c r="AO786" s="213"/>
      <c r="AP786" s="213"/>
      <c r="AQ786" s="213"/>
      <c r="AR786" s="213"/>
      <c r="AS786" s="213"/>
      <c r="AT786" s="213"/>
      <c r="AU786" s="213"/>
      <c r="AV786" s="213"/>
      <c r="AW786" s="213"/>
      <c r="AX786" s="213"/>
      <c r="AY786" s="213"/>
    </row>
    <row r="787" spans="1:51" ht="14.6" x14ac:dyDescent="0.4">
      <c r="A787" s="783" t="str">
        <f>Tabla135[[#This Row],[Id Riesgo]]</f>
        <v>RC78</v>
      </c>
      <c r="B787" s="784" t="str">
        <f>Tabla135[[#This Row],[Riesgo]]</f>
        <v/>
      </c>
      <c r="C787" s="776" t="b">
        <f>Tabla135[[#This Row],[Identificado en paso 1 y 2?]]</f>
        <v>0</v>
      </c>
      <c r="D787" s="801" t="str">
        <f>_xlfn.XLOOKUP(Tabla135[[#This Row],[Id Riesgo]],Tabla13[Id Riesgo],Tabla13[Probabilidad],"",1)</f>
        <v/>
      </c>
      <c r="E787" s="801" t="str">
        <f>IF(C787=TRUE,_xlfn.XLOOKUP(Tabla135[[#This Row],[Id Riesgo]],Tabla13[Id Riesgo],Tabla13[Porcentaje Impacto],"",1),"")</f>
        <v/>
      </c>
      <c r="F787" s="290" t="str">
        <f t="shared" si="77"/>
        <v>RC78</v>
      </c>
      <c r="G787" s="414" t="b">
        <f>_xlfn.XLOOKUP(F787,Tabla13[Id Riesgo],Tabla13[Registro diligenciado],FALSE,1)</f>
        <v>0</v>
      </c>
      <c r="H787" s="290" t="str">
        <f>IF(G787,_xlfn.XLOOKUP(F787,Tabla6[Id Riesgo],Tabla6[DESCRIPCIÓN DEL RIESGO],FALSE,1),"")</f>
        <v/>
      </c>
      <c r="I787" s="327" t="str">
        <f>_xlfn.XLOOKUP(Tabla135[[#This Row],[Id Riesgo]],Tabla13[Id Riesgo],Tabla13[Probabilidad])</f>
        <v/>
      </c>
      <c r="J787" s="327" t="str">
        <f>_xlfn.XLOOKUP(Tabla135[[#This Row],[Id Riesgo]],Tabla13[Id Riesgo],Tabla13[Porcentaje Impacto],"",1)</f>
        <v/>
      </c>
      <c r="K787" s="311">
        <v>6</v>
      </c>
      <c r="L787" s="314"/>
      <c r="M787" s="314"/>
      <c r="N787" s="314"/>
      <c r="O787" s="295"/>
      <c r="P787" s="314"/>
      <c r="Q787" s="328" t="str">
        <f>_xlfn.TEXTJOIN(" ",TRUE,Tabla135[[#This Row],[Actividad - Acción ¿Qué?
Inicia con verbo]],Tabla135[[#This Row],[Complemento
(Observaciones o desviaciones)]])</f>
        <v/>
      </c>
      <c r="R787" s="295"/>
      <c r="S787" s="327" t="str">
        <f>_xlfn.XLOOKUP(Tabla135[[#This Row],[Tipo de control]],Tabla7[Tipo de control],Tabla7[Peso],"",1)</f>
        <v/>
      </c>
      <c r="T787" s="290" t="str">
        <f>_xlfn.XLOOKUP(Tabla135[[#This Row],[Tipo de control]],Tabla7[Tipo de control],Tabla7[Afectación matriz],"",1)</f>
        <v/>
      </c>
      <c r="U787" s="295"/>
      <c r="V787" s="327" t="str">
        <f>_xlfn.XLOOKUP(Tabla135[[#This Row],[Implementación]],Tabla11[Implementación],Tabla11[Peso],"",1)</f>
        <v/>
      </c>
      <c r="W787" s="295"/>
      <c r="X787" s="295"/>
      <c r="Y787" s="295"/>
      <c r="Z787" s="295"/>
      <c r="AA787" s="310" t="str">
        <f>IFERROR(Tabla135[[#This Row],[Peso del control]]+Tabla135[[#This Row],[Peso de la implementación]],"")</f>
        <v/>
      </c>
      <c r="AB787" s="310" t="str" cm="1">
        <f t="array" ref="AB787">IFERROR(IF(Tabla135[[#This Row],[Registro diligenciado]]=TRUE,_xlfn.IFS(AND(Tabla135[[#This Row],[No. de Control]]=1,Tabla135[[#This Row],[Desplazamiento en la Matriz]]="Probabilidad"),D787-(D787*Tabla135[[#This Row],[Valor del control]]),AND(Tabla135[[#This Row],[No. de Control]]&gt;1,Tabla135[[#This Row],[Desplazamiento en la Matriz]]="Probabilidad"),AB786-(AB786*Tabla135[[#This Row],[Valor del control]]),AND(Tabla135[[#This Row],[No. de Control]]=1,Tabla135[[#This Row],[Desplazamiento en la Matriz]]="Impacto"),D787,AND(Tabla135[[#This Row],[No. de Control]]&gt;1,Tabla135[[#This Row],[Desplazamiento en la Matriz]]="Impacto"),AB786),""),"")</f>
        <v/>
      </c>
      <c r="AC787" s="310" t="str" cm="1">
        <f t="array" ref="AC787">IFERROR(IF(Tabla135[[#This Row],[Registro diligenciado]]=TRUE,_xlfn.IFS(AND(Tabla135[[#This Row],[No. de Control]]=1,Tabla135[[#This Row],[Desplazamiento en la Matriz]]="Impacto"),E787-(E787*Tabla135[[#This Row],[Valor del control]]),AND(Tabla135[[#This Row],[No. de Control]]&gt;1,Tabla135[[#This Row],[Desplazamiento en la Matriz]]="Impacto"),AC786-(AC786*Tabla135[[#This Row],[Valor del control]]),AND(Tabla135[[#This Row],[No. de Control]]=1,Tabla135[[#This Row],[Desplazamiento en la Matriz]]="Probabilidad"),E787,AND(Tabla135[[#This Row],[No. de Control]]&gt;1,Tabla135[[#This Row],[Desplazamiento en la Matriz]]="Probabilidad"),AC786),""),"")</f>
        <v/>
      </c>
      <c r="AD787" s="310">
        <f>IFERROR(_xlfn.MINIFS(Tabla135[Probabilidad residual],Tabla135[Id Riesgo],Tabla135[[#This Row],[Id Riesgo]]),"")</f>
        <v>0</v>
      </c>
      <c r="AE787" s="310">
        <f>IFERROR(_xlfn.MINIFS(Tabla135[Impacto residual],Tabla135[Id Riesgo],Tabla135[[#This Row],[Id Riesgo]]),"")</f>
        <v>0</v>
      </c>
      <c r="AF787" s="310" t="str" cm="1">
        <f t="array" ref="AF7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7" s="310" t="str" cm="1">
        <f t="array" ref="AG7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7" s="213"/>
      <c r="AJ787" s="801">
        <f>_xlfn.MINIFS(Tabla135[Probabilidad residual],Tabla135[Id Riesgo],Tabla135[[#This Row],[Id Riesgo]])</f>
        <v>0</v>
      </c>
      <c r="AK787" s="801">
        <f>_xlfn.MINIFS(Tabla135[Impacto residual],Tabla135[Id Riesgo],Tabla135[[#This Row],[Id Riesgo]])</f>
        <v>0</v>
      </c>
      <c r="AL787" s="801"/>
      <c r="AM787" s="801"/>
      <c r="AN787" s="213"/>
      <c r="AO787" s="213"/>
      <c r="AP787" s="213"/>
      <c r="AQ787" s="213"/>
      <c r="AR787" s="213"/>
      <c r="AS787" s="213"/>
      <c r="AT787" s="213"/>
      <c r="AU787" s="213"/>
      <c r="AV787" s="213"/>
      <c r="AW787" s="213"/>
      <c r="AX787" s="213"/>
      <c r="AY787" s="213"/>
    </row>
    <row r="788" spans="1:51" ht="14.6" x14ac:dyDescent="0.4">
      <c r="A788" s="783" t="str">
        <f>Tabla135[[#This Row],[Id Riesgo]]</f>
        <v>RC78</v>
      </c>
      <c r="B788" s="784" t="str">
        <f>Tabla135[[#This Row],[Riesgo]]</f>
        <v/>
      </c>
      <c r="C788" s="776" t="b">
        <f>Tabla135[[#This Row],[Identificado en paso 1 y 2?]]</f>
        <v>0</v>
      </c>
      <c r="D788" s="801" t="str">
        <f>_xlfn.XLOOKUP(Tabla135[[#This Row],[Id Riesgo]],Tabla13[Id Riesgo],Tabla13[Probabilidad],"",1)</f>
        <v/>
      </c>
      <c r="E788" s="801" t="str">
        <f>IF(C788=TRUE,_xlfn.XLOOKUP(Tabla135[[#This Row],[Id Riesgo]],Tabla13[Id Riesgo],Tabla13[Porcentaje Impacto],"",1),"")</f>
        <v/>
      </c>
      <c r="F788" s="290" t="str">
        <f t="shared" si="77"/>
        <v>RC78</v>
      </c>
      <c r="G788" s="414" t="b">
        <f>_xlfn.XLOOKUP(F788,Tabla13[Id Riesgo],Tabla13[Registro diligenciado],FALSE,1)</f>
        <v>0</v>
      </c>
      <c r="H788" s="290" t="str">
        <f>IF(G788,_xlfn.XLOOKUP(F788,Tabla6[Id Riesgo],Tabla6[DESCRIPCIÓN DEL RIESGO],FALSE,1),"")</f>
        <v/>
      </c>
      <c r="I788" s="327" t="str">
        <f>_xlfn.XLOOKUP(Tabla135[[#This Row],[Id Riesgo]],Tabla13[Id Riesgo],Tabla13[Probabilidad])</f>
        <v/>
      </c>
      <c r="J788" s="327" t="str">
        <f>_xlfn.XLOOKUP(Tabla135[[#This Row],[Id Riesgo]],Tabla13[Id Riesgo],Tabla13[Porcentaje Impacto],"",1)</f>
        <v/>
      </c>
      <c r="K788" s="311">
        <v>7</v>
      </c>
      <c r="L788" s="314"/>
      <c r="M788" s="314"/>
      <c r="N788" s="314"/>
      <c r="O788" s="295"/>
      <c r="P788" s="314"/>
      <c r="Q788" s="328" t="str">
        <f>_xlfn.TEXTJOIN(" ",TRUE,Tabla135[[#This Row],[Actividad - Acción ¿Qué?
Inicia con verbo]],Tabla135[[#This Row],[Complemento
(Observaciones o desviaciones)]])</f>
        <v/>
      </c>
      <c r="R788" s="295"/>
      <c r="S788" s="327" t="str">
        <f>_xlfn.XLOOKUP(Tabla135[[#This Row],[Tipo de control]],Tabla7[Tipo de control],Tabla7[Peso],"",1)</f>
        <v/>
      </c>
      <c r="T788" s="290" t="str">
        <f>_xlfn.XLOOKUP(Tabla135[[#This Row],[Tipo de control]],Tabla7[Tipo de control],Tabla7[Afectación matriz],"",1)</f>
        <v/>
      </c>
      <c r="U788" s="295"/>
      <c r="V788" s="327" t="str">
        <f>_xlfn.XLOOKUP(Tabla135[[#This Row],[Implementación]],Tabla11[Implementación],Tabla11[Peso],"",1)</f>
        <v/>
      </c>
      <c r="W788" s="295"/>
      <c r="X788" s="295"/>
      <c r="Y788" s="295"/>
      <c r="Z788" s="295"/>
      <c r="AA788" s="310" t="str">
        <f>IFERROR(Tabla135[[#This Row],[Peso del control]]+Tabla135[[#This Row],[Peso de la implementación]],"")</f>
        <v/>
      </c>
      <c r="AB788" s="310" t="str" cm="1">
        <f t="array" ref="AB788">IFERROR(IF(Tabla135[[#This Row],[Registro diligenciado]]=TRUE,_xlfn.IFS(AND(Tabla135[[#This Row],[No. de Control]]=1,Tabla135[[#This Row],[Desplazamiento en la Matriz]]="Probabilidad"),D788-(D788*Tabla135[[#This Row],[Valor del control]]),AND(Tabla135[[#This Row],[No. de Control]]&gt;1,Tabla135[[#This Row],[Desplazamiento en la Matriz]]="Probabilidad"),AB787-(AB787*Tabla135[[#This Row],[Valor del control]]),AND(Tabla135[[#This Row],[No. de Control]]=1,Tabla135[[#This Row],[Desplazamiento en la Matriz]]="Impacto"),D788,AND(Tabla135[[#This Row],[No. de Control]]&gt;1,Tabla135[[#This Row],[Desplazamiento en la Matriz]]="Impacto"),AB787),""),"")</f>
        <v/>
      </c>
      <c r="AC788" s="310" t="str" cm="1">
        <f t="array" ref="AC788">IFERROR(IF(Tabla135[[#This Row],[Registro diligenciado]]=TRUE,_xlfn.IFS(AND(Tabla135[[#This Row],[No. de Control]]=1,Tabla135[[#This Row],[Desplazamiento en la Matriz]]="Impacto"),E788-(E788*Tabla135[[#This Row],[Valor del control]]),AND(Tabla135[[#This Row],[No. de Control]]&gt;1,Tabla135[[#This Row],[Desplazamiento en la Matriz]]="Impacto"),AC787-(AC787*Tabla135[[#This Row],[Valor del control]]),AND(Tabla135[[#This Row],[No. de Control]]=1,Tabla135[[#This Row],[Desplazamiento en la Matriz]]="Probabilidad"),E788,AND(Tabla135[[#This Row],[No. de Control]]&gt;1,Tabla135[[#This Row],[Desplazamiento en la Matriz]]="Probabilidad"),AC787),""),"")</f>
        <v/>
      </c>
      <c r="AD788" s="310">
        <f>IFERROR(_xlfn.MINIFS(Tabla135[Probabilidad residual],Tabla135[Id Riesgo],Tabla135[[#This Row],[Id Riesgo]]),"")</f>
        <v>0</v>
      </c>
      <c r="AE788" s="310">
        <f>IFERROR(_xlfn.MINIFS(Tabla135[Impacto residual],Tabla135[Id Riesgo],Tabla135[[#This Row],[Id Riesgo]]),"")</f>
        <v>0</v>
      </c>
      <c r="AF788" s="310" t="str" cm="1">
        <f t="array" ref="AF7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8" s="310" t="str" cm="1">
        <f t="array" ref="AG7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8" s="213"/>
      <c r="AJ788" s="801">
        <f>_xlfn.MINIFS(Tabla135[Probabilidad residual],Tabla135[Id Riesgo],Tabla135[[#This Row],[Id Riesgo]])</f>
        <v>0</v>
      </c>
      <c r="AK788" s="801">
        <f>_xlfn.MINIFS(Tabla135[Impacto residual],Tabla135[Id Riesgo],Tabla135[[#This Row],[Id Riesgo]])</f>
        <v>0</v>
      </c>
      <c r="AL788" s="801"/>
      <c r="AM788" s="801"/>
      <c r="AN788" s="213"/>
      <c r="AO788" s="213"/>
      <c r="AP788" s="213"/>
      <c r="AQ788" s="213"/>
      <c r="AR788" s="213"/>
      <c r="AS788" s="213"/>
      <c r="AT788" s="213"/>
      <c r="AU788" s="213"/>
      <c r="AV788" s="213"/>
      <c r="AW788" s="213"/>
      <c r="AX788" s="213"/>
      <c r="AY788" s="213"/>
    </row>
    <row r="789" spans="1:51" ht="14.6" x14ac:dyDescent="0.4">
      <c r="A789" s="783" t="str">
        <f>Tabla135[[#This Row],[Id Riesgo]]</f>
        <v>RC78</v>
      </c>
      <c r="B789" s="784" t="str">
        <f>Tabla135[[#This Row],[Riesgo]]</f>
        <v/>
      </c>
      <c r="C789" s="776" t="b">
        <f>Tabla135[[#This Row],[Identificado en paso 1 y 2?]]</f>
        <v>0</v>
      </c>
      <c r="D789" s="801" t="str">
        <f>_xlfn.XLOOKUP(Tabla135[[#This Row],[Id Riesgo]],Tabla13[Id Riesgo],Tabla13[Probabilidad],"",1)</f>
        <v/>
      </c>
      <c r="E789" s="801" t="str">
        <f>IF(C789=TRUE,_xlfn.XLOOKUP(Tabla135[[#This Row],[Id Riesgo]],Tabla13[Id Riesgo],Tabla13[Porcentaje Impacto],"",1),"")</f>
        <v/>
      </c>
      <c r="F789" s="290" t="str">
        <f t="shared" si="77"/>
        <v>RC78</v>
      </c>
      <c r="G789" s="414" t="b">
        <f>_xlfn.XLOOKUP(F789,Tabla13[Id Riesgo],Tabla13[Registro diligenciado],FALSE,1)</f>
        <v>0</v>
      </c>
      <c r="H789" s="290" t="str">
        <f>IF(G789,_xlfn.XLOOKUP(F789,Tabla6[Id Riesgo],Tabla6[DESCRIPCIÓN DEL RIESGO],FALSE,1),"")</f>
        <v/>
      </c>
      <c r="I789" s="327" t="str">
        <f>_xlfn.XLOOKUP(Tabla135[[#This Row],[Id Riesgo]],Tabla13[Id Riesgo],Tabla13[Probabilidad])</f>
        <v/>
      </c>
      <c r="J789" s="327" t="str">
        <f>_xlfn.XLOOKUP(Tabla135[[#This Row],[Id Riesgo]],Tabla13[Id Riesgo],Tabla13[Porcentaje Impacto],"",1)</f>
        <v/>
      </c>
      <c r="K789" s="311">
        <v>8</v>
      </c>
      <c r="L789" s="314"/>
      <c r="M789" s="314"/>
      <c r="N789" s="314"/>
      <c r="O789" s="295"/>
      <c r="P789" s="314"/>
      <c r="Q789" s="328" t="str">
        <f>_xlfn.TEXTJOIN(" ",TRUE,Tabla135[[#This Row],[Actividad - Acción ¿Qué?
Inicia con verbo]],Tabla135[[#This Row],[Complemento
(Observaciones o desviaciones)]])</f>
        <v/>
      </c>
      <c r="R789" s="295"/>
      <c r="S789" s="327" t="str">
        <f>_xlfn.XLOOKUP(Tabla135[[#This Row],[Tipo de control]],Tabla7[Tipo de control],Tabla7[Peso],"",1)</f>
        <v/>
      </c>
      <c r="T789" s="290" t="str">
        <f>_xlfn.XLOOKUP(Tabla135[[#This Row],[Tipo de control]],Tabla7[Tipo de control],Tabla7[Afectación matriz],"",1)</f>
        <v/>
      </c>
      <c r="U789" s="295"/>
      <c r="V789" s="327" t="str">
        <f>_xlfn.XLOOKUP(Tabla135[[#This Row],[Implementación]],Tabla11[Implementación],Tabla11[Peso],"",1)</f>
        <v/>
      </c>
      <c r="W789" s="295"/>
      <c r="X789" s="295"/>
      <c r="Y789" s="295"/>
      <c r="Z789" s="295"/>
      <c r="AA789" s="310" t="str">
        <f>IFERROR(Tabla135[[#This Row],[Peso del control]]+Tabla135[[#This Row],[Peso de la implementación]],"")</f>
        <v/>
      </c>
      <c r="AB789" s="310" t="str" cm="1">
        <f t="array" ref="AB789">IFERROR(IF(Tabla135[[#This Row],[Registro diligenciado]]=TRUE,_xlfn.IFS(AND(Tabla135[[#This Row],[No. de Control]]=1,Tabla135[[#This Row],[Desplazamiento en la Matriz]]="Probabilidad"),D789-(D789*Tabla135[[#This Row],[Valor del control]]),AND(Tabla135[[#This Row],[No. de Control]]&gt;1,Tabla135[[#This Row],[Desplazamiento en la Matriz]]="Probabilidad"),AB788-(AB788*Tabla135[[#This Row],[Valor del control]]),AND(Tabla135[[#This Row],[No. de Control]]=1,Tabla135[[#This Row],[Desplazamiento en la Matriz]]="Impacto"),D789,AND(Tabla135[[#This Row],[No. de Control]]&gt;1,Tabla135[[#This Row],[Desplazamiento en la Matriz]]="Impacto"),AB788),""),"")</f>
        <v/>
      </c>
      <c r="AC789" s="310" t="str" cm="1">
        <f t="array" ref="AC789">IFERROR(IF(Tabla135[[#This Row],[Registro diligenciado]]=TRUE,_xlfn.IFS(AND(Tabla135[[#This Row],[No. de Control]]=1,Tabla135[[#This Row],[Desplazamiento en la Matriz]]="Impacto"),E789-(E789*Tabla135[[#This Row],[Valor del control]]),AND(Tabla135[[#This Row],[No. de Control]]&gt;1,Tabla135[[#This Row],[Desplazamiento en la Matriz]]="Impacto"),AC788-(AC788*Tabla135[[#This Row],[Valor del control]]),AND(Tabla135[[#This Row],[No. de Control]]=1,Tabla135[[#This Row],[Desplazamiento en la Matriz]]="Probabilidad"),E789,AND(Tabla135[[#This Row],[No. de Control]]&gt;1,Tabla135[[#This Row],[Desplazamiento en la Matriz]]="Probabilidad"),AC788),""),"")</f>
        <v/>
      </c>
      <c r="AD789" s="310">
        <f>IFERROR(_xlfn.MINIFS(Tabla135[Probabilidad residual],Tabla135[Id Riesgo],Tabla135[[#This Row],[Id Riesgo]]),"")</f>
        <v>0</v>
      </c>
      <c r="AE789" s="310">
        <f>IFERROR(_xlfn.MINIFS(Tabla135[Impacto residual],Tabla135[Id Riesgo],Tabla135[[#This Row],[Id Riesgo]]),"")</f>
        <v>0</v>
      </c>
      <c r="AF789" s="310" t="str" cm="1">
        <f t="array" ref="AF7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89" s="310" t="str" cm="1">
        <f t="array" ref="AG7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89" s="213"/>
      <c r="AJ789" s="801">
        <f>_xlfn.MINIFS(Tabla135[Probabilidad residual],Tabla135[Id Riesgo],Tabla135[[#This Row],[Id Riesgo]])</f>
        <v>0</v>
      </c>
      <c r="AK789" s="801">
        <f>_xlfn.MINIFS(Tabla135[Impacto residual],Tabla135[Id Riesgo],Tabla135[[#This Row],[Id Riesgo]])</f>
        <v>0</v>
      </c>
      <c r="AL789" s="801"/>
      <c r="AM789" s="801"/>
      <c r="AN789" s="213"/>
      <c r="AO789" s="213"/>
      <c r="AP789" s="213"/>
      <c r="AQ789" s="213"/>
      <c r="AR789" s="213"/>
      <c r="AS789" s="213"/>
      <c r="AT789" s="213"/>
      <c r="AU789" s="213"/>
      <c r="AV789" s="213"/>
      <c r="AW789" s="213"/>
      <c r="AX789" s="213"/>
      <c r="AY789" s="213"/>
    </row>
    <row r="790" spans="1:51" ht="14.6" x14ac:dyDescent="0.4">
      <c r="A790" s="783" t="str">
        <f>Tabla135[[#This Row],[Id Riesgo]]</f>
        <v>RC78</v>
      </c>
      <c r="B790" s="784" t="str">
        <f>Tabla135[[#This Row],[Riesgo]]</f>
        <v/>
      </c>
      <c r="C790" s="776" t="b">
        <f>Tabla135[[#This Row],[Identificado en paso 1 y 2?]]</f>
        <v>0</v>
      </c>
      <c r="D790" s="801" t="str">
        <f>_xlfn.XLOOKUP(Tabla135[[#This Row],[Id Riesgo]],Tabla13[Id Riesgo],Tabla13[Probabilidad],"",1)</f>
        <v/>
      </c>
      <c r="E790" s="801" t="str">
        <f>IF(C790=TRUE,_xlfn.XLOOKUP(Tabla135[[#This Row],[Id Riesgo]],Tabla13[Id Riesgo],Tabla13[Porcentaje Impacto],"",1),"")</f>
        <v/>
      </c>
      <c r="F790" s="290" t="str">
        <f t="shared" si="77"/>
        <v>RC78</v>
      </c>
      <c r="G790" s="414" t="b">
        <f>_xlfn.XLOOKUP(F790,Tabla13[Id Riesgo],Tabla13[Registro diligenciado],FALSE,1)</f>
        <v>0</v>
      </c>
      <c r="H790" s="290" t="str">
        <f>IF(G790,_xlfn.XLOOKUP(F790,Tabla6[Id Riesgo],Tabla6[DESCRIPCIÓN DEL RIESGO],FALSE,1),"")</f>
        <v/>
      </c>
      <c r="I790" s="327" t="str">
        <f>_xlfn.XLOOKUP(Tabla135[[#This Row],[Id Riesgo]],Tabla13[Id Riesgo],Tabla13[Probabilidad])</f>
        <v/>
      </c>
      <c r="J790" s="327" t="str">
        <f>_xlfn.XLOOKUP(Tabla135[[#This Row],[Id Riesgo]],Tabla13[Id Riesgo],Tabla13[Porcentaje Impacto],"",1)</f>
        <v/>
      </c>
      <c r="K790" s="311">
        <v>9</v>
      </c>
      <c r="L790" s="314"/>
      <c r="M790" s="314"/>
      <c r="N790" s="314"/>
      <c r="O790" s="295"/>
      <c r="P790" s="314"/>
      <c r="Q790" s="328" t="str">
        <f>_xlfn.TEXTJOIN(" ",TRUE,Tabla135[[#This Row],[Actividad - Acción ¿Qué?
Inicia con verbo]],Tabla135[[#This Row],[Complemento
(Observaciones o desviaciones)]])</f>
        <v/>
      </c>
      <c r="R790" s="295"/>
      <c r="S790" s="327" t="str">
        <f>_xlfn.XLOOKUP(Tabla135[[#This Row],[Tipo de control]],Tabla7[Tipo de control],Tabla7[Peso],"",1)</f>
        <v/>
      </c>
      <c r="T790" s="290" t="str">
        <f>_xlfn.XLOOKUP(Tabla135[[#This Row],[Tipo de control]],Tabla7[Tipo de control],Tabla7[Afectación matriz],"",1)</f>
        <v/>
      </c>
      <c r="U790" s="295"/>
      <c r="V790" s="327" t="str">
        <f>_xlfn.XLOOKUP(Tabla135[[#This Row],[Implementación]],Tabla11[Implementación],Tabla11[Peso],"",1)</f>
        <v/>
      </c>
      <c r="W790" s="295"/>
      <c r="X790" s="295"/>
      <c r="Y790" s="295"/>
      <c r="Z790" s="295"/>
      <c r="AA790" s="310" t="str">
        <f>IFERROR(Tabla135[[#This Row],[Peso del control]]+Tabla135[[#This Row],[Peso de la implementación]],"")</f>
        <v/>
      </c>
      <c r="AB790" s="310" t="str" cm="1">
        <f t="array" ref="AB790">IFERROR(IF(Tabla135[[#This Row],[Registro diligenciado]]=TRUE,_xlfn.IFS(AND(Tabla135[[#This Row],[No. de Control]]=1,Tabla135[[#This Row],[Desplazamiento en la Matriz]]="Probabilidad"),D790-(D790*Tabla135[[#This Row],[Valor del control]]),AND(Tabla135[[#This Row],[No. de Control]]&gt;1,Tabla135[[#This Row],[Desplazamiento en la Matriz]]="Probabilidad"),AB789-(AB789*Tabla135[[#This Row],[Valor del control]]),AND(Tabla135[[#This Row],[No. de Control]]=1,Tabla135[[#This Row],[Desplazamiento en la Matriz]]="Impacto"),D790,AND(Tabla135[[#This Row],[No. de Control]]&gt;1,Tabla135[[#This Row],[Desplazamiento en la Matriz]]="Impacto"),AB789),""),"")</f>
        <v/>
      </c>
      <c r="AC790" s="310" t="str" cm="1">
        <f t="array" ref="AC790">IFERROR(IF(Tabla135[[#This Row],[Registro diligenciado]]=TRUE,_xlfn.IFS(AND(Tabla135[[#This Row],[No. de Control]]=1,Tabla135[[#This Row],[Desplazamiento en la Matriz]]="Impacto"),E790-(E790*Tabla135[[#This Row],[Valor del control]]),AND(Tabla135[[#This Row],[No. de Control]]&gt;1,Tabla135[[#This Row],[Desplazamiento en la Matriz]]="Impacto"),AC789-(AC789*Tabla135[[#This Row],[Valor del control]]),AND(Tabla135[[#This Row],[No. de Control]]=1,Tabla135[[#This Row],[Desplazamiento en la Matriz]]="Probabilidad"),E790,AND(Tabla135[[#This Row],[No. de Control]]&gt;1,Tabla135[[#This Row],[Desplazamiento en la Matriz]]="Probabilidad"),AC789),""),"")</f>
        <v/>
      </c>
      <c r="AD790" s="310">
        <f>IFERROR(_xlfn.MINIFS(Tabla135[Probabilidad residual],Tabla135[Id Riesgo],Tabla135[[#This Row],[Id Riesgo]]),"")</f>
        <v>0</v>
      </c>
      <c r="AE790" s="310">
        <f>IFERROR(_xlfn.MINIFS(Tabla135[Impacto residual],Tabla135[Id Riesgo],Tabla135[[#This Row],[Id Riesgo]]),"")</f>
        <v>0</v>
      </c>
      <c r="AF790" s="310" t="str" cm="1">
        <f t="array" ref="AF7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0" s="310" t="str" cm="1">
        <f t="array" ref="AG7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0" s="213"/>
      <c r="AJ790" s="801">
        <f>_xlfn.MINIFS(Tabla135[Probabilidad residual],Tabla135[Id Riesgo],Tabla135[[#This Row],[Id Riesgo]])</f>
        <v>0</v>
      </c>
      <c r="AK790" s="801">
        <f>_xlfn.MINIFS(Tabla135[Impacto residual],Tabla135[Id Riesgo],Tabla135[[#This Row],[Id Riesgo]])</f>
        <v>0</v>
      </c>
      <c r="AL790" s="801"/>
      <c r="AM790" s="801"/>
      <c r="AN790" s="213"/>
      <c r="AO790" s="213"/>
      <c r="AP790" s="213"/>
      <c r="AQ790" s="213"/>
      <c r="AR790" s="213"/>
      <c r="AS790" s="213"/>
      <c r="AT790" s="213"/>
      <c r="AU790" s="213"/>
      <c r="AV790" s="213"/>
      <c r="AW790" s="213"/>
      <c r="AX790" s="213"/>
      <c r="AY790" s="213"/>
    </row>
    <row r="791" spans="1:51" ht="14.6" x14ac:dyDescent="0.4">
      <c r="A791" s="783" t="str">
        <f>Tabla135[[#This Row],[Id Riesgo]]</f>
        <v>RC78</v>
      </c>
      <c r="B791" s="784" t="str">
        <f>Tabla135[[#This Row],[Riesgo]]</f>
        <v/>
      </c>
      <c r="C791" s="776" t="b">
        <f>Tabla135[[#This Row],[Identificado en paso 1 y 2?]]</f>
        <v>0</v>
      </c>
      <c r="D791" s="801" t="str">
        <f>_xlfn.XLOOKUP(Tabla135[[#This Row],[Id Riesgo]],Tabla13[Id Riesgo],Tabla13[Probabilidad],"",1)</f>
        <v/>
      </c>
      <c r="E791" s="801" t="str">
        <f>IF(C791=TRUE,_xlfn.XLOOKUP(Tabla135[[#This Row],[Id Riesgo]],Tabla13[Id Riesgo],Tabla13[Porcentaje Impacto],"",1),"")</f>
        <v/>
      </c>
      <c r="F791" s="290" t="str">
        <f t="shared" si="77"/>
        <v>RC78</v>
      </c>
      <c r="G791" s="414" t="b">
        <f>_xlfn.XLOOKUP(F791,Tabla13[Id Riesgo],Tabla13[Registro diligenciado],FALSE,1)</f>
        <v>0</v>
      </c>
      <c r="H791" s="290" t="str">
        <f>IF(G791,_xlfn.XLOOKUP(F791,Tabla6[Id Riesgo],Tabla6[DESCRIPCIÓN DEL RIESGO],FALSE,1),"")</f>
        <v/>
      </c>
      <c r="I791" s="327" t="str">
        <f>_xlfn.XLOOKUP(Tabla135[[#This Row],[Id Riesgo]],Tabla13[Id Riesgo],Tabla13[Probabilidad])</f>
        <v/>
      </c>
      <c r="J791" s="327" t="str">
        <f>_xlfn.XLOOKUP(Tabla135[[#This Row],[Id Riesgo]],Tabla13[Id Riesgo],Tabla13[Porcentaje Impacto],"",1)</f>
        <v/>
      </c>
      <c r="K791" s="311">
        <v>10</v>
      </c>
      <c r="L791" s="314"/>
      <c r="M791" s="314"/>
      <c r="N791" s="314"/>
      <c r="O791" s="295"/>
      <c r="P791" s="314"/>
      <c r="Q791" s="328" t="str">
        <f>_xlfn.TEXTJOIN(" ",TRUE,Tabla135[[#This Row],[Actividad - Acción ¿Qué?
Inicia con verbo]],Tabla135[[#This Row],[Complemento
(Observaciones o desviaciones)]])</f>
        <v/>
      </c>
      <c r="R791" s="295"/>
      <c r="S791" s="327" t="str">
        <f>_xlfn.XLOOKUP(Tabla135[[#This Row],[Tipo de control]],Tabla7[Tipo de control],Tabla7[Peso],"",1)</f>
        <v/>
      </c>
      <c r="T791" s="290" t="str">
        <f>_xlfn.XLOOKUP(Tabla135[[#This Row],[Tipo de control]],Tabla7[Tipo de control],Tabla7[Afectación matriz],"",1)</f>
        <v/>
      </c>
      <c r="U791" s="295"/>
      <c r="V791" s="327" t="str">
        <f>_xlfn.XLOOKUP(Tabla135[[#This Row],[Implementación]],Tabla11[Implementación],Tabla11[Peso],"",1)</f>
        <v/>
      </c>
      <c r="W791" s="295"/>
      <c r="X791" s="295"/>
      <c r="Y791" s="295"/>
      <c r="Z791" s="295"/>
      <c r="AA791" s="310" t="str">
        <f>IFERROR(Tabla135[[#This Row],[Peso del control]]+Tabla135[[#This Row],[Peso de la implementación]],"")</f>
        <v/>
      </c>
      <c r="AB791" s="310" t="str" cm="1">
        <f t="array" ref="AB791">IFERROR(IF(Tabla135[[#This Row],[Registro diligenciado]]=TRUE,_xlfn.IFS(AND(Tabla135[[#This Row],[No. de Control]]=1,Tabla135[[#This Row],[Desplazamiento en la Matriz]]="Probabilidad"),D791-(D791*Tabla135[[#This Row],[Valor del control]]),AND(Tabla135[[#This Row],[No. de Control]]&gt;1,Tabla135[[#This Row],[Desplazamiento en la Matriz]]="Probabilidad"),AB790-(AB790*Tabla135[[#This Row],[Valor del control]]),AND(Tabla135[[#This Row],[No. de Control]]=1,Tabla135[[#This Row],[Desplazamiento en la Matriz]]="Impacto"),D791,AND(Tabla135[[#This Row],[No. de Control]]&gt;1,Tabla135[[#This Row],[Desplazamiento en la Matriz]]="Impacto"),AB790),""),"")</f>
        <v/>
      </c>
      <c r="AC791" s="310" t="str" cm="1">
        <f t="array" ref="AC791">IFERROR(IF(Tabla135[[#This Row],[Registro diligenciado]]=TRUE,_xlfn.IFS(AND(Tabla135[[#This Row],[No. de Control]]=1,Tabla135[[#This Row],[Desplazamiento en la Matriz]]="Impacto"),E791-(E791*Tabla135[[#This Row],[Valor del control]]),AND(Tabla135[[#This Row],[No. de Control]]&gt;1,Tabla135[[#This Row],[Desplazamiento en la Matriz]]="Impacto"),AC790-(AC790*Tabla135[[#This Row],[Valor del control]]),AND(Tabla135[[#This Row],[No. de Control]]=1,Tabla135[[#This Row],[Desplazamiento en la Matriz]]="Probabilidad"),E791,AND(Tabla135[[#This Row],[No. de Control]]&gt;1,Tabla135[[#This Row],[Desplazamiento en la Matriz]]="Probabilidad"),AC790),""),"")</f>
        <v/>
      </c>
      <c r="AD791" s="310">
        <f>IFERROR(_xlfn.MINIFS(Tabla135[Probabilidad residual],Tabla135[Id Riesgo],Tabla135[[#This Row],[Id Riesgo]]),"")</f>
        <v>0</v>
      </c>
      <c r="AE791" s="310">
        <f>IFERROR(_xlfn.MINIFS(Tabla135[Impacto residual],Tabla135[Id Riesgo],Tabla135[[#This Row],[Id Riesgo]]),"")</f>
        <v>0</v>
      </c>
      <c r="AF791" s="310" t="str" cm="1">
        <f t="array" ref="AF7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1" s="310" t="str" cm="1">
        <f t="array" ref="AG7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1" s="213"/>
      <c r="AJ791" s="801">
        <f>_xlfn.MINIFS(Tabla135[Probabilidad residual],Tabla135[Id Riesgo],Tabla135[[#This Row],[Id Riesgo]])</f>
        <v>0</v>
      </c>
      <c r="AK791" s="801">
        <f>_xlfn.MINIFS(Tabla135[Impacto residual],Tabla135[Id Riesgo],Tabla135[[#This Row],[Id Riesgo]])</f>
        <v>0</v>
      </c>
      <c r="AL791" s="801"/>
      <c r="AM791" s="801"/>
      <c r="AN791" s="213"/>
      <c r="AO791" s="213"/>
      <c r="AP791" s="213"/>
      <c r="AQ791" s="213"/>
      <c r="AR791" s="213"/>
      <c r="AS791" s="213"/>
      <c r="AT791" s="213"/>
      <c r="AU791" s="213"/>
      <c r="AV791" s="213"/>
      <c r="AW791" s="213"/>
      <c r="AX791" s="213"/>
      <c r="AY791" s="213"/>
    </row>
    <row r="792" spans="1:51" ht="14.6" x14ac:dyDescent="0.4">
      <c r="A792" s="783" t="str">
        <f>Tabla135[[#This Row],[Id Riesgo]]</f>
        <v>RC79</v>
      </c>
      <c r="B792" s="784" t="str">
        <f>Tabla135[[#This Row],[Riesgo]]</f>
        <v/>
      </c>
      <c r="C792" s="776" t="b">
        <f>Tabla135[[#This Row],[Identificado en paso 1 y 2?]]</f>
        <v>0</v>
      </c>
      <c r="D792" s="801" t="str">
        <f>_xlfn.XLOOKUP(Tabla135[[#This Row],[Id Riesgo]],Tabla13[Id Riesgo],Tabla13[Probabilidad],"",1)</f>
        <v/>
      </c>
      <c r="E792" s="801" t="str">
        <f>IF(C792=TRUE,_xlfn.XLOOKUP(Tabla135[[#This Row],[Id Riesgo]],Tabla13[Id Riesgo],Tabla13[Porcentaje Impacto],"",1),"")</f>
        <v/>
      </c>
      <c r="F792" s="290" t="s">
        <v>670</v>
      </c>
      <c r="G792" s="414" t="b">
        <f>_xlfn.XLOOKUP(F792,Tabla13[Id Riesgo],Tabla13[Registro diligenciado],FALSE,1)</f>
        <v>0</v>
      </c>
      <c r="H792" s="290" t="str">
        <f>IF(G792,_xlfn.XLOOKUP(F792,Tabla6[Id Riesgo],Tabla6[DESCRIPCIÓN DEL RIESGO],FALSE,1),"")</f>
        <v/>
      </c>
      <c r="I792" s="327" t="str">
        <f>_xlfn.XLOOKUP(Tabla135[[#This Row],[Id Riesgo]],Tabla13[Id Riesgo],Tabla13[Probabilidad])</f>
        <v/>
      </c>
      <c r="J792" s="327" t="str">
        <f>_xlfn.XLOOKUP(Tabla135[[#This Row],[Id Riesgo]],Tabla13[Id Riesgo],Tabla13[Porcentaje Impacto],"",1)</f>
        <v/>
      </c>
      <c r="K792" s="311">
        <v>1</v>
      </c>
      <c r="L792" s="314"/>
      <c r="M792" s="314"/>
      <c r="N792" s="314"/>
      <c r="O792" s="295"/>
      <c r="P792" s="314"/>
      <c r="Q792" s="328" t="str">
        <f>_xlfn.TEXTJOIN(" ",TRUE,Tabla135[[#This Row],[Actividad - Acción ¿Qué?
Inicia con verbo]],Tabla135[[#This Row],[Complemento
(Observaciones o desviaciones)]])</f>
        <v/>
      </c>
      <c r="R792" s="295"/>
      <c r="S792" s="327" t="str">
        <f>_xlfn.XLOOKUP(Tabla135[[#This Row],[Tipo de control]],Tabla7[Tipo de control],Tabla7[Peso],"",1)</f>
        <v/>
      </c>
      <c r="T792" s="290" t="str">
        <f>_xlfn.XLOOKUP(Tabla135[[#This Row],[Tipo de control]],Tabla7[Tipo de control],Tabla7[Afectación matriz],"",1)</f>
        <v/>
      </c>
      <c r="U792" s="295"/>
      <c r="V792" s="327" t="str">
        <f>_xlfn.XLOOKUP(Tabla135[[#This Row],[Implementación]],Tabla11[Implementación],Tabla11[Peso],"",1)</f>
        <v/>
      </c>
      <c r="W792" s="295"/>
      <c r="X792" s="295"/>
      <c r="Y792" s="295"/>
      <c r="Z792" s="295"/>
      <c r="AA792" s="310" t="str">
        <f>IFERROR(Tabla135[[#This Row],[Peso del control]]+Tabla135[[#This Row],[Peso de la implementación]],"")</f>
        <v/>
      </c>
      <c r="AB792" s="310" t="str" cm="1">
        <f t="array" ref="AB792">IFERROR(IF(Tabla135[[#This Row],[Registro diligenciado]]=TRUE,_xlfn.IFS(AND(Tabla135[[#This Row],[No. de Control]]=1,Tabla135[[#This Row],[Desplazamiento en la Matriz]]="Probabilidad"),D792-(D792*Tabla135[[#This Row],[Valor del control]]),AND(Tabla135[[#This Row],[No. de Control]]&gt;1,Tabla135[[#This Row],[Desplazamiento en la Matriz]]="Probabilidad"),AB791-(AB791*Tabla135[[#This Row],[Valor del control]]),AND(Tabla135[[#This Row],[No. de Control]]=1,Tabla135[[#This Row],[Desplazamiento en la Matriz]]="Impacto"),D792,AND(Tabla135[[#This Row],[No. de Control]]&gt;1,Tabla135[[#This Row],[Desplazamiento en la Matriz]]="Impacto"),AB791),""),"")</f>
        <v/>
      </c>
      <c r="AC792" s="310" t="str" cm="1">
        <f t="array" ref="AC792">IFERROR(IF(Tabla135[[#This Row],[Registro diligenciado]]=TRUE,_xlfn.IFS(AND(Tabla135[[#This Row],[No. de Control]]=1,Tabla135[[#This Row],[Desplazamiento en la Matriz]]="Impacto"),E792-(E792*Tabla135[[#This Row],[Valor del control]]),AND(Tabla135[[#This Row],[No. de Control]]&gt;1,Tabla135[[#This Row],[Desplazamiento en la Matriz]]="Impacto"),AC791-(AC791*Tabla135[[#This Row],[Valor del control]]),AND(Tabla135[[#This Row],[No. de Control]]=1,Tabla135[[#This Row],[Desplazamiento en la Matriz]]="Probabilidad"),E792,AND(Tabla135[[#This Row],[No. de Control]]&gt;1,Tabla135[[#This Row],[Desplazamiento en la Matriz]]="Probabilidad"),AC791),""),"")</f>
        <v/>
      </c>
      <c r="AD792" s="310">
        <f>IFERROR(_xlfn.MINIFS(Tabla135[Probabilidad residual],Tabla135[Id Riesgo],Tabla135[[#This Row],[Id Riesgo]]),"")</f>
        <v>0</v>
      </c>
      <c r="AE792" s="310">
        <f>IFERROR(_xlfn.MINIFS(Tabla135[Impacto residual],Tabla135[Id Riesgo],Tabla135[[#This Row],[Id Riesgo]]),"")</f>
        <v>0</v>
      </c>
      <c r="AF792" s="310" t="str" cm="1">
        <f t="array" ref="AF7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2" s="310" t="str" cm="1">
        <f t="array" ref="AG7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2" s="213"/>
      <c r="AJ792" s="801">
        <f>_xlfn.MINIFS(Tabla135[Probabilidad residual],Tabla135[Id Riesgo],Tabla135[[#This Row],[Id Riesgo]])</f>
        <v>0</v>
      </c>
      <c r="AK792" s="801">
        <f>_xlfn.MINIFS(Tabla135[Impacto residual],Tabla135[Id Riesgo],Tabla135[[#This Row],[Id Riesgo]])</f>
        <v>0</v>
      </c>
      <c r="AL792" s="801" t="str" cm="1">
        <f t="array" ref="AL792">IFERROR(_xlfn.IFS(AND(AJ792&gt;=CONFIGURACIÓN!$BF$6,AJ792&lt;=CONFIGURACIÓN!$BG$6),CONFIGURACIÓN!$BE$6,AND(AJ792&gt;=CONFIGURACIÓN!$BF$7,AJ792&lt;=CONFIGURACIÓN!$BG$7),CONFIGURACIÓN!$BE$7,AND(AJ792&gt;=CONFIGURACIÓN!$BF$8,AJ792&lt;=CONFIGURACIÓN!$BG$8),CONFIGURACIÓN!$BE$8,AND(AJ792&gt;=CONFIGURACIÓN!$BF$9,AJ792&lt;=CONFIGURACIÓN!$BG$9),CONFIGURACIÓN!$BE$9,AND(AJ792&gt;=CONFIGURACIÓN!$BF$10,AJ792&lt;=CONFIGURACIÓN!$BG$10),CONFIGURACIÓN!$BE$10),"")</f>
        <v/>
      </c>
      <c r="AM792" s="801" t="str" cm="1">
        <f t="array" ref="AM792">IFERROR(_xlfn.IFS(AND(AK792&gt;=CONFIGURACIÓN!$BJ$6,AK792&lt;=CONFIGURACIÓN!$BK$6),CONFIGURACIÓN!$BI$6,AND(AK792&gt;=CONFIGURACIÓN!$BJ$7,AK792&lt;=CONFIGURACIÓN!$BK$7),CONFIGURACIÓN!$BI$7,AND(AK792&gt;=CONFIGURACIÓN!$BJ$8,AK792&lt;=CONFIGURACIÓN!$BK$8),CONFIGURACIÓN!$BI$8,AND(AK792&gt;=CONFIGURACIÓN!$BJ$9,AK792&lt;=CONFIGURACIÓN!$BK$9),CONFIGURACIÓN!$BI$9,AND(AK792&gt;=CONFIGURACIÓN!$BJ$10,AK792&lt;=CONFIGURACIÓN!$BK$10),CONFIGURACIÓN!$BI$10),"")</f>
        <v/>
      </c>
      <c r="AN792" s="213"/>
      <c r="AO792" s="213"/>
      <c r="AP792" s="213"/>
      <c r="AQ792" s="213"/>
      <c r="AR792" s="213"/>
      <c r="AS792" s="213"/>
      <c r="AT792" s="213"/>
      <c r="AU792" s="213"/>
      <c r="AV792" s="213"/>
      <c r="AW792" s="213"/>
      <c r="AX792" s="213"/>
      <c r="AY792" s="213"/>
    </row>
    <row r="793" spans="1:51" ht="14.6" x14ac:dyDescent="0.4">
      <c r="A793" s="783" t="str">
        <f>Tabla135[[#This Row],[Id Riesgo]]</f>
        <v>RC79</v>
      </c>
      <c r="B793" s="784" t="str">
        <f>Tabla135[[#This Row],[Riesgo]]</f>
        <v/>
      </c>
      <c r="C793" s="776" t="b">
        <f>Tabla135[[#This Row],[Identificado en paso 1 y 2?]]</f>
        <v>0</v>
      </c>
      <c r="D793" s="801" t="str">
        <f>_xlfn.XLOOKUP(Tabla135[[#This Row],[Id Riesgo]],Tabla13[Id Riesgo],Tabla13[Probabilidad],"",1)</f>
        <v/>
      </c>
      <c r="E793" s="801" t="str">
        <f>IF(C793=TRUE,_xlfn.XLOOKUP(Tabla135[[#This Row],[Id Riesgo]],Tabla13[Id Riesgo],Tabla13[Porcentaje Impacto],"",1),"")</f>
        <v/>
      </c>
      <c r="F793" s="290" t="str">
        <f t="shared" ref="F793:F801" si="78">F792</f>
        <v>RC79</v>
      </c>
      <c r="G793" s="414" t="b">
        <f>_xlfn.XLOOKUP(F793,Tabla13[Id Riesgo],Tabla13[Registro diligenciado],FALSE,1)</f>
        <v>0</v>
      </c>
      <c r="H793" s="290" t="str">
        <f>IF(G793,_xlfn.XLOOKUP(F793,Tabla6[Id Riesgo],Tabla6[DESCRIPCIÓN DEL RIESGO],FALSE,1),"")</f>
        <v/>
      </c>
      <c r="I793" s="327" t="str">
        <f>_xlfn.XLOOKUP(Tabla135[[#This Row],[Id Riesgo]],Tabla13[Id Riesgo],Tabla13[Probabilidad])</f>
        <v/>
      </c>
      <c r="J793" s="327" t="str">
        <f>_xlfn.XLOOKUP(Tabla135[[#This Row],[Id Riesgo]],Tabla13[Id Riesgo],Tabla13[Porcentaje Impacto],"",1)</f>
        <v/>
      </c>
      <c r="K793" s="311">
        <v>2</v>
      </c>
      <c r="L793" s="314"/>
      <c r="M793" s="314"/>
      <c r="N793" s="314"/>
      <c r="O793" s="295"/>
      <c r="P793" s="314"/>
      <c r="Q793" s="328" t="str">
        <f>_xlfn.TEXTJOIN(" ",TRUE,Tabla135[[#This Row],[Actividad - Acción ¿Qué?
Inicia con verbo]],Tabla135[[#This Row],[Complemento
(Observaciones o desviaciones)]])</f>
        <v/>
      </c>
      <c r="R793" s="295"/>
      <c r="S793" s="327" t="str">
        <f>_xlfn.XLOOKUP(Tabla135[[#This Row],[Tipo de control]],Tabla7[Tipo de control],Tabla7[Peso],"",1)</f>
        <v/>
      </c>
      <c r="T793" s="290" t="str">
        <f>_xlfn.XLOOKUP(Tabla135[[#This Row],[Tipo de control]],Tabla7[Tipo de control],Tabla7[Afectación matriz],"",1)</f>
        <v/>
      </c>
      <c r="U793" s="295"/>
      <c r="V793" s="327" t="str">
        <f>_xlfn.XLOOKUP(Tabla135[[#This Row],[Implementación]],Tabla11[Implementación],Tabla11[Peso],"",1)</f>
        <v/>
      </c>
      <c r="W793" s="295"/>
      <c r="X793" s="295"/>
      <c r="Y793" s="295"/>
      <c r="Z793" s="295"/>
      <c r="AA793" s="310" t="str">
        <f>IFERROR(Tabla135[[#This Row],[Peso del control]]+Tabla135[[#This Row],[Peso de la implementación]],"")</f>
        <v/>
      </c>
      <c r="AB793" s="310" t="str" cm="1">
        <f t="array" ref="AB793">IFERROR(IF(Tabla135[[#This Row],[Registro diligenciado]]=TRUE,_xlfn.IFS(AND(Tabla135[[#This Row],[No. de Control]]=1,Tabla135[[#This Row],[Desplazamiento en la Matriz]]="Probabilidad"),D793-(D793*Tabla135[[#This Row],[Valor del control]]),AND(Tabla135[[#This Row],[No. de Control]]&gt;1,Tabla135[[#This Row],[Desplazamiento en la Matriz]]="Probabilidad"),AB792-(AB792*Tabla135[[#This Row],[Valor del control]]),AND(Tabla135[[#This Row],[No. de Control]]=1,Tabla135[[#This Row],[Desplazamiento en la Matriz]]="Impacto"),D793,AND(Tabla135[[#This Row],[No. de Control]]&gt;1,Tabla135[[#This Row],[Desplazamiento en la Matriz]]="Impacto"),AB792),""),"")</f>
        <v/>
      </c>
      <c r="AC793" s="310" t="str" cm="1">
        <f t="array" ref="AC793">IFERROR(IF(Tabla135[[#This Row],[Registro diligenciado]]=TRUE,_xlfn.IFS(AND(Tabla135[[#This Row],[No. de Control]]=1,Tabla135[[#This Row],[Desplazamiento en la Matriz]]="Impacto"),E793-(E793*Tabla135[[#This Row],[Valor del control]]),AND(Tabla135[[#This Row],[No. de Control]]&gt;1,Tabla135[[#This Row],[Desplazamiento en la Matriz]]="Impacto"),AC792-(AC792*Tabla135[[#This Row],[Valor del control]]),AND(Tabla135[[#This Row],[No. de Control]]=1,Tabla135[[#This Row],[Desplazamiento en la Matriz]]="Probabilidad"),E793,AND(Tabla135[[#This Row],[No. de Control]]&gt;1,Tabla135[[#This Row],[Desplazamiento en la Matriz]]="Probabilidad"),AC792),""),"")</f>
        <v/>
      </c>
      <c r="AD793" s="310">
        <f>IFERROR(_xlfn.MINIFS(Tabla135[Probabilidad residual],Tabla135[Id Riesgo],Tabla135[[#This Row],[Id Riesgo]]),"")</f>
        <v>0</v>
      </c>
      <c r="AE793" s="310">
        <f>IFERROR(_xlfn.MINIFS(Tabla135[Impacto residual],Tabla135[Id Riesgo],Tabla135[[#This Row],[Id Riesgo]]),"")</f>
        <v>0</v>
      </c>
      <c r="AF793" s="310" t="str" cm="1">
        <f t="array" ref="AF7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3" s="310" t="str" cm="1">
        <f t="array" ref="AG7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3" s="213"/>
      <c r="AJ793" s="801">
        <f>_xlfn.MINIFS(Tabla135[Probabilidad residual],Tabla135[Id Riesgo],Tabla135[[#This Row],[Id Riesgo]])</f>
        <v>0</v>
      </c>
      <c r="AK793" s="801">
        <f>_xlfn.MINIFS(Tabla135[Impacto residual],Tabla135[Id Riesgo],Tabla135[[#This Row],[Id Riesgo]])</f>
        <v>0</v>
      </c>
      <c r="AL793" s="801"/>
      <c r="AM793" s="801"/>
      <c r="AN793" s="213"/>
      <c r="AO793" s="213"/>
      <c r="AP793" s="213"/>
      <c r="AQ793" s="213"/>
      <c r="AR793" s="213"/>
      <c r="AS793" s="213"/>
      <c r="AT793" s="213"/>
      <c r="AU793" s="213"/>
      <c r="AV793" s="213"/>
      <c r="AW793" s="213"/>
      <c r="AX793" s="213"/>
      <c r="AY793" s="213"/>
    </row>
    <row r="794" spans="1:51" ht="14.6" x14ac:dyDescent="0.4">
      <c r="A794" s="783" t="str">
        <f>Tabla135[[#This Row],[Id Riesgo]]</f>
        <v>RC79</v>
      </c>
      <c r="B794" s="784" t="str">
        <f>Tabla135[[#This Row],[Riesgo]]</f>
        <v/>
      </c>
      <c r="C794" s="776" t="b">
        <f>Tabla135[[#This Row],[Identificado en paso 1 y 2?]]</f>
        <v>0</v>
      </c>
      <c r="D794" s="801" t="str">
        <f>_xlfn.XLOOKUP(Tabla135[[#This Row],[Id Riesgo]],Tabla13[Id Riesgo],Tabla13[Probabilidad],"",1)</f>
        <v/>
      </c>
      <c r="E794" s="801" t="str">
        <f>IF(C794=TRUE,_xlfn.XLOOKUP(Tabla135[[#This Row],[Id Riesgo]],Tabla13[Id Riesgo],Tabla13[Porcentaje Impacto],"",1),"")</f>
        <v/>
      </c>
      <c r="F794" s="290" t="str">
        <f t="shared" si="78"/>
        <v>RC79</v>
      </c>
      <c r="G794" s="414" t="b">
        <f>_xlfn.XLOOKUP(F794,Tabla13[Id Riesgo],Tabla13[Registro diligenciado],FALSE,1)</f>
        <v>0</v>
      </c>
      <c r="H794" s="290" t="str">
        <f>IF(G794,_xlfn.XLOOKUP(F794,Tabla6[Id Riesgo],Tabla6[DESCRIPCIÓN DEL RIESGO],FALSE,1),"")</f>
        <v/>
      </c>
      <c r="I794" s="327" t="str">
        <f>_xlfn.XLOOKUP(Tabla135[[#This Row],[Id Riesgo]],Tabla13[Id Riesgo],Tabla13[Probabilidad])</f>
        <v/>
      </c>
      <c r="J794" s="327" t="str">
        <f>_xlfn.XLOOKUP(Tabla135[[#This Row],[Id Riesgo]],Tabla13[Id Riesgo],Tabla13[Porcentaje Impacto],"",1)</f>
        <v/>
      </c>
      <c r="K794" s="311">
        <v>3</v>
      </c>
      <c r="L794" s="314"/>
      <c r="M794" s="314"/>
      <c r="N794" s="314"/>
      <c r="O794" s="295"/>
      <c r="P794" s="314"/>
      <c r="Q794" s="328" t="str">
        <f>_xlfn.TEXTJOIN(" ",TRUE,Tabla135[[#This Row],[Actividad - Acción ¿Qué?
Inicia con verbo]],Tabla135[[#This Row],[Complemento
(Observaciones o desviaciones)]])</f>
        <v/>
      </c>
      <c r="R794" s="295"/>
      <c r="S794" s="327" t="str">
        <f>_xlfn.XLOOKUP(Tabla135[[#This Row],[Tipo de control]],Tabla7[Tipo de control],Tabla7[Peso],"",1)</f>
        <v/>
      </c>
      <c r="T794" s="290" t="str">
        <f>_xlfn.XLOOKUP(Tabla135[[#This Row],[Tipo de control]],Tabla7[Tipo de control],Tabla7[Afectación matriz],"",1)</f>
        <v/>
      </c>
      <c r="U794" s="295"/>
      <c r="V794" s="327" t="str">
        <f>_xlfn.XLOOKUP(Tabla135[[#This Row],[Implementación]],Tabla11[Implementación],Tabla11[Peso],"",1)</f>
        <v/>
      </c>
      <c r="W794" s="295"/>
      <c r="X794" s="295"/>
      <c r="Y794" s="295"/>
      <c r="Z794" s="295"/>
      <c r="AA794" s="310" t="str">
        <f>IFERROR(Tabla135[[#This Row],[Peso del control]]+Tabla135[[#This Row],[Peso de la implementación]],"")</f>
        <v/>
      </c>
      <c r="AB794" s="310" t="str" cm="1">
        <f t="array" ref="AB794">IFERROR(IF(Tabla135[[#This Row],[Registro diligenciado]]=TRUE,_xlfn.IFS(AND(Tabla135[[#This Row],[No. de Control]]=1,Tabla135[[#This Row],[Desplazamiento en la Matriz]]="Probabilidad"),D794-(D794*Tabla135[[#This Row],[Valor del control]]),AND(Tabla135[[#This Row],[No. de Control]]&gt;1,Tabla135[[#This Row],[Desplazamiento en la Matriz]]="Probabilidad"),AB793-(AB793*Tabla135[[#This Row],[Valor del control]]),AND(Tabla135[[#This Row],[No. de Control]]=1,Tabla135[[#This Row],[Desplazamiento en la Matriz]]="Impacto"),D794,AND(Tabla135[[#This Row],[No. de Control]]&gt;1,Tabla135[[#This Row],[Desplazamiento en la Matriz]]="Impacto"),AB793),""),"")</f>
        <v/>
      </c>
      <c r="AC794" s="310" t="str" cm="1">
        <f t="array" ref="AC794">IFERROR(IF(Tabla135[[#This Row],[Registro diligenciado]]=TRUE,_xlfn.IFS(AND(Tabla135[[#This Row],[No. de Control]]=1,Tabla135[[#This Row],[Desplazamiento en la Matriz]]="Impacto"),E794-(E794*Tabla135[[#This Row],[Valor del control]]),AND(Tabla135[[#This Row],[No. de Control]]&gt;1,Tabla135[[#This Row],[Desplazamiento en la Matriz]]="Impacto"),AC793-(AC793*Tabla135[[#This Row],[Valor del control]]),AND(Tabla135[[#This Row],[No. de Control]]=1,Tabla135[[#This Row],[Desplazamiento en la Matriz]]="Probabilidad"),E794,AND(Tabla135[[#This Row],[No. de Control]]&gt;1,Tabla135[[#This Row],[Desplazamiento en la Matriz]]="Probabilidad"),AC793),""),"")</f>
        <v/>
      </c>
      <c r="AD794" s="310">
        <f>IFERROR(_xlfn.MINIFS(Tabla135[Probabilidad residual],Tabla135[Id Riesgo],Tabla135[[#This Row],[Id Riesgo]]),"")</f>
        <v>0</v>
      </c>
      <c r="AE794" s="310">
        <f>IFERROR(_xlfn.MINIFS(Tabla135[Impacto residual],Tabla135[Id Riesgo],Tabla135[[#This Row],[Id Riesgo]]),"")</f>
        <v>0</v>
      </c>
      <c r="AF794" s="310" t="str" cm="1">
        <f t="array" ref="AF7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4" s="310" t="str" cm="1">
        <f t="array" ref="AG7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4" s="213"/>
      <c r="AJ794" s="801">
        <f>_xlfn.MINIFS(Tabla135[Probabilidad residual],Tabla135[Id Riesgo],Tabla135[[#This Row],[Id Riesgo]])</f>
        <v>0</v>
      </c>
      <c r="AK794" s="801">
        <f>_xlfn.MINIFS(Tabla135[Impacto residual],Tabla135[Id Riesgo],Tabla135[[#This Row],[Id Riesgo]])</f>
        <v>0</v>
      </c>
      <c r="AL794" s="801"/>
      <c r="AM794" s="801"/>
      <c r="AN794" s="213"/>
      <c r="AO794" s="213"/>
      <c r="AP794" s="213"/>
      <c r="AQ794" s="213"/>
      <c r="AR794" s="213"/>
      <c r="AS794" s="213"/>
      <c r="AT794" s="213"/>
      <c r="AU794" s="213"/>
      <c r="AV794" s="213"/>
      <c r="AW794" s="213"/>
      <c r="AX794" s="213"/>
      <c r="AY794" s="213"/>
    </row>
    <row r="795" spans="1:51" ht="14.6" x14ac:dyDescent="0.4">
      <c r="A795" s="783" t="str">
        <f>Tabla135[[#This Row],[Id Riesgo]]</f>
        <v>RC79</v>
      </c>
      <c r="B795" s="784" t="str">
        <f>Tabla135[[#This Row],[Riesgo]]</f>
        <v/>
      </c>
      <c r="C795" s="776" t="b">
        <f>Tabla135[[#This Row],[Identificado en paso 1 y 2?]]</f>
        <v>0</v>
      </c>
      <c r="D795" s="801" t="str">
        <f>_xlfn.XLOOKUP(Tabla135[[#This Row],[Id Riesgo]],Tabla13[Id Riesgo],Tabla13[Probabilidad],"",1)</f>
        <v/>
      </c>
      <c r="E795" s="801" t="str">
        <f>IF(C795=TRUE,_xlfn.XLOOKUP(Tabla135[[#This Row],[Id Riesgo]],Tabla13[Id Riesgo],Tabla13[Porcentaje Impacto],"",1),"")</f>
        <v/>
      </c>
      <c r="F795" s="290" t="str">
        <f t="shared" si="78"/>
        <v>RC79</v>
      </c>
      <c r="G795" s="414" t="b">
        <f>_xlfn.XLOOKUP(F795,Tabla13[Id Riesgo],Tabla13[Registro diligenciado],FALSE,1)</f>
        <v>0</v>
      </c>
      <c r="H795" s="290" t="str">
        <f>IF(G795,_xlfn.XLOOKUP(F795,Tabla6[Id Riesgo],Tabla6[DESCRIPCIÓN DEL RIESGO],FALSE,1),"")</f>
        <v/>
      </c>
      <c r="I795" s="327" t="str">
        <f>_xlfn.XLOOKUP(Tabla135[[#This Row],[Id Riesgo]],Tabla13[Id Riesgo],Tabla13[Probabilidad])</f>
        <v/>
      </c>
      <c r="J795" s="327" t="str">
        <f>_xlfn.XLOOKUP(Tabla135[[#This Row],[Id Riesgo]],Tabla13[Id Riesgo],Tabla13[Porcentaje Impacto],"",1)</f>
        <v/>
      </c>
      <c r="K795" s="311">
        <v>4</v>
      </c>
      <c r="L795" s="314"/>
      <c r="M795" s="314"/>
      <c r="N795" s="314"/>
      <c r="O795" s="295"/>
      <c r="P795" s="314"/>
      <c r="Q795" s="328" t="str">
        <f>_xlfn.TEXTJOIN(" ",TRUE,Tabla135[[#This Row],[Actividad - Acción ¿Qué?
Inicia con verbo]],Tabla135[[#This Row],[Complemento
(Observaciones o desviaciones)]])</f>
        <v/>
      </c>
      <c r="R795" s="295"/>
      <c r="S795" s="327" t="str">
        <f>_xlfn.XLOOKUP(Tabla135[[#This Row],[Tipo de control]],Tabla7[Tipo de control],Tabla7[Peso],"",1)</f>
        <v/>
      </c>
      <c r="T795" s="290" t="str">
        <f>_xlfn.XLOOKUP(Tabla135[[#This Row],[Tipo de control]],Tabla7[Tipo de control],Tabla7[Afectación matriz],"",1)</f>
        <v/>
      </c>
      <c r="U795" s="295"/>
      <c r="V795" s="327" t="str">
        <f>_xlfn.XLOOKUP(Tabla135[[#This Row],[Implementación]],Tabla11[Implementación],Tabla11[Peso],"",1)</f>
        <v/>
      </c>
      <c r="W795" s="295"/>
      <c r="X795" s="295"/>
      <c r="Y795" s="295"/>
      <c r="Z795" s="295"/>
      <c r="AA795" s="310" t="str">
        <f>IFERROR(Tabla135[[#This Row],[Peso del control]]+Tabla135[[#This Row],[Peso de la implementación]],"")</f>
        <v/>
      </c>
      <c r="AB795" s="310" t="str" cm="1">
        <f t="array" ref="AB795">IFERROR(IF(Tabla135[[#This Row],[Registro diligenciado]]=TRUE,_xlfn.IFS(AND(Tabla135[[#This Row],[No. de Control]]=1,Tabla135[[#This Row],[Desplazamiento en la Matriz]]="Probabilidad"),D795-(D795*Tabla135[[#This Row],[Valor del control]]),AND(Tabla135[[#This Row],[No. de Control]]&gt;1,Tabla135[[#This Row],[Desplazamiento en la Matriz]]="Probabilidad"),AB794-(AB794*Tabla135[[#This Row],[Valor del control]]),AND(Tabla135[[#This Row],[No. de Control]]=1,Tabla135[[#This Row],[Desplazamiento en la Matriz]]="Impacto"),D795,AND(Tabla135[[#This Row],[No. de Control]]&gt;1,Tabla135[[#This Row],[Desplazamiento en la Matriz]]="Impacto"),AB794),""),"")</f>
        <v/>
      </c>
      <c r="AC795" s="310" t="str" cm="1">
        <f t="array" ref="AC795">IFERROR(IF(Tabla135[[#This Row],[Registro diligenciado]]=TRUE,_xlfn.IFS(AND(Tabla135[[#This Row],[No. de Control]]=1,Tabla135[[#This Row],[Desplazamiento en la Matriz]]="Impacto"),E795-(E795*Tabla135[[#This Row],[Valor del control]]),AND(Tabla135[[#This Row],[No. de Control]]&gt;1,Tabla135[[#This Row],[Desplazamiento en la Matriz]]="Impacto"),AC794-(AC794*Tabla135[[#This Row],[Valor del control]]),AND(Tabla135[[#This Row],[No. de Control]]=1,Tabla135[[#This Row],[Desplazamiento en la Matriz]]="Probabilidad"),E795,AND(Tabla135[[#This Row],[No. de Control]]&gt;1,Tabla135[[#This Row],[Desplazamiento en la Matriz]]="Probabilidad"),AC794),""),"")</f>
        <v/>
      </c>
      <c r="AD795" s="310">
        <f>IFERROR(_xlfn.MINIFS(Tabla135[Probabilidad residual],Tabla135[Id Riesgo],Tabla135[[#This Row],[Id Riesgo]]),"")</f>
        <v>0</v>
      </c>
      <c r="AE795" s="310">
        <f>IFERROR(_xlfn.MINIFS(Tabla135[Impacto residual],Tabla135[Id Riesgo],Tabla135[[#This Row],[Id Riesgo]]),"")</f>
        <v>0</v>
      </c>
      <c r="AF795" s="310" t="str" cm="1">
        <f t="array" ref="AF7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5" s="310" t="str" cm="1">
        <f t="array" ref="AG7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5" s="213"/>
      <c r="AJ795" s="801">
        <f>_xlfn.MINIFS(Tabla135[Probabilidad residual],Tabla135[Id Riesgo],Tabla135[[#This Row],[Id Riesgo]])</f>
        <v>0</v>
      </c>
      <c r="AK795" s="801">
        <f>_xlfn.MINIFS(Tabla135[Impacto residual],Tabla135[Id Riesgo],Tabla135[[#This Row],[Id Riesgo]])</f>
        <v>0</v>
      </c>
      <c r="AL795" s="801"/>
      <c r="AM795" s="801"/>
      <c r="AN795" s="213"/>
      <c r="AO795" s="213"/>
      <c r="AP795" s="213"/>
      <c r="AQ795" s="213"/>
      <c r="AR795" s="213"/>
      <c r="AS795" s="213"/>
      <c r="AT795" s="213"/>
      <c r="AU795" s="213"/>
      <c r="AV795" s="213"/>
      <c r="AW795" s="213"/>
      <c r="AX795" s="213"/>
      <c r="AY795" s="213"/>
    </row>
    <row r="796" spans="1:51" ht="14.6" x14ac:dyDescent="0.4">
      <c r="A796" s="783" t="str">
        <f>Tabla135[[#This Row],[Id Riesgo]]</f>
        <v>RC79</v>
      </c>
      <c r="B796" s="784" t="str">
        <f>Tabla135[[#This Row],[Riesgo]]</f>
        <v/>
      </c>
      <c r="C796" s="776" t="b">
        <f>Tabla135[[#This Row],[Identificado en paso 1 y 2?]]</f>
        <v>0</v>
      </c>
      <c r="D796" s="801" t="str">
        <f>_xlfn.XLOOKUP(Tabla135[[#This Row],[Id Riesgo]],Tabla13[Id Riesgo],Tabla13[Probabilidad],"",1)</f>
        <v/>
      </c>
      <c r="E796" s="801" t="str">
        <f>IF(C796=TRUE,_xlfn.XLOOKUP(Tabla135[[#This Row],[Id Riesgo]],Tabla13[Id Riesgo],Tabla13[Porcentaje Impacto],"",1),"")</f>
        <v/>
      </c>
      <c r="F796" s="290" t="str">
        <f t="shared" si="78"/>
        <v>RC79</v>
      </c>
      <c r="G796" s="414" t="b">
        <f>_xlfn.XLOOKUP(F796,Tabla13[Id Riesgo],Tabla13[Registro diligenciado],FALSE,1)</f>
        <v>0</v>
      </c>
      <c r="H796" s="290" t="str">
        <f>IF(G796,_xlfn.XLOOKUP(F796,Tabla6[Id Riesgo],Tabla6[DESCRIPCIÓN DEL RIESGO],FALSE,1),"")</f>
        <v/>
      </c>
      <c r="I796" s="327" t="str">
        <f>_xlfn.XLOOKUP(Tabla135[[#This Row],[Id Riesgo]],Tabla13[Id Riesgo],Tabla13[Probabilidad])</f>
        <v/>
      </c>
      <c r="J796" s="327" t="str">
        <f>_xlfn.XLOOKUP(Tabla135[[#This Row],[Id Riesgo]],Tabla13[Id Riesgo],Tabla13[Porcentaje Impacto],"",1)</f>
        <v/>
      </c>
      <c r="K796" s="311">
        <v>5</v>
      </c>
      <c r="L796" s="314"/>
      <c r="M796" s="314"/>
      <c r="N796" s="314"/>
      <c r="O796" s="295"/>
      <c r="P796" s="314"/>
      <c r="Q796" s="328" t="str">
        <f>_xlfn.TEXTJOIN(" ",TRUE,Tabla135[[#This Row],[Actividad - Acción ¿Qué?
Inicia con verbo]],Tabla135[[#This Row],[Complemento
(Observaciones o desviaciones)]])</f>
        <v/>
      </c>
      <c r="R796" s="295"/>
      <c r="S796" s="327" t="str">
        <f>_xlfn.XLOOKUP(Tabla135[[#This Row],[Tipo de control]],Tabla7[Tipo de control],Tabla7[Peso],"",1)</f>
        <v/>
      </c>
      <c r="T796" s="290" t="str">
        <f>_xlfn.XLOOKUP(Tabla135[[#This Row],[Tipo de control]],Tabla7[Tipo de control],Tabla7[Afectación matriz],"",1)</f>
        <v/>
      </c>
      <c r="U796" s="295"/>
      <c r="V796" s="327" t="str">
        <f>_xlfn.XLOOKUP(Tabla135[[#This Row],[Implementación]],Tabla11[Implementación],Tabla11[Peso],"",1)</f>
        <v/>
      </c>
      <c r="W796" s="295"/>
      <c r="X796" s="295"/>
      <c r="Y796" s="295"/>
      <c r="Z796" s="295"/>
      <c r="AA796" s="310" t="str">
        <f>IFERROR(Tabla135[[#This Row],[Peso del control]]+Tabla135[[#This Row],[Peso de la implementación]],"")</f>
        <v/>
      </c>
      <c r="AB796" s="310" t="str" cm="1">
        <f t="array" ref="AB796">IFERROR(IF(Tabla135[[#This Row],[Registro diligenciado]]=TRUE,_xlfn.IFS(AND(Tabla135[[#This Row],[No. de Control]]=1,Tabla135[[#This Row],[Desplazamiento en la Matriz]]="Probabilidad"),D796-(D796*Tabla135[[#This Row],[Valor del control]]),AND(Tabla135[[#This Row],[No. de Control]]&gt;1,Tabla135[[#This Row],[Desplazamiento en la Matriz]]="Probabilidad"),AB795-(AB795*Tabla135[[#This Row],[Valor del control]]),AND(Tabla135[[#This Row],[No. de Control]]=1,Tabla135[[#This Row],[Desplazamiento en la Matriz]]="Impacto"),D796,AND(Tabla135[[#This Row],[No. de Control]]&gt;1,Tabla135[[#This Row],[Desplazamiento en la Matriz]]="Impacto"),AB795),""),"")</f>
        <v/>
      </c>
      <c r="AC796" s="310" t="str" cm="1">
        <f t="array" ref="AC796">IFERROR(IF(Tabla135[[#This Row],[Registro diligenciado]]=TRUE,_xlfn.IFS(AND(Tabla135[[#This Row],[No. de Control]]=1,Tabla135[[#This Row],[Desplazamiento en la Matriz]]="Impacto"),E796-(E796*Tabla135[[#This Row],[Valor del control]]),AND(Tabla135[[#This Row],[No. de Control]]&gt;1,Tabla135[[#This Row],[Desplazamiento en la Matriz]]="Impacto"),AC795-(AC795*Tabla135[[#This Row],[Valor del control]]),AND(Tabla135[[#This Row],[No. de Control]]=1,Tabla135[[#This Row],[Desplazamiento en la Matriz]]="Probabilidad"),E796,AND(Tabla135[[#This Row],[No. de Control]]&gt;1,Tabla135[[#This Row],[Desplazamiento en la Matriz]]="Probabilidad"),AC795),""),"")</f>
        <v/>
      </c>
      <c r="AD796" s="310">
        <f>IFERROR(_xlfn.MINIFS(Tabla135[Probabilidad residual],Tabla135[Id Riesgo],Tabla135[[#This Row],[Id Riesgo]]),"")</f>
        <v>0</v>
      </c>
      <c r="AE796" s="310">
        <f>IFERROR(_xlfn.MINIFS(Tabla135[Impacto residual],Tabla135[Id Riesgo],Tabla135[[#This Row],[Id Riesgo]]),"")</f>
        <v>0</v>
      </c>
      <c r="AF796" s="310" t="str" cm="1">
        <f t="array" ref="AF7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6" s="310" t="str" cm="1">
        <f t="array" ref="AG7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6" s="213"/>
      <c r="AJ796" s="801">
        <f>_xlfn.MINIFS(Tabla135[Probabilidad residual],Tabla135[Id Riesgo],Tabla135[[#This Row],[Id Riesgo]])</f>
        <v>0</v>
      </c>
      <c r="AK796" s="801">
        <f>_xlfn.MINIFS(Tabla135[Impacto residual],Tabla135[Id Riesgo],Tabla135[[#This Row],[Id Riesgo]])</f>
        <v>0</v>
      </c>
      <c r="AL796" s="801"/>
      <c r="AM796" s="801"/>
      <c r="AN796" s="213"/>
      <c r="AO796" s="213"/>
      <c r="AP796" s="213"/>
      <c r="AQ796" s="213"/>
      <c r="AR796" s="213"/>
      <c r="AS796" s="213"/>
      <c r="AT796" s="213"/>
      <c r="AU796" s="213"/>
      <c r="AV796" s="213"/>
      <c r="AW796" s="213"/>
      <c r="AX796" s="213"/>
      <c r="AY796" s="213"/>
    </row>
    <row r="797" spans="1:51" ht="14.6" x14ac:dyDescent="0.4">
      <c r="A797" s="783" t="str">
        <f>Tabla135[[#This Row],[Id Riesgo]]</f>
        <v>RC79</v>
      </c>
      <c r="B797" s="784" t="str">
        <f>Tabla135[[#This Row],[Riesgo]]</f>
        <v/>
      </c>
      <c r="C797" s="776" t="b">
        <f>Tabla135[[#This Row],[Identificado en paso 1 y 2?]]</f>
        <v>0</v>
      </c>
      <c r="D797" s="801" t="str">
        <f>_xlfn.XLOOKUP(Tabla135[[#This Row],[Id Riesgo]],Tabla13[Id Riesgo],Tabla13[Probabilidad],"",1)</f>
        <v/>
      </c>
      <c r="E797" s="801" t="str">
        <f>IF(C797=TRUE,_xlfn.XLOOKUP(Tabla135[[#This Row],[Id Riesgo]],Tabla13[Id Riesgo],Tabla13[Porcentaje Impacto],"",1),"")</f>
        <v/>
      </c>
      <c r="F797" s="290" t="str">
        <f t="shared" si="78"/>
        <v>RC79</v>
      </c>
      <c r="G797" s="414" t="b">
        <f>_xlfn.XLOOKUP(F797,Tabla13[Id Riesgo],Tabla13[Registro diligenciado],FALSE,1)</f>
        <v>0</v>
      </c>
      <c r="H797" s="290" t="str">
        <f>IF(G797,_xlfn.XLOOKUP(F797,Tabla6[Id Riesgo],Tabla6[DESCRIPCIÓN DEL RIESGO],FALSE,1),"")</f>
        <v/>
      </c>
      <c r="I797" s="327" t="str">
        <f>_xlfn.XLOOKUP(Tabla135[[#This Row],[Id Riesgo]],Tabla13[Id Riesgo],Tabla13[Probabilidad])</f>
        <v/>
      </c>
      <c r="J797" s="327" t="str">
        <f>_xlfn.XLOOKUP(Tabla135[[#This Row],[Id Riesgo]],Tabla13[Id Riesgo],Tabla13[Porcentaje Impacto],"",1)</f>
        <v/>
      </c>
      <c r="K797" s="311">
        <v>6</v>
      </c>
      <c r="L797" s="314"/>
      <c r="M797" s="314"/>
      <c r="N797" s="314"/>
      <c r="O797" s="295"/>
      <c r="P797" s="314"/>
      <c r="Q797" s="328" t="str">
        <f>_xlfn.TEXTJOIN(" ",TRUE,Tabla135[[#This Row],[Actividad - Acción ¿Qué?
Inicia con verbo]],Tabla135[[#This Row],[Complemento
(Observaciones o desviaciones)]])</f>
        <v/>
      </c>
      <c r="R797" s="295"/>
      <c r="S797" s="327" t="str">
        <f>_xlfn.XLOOKUP(Tabla135[[#This Row],[Tipo de control]],Tabla7[Tipo de control],Tabla7[Peso],"",1)</f>
        <v/>
      </c>
      <c r="T797" s="290" t="str">
        <f>_xlfn.XLOOKUP(Tabla135[[#This Row],[Tipo de control]],Tabla7[Tipo de control],Tabla7[Afectación matriz],"",1)</f>
        <v/>
      </c>
      <c r="U797" s="295"/>
      <c r="V797" s="327" t="str">
        <f>_xlfn.XLOOKUP(Tabla135[[#This Row],[Implementación]],Tabla11[Implementación],Tabla11[Peso],"",1)</f>
        <v/>
      </c>
      <c r="W797" s="295"/>
      <c r="X797" s="295"/>
      <c r="Y797" s="295"/>
      <c r="Z797" s="295"/>
      <c r="AA797" s="310" t="str">
        <f>IFERROR(Tabla135[[#This Row],[Peso del control]]+Tabla135[[#This Row],[Peso de la implementación]],"")</f>
        <v/>
      </c>
      <c r="AB797" s="310" t="str" cm="1">
        <f t="array" ref="AB797">IFERROR(IF(Tabla135[[#This Row],[Registro diligenciado]]=TRUE,_xlfn.IFS(AND(Tabla135[[#This Row],[No. de Control]]=1,Tabla135[[#This Row],[Desplazamiento en la Matriz]]="Probabilidad"),D797-(D797*Tabla135[[#This Row],[Valor del control]]),AND(Tabla135[[#This Row],[No. de Control]]&gt;1,Tabla135[[#This Row],[Desplazamiento en la Matriz]]="Probabilidad"),AB796-(AB796*Tabla135[[#This Row],[Valor del control]]),AND(Tabla135[[#This Row],[No. de Control]]=1,Tabla135[[#This Row],[Desplazamiento en la Matriz]]="Impacto"),D797,AND(Tabla135[[#This Row],[No. de Control]]&gt;1,Tabla135[[#This Row],[Desplazamiento en la Matriz]]="Impacto"),AB796),""),"")</f>
        <v/>
      </c>
      <c r="AC797" s="310" t="str" cm="1">
        <f t="array" ref="AC797">IFERROR(IF(Tabla135[[#This Row],[Registro diligenciado]]=TRUE,_xlfn.IFS(AND(Tabla135[[#This Row],[No. de Control]]=1,Tabla135[[#This Row],[Desplazamiento en la Matriz]]="Impacto"),E797-(E797*Tabla135[[#This Row],[Valor del control]]),AND(Tabla135[[#This Row],[No. de Control]]&gt;1,Tabla135[[#This Row],[Desplazamiento en la Matriz]]="Impacto"),AC796-(AC796*Tabla135[[#This Row],[Valor del control]]),AND(Tabla135[[#This Row],[No. de Control]]=1,Tabla135[[#This Row],[Desplazamiento en la Matriz]]="Probabilidad"),E797,AND(Tabla135[[#This Row],[No. de Control]]&gt;1,Tabla135[[#This Row],[Desplazamiento en la Matriz]]="Probabilidad"),AC796),""),"")</f>
        <v/>
      </c>
      <c r="AD797" s="310">
        <f>IFERROR(_xlfn.MINIFS(Tabla135[Probabilidad residual],Tabla135[Id Riesgo],Tabla135[[#This Row],[Id Riesgo]]),"")</f>
        <v>0</v>
      </c>
      <c r="AE797" s="310">
        <f>IFERROR(_xlfn.MINIFS(Tabla135[Impacto residual],Tabla135[Id Riesgo],Tabla135[[#This Row],[Id Riesgo]]),"")</f>
        <v>0</v>
      </c>
      <c r="AF797" s="310" t="str" cm="1">
        <f t="array" ref="AF7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7" s="310" t="str" cm="1">
        <f t="array" ref="AG7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7" s="213"/>
      <c r="AJ797" s="801">
        <f>_xlfn.MINIFS(Tabla135[Probabilidad residual],Tabla135[Id Riesgo],Tabla135[[#This Row],[Id Riesgo]])</f>
        <v>0</v>
      </c>
      <c r="AK797" s="801">
        <f>_xlfn.MINIFS(Tabla135[Impacto residual],Tabla135[Id Riesgo],Tabla135[[#This Row],[Id Riesgo]])</f>
        <v>0</v>
      </c>
      <c r="AL797" s="801"/>
      <c r="AM797" s="801"/>
      <c r="AN797" s="213"/>
      <c r="AO797" s="213"/>
      <c r="AP797" s="213"/>
      <c r="AQ797" s="213"/>
      <c r="AR797" s="213"/>
      <c r="AS797" s="213"/>
      <c r="AT797" s="213"/>
      <c r="AU797" s="213"/>
      <c r="AV797" s="213"/>
      <c r="AW797" s="213"/>
      <c r="AX797" s="213"/>
      <c r="AY797" s="213"/>
    </row>
    <row r="798" spans="1:51" ht="14.6" x14ac:dyDescent="0.4">
      <c r="A798" s="783" t="str">
        <f>Tabla135[[#This Row],[Id Riesgo]]</f>
        <v>RC79</v>
      </c>
      <c r="B798" s="784" t="str">
        <f>Tabla135[[#This Row],[Riesgo]]</f>
        <v/>
      </c>
      <c r="C798" s="776" t="b">
        <f>Tabla135[[#This Row],[Identificado en paso 1 y 2?]]</f>
        <v>0</v>
      </c>
      <c r="D798" s="801" t="str">
        <f>_xlfn.XLOOKUP(Tabla135[[#This Row],[Id Riesgo]],Tabla13[Id Riesgo],Tabla13[Probabilidad],"",1)</f>
        <v/>
      </c>
      <c r="E798" s="801" t="str">
        <f>IF(C798=TRUE,_xlfn.XLOOKUP(Tabla135[[#This Row],[Id Riesgo]],Tabla13[Id Riesgo],Tabla13[Porcentaje Impacto],"",1),"")</f>
        <v/>
      </c>
      <c r="F798" s="290" t="str">
        <f t="shared" si="78"/>
        <v>RC79</v>
      </c>
      <c r="G798" s="414" t="b">
        <f>_xlfn.XLOOKUP(F798,Tabla13[Id Riesgo],Tabla13[Registro diligenciado],FALSE,1)</f>
        <v>0</v>
      </c>
      <c r="H798" s="290" t="str">
        <f>IF(G798,_xlfn.XLOOKUP(F798,Tabla6[Id Riesgo],Tabla6[DESCRIPCIÓN DEL RIESGO],FALSE,1),"")</f>
        <v/>
      </c>
      <c r="I798" s="327" t="str">
        <f>_xlfn.XLOOKUP(Tabla135[[#This Row],[Id Riesgo]],Tabla13[Id Riesgo],Tabla13[Probabilidad])</f>
        <v/>
      </c>
      <c r="J798" s="327" t="str">
        <f>_xlfn.XLOOKUP(Tabla135[[#This Row],[Id Riesgo]],Tabla13[Id Riesgo],Tabla13[Porcentaje Impacto],"",1)</f>
        <v/>
      </c>
      <c r="K798" s="311">
        <v>7</v>
      </c>
      <c r="L798" s="314"/>
      <c r="M798" s="314"/>
      <c r="N798" s="314"/>
      <c r="O798" s="295"/>
      <c r="P798" s="314"/>
      <c r="Q798" s="328" t="str">
        <f>_xlfn.TEXTJOIN(" ",TRUE,Tabla135[[#This Row],[Actividad - Acción ¿Qué?
Inicia con verbo]],Tabla135[[#This Row],[Complemento
(Observaciones o desviaciones)]])</f>
        <v/>
      </c>
      <c r="R798" s="295"/>
      <c r="S798" s="327" t="str">
        <f>_xlfn.XLOOKUP(Tabla135[[#This Row],[Tipo de control]],Tabla7[Tipo de control],Tabla7[Peso],"",1)</f>
        <v/>
      </c>
      <c r="T798" s="290" t="str">
        <f>_xlfn.XLOOKUP(Tabla135[[#This Row],[Tipo de control]],Tabla7[Tipo de control],Tabla7[Afectación matriz],"",1)</f>
        <v/>
      </c>
      <c r="U798" s="295"/>
      <c r="V798" s="327" t="str">
        <f>_xlfn.XLOOKUP(Tabla135[[#This Row],[Implementación]],Tabla11[Implementación],Tabla11[Peso],"",1)</f>
        <v/>
      </c>
      <c r="W798" s="295"/>
      <c r="X798" s="295"/>
      <c r="Y798" s="295"/>
      <c r="Z798" s="295"/>
      <c r="AA798" s="310" t="str">
        <f>IFERROR(Tabla135[[#This Row],[Peso del control]]+Tabla135[[#This Row],[Peso de la implementación]],"")</f>
        <v/>
      </c>
      <c r="AB798" s="310" t="str" cm="1">
        <f t="array" ref="AB798">IFERROR(IF(Tabla135[[#This Row],[Registro diligenciado]]=TRUE,_xlfn.IFS(AND(Tabla135[[#This Row],[No. de Control]]=1,Tabla135[[#This Row],[Desplazamiento en la Matriz]]="Probabilidad"),D798-(D798*Tabla135[[#This Row],[Valor del control]]),AND(Tabla135[[#This Row],[No. de Control]]&gt;1,Tabla135[[#This Row],[Desplazamiento en la Matriz]]="Probabilidad"),AB797-(AB797*Tabla135[[#This Row],[Valor del control]]),AND(Tabla135[[#This Row],[No. de Control]]=1,Tabla135[[#This Row],[Desplazamiento en la Matriz]]="Impacto"),D798,AND(Tabla135[[#This Row],[No. de Control]]&gt;1,Tabla135[[#This Row],[Desplazamiento en la Matriz]]="Impacto"),AB797),""),"")</f>
        <v/>
      </c>
      <c r="AC798" s="310" t="str" cm="1">
        <f t="array" ref="AC798">IFERROR(IF(Tabla135[[#This Row],[Registro diligenciado]]=TRUE,_xlfn.IFS(AND(Tabla135[[#This Row],[No. de Control]]=1,Tabla135[[#This Row],[Desplazamiento en la Matriz]]="Impacto"),E798-(E798*Tabla135[[#This Row],[Valor del control]]),AND(Tabla135[[#This Row],[No. de Control]]&gt;1,Tabla135[[#This Row],[Desplazamiento en la Matriz]]="Impacto"),AC797-(AC797*Tabla135[[#This Row],[Valor del control]]),AND(Tabla135[[#This Row],[No. de Control]]=1,Tabla135[[#This Row],[Desplazamiento en la Matriz]]="Probabilidad"),E798,AND(Tabla135[[#This Row],[No. de Control]]&gt;1,Tabla135[[#This Row],[Desplazamiento en la Matriz]]="Probabilidad"),AC797),""),"")</f>
        <v/>
      </c>
      <c r="AD798" s="310">
        <f>IFERROR(_xlfn.MINIFS(Tabla135[Probabilidad residual],Tabla135[Id Riesgo],Tabla135[[#This Row],[Id Riesgo]]),"")</f>
        <v>0</v>
      </c>
      <c r="AE798" s="310">
        <f>IFERROR(_xlfn.MINIFS(Tabla135[Impacto residual],Tabla135[Id Riesgo],Tabla135[[#This Row],[Id Riesgo]]),"")</f>
        <v>0</v>
      </c>
      <c r="AF798" s="310" t="str" cm="1">
        <f t="array" ref="AF7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8" s="310" t="str" cm="1">
        <f t="array" ref="AG7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8" s="213"/>
      <c r="AJ798" s="801">
        <f>_xlfn.MINIFS(Tabla135[Probabilidad residual],Tabla135[Id Riesgo],Tabla135[[#This Row],[Id Riesgo]])</f>
        <v>0</v>
      </c>
      <c r="AK798" s="801">
        <f>_xlfn.MINIFS(Tabla135[Impacto residual],Tabla135[Id Riesgo],Tabla135[[#This Row],[Id Riesgo]])</f>
        <v>0</v>
      </c>
      <c r="AL798" s="801"/>
      <c r="AM798" s="801"/>
      <c r="AN798" s="213"/>
      <c r="AO798" s="213"/>
      <c r="AP798" s="213"/>
      <c r="AQ798" s="213"/>
      <c r="AR798" s="213"/>
      <c r="AS798" s="213"/>
      <c r="AT798" s="213"/>
      <c r="AU798" s="213"/>
      <c r="AV798" s="213"/>
      <c r="AW798" s="213"/>
      <c r="AX798" s="213"/>
      <c r="AY798" s="213"/>
    </row>
    <row r="799" spans="1:51" ht="14.6" x14ac:dyDescent="0.4">
      <c r="A799" s="783" t="str">
        <f>Tabla135[[#This Row],[Id Riesgo]]</f>
        <v>RC79</v>
      </c>
      <c r="B799" s="784" t="str">
        <f>Tabla135[[#This Row],[Riesgo]]</f>
        <v/>
      </c>
      <c r="C799" s="776" t="b">
        <f>Tabla135[[#This Row],[Identificado en paso 1 y 2?]]</f>
        <v>0</v>
      </c>
      <c r="D799" s="801" t="str">
        <f>_xlfn.XLOOKUP(Tabla135[[#This Row],[Id Riesgo]],Tabla13[Id Riesgo],Tabla13[Probabilidad],"",1)</f>
        <v/>
      </c>
      <c r="E799" s="801" t="str">
        <f>IF(C799=TRUE,_xlfn.XLOOKUP(Tabla135[[#This Row],[Id Riesgo]],Tabla13[Id Riesgo],Tabla13[Porcentaje Impacto],"",1),"")</f>
        <v/>
      </c>
      <c r="F799" s="290" t="str">
        <f t="shared" si="78"/>
        <v>RC79</v>
      </c>
      <c r="G799" s="414" t="b">
        <f>_xlfn.XLOOKUP(F799,Tabla13[Id Riesgo],Tabla13[Registro diligenciado],FALSE,1)</f>
        <v>0</v>
      </c>
      <c r="H799" s="290" t="str">
        <f>IF(G799,_xlfn.XLOOKUP(F799,Tabla6[Id Riesgo],Tabla6[DESCRIPCIÓN DEL RIESGO],FALSE,1),"")</f>
        <v/>
      </c>
      <c r="I799" s="327" t="str">
        <f>_xlfn.XLOOKUP(Tabla135[[#This Row],[Id Riesgo]],Tabla13[Id Riesgo],Tabla13[Probabilidad])</f>
        <v/>
      </c>
      <c r="J799" s="327" t="str">
        <f>_xlfn.XLOOKUP(Tabla135[[#This Row],[Id Riesgo]],Tabla13[Id Riesgo],Tabla13[Porcentaje Impacto],"",1)</f>
        <v/>
      </c>
      <c r="K799" s="311">
        <v>8</v>
      </c>
      <c r="L799" s="314"/>
      <c r="M799" s="314"/>
      <c r="N799" s="314"/>
      <c r="O799" s="295"/>
      <c r="P799" s="314"/>
      <c r="Q799" s="328" t="str">
        <f>_xlfn.TEXTJOIN(" ",TRUE,Tabla135[[#This Row],[Actividad - Acción ¿Qué?
Inicia con verbo]],Tabla135[[#This Row],[Complemento
(Observaciones o desviaciones)]])</f>
        <v/>
      </c>
      <c r="R799" s="295"/>
      <c r="S799" s="327" t="str">
        <f>_xlfn.XLOOKUP(Tabla135[[#This Row],[Tipo de control]],Tabla7[Tipo de control],Tabla7[Peso],"",1)</f>
        <v/>
      </c>
      <c r="T799" s="290" t="str">
        <f>_xlfn.XLOOKUP(Tabla135[[#This Row],[Tipo de control]],Tabla7[Tipo de control],Tabla7[Afectación matriz],"",1)</f>
        <v/>
      </c>
      <c r="U799" s="295"/>
      <c r="V799" s="327" t="str">
        <f>_xlfn.XLOOKUP(Tabla135[[#This Row],[Implementación]],Tabla11[Implementación],Tabla11[Peso],"",1)</f>
        <v/>
      </c>
      <c r="W799" s="295"/>
      <c r="X799" s="295"/>
      <c r="Y799" s="295"/>
      <c r="Z799" s="295"/>
      <c r="AA799" s="310" t="str">
        <f>IFERROR(Tabla135[[#This Row],[Peso del control]]+Tabla135[[#This Row],[Peso de la implementación]],"")</f>
        <v/>
      </c>
      <c r="AB799" s="310" t="str" cm="1">
        <f t="array" ref="AB799">IFERROR(IF(Tabla135[[#This Row],[Registro diligenciado]]=TRUE,_xlfn.IFS(AND(Tabla135[[#This Row],[No. de Control]]=1,Tabla135[[#This Row],[Desplazamiento en la Matriz]]="Probabilidad"),D799-(D799*Tabla135[[#This Row],[Valor del control]]),AND(Tabla135[[#This Row],[No. de Control]]&gt;1,Tabla135[[#This Row],[Desplazamiento en la Matriz]]="Probabilidad"),AB798-(AB798*Tabla135[[#This Row],[Valor del control]]),AND(Tabla135[[#This Row],[No. de Control]]=1,Tabla135[[#This Row],[Desplazamiento en la Matriz]]="Impacto"),D799,AND(Tabla135[[#This Row],[No. de Control]]&gt;1,Tabla135[[#This Row],[Desplazamiento en la Matriz]]="Impacto"),AB798),""),"")</f>
        <v/>
      </c>
      <c r="AC799" s="310" t="str" cm="1">
        <f t="array" ref="AC799">IFERROR(IF(Tabla135[[#This Row],[Registro diligenciado]]=TRUE,_xlfn.IFS(AND(Tabla135[[#This Row],[No. de Control]]=1,Tabla135[[#This Row],[Desplazamiento en la Matriz]]="Impacto"),E799-(E799*Tabla135[[#This Row],[Valor del control]]),AND(Tabla135[[#This Row],[No. de Control]]&gt;1,Tabla135[[#This Row],[Desplazamiento en la Matriz]]="Impacto"),AC798-(AC798*Tabla135[[#This Row],[Valor del control]]),AND(Tabla135[[#This Row],[No. de Control]]=1,Tabla135[[#This Row],[Desplazamiento en la Matriz]]="Probabilidad"),E799,AND(Tabla135[[#This Row],[No. de Control]]&gt;1,Tabla135[[#This Row],[Desplazamiento en la Matriz]]="Probabilidad"),AC798),""),"")</f>
        <v/>
      </c>
      <c r="AD799" s="310">
        <f>IFERROR(_xlfn.MINIFS(Tabla135[Probabilidad residual],Tabla135[Id Riesgo],Tabla135[[#This Row],[Id Riesgo]]),"")</f>
        <v>0</v>
      </c>
      <c r="AE799" s="310">
        <f>IFERROR(_xlfn.MINIFS(Tabla135[Impacto residual],Tabla135[Id Riesgo],Tabla135[[#This Row],[Id Riesgo]]),"")</f>
        <v>0</v>
      </c>
      <c r="AF799" s="310" t="str" cm="1">
        <f t="array" ref="AF7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799" s="310" t="str" cm="1">
        <f t="array" ref="AG7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7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799" s="213"/>
      <c r="AJ799" s="801">
        <f>_xlfn.MINIFS(Tabla135[Probabilidad residual],Tabla135[Id Riesgo],Tabla135[[#This Row],[Id Riesgo]])</f>
        <v>0</v>
      </c>
      <c r="AK799" s="801">
        <f>_xlfn.MINIFS(Tabla135[Impacto residual],Tabla135[Id Riesgo],Tabla135[[#This Row],[Id Riesgo]])</f>
        <v>0</v>
      </c>
      <c r="AL799" s="801"/>
      <c r="AM799" s="801"/>
      <c r="AN799" s="213"/>
      <c r="AO799" s="213"/>
      <c r="AP799" s="213"/>
      <c r="AQ799" s="213"/>
      <c r="AR799" s="213"/>
      <c r="AS799" s="213"/>
      <c r="AT799" s="213"/>
      <c r="AU799" s="213"/>
      <c r="AV799" s="213"/>
      <c r="AW799" s="213"/>
      <c r="AX799" s="213"/>
      <c r="AY799" s="213"/>
    </row>
    <row r="800" spans="1:51" ht="14.6" x14ac:dyDescent="0.4">
      <c r="A800" s="783" t="str">
        <f>Tabla135[[#This Row],[Id Riesgo]]</f>
        <v>RC79</v>
      </c>
      <c r="B800" s="784" t="str">
        <f>Tabla135[[#This Row],[Riesgo]]</f>
        <v/>
      </c>
      <c r="C800" s="776" t="b">
        <f>Tabla135[[#This Row],[Identificado en paso 1 y 2?]]</f>
        <v>0</v>
      </c>
      <c r="D800" s="801" t="str">
        <f>_xlfn.XLOOKUP(Tabla135[[#This Row],[Id Riesgo]],Tabla13[Id Riesgo],Tabla13[Probabilidad],"",1)</f>
        <v/>
      </c>
      <c r="E800" s="801" t="str">
        <f>IF(C800=TRUE,_xlfn.XLOOKUP(Tabla135[[#This Row],[Id Riesgo]],Tabla13[Id Riesgo],Tabla13[Porcentaje Impacto],"",1),"")</f>
        <v/>
      </c>
      <c r="F800" s="290" t="str">
        <f t="shared" si="78"/>
        <v>RC79</v>
      </c>
      <c r="G800" s="414" t="b">
        <f>_xlfn.XLOOKUP(F800,Tabla13[Id Riesgo],Tabla13[Registro diligenciado],FALSE,1)</f>
        <v>0</v>
      </c>
      <c r="H800" s="290" t="str">
        <f>IF(G800,_xlfn.XLOOKUP(F800,Tabla6[Id Riesgo],Tabla6[DESCRIPCIÓN DEL RIESGO],FALSE,1),"")</f>
        <v/>
      </c>
      <c r="I800" s="327" t="str">
        <f>_xlfn.XLOOKUP(Tabla135[[#This Row],[Id Riesgo]],Tabla13[Id Riesgo],Tabla13[Probabilidad])</f>
        <v/>
      </c>
      <c r="J800" s="327" t="str">
        <f>_xlfn.XLOOKUP(Tabla135[[#This Row],[Id Riesgo]],Tabla13[Id Riesgo],Tabla13[Porcentaje Impacto],"",1)</f>
        <v/>
      </c>
      <c r="K800" s="311">
        <v>9</v>
      </c>
      <c r="L800" s="314"/>
      <c r="M800" s="314"/>
      <c r="N800" s="314"/>
      <c r="O800" s="295"/>
      <c r="P800" s="314"/>
      <c r="Q800" s="328" t="str">
        <f>_xlfn.TEXTJOIN(" ",TRUE,Tabla135[[#This Row],[Actividad - Acción ¿Qué?
Inicia con verbo]],Tabla135[[#This Row],[Complemento
(Observaciones o desviaciones)]])</f>
        <v/>
      </c>
      <c r="R800" s="295"/>
      <c r="S800" s="327" t="str">
        <f>_xlfn.XLOOKUP(Tabla135[[#This Row],[Tipo de control]],Tabla7[Tipo de control],Tabla7[Peso],"",1)</f>
        <v/>
      </c>
      <c r="T800" s="290" t="str">
        <f>_xlfn.XLOOKUP(Tabla135[[#This Row],[Tipo de control]],Tabla7[Tipo de control],Tabla7[Afectación matriz],"",1)</f>
        <v/>
      </c>
      <c r="U800" s="295"/>
      <c r="V800" s="327" t="str">
        <f>_xlfn.XLOOKUP(Tabla135[[#This Row],[Implementación]],Tabla11[Implementación],Tabla11[Peso],"",1)</f>
        <v/>
      </c>
      <c r="W800" s="295"/>
      <c r="X800" s="295"/>
      <c r="Y800" s="295"/>
      <c r="Z800" s="295"/>
      <c r="AA800" s="310" t="str">
        <f>IFERROR(Tabla135[[#This Row],[Peso del control]]+Tabla135[[#This Row],[Peso de la implementación]],"")</f>
        <v/>
      </c>
      <c r="AB800" s="310" t="str" cm="1">
        <f t="array" ref="AB800">IFERROR(IF(Tabla135[[#This Row],[Registro diligenciado]]=TRUE,_xlfn.IFS(AND(Tabla135[[#This Row],[No. de Control]]=1,Tabla135[[#This Row],[Desplazamiento en la Matriz]]="Probabilidad"),D800-(D800*Tabla135[[#This Row],[Valor del control]]),AND(Tabla135[[#This Row],[No. de Control]]&gt;1,Tabla135[[#This Row],[Desplazamiento en la Matriz]]="Probabilidad"),AB799-(AB799*Tabla135[[#This Row],[Valor del control]]),AND(Tabla135[[#This Row],[No. de Control]]=1,Tabla135[[#This Row],[Desplazamiento en la Matriz]]="Impacto"),D800,AND(Tabla135[[#This Row],[No. de Control]]&gt;1,Tabla135[[#This Row],[Desplazamiento en la Matriz]]="Impacto"),AB799),""),"")</f>
        <v/>
      </c>
      <c r="AC800" s="310" t="str" cm="1">
        <f t="array" ref="AC800">IFERROR(IF(Tabla135[[#This Row],[Registro diligenciado]]=TRUE,_xlfn.IFS(AND(Tabla135[[#This Row],[No. de Control]]=1,Tabla135[[#This Row],[Desplazamiento en la Matriz]]="Impacto"),E800-(E800*Tabla135[[#This Row],[Valor del control]]),AND(Tabla135[[#This Row],[No. de Control]]&gt;1,Tabla135[[#This Row],[Desplazamiento en la Matriz]]="Impacto"),AC799-(AC799*Tabla135[[#This Row],[Valor del control]]),AND(Tabla135[[#This Row],[No. de Control]]=1,Tabla135[[#This Row],[Desplazamiento en la Matriz]]="Probabilidad"),E800,AND(Tabla135[[#This Row],[No. de Control]]&gt;1,Tabla135[[#This Row],[Desplazamiento en la Matriz]]="Probabilidad"),AC799),""),"")</f>
        <v/>
      </c>
      <c r="AD800" s="310">
        <f>IFERROR(_xlfn.MINIFS(Tabla135[Probabilidad residual],Tabla135[Id Riesgo],Tabla135[[#This Row],[Id Riesgo]]),"")</f>
        <v>0</v>
      </c>
      <c r="AE800" s="310">
        <f>IFERROR(_xlfn.MINIFS(Tabla135[Impacto residual],Tabla135[Id Riesgo],Tabla135[[#This Row],[Id Riesgo]]),"")</f>
        <v>0</v>
      </c>
      <c r="AF800" s="310" t="str" cm="1">
        <f t="array" ref="AF8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0" s="310" t="str" cm="1">
        <f t="array" ref="AG8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0" s="213"/>
      <c r="AJ800" s="801">
        <f>_xlfn.MINIFS(Tabla135[Probabilidad residual],Tabla135[Id Riesgo],Tabla135[[#This Row],[Id Riesgo]])</f>
        <v>0</v>
      </c>
      <c r="AK800" s="801">
        <f>_xlfn.MINIFS(Tabla135[Impacto residual],Tabla135[Id Riesgo],Tabla135[[#This Row],[Id Riesgo]])</f>
        <v>0</v>
      </c>
      <c r="AL800" s="801"/>
      <c r="AM800" s="801"/>
      <c r="AN800" s="213"/>
      <c r="AO800" s="213"/>
      <c r="AP800" s="213"/>
      <c r="AQ800" s="213"/>
      <c r="AR800" s="213"/>
      <c r="AS800" s="213"/>
      <c r="AT800" s="213"/>
      <c r="AU800" s="213"/>
      <c r="AV800" s="213"/>
      <c r="AW800" s="213"/>
      <c r="AX800" s="213"/>
      <c r="AY800" s="213"/>
    </row>
    <row r="801" spans="1:51" ht="14.6" x14ac:dyDescent="0.4">
      <c r="A801" s="783" t="str">
        <f>Tabla135[[#This Row],[Id Riesgo]]</f>
        <v>RC79</v>
      </c>
      <c r="B801" s="784" t="str">
        <f>Tabla135[[#This Row],[Riesgo]]</f>
        <v/>
      </c>
      <c r="C801" s="776" t="b">
        <f>Tabla135[[#This Row],[Identificado en paso 1 y 2?]]</f>
        <v>0</v>
      </c>
      <c r="D801" s="801" t="str">
        <f>_xlfn.XLOOKUP(Tabla135[[#This Row],[Id Riesgo]],Tabla13[Id Riesgo],Tabla13[Probabilidad],"",1)</f>
        <v/>
      </c>
      <c r="E801" s="801" t="str">
        <f>IF(C801=TRUE,_xlfn.XLOOKUP(Tabla135[[#This Row],[Id Riesgo]],Tabla13[Id Riesgo],Tabla13[Porcentaje Impacto],"",1),"")</f>
        <v/>
      </c>
      <c r="F801" s="290" t="str">
        <f t="shared" si="78"/>
        <v>RC79</v>
      </c>
      <c r="G801" s="414" t="b">
        <f>_xlfn.XLOOKUP(F801,Tabla13[Id Riesgo],Tabla13[Registro diligenciado],FALSE,1)</f>
        <v>0</v>
      </c>
      <c r="H801" s="290" t="str">
        <f>IF(G801,_xlfn.XLOOKUP(F801,Tabla6[Id Riesgo],Tabla6[DESCRIPCIÓN DEL RIESGO],FALSE,1),"")</f>
        <v/>
      </c>
      <c r="I801" s="327" t="str">
        <f>_xlfn.XLOOKUP(Tabla135[[#This Row],[Id Riesgo]],Tabla13[Id Riesgo],Tabla13[Probabilidad])</f>
        <v/>
      </c>
      <c r="J801" s="327" t="str">
        <f>_xlfn.XLOOKUP(Tabla135[[#This Row],[Id Riesgo]],Tabla13[Id Riesgo],Tabla13[Porcentaje Impacto],"",1)</f>
        <v/>
      </c>
      <c r="K801" s="311">
        <v>10</v>
      </c>
      <c r="L801" s="314"/>
      <c r="M801" s="314"/>
      <c r="N801" s="314"/>
      <c r="O801" s="295"/>
      <c r="P801" s="314"/>
      <c r="Q801" s="328" t="str">
        <f>_xlfn.TEXTJOIN(" ",TRUE,Tabla135[[#This Row],[Actividad - Acción ¿Qué?
Inicia con verbo]],Tabla135[[#This Row],[Complemento
(Observaciones o desviaciones)]])</f>
        <v/>
      </c>
      <c r="R801" s="295"/>
      <c r="S801" s="327" t="str">
        <f>_xlfn.XLOOKUP(Tabla135[[#This Row],[Tipo de control]],Tabla7[Tipo de control],Tabla7[Peso],"",1)</f>
        <v/>
      </c>
      <c r="T801" s="290" t="str">
        <f>_xlfn.XLOOKUP(Tabla135[[#This Row],[Tipo de control]],Tabla7[Tipo de control],Tabla7[Afectación matriz],"",1)</f>
        <v/>
      </c>
      <c r="U801" s="295"/>
      <c r="V801" s="327" t="str">
        <f>_xlfn.XLOOKUP(Tabla135[[#This Row],[Implementación]],Tabla11[Implementación],Tabla11[Peso],"",1)</f>
        <v/>
      </c>
      <c r="W801" s="295"/>
      <c r="X801" s="295"/>
      <c r="Y801" s="295"/>
      <c r="Z801" s="295"/>
      <c r="AA801" s="310" t="str">
        <f>IFERROR(Tabla135[[#This Row],[Peso del control]]+Tabla135[[#This Row],[Peso de la implementación]],"")</f>
        <v/>
      </c>
      <c r="AB801" s="310" t="str" cm="1">
        <f t="array" ref="AB801">IFERROR(IF(Tabla135[[#This Row],[Registro diligenciado]]=TRUE,_xlfn.IFS(AND(Tabla135[[#This Row],[No. de Control]]=1,Tabla135[[#This Row],[Desplazamiento en la Matriz]]="Probabilidad"),D801-(D801*Tabla135[[#This Row],[Valor del control]]),AND(Tabla135[[#This Row],[No. de Control]]&gt;1,Tabla135[[#This Row],[Desplazamiento en la Matriz]]="Probabilidad"),AB800-(AB800*Tabla135[[#This Row],[Valor del control]]),AND(Tabla135[[#This Row],[No. de Control]]=1,Tabla135[[#This Row],[Desplazamiento en la Matriz]]="Impacto"),D801,AND(Tabla135[[#This Row],[No. de Control]]&gt;1,Tabla135[[#This Row],[Desplazamiento en la Matriz]]="Impacto"),AB800),""),"")</f>
        <v/>
      </c>
      <c r="AC801" s="310" t="str" cm="1">
        <f t="array" ref="AC801">IFERROR(IF(Tabla135[[#This Row],[Registro diligenciado]]=TRUE,_xlfn.IFS(AND(Tabla135[[#This Row],[No. de Control]]=1,Tabla135[[#This Row],[Desplazamiento en la Matriz]]="Impacto"),E801-(E801*Tabla135[[#This Row],[Valor del control]]),AND(Tabla135[[#This Row],[No. de Control]]&gt;1,Tabla135[[#This Row],[Desplazamiento en la Matriz]]="Impacto"),AC800-(AC800*Tabla135[[#This Row],[Valor del control]]),AND(Tabla135[[#This Row],[No. de Control]]=1,Tabla135[[#This Row],[Desplazamiento en la Matriz]]="Probabilidad"),E801,AND(Tabla135[[#This Row],[No. de Control]]&gt;1,Tabla135[[#This Row],[Desplazamiento en la Matriz]]="Probabilidad"),AC800),""),"")</f>
        <v/>
      </c>
      <c r="AD801" s="310">
        <f>IFERROR(_xlfn.MINIFS(Tabla135[Probabilidad residual],Tabla135[Id Riesgo],Tabla135[[#This Row],[Id Riesgo]]),"")</f>
        <v>0</v>
      </c>
      <c r="AE801" s="310">
        <f>IFERROR(_xlfn.MINIFS(Tabla135[Impacto residual],Tabla135[Id Riesgo],Tabla135[[#This Row],[Id Riesgo]]),"")</f>
        <v>0</v>
      </c>
      <c r="AF801" s="310" t="str" cm="1">
        <f t="array" ref="AF8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1" s="310" t="str" cm="1">
        <f t="array" ref="AG8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1" s="213"/>
      <c r="AJ801" s="801">
        <f>_xlfn.MINIFS(Tabla135[Probabilidad residual],Tabla135[Id Riesgo],Tabla135[[#This Row],[Id Riesgo]])</f>
        <v>0</v>
      </c>
      <c r="AK801" s="801">
        <f>_xlfn.MINIFS(Tabla135[Impacto residual],Tabla135[Id Riesgo],Tabla135[[#This Row],[Id Riesgo]])</f>
        <v>0</v>
      </c>
      <c r="AL801" s="801"/>
      <c r="AM801" s="801"/>
      <c r="AN801" s="213"/>
      <c r="AO801" s="213"/>
      <c r="AP801" s="213"/>
      <c r="AQ801" s="213"/>
      <c r="AR801" s="213"/>
      <c r="AS801" s="213"/>
      <c r="AT801" s="213"/>
      <c r="AU801" s="213"/>
      <c r="AV801" s="213"/>
      <c r="AW801" s="213"/>
      <c r="AX801" s="213"/>
      <c r="AY801" s="213"/>
    </row>
    <row r="802" spans="1:51" ht="14.6" x14ac:dyDescent="0.4">
      <c r="A802" s="783" t="str">
        <f>Tabla135[[#This Row],[Id Riesgo]]</f>
        <v>RC80</v>
      </c>
      <c r="B802" s="784" t="str">
        <f>Tabla135[[#This Row],[Riesgo]]</f>
        <v/>
      </c>
      <c r="C802" s="776" t="b">
        <f>Tabla135[[#This Row],[Identificado en paso 1 y 2?]]</f>
        <v>0</v>
      </c>
      <c r="D802" s="801" t="str">
        <f>_xlfn.XLOOKUP(Tabla135[[#This Row],[Id Riesgo]],Tabla13[Id Riesgo],Tabla13[Probabilidad],"",1)</f>
        <v/>
      </c>
      <c r="E802" s="801" t="str">
        <f>IF(C802=TRUE,_xlfn.XLOOKUP(Tabla135[[#This Row],[Id Riesgo]],Tabla13[Id Riesgo],Tabla13[Porcentaje Impacto],"",1),"")</f>
        <v/>
      </c>
      <c r="F802" s="290" t="s">
        <v>671</v>
      </c>
      <c r="G802" s="414" t="b">
        <f>_xlfn.XLOOKUP(F802,Tabla13[Id Riesgo],Tabla13[Registro diligenciado],FALSE,1)</f>
        <v>0</v>
      </c>
      <c r="H802" s="290" t="str">
        <f>IF(G802,_xlfn.XLOOKUP(F802,Tabla6[Id Riesgo],Tabla6[DESCRIPCIÓN DEL RIESGO],FALSE,1),"")</f>
        <v/>
      </c>
      <c r="I802" s="327" t="str">
        <f>_xlfn.XLOOKUP(Tabla135[[#This Row],[Id Riesgo]],Tabla13[Id Riesgo],Tabla13[Probabilidad])</f>
        <v/>
      </c>
      <c r="J802" s="327" t="str">
        <f>_xlfn.XLOOKUP(Tabla135[[#This Row],[Id Riesgo]],Tabla13[Id Riesgo],Tabla13[Porcentaje Impacto],"",1)</f>
        <v/>
      </c>
      <c r="K802" s="311">
        <v>1</v>
      </c>
      <c r="L802" s="314"/>
      <c r="M802" s="314"/>
      <c r="N802" s="314"/>
      <c r="O802" s="295"/>
      <c r="P802" s="314"/>
      <c r="Q802" s="328" t="str">
        <f>_xlfn.TEXTJOIN(" ",TRUE,Tabla135[[#This Row],[Actividad - Acción ¿Qué?
Inicia con verbo]],Tabla135[[#This Row],[Complemento
(Observaciones o desviaciones)]])</f>
        <v/>
      </c>
      <c r="R802" s="295"/>
      <c r="S802" s="327" t="str">
        <f>_xlfn.XLOOKUP(Tabla135[[#This Row],[Tipo de control]],Tabla7[Tipo de control],Tabla7[Peso],"",1)</f>
        <v/>
      </c>
      <c r="T802" s="290" t="str">
        <f>_xlfn.XLOOKUP(Tabla135[[#This Row],[Tipo de control]],Tabla7[Tipo de control],Tabla7[Afectación matriz],"",1)</f>
        <v/>
      </c>
      <c r="U802" s="295"/>
      <c r="V802" s="327" t="str">
        <f>_xlfn.XLOOKUP(Tabla135[[#This Row],[Implementación]],Tabla11[Implementación],Tabla11[Peso],"",1)</f>
        <v/>
      </c>
      <c r="W802" s="295"/>
      <c r="X802" s="295"/>
      <c r="Y802" s="295"/>
      <c r="Z802" s="295"/>
      <c r="AA802" s="310" t="str">
        <f>IFERROR(Tabla135[[#This Row],[Peso del control]]+Tabla135[[#This Row],[Peso de la implementación]],"")</f>
        <v/>
      </c>
      <c r="AB802" s="310" t="str" cm="1">
        <f t="array" ref="AB802">IFERROR(IF(Tabla135[[#This Row],[Registro diligenciado]]=TRUE,_xlfn.IFS(AND(Tabla135[[#This Row],[No. de Control]]=1,Tabla135[[#This Row],[Desplazamiento en la Matriz]]="Probabilidad"),D802-(D802*Tabla135[[#This Row],[Valor del control]]),AND(Tabla135[[#This Row],[No. de Control]]&gt;1,Tabla135[[#This Row],[Desplazamiento en la Matriz]]="Probabilidad"),AB801-(AB801*Tabla135[[#This Row],[Valor del control]]),AND(Tabla135[[#This Row],[No. de Control]]=1,Tabla135[[#This Row],[Desplazamiento en la Matriz]]="Impacto"),D802,AND(Tabla135[[#This Row],[No. de Control]]&gt;1,Tabla135[[#This Row],[Desplazamiento en la Matriz]]="Impacto"),AB801),""),"")</f>
        <v/>
      </c>
      <c r="AC802" s="310" t="str" cm="1">
        <f t="array" ref="AC802">IFERROR(IF(Tabla135[[#This Row],[Registro diligenciado]]=TRUE,_xlfn.IFS(AND(Tabla135[[#This Row],[No. de Control]]=1,Tabla135[[#This Row],[Desplazamiento en la Matriz]]="Impacto"),E802-(E802*Tabla135[[#This Row],[Valor del control]]),AND(Tabla135[[#This Row],[No. de Control]]&gt;1,Tabla135[[#This Row],[Desplazamiento en la Matriz]]="Impacto"),AC801-(AC801*Tabla135[[#This Row],[Valor del control]]),AND(Tabla135[[#This Row],[No. de Control]]=1,Tabla135[[#This Row],[Desplazamiento en la Matriz]]="Probabilidad"),E802,AND(Tabla135[[#This Row],[No. de Control]]&gt;1,Tabla135[[#This Row],[Desplazamiento en la Matriz]]="Probabilidad"),AC801),""),"")</f>
        <v/>
      </c>
      <c r="AD802" s="310">
        <f>IFERROR(_xlfn.MINIFS(Tabla135[Probabilidad residual],Tabla135[Id Riesgo],Tabla135[[#This Row],[Id Riesgo]]),"")</f>
        <v>0</v>
      </c>
      <c r="AE802" s="310">
        <f>IFERROR(_xlfn.MINIFS(Tabla135[Impacto residual],Tabla135[Id Riesgo],Tabla135[[#This Row],[Id Riesgo]]),"")</f>
        <v>0</v>
      </c>
      <c r="AF802" s="310" t="str" cm="1">
        <f t="array" ref="AF8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2" s="310" t="str" cm="1">
        <f t="array" ref="AG8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2" s="213"/>
      <c r="AJ802" s="801">
        <f>_xlfn.MINIFS(Tabla135[Probabilidad residual],Tabla135[Id Riesgo],Tabla135[[#This Row],[Id Riesgo]])</f>
        <v>0</v>
      </c>
      <c r="AK802" s="801">
        <f>_xlfn.MINIFS(Tabla135[Impacto residual],Tabla135[Id Riesgo],Tabla135[[#This Row],[Id Riesgo]])</f>
        <v>0</v>
      </c>
      <c r="AL802" s="801" t="str" cm="1">
        <f t="array" ref="AL802">IFERROR(_xlfn.IFS(AND(AJ802&gt;=CONFIGURACIÓN!$BF$6,AJ802&lt;=CONFIGURACIÓN!$BG$6),CONFIGURACIÓN!$BE$6,AND(AJ802&gt;=CONFIGURACIÓN!$BF$7,AJ802&lt;=CONFIGURACIÓN!$BG$7),CONFIGURACIÓN!$BE$7,AND(AJ802&gt;=CONFIGURACIÓN!$BF$8,AJ802&lt;=CONFIGURACIÓN!$BG$8),CONFIGURACIÓN!$BE$8,AND(AJ802&gt;=CONFIGURACIÓN!$BF$9,AJ802&lt;=CONFIGURACIÓN!$BG$9),CONFIGURACIÓN!$BE$9,AND(AJ802&gt;=CONFIGURACIÓN!$BF$10,AJ802&lt;=CONFIGURACIÓN!$BG$10),CONFIGURACIÓN!$BE$10),"")</f>
        <v/>
      </c>
      <c r="AM802" s="801" t="str" cm="1">
        <f t="array" ref="AM802">IFERROR(_xlfn.IFS(AND(AK802&gt;=CONFIGURACIÓN!$BJ$6,AK802&lt;=CONFIGURACIÓN!$BK$6),CONFIGURACIÓN!$BI$6,AND(AK802&gt;=CONFIGURACIÓN!$BJ$7,AK802&lt;=CONFIGURACIÓN!$BK$7),CONFIGURACIÓN!$BI$7,AND(AK802&gt;=CONFIGURACIÓN!$BJ$8,AK802&lt;=CONFIGURACIÓN!$BK$8),CONFIGURACIÓN!$BI$8,AND(AK802&gt;=CONFIGURACIÓN!$BJ$9,AK802&lt;=CONFIGURACIÓN!$BK$9),CONFIGURACIÓN!$BI$9,AND(AK802&gt;=CONFIGURACIÓN!$BJ$10,AK802&lt;=CONFIGURACIÓN!$BK$10),CONFIGURACIÓN!$BI$10),"")</f>
        <v/>
      </c>
      <c r="AN802" s="213"/>
      <c r="AO802" s="213"/>
      <c r="AP802" s="213"/>
      <c r="AQ802" s="213"/>
      <c r="AR802" s="213"/>
      <c r="AS802" s="213"/>
      <c r="AT802" s="213"/>
      <c r="AU802" s="213"/>
      <c r="AV802" s="213"/>
      <c r="AW802" s="213"/>
      <c r="AX802" s="213"/>
      <c r="AY802" s="213"/>
    </row>
    <row r="803" spans="1:51" ht="14.6" x14ac:dyDescent="0.4">
      <c r="A803" s="783" t="str">
        <f>Tabla135[[#This Row],[Id Riesgo]]</f>
        <v>RC80</v>
      </c>
      <c r="B803" s="784" t="str">
        <f>Tabla135[[#This Row],[Riesgo]]</f>
        <v/>
      </c>
      <c r="C803" s="776" t="b">
        <f>Tabla135[[#This Row],[Identificado en paso 1 y 2?]]</f>
        <v>0</v>
      </c>
      <c r="D803" s="801" t="str">
        <f>_xlfn.XLOOKUP(Tabla135[[#This Row],[Id Riesgo]],Tabla13[Id Riesgo],Tabla13[Probabilidad],"",1)</f>
        <v/>
      </c>
      <c r="E803" s="801" t="str">
        <f>IF(C803=TRUE,_xlfn.XLOOKUP(Tabla135[[#This Row],[Id Riesgo]],Tabla13[Id Riesgo],Tabla13[Porcentaje Impacto],"",1),"")</f>
        <v/>
      </c>
      <c r="F803" s="290" t="str">
        <f t="shared" ref="F803:F811" si="79">F802</f>
        <v>RC80</v>
      </c>
      <c r="G803" s="414" t="b">
        <f>_xlfn.XLOOKUP(F803,Tabla13[Id Riesgo],Tabla13[Registro diligenciado],FALSE,1)</f>
        <v>0</v>
      </c>
      <c r="H803" s="290" t="str">
        <f>IF(G803,_xlfn.XLOOKUP(F803,Tabla6[Id Riesgo],Tabla6[DESCRIPCIÓN DEL RIESGO],FALSE,1),"")</f>
        <v/>
      </c>
      <c r="I803" s="327" t="str">
        <f>_xlfn.XLOOKUP(Tabla135[[#This Row],[Id Riesgo]],Tabla13[Id Riesgo],Tabla13[Probabilidad])</f>
        <v/>
      </c>
      <c r="J803" s="327" t="str">
        <f>_xlfn.XLOOKUP(Tabla135[[#This Row],[Id Riesgo]],Tabla13[Id Riesgo],Tabla13[Porcentaje Impacto],"",1)</f>
        <v/>
      </c>
      <c r="K803" s="311">
        <v>2</v>
      </c>
      <c r="L803" s="314"/>
      <c r="M803" s="314"/>
      <c r="N803" s="314"/>
      <c r="O803" s="295"/>
      <c r="P803" s="314"/>
      <c r="Q803" s="328" t="str">
        <f>_xlfn.TEXTJOIN(" ",TRUE,Tabla135[[#This Row],[Actividad - Acción ¿Qué?
Inicia con verbo]],Tabla135[[#This Row],[Complemento
(Observaciones o desviaciones)]])</f>
        <v/>
      </c>
      <c r="R803" s="295"/>
      <c r="S803" s="327" t="str">
        <f>_xlfn.XLOOKUP(Tabla135[[#This Row],[Tipo de control]],Tabla7[Tipo de control],Tabla7[Peso],"",1)</f>
        <v/>
      </c>
      <c r="T803" s="290" t="str">
        <f>_xlfn.XLOOKUP(Tabla135[[#This Row],[Tipo de control]],Tabla7[Tipo de control],Tabla7[Afectación matriz],"",1)</f>
        <v/>
      </c>
      <c r="U803" s="295"/>
      <c r="V803" s="327" t="str">
        <f>_xlfn.XLOOKUP(Tabla135[[#This Row],[Implementación]],Tabla11[Implementación],Tabla11[Peso],"",1)</f>
        <v/>
      </c>
      <c r="W803" s="295"/>
      <c r="X803" s="295"/>
      <c r="Y803" s="295"/>
      <c r="Z803" s="295"/>
      <c r="AA803" s="310" t="str">
        <f>IFERROR(Tabla135[[#This Row],[Peso del control]]+Tabla135[[#This Row],[Peso de la implementación]],"")</f>
        <v/>
      </c>
      <c r="AB803" s="310" t="str" cm="1">
        <f t="array" ref="AB803">IFERROR(IF(Tabla135[[#This Row],[Registro diligenciado]]=TRUE,_xlfn.IFS(AND(Tabla135[[#This Row],[No. de Control]]=1,Tabla135[[#This Row],[Desplazamiento en la Matriz]]="Probabilidad"),D803-(D803*Tabla135[[#This Row],[Valor del control]]),AND(Tabla135[[#This Row],[No. de Control]]&gt;1,Tabla135[[#This Row],[Desplazamiento en la Matriz]]="Probabilidad"),AB802-(AB802*Tabla135[[#This Row],[Valor del control]]),AND(Tabla135[[#This Row],[No. de Control]]=1,Tabla135[[#This Row],[Desplazamiento en la Matriz]]="Impacto"),D803,AND(Tabla135[[#This Row],[No. de Control]]&gt;1,Tabla135[[#This Row],[Desplazamiento en la Matriz]]="Impacto"),AB802),""),"")</f>
        <v/>
      </c>
      <c r="AC803" s="310" t="str" cm="1">
        <f t="array" ref="AC803">IFERROR(IF(Tabla135[[#This Row],[Registro diligenciado]]=TRUE,_xlfn.IFS(AND(Tabla135[[#This Row],[No. de Control]]=1,Tabla135[[#This Row],[Desplazamiento en la Matriz]]="Impacto"),E803-(E803*Tabla135[[#This Row],[Valor del control]]),AND(Tabla135[[#This Row],[No. de Control]]&gt;1,Tabla135[[#This Row],[Desplazamiento en la Matriz]]="Impacto"),AC802-(AC802*Tabla135[[#This Row],[Valor del control]]),AND(Tabla135[[#This Row],[No. de Control]]=1,Tabla135[[#This Row],[Desplazamiento en la Matriz]]="Probabilidad"),E803,AND(Tabla135[[#This Row],[No. de Control]]&gt;1,Tabla135[[#This Row],[Desplazamiento en la Matriz]]="Probabilidad"),AC802),""),"")</f>
        <v/>
      </c>
      <c r="AD803" s="310">
        <f>IFERROR(_xlfn.MINIFS(Tabla135[Probabilidad residual],Tabla135[Id Riesgo],Tabla135[[#This Row],[Id Riesgo]]),"")</f>
        <v>0</v>
      </c>
      <c r="AE803" s="310">
        <f>IFERROR(_xlfn.MINIFS(Tabla135[Impacto residual],Tabla135[Id Riesgo],Tabla135[[#This Row],[Id Riesgo]]),"")</f>
        <v>0</v>
      </c>
      <c r="AF803" s="310" t="str" cm="1">
        <f t="array" ref="AF8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3" s="310" t="str" cm="1">
        <f t="array" ref="AG8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3" s="213"/>
      <c r="AJ803" s="801">
        <f>_xlfn.MINIFS(Tabla135[Probabilidad residual],Tabla135[Id Riesgo],Tabla135[[#This Row],[Id Riesgo]])</f>
        <v>0</v>
      </c>
      <c r="AK803" s="801">
        <f>_xlfn.MINIFS(Tabla135[Impacto residual],Tabla135[Id Riesgo],Tabla135[[#This Row],[Id Riesgo]])</f>
        <v>0</v>
      </c>
      <c r="AL803" s="801"/>
      <c r="AM803" s="801"/>
      <c r="AN803" s="213"/>
      <c r="AO803" s="213"/>
      <c r="AP803" s="213"/>
      <c r="AQ803" s="213"/>
      <c r="AR803" s="213"/>
      <c r="AS803" s="213"/>
      <c r="AT803" s="213"/>
      <c r="AU803" s="213"/>
      <c r="AV803" s="213"/>
      <c r="AW803" s="213"/>
      <c r="AX803" s="213"/>
      <c r="AY803" s="213"/>
    </row>
    <row r="804" spans="1:51" ht="14.6" x14ac:dyDescent="0.4">
      <c r="A804" s="783" t="str">
        <f>Tabla135[[#This Row],[Id Riesgo]]</f>
        <v>RC80</v>
      </c>
      <c r="B804" s="784" t="str">
        <f>Tabla135[[#This Row],[Riesgo]]</f>
        <v/>
      </c>
      <c r="C804" s="776" t="b">
        <f>Tabla135[[#This Row],[Identificado en paso 1 y 2?]]</f>
        <v>0</v>
      </c>
      <c r="D804" s="801" t="str">
        <f>_xlfn.XLOOKUP(Tabla135[[#This Row],[Id Riesgo]],Tabla13[Id Riesgo],Tabla13[Probabilidad],"",1)</f>
        <v/>
      </c>
      <c r="E804" s="801" t="str">
        <f>IF(C804=TRUE,_xlfn.XLOOKUP(Tabla135[[#This Row],[Id Riesgo]],Tabla13[Id Riesgo],Tabla13[Porcentaje Impacto],"",1),"")</f>
        <v/>
      </c>
      <c r="F804" s="290" t="str">
        <f t="shared" si="79"/>
        <v>RC80</v>
      </c>
      <c r="G804" s="414" t="b">
        <f>_xlfn.XLOOKUP(F804,Tabla13[Id Riesgo],Tabla13[Registro diligenciado],FALSE,1)</f>
        <v>0</v>
      </c>
      <c r="H804" s="290" t="str">
        <f>IF(G804,_xlfn.XLOOKUP(F804,Tabla6[Id Riesgo],Tabla6[DESCRIPCIÓN DEL RIESGO],FALSE,1),"")</f>
        <v/>
      </c>
      <c r="I804" s="327" t="str">
        <f>_xlfn.XLOOKUP(Tabla135[[#This Row],[Id Riesgo]],Tabla13[Id Riesgo],Tabla13[Probabilidad])</f>
        <v/>
      </c>
      <c r="J804" s="327" t="str">
        <f>_xlfn.XLOOKUP(Tabla135[[#This Row],[Id Riesgo]],Tabla13[Id Riesgo],Tabla13[Porcentaje Impacto],"",1)</f>
        <v/>
      </c>
      <c r="K804" s="311">
        <v>3</v>
      </c>
      <c r="L804" s="314"/>
      <c r="M804" s="314"/>
      <c r="N804" s="314"/>
      <c r="O804" s="295"/>
      <c r="P804" s="314"/>
      <c r="Q804" s="328" t="str">
        <f>_xlfn.TEXTJOIN(" ",TRUE,Tabla135[[#This Row],[Actividad - Acción ¿Qué?
Inicia con verbo]],Tabla135[[#This Row],[Complemento
(Observaciones o desviaciones)]])</f>
        <v/>
      </c>
      <c r="R804" s="295"/>
      <c r="S804" s="327" t="str">
        <f>_xlfn.XLOOKUP(Tabla135[[#This Row],[Tipo de control]],Tabla7[Tipo de control],Tabla7[Peso],"",1)</f>
        <v/>
      </c>
      <c r="T804" s="290" t="str">
        <f>_xlfn.XLOOKUP(Tabla135[[#This Row],[Tipo de control]],Tabla7[Tipo de control],Tabla7[Afectación matriz],"",1)</f>
        <v/>
      </c>
      <c r="U804" s="295"/>
      <c r="V804" s="327" t="str">
        <f>_xlfn.XLOOKUP(Tabla135[[#This Row],[Implementación]],Tabla11[Implementación],Tabla11[Peso],"",1)</f>
        <v/>
      </c>
      <c r="W804" s="295"/>
      <c r="X804" s="295"/>
      <c r="Y804" s="295"/>
      <c r="Z804" s="295"/>
      <c r="AA804" s="310" t="str">
        <f>IFERROR(Tabla135[[#This Row],[Peso del control]]+Tabla135[[#This Row],[Peso de la implementación]],"")</f>
        <v/>
      </c>
      <c r="AB804" s="310" t="str" cm="1">
        <f t="array" ref="AB804">IFERROR(IF(Tabla135[[#This Row],[Registro diligenciado]]=TRUE,_xlfn.IFS(AND(Tabla135[[#This Row],[No. de Control]]=1,Tabla135[[#This Row],[Desplazamiento en la Matriz]]="Probabilidad"),D804-(D804*Tabla135[[#This Row],[Valor del control]]),AND(Tabla135[[#This Row],[No. de Control]]&gt;1,Tabla135[[#This Row],[Desplazamiento en la Matriz]]="Probabilidad"),AB803-(AB803*Tabla135[[#This Row],[Valor del control]]),AND(Tabla135[[#This Row],[No. de Control]]=1,Tabla135[[#This Row],[Desplazamiento en la Matriz]]="Impacto"),D804,AND(Tabla135[[#This Row],[No. de Control]]&gt;1,Tabla135[[#This Row],[Desplazamiento en la Matriz]]="Impacto"),AB803),""),"")</f>
        <v/>
      </c>
      <c r="AC804" s="310" t="str" cm="1">
        <f t="array" ref="AC804">IFERROR(IF(Tabla135[[#This Row],[Registro diligenciado]]=TRUE,_xlfn.IFS(AND(Tabla135[[#This Row],[No. de Control]]=1,Tabla135[[#This Row],[Desplazamiento en la Matriz]]="Impacto"),E804-(E804*Tabla135[[#This Row],[Valor del control]]),AND(Tabla135[[#This Row],[No. de Control]]&gt;1,Tabla135[[#This Row],[Desplazamiento en la Matriz]]="Impacto"),AC803-(AC803*Tabla135[[#This Row],[Valor del control]]),AND(Tabla135[[#This Row],[No. de Control]]=1,Tabla135[[#This Row],[Desplazamiento en la Matriz]]="Probabilidad"),E804,AND(Tabla135[[#This Row],[No. de Control]]&gt;1,Tabla135[[#This Row],[Desplazamiento en la Matriz]]="Probabilidad"),AC803),""),"")</f>
        <v/>
      </c>
      <c r="AD804" s="310">
        <f>IFERROR(_xlfn.MINIFS(Tabla135[Probabilidad residual],Tabla135[Id Riesgo],Tabla135[[#This Row],[Id Riesgo]]),"")</f>
        <v>0</v>
      </c>
      <c r="AE804" s="310">
        <f>IFERROR(_xlfn.MINIFS(Tabla135[Impacto residual],Tabla135[Id Riesgo],Tabla135[[#This Row],[Id Riesgo]]),"")</f>
        <v>0</v>
      </c>
      <c r="AF804" s="310" t="str" cm="1">
        <f t="array" ref="AF8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4" s="310" t="str" cm="1">
        <f t="array" ref="AG8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4" s="213"/>
      <c r="AJ804" s="801">
        <f>_xlfn.MINIFS(Tabla135[Probabilidad residual],Tabla135[Id Riesgo],Tabla135[[#This Row],[Id Riesgo]])</f>
        <v>0</v>
      </c>
      <c r="AK804" s="801">
        <f>_xlfn.MINIFS(Tabla135[Impacto residual],Tabla135[Id Riesgo],Tabla135[[#This Row],[Id Riesgo]])</f>
        <v>0</v>
      </c>
      <c r="AL804" s="801"/>
      <c r="AM804" s="801"/>
      <c r="AN804" s="213"/>
      <c r="AO804" s="213"/>
      <c r="AP804" s="213"/>
      <c r="AQ804" s="213"/>
      <c r="AR804" s="213"/>
      <c r="AS804" s="213"/>
      <c r="AT804" s="213"/>
      <c r="AU804" s="213"/>
      <c r="AV804" s="213"/>
      <c r="AW804" s="213"/>
      <c r="AX804" s="213"/>
      <c r="AY804" s="213"/>
    </row>
    <row r="805" spans="1:51" ht="14.6" x14ac:dyDescent="0.4">
      <c r="A805" s="783" t="str">
        <f>Tabla135[[#This Row],[Id Riesgo]]</f>
        <v>RC80</v>
      </c>
      <c r="B805" s="784" t="str">
        <f>Tabla135[[#This Row],[Riesgo]]</f>
        <v/>
      </c>
      <c r="C805" s="776" t="b">
        <f>Tabla135[[#This Row],[Identificado en paso 1 y 2?]]</f>
        <v>0</v>
      </c>
      <c r="D805" s="801" t="str">
        <f>_xlfn.XLOOKUP(Tabla135[[#This Row],[Id Riesgo]],Tabla13[Id Riesgo],Tabla13[Probabilidad],"",1)</f>
        <v/>
      </c>
      <c r="E805" s="801" t="str">
        <f>IF(C805=TRUE,_xlfn.XLOOKUP(Tabla135[[#This Row],[Id Riesgo]],Tabla13[Id Riesgo],Tabla13[Porcentaje Impacto],"",1),"")</f>
        <v/>
      </c>
      <c r="F805" s="290" t="str">
        <f t="shared" si="79"/>
        <v>RC80</v>
      </c>
      <c r="G805" s="414" t="b">
        <f>_xlfn.XLOOKUP(F805,Tabla13[Id Riesgo],Tabla13[Registro diligenciado],FALSE,1)</f>
        <v>0</v>
      </c>
      <c r="H805" s="290" t="str">
        <f>IF(G805,_xlfn.XLOOKUP(F805,Tabla6[Id Riesgo],Tabla6[DESCRIPCIÓN DEL RIESGO],FALSE,1),"")</f>
        <v/>
      </c>
      <c r="I805" s="327" t="str">
        <f>_xlfn.XLOOKUP(Tabla135[[#This Row],[Id Riesgo]],Tabla13[Id Riesgo],Tabla13[Probabilidad])</f>
        <v/>
      </c>
      <c r="J805" s="327" t="str">
        <f>_xlfn.XLOOKUP(Tabla135[[#This Row],[Id Riesgo]],Tabla13[Id Riesgo],Tabla13[Porcentaje Impacto],"",1)</f>
        <v/>
      </c>
      <c r="K805" s="311">
        <v>4</v>
      </c>
      <c r="L805" s="314"/>
      <c r="M805" s="314"/>
      <c r="N805" s="314"/>
      <c r="O805" s="295"/>
      <c r="P805" s="314"/>
      <c r="Q805" s="328" t="str">
        <f>_xlfn.TEXTJOIN(" ",TRUE,Tabla135[[#This Row],[Actividad - Acción ¿Qué?
Inicia con verbo]],Tabla135[[#This Row],[Complemento
(Observaciones o desviaciones)]])</f>
        <v/>
      </c>
      <c r="R805" s="295"/>
      <c r="S805" s="327" t="str">
        <f>_xlfn.XLOOKUP(Tabla135[[#This Row],[Tipo de control]],Tabla7[Tipo de control],Tabla7[Peso],"",1)</f>
        <v/>
      </c>
      <c r="T805" s="290" t="str">
        <f>_xlfn.XLOOKUP(Tabla135[[#This Row],[Tipo de control]],Tabla7[Tipo de control],Tabla7[Afectación matriz],"",1)</f>
        <v/>
      </c>
      <c r="U805" s="295"/>
      <c r="V805" s="327" t="str">
        <f>_xlfn.XLOOKUP(Tabla135[[#This Row],[Implementación]],Tabla11[Implementación],Tabla11[Peso],"",1)</f>
        <v/>
      </c>
      <c r="W805" s="295"/>
      <c r="X805" s="295"/>
      <c r="Y805" s="295"/>
      <c r="Z805" s="295"/>
      <c r="AA805" s="310" t="str">
        <f>IFERROR(Tabla135[[#This Row],[Peso del control]]+Tabla135[[#This Row],[Peso de la implementación]],"")</f>
        <v/>
      </c>
      <c r="AB805" s="310" t="str" cm="1">
        <f t="array" ref="AB805">IFERROR(IF(Tabla135[[#This Row],[Registro diligenciado]]=TRUE,_xlfn.IFS(AND(Tabla135[[#This Row],[No. de Control]]=1,Tabla135[[#This Row],[Desplazamiento en la Matriz]]="Probabilidad"),D805-(D805*Tabla135[[#This Row],[Valor del control]]),AND(Tabla135[[#This Row],[No. de Control]]&gt;1,Tabla135[[#This Row],[Desplazamiento en la Matriz]]="Probabilidad"),AB804-(AB804*Tabla135[[#This Row],[Valor del control]]),AND(Tabla135[[#This Row],[No. de Control]]=1,Tabla135[[#This Row],[Desplazamiento en la Matriz]]="Impacto"),D805,AND(Tabla135[[#This Row],[No. de Control]]&gt;1,Tabla135[[#This Row],[Desplazamiento en la Matriz]]="Impacto"),AB804),""),"")</f>
        <v/>
      </c>
      <c r="AC805" s="310" t="str" cm="1">
        <f t="array" ref="AC805">IFERROR(IF(Tabla135[[#This Row],[Registro diligenciado]]=TRUE,_xlfn.IFS(AND(Tabla135[[#This Row],[No. de Control]]=1,Tabla135[[#This Row],[Desplazamiento en la Matriz]]="Impacto"),E805-(E805*Tabla135[[#This Row],[Valor del control]]),AND(Tabla135[[#This Row],[No. de Control]]&gt;1,Tabla135[[#This Row],[Desplazamiento en la Matriz]]="Impacto"),AC804-(AC804*Tabla135[[#This Row],[Valor del control]]),AND(Tabla135[[#This Row],[No. de Control]]=1,Tabla135[[#This Row],[Desplazamiento en la Matriz]]="Probabilidad"),E805,AND(Tabla135[[#This Row],[No. de Control]]&gt;1,Tabla135[[#This Row],[Desplazamiento en la Matriz]]="Probabilidad"),AC804),""),"")</f>
        <v/>
      </c>
      <c r="AD805" s="310">
        <f>IFERROR(_xlfn.MINIFS(Tabla135[Probabilidad residual],Tabla135[Id Riesgo],Tabla135[[#This Row],[Id Riesgo]]),"")</f>
        <v>0</v>
      </c>
      <c r="AE805" s="310">
        <f>IFERROR(_xlfn.MINIFS(Tabla135[Impacto residual],Tabla135[Id Riesgo],Tabla135[[#This Row],[Id Riesgo]]),"")</f>
        <v>0</v>
      </c>
      <c r="AF805" s="310" t="str" cm="1">
        <f t="array" ref="AF8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5" s="310" t="str" cm="1">
        <f t="array" ref="AG8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5" s="213"/>
      <c r="AJ805" s="801">
        <f>_xlfn.MINIFS(Tabla135[Probabilidad residual],Tabla135[Id Riesgo],Tabla135[[#This Row],[Id Riesgo]])</f>
        <v>0</v>
      </c>
      <c r="AK805" s="801">
        <f>_xlfn.MINIFS(Tabla135[Impacto residual],Tabla135[Id Riesgo],Tabla135[[#This Row],[Id Riesgo]])</f>
        <v>0</v>
      </c>
      <c r="AL805" s="801"/>
      <c r="AM805" s="801"/>
      <c r="AN805" s="213"/>
      <c r="AO805" s="213"/>
      <c r="AP805" s="213"/>
      <c r="AQ805" s="213"/>
      <c r="AR805" s="213"/>
      <c r="AS805" s="213"/>
      <c r="AT805" s="213"/>
      <c r="AU805" s="213"/>
      <c r="AV805" s="213"/>
      <c r="AW805" s="213"/>
      <c r="AX805" s="213"/>
      <c r="AY805" s="213"/>
    </row>
    <row r="806" spans="1:51" ht="14.6" x14ac:dyDescent="0.4">
      <c r="A806" s="783" t="str">
        <f>Tabla135[[#This Row],[Id Riesgo]]</f>
        <v>RC80</v>
      </c>
      <c r="B806" s="784" t="str">
        <f>Tabla135[[#This Row],[Riesgo]]</f>
        <v/>
      </c>
      <c r="C806" s="776" t="b">
        <f>Tabla135[[#This Row],[Identificado en paso 1 y 2?]]</f>
        <v>0</v>
      </c>
      <c r="D806" s="801" t="str">
        <f>_xlfn.XLOOKUP(Tabla135[[#This Row],[Id Riesgo]],Tabla13[Id Riesgo],Tabla13[Probabilidad],"",1)</f>
        <v/>
      </c>
      <c r="E806" s="801" t="str">
        <f>IF(C806=TRUE,_xlfn.XLOOKUP(Tabla135[[#This Row],[Id Riesgo]],Tabla13[Id Riesgo],Tabla13[Porcentaje Impacto],"",1),"")</f>
        <v/>
      </c>
      <c r="F806" s="290" t="str">
        <f t="shared" si="79"/>
        <v>RC80</v>
      </c>
      <c r="G806" s="414" t="b">
        <f>_xlfn.XLOOKUP(F806,Tabla13[Id Riesgo],Tabla13[Registro diligenciado],FALSE,1)</f>
        <v>0</v>
      </c>
      <c r="H806" s="290" t="str">
        <f>IF(G806,_xlfn.XLOOKUP(F806,Tabla6[Id Riesgo],Tabla6[DESCRIPCIÓN DEL RIESGO],FALSE,1),"")</f>
        <v/>
      </c>
      <c r="I806" s="327" t="str">
        <f>_xlfn.XLOOKUP(Tabla135[[#This Row],[Id Riesgo]],Tabla13[Id Riesgo],Tabla13[Probabilidad])</f>
        <v/>
      </c>
      <c r="J806" s="327" t="str">
        <f>_xlfn.XLOOKUP(Tabla135[[#This Row],[Id Riesgo]],Tabla13[Id Riesgo],Tabla13[Porcentaje Impacto],"",1)</f>
        <v/>
      </c>
      <c r="K806" s="311">
        <v>5</v>
      </c>
      <c r="L806" s="314"/>
      <c r="M806" s="314"/>
      <c r="N806" s="314"/>
      <c r="O806" s="295"/>
      <c r="P806" s="314"/>
      <c r="Q806" s="328" t="str">
        <f>_xlfn.TEXTJOIN(" ",TRUE,Tabla135[[#This Row],[Actividad - Acción ¿Qué?
Inicia con verbo]],Tabla135[[#This Row],[Complemento
(Observaciones o desviaciones)]])</f>
        <v/>
      </c>
      <c r="R806" s="295"/>
      <c r="S806" s="327" t="str">
        <f>_xlfn.XLOOKUP(Tabla135[[#This Row],[Tipo de control]],Tabla7[Tipo de control],Tabla7[Peso],"",1)</f>
        <v/>
      </c>
      <c r="T806" s="290" t="str">
        <f>_xlfn.XLOOKUP(Tabla135[[#This Row],[Tipo de control]],Tabla7[Tipo de control],Tabla7[Afectación matriz],"",1)</f>
        <v/>
      </c>
      <c r="U806" s="295"/>
      <c r="V806" s="327" t="str">
        <f>_xlfn.XLOOKUP(Tabla135[[#This Row],[Implementación]],Tabla11[Implementación],Tabla11[Peso],"",1)</f>
        <v/>
      </c>
      <c r="W806" s="295"/>
      <c r="X806" s="295"/>
      <c r="Y806" s="295"/>
      <c r="Z806" s="295"/>
      <c r="AA806" s="310" t="str">
        <f>IFERROR(Tabla135[[#This Row],[Peso del control]]+Tabla135[[#This Row],[Peso de la implementación]],"")</f>
        <v/>
      </c>
      <c r="AB806" s="310" t="str" cm="1">
        <f t="array" ref="AB806">IFERROR(IF(Tabla135[[#This Row],[Registro diligenciado]]=TRUE,_xlfn.IFS(AND(Tabla135[[#This Row],[No. de Control]]=1,Tabla135[[#This Row],[Desplazamiento en la Matriz]]="Probabilidad"),D806-(D806*Tabla135[[#This Row],[Valor del control]]),AND(Tabla135[[#This Row],[No. de Control]]&gt;1,Tabla135[[#This Row],[Desplazamiento en la Matriz]]="Probabilidad"),AB805-(AB805*Tabla135[[#This Row],[Valor del control]]),AND(Tabla135[[#This Row],[No. de Control]]=1,Tabla135[[#This Row],[Desplazamiento en la Matriz]]="Impacto"),D806,AND(Tabla135[[#This Row],[No. de Control]]&gt;1,Tabla135[[#This Row],[Desplazamiento en la Matriz]]="Impacto"),AB805),""),"")</f>
        <v/>
      </c>
      <c r="AC806" s="310" t="str" cm="1">
        <f t="array" ref="AC806">IFERROR(IF(Tabla135[[#This Row],[Registro diligenciado]]=TRUE,_xlfn.IFS(AND(Tabla135[[#This Row],[No. de Control]]=1,Tabla135[[#This Row],[Desplazamiento en la Matriz]]="Impacto"),E806-(E806*Tabla135[[#This Row],[Valor del control]]),AND(Tabla135[[#This Row],[No. de Control]]&gt;1,Tabla135[[#This Row],[Desplazamiento en la Matriz]]="Impacto"),AC805-(AC805*Tabla135[[#This Row],[Valor del control]]),AND(Tabla135[[#This Row],[No. de Control]]=1,Tabla135[[#This Row],[Desplazamiento en la Matriz]]="Probabilidad"),E806,AND(Tabla135[[#This Row],[No. de Control]]&gt;1,Tabla135[[#This Row],[Desplazamiento en la Matriz]]="Probabilidad"),AC805),""),"")</f>
        <v/>
      </c>
      <c r="AD806" s="310">
        <f>IFERROR(_xlfn.MINIFS(Tabla135[Probabilidad residual],Tabla135[Id Riesgo],Tabla135[[#This Row],[Id Riesgo]]),"")</f>
        <v>0</v>
      </c>
      <c r="AE806" s="310">
        <f>IFERROR(_xlfn.MINIFS(Tabla135[Impacto residual],Tabla135[Id Riesgo],Tabla135[[#This Row],[Id Riesgo]]),"")</f>
        <v>0</v>
      </c>
      <c r="AF806" s="310" t="str" cm="1">
        <f t="array" ref="AF8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6" s="310" t="str" cm="1">
        <f t="array" ref="AG8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6" s="213"/>
      <c r="AJ806" s="801">
        <f>_xlfn.MINIFS(Tabla135[Probabilidad residual],Tabla135[Id Riesgo],Tabla135[[#This Row],[Id Riesgo]])</f>
        <v>0</v>
      </c>
      <c r="AK806" s="801">
        <f>_xlfn.MINIFS(Tabla135[Impacto residual],Tabla135[Id Riesgo],Tabla135[[#This Row],[Id Riesgo]])</f>
        <v>0</v>
      </c>
      <c r="AL806" s="801"/>
      <c r="AM806" s="801"/>
      <c r="AN806" s="213"/>
      <c r="AO806" s="213"/>
      <c r="AP806" s="213"/>
      <c r="AQ806" s="213"/>
      <c r="AR806" s="213"/>
      <c r="AS806" s="213"/>
      <c r="AT806" s="213"/>
      <c r="AU806" s="213"/>
      <c r="AV806" s="213"/>
      <c r="AW806" s="213"/>
      <c r="AX806" s="213"/>
      <c r="AY806" s="213"/>
    </row>
    <row r="807" spans="1:51" ht="14.6" x14ac:dyDescent="0.4">
      <c r="A807" s="783" t="str">
        <f>Tabla135[[#This Row],[Id Riesgo]]</f>
        <v>RC80</v>
      </c>
      <c r="B807" s="784" t="str">
        <f>Tabla135[[#This Row],[Riesgo]]</f>
        <v/>
      </c>
      <c r="C807" s="776" t="b">
        <f>Tabla135[[#This Row],[Identificado en paso 1 y 2?]]</f>
        <v>0</v>
      </c>
      <c r="D807" s="801" t="str">
        <f>_xlfn.XLOOKUP(Tabla135[[#This Row],[Id Riesgo]],Tabla13[Id Riesgo],Tabla13[Probabilidad],"",1)</f>
        <v/>
      </c>
      <c r="E807" s="801" t="str">
        <f>IF(C807=TRUE,_xlfn.XLOOKUP(Tabla135[[#This Row],[Id Riesgo]],Tabla13[Id Riesgo],Tabla13[Porcentaje Impacto],"",1),"")</f>
        <v/>
      </c>
      <c r="F807" s="290" t="str">
        <f t="shared" si="79"/>
        <v>RC80</v>
      </c>
      <c r="G807" s="414" t="b">
        <f>_xlfn.XLOOKUP(F807,Tabla13[Id Riesgo],Tabla13[Registro diligenciado],FALSE,1)</f>
        <v>0</v>
      </c>
      <c r="H807" s="290" t="str">
        <f>IF(G807,_xlfn.XLOOKUP(F807,Tabla6[Id Riesgo],Tabla6[DESCRIPCIÓN DEL RIESGO],FALSE,1),"")</f>
        <v/>
      </c>
      <c r="I807" s="327" t="str">
        <f>_xlfn.XLOOKUP(Tabla135[[#This Row],[Id Riesgo]],Tabla13[Id Riesgo],Tabla13[Probabilidad])</f>
        <v/>
      </c>
      <c r="J807" s="327" t="str">
        <f>_xlfn.XLOOKUP(Tabla135[[#This Row],[Id Riesgo]],Tabla13[Id Riesgo],Tabla13[Porcentaje Impacto],"",1)</f>
        <v/>
      </c>
      <c r="K807" s="311">
        <v>6</v>
      </c>
      <c r="L807" s="314"/>
      <c r="M807" s="314"/>
      <c r="N807" s="314"/>
      <c r="O807" s="295"/>
      <c r="P807" s="314"/>
      <c r="Q807" s="328" t="str">
        <f>_xlfn.TEXTJOIN(" ",TRUE,Tabla135[[#This Row],[Actividad - Acción ¿Qué?
Inicia con verbo]],Tabla135[[#This Row],[Complemento
(Observaciones o desviaciones)]])</f>
        <v/>
      </c>
      <c r="R807" s="295"/>
      <c r="S807" s="327" t="str">
        <f>_xlfn.XLOOKUP(Tabla135[[#This Row],[Tipo de control]],Tabla7[Tipo de control],Tabla7[Peso],"",1)</f>
        <v/>
      </c>
      <c r="T807" s="290" t="str">
        <f>_xlfn.XLOOKUP(Tabla135[[#This Row],[Tipo de control]],Tabla7[Tipo de control],Tabla7[Afectación matriz],"",1)</f>
        <v/>
      </c>
      <c r="U807" s="295"/>
      <c r="V807" s="327" t="str">
        <f>_xlfn.XLOOKUP(Tabla135[[#This Row],[Implementación]],Tabla11[Implementación],Tabla11[Peso],"",1)</f>
        <v/>
      </c>
      <c r="W807" s="295"/>
      <c r="X807" s="295"/>
      <c r="Y807" s="295"/>
      <c r="Z807" s="295"/>
      <c r="AA807" s="310" t="str">
        <f>IFERROR(Tabla135[[#This Row],[Peso del control]]+Tabla135[[#This Row],[Peso de la implementación]],"")</f>
        <v/>
      </c>
      <c r="AB807" s="310" t="str" cm="1">
        <f t="array" ref="AB807">IFERROR(IF(Tabla135[[#This Row],[Registro diligenciado]]=TRUE,_xlfn.IFS(AND(Tabla135[[#This Row],[No. de Control]]=1,Tabla135[[#This Row],[Desplazamiento en la Matriz]]="Probabilidad"),D807-(D807*Tabla135[[#This Row],[Valor del control]]),AND(Tabla135[[#This Row],[No. de Control]]&gt;1,Tabla135[[#This Row],[Desplazamiento en la Matriz]]="Probabilidad"),AB806-(AB806*Tabla135[[#This Row],[Valor del control]]),AND(Tabla135[[#This Row],[No. de Control]]=1,Tabla135[[#This Row],[Desplazamiento en la Matriz]]="Impacto"),D807,AND(Tabla135[[#This Row],[No. de Control]]&gt;1,Tabla135[[#This Row],[Desplazamiento en la Matriz]]="Impacto"),AB806),""),"")</f>
        <v/>
      </c>
      <c r="AC807" s="310" t="str" cm="1">
        <f t="array" ref="AC807">IFERROR(IF(Tabla135[[#This Row],[Registro diligenciado]]=TRUE,_xlfn.IFS(AND(Tabla135[[#This Row],[No. de Control]]=1,Tabla135[[#This Row],[Desplazamiento en la Matriz]]="Impacto"),E807-(E807*Tabla135[[#This Row],[Valor del control]]),AND(Tabla135[[#This Row],[No. de Control]]&gt;1,Tabla135[[#This Row],[Desplazamiento en la Matriz]]="Impacto"),AC806-(AC806*Tabla135[[#This Row],[Valor del control]]),AND(Tabla135[[#This Row],[No. de Control]]=1,Tabla135[[#This Row],[Desplazamiento en la Matriz]]="Probabilidad"),E807,AND(Tabla135[[#This Row],[No. de Control]]&gt;1,Tabla135[[#This Row],[Desplazamiento en la Matriz]]="Probabilidad"),AC806),""),"")</f>
        <v/>
      </c>
      <c r="AD807" s="310">
        <f>IFERROR(_xlfn.MINIFS(Tabla135[Probabilidad residual],Tabla135[Id Riesgo],Tabla135[[#This Row],[Id Riesgo]]),"")</f>
        <v>0</v>
      </c>
      <c r="AE807" s="310">
        <f>IFERROR(_xlfn.MINIFS(Tabla135[Impacto residual],Tabla135[Id Riesgo],Tabla135[[#This Row],[Id Riesgo]]),"")</f>
        <v>0</v>
      </c>
      <c r="AF807" s="310" t="str" cm="1">
        <f t="array" ref="AF8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7" s="310" t="str" cm="1">
        <f t="array" ref="AG8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7" s="213"/>
      <c r="AJ807" s="801">
        <f>_xlfn.MINIFS(Tabla135[Probabilidad residual],Tabla135[Id Riesgo],Tabla135[[#This Row],[Id Riesgo]])</f>
        <v>0</v>
      </c>
      <c r="AK807" s="801">
        <f>_xlfn.MINIFS(Tabla135[Impacto residual],Tabla135[Id Riesgo],Tabla135[[#This Row],[Id Riesgo]])</f>
        <v>0</v>
      </c>
      <c r="AL807" s="801"/>
      <c r="AM807" s="801"/>
      <c r="AN807" s="213"/>
      <c r="AO807" s="213"/>
      <c r="AP807" s="213"/>
      <c r="AQ807" s="213"/>
      <c r="AR807" s="213"/>
      <c r="AS807" s="213"/>
      <c r="AT807" s="213"/>
      <c r="AU807" s="213"/>
      <c r="AV807" s="213"/>
      <c r="AW807" s="213"/>
      <c r="AX807" s="213"/>
      <c r="AY807" s="213"/>
    </row>
    <row r="808" spans="1:51" ht="14.6" x14ac:dyDescent="0.4">
      <c r="A808" s="783" t="str">
        <f>Tabla135[[#This Row],[Id Riesgo]]</f>
        <v>RC80</v>
      </c>
      <c r="B808" s="784" t="str">
        <f>Tabla135[[#This Row],[Riesgo]]</f>
        <v/>
      </c>
      <c r="C808" s="776" t="b">
        <f>Tabla135[[#This Row],[Identificado en paso 1 y 2?]]</f>
        <v>0</v>
      </c>
      <c r="D808" s="801" t="str">
        <f>_xlfn.XLOOKUP(Tabla135[[#This Row],[Id Riesgo]],Tabla13[Id Riesgo],Tabla13[Probabilidad],"",1)</f>
        <v/>
      </c>
      <c r="E808" s="801" t="str">
        <f>IF(C808=TRUE,_xlfn.XLOOKUP(Tabla135[[#This Row],[Id Riesgo]],Tabla13[Id Riesgo],Tabla13[Porcentaje Impacto],"",1),"")</f>
        <v/>
      </c>
      <c r="F808" s="290" t="str">
        <f t="shared" si="79"/>
        <v>RC80</v>
      </c>
      <c r="G808" s="414" t="b">
        <f>_xlfn.XLOOKUP(F808,Tabla13[Id Riesgo],Tabla13[Registro diligenciado],FALSE,1)</f>
        <v>0</v>
      </c>
      <c r="H808" s="290" t="str">
        <f>IF(G808,_xlfn.XLOOKUP(F808,Tabla6[Id Riesgo],Tabla6[DESCRIPCIÓN DEL RIESGO],FALSE,1),"")</f>
        <v/>
      </c>
      <c r="I808" s="327" t="str">
        <f>_xlfn.XLOOKUP(Tabla135[[#This Row],[Id Riesgo]],Tabla13[Id Riesgo],Tabla13[Probabilidad])</f>
        <v/>
      </c>
      <c r="J808" s="327" t="str">
        <f>_xlfn.XLOOKUP(Tabla135[[#This Row],[Id Riesgo]],Tabla13[Id Riesgo],Tabla13[Porcentaje Impacto],"",1)</f>
        <v/>
      </c>
      <c r="K808" s="311">
        <v>7</v>
      </c>
      <c r="L808" s="314"/>
      <c r="M808" s="314"/>
      <c r="N808" s="314"/>
      <c r="O808" s="295"/>
      <c r="P808" s="314"/>
      <c r="Q808" s="328" t="str">
        <f>_xlfn.TEXTJOIN(" ",TRUE,Tabla135[[#This Row],[Actividad - Acción ¿Qué?
Inicia con verbo]],Tabla135[[#This Row],[Complemento
(Observaciones o desviaciones)]])</f>
        <v/>
      </c>
      <c r="R808" s="295"/>
      <c r="S808" s="327" t="str">
        <f>_xlfn.XLOOKUP(Tabla135[[#This Row],[Tipo de control]],Tabla7[Tipo de control],Tabla7[Peso],"",1)</f>
        <v/>
      </c>
      <c r="T808" s="290" t="str">
        <f>_xlfn.XLOOKUP(Tabla135[[#This Row],[Tipo de control]],Tabla7[Tipo de control],Tabla7[Afectación matriz],"",1)</f>
        <v/>
      </c>
      <c r="U808" s="295"/>
      <c r="V808" s="327" t="str">
        <f>_xlfn.XLOOKUP(Tabla135[[#This Row],[Implementación]],Tabla11[Implementación],Tabla11[Peso],"",1)</f>
        <v/>
      </c>
      <c r="W808" s="295"/>
      <c r="X808" s="295"/>
      <c r="Y808" s="295"/>
      <c r="Z808" s="295"/>
      <c r="AA808" s="310" t="str">
        <f>IFERROR(Tabla135[[#This Row],[Peso del control]]+Tabla135[[#This Row],[Peso de la implementación]],"")</f>
        <v/>
      </c>
      <c r="AB808" s="310" t="str" cm="1">
        <f t="array" ref="AB808">IFERROR(IF(Tabla135[[#This Row],[Registro diligenciado]]=TRUE,_xlfn.IFS(AND(Tabla135[[#This Row],[No. de Control]]=1,Tabla135[[#This Row],[Desplazamiento en la Matriz]]="Probabilidad"),D808-(D808*Tabla135[[#This Row],[Valor del control]]),AND(Tabla135[[#This Row],[No. de Control]]&gt;1,Tabla135[[#This Row],[Desplazamiento en la Matriz]]="Probabilidad"),AB807-(AB807*Tabla135[[#This Row],[Valor del control]]),AND(Tabla135[[#This Row],[No. de Control]]=1,Tabla135[[#This Row],[Desplazamiento en la Matriz]]="Impacto"),D808,AND(Tabla135[[#This Row],[No. de Control]]&gt;1,Tabla135[[#This Row],[Desplazamiento en la Matriz]]="Impacto"),AB807),""),"")</f>
        <v/>
      </c>
      <c r="AC808" s="310" t="str" cm="1">
        <f t="array" ref="AC808">IFERROR(IF(Tabla135[[#This Row],[Registro diligenciado]]=TRUE,_xlfn.IFS(AND(Tabla135[[#This Row],[No. de Control]]=1,Tabla135[[#This Row],[Desplazamiento en la Matriz]]="Impacto"),E808-(E808*Tabla135[[#This Row],[Valor del control]]),AND(Tabla135[[#This Row],[No. de Control]]&gt;1,Tabla135[[#This Row],[Desplazamiento en la Matriz]]="Impacto"),AC807-(AC807*Tabla135[[#This Row],[Valor del control]]),AND(Tabla135[[#This Row],[No. de Control]]=1,Tabla135[[#This Row],[Desplazamiento en la Matriz]]="Probabilidad"),E808,AND(Tabla135[[#This Row],[No. de Control]]&gt;1,Tabla135[[#This Row],[Desplazamiento en la Matriz]]="Probabilidad"),AC807),""),"")</f>
        <v/>
      </c>
      <c r="AD808" s="310">
        <f>IFERROR(_xlfn.MINIFS(Tabla135[Probabilidad residual],Tabla135[Id Riesgo],Tabla135[[#This Row],[Id Riesgo]]),"")</f>
        <v>0</v>
      </c>
      <c r="AE808" s="310">
        <f>IFERROR(_xlfn.MINIFS(Tabla135[Impacto residual],Tabla135[Id Riesgo],Tabla135[[#This Row],[Id Riesgo]]),"")</f>
        <v>0</v>
      </c>
      <c r="AF808" s="310" t="str" cm="1">
        <f t="array" ref="AF8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8" s="310" t="str" cm="1">
        <f t="array" ref="AG8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8" s="213"/>
      <c r="AJ808" s="801">
        <f>_xlfn.MINIFS(Tabla135[Probabilidad residual],Tabla135[Id Riesgo],Tabla135[[#This Row],[Id Riesgo]])</f>
        <v>0</v>
      </c>
      <c r="AK808" s="801">
        <f>_xlfn.MINIFS(Tabla135[Impacto residual],Tabla135[Id Riesgo],Tabla135[[#This Row],[Id Riesgo]])</f>
        <v>0</v>
      </c>
      <c r="AL808" s="801"/>
      <c r="AM808" s="801"/>
      <c r="AN808" s="213"/>
      <c r="AO808" s="213"/>
      <c r="AP808" s="213"/>
      <c r="AQ808" s="213"/>
      <c r="AR808" s="213"/>
      <c r="AS808" s="213"/>
      <c r="AT808" s="213"/>
      <c r="AU808" s="213"/>
      <c r="AV808" s="213"/>
      <c r="AW808" s="213"/>
      <c r="AX808" s="213"/>
      <c r="AY808" s="213"/>
    </row>
    <row r="809" spans="1:51" ht="14.6" x14ac:dyDescent="0.4">
      <c r="A809" s="783" t="str">
        <f>Tabla135[[#This Row],[Id Riesgo]]</f>
        <v>RC80</v>
      </c>
      <c r="B809" s="784" t="str">
        <f>Tabla135[[#This Row],[Riesgo]]</f>
        <v/>
      </c>
      <c r="C809" s="776" t="b">
        <f>Tabla135[[#This Row],[Identificado en paso 1 y 2?]]</f>
        <v>0</v>
      </c>
      <c r="D809" s="801" t="str">
        <f>_xlfn.XLOOKUP(Tabla135[[#This Row],[Id Riesgo]],Tabla13[Id Riesgo],Tabla13[Probabilidad],"",1)</f>
        <v/>
      </c>
      <c r="E809" s="801" t="str">
        <f>IF(C809=TRUE,_xlfn.XLOOKUP(Tabla135[[#This Row],[Id Riesgo]],Tabla13[Id Riesgo],Tabla13[Porcentaje Impacto],"",1),"")</f>
        <v/>
      </c>
      <c r="F809" s="290" t="str">
        <f t="shared" si="79"/>
        <v>RC80</v>
      </c>
      <c r="G809" s="414" t="b">
        <f>_xlfn.XLOOKUP(F809,Tabla13[Id Riesgo],Tabla13[Registro diligenciado],FALSE,1)</f>
        <v>0</v>
      </c>
      <c r="H809" s="290" t="str">
        <f>IF(G809,_xlfn.XLOOKUP(F809,Tabla6[Id Riesgo],Tabla6[DESCRIPCIÓN DEL RIESGO],FALSE,1),"")</f>
        <v/>
      </c>
      <c r="I809" s="327" t="str">
        <f>_xlfn.XLOOKUP(Tabla135[[#This Row],[Id Riesgo]],Tabla13[Id Riesgo],Tabla13[Probabilidad])</f>
        <v/>
      </c>
      <c r="J809" s="327" t="str">
        <f>_xlfn.XLOOKUP(Tabla135[[#This Row],[Id Riesgo]],Tabla13[Id Riesgo],Tabla13[Porcentaje Impacto],"",1)</f>
        <v/>
      </c>
      <c r="K809" s="311">
        <v>8</v>
      </c>
      <c r="L809" s="314"/>
      <c r="M809" s="314"/>
      <c r="N809" s="314"/>
      <c r="O809" s="295"/>
      <c r="P809" s="314"/>
      <c r="Q809" s="328" t="str">
        <f>_xlfn.TEXTJOIN(" ",TRUE,Tabla135[[#This Row],[Actividad - Acción ¿Qué?
Inicia con verbo]],Tabla135[[#This Row],[Complemento
(Observaciones o desviaciones)]])</f>
        <v/>
      </c>
      <c r="R809" s="295"/>
      <c r="S809" s="327" t="str">
        <f>_xlfn.XLOOKUP(Tabla135[[#This Row],[Tipo de control]],Tabla7[Tipo de control],Tabla7[Peso],"",1)</f>
        <v/>
      </c>
      <c r="T809" s="290" t="str">
        <f>_xlfn.XLOOKUP(Tabla135[[#This Row],[Tipo de control]],Tabla7[Tipo de control],Tabla7[Afectación matriz],"",1)</f>
        <v/>
      </c>
      <c r="U809" s="295"/>
      <c r="V809" s="327" t="str">
        <f>_xlfn.XLOOKUP(Tabla135[[#This Row],[Implementación]],Tabla11[Implementación],Tabla11[Peso],"",1)</f>
        <v/>
      </c>
      <c r="W809" s="295"/>
      <c r="X809" s="295"/>
      <c r="Y809" s="295"/>
      <c r="Z809" s="295"/>
      <c r="AA809" s="310" t="str">
        <f>IFERROR(Tabla135[[#This Row],[Peso del control]]+Tabla135[[#This Row],[Peso de la implementación]],"")</f>
        <v/>
      </c>
      <c r="AB809" s="310" t="str" cm="1">
        <f t="array" ref="AB809">IFERROR(IF(Tabla135[[#This Row],[Registro diligenciado]]=TRUE,_xlfn.IFS(AND(Tabla135[[#This Row],[No. de Control]]=1,Tabla135[[#This Row],[Desplazamiento en la Matriz]]="Probabilidad"),D809-(D809*Tabla135[[#This Row],[Valor del control]]),AND(Tabla135[[#This Row],[No. de Control]]&gt;1,Tabla135[[#This Row],[Desplazamiento en la Matriz]]="Probabilidad"),AB808-(AB808*Tabla135[[#This Row],[Valor del control]]),AND(Tabla135[[#This Row],[No. de Control]]=1,Tabla135[[#This Row],[Desplazamiento en la Matriz]]="Impacto"),D809,AND(Tabla135[[#This Row],[No. de Control]]&gt;1,Tabla135[[#This Row],[Desplazamiento en la Matriz]]="Impacto"),AB808),""),"")</f>
        <v/>
      </c>
      <c r="AC809" s="310" t="str" cm="1">
        <f t="array" ref="AC809">IFERROR(IF(Tabla135[[#This Row],[Registro diligenciado]]=TRUE,_xlfn.IFS(AND(Tabla135[[#This Row],[No. de Control]]=1,Tabla135[[#This Row],[Desplazamiento en la Matriz]]="Impacto"),E809-(E809*Tabla135[[#This Row],[Valor del control]]),AND(Tabla135[[#This Row],[No. de Control]]&gt;1,Tabla135[[#This Row],[Desplazamiento en la Matriz]]="Impacto"),AC808-(AC808*Tabla135[[#This Row],[Valor del control]]),AND(Tabla135[[#This Row],[No. de Control]]=1,Tabla135[[#This Row],[Desplazamiento en la Matriz]]="Probabilidad"),E809,AND(Tabla135[[#This Row],[No. de Control]]&gt;1,Tabla135[[#This Row],[Desplazamiento en la Matriz]]="Probabilidad"),AC808),""),"")</f>
        <v/>
      </c>
      <c r="AD809" s="310">
        <f>IFERROR(_xlfn.MINIFS(Tabla135[Probabilidad residual],Tabla135[Id Riesgo],Tabla135[[#This Row],[Id Riesgo]]),"")</f>
        <v>0</v>
      </c>
      <c r="AE809" s="310">
        <f>IFERROR(_xlfn.MINIFS(Tabla135[Impacto residual],Tabla135[Id Riesgo],Tabla135[[#This Row],[Id Riesgo]]),"")</f>
        <v>0</v>
      </c>
      <c r="AF809" s="310" t="str" cm="1">
        <f t="array" ref="AF8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09" s="310" t="str" cm="1">
        <f t="array" ref="AG8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09" s="213"/>
      <c r="AJ809" s="801">
        <f>_xlfn.MINIFS(Tabla135[Probabilidad residual],Tabla135[Id Riesgo],Tabla135[[#This Row],[Id Riesgo]])</f>
        <v>0</v>
      </c>
      <c r="AK809" s="801">
        <f>_xlfn.MINIFS(Tabla135[Impacto residual],Tabla135[Id Riesgo],Tabla135[[#This Row],[Id Riesgo]])</f>
        <v>0</v>
      </c>
      <c r="AL809" s="801"/>
      <c r="AM809" s="801"/>
      <c r="AN809" s="213"/>
      <c r="AO809" s="213"/>
      <c r="AP809" s="213"/>
      <c r="AQ809" s="213"/>
      <c r="AR809" s="213"/>
      <c r="AS809" s="213"/>
      <c r="AT809" s="213"/>
      <c r="AU809" s="213"/>
      <c r="AV809" s="213"/>
      <c r="AW809" s="213"/>
      <c r="AX809" s="213"/>
      <c r="AY809" s="213"/>
    </row>
    <row r="810" spans="1:51" ht="14.6" x14ac:dyDescent="0.4">
      <c r="A810" s="783" t="str">
        <f>Tabla135[[#This Row],[Id Riesgo]]</f>
        <v>RC80</v>
      </c>
      <c r="B810" s="784" t="str">
        <f>Tabla135[[#This Row],[Riesgo]]</f>
        <v/>
      </c>
      <c r="C810" s="776" t="b">
        <f>Tabla135[[#This Row],[Identificado en paso 1 y 2?]]</f>
        <v>0</v>
      </c>
      <c r="D810" s="801" t="str">
        <f>_xlfn.XLOOKUP(Tabla135[[#This Row],[Id Riesgo]],Tabla13[Id Riesgo],Tabla13[Probabilidad],"",1)</f>
        <v/>
      </c>
      <c r="E810" s="801" t="str">
        <f>IF(C810=TRUE,_xlfn.XLOOKUP(Tabla135[[#This Row],[Id Riesgo]],Tabla13[Id Riesgo],Tabla13[Porcentaje Impacto],"",1),"")</f>
        <v/>
      </c>
      <c r="F810" s="290" t="str">
        <f t="shared" si="79"/>
        <v>RC80</v>
      </c>
      <c r="G810" s="414" t="b">
        <f>_xlfn.XLOOKUP(F810,Tabla13[Id Riesgo],Tabla13[Registro diligenciado],FALSE,1)</f>
        <v>0</v>
      </c>
      <c r="H810" s="290" t="str">
        <f>IF(G810,_xlfn.XLOOKUP(F810,Tabla6[Id Riesgo],Tabla6[DESCRIPCIÓN DEL RIESGO],FALSE,1),"")</f>
        <v/>
      </c>
      <c r="I810" s="327" t="str">
        <f>_xlfn.XLOOKUP(Tabla135[[#This Row],[Id Riesgo]],Tabla13[Id Riesgo],Tabla13[Probabilidad])</f>
        <v/>
      </c>
      <c r="J810" s="327" t="str">
        <f>_xlfn.XLOOKUP(Tabla135[[#This Row],[Id Riesgo]],Tabla13[Id Riesgo],Tabla13[Porcentaje Impacto],"",1)</f>
        <v/>
      </c>
      <c r="K810" s="311">
        <v>9</v>
      </c>
      <c r="L810" s="314"/>
      <c r="M810" s="314"/>
      <c r="N810" s="314"/>
      <c r="O810" s="295"/>
      <c r="P810" s="314"/>
      <c r="Q810" s="328" t="str">
        <f>_xlfn.TEXTJOIN(" ",TRUE,Tabla135[[#This Row],[Actividad - Acción ¿Qué?
Inicia con verbo]],Tabla135[[#This Row],[Complemento
(Observaciones o desviaciones)]])</f>
        <v/>
      </c>
      <c r="R810" s="295"/>
      <c r="S810" s="327" t="str">
        <f>_xlfn.XLOOKUP(Tabla135[[#This Row],[Tipo de control]],Tabla7[Tipo de control],Tabla7[Peso],"",1)</f>
        <v/>
      </c>
      <c r="T810" s="290" t="str">
        <f>_xlfn.XLOOKUP(Tabla135[[#This Row],[Tipo de control]],Tabla7[Tipo de control],Tabla7[Afectación matriz],"",1)</f>
        <v/>
      </c>
      <c r="U810" s="295"/>
      <c r="V810" s="327" t="str">
        <f>_xlfn.XLOOKUP(Tabla135[[#This Row],[Implementación]],Tabla11[Implementación],Tabla11[Peso],"",1)</f>
        <v/>
      </c>
      <c r="W810" s="295"/>
      <c r="X810" s="295"/>
      <c r="Y810" s="295"/>
      <c r="Z810" s="295"/>
      <c r="AA810" s="310" t="str">
        <f>IFERROR(Tabla135[[#This Row],[Peso del control]]+Tabla135[[#This Row],[Peso de la implementación]],"")</f>
        <v/>
      </c>
      <c r="AB810" s="310" t="str" cm="1">
        <f t="array" ref="AB810">IFERROR(IF(Tabla135[[#This Row],[Registro diligenciado]]=TRUE,_xlfn.IFS(AND(Tabla135[[#This Row],[No. de Control]]=1,Tabla135[[#This Row],[Desplazamiento en la Matriz]]="Probabilidad"),D810-(D810*Tabla135[[#This Row],[Valor del control]]),AND(Tabla135[[#This Row],[No. de Control]]&gt;1,Tabla135[[#This Row],[Desplazamiento en la Matriz]]="Probabilidad"),AB809-(AB809*Tabla135[[#This Row],[Valor del control]]),AND(Tabla135[[#This Row],[No. de Control]]=1,Tabla135[[#This Row],[Desplazamiento en la Matriz]]="Impacto"),D810,AND(Tabla135[[#This Row],[No. de Control]]&gt;1,Tabla135[[#This Row],[Desplazamiento en la Matriz]]="Impacto"),AB809),""),"")</f>
        <v/>
      </c>
      <c r="AC810" s="310" t="str" cm="1">
        <f t="array" ref="AC810">IFERROR(IF(Tabla135[[#This Row],[Registro diligenciado]]=TRUE,_xlfn.IFS(AND(Tabla135[[#This Row],[No. de Control]]=1,Tabla135[[#This Row],[Desplazamiento en la Matriz]]="Impacto"),E810-(E810*Tabla135[[#This Row],[Valor del control]]),AND(Tabla135[[#This Row],[No. de Control]]&gt;1,Tabla135[[#This Row],[Desplazamiento en la Matriz]]="Impacto"),AC809-(AC809*Tabla135[[#This Row],[Valor del control]]),AND(Tabla135[[#This Row],[No. de Control]]=1,Tabla135[[#This Row],[Desplazamiento en la Matriz]]="Probabilidad"),E810,AND(Tabla135[[#This Row],[No. de Control]]&gt;1,Tabla135[[#This Row],[Desplazamiento en la Matriz]]="Probabilidad"),AC809),""),"")</f>
        <v/>
      </c>
      <c r="AD810" s="310">
        <f>IFERROR(_xlfn.MINIFS(Tabla135[Probabilidad residual],Tabla135[Id Riesgo],Tabla135[[#This Row],[Id Riesgo]]),"")</f>
        <v>0</v>
      </c>
      <c r="AE810" s="310">
        <f>IFERROR(_xlfn.MINIFS(Tabla135[Impacto residual],Tabla135[Id Riesgo],Tabla135[[#This Row],[Id Riesgo]]),"")</f>
        <v>0</v>
      </c>
      <c r="AF810" s="310" t="str" cm="1">
        <f t="array" ref="AF8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0" s="310" t="str" cm="1">
        <f t="array" ref="AG8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0" s="213"/>
      <c r="AJ810" s="801">
        <f>_xlfn.MINIFS(Tabla135[Probabilidad residual],Tabla135[Id Riesgo],Tabla135[[#This Row],[Id Riesgo]])</f>
        <v>0</v>
      </c>
      <c r="AK810" s="801">
        <f>_xlfn.MINIFS(Tabla135[Impacto residual],Tabla135[Id Riesgo],Tabla135[[#This Row],[Id Riesgo]])</f>
        <v>0</v>
      </c>
      <c r="AL810" s="801"/>
      <c r="AM810" s="801"/>
      <c r="AN810" s="213"/>
      <c r="AO810" s="213"/>
      <c r="AP810" s="213"/>
      <c r="AQ810" s="213"/>
      <c r="AR810" s="213"/>
      <c r="AS810" s="213"/>
      <c r="AT810" s="213"/>
      <c r="AU810" s="213"/>
      <c r="AV810" s="213"/>
      <c r="AW810" s="213"/>
      <c r="AX810" s="213"/>
      <c r="AY810" s="213"/>
    </row>
    <row r="811" spans="1:51" ht="14.6" x14ac:dyDescent="0.4">
      <c r="A811" s="783" t="str">
        <f>Tabla135[[#This Row],[Id Riesgo]]</f>
        <v>RC80</v>
      </c>
      <c r="B811" s="784" t="str">
        <f>Tabla135[[#This Row],[Riesgo]]</f>
        <v/>
      </c>
      <c r="C811" s="776" t="b">
        <f>Tabla135[[#This Row],[Identificado en paso 1 y 2?]]</f>
        <v>0</v>
      </c>
      <c r="D811" s="801" t="str">
        <f>_xlfn.XLOOKUP(Tabla135[[#This Row],[Id Riesgo]],Tabla13[Id Riesgo],Tabla13[Probabilidad],"",1)</f>
        <v/>
      </c>
      <c r="E811" s="801" t="str">
        <f>IF(C811=TRUE,_xlfn.XLOOKUP(Tabla135[[#This Row],[Id Riesgo]],Tabla13[Id Riesgo],Tabla13[Porcentaje Impacto],"",1),"")</f>
        <v/>
      </c>
      <c r="F811" s="290" t="str">
        <f t="shared" si="79"/>
        <v>RC80</v>
      </c>
      <c r="G811" s="414" t="b">
        <f>_xlfn.XLOOKUP(F811,Tabla13[Id Riesgo],Tabla13[Registro diligenciado],FALSE,1)</f>
        <v>0</v>
      </c>
      <c r="H811" s="290" t="str">
        <f>IF(G811,_xlfn.XLOOKUP(F811,Tabla6[Id Riesgo],Tabla6[DESCRIPCIÓN DEL RIESGO],FALSE,1),"")</f>
        <v/>
      </c>
      <c r="I811" s="327" t="str">
        <f>_xlfn.XLOOKUP(Tabla135[[#This Row],[Id Riesgo]],Tabla13[Id Riesgo],Tabla13[Probabilidad])</f>
        <v/>
      </c>
      <c r="J811" s="327" t="str">
        <f>_xlfn.XLOOKUP(Tabla135[[#This Row],[Id Riesgo]],Tabla13[Id Riesgo],Tabla13[Porcentaje Impacto],"",1)</f>
        <v/>
      </c>
      <c r="K811" s="311">
        <v>10</v>
      </c>
      <c r="L811" s="314"/>
      <c r="M811" s="314"/>
      <c r="N811" s="314"/>
      <c r="O811" s="295"/>
      <c r="P811" s="314"/>
      <c r="Q811" s="328" t="str">
        <f>_xlfn.TEXTJOIN(" ",TRUE,Tabla135[[#This Row],[Actividad - Acción ¿Qué?
Inicia con verbo]],Tabla135[[#This Row],[Complemento
(Observaciones o desviaciones)]])</f>
        <v/>
      </c>
      <c r="R811" s="295"/>
      <c r="S811" s="327" t="str">
        <f>_xlfn.XLOOKUP(Tabla135[[#This Row],[Tipo de control]],Tabla7[Tipo de control],Tabla7[Peso],"",1)</f>
        <v/>
      </c>
      <c r="T811" s="290" t="str">
        <f>_xlfn.XLOOKUP(Tabla135[[#This Row],[Tipo de control]],Tabla7[Tipo de control],Tabla7[Afectación matriz],"",1)</f>
        <v/>
      </c>
      <c r="U811" s="295"/>
      <c r="V811" s="327" t="str">
        <f>_xlfn.XLOOKUP(Tabla135[[#This Row],[Implementación]],Tabla11[Implementación],Tabla11[Peso],"",1)</f>
        <v/>
      </c>
      <c r="W811" s="295"/>
      <c r="X811" s="295"/>
      <c r="Y811" s="295"/>
      <c r="Z811" s="295"/>
      <c r="AA811" s="310" t="str">
        <f>IFERROR(Tabla135[[#This Row],[Peso del control]]+Tabla135[[#This Row],[Peso de la implementación]],"")</f>
        <v/>
      </c>
      <c r="AB811" s="310" t="str" cm="1">
        <f t="array" ref="AB811">IFERROR(IF(Tabla135[[#This Row],[Registro diligenciado]]=TRUE,_xlfn.IFS(AND(Tabla135[[#This Row],[No. de Control]]=1,Tabla135[[#This Row],[Desplazamiento en la Matriz]]="Probabilidad"),D811-(D811*Tabla135[[#This Row],[Valor del control]]),AND(Tabla135[[#This Row],[No. de Control]]&gt;1,Tabla135[[#This Row],[Desplazamiento en la Matriz]]="Probabilidad"),AB810-(AB810*Tabla135[[#This Row],[Valor del control]]),AND(Tabla135[[#This Row],[No. de Control]]=1,Tabla135[[#This Row],[Desplazamiento en la Matriz]]="Impacto"),D811,AND(Tabla135[[#This Row],[No. de Control]]&gt;1,Tabla135[[#This Row],[Desplazamiento en la Matriz]]="Impacto"),AB810),""),"")</f>
        <v/>
      </c>
      <c r="AC811" s="310" t="str" cm="1">
        <f t="array" ref="AC811">IFERROR(IF(Tabla135[[#This Row],[Registro diligenciado]]=TRUE,_xlfn.IFS(AND(Tabla135[[#This Row],[No. de Control]]=1,Tabla135[[#This Row],[Desplazamiento en la Matriz]]="Impacto"),E811-(E811*Tabla135[[#This Row],[Valor del control]]),AND(Tabla135[[#This Row],[No. de Control]]&gt;1,Tabla135[[#This Row],[Desplazamiento en la Matriz]]="Impacto"),AC810-(AC810*Tabla135[[#This Row],[Valor del control]]),AND(Tabla135[[#This Row],[No. de Control]]=1,Tabla135[[#This Row],[Desplazamiento en la Matriz]]="Probabilidad"),E811,AND(Tabla135[[#This Row],[No. de Control]]&gt;1,Tabla135[[#This Row],[Desplazamiento en la Matriz]]="Probabilidad"),AC810),""),"")</f>
        <v/>
      </c>
      <c r="AD811" s="310">
        <f>IFERROR(_xlfn.MINIFS(Tabla135[Probabilidad residual],Tabla135[Id Riesgo],Tabla135[[#This Row],[Id Riesgo]]),"")</f>
        <v>0</v>
      </c>
      <c r="AE811" s="310">
        <f>IFERROR(_xlfn.MINIFS(Tabla135[Impacto residual],Tabla135[Id Riesgo],Tabla135[[#This Row],[Id Riesgo]]),"")</f>
        <v>0</v>
      </c>
      <c r="AF811" s="310" t="str" cm="1">
        <f t="array" ref="AF8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1" s="310" t="str" cm="1">
        <f t="array" ref="AG8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1" s="213"/>
      <c r="AJ811" s="801">
        <f>_xlfn.MINIFS(Tabla135[Probabilidad residual],Tabla135[Id Riesgo],Tabla135[[#This Row],[Id Riesgo]])</f>
        <v>0</v>
      </c>
      <c r="AK811" s="801">
        <f>_xlfn.MINIFS(Tabla135[Impacto residual],Tabla135[Id Riesgo],Tabla135[[#This Row],[Id Riesgo]])</f>
        <v>0</v>
      </c>
      <c r="AL811" s="801"/>
      <c r="AM811" s="801"/>
      <c r="AN811" s="213"/>
      <c r="AO811" s="213"/>
      <c r="AP811" s="213"/>
      <c r="AQ811" s="213"/>
      <c r="AR811" s="213"/>
      <c r="AS811" s="213"/>
      <c r="AT811" s="213"/>
      <c r="AU811" s="213"/>
      <c r="AV811" s="213"/>
      <c r="AW811" s="213"/>
      <c r="AX811" s="213"/>
      <c r="AY811" s="213"/>
    </row>
    <row r="812" spans="1:51" ht="14.6" x14ac:dyDescent="0.4">
      <c r="A812" s="783" t="str">
        <f>Tabla135[[#This Row],[Id Riesgo]]</f>
        <v>RC81</v>
      </c>
      <c r="B812" s="784" t="str">
        <f>Tabla135[[#This Row],[Riesgo]]</f>
        <v/>
      </c>
      <c r="C812" s="776" t="b">
        <f>Tabla135[[#This Row],[Identificado en paso 1 y 2?]]</f>
        <v>0</v>
      </c>
      <c r="D812" s="801" t="str">
        <f>_xlfn.XLOOKUP(Tabla135[[#This Row],[Id Riesgo]],Tabla13[Id Riesgo],Tabla13[Probabilidad],"",1)</f>
        <v/>
      </c>
      <c r="E812" s="801" t="str">
        <f>IF(C812=TRUE,_xlfn.XLOOKUP(Tabla135[[#This Row],[Id Riesgo]],Tabla13[Id Riesgo],Tabla13[Porcentaje Impacto],"",1),"")</f>
        <v/>
      </c>
      <c r="F812" s="290" t="s">
        <v>672</v>
      </c>
      <c r="G812" s="414" t="b">
        <f>_xlfn.XLOOKUP(F812,Tabla13[Id Riesgo],Tabla13[Registro diligenciado],FALSE,1)</f>
        <v>0</v>
      </c>
      <c r="H812" s="290" t="str">
        <f>IF(G812,_xlfn.XLOOKUP(F812,Tabla6[Id Riesgo],Tabla6[DESCRIPCIÓN DEL RIESGO],FALSE,1),"")</f>
        <v/>
      </c>
      <c r="I812" s="327" t="str">
        <f>_xlfn.XLOOKUP(Tabla135[[#This Row],[Id Riesgo]],Tabla13[Id Riesgo],Tabla13[Probabilidad])</f>
        <v/>
      </c>
      <c r="J812" s="327" t="str">
        <f>_xlfn.XLOOKUP(Tabla135[[#This Row],[Id Riesgo]],Tabla13[Id Riesgo],Tabla13[Porcentaje Impacto],"",1)</f>
        <v/>
      </c>
      <c r="K812" s="311">
        <v>1</v>
      </c>
      <c r="L812" s="314"/>
      <c r="M812" s="314"/>
      <c r="N812" s="314"/>
      <c r="O812" s="295"/>
      <c r="P812" s="314"/>
      <c r="Q812" s="328" t="str">
        <f>_xlfn.TEXTJOIN(" ",TRUE,Tabla135[[#This Row],[Actividad - Acción ¿Qué?
Inicia con verbo]],Tabla135[[#This Row],[Complemento
(Observaciones o desviaciones)]])</f>
        <v/>
      </c>
      <c r="R812" s="295"/>
      <c r="S812" s="327" t="str">
        <f>_xlfn.XLOOKUP(Tabla135[[#This Row],[Tipo de control]],Tabla7[Tipo de control],Tabla7[Peso],"",1)</f>
        <v/>
      </c>
      <c r="T812" s="290" t="str">
        <f>_xlfn.XLOOKUP(Tabla135[[#This Row],[Tipo de control]],Tabla7[Tipo de control],Tabla7[Afectación matriz],"",1)</f>
        <v/>
      </c>
      <c r="U812" s="295"/>
      <c r="V812" s="327" t="str">
        <f>_xlfn.XLOOKUP(Tabla135[[#This Row],[Implementación]],Tabla11[Implementación],Tabla11[Peso],"",1)</f>
        <v/>
      </c>
      <c r="W812" s="295"/>
      <c r="X812" s="295"/>
      <c r="Y812" s="295"/>
      <c r="Z812" s="295"/>
      <c r="AA812" s="310" t="str">
        <f>IFERROR(Tabla135[[#This Row],[Peso del control]]+Tabla135[[#This Row],[Peso de la implementación]],"")</f>
        <v/>
      </c>
      <c r="AB812" s="310" t="str" cm="1">
        <f t="array" ref="AB812">IFERROR(IF(Tabla135[[#This Row],[Registro diligenciado]]=TRUE,_xlfn.IFS(AND(Tabla135[[#This Row],[No. de Control]]=1,Tabla135[[#This Row],[Desplazamiento en la Matriz]]="Probabilidad"),D812-(D812*Tabla135[[#This Row],[Valor del control]]),AND(Tabla135[[#This Row],[No. de Control]]&gt;1,Tabla135[[#This Row],[Desplazamiento en la Matriz]]="Probabilidad"),AB811-(AB811*Tabla135[[#This Row],[Valor del control]]),AND(Tabla135[[#This Row],[No. de Control]]=1,Tabla135[[#This Row],[Desplazamiento en la Matriz]]="Impacto"),D812,AND(Tabla135[[#This Row],[No. de Control]]&gt;1,Tabla135[[#This Row],[Desplazamiento en la Matriz]]="Impacto"),AB811),""),"")</f>
        <v/>
      </c>
      <c r="AC812" s="310" t="str" cm="1">
        <f t="array" ref="AC812">IFERROR(IF(Tabla135[[#This Row],[Registro diligenciado]]=TRUE,_xlfn.IFS(AND(Tabla135[[#This Row],[No. de Control]]=1,Tabla135[[#This Row],[Desplazamiento en la Matriz]]="Impacto"),E812-(E812*Tabla135[[#This Row],[Valor del control]]),AND(Tabla135[[#This Row],[No. de Control]]&gt;1,Tabla135[[#This Row],[Desplazamiento en la Matriz]]="Impacto"),AC811-(AC811*Tabla135[[#This Row],[Valor del control]]),AND(Tabla135[[#This Row],[No. de Control]]=1,Tabla135[[#This Row],[Desplazamiento en la Matriz]]="Probabilidad"),E812,AND(Tabla135[[#This Row],[No. de Control]]&gt;1,Tabla135[[#This Row],[Desplazamiento en la Matriz]]="Probabilidad"),AC811),""),"")</f>
        <v/>
      </c>
      <c r="AD812" s="310">
        <f>IFERROR(_xlfn.MINIFS(Tabla135[Probabilidad residual],Tabla135[Id Riesgo],Tabla135[[#This Row],[Id Riesgo]]),"")</f>
        <v>0</v>
      </c>
      <c r="AE812" s="310">
        <f>IFERROR(_xlfn.MINIFS(Tabla135[Impacto residual],Tabla135[Id Riesgo],Tabla135[[#This Row],[Id Riesgo]]),"")</f>
        <v>0</v>
      </c>
      <c r="AF812" s="310" t="str" cm="1">
        <f t="array" ref="AF8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2" s="310" t="str" cm="1">
        <f t="array" ref="AG8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2" s="213"/>
      <c r="AJ812" s="801">
        <f>_xlfn.MINIFS(Tabla135[Probabilidad residual],Tabla135[Id Riesgo],Tabla135[[#This Row],[Id Riesgo]])</f>
        <v>0</v>
      </c>
      <c r="AK812" s="801">
        <f>_xlfn.MINIFS(Tabla135[Impacto residual],Tabla135[Id Riesgo],Tabla135[[#This Row],[Id Riesgo]])</f>
        <v>0</v>
      </c>
      <c r="AL812" s="801" t="str" cm="1">
        <f t="array" ref="AL812">IFERROR(_xlfn.IFS(AND(AJ812&gt;=CONFIGURACIÓN!$BF$6,AJ812&lt;=CONFIGURACIÓN!$BG$6),CONFIGURACIÓN!$BE$6,AND(AJ812&gt;=CONFIGURACIÓN!$BF$7,AJ812&lt;=CONFIGURACIÓN!$BG$7),CONFIGURACIÓN!$BE$7,AND(AJ812&gt;=CONFIGURACIÓN!$BF$8,AJ812&lt;=CONFIGURACIÓN!$BG$8),CONFIGURACIÓN!$BE$8,AND(AJ812&gt;=CONFIGURACIÓN!$BF$9,AJ812&lt;=CONFIGURACIÓN!$BG$9),CONFIGURACIÓN!$BE$9,AND(AJ812&gt;=CONFIGURACIÓN!$BF$10,AJ812&lt;=CONFIGURACIÓN!$BG$10),CONFIGURACIÓN!$BE$10),"")</f>
        <v/>
      </c>
      <c r="AM812" s="801" t="str" cm="1">
        <f t="array" ref="AM812">IFERROR(_xlfn.IFS(AND(AK812&gt;=CONFIGURACIÓN!$BJ$6,AK812&lt;=CONFIGURACIÓN!$BK$6),CONFIGURACIÓN!$BI$6,AND(AK812&gt;=CONFIGURACIÓN!$BJ$7,AK812&lt;=CONFIGURACIÓN!$BK$7),CONFIGURACIÓN!$BI$7,AND(AK812&gt;=CONFIGURACIÓN!$BJ$8,AK812&lt;=CONFIGURACIÓN!$BK$8),CONFIGURACIÓN!$BI$8,AND(AK812&gt;=CONFIGURACIÓN!$BJ$9,AK812&lt;=CONFIGURACIÓN!$BK$9),CONFIGURACIÓN!$BI$9,AND(AK812&gt;=CONFIGURACIÓN!$BJ$10,AK812&lt;=CONFIGURACIÓN!$BK$10),CONFIGURACIÓN!$BI$10),"")</f>
        <v/>
      </c>
      <c r="AN812" s="213"/>
      <c r="AO812" s="213"/>
      <c r="AP812" s="213"/>
      <c r="AQ812" s="213"/>
      <c r="AR812" s="213"/>
      <c r="AS812" s="213"/>
      <c r="AT812" s="213"/>
      <c r="AU812" s="213"/>
      <c r="AV812" s="213"/>
      <c r="AW812" s="213"/>
      <c r="AX812" s="213"/>
      <c r="AY812" s="213"/>
    </row>
    <row r="813" spans="1:51" ht="14.6" x14ac:dyDescent="0.4">
      <c r="A813" s="783" t="str">
        <f>Tabla135[[#This Row],[Id Riesgo]]</f>
        <v>RC81</v>
      </c>
      <c r="B813" s="784" t="str">
        <f>Tabla135[[#This Row],[Riesgo]]</f>
        <v/>
      </c>
      <c r="C813" s="776" t="b">
        <f>Tabla135[[#This Row],[Identificado en paso 1 y 2?]]</f>
        <v>0</v>
      </c>
      <c r="D813" s="801" t="str">
        <f>_xlfn.XLOOKUP(Tabla135[[#This Row],[Id Riesgo]],Tabla13[Id Riesgo],Tabla13[Probabilidad],"",1)</f>
        <v/>
      </c>
      <c r="E813" s="801" t="str">
        <f>IF(C813=TRUE,_xlfn.XLOOKUP(Tabla135[[#This Row],[Id Riesgo]],Tabla13[Id Riesgo],Tabla13[Porcentaje Impacto],"",1),"")</f>
        <v/>
      </c>
      <c r="F813" s="290" t="str">
        <f t="shared" ref="F813:F821" si="80">F812</f>
        <v>RC81</v>
      </c>
      <c r="G813" s="414" t="b">
        <f>_xlfn.XLOOKUP(F813,Tabla13[Id Riesgo],Tabla13[Registro diligenciado],FALSE,1)</f>
        <v>0</v>
      </c>
      <c r="H813" s="290" t="str">
        <f>IF(G813,_xlfn.XLOOKUP(F813,Tabla6[Id Riesgo],Tabla6[DESCRIPCIÓN DEL RIESGO],FALSE,1),"")</f>
        <v/>
      </c>
      <c r="I813" s="327" t="str">
        <f>_xlfn.XLOOKUP(Tabla135[[#This Row],[Id Riesgo]],Tabla13[Id Riesgo],Tabla13[Probabilidad])</f>
        <v/>
      </c>
      <c r="J813" s="327" t="str">
        <f>_xlfn.XLOOKUP(Tabla135[[#This Row],[Id Riesgo]],Tabla13[Id Riesgo],Tabla13[Porcentaje Impacto],"",1)</f>
        <v/>
      </c>
      <c r="K813" s="311">
        <v>2</v>
      </c>
      <c r="L813" s="314"/>
      <c r="M813" s="314"/>
      <c r="N813" s="314"/>
      <c r="O813" s="295"/>
      <c r="P813" s="314"/>
      <c r="Q813" s="328" t="str">
        <f>_xlfn.TEXTJOIN(" ",TRUE,Tabla135[[#This Row],[Actividad - Acción ¿Qué?
Inicia con verbo]],Tabla135[[#This Row],[Complemento
(Observaciones o desviaciones)]])</f>
        <v/>
      </c>
      <c r="R813" s="295"/>
      <c r="S813" s="327" t="str">
        <f>_xlfn.XLOOKUP(Tabla135[[#This Row],[Tipo de control]],Tabla7[Tipo de control],Tabla7[Peso],"",1)</f>
        <v/>
      </c>
      <c r="T813" s="290" t="str">
        <f>_xlfn.XLOOKUP(Tabla135[[#This Row],[Tipo de control]],Tabla7[Tipo de control],Tabla7[Afectación matriz],"",1)</f>
        <v/>
      </c>
      <c r="U813" s="295"/>
      <c r="V813" s="327" t="str">
        <f>_xlfn.XLOOKUP(Tabla135[[#This Row],[Implementación]],Tabla11[Implementación],Tabla11[Peso],"",1)</f>
        <v/>
      </c>
      <c r="W813" s="295"/>
      <c r="X813" s="295"/>
      <c r="Y813" s="295"/>
      <c r="Z813" s="295"/>
      <c r="AA813" s="310" t="str">
        <f>IFERROR(Tabla135[[#This Row],[Peso del control]]+Tabla135[[#This Row],[Peso de la implementación]],"")</f>
        <v/>
      </c>
      <c r="AB813" s="310" t="str" cm="1">
        <f t="array" ref="AB813">IFERROR(IF(Tabla135[[#This Row],[Registro diligenciado]]=TRUE,_xlfn.IFS(AND(Tabla135[[#This Row],[No. de Control]]=1,Tabla135[[#This Row],[Desplazamiento en la Matriz]]="Probabilidad"),D813-(D813*Tabla135[[#This Row],[Valor del control]]),AND(Tabla135[[#This Row],[No. de Control]]&gt;1,Tabla135[[#This Row],[Desplazamiento en la Matriz]]="Probabilidad"),AB812-(AB812*Tabla135[[#This Row],[Valor del control]]),AND(Tabla135[[#This Row],[No. de Control]]=1,Tabla135[[#This Row],[Desplazamiento en la Matriz]]="Impacto"),D813,AND(Tabla135[[#This Row],[No. de Control]]&gt;1,Tabla135[[#This Row],[Desplazamiento en la Matriz]]="Impacto"),AB812),""),"")</f>
        <v/>
      </c>
      <c r="AC813" s="310" t="str" cm="1">
        <f t="array" ref="AC813">IFERROR(IF(Tabla135[[#This Row],[Registro diligenciado]]=TRUE,_xlfn.IFS(AND(Tabla135[[#This Row],[No. de Control]]=1,Tabla135[[#This Row],[Desplazamiento en la Matriz]]="Impacto"),E813-(E813*Tabla135[[#This Row],[Valor del control]]),AND(Tabla135[[#This Row],[No. de Control]]&gt;1,Tabla135[[#This Row],[Desplazamiento en la Matriz]]="Impacto"),AC812-(AC812*Tabla135[[#This Row],[Valor del control]]),AND(Tabla135[[#This Row],[No. de Control]]=1,Tabla135[[#This Row],[Desplazamiento en la Matriz]]="Probabilidad"),E813,AND(Tabla135[[#This Row],[No. de Control]]&gt;1,Tabla135[[#This Row],[Desplazamiento en la Matriz]]="Probabilidad"),AC812),""),"")</f>
        <v/>
      </c>
      <c r="AD813" s="310">
        <f>IFERROR(_xlfn.MINIFS(Tabla135[Probabilidad residual],Tabla135[Id Riesgo],Tabla135[[#This Row],[Id Riesgo]]),"")</f>
        <v>0</v>
      </c>
      <c r="AE813" s="310">
        <f>IFERROR(_xlfn.MINIFS(Tabla135[Impacto residual],Tabla135[Id Riesgo],Tabla135[[#This Row],[Id Riesgo]]),"")</f>
        <v>0</v>
      </c>
      <c r="AF813" s="310" t="str" cm="1">
        <f t="array" ref="AF8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3" s="310" t="str" cm="1">
        <f t="array" ref="AG8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3" s="213"/>
      <c r="AJ813" s="801">
        <f>_xlfn.MINIFS(Tabla135[Probabilidad residual],Tabla135[Id Riesgo],Tabla135[[#This Row],[Id Riesgo]])</f>
        <v>0</v>
      </c>
      <c r="AK813" s="801">
        <f>_xlfn.MINIFS(Tabla135[Impacto residual],Tabla135[Id Riesgo],Tabla135[[#This Row],[Id Riesgo]])</f>
        <v>0</v>
      </c>
      <c r="AL813" s="801"/>
      <c r="AM813" s="801"/>
      <c r="AN813" s="213"/>
      <c r="AO813" s="213"/>
      <c r="AP813" s="213"/>
      <c r="AQ813" s="213"/>
      <c r="AR813" s="213"/>
      <c r="AS813" s="213"/>
      <c r="AT813" s="213"/>
      <c r="AU813" s="213"/>
      <c r="AV813" s="213"/>
      <c r="AW813" s="213"/>
      <c r="AX813" s="213"/>
      <c r="AY813" s="213"/>
    </row>
    <row r="814" spans="1:51" ht="14.6" x14ac:dyDescent="0.4">
      <c r="A814" s="783" t="str">
        <f>Tabla135[[#This Row],[Id Riesgo]]</f>
        <v>RC81</v>
      </c>
      <c r="B814" s="784" t="str">
        <f>Tabla135[[#This Row],[Riesgo]]</f>
        <v/>
      </c>
      <c r="C814" s="776" t="b">
        <f>Tabla135[[#This Row],[Identificado en paso 1 y 2?]]</f>
        <v>0</v>
      </c>
      <c r="D814" s="801" t="str">
        <f>_xlfn.XLOOKUP(Tabla135[[#This Row],[Id Riesgo]],Tabla13[Id Riesgo],Tabla13[Probabilidad],"",1)</f>
        <v/>
      </c>
      <c r="E814" s="801" t="str">
        <f>IF(C814=TRUE,_xlfn.XLOOKUP(Tabla135[[#This Row],[Id Riesgo]],Tabla13[Id Riesgo],Tabla13[Porcentaje Impacto],"",1),"")</f>
        <v/>
      </c>
      <c r="F814" s="290" t="str">
        <f t="shared" si="80"/>
        <v>RC81</v>
      </c>
      <c r="G814" s="414" t="b">
        <f>_xlfn.XLOOKUP(F814,Tabla13[Id Riesgo],Tabla13[Registro diligenciado],FALSE,1)</f>
        <v>0</v>
      </c>
      <c r="H814" s="290" t="str">
        <f>IF(G814,_xlfn.XLOOKUP(F814,Tabla6[Id Riesgo],Tabla6[DESCRIPCIÓN DEL RIESGO],FALSE,1),"")</f>
        <v/>
      </c>
      <c r="I814" s="327" t="str">
        <f>_xlfn.XLOOKUP(Tabla135[[#This Row],[Id Riesgo]],Tabla13[Id Riesgo],Tabla13[Probabilidad])</f>
        <v/>
      </c>
      <c r="J814" s="327" t="str">
        <f>_xlfn.XLOOKUP(Tabla135[[#This Row],[Id Riesgo]],Tabla13[Id Riesgo],Tabla13[Porcentaje Impacto],"",1)</f>
        <v/>
      </c>
      <c r="K814" s="311">
        <v>3</v>
      </c>
      <c r="L814" s="314"/>
      <c r="M814" s="314"/>
      <c r="N814" s="314"/>
      <c r="O814" s="295"/>
      <c r="P814" s="314"/>
      <c r="Q814" s="328" t="str">
        <f>_xlfn.TEXTJOIN(" ",TRUE,Tabla135[[#This Row],[Actividad - Acción ¿Qué?
Inicia con verbo]],Tabla135[[#This Row],[Complemento
(Observaciones o desviaciones)]])</f>
        <v/>
      </c>
      <c r="R814" s="295"/>
      <c r="S814" s="327" t="str">
        <f>_xlfn.XLOOKUP(Tabla135[[#This Row],[Tipo de control]],Tabla7[Tipo de control],Tabla7[Peso],"",1)</f>
        <v/>
      </c>
      <c r="T814" s="290" t="str">
        <f>_xlfn.XLOOKUP(Tabla135[[#This Row],[Tipo de control]],Tabla7[Tipo de control],Tabla7[Afectación matriz],"",1)</f>
        <v/>
      </c>
      <c r="U814" s="295"/>
      <c r="V814" s="327" t="str">
        <f>_xlfn.XLOOKUP(Tabla135[[#This Row],[Implementación]],Tabla11[Implementación],Tabla11[Peso],"",1)</f>
        <v/>
      </c>
      <c r="W814" s="295"/>
      <c r="X814" s="295"/>
      <c r="Y814" s="295"/>
      <c r="Z814" s="295"/>
      <c r="AA814" s="310" t="str">
        <f>IFERROR(Tabla135[[#This Row],[Peso del control]]+Tabla135[[#This Row],[Peso de la implementación]],"")</f>
        <v/>
      </c>
      <c r="AB814" s="310" t="str" cm="1">
        <f t="array" ref="AB814">IFERROR(IF(Tabla135[[#This Row],[Registro diligenciado]]=TRUE,_xlfn.IFS(AND(Tabla135[[#This Row],[No. de Control]]=1,Tabla135[[#This Row],[Desplazamiento en la Matriz]]="Probabilidad"),D814-(D814*Tabla135[[#This Row],[Valor del control]]),AND(Tabla135[[#This Row],[No. de Control]]&gt;1,Tabla135[[#This Row],[Desplazamiento en la Matriz]]="Probabilidad"),AB813-(AB813*Tabla135[[#This Row],[Valor del control]]),AND(Tabla135[[#This Row],[No. de Control]]=1,Tabla135[[#This Row],[Desplazamiento en la Matriz]]="Impacto"),D814,AND(Tabla135[[#This Row],[No. de Control]]&gt;1,Tabla135[[#This Row],[Desplazamiento en la Matriz]]="Impacto"),AB813),""),"")</f>
        <v/>
      </c>
      <c r="AC814" s="310" t="str" cm="1">
        <f t="array" ref="AC814">IFERROR(IF(Tabla135[[#This Row],[Registro diligenciado]]=TRUE,_xlfn.IFS(AND(Tabla135[[#This Row],[No. de Control]]=1,Tabla135[[#This Row],[Desplazamiento en la Matriz]]="Impacto"),E814-(E814*Tabla135[[#This Row],[Valor del control]]),AND(Tabla135[[#This Row],[No. de Control]]&gt;1,Tabla135[[#This Row],[Desplazamiento en la Matriz]]="Impacto"),AC813-(AC813*Tabla135[[#This Row],[Valor del control]]),AND(Tabla135[[#This Row],[No. de Control]]=1,Tabla135[[#This Row],[Desplazamiento en la Matriz]]="Probabilidad"),E814,AND(Tabla135[[#This Row],[No. de Control]]&gt;1,Tabla135[[#This Row],[Desplazamiento en la Matriz]]="Probabilidad"),AC813),""),"")</f>
        <v/>
      </c>
      <c r="AD814" s="310">
        <f>IFERROR(_xlfn.MINIFS(Tabla135[Probabilidad residual],Tabla135[Id Riesgo],Tabla135[[#This Row],[Id Riesgo]]),"")</f>
        <v>0</v>
      </c>
      <c r="AE814" s="310">
        <f>IFERROR(_xlfn.MINIFS(Tabla135[Impacto residual],Tabla135[Id Riesgo],Tabla135[[#This Row],[Id Riesgo]]),"")</f>
        <v>0</v>
      </c>
      <c r="AF814" s="310" t="str" cm="1">
        <f t="array" ref="AF8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4" s="310" t="str" cm="1">
        <f t="array" ref="AG8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4" s="213"/>
      <c r="AJ814" s="801">
        <f>_xlfn.MINIFS(Tabla135[Probabilidad residual],Tabla135[Id Riesgo],Tabla135[[#This Row],[Id Riesgo]])</f>
        <v>0</v>
      </c>
      <c r="AK814" s="801">
        <f>_xlfn.MINIFS(Tabla135[Impacto residual],Tabla135[Id Riesgo],Tabla135[[#This Row],[Id Riesgo]])</f>
        <v>0</v>
      </c>
      <c r="AL814" s="801"/>
      <c r="AM814" s="801"/>
      <c r="AN814" s="213"/>
      <c r="AO814" s="213"/>
      <c r="AP814" s="213"/>
      <c r="AQ814" s="213"/>
      <c r="AR814" s="213"/>
      <c r="AS814" s="213"/>
      <c r="AT814" s="213"/>
      <c r="AU814" s="213"/>
      <c r="AV814" s="213"/>
      <c r="AW814" s="213"/>
      <c r="AX814" s="213"/>
      <c r="AY814" s="213"/>
    </row>
    <row r="815" spans="1:51" ht="14.6" x14ac:dyDescent="0.4">
      <c r="A815" s="783" t="str">
        <f>Tabla135[[#This Row],[Id Riesgo]]</f>
        <v>RC81</v>
      </c>
      <c r="B815" s="784" t="str">
        <f>Tabla135[[#This Row],[Riesgo]]</f>
        <v/>
      </c>
      <c r="C815" s="776" t="b">
        <f>Tabla135[[#This Row],[Identificado en paso 1 y 2?]]</f>
        <v>0</v>
      </c>
      <c r="D815" s="801" t="str">
        <f>_xlfn.XLOOKUP(Tabla135[[#This Row],[Id Riesgo]],Tabla13[Id Riesgo],Tabla13[Probabilidad],"",1)</f>
        <v/>
      </c>
      <c r="E815" s="801" t="str">
        <f>IF(C815=TRUE,_xlfn.XLOOKUP(Tabla135[[#This Row],[Id Riesgo]],Tabla13[Id Riesgo],Tabla13[Porcentaje Impacto],"",1),"")</f>
        <v/>
      </c>
      <c r="F815" s="290" t="str">
        <f t="shared" si="80"/>
        <v>RC81</v>
      </c>
      <c r="G815" s="414" t="b">
        <f>_xlfn.XLOOKUP(F815,Tabla13[Id Riesgo],Tabla13[Registro diligenciado],FALSE,1)</f>
        <v>0</v>
      </c>
      <c r="H815" s="290" t="str">
        <f>IF(G815,_xlfn.XLOOKUP(F815,Tabla6[Id Riesgo],Tabla6[DESCRIPCIÓN DEL RIESGO],FALSE,1),"")</f>
        <v/>
      </c>
      <c r="I815" s="327" t="str">
        <f>_xlfn.XLOOKUP(Tabla135[[#This Row],[Id Riesgo]],Tabla13[Id Riesgo],Tabla13[Probabilidad])</f>
        <v/>
      </c>
      <c r="J815" s="327" t="str">
        <f>_xlfn.XLOOKUP(Tabla135[[#This Row],[Id Riesgo]],Tabla13[Id Riesgo],Tabla13[Porcentaje Impacto],"",1)</f>
        <v/>
      </c>
      <c r="K815" s="311">
        <v>4</v>
      </c>
      <c r="L815" s="314"/>
      <c r="M815" s="314"/>
      <c r="N815" s="314"/>
      <c r="O815" s="295"/>
      <c r="P815" s="314"/>
      <c r="Q815" s="328" t="str">
        <f>_xlfn.TEXTJOIN(" ",TRUE,Tabla135[[#This Row],[Actividad - Acción ¿Qué?
Inicia con verbo]],Tabla135[[#This Row],[Complemento
(Observaciones o desviaciones)]])</f>
        <v/>
      </c>
      <c r="R815" s="295"/>
      <c r="S815" s="327" t="str">
        <f>_xlfn.XLOOKUP(Tabla135[[#This Row],[Tipo de control]],Tabla7[Tipo de control],Tabla7[Peso],"",1)</f>
        <v/>
      </c>
      <c r="T815" s="290" t="str">
        <f>_xlfn.XLOOKUP(Tabla135[[#This Row],[Tipo de control]],Tabla7[Tipo de control],Tabla7[Afectación matriz],"",1)</f>
        <v/>
      </c>
      <c r="U815" s="295"/>
      <c r="V815" s="327" t="str">
        <f>_xlfn.XLOOKUP(Tabla135[[#This Row],[Implementación]],Tabla11[Implementación],Tabla11[Peso],"",1)</f>
        <v/>
      </c>
      <c r="W815" s="295"/>
      <c r="X815" s="295"/>
      <c r="Y815" s="295"/>
      <c r="Z815" s="295"/>
      <c r="AA815" s="310" t="str">
        <f>IFERROR(Tabla135[[#This Row],[Peso del control]]+Tabla135[[#This Row],[Peso de la implementación]],"")</f>
        <v/>
      </c>
      <c r="AB815" s="310" t="str" cm="1">
        <f t="array" ref="AB815">IFERROR(IF(Tabla135[[#This Row],[Registro diligenciado]]=TRUE,_xlfn.IFS(AND(Tabla135[[#This Row],[No. de Control]]=1,Tabla135[[#This Row],[Desplazamiento en la Matriz]]="Probabilidad"),D815-(D815*Tabla135[[#This Row],[Valor del control]]),AND(Tabla135[[#This Row],[No. de Control]]&gt;1,Tabla135[[#This Row],[Desplazamiento en la Matriz]]="Probabilidad"),AB814-(AB814*Tabla135[[#This Row],[Valor del control]]),AND(Tabla135[[#This Row],[No. de Control]]=1,Tabla135[[#This Row],[Desplazamiento en la Matriz]]="Impacto"),D815,AND(Tabla135[[#This Row],[No. de Control]]&gt;1,Tabla135[[#This Row],[Desplazamiento en la Matriz]]="Impacto"),AB814),""),"")</f>
        <v/>
      </c>
      <c r="AC815" s="310" t="str" cm="1">
        <f t="array" ref="AC815">IFERROR(IF(Tabla135[[#This Row],[Registro diligenciado]]=TRUE,_xlfn.IFS(AND(Tabla135[[#This Row],[No. de Control]]=1,Tabla135[[#This Row],[Desplazamiento en la Matriz]]="Impacto"),E815-(E815*Tabla135[[#This Row],[Valor del control]]),AND(Tabla135[[#This Row],[No. de Control]]&gt;1,Tabla135[[#This Row],[Desplazamiento en la Matriz]]="Impacto"),AC814-(AC814*Tabla135[[#This Row],[Valor del control]]),AND(Tabla135[[#This Row],[No. de Control]]=1,Tabla135[[#This Row],[Desplazamiento en la Matriz]]="Probabilidad"),E815,AND(Tabla135[[#This Row],[No. de Control]]&gt;1,Tabla135[[#This Row],[Desplazamiento en la Matriz]]="Probabilidad"),AC814),""),"")</f>
        <v/>
      </c>
      <c r="AD815" s="310">
        <f>IFERROR(_xlfn.MINIFS(Tabla135[Probabilidad residual],Tabla135[Id Riesgo],Tabla135[[#This Row],[Id Riesgo]]),"")</f>
        <v>0</v>
      </c>
      <c r="AE815" s="310">
        <f>IFERROR(_xlfn.MINIFS(Tabla135[Impacto residual],Tabla135[Id Riesgo],Tabla135[[#This Row],[Id Riesgo]]),"")</f>
        <v>0</v>
      </c>
      <c r="AF815" s="310" t="str" cm="1">
        <f t="array" ref="AF8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5" s="310" t="str" cm="1">
        <f t="array" ref="AG8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5" s="213"/>
      <c r="AJ815" s="801">
        <f>_xlfn.MINIFS(Tabla135[Probabilidad residual],Tabla135[Id Riesgo],Tabla135[[#This Row],[Id Riesgo]])</f>
        <v>0</v>
      </c>
      <c r="AK815" s="801">
        <f>_xlfn.MINIFS(Tabla135[Impacto residual],Tabla135[Id Riesgo],Tabla135[[#This Row],[Id Riesgo]])</f>
        <v>0</v>
      </c>
      <c r="AL815" s="801"/>
      <c r="AM815" s="801"/>
      <c r="AN815" s="213"/>
      <c r="AO815" s="213"/>
      <c r="AP815" s="213"/>
      <c r="AQ815" s="213"/>
      <c r="AR815" s="213"/>
      <c r="AS815" s="213"/>
      <c r="AT815" s="213"/>
      <c r="AU815" s="213"/>
      <c r="AV815" s="213"/>
      <c r="AW815" s="213"/>
      <c r="AX815" s="213"/>
      <c r="AY815" s="213"/>
    </row>
    <row r="816" spans="1:51" ht="14.6" x14ac:dyDescent="0.4">
      <c r="A816" s="783" t="str">
        <f>Tabla135[[#This Row],[Id Riesgo]]</f>
        <v>RC81</v>
      </c>
      <c r="B816" s="784" t="str">
        <f>Tabla135[[#This Row],[Riesgo]]</f>
        <v/>
      </c>
      <c r="C816" s="776" t="b">
        <f>Tabla135[[#This Row],[Identificado en paso 1 y 2?]]</f>
        <v>0</v>
      </c>
      <c r="D816" s="801" t="str">
        <f>_xlfn.XLOOKUP(Tabla135[[#This Row],[Id Riesgo]],Tabla13[Id Riesgo],Tabla13[Probabilidad],"",1)</f>
        <v/>
      </c>
      <c r="E816" s="801" t="str">
        <f>IF(C816=TRUE,_xlfn.XLOOKUP(Tabla135[[#This Row],[Id Riesgo]],Tabla13[Id Riesgo],Tabla13[Porcentaje Impacto],"",1),"")</f>
        <v/>
      </c>
      <c r="F816" s="290" t="str">
        <f t="shared" si="80"/>
        <v>RC81</v>
      </c>
      <c r="G816" s="414" t="b">
        <f>_xlfn.XLOOKUP(F816,Tabla13[Id Riesgo],Tabla13[Registro diligenciado],FALSE,1)</f>
        <v>0</v>
      </c>
      <c r="H816" s="290" t="str">
        <f>IF(G816,_xlfn.XLOOKUP(F816,Tabla6[Id Riesgo],Tabla6[DESCRIPCIÓN DEL RIESGO],FALSE,1),"")</f>
        <v/>
      </c>
      <c r="I816" s="327" t="str">
        <f>_xlfn.XLOOKUP(Tabla135[[#This Row],[Id Riesgo]],Tabla13[Id Riesgo],Tabla13[Probabilidad])</f>
        <v/>
      </c>
      <c r="J816" s="327" t="str">
        <f>_xlfn.XLOOKUP(Tabla135[[#This Row],[Id Riesgo]],Tabla13[Id Riesgo],Tabla13[Porcentaje Impacto],"",1)</f>
        <v/>
      </c>
      <c r="K816" s="311">
        <v>5</v>
      </c>
      <c r="L816" s="314"/>
      <c r="M816" s="314"/>
      <c r="N816" s="314"/>
      <c r="O816" s="295"/>
      <c r="P816" s="314"/>
      <c r="Q816" s="328" t="str">
        <f>_xlfn.TEXTJOIN(" ",TRUE,Tabla135[[#This Row],[Actividad - Acción ¿Qué?
Inicia con verbo]],Tabla135[[#This Row],[Complemento
(Observaciones o desviaciones)]])</f>
        <v/>
      </c>
      <c r="R816" s="295"/>
      <c r="S816" s="327" t="str">
        <f>_xlfn.XLOOKUP(Tabla135[[#This Row],[Tipo de control]],Tabla7[Tipo de control],Tabla7[Peso],"",1)</f>
        <v/>
      </c>
      <c r="T816" s="290" t="str">
        <f>_xlfn.XLOOKUP(Tabla135[[#This Row],[Tipo de control]],Tabla7[Tipo de control],Tabla7[Afectación matriz],"",1)</f>
        <v/>
      </c>
      <c r="U816" s="295"/>
      <c r="V816" s="327" t="str">
        <f>_xlfn.XLOOKUP(Tabla135[[#This Row],[Implementación]],Tabla11[Implementación],Tabla11[Peso],"",1)</f>
        <v/>
      </c>
      <c r="W816" s="295"/>
      <c r="X816" s="295"/>
      <c r="Y816" s="295"/>
      <c r="Z816" s="295"/>
      <c r="AA816" s="310" t="str">
        <f>IFERROR(Tabla135[[#This Row],[Peso del control]]+Tabla135[[#This Row],[Peso de la implementación]],"")</f>
        <v/>
      </c>
      <c r="AB816" s="310" t="str" cm="1">
        <f t="array" ref="AB816">IFERROR(IF(Tabla135[[#This Row],[Registro diligenciado]]=TRUE,_xlfn.IFS(AND(Tabla135[[#This Row],[No. de Control]]=1,Tabla135[[#This Row],[Desplazamiento en la Matriz]]="Probabilidad"),D816-(D816*Tabla135[[#This Row],[Valor del control]]),AND(Tabla135[[#This Row],[No. de Control]]&gt;1,Tabla135[[#This Row],[Desplazamiento en la Matriz]]="Probabilidad"),AB815-(AB815*Tabla135[[#This Row],[Valor del control]]),AND(Tabla135[[#This Row],[No. de Control]]=1,Tabla135[[#This Row],[Desplazamiento en la Matriz]]="Impacto"),D816,AND(Tabla135[[#This Row],[No. de Control]]&gt;1,Tabla135[[#This Row],[Desplazamiento en la Matriz]]="Impacto"),AB815),""),"")</f>
        <v/>
      </c>
      <c r="AC816" s="310" t="str" cm="1">
        <f t="array" ref="AC816">IFERROR(IF(Tabla135[[#This Row],[Registro diligenciado]]=TRUE,_xlfn.IFS(AND(Tabla135[[#This Row],[No. de Control]]=1,Tabla135[[#This Row],[Desplazamiento en la Matriz]]="Impacto"),E816-(E816*Tabla135[[#This Row],[Valor del control]]),AND(Tabla135[[#This Row],[No. de Control]]&gt;1,Tabla135[[#This Row],[Desplazamiento en la Matriz]]="Impacto"),AC815-(AC815*Tabla135[[#This Row],[Valor del control]]),AND(Tabla135[[#This Row],[No. de Control]]=1,Tabla135[[#This Row],[Desplazamiento en la Matriz]]="Probabilidad"),E816,AND(Tabla135[[#This Row],[No. de Control]]&gt;1,Tabla135[[#This Row],[Desplazamiento en la Matriz]]="Probabilidad"),AC815),""),"")</f>
        <v/>
      </c>
      <c r="AD816" s="310">
        <f>IFERROR(_xlfn.MINIFS(Tabla135[Probabilidad residual],Tabla135[Id Riesgo],Tabla135[[#This Row],[Id Riesgo]]),"")</f>
        <v>0</v>
      </c>
      <c r="AE816" s="310">
        <f>IFERROR(_xlfn.MINIFS(Tabla135[Impacto residual],Tabla135[Id Riesgo],Tabla135[[#This Row],[Id Riesgo]]),"")</f>
        <v>0</v>
      </c>
      <c r="AF816" s="310" t="str" cm="1">
        <f t="array" ref="AF8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6" s="310" t="str" cm="1">
        <f t="array" ref="AG8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6" s="213"/>
      <c r="AJ816" s="801">
        <f>_xlfn.MINIFS(Tabla135[Probabilidad residual],Tabla135[Id Riesgo],Tabla135[[#This Row],[Id Riesgo]])</f>
        <v>0</v>
      </c>
      <c r="AK816" s="801">
        <f>_xlfn.MINIFS(Tabla135[Impacto residual],Tabla135[Id Riesgo],Tabla135[[#This Row],[Id Riesgo]])</f>
        <v>0</v>
      </c>
      <c r="AL816" s="801"/>
      <c r="AM816" s="801"/>
      <c r="AN816" s="213"/>
      <c r="AO816" s="213"/>
      <c r="AP816" s="213"/>
      <c r="AQ816" s="213"/>
      <c r="AR816" s="213"/>
      <c r="AS816" s="213"/>
      <c r="AT816" s="213"/>
      <c r="AU816" s="213"/>
      <c r="AV816" s="213"/>
      <c r="AW816" s="213"/>
      <c r="AX816" s="213"/>
      <c r="AY816" s="213"/>
    </row>
    <row r="817" spans="1:51" ht="14.6" x14ac:dyDescent="0.4">
      <c r="A817" s="783" t="str">
        <f>Tabla135[[#This Row],[Id Riesgo]]</f>
        <v>RC81</v>
      </c>
      <c r="B817" s="784" t="str">
        <f>Tabla135[[#This Row],[Riesgo]]</f>
        <v/>
      </c>
      <c r="C817" s="776" t="b">
        <f>Tabla135[[#This Row],[Identificado en paso 1 y 2?]]</f>
        <v>0</v>
      </c>
      <c r="D817" s="801" t="str">
        <f>_xlfn.XLOOKUP(Tabla135[[#This Row],[Id Riesgo]],Tabla13[Id Riesgo],Tabla13[Probabilidad],"",1)</f>
        <v/>
      </c>
      <c r="E817" s="801" t="str">
        <f>IF(C817=TRUE,_xlfn.XLOOKUP(Tabla135[[#This Row],[Id Riesgo]],Tabla13[Id Riesgo],Tabla13[Porcentaje Impacto],"",1),"")</f>
        <v/>
      </c>
      <c r="F817" s="290" t="str">
        <f t="shared" si="80"/>
        <v>RC81</v>
      </c>
      <c r="G817" s="414" t="b">
        <f>_xlfn.XLOOKUP(F817,Tabla13[Id Riesgo],Tabla13[Registro diligenciado],FALSE,1)</f>
        <v>0</v>
      </c>
      <c r="H817" s="290" t="str">
        <f>IF(G817,_xlfn.XLOOKUP(F817,Tabla6[Id Riesgo],Tabla6[DESCRIPCIÓN DEL RIESGO],FALSE,1),"")</f>
        <v/>
      </c>
      <c r="I817" s="327" t="str">
        <f>_xlfn.XLOOKUP(Tabla135[[#This Row],[Id Riesgo]],Tabla13[Id Riesgo],Tabla13[Probabilidad])</f>
        <v/>
      </c>
      <c r="J817" s="327" t="str">
        <f>_xlfn.XLOOKUP(Tabla135[[#This Row],[Id Riesgo]],Tabla13[Id Riesgo],Tabla13[Porcentaje Impacto],"",1)</f>
        <v/>
      </c>
      <c r="K817" s="311">
        <v>6</v>
      </c>
      <c r="L817" s="314"/>
      <c r="M817" s="314"/>
      <c r="N817" s="314"/>
      <c r="O817" s="295"/>
      <c r="P817" s="314"/>
      <c r="Q817" s="328" t="str">
        <f>_xlfn.TEXTJOIN(" ",TRUE,Tabla135[[#This Row],[Actividad - Acción ¿Qué?
Inicia con verbo]],Tabla135[[#This Row],[Complemento
(Observaciones o desviaciones)]])</f>
        <v/>
      </c>
      <c r="R817" s="295"/>
      <c r="S817" s="327" t="str">
        <f>_xlfn.XLOOKUP(Tabla135[[#This Row],[Tipo de control]],Tabla7[Tipo de control],Tabla7[Peso],"",1)</f>
        <v/>
      </c>
      <c r="T817" s="290" t="str">
        <f>_xlfn.XLOOKUP(Tabla135[[#This Row],[Tipo de control]],Tabla7[Tipo de control],Tabla7[Afectación matriz],"",1)</f>
        <v/>
      </c>
      <c r="U817" s="295"/>
      <c r="V817" s="327" t="str">
        <f>_xlfn.XLOOKUP(Tabla135[[#This Row],[Implementación]],Tabla11[Implementación],Tabla11[Peso],"",1)</f>
        <v/>
      </c>
      <c r="W817" s="295"/>
      <c r="X817" s="295"/>
      <c r="Y817" s="295"/>
      <c r="Z817" s="295"/>
      <c r="AA817" s="310" t="str">
        <f>IFERROR(Tabla135[[#This Row],[Peso del control]]+Tabla135[[#This Row],[Peso de la implementación]],"")</f>
        <v/>
      </c>
      <c r="AB817" s="310" t="str" cm="1">
        <f t="array" ref="AB817">IFERROR(IF(Tabla135[[#This Row],[Registro diligenciado]]=TRUE,_xlfn.IFS(AND(Tabla135[[#This Row],[No. de Control]]=1,Tabla135[[#This Row],[Desplazamiento en la Matriz]]="Probabilidad"),D817-(D817*Tabla135[[#This Row],[Valor del control]]),AND(Tabla135[[#This Row],[No. de Control]]&gt;1,Tabla135[[#This Row],[Desplazamiento en la Matriz]]="Probabilidad"),AB816-(AB816*Tabla135[[#This Row],[Valor del control]]),AND(Tabla135[[#This Row],[No. de Control]]=1,Tabla135[[#This Row],[Desplazamiento en la Matriz]]="Impacto"),D817,AND(Tabla135[[#This Row],[No. de Control]]&gt;1,Tabla135[[#This Row],[Desplazamiento en la Matriz]]="Impacto"),AB816),""),"")</f>
        <v/>
      </c>
      <c r="AC817" s="310" t="str" cm="1">
        <f t="array" ref="AC817">IFERROR(IF(Tabla135[[#This Row],[Registro diligenciado]]=TRUE,_xlfn.IFS(AND(Tabla135[[#This Row],[No. de Control]]=1,Tabla135[[#This Row],[Desplazamiento en la Matriz]]="Impacto"),E817-(E817*Tabla135[[#This Row],[Valor del control]]),AND(Tabla135[[#This Row],[No. de Control]]&gt;1,Tabla135[[#This Row],[Desplazamiento en la Matriz]]="Impacto"),AC816-(AC816*Tabla135[[#This Row],[Valor del control]]),AND(Tabla135[[#This Row],[No. de Control]]=1,Tabla135[[#This Row],[Desplazamiento en la Matriz]]="Probabilidad"),E817,AND(Tabla135[[#This Row],[No. de Control]]&gt;1,Tabla135[[#This Row],[Desplazamiento en la Matriz]]="Probabilidad"),AC816),""),"")</f>
        <v/>
      </c>
      <c r="AD817" s="310">
        <f>IFERROR(_xlfn.MINIFS(Tabla135[Probabilidad residual],Tabla135[Id Riesgo],Tabla135[[#This Row],[Id Riesgo]]),"")</f>
        <v>0</v>
      </c>
      <c r="AE817" s="310">
        <f>IFERROR(_xlfn.MINIFS(Tabla135[Impacto residual],Tabla135[Id Riesgo],Tabla135[[#This Row],[Id Riesgo]]),"")</f>
        <v>0</v>
      </c>
      <c r="AF817" s="310" t="str" cm="1">
        <f t="array" ref="AF8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7" s="310" t="str" cm="1">
        <f t="array" ref="AG8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7" s="213"/>
      <c r="AJ817" s="801">
        <f>_xlfn.MINIFS(Tabla135[Probabilidad residual],Tabla135[Id Riesgo],Tabla135[[#This Row],[Id Riesgo]])</f>
        <v>0</v>
      </c>
      <c r="AK817" s="801">
        <f>_xlfn.MINIFS(Tabla135[Impacto residual],Tabla135[Id Riesgo],Tabla135[[#This Row],[Id Riesgo]])</f>
        <v>0</v>
      </c>
      <c r="AL817" s="801"/>
      <c r="AM817" s="801"/>
      <c r="AN817" s="213"/>
      <c r="AO817" s="213"/>
      <c r="AP817" s="213"/>
      <c r="AQ817" s="213"/>
      <c r="AR817" s="213"/>
      <c r="AS817" s="213"/>
      <c r="AT817" s="213"/>
      <c r="AU817" s="213"/>
      <c r="AV817" s="213"/>
      <c r="AW817" s="213"/>
      <c r="AX817" s="213"/>
      <c r="AY817" s="213"/>
    </row>
    <row r="818" spans="1:51" ht="14.6" x14ac:dyDescent="0.4">
      <c r="A818" s="783" t="str">
        <f>Tabla135[[#This Row],[Id Riesgo]]</f>
        <v>RC81</v>
      </c>
      <c r="B818" s="784" t="str">
        <f>Tabla135[[#This Row],[Riesgo]]</f>
        <v/>
      </c>
      <c r="C818" s="776" t="b">
        <f>Tabla135[[#This Row],[Identificado en paso 1 y 2?]]</f>
        <v>0</v>
      </c>
      <c r="D818" s="801" t="str">
        <f>_xlfn.XLOOKUP(Tabla135[[#This Row],[Id Riesgo]],Tabla13[Id Riesgo],Tabla13[Probabilidad],"",1)</f>
        <v/>
      </c>
      <c r="E818" s="801" t="str">
        <f>IF(C818=TRUE,_xlfn.XLOOKUP(Tabla135[[#This Row],[Id Riesgo]],Tabla13[Id Riesgo],Tabla13[Porcentaje Impacto],"",1),"")</f>
        <v/>
      </c>
      <c r="F818" s="290" t="str">
        <f t="shared" si="80"/>
        <v>RC81</v>
      </c>
      <c r="G818" s="414" t="b">
        <f>_xlfn.XLOOKUP(F818,Tabla13[Id Riesgo],Tabla13[Registro diligenciado],FALSE,1)</f>
        <v>0</v>
      </c>
      <c r="H818" s="290" t="str">
        <f>IF(G818,_xlfn.XLOOKUP(F818,Tabla6[Id Riesgo],Tabla6[DESCRIPCIÓN DEL RIESGO],FALSE,1),"")</f>
        <v/>
      </c>
      <c r="I818" s="327" t="str">
        <f>_xlfn.XLOOKUP(Tabla135[[#This Row],[Id Riesgo]],Tabla13[Id Riesgo],Tabla13[Probabilidad])</f>
        <v/>
      </c>
      <c r="J818" s="327" t="str">
        <f>_xlfn.XLOOKUP(Tabla135[[#This Row],[Id Riesgo]],Tabla13[Id Riesgo],Tabla13[Porcentaje Impacto],"",1)</f>
        <v/>
      </c>
      <c r="K818" s="311">
        <v>7</v>
      </c>
      <c r="L818" s="314"/>
      <c r="M818" s="314"/>
      <c r="N818" s="314"/>
      <c r="O818" s="295"/>
      <c r="P818" s="314"/>
      <c r="Q818" s="328" t="str">
        <f>_xlfn.TEXTJOIN(" ",TRUE,Tabla135[[#This Row],[Actividad - Acción ¿Qué?
Inicia con verbo]],Tabla135[[#This Row],[Complemento
(Observaciones o desviaciones)]])</f>
        <v/>
      </c>
      <c r="R818" s="295"/>
      <c r="S818" s="327" t="str">
        <f>_xlfn.XLOOKUP(Tabla135[[#This Row],[Tipo de control]],Tabla7[Tipo de control],Tabla7[Peso],"",1)</f>
        <v/>
      </c>
      <c r="T818" s="290" t="str">
        <f>_xlfn.XLOOKUP(Tabla135[[#This Row],[Tipo de control]],Tabla7[Tipo de control],Tabla7[Afectación matriz],"",1)</f>
        <v/>
      </c>
      <c r="U818" s="295"/>
      <c r="V818" s="327" t="str">
        <f>_xlfn.XLOOKUP(Tabla135[[#This Row],[Implementación]],Tabla11[Implementación],Tabla11[Peso],"",1)</f>
        <v/>
      </c>
      <c r="W818" s="295"/>
      <c r="X818" s="295"/>
      <c r="Y818" s="295"/>
      <c r="Z818" s="295"/>
      <c r="AA818" s="310" t="str">
        <f>IFERROR(Tabla135[[#This Row],[Peso del control]]+Tabla135[[#This Row],[Peso de la implementación]],"")</f>
        <v/>
      </c>
      <c r="AB818" s="310" t="str" cm="1">
        <f t="array" ref="AB818">IFERROR(IF(Tabla135[[#This Row],[Registro diligenciado]]=TRUE,_xlfn.IFS(AND(Tabla135[[#This Row],[No. de Control]]=1,Tabla135[[#This Row],[Desplazamiento en la Matriz]]="Probabilidad"),D818-(D818*Tabla135[[#This Row],[Valor del control]]),AND(Tabla135[[#This Row],[No. de Control]]&gt;1,Tabla135[[#This Row],[Desplazamiento en la Matriz]]="Probabilidad"),AB817-(AB817*Tabla135[[#This Row],[Valor del control]]),AND(Tabla135[[#This Row],[No. de Control]]=1,Tabla135[[#This Row],[Desplazamiento en la Matriz]]="Impacto"),D818,AND(Tabla135[[#This Row],[No. de Control]]&gt;1,Tabla135[[#This Row],[Desplazamiento en la Matriz]]="Impacto"),AB817),""),"")</f>
        <v/>
      </c>
      <c r="AC818" s="310" t="str" cm="1">
        <f t="array" ref="AC818">IFERROR(IF(Tabla135[[#This Row],[Registro diligenciado]]=TRUE,_xlfn.IFS(AND(Tabla135[[#This Row],[No. de Control]]=1,Tabla135[[#This Row],[Desplazamiento en la Matriz]]="Impacto"),E818-(E818*Tabla135[[#This Row],[Valor del control]]),AND(Tabla135[[#This Row],[No. de Control]]&gt;1,Tabla135[[#This Row],[Desplazamiento en la Matriz]]="Impacto"),AC817-(AC817*Tabla135[[#This Row],[Valor del control]]),AND(Tabla135[[#This Row],[No. de Control]]=1,Tabla135[[#This Row],[Desplazamiento en la Matriz]]="Probabilidad"),E818,AND(Tabla135[[#This Row],[No. de Control]]&gt;1,Tabla135[[#This Row],[Desplazamiento en la Matriz]]="Probabilidad"),AC817),""),"")</f>
        <v/>
      </c>
      <c r="AD818" s="310">
        <f>IFERROR(_xlfn.MINIFS(Tabla135[Probabilidad residual],Tabla135[Id Riesgo],Tabla135[[#This Row],[Id Riesgo]]),"")</f>
        <v>0</v>
      </c>
      <c r="AE818" s="310">
        <f>IFERROR(_xlfn.MINIFS(Tabla135[Impacto residual],Tabla135[Id Riesgo],Tabla135[[#This Row],[Id Riesgo]]),"")</f>
        <v>0</v>
      </c>
      <c r="AF818" s="310" t="str" cm="1">
        <f t="array" ref="AF8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8" s="310" t="str" cm="1">
        <f t="array" ref="AG8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8" s="213"/>
      <c r="AJ818" s="801">
        <f>_xlfn.MINIFS(Tabla135[Probabilidad residual],Tabla135[Id Riesgo],Tabla135[[#This Row],[Id Riesgo]])</f>
        <v>0</v>
      </c>
      <c r="AK818" s="801">
        <f>_xlfn.MINIFS(Tabla135[Impacto residual],Tabla135[Id Riesgo],Tabla135[[#This Row],[Id Riesgo]])</f>
        <v>0</v>
      </c>
      <c r="AL818" s="801"/>
      <c r="AM818" s="801"/>
      <c r="AN818" s="213"/>
      <c r="AO818" s="213"/>
      <c r="AP818" s="213"/>
      <c r="AQ818" s="213"/>
      <c r="AR818" s="213"/>
      <c r="AS818" s="213"/>
      <c r="AT818" s="213"/>
      <c r="AU818" s="213"/>
      <c r="AV818" s="213"/>
      <c r="AW818" s="213"/>
      <c r="AX818" s="213"/>
      <c r="AY818" s="213"/>
    </row>
    <row r="819" spans="1:51" ht="14.6" x14ac:dyDescent="0.4">
      <c r="A819" s="783" t="str">
        <f>Tabla135[[#This Row],[Id Riesgo]]</f>
        <v>RC81</v>
      </c>
      <c r="B819" s="784" t="str">
        <f>Tabla135[[#This Row],[Riesgo]]</f>
        <v/>
      </c>
      <c r="C819" s="776" t="b">
        <f>Tabla135[[#This Row],[Identificado en paso 1 y 2?]]</f>
        <v>0</v>
      </c>
      <c r="D819" s="801" t="str">
        <f>_xlfn.XLOOKUP(Tabla135[[#This Row],[Id Riesgo]],Tabla13[Id Riesgo],Tabla13[Probabilidad],"",1)</f>
        <v/>
      </c>
      <c r="E819" s="801" t="str">
        <f>IF(C819=TRUE,_xlfn.XLOOKUP(Tabla135[[#This Row],[Id Riesgo]],Tabla13[Id Riesgo],Tabla13[Porcentaje Impacto],"",1),"")</f>
        <v/>
      </c>
      <c r="F819" s="290" t="str">
        <f t="shared" si="80"/>
        <v>RC81</v>
      </c>
      <c r="G819" s="414" t="b">
        <f>_xlfn.XLOOKUP(F819,Tabla13[Id Riesgo],Tabla13[Registro diligenciado],FALSE,1)</f>
        <v>0</v>
      </c>
      <c r="H819" s="290" t="str">
        <f>IF(G819,_xlfn.XLOOKUP(F819,Tabla6[Id Riesgo],Tabla6[DESCRIPCIÓN DEL RIESGO],FALSE,1),"")</f>
        <v/>
      </c>
      <c r="I819" s="327" t="str">
        <f>_xlfn.XLOOKUP(Tabla135[[#This Row],[Id Riesgo]],Tabla13[Id Riesgo],Tabla13[Probabilidad])</f>
        <v/>
      </c>
      <c r="J819" s="327" t="str">
        <f>_xlfn.XLOOKUP(Tabla135[[#This Row],[Id Riesgo]],Tabla13[Id Riesgo],Tabla13[Porcentaje Impacto],"",1)</f>
        <v/>
      </c>
      <c r="K819" s="311">
        <v>8</v>
      </c>
      <c r="L819" s="314"/>
      <c r="M819" s="314"/>
      <c r="N819" s="314"/>
      <c r="O819" s="295"/>
      <c r="P819" s="314"/>
      <c r="Q819" s="328" t="str">
        <f>_xlfn.TEXTJOIN(" ",TRUE,Tabla135[[#This Row],[Actividad - Acción ¿Qué?
Inicia con verbo]],Tabla135[[#This Row],[Complemento
(Observaciones o desviaciones)]])</f>
        <v/>
      </c>
      <c r="R819" s="295"/>
      <c r="S819" s="327" t="str">
        <f>_xlfn.XLOOKUP(Tabla135[[#This Row],[Tipo de control]],Tabla7[Tipo de control],Tabla7[Peso],"",1)</f>
        <v/>
      </c>
      <c r="T819" s="290" t="str">
        <f>_xlfn.XLOOKUP(Tabla135[[#This Row],[Tipo de control]],Tabla7[Tipo de control],Tabla7[Afectación matriz],"",1)</f>
        <v/>
      </c>
      <c r="U819" s="295"/>
      <c r="V819" s="327" t="str">
        <f>_xlfn.XLOOKUP(Tabla135[[#This Row],[Implementación]],Tabla11[Implementación],Tabla11[Peso],"",1)</f>
        <v/>
      </c>
      <c r="W819" s="295"/>
      <c r="X819" s="295"/>
      <c r="Y819" s="295"/>
      <c r="Z819" s="295"/>
      <c r="AA819" s="310" t="str">
        <f>IFERROR(Tabla135[[#This Row],[Peso del control]]+Tabla135[[#This Row],[Peso de la implementación]],"")</f>
        <v/>
      </c>
      <c r="AB819" s="310" t="str" cm="1">
        <f t="array" ref="AB819">IFERROR(IF(Tabla135[[#This Row],[Registro diligenciado]]=TRUE,_xlfn.IFS(AND(Tabla135[[#This Row],[No. de Control]]=1,Tabla135[[#This Row],[Desplazamiento en la Matriz]]="Probabilidad"),D819-(D819*Tabla135[[#This Row],[Valor del control]]),AND(Tabla135[[#This Row],[No. de Control]]&gt;1,Tabla135[[#This Row],[Desplazamiento en la Matriz]]="Probabilidad"),AB818-(AB818*Tabla135[[#This Row],[Valor del control]]),AND(Tabla135[[#This Row],[No. de Control]]=1,Tabla135[[#This Row],[Desplazamiento en la Matriz]]="Impacto"),D819,AND(Tabla135[[#This Row],[No. de Control]]&gt;1,Tabla135[[#This Row],[Desplazamiento en la Matriz]]="Impacto"),AB818),""),"")</f>
        <v/>
      </c>
      <c r="AC819" s="310" t="str" cm="1">
        <f t="array" ref="AC819">IFERROR(IF(Tabla135[[#This Row],[Registro diligenciado]]=TRUE,_xlfn.IFS(AND(Tabla135[[#This Row],[No. de Control]]=1,Tabla135[[#This Row],[Desplazamiento en la Matriz]]="Impacto"),E819-(E819*Tabla135[[#This Row],[Valor del control]]),AND(Tabla135[[#This Row],[No. de Control]]&gt;1,Tabla135[[#This Row],[Desplazamiento en la Matriz]]="Impacto"),AC818-(AC818*Tabla135[[#This Row],[Valor del control]]),AND(Tabla135[[#This Row],[No. de Control]]=1,Tabla135[[#This Row],[Desplazamiento en la Matriz]]="Probabilidad"),E819,AND(Tabla135[[#This Row],[No. de Control]]&gt;1,Tabla135[[#This Row],[Desplazamiento en la Matriz]]="Probabilidad"),AC818),""),"")</f>
        <v/>
      </c>
      <c r="AD819" s="310">
        <f>IFERROR(_xlfn.MINIFS(Tabla135[Probabilidad residual],Tabla135[Id Riesgo],Tabla135[[#This Row],[Id Riesgo]]),"")</f>
        <v>0</v>
      </c>
      <c r="AE819" s="310">
        <f>IFERROR(_xlfn.MINIFS(Tabla135[Impacto residual],Tabla135[Id Riesgo],Tabla135[[#This Row],[Id Riesgo]]),"")</f>
        <v>0</v>
      </c>
      <c r="AF819" s="310" t="str" cm="1">
        <f t="array" ref="AF8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19" s="310" t="str" cm="1">
        <f t="array" ref="AG8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19" s="213"/>
      <c r="AJ819" s="801">
        <f>_xlfn.MINIFS(Tabla135[Probabilidad residual],Tabla135[Id Riesgo],Tabla135[[#This Row],[Id Riesgo]])</f>
        <v>0</v>
      </c>
      <c r="AK819" s="801">
        <f>_xlfn.MINIFS(Tabla135[Impacto residual],Tabla135[Id Riesgo],Tabla135[[#This Row],[Id Riesgo]])</f>
        <v>0</v>
      </c>
      <c r="AL819" s="801"/>
      <c r="AM819" s="801"/>
      <c r="AN819" s="213"/>
      <c r="AO819" s="213"/>
      <c r="AP819" s="213"/>
      <c r="AQ819" s="213"/>
      <c r="AR819" s="213"/>
      <c r="AS819" s="213"/>
      <c r="AT819" s="213"/>
      <c r="AU819" s="213"/>
      <c r="AV819" s="213"/>
      <c r="AW819" s="213"/>
      <c r="AX819" s="213"/>
      <c r="AY819" s="213"/>
    </row>
    <row r="820" spans="1:51" ht="14.6" x14ac:dyDescent="0.4">
      <c r="A820" s="783" t="str">
        <f>Tabla135[[#This Row],[Id Riesgo]]</f>
        <v>RC81</v>
      </c>
      <c r="B820" s="784" t="str">
        <f>Tabla135[[#This Row],[Riesgo]]</f>
        <v/>
      </c>
      <c r="C820" s="776" t="b">
        <f>Tabla135[[#This Row],[Identificado en paso 1 y 2?]]</f>
        <v>0</v>
      </c>
      <c r="D820" s="801" t="str">
        <f>_xlfn.XLOOKUP(Tabla135[[#This Row],[Id Riesgo]],Tabla13[Id Riesgo],Tabla13[Probabilidad],"",1)</f>
        <v/>
      </c>
      <c r="E820" s="801" t="str">
        <f>IF(C820=TRUE,_xlfn.XLOOKUP(Tabla135[[#This Row],[Id Riesgo]],Tabla13[Id Riesgo],Tabla13[Porcentaje Impacto],"",1),"")</f>
        <v/>
      </c>
      <c r="F820" s="290" t="str">
        <f t="shared" si="80"/>
        <v>RC81</v>
      </c>
      <c r="G820" s="414" t="b">
        <f>_xlfn.XLOOKUP(F820,Tabla13[Id Riesgo],Tabla13[Registro diligenciado],FALSE,1)</f>
        <v>0</v>
      </c>
      <c r="H820" s="290" t="str">
        <f>IF(G820,_xlfn.XLOOKUP(F820,Tabla6[Id Riesgo],Tabla6[DESCRIPCIÓN DEL RIESGO],FALSE,1),"")</f>
        <v/>
      </c>
      <c r="I820" s="327" t="str">
        <f>_xlfn.XLOOKUP(Tabla135[[#This Row],[Id Riesgo]],Tabla13[Id Riesgo],Tabla13[Probabilidad])</f>
        <v/>
      </c>
      <c r="J820" s="327" t="str">
        <f>_xlfn.XLOOKUP(Tabla135[[#This Row],[Id Riesgo]],Tabla13[Id Riesgo],Tabla13[Porcentaje Impacto],"",1)</f>
        <v/>
      </c>
      <c r="K820" s="311">
        <v>9</v>
      </c>
      <c r="L820" s="314"/>
      <c r="M820" s="314"/>
      <c r="N820" s="314"/>
      <c r="O820" s="295"/>
      <c r="P820" s="314"/>
      <c r="Q820" s="328" t="str">
        <f>_xlfn.TEXTJOIN(" ",TRUE,Tabla135[[#This Row],[Actividad - Acción ¿Qué?
Inicia con verbo]],Tabla135[[#This Row],[Complemento
(Observaciones o desviaciones)]])</f>
        <v/>
      </c>
      <c r="R820" s="295"/>
      <c r="S820" s="327" t="str">
        <f>_xlfn.XLOOKUP(Tabla135[[#This Row],[Tipo de control]],Tabla7[Tipo de control],Tabla7[Peso],"",1)</f>
        <v/>
      </c>
      <c r="T820" s="290" t="str">
        <f>_xlfn.XLOOKUP(Tabla135[[#This Row],[Tipo de control]],Tabla7[Tipo de control],Tabla7[Afectación matriz],"",1)</f>
        <v/>
      </c>
      <c r="U820" s="295"/>
      <c r="V820" s="327" t="str">
        <f>_xlfn.XLOOKUP(Tabla135[[#This Row],[Implementación]],Tabla11[Implementación],Tabla11[Peso],"",1)</f>
        <v/>
      </c>
      <c r="W820" s="295"/>
      <c r="X820" s="295"/>
      <c r="Y820" s="295"/>
      <c r="Z820" s="295"/>
      <c r="AA820" s="310" t="str">
        <f>IFERROR(Tabla135[[#This Row],[Peso del control]]+Tabla135[[#This Row],[Peso de la implementación]],"")</f>
        <v/>
      </c>
      <c r="AB820" s="310" t="str" cm="1">
        <f t="array" ref="AB820">IFERROR(IF(Tabla135[[#This Row],[Registro diligenciado]]=TRUE,_xlfn.IFS(AND(Tabla135[[#This Row],[No. de Control]]=1,Tabla135[[#This Row],[Desplazamiento en la Matriz]]="Probabilidad"),D820-(D820*Tabla135[[#This Row],[Valor del control]]),AND(Tabla135[[#This Row],[No. de Control]]&gt;1,Tabla135[[#This Row],[Desplazamiento en la Matriz]]="Probabilidad"),AB819-(AB819*Tabla135[[#This Row],[Valor del control]]),AND(Tabla135[[#This Row],[No. de Control]]=1,Tabla135[[#This Row],[Desplazamiento en la Matriz]]="Impacto"),D820,AND(Tabla135[[#This Row],[No. de Control]]&gt;1,Tabla135[[#This Row],[Desplazamiento en la Matriz]]="Impacto"),AB819),""),"")</f>
        <v/>
      </c>
      <c r="AC820" s="310" t="str" cm="1">
        <f t="array" ref="AC820">IFERROR(IF(Tabla135[[#This Row],[Registro diligenciado]]=TRUE,_xlfn.IFS(AND(Tabla135[[#This Row],[No. de Control]]=1,Tabla135[[#This Row],[Desplazamiento en la Matriz]]="Impacto"),E820-(E820*Tabla135[[#This Row],[Valor del control]]),AND(Tabla135[[#This Row],[No. de Control]]&gt;1,Tabla135[[#This Row],[Desplazamiento en la Matriz]]="Impacto"),AC819-(AC819*Tabla135[[#This Row],[Valor del control]]),AND(Tabla135[[#This Row],[No. de Control]]=1,Tabla135[[#This Row],[Desplazamiento en la Matriz]]="Probabilidad"),E820,AND(Tabla135[[#This Row],[No. de Control]]&gt;1,Tabla135[[#This Row],[Desplazamiento en la Matriz]]="Probabilidad"),AC819),""),"")</f>
        <v/>
      </c>
      <c r="AD820" s="310">
        <f>IFERROR(_xlfn.MINIFS(Tabla135[Probabilidad residual],Tabla135[Id Riesgo],Tabla135[[#This Row],[Id Riesgo]]),"")</f>
        <v>0</v>
      </c>
      <c r="AE820" s="310">
        <f>IFERROR(_xlfn.MINIFS(Tabla135[Impacto residual],Tabla135[Id Riesgo],Tabla135[[#This Row],[Id Riesgo]]),"")</f>
        <v>0</v>
      </c>
      <c r="AF820" s="310" t="str" cm="1">
        <f t="array" ref="AF8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0" s="310" t="str" cm="1">
        <f t="array" ref="AG8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0" s="213"/>
      <c r="AJ820" s="801">
        <f>_xlfn.MINIFS(Tabla135[Probabilidad residual],Tabla135[Id Riesgo],Tabla135[[#This Row],[Id Riesgo]])</f>
        <v>0</v>
      </c>
      <c r="AK820" s="801">
        <f>_xlfn.MINIFS(Tabla135[Impacto residual],Tabla135[Id Riesgo],Tabla135[[#This Row],[Id Riesgo]])</f>
        <v>0</v>
      </c>
      <c r="AL820" s="801"/>
      <c r="AM820" s="801"/>
      <c r="AN820" s="213"/>
      <c r="AO820" s="213"/>
      <c r="AP820" s="213"/>
      <c r="AQ820" s="213"/>
      <c r="AR820" s="213"/>
      <c r="AS820" s="213"/>
      <c r="AT820" s="213"/>
      <c r="AU820" s="213"/>
      <c r="AV820" s="213"/>
      <c r="AW820" s="213"/>
      <c r="AX820" s="213"/>
      <c r="AY820" s="213"/>
    </row>
    <row r="821" spans="1:51" ht="14.6" x14ac:dyDescent="0.4">
      <c r="A821" s="783" t="str">
        <f>Tabla135[[#This Row],[Id Riesgo]]</f>
        <v>RC81</v>
      </c>
      <c r="B821" s="784" t="str">
        <f>Tabla135[[#This Row],[Riesgo]]</f>
        <v/>
      </c>
      <c r="C821" s="776" t="b">
        <f>Tabla135[[#This Row],[Identificado en paso 1 y 2?]]</f>
        <v>0</v>
      </c>
      <c r="D821" s="801" t="str">
        <f>_xlfn.XLOOKUP(Tabla135[[#This Row],[Id Riesgo]],Tabla13[Id Riesgo],Tabla13[Probabilidad],"",1)</f>
        <v/>
      </c>
      <c r="E821" s="801" t="str">
        <f>IF(C821=TRUE,_xlfn.XLOOKUP(Tabla135[[#This Row],[Id Riesgo]],Tabla13[Id Riesgo],Tabla13[Porcentaje Impacto],"",1),"")</f>
        <v/>
      </c>
      <c r="F821" s="290" t="str">
        <f t="shared" si="80"/>
        <v>RC81</v>
      </c>
      <c r="G821" s="414" t="b">
        <f>_xlfn.XLOOKUP(F821,Tabla13[Id Riesgo],Tabla13[Registro diligenciado],FALSE,1)</f>
        <v>0</v>
      </c>
      <c r="H821" s="290" t="str">
        <f>IF(G821,_xlfn.XLOOKUP(F821,Tabla6[Id Riesgo],Tabla6[DESCRIPCIÓN DEL RIESGO],FALSE,1),"")</f>
        <v/>
      </c>
      <c r="I821" s="327" t="str">
        <f>_xlfn.XLOOKUP(Tabla135[[#This Row],[Id Riesgo]],Tabla13[Id Riesgo],Tabla13[Probabilidad])</f>
        <v/>
      </c>
      <c r="J821" s="327" t="str">
        <f>_xlfn.XLOOKUP(Tabla135[[#This Row],[Id Riesgo]],Tabla13[Id Riesgo],Tabla13[Porcentaje Impacto],"",1)</f>
        <v/>
      </c>
      <c r="K821" s="311">
        <v>10</v>
      </c>
      <c r="L821" s="314"/>
      <c r="M821" s="314"/>
      <c r="N821" s="314"/>
      <c r="O821" s="295"/>
      <c r="P821" s="314"/>
      <c r="Q821" s="328" t="str">
        <f>_xlfn.TEXTJOIN(" ",TRUE,Tabla135[[#This Row],[Actividad - Acción ¿Qué?
Inicia con verbo]],Tabla135[[#This Row],[Complemento
(Observaciones o desviaciones)]])</f>
        <v/>
      </c>
      <c r="R821" s="295"/>
      <c r="S821" s="327" t="str">
        <f>_xlfn.XLOOKUP(Tabla135[[#This Row],[Tipo de control]],Tabla7[Tipo de control],Tabla7[Peso],"",1)</f>
        <v/>
      </c>
      <c r="T821" s="290" t="str">
        <f>_xlfn.XLOOKUP(Tabla135[[#This Row],[Tipo de control]],Tabla7[Tipo de control],Tabla7[Afectación matriz],"",1)</f>
        <v/>
      </c>
      <c r="U821" s="295"/>
      <c r="V821" s="327" t="str">
        <f>_xlfn.XLOOKUP(Tabla135[[#This Row],[Implementación]],Tabla11[Implementación],Tabla11[Peso],"",1)</f>
        <v/>
      </c>
      <c r="W821" s="295"/>
      <c r="X821" s="295"/>
      <c r="Y821" s="295"/>
      <c r="Z821" s="295"/>
      <c r="AA821" s="310" t="str">
        <f>IFERROR(Tabla135[[#This Row],[Peso del control]]+Tabla135[[#This Row],[Peso de la implementación]],"")</f>
        <v/>
      </c>
      <c r="AB821" s="310" t="str" cm="1">
        <f t="array" ref="AB821">IFERROR(IF(Tabla135[[#This Row],[Registro diligenciado]]=TRUE,_xlfn.IFS(AND(Tabla135[[#This Row],[No. de Control]]=1,Tabla135[[#This Row],[Desplazamiento en la Matriz]]="Probabilidad"),D821-(D821*Tabla135[[#This Row],[Valor del control]]),AND(Tabla135[[#This Row],[No. de Control]]&gt;1,Tabla135[[#This Row],[Desplazamiento en la Matriz]]="Probabilidad"),AB820-(AB820*Tabla135[[#This Row],[Valor del control]]),AND(Tabla135[[#This Row],[No. de Control]]=1,Tabla135[[#This Row],[Desplazamiento en la Matriz]]="Impacto"),D821,AND(Tabla135[[#This Row],[No. de Control]]&gt;1,Tabla135[[#This Row],[Desplazamiento en la Matriz]]="Impacto"),AB820),""),"")</f>
        <v/>
      </c>
      <c r="AC821" s="310" t="str" cm="1">
        <f t="array" ref="AC821">IFERROR(IF(Tabla135[[#This Row],[Registro diligenciado]]=TRUE,_xlfn.IFS(AND(Tabla135[[#This Row],[No. de Control]]=1,Tabla135[[#This Row],[Desplazamiento en la Matriz]]="Impacto"),E821-(E821*Tabla135[[#This Row],[Valor del control]]),AND(Tabla135[[#This Row],[No. de Control]]&gt;1,Tabla135[[#This Row],[Desplazamiento en la Matriz]]="Impacto"),AC820-(AC820*Tabla135[[#This Row],[Valor del control]]),AND(Tabla135[[#This Row],[No. de Control]]=1,Tabla135[[#This Row],[Desplazamiento en la Matriz]]="Probabilidad"),E821,AND(Tabla135[[#This Row],[No. de Control]]&gt;1,Tabla135[[#This Row],[Desplazamiento en la Matriz]]="Probabilidad"),AC820),""),"")</f>
        <v/>
      </c>
      <c r="AD821" s="310">
        <f>IFERROR(_xlfn.MINIFS(Tabla135[Probabilidad residual],Tabla135[Id Riesgo],Tabla135[[#This Row],[Id Riesgo]]),"")</f>
        <v>0</v>
      </c>
      <c r="AE821" s="310">
        <f>IFERROR(_xlfn.MINIFS(Tabla135[Impacto residual],Tabla135[Id Riesgo],Tabla135[[#This Row],[Id Riesgo]]),"")</f>
        <v>0</v>
      </c>
      <c r="AF821" s="310" t="str" cm="1">
        <f t="array" ref="AF8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1" s="310" t="str" cm="1">
        <f t="array" ref="AG8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1" s="213"/>
      <c r="AJ821" s="801">
        <f>_xlfn.MINIFS(Tabla135[Probabilidad residual],Tabla135[Id Riesgo],Tabla135[[#This Row],[Id Riesgo]])</f>
        <v>0</v>
      </c>
      <c r="AK821" s="801">
        <f>_xlfn.MINIFS(Tabla135[Impacto residual],Tabla135[Id Riesgo],Tabla135[[#This Row],[Id Riesgo]])</f>
        <v>0</v>
      </c>
      <c r="AL821" s="801"/>
      <c r="AM821" s="801"/>
      <c r="AN821" s="213"/>
      <c r="AO821" s="213"/>
      <c r="AP821" s="213"/>
      <c r="AQ821" s="213"/>
      <c r="AR821" s="213"/>
      <c r="AS821" s="213"/>
      <c r="AT821" s="213"/>
      <c r="AU821" s="213"/>
      <c r="AV821" s="213"/>
      <c r="AW821" s="213"/>
      <c r="AX821" s="213"/>
      <c r="AY821" s="213"/>
    </row>
    <row r="822" spans="1:51" ht="14.6" x14ac:dyDescent="0.4">
      <c r="A822" s="783" t="str">
        <f>Tabla135[[#This Row],[Id Riesgo]]</f>
        <v>RC82</v>
      </c>
      <c r="B822" s="784" t="str">
        <f>Tabla135[[#This Row],[Riesgo]]</f>
        <v/>
      </c>
      <c r="C822" s="776" t="b">
        <f>Tabla135[[#This Row],[Identificado en paso 1 y 2?]]</f>
        <v>0</v>
      </c>
      <c r="D822" s="801" t="str">
        <f>_xlfn.XLOOKUP(Tabla135[[#This Row],[Id Riesgo]],Tabla13[Id Riesgo],Tabla13[Probabilidad],"",1)</f>
        <v/>
      </c>
      <c r="E822" s="801" t="str">
        <f>IF(C822=TRUE,_xlfn.XLOOKUP(Tabla135[[#This Row],[Id Riesgo]],Tabla13[Id Riesgo],Tabla13[Porcentaje Impacto],"",1),"")</f>
        <v/>
      </c>
      <c r="F822" s="290" t="s">
        <v>673</v>
      </c>
      <c r="G822" s="414" t="b">
        <f>_xlfn.XLOOKUP(F822,Tabla13[Id Riesgo],Tabla13[Registro diligenciado],FALSE,1)</f>
        <v>0</v>
      </c>
      <c r="H822" s="290" t="str">
        <f>IF(G822,_xlfn.XLOOKUP(F822,Tabla6[Id Riesgo],Tabla6[DESCRIPCIÓN DEL RIESGO],FALSE,1),"")</f>
        <v/>
      </c>
      <c r="I822" s="327" t="str">
        <f>_xlfn.XLOOKUP(Tabla135[[#This Row],[Id Riesgo]],Tabla13[Id Riesgo],Tabla13[Probabilidad])</f>
        <v/>
      </c>
      <c r="J822" s="327" t="str">
        <f>_xlfn.XLOOKUP(Tabla135[[#This Row],[Id Riesgo]],Tabla13[Id Riesgo],Tabla13[Porcentaje Impacto],"",1)</f>
        <v/>
      </c>
      <c r="K822" s="311">
        <v>1</v>
      </c>
      <c r="L822" s="314"/>
      <c r="M822" s="314"/>
      <c r="N822" s="314"/>
      <c r="O822" s="295"/>
      <c r="P822" s="314"/>
      <c r="Q822" s="328" t="str">
        <f>_xlfn.TEXTJOIN(" ",TRUE,Tabla135[[#This Row],[Actividad - Acción ¿Qué?
Inicia con verbo]],Tabla135[[#This Row],[Complemento
(Observaciones o desviaciones)]])</f>
        <v/>
      </c>
      <c r="R822" s="295"/>
      <c r="S822" s="327" t="str">
        <f>_xlfn.XLOOKUP(Tabla135[[#This Row],[Tipo de control]],Tabla7[Tipo de control],Tabla7[Peso],"",1)</f>
        <v/>
      </c>
      <c r="T822" s="290" t="str">
        <f>_xlfn.XLOOKUP(Tabla135[[#This Row],[Tipo de control]],Tabla7[Tipo de control],Tabla7[Afectación matriz],"",1)</f>
        <v/>
      </c>
      <c r="U822" s="295"/>
      <c r="V822" s="327" t="str">
        <f>_xlfn.XLOOKUP(Tabla135[[#This Row],[Implementación]],Tabla11[Implementación],Tabla11[Peso],"",1)</f>
        <v/>
      </c>
      <c r="W822" s="295"/>
      <c r="X822" s="295"/>
      <c r="Y822" s="295"/>
      <c r="Z822" s="295"/>
      <c r="AA822" s="310" t="str">
        <f>IFERROR(Tabla135[[#This Row],[Peso del control]]+Tabla135[[#This Row],[Peso de la implementación]],"")</f>
        <v/>
      </c>
      <c r="AB822" s="310" t="str" cm="1">
        <f t="array" ref="AB822">IFERROR(IF(Tabla135[[#This Row],[Registro diligenciado]]=TRUE,_xlfn.IFS(AND(Tabla135[[#This Row],[No. de Control]]=1,Tabla135[[#This Row],[Desplazamiento en la Matriz]]="Probabilidad"),D822-(D822*Tabla135[[#This Row],[Valor del control]]),AND(Tabla135[[#This Row],[No. de Control]]&gt;1,Tabla135[[#This Row],[Desplazamiento en la Matriz]]="Probabilidad"),AB821-(AB821*Tabla135[[#This Row],[Valor del control]]),AND(Tabla135[[#This Row],[No. de Control]]=1,Tabla135[[#This Row],[Desplazamiento en la Matriz]]="Impacto"),D822,AND(Tabla135[[#This Row],[No. de Control]]&gt;1,Tabla135[[#This Row],[Desplazamiento en la Matriz]]="Impacto"),AB821),""),"")</f>
        <v/>
      </c>
      <c r="AC822" s="310" t="str" cm="1">
        <f t="array" ref="AC822">IFERROR(IF(Tabla135[[#This Row],[Registro diligenciado]]=TRUE,_xlfn.IFS(AND(Tabla135[[#This Row],[No. de Control]]=1,Tabla135[[#This Row],[Desplazamiento en la Matriz]]="Impacto"),E822-(E822*Tabla135[[#This Row],[Valor del control]]),AND(Tabla135[[#This Row],[No. de Control]]&gt;1,Tabla135[[#This Row],[Desplazamiento en la Matriz]]="Impacto"),AC821-(AC821*Tabla135[[#This Row],[Valor del control]]),AND(Tabla135[[#This Row],[No. de Control]]=1,Tabla135[[#This Row],[Desplazamiento en la Matriz]]="Probabilidad"),E822,AND(Tabla135[[#This Row],[No. de Control]]&gt;1,Tabla135[[#This Row],[Desplazamiento en la Matriz]]="Probabilidad"),AC821),""),"")</f>
        <v/>
      </c>
      <c r="AD822" s="310">
        <f>IFERROR(_xlfn.MINIFS(Tabla135[Probabilidad residual],Tabla135[Id Riesgo],Tabla135[[#This Row],[Id Riesgo]]),"")</f>
        <v>0</v>
      </c>
      <c r="AE822" s="310">
        <f>IFERROR(_xlfn.MINIFS(Tabla135[Impacto residual],Tabla135[Id Riesgo],Tabla135[[#This Row],[Id Riesgo]]),"")</f>
        <v>0</v>
      </c>
      <c r="AF822" s="310" t="str" cm="1">
        <f t="array" ref="AF8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2" s="310" t="str" cm="1">
        <f t="array" ref="AG8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2" s="213"/>
      <c r="AJ822" s="801">
        <f>_xlfn.MINIFS(Tabla135[Probabilidad residual],Tabla135[Id Riesgo],Tabla135[[#This Row],[Id Riesgo]])</f>
        <v>0</v>
      </c>
      <c r="AK822" s="801">
        <f>_xlfn.MINIFS(Tabla135[Impacto residual],Tabla135[Id Riesgo],Tabla135[[#This Row],[Id Riesgo]])</f>
        <v>0</v>
      </c>
      <c r="AL822" s="801" t="str" cm="1">
        <f t="array" ref="AL822">IFERROR(_xlfn.IFS(AND(AJ822&gt;=CONFIGURACIÓN!$BF$6,AJ822&lt;=CONFIGURACIÓN!$BG$6),CONFIGURACIÓN!$BE$6,AND(AJ822&gt;=CONFIGURACIÓN!$BF$7,AJ822&lt;=CONFIGURACIÓN!$BG$7),CONFIGURACIÓN!$BE$7,AND(AJ822&gt;=CONFIGURACIÓN!$BF$8,AJ822&lt;=CONFIGURACIÓN!$BG$8),CONFIGURACIÓN!$BE$8,AND(AJ822&gt;=CONFIGURACIÓN!$BF$9,AJ822&lt;=CONFIGURACIÓN!$BG$9),CONFIGURACIÓN!$BE$9,AND(AJ822&gt;=CONFIGURACIÓN!$BF$10,AJ822&lt;=CONFIGURACIÓN!$BG$10),CONFIGURACIÓN!$BE$10),"")</f>
        <v/>
      </c>
      <c r="AM822" s="801" t="str" cm="1">
        <f t="array" ref="AM822">IFERROR(_xlfn.IFS(AND(AK822&gt;=CONFIGURACIÓN!$BJ$6,AK822&lt;=CONFIGURACIÓN!$BK$6),CONFIGURACIÓN!$BI$6,AND(AK822&gt;=CONFIGURACIÓN!$BJ$7,AK822&lt;=CONFIGURACIÓN!$BK$7),CONFIGURACIÓN!$BI$7,AND(AK822&gt;=CONFIGURACIÓN!$BJ$8,AK822&lt;=CONFIGURACIÓN!$BK$8),CONFIGURACIÓN!$BI$8,AND(AK822&gt;=CONFIGURACIÓN!$BJ$9,AK822&lt;=CONFIGURACIÓN!$BK$9),CONFIGURACIÓN!$BI$9,AND(AK822&gt;=CONFIGURACIÓN!$BJ$10,AK822&lt;=CONFIGURACIÓN!$BK$10),CONFIGURACIÓN!$BI$10),"")</f>
        <v/>
      </c>
      <c r="AN822" s="213"/>
      <c r="AO822" s="213"/>
      <c r="AP822" s="213"/>
      <c r="AQ822" s="213"/>
      <c r="AR822" s="213"/>
      <c r="AS822" s="213"/>
      <c r="AT822" s="213"/>
      <c r="AU822" s="213"/>
      <c r="AV822" s="213"/>
      <c r="AW822" s="213"/>
      <c r="AX822" s="213"/>
      <c r="AY822" s="213"/>
    </row>
    <row r="823" spans="1:51" ht="14.6" x14ac:dyDescent="0.4">
      <c r="A823" s="783" t="str">
        <f>Tabla135[[#This Row],[Id Riesgo]]</f>
        <v>RC82</v>
      </c>
      <c r="B823" s="784" t="str">
        <f>Tabla135[[#This Row],[Riesgo]]</f>
        <v/>
      </c>
      <c r="C823" s="776" t="b">
        <f>Tabla135[[#This Row],[Identificado en paso 1 y 2?]]</f>
        <v>0</v>
      </c>
      <c r="D823" s="801" t="str">
        <f>_xlfn.XLOOKUP(Tabla135[[#This Row],[Id Riesgo]],Tabla13[Id Riesgo],Tabla13[Probabilidad],"",1)</f>
        <v/>
      </c>
      <c r="E823" s="801" t="str">
        <f>IF(C823=TRUE,_xlfn.XLOOKUP(Tabla135[[#This Row],[Id Riesgo]],Tabla13[Id Riesgo],Tabla13[Porcentaje Impacto],"",1),"")</f>
        <v/>
      </c>
      <c r="F823" s="290" t="str">
        <f t="shared" ref="F823:F831" si="81">F822</f>
        <v>RC82</v>
      </c>
      <c r="G823" s="414" t="b">
        <f>_xlfn.XLOOKUP(F823,Tabla13[Id Riesgo],Tabla13[Registro diligenciado],FALSE,1)</f>
        <v>0</v>
      </c>
      <c r="H823" s="290" t="str">
        <f>IF(G823,_xlfn.XLOOKUP(F823,Tabla6[Id Riesgo],Tabla6[DESCRIPCIÓN DEL RIESGO],FALSE,1),"")</f>
        <v/>
      </c>
      <c r="I823" s="327" t="str">
        <f>_xlfn.XLOOKUP(Tabla135[[#This Row],[Id Riesgo]],Tabla13[Id Riesgo],Tabla13[Probabilidad])</f>
        <v/>
      </c>
      <c r="J823" s="327" t="str">
        <f>_xlfn.XLOOKUP(Tabla135[[#This Row],[Id Riesgo]],Tabla13[Id Riesgo],Tabla13[Porcentaje Impacto],"",1)</f>
        <v/>
      </c>
      <c r="K823" s="311">
        <v>2</v>
      </c>
      <c r="L823" s="314"/>
      <c r="M823" s="314"/>
      <c r="N823" s="314"/>
      <c r="O823" s="295"/>
      <c r="P823" s="314"/>
      <c r="Q823" s="328" t="str">
        <f>_xlfn.TEXTJOIN(" ",TRUE,Tabla135[[#This Row],[Actividad - Acción ¿Qué?
Inicia con verbo]],Tabla135[[#This Row],[Complemento
(Observaciones o desviaciones)]])</f>
        <v/>
      </c>
      <c r="R823" s="295"/>
      <c r="S823" s="327" t="str">
        <f>_xlfn.XLOOKUP(Tabla135[[#This Row],[Tipo de control]],Tabla7[Tipo de control],Tabla7[Peso],"",1)</f>
        <v/>
      </c>
      <c r="T823" s="290" t="str">
        <f>_xlfn.XLOOKUP(Tabla135[[#This Row],[Tipo de control]],Tabla7[Tipo de control],Tabla7[Afectación matriz],"",1)</f>
        <v/>
      </c>
      <c r="U823" s="295"/>
      <c r="V823" s="327" t="str">
        <f>_xlfn.XLOOKUP(Tabla135[[#This Row],[Implementación]],Tabla11[Implementación],Tabla11[Peso],"",1)</f>
        <v/>
      </c>
      <c r="W823" s="295"/>
      <c r="X823" s="295"/>
      <c r="Y823" s="295"/>
      <c r="Z823" s="295"/>
      <c r="AA823" s="310" t="str">
        <f>IFERROR(Tabla135[[#This Row],[Peso del control]]+Tabla135[[#This Row],[Peso de la implementación]],"")</f>
        <v/>
      </c>
      <c r="AB823" s="310" t="str" cm="1">
        <f t="array" ref="AB823">IFERROR(IF(Tabla135[[#This Row],[Registro diligenciado]]=TRUE,_xlfn.IFS(AND(Tabla135[[#This Row],[No. de Control]]=1,Tabla135[[#This Row],[Desplazamiento en la Matriz]]="Probabilidad"),D823-(D823*Tabla135[[#This Row],[Valor del control]]),AND(Tabla135[[#This Row],[No. de Control]]&gt;1,Tabla135[[#This Row],[Desplazamiento en la Matriz]]="Probabilidad"),AB822-(AB822*Tabla135[[#This Row],[Valor del control]]),AND(Tabla135[[#This Row],[No. de Control]]=1,Tabla135[[#This Row],[Desplazamiento en la Matriz]]="Impacto"),D823,AND(Tabla135[[#This Row],[No. de Control]]&gt;1,Tabla135[[#This Row],[Desplazamiento en la Matriz]]="Impacto"),AB822),""),"")</f>
        <v/>
      </c>
      <c r="AC823" s="310" t="str" cm="1">
        <f t="array" ref="AC823">IFERROR(IF(Tabla135[[#This Row],[Registro diligenciado]]=TRUE,_xlfn.IFS(AND(Tabla135[[#This Row],[No. de Control]]=1,Tabla135[[#This Row],[Desplazamiento en la Matriz]]="Impacto"),E823-(E823*Tabla135[[#This Row],[Valor del control]]),AND(Tabla135[[#This Row],[No. de Control]]&gt;1,Tabla135[[#This Row],[Desplazamiento en la Matriz]]="Impacto"),AC822-(AC822*Tabla135[[#This Row],[Valor del control]]),AND(Tabla135[[#This Row],[No. de Control]]=1,Tabla135[[#This Row],[Desplazamiento en la Matriz]]="Probabilidad"),E823,AND(Tabla135[[#This Row],[No. de Control]]&gt;1,Tabla135[[#This Row],[Desplazamiento en la Matriz]]="Probabilidad"),AC822),""),"")</f>
        <v/>
      </c>
      <c r="AD823" s="310">
        <f>IFERROR(_xlfn.MINIFS(Tabla135[Probabilidad residual],Tabla135[Id Riesgo],Tabla135[[#This Row],[Id Riesgo]]),"")</f>
        <v>0</v>
      </c>
      <c r="AE823" s="310">
        <f>IFERROR(_xlfn.MINIFS(Tabla135[Impacto residual],Tabla135[Id Riesgo],Tabla135[[#This Row],[Id Riesgo]]),"")</f>
        <v>0</v>
      </c>
      <c r="AF823" s="310" t="str" cm="1">
        <f t="array" ref="AF8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3" s="310" t="str" cm="1">
        <f t="array" ref="AG8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3" s="213"/>
      <c r="AJ823" s="801">
        <f>_xlfn.MINIFS(Tabla135[Probabilidad residual],Tabla135[Id Riesgo],Tabla135[[#This Row],[Id Riesgo]])</f>
        <v>0</v>
      </c>
      <c r="AK823" s="801">
        <f>_xlfn.MINIFS(Tabla135[Impacto residual],Tabla135[Id Riesgo],Tabla135[[#This Row],[Id Riesgo]])</f>
        <v>0</v>
      </c>
      <c r="AL823" s="801"/>
      <c r="AM823" s="801"/>
      <c r="AN823" s="213"/>
      <c r="AO823" s="213"/>
      <c r="AP823" s="213"/>
      <c r="AQ823" s="213"/>
      <c r="AR823" s="213"/>
      <c r="AS823" s="213"/>
      <c r="AT823" s="213"/>
      <c r="AU823" s="213"/>
      <c r="AV823" s="213"/>
      <c r="AW823" s="213"/>
      <c r="AX823" s="213"/>
      <c r="AY823" s="213"/>
    </row>
    <row r="824" spans="1:51" ht="14.6" x14ac:dyDescent="0.4">
      <c r="A824" s="783" t="str">
        <f>Tabla135[[#This Row],[Id Riesgo]]</f>
        <v>RC82</v>
      </c>
      <c r="B824" s="784" t="str">
        <f>Tabla135[[#This Row],[Riesgo]]</f>
        <v/>
      </c>
      <c r="C824" s="776" t="b">
        <f>Tabla135[[#This Row],[Identificado en paso 1 y 2?]]</f>
        <v>0</v>
      </c>
      <c r="D824" s="801" t="str">
        <f>_xlfn.XLOOKUP(Tabla135[[#This Row],[Id Riesgo]],Tabla13[Id Riesgo],Tabla13[Probabilidad],"",1)</f>
        <v/>
      </c>
      <c r="E824" s="801" t="str">
        <f>IF(C824=TRUE,_xlfn.XLOOKUP(Tabla135[[#This Row],[Id Riesgo]],Tabla13[Id Riesgo],Tabla13[Porcentaje Impacto],"",1),"")</f>
        <v/>
      </c>
      <c r="F824" s="290" t="str">
        <f t="shared" si="81"/>
        <v>RC82</v>
      </c>
      <c r="G824" s="414" t="b">
        <f>_xlfn.XLOOKUP(F824,Tabla13[Id Riesgo],Tabla13[Registro diligenciado],FALSE,1)</f>
        <v>0</v>
      </c>
      <c r="H824" s="290" t="str">
        <f>IF(G824,_xlfn.XLOOKUP(F824,Tabla6[Id Riesgo],Tabla6[DESCRIPCIÓN DEL RIESGO],FALSE,1),"")</f>
        <v/>
      </c>
      <c r="I824" s="327" t="str">
        <f>_xlfn.XLOOKUP(Tabla135[[#This Row],[Id Riesgo]],Tabla13[Id Riesgo],Tabla13[Probabilidad])</f>
        <v/>
      </c>
      <c r="J824" s="327" t="str">
        <f>_xlfn.XLOOKUP(Tabla135[[#This Row],[Id Riesgo]],Tabla13[Id Riesgo],Tabla13[Porcentaje Impacto],"",1)</f>
        <v/>
      </c>
      <c r="K824" s="311">
        <v>3</v>
      </c>
      <c r="L824" s="314"/>
      <c r="M824" s="314"/>
      <c r="N824" s="314"/>
      <c r="O824" s="295"/>
      <c r="P824" s="314"/>
      <c r="Q824" s="328" t="str">
        <f>_xlfn.TEXTJOIN(" ",TRUE,Tabla135[[#This Row],[Actividad - Acción ¿Qué?
Inicia con verbo]],Tabla135[[#This Row],[Complemento
(Observaciones o desviaciones)]])</f>
        <v/>
      </c>
      <c r="R824" s="295"/>
      <c r="S824" s="327" t="str">
        <f>_xlfn.XLOOKUP(Tabla135[[#This Row],[Tipo de control]],Tabla7[Tipo de control],Tabla7[Peso],"",1)</f>
        <v/>
      </c>
      <c r="T824" s="290" t="str">
        <f>_xlfn.XLOOKUP(Tabla135[[#This Row],[Tipo de control]],Tabla7[Tipo de control],Tabla7[Afectación matriz],"",1)</f>
        <v/>
      </c>
      <c r="U824" s="295"/>
      <c r="V824" s="327" t="str">
        <f>_xlfn.XLOOKUP(Tabla135[[#This Row],[Implementación]],Tabla11[Implementación],Tabla11[Peso],"",1)</f>
        <v/>
      </c>
      <c r="W824" s="295"/>
      <c r="X824" s="295"/>
      <c r="Y824" s="295"/>
      <c r="Z824" s="295"/>
      <c r="AA824" s="310" t="str">
        <f>IFERROR(Tabla135[[#This Row],[Peso del control]]+Tabla135[[#This Row],[Peso de la implementación]],"")</f>
        <v/>
      </c>
      <c r="AB824" s="310" t="str" cm="1">
        <f t="array" ref="AB824">IFERROR(IF(Tabla135[[#This Row],[Registro diligenciado]]=TRUE,_xlfn.IFS(AND(Tabla135[[#This Row],[No. de Control]]=1,Tabla135[[#This Row],[Desplazamiento en la Matriz]]="Probabilidad"),D824-(D824*Tabla135[[#This Row],[Valor del control]]),AND(Tabla135[[#This Row],[No. de Control]]&gt;1,Tabla135[[#This Row],[Desplazamiento en la Matriz]]="Probabilidad"),AB823-(AB823*Tabla135[[#This Row],[Valor del control]]),AND(Tabla135[[#This Row],[No. de Control]]=1,Tabla135[[#This Row],[Desplazamiento en la Matriz]]="Impacto"),D824,AND(Tabla135[[#This Row],[No. de Control]]&gt;1,Tabla135[[#This Row],[Desplazamiento en la Matriz]]="Impacto"),AB823),""),"")</f>
        <v/>
      </c>
      <c r="AC824" s="310" t="str" cm="1">
        <f t="array" ref="AC824">IFERROR(IF(Tabla135[[#This Row],[Registro diligenciado]]=TRUE,_xlfn.IFS(AND(Tabla135[[#This Row],[No. de Control]]=1,Tabla135[[#This Row],[Desplazamiento en la Matriz]]="Impacto"),E824-(E824*Tabla135[[#This Row],[Valor del control]]),AND(Tabla135[[#This Row],[No. de Control]]&gt;1,Tabla135[[#This Row],[Desplazamiento en la Matriz]]="Impacto"),AC823-(AC823*Tabla135[[#This Row],[Valor del control]]),AND(Tabla135[[#This Row],[No. de Control]]=1,Tabla135[[#This Row],[Desplazamiento en la Matriz]]="Probabilidad"),E824,AND(Tabla135[[#This Row],[No. de Control]]&gt;1,Tabla135[[#This Row],[Desplazamiento en la Matriz]]="Probabilidad"),AC823),""),"")</f>
        <v/>
      </c>
      <c r="AD824" s="310">
        <f>IFERROR(_xlfn.MINIFS(Tabla135[Probabilidad residual],Tabla135[Id Riesgo],Tabla135[[#This Row],[Id Riesgo]]),"")</f>
        <v>0</v>
      </c>
      <c r="AE824" s="310">
        <f>IFERROR(_xlfn.MINIFS(Tabla135[Impacto residual],Tabla135[Id Riesgo],Tabla135[[#This Row],[Id Riesgo]]),"")</f>
        <v>0</v>
      </c>
      <c r="AF824" s="310" t="str" cm="1">
        <f t="array" ref="AF8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4" s="310" t="str" cm="1">
        <f t="array" ref="AG8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4" s="213"/>
      <c r="AJ824" s="801">
        <f>_xlfn.MINIFS(Tabla135[Probabilidad residual],Tabla135[Id Riesgo],Tabla135[[#This Row],[Id Riesgo]])</f>
        <v>0</v>
      </c>
      <c r="AK824" s="801">
        <f>_xlfn.MINIFS(Tabla135[Impacto residual],Tabla135[Id Riesgo],Tabla135[[#This Row],[Id Riesgo]])</f>
        <v>0</v>
      </c>
      <c r="AL824" s="801"/>
      <c r="AM824" s="801"/>
      <c r="AN824" s="213"/>
      <c r="AO824" s="213"/>
      <c r="AP824" s="213"/>
      <c r="AQ824" s="213"/>
      <c r="AR824" s="213"/>
      <c r="AS824" s="213"/>
      <c r="AT824" s="213"/>
      <c r="AU824" s="213"/>
      <c r="AV824" s="213"/>
      <c r="AW824" s="213"/>
      <c r="AX824" s="213"/>
      <c r="AY824" s="213"/>
    </row>
    <row r="825" spans="1:51" ht="14.6" x14ac:dyDescent="0.4">
      <c r="A825" s="783" t="str">
        <f>Tabla135[[#This Row],[Id Riesgo]]</f>
        <v>RC82</v>
      </c>
      <c r="B825" s="784" t="str">
        <f>Tabla135[[#This Row],[Riesgo]]</f>
        <v/>
      </c>
      <c r="C825" s="776" t="b">
        <f>Tabla135[[#This Row],[Identificado en paso 1 y 2?]]</f>
        <v>0</v>
      </c>
      <c r="D825" s="801" t="str">
        <f>_xlfn.XLOOKUP(Tabla135[[#This Row],[Id Riesgo]],Tabla13[Id Riesgo],Tabla13[Probabilidad],"",1)</f>
        <v/>
      </c>
      <c r="E825" s="801" t="str">
        <f>IF(C825=TRUE,_xlfn.XLOOKUP(Tabla135[[#This Row],[Id Riesgo]],Tabla13[Id Riesgo],Tabla13[Porcentaje Impacto],"",1),"")</f>
        <v/>
      </c>
      <c r="F825" s="290" t="str">
        <f t="shared" si="81"/>
        <v>RC82</v>
      </c>
      <c r="G825" s="414" t="b">
        <f>_xlfn.XLOOKUP(F825,Tabla13[Id Riesgo],Tabla13[Registro diligenciado],FALSE,1)</f>
        <v>0</v>
      </c>
      <c r="H825" s="290" t="str">
        <f>IF(G825,_xlfn.XLOOKUP(F825,Tabla6[Id Riesgo],Tabla6[DESCRIPCIÓN DEL RIESGO],FALSE,1),"")</f>
        <v/>
      </c>
      <c r="I825" s="327" t="str">
        <f>_xlfn.XLOOKUP(Tabla135[[#This Row],[Id Riesgo]],Tabla13[Id Riesgo],Tabla13[Probabilidad])</f>
        <v/>
      </c>
      <c r="J825" s="327" t="str">
        <f>_xlfn.XLOOKUP(Tabla135[[#This Row],[Id Riesgo]],Tabla13[Id Riesgo],Tabla13[Porcentaje Impacto],"",1)</f>
        <v/>
      </c>
      <c r="K825" s="311">
        <v>4</v>
      </c>
      <c r="L825" s="314"/>
      <c r="M825" s="314"/>
      <c r="N825" s="314"/>
      <c r="O825" s="295"/>
      <c r="P825" s="314"/>
      <c r="Q825" s="328" t="str">
        <f>_xlfn.TEXTJOIN(" ",TRUE,Tabla135[[#This Row],[Actividad - Acción ¿Qué?
Inicia con verbo]],Tabla135[[#This Row],[Complemento
(Observaciones o desviaciones)]])</f>
        <v/>
      </c>
      <c r="R825" s="295"/>
      <c r="S825" s="327" t="str">
        <f>_xlfn.XLOOKUP(Tabla135[[#This Row],[Tipo de control]],Tabla7[Tipo de control],Tabla7[Peso],"",1)</f>
        <v/>
      </c>
      <c r="T825" s="290" t="str">
        <f>_xlfn.XLOOKUP(Tabla135[[#This Row],[Tipo de control]],Tabla7[Tipo de control],Tabla7[Afectación matriz],"",1)</f>
        <v/>
      </c>
      <c r="U825" s="295"/>
      <c r="V825" s="327" t="str">
        <f>_xlfn.XLOOKUP(Tabla135[[#This Row],[Implementación]],Tabla11[Implementación],Tabla11[Peso],"",1)</f>
        <v/>
      </c>
      <c r="W825" s="295"/>
      <c r="X825" s="295"/>
      <c r="Y825" s="295"/>
      <c r="Z825" s="295"/>
      <c r="AA825" s="310" t="str">
        <f>IFERROR(Tabla135[[#This Row],[Peso del control]]+Tabla135[[#This Row],[Peso de la implementación]],"")</f>
        <v/>
      </c>
      <c r="AB825" s="310" t="str" cm="1">
        <f t="array" ref="AB825">IFERROR(IF(Tabla135[[#This Row],[Registro diligenciado]]=TRUE,_xlfn.IFS(AND(Tabla135[[#This Row],[No. de Control]]=1,Tabla135[[#This Row],[Desplazamiento en la Matriz]]="Probabilidad"),D825-(D825*Tabla135[[#This Row],[Valor del control]]),AND(Tabla135[[#This Row],[No. de Control]]&gt;1,Tabla135[[#This Row],[Desplazamiento en la Matriz]]="Probabilidad"),AB824-(AB824*Tabla135[[#This Row],[Valor del control]]),AND(Tabla135[[#This Row],[No. de Control]]=1,Tabla135[[#This Row],[Desplazamiento en la Matriz]]="Impacto"),D825,AND(Tabla135[[#This Row],[No. de Control]]&gt;1,Tabla135[[#This Row],[Desplazamiento en la Matriz]]="Impacto"),AB824),""),"")</f>
        <v/>
      </c>
      <c r="AC825" s="310" t="str" cm="1">
        <f t="array" ref="AC825">IFERROR(IF(Tabla135[[#This Row],[Registro diligenciado]]=TRUE,_xlfn.IFS(AND(Tabla135[[#This Row],[No. de Control]]=1,Tabla135[[#This Row],[Desplazamiento en la Matriz]]="Impacto"),E825-(E825*Tabla135[[#This Row],[Valor del control]]),AND(Tabla135[[#This Row],[No. de Control]]&gt;1,Tabla135[[#This Row],[Desplazamiento en la Matriz]]="Impacto"),AC824-(AC824*Tabla135[[#This Row],[Valor del control]]),AND(Tabla135[[#This Row],[No. de Control]]=1,Tabla135[[#This Row],[Desplazamiento en la Matriz]]="Probabilidad"),E825,AND(Tabla135[[#This Row],[No. de Control]]&gt;1,Tabla135[[#This Row],[Desplazamiento en la Matriz]]="Probabilidad"),AC824),""),"")</f>
        <v/>
      </c>
      <c r="AD825" s="310">
        <f>IFERROR(_xlfn.MINIFS(Tabla135[Probabilidad residual],Tabla135[Id Riesgo],Tabla135[[#This Row],[Id Riesgo]]),"")</f>
        <v>0</v>
      </c>
      <c r="AE825" s="310">
        <f>IFERROR(_xlfn.MINIFS(Tabla135[Impacto residual],Tabla135[Id Riesgo],Tabla135[[#This Row],[Id Riesgo]]),"")</f>
        <v>0</v>
      </c>
      <c r="AF825" s="310" t="str" cm="1">
        <f t="array" ref="AF8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5" s="310" t="str" cm="1">
        <f t="array" ref="AG8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5" s="213"/>
      <c r="AJ825" s="801">
        <f>_xlfn.MINIFS(Tabla135[Probabilidad residual],Tabla135[Id Riesgo],Tabla135[[#This Row],[Id Riesgo]])</f>
        <v>0</v>
      </c>
      <c r="AK825" s="801">
        <f>_xlfn.MINIFS(Tabla135[Impacto residual],Tabla135[Id Riesgo],Tabla135[[#This Row],[Id Riesgo]])</f>
        <v>0</v>
      </c>
      <c r="AL825" s="801"/>
      <c r="AM825" s="801"/>
      <c r="AN825" s="213"/>
      <c r="AO825" s="213"/>
      <c r="AP825" s="213"/>
      <c r="AQ825" s="213"/>
      <c r="AR825" s="213"/>
      <c r="AS825" s="213"/>
      <c r="AT825" s="213"/>
      <c r="AU825" s="213"/>
      <c r="AV825" s="213"/>
      <c r="AW825" s="213"/>
      <c r="AX825" s="213"/>
      <c r="AY825" s="213"/>
    </row>
    <row r="826" spans="1:51" ht="14.6" x14ac:dyDescent="0.4">
      <c r="A826" s="783" t="str">
        <f>Tabla135[[#This Row],[Id Riesgo]]</f>
        <v>RC82</v>
      </c>
      <c r="B826" s="784" t="str">
        <f>Tabla135[[#This Row],[Riesgo]]</f>
        <v/>
      </c>
      <c r="C826" s="776" t="b">
        <f>Tabla135[[#This Row],[Identificado en paso 1 y 2?]]</f>
        <v>0</v>
      </c>
      <c r="D826" s="801" t="str">
        <f>_xlfn.XLOOKUP(Tabla135[[#This Row],[Id Riesgo]],Tabla13[Id Riesgo],Tabla13[Probabilidad],"",1)</f>
        <v/>
      </c>
      <c r="E826" s="801" t="str">
        <f>IF(C826=TRUE,_xlfn.XLOOKUP(Tabla135[[#This Row],[Id Riesgo]],Tabla13[Id Riesgo],Tabla13[Porcentaje Impacto],"",1),"")</f>
        <v/>
      </c>
      <c r="F826" s="290" t="str">
        <f t="shared" si="81"/>
        <v>RC82</v>
      </c>
      <c r="G826" s="414" t="b">
        <f>_xlfn.XLOOKUP(F826,Tabla13[Id Riesgo],Tabla13[Registro diligenciado],FALSE,1)</f>
        <v>0</v>
      </c>
      <c r="H826" s="290" t="str">
        <f>IF(G826,_xlfn.XLOOKUP(F826,Tabla6[Id Riesgo],Tabla6[DESCRIPCIÓN DEL RIESGO],FALSE,1),"")</f>
        <v/>
      </c>
      <c r="I826" s="327" t="str">
        <f>_xlfn.XLOOKUP(Tabla135[[#This Row],[Id Riesgo]],Tabla13[Id Riesgo],Tabla13[Probabilidad])</f>
        <v/>
      </c>
      <c r="J826" s="327" t="str">
        <f>_xlfn.XLOOKUP(Tabla135[[#This Row],[Id Riesgo]],Tabla13[Id Riesgo],Tabla13[Porcentaje Impacto],"",1)</f>
        <v/>
      </c>
      <c r="K826" s="311">
        <v>5</v>
      </c>
      <c r="L826" s="314"/>
      <c r="M826" s="314"/>
      <c r="N826" s="314"/>
      <c r="O826" s="295"/>
      <c r="P826" s="314"/>
      <c r="Q826" s="328" t="str">
        <f>_xlfn.TEXTJOIN(" ",TRUE,Tabla135[[#This Row],[Actividad - Acción ¿Qué?
Inicia con verbo]],Tabla135[[#This Row],[Complemento
(Observaciones o desviaciones)]])</f>
        <v/>
      </c>
      <c r="R826" s="295"/>
      <c r="S826" s="327" t="str">
        <f>_xlfn.XLOOKUP(Tabla135[[#This Row],[Tipo de control]],Tabla7[Tipo de control],Tabla7[Peso],"",1)</f>
        <v/>
      </c>
      <c r="T826" s="290" t="str">
        <f>_xlfn.XLOOKUP(Tabla135[[#This Row],[Tipo de control]],Tabla7[Tipo de control],Tabla7[Afectación matriz],"",1)</f>
        <v/>
      </c>
      <c r="U826" s="295"/>
      <c r="V826" s="327" t="str">
        <f>_xlfn.XLOOKUP(Tabla135[[#This Row],[Implementación]],Tabla11[Implementación],Tabla11[Peso],"",1)</f>
        <v/>
      </c>
      <c r="W826" s="295"/>
      <c r="X826" s="295"/>
      <c r="Y826" s="295"/>
      <c r="Z826" s="295"/>
      <c r="AA826" s="310" t="str">
        <f>IFERROR(Tabla135[[#This Row],[Peso del control]]+Tabla135[[#This Row],[Peso de la implementación]],"")</f>
        <v/>
      </c>
      <c r="AB826" s="310" t="str" cm="1">
        <f t="array" ref="AB826">IFERROR(IF(Tabla135[[#This Row],[Registro diligenciado]]=TRUE,_xlfn.IFS(AND(Tabla135[[#This Row],[No. de Control]]=1,Tabla135[[#This Row],[Desplazamiento en la Matriz]]="Probabilidad"),D826-(D826*Tabla135[[#This Row],[Valor del control]]),AND(Tabla135[[#This Row],[No. de Control]]&gt;1,Tabla135[[#This Row],[Desplazamiento en la Matriz]]="Probabilidad"),AB825-(AB825*Tabla135[[#This Row],[Valor del control]]),AND(Tabla135[[#This Row],[No. de Control]]=1,Tabla135[[#This Row],[Desplazamiento en la Matriz]]="Impacto"),D826,AND(Tabla135[[#This Row],[No. de Control]]&gt;1,Tabla135[[#This Row],[Desplazamiento en la Matriz]]="Impacto"),AB825),""),"")</f>
        <v/>
      </c>
      <c r="AC826" s="310" t="str" cm="1">
        <f t="array" ref="AC826">IFERROR(IF(Tabla135[[#This Row],[Registro diligenciado]]=TRUE,_xlfn.IFS(AND(Tabla135[[#This Row],[No. de Control]]=1,Tabla135[[#This Row],[Desplazamiento en la Matriz]]="Impacto"),E826-(E826*Tabla135[[#This Row],[Valor del control]]),AND(Tabla135[[#This Row],[No. de Control]]&gt;1,Tabla135[[#This Row],[Desplazamiento en la Matriz]]="Impacto"),AC825-(AC825*Tabla135[[#This Row],[Valor del control]]),AND(Tabla135[[#This Row],[No. de Control]]=1,Tabla135[[#This Row],[Desplazamiento en la Matriz]]="Probabilidad"),E826,AND(Tabla135[[#This Row],[No. de Control]]&gt;1,Tabla135[[#This Row],[Desplazamiento en la Matriz]]="Probabilidad"),AC825),""),"")</f>
        <v/>
      </c>
      <c r="AD826" s="310">
        <f>IFERROR(_xlfn.MINIFS(Tabla135[Probabilidad residual],Tabla135[Id Riesgo],Tabla135[[#This Row],[Id Riesgo]]),"")</f>
        <v>0</v>
      </c>
      <c r="AE826" s="310">
        <f>IFERROR(_xlfn.MINIFS(Tabla135[Impacto residual],Tabla135[Id Riesgo],Tabla135[[#This Row],[Id Riesgo]]),"")</f>
        <v>0</v>
      </c>
      <c r="AF826" s="310" t="str" cm="1">
        <f t="array" ref="AF8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6" s="310" t="str" cm="1">
        <f t="array" ref="AG8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6" s="213"/>
      <c r="AJ826" s="801">
        <f>_xlfn.MINIFS(Tabla135[Probabilidad residual],Tabla135[Id Riesgo],Tabla135[[#This Row],[Id Riesgo]])</f>
        <v>0</v>
      </c>
      <c r="AK826" s="801">
        <f>_xlfn.MINIFS(Tabla135[Impacto residual],Tabla135[Id Riesgo],Tabla135[[#This Row],[Id Riesgo]])</f>
        <v>0</v>
      </c>
      <c r="AL826" s="801"/>
      <c r="AM826" s="801"/>
      <c r="AN826" s="213"/>
      <c r="AO826" s="213"/>
      <c r="AP826" s="213"/>
      <c r="AQ826" s="213"/>
      <c r="AR826" s="213"/>
      <c r="AS826" s="213"/>
      <c r="AT826" s="213"/>
      <c r="AU826" s="213"/>
      <c r="AV826" s="213"/>
      <c r="AW826" s="213"/>
      <c r="AX826" s="213"/>
      <c r="AY826" s="213"/>
    </row>
    <row r="827" spans="1:51" ht="14.6" x14ac:dyDescent="0.4">
      <c r="A827" s="783" t="str">
        <f>Tabla135[[#This Row],[Id Riesgo]]</f>
        <v>RC82</v>
      </c>
      <c r="B827" s="784" t="str">
        <f>Tabla135[[#This Row],[Riesgo]]</f>
        <v/>
      </c>
      <c r="C827" s="776" t="b">
        <f>Tabla135[[#This Row],[Identificado en paso 1 y 2?]]</f>
        <v>0</v>
      </c>
      <c r="D827" s="801" t="str">
        <f>_xlfn.XLOOKUP(Tabla135[[#This Row],[Id Riesgo]],Tabla13[Id Riesgo],Tabla13[Probabilidad],"",1)</f>
        <v/>
      </c>
      <c r="E827" s="801" t="str">
        <f>IF(C827=TRUE,_xlfn.XLOOKUP(Tabla135[[#This Row],[Id Riesgo]],Tabla13[Id Riesgo],Tabla13[Porcentaje Impacto],"",1),"")</f>
        <v/>
      </c>
      <c r="F827" s="290" t="str">
        <f t="shared" si="81"/>
        <v>RC82</v>
      </c>
      <c r="G827" s="414" t="b">
        <f>_xlfn.XLOOKUP(F827,Tabla13[Id Riesgo],Tabla13[Registro diligenciado],FALSE,1)</f>
        <v>0</v>
      </c>
      <c r="H827" s="290" t="str">
        <f>IF(G827,_xlfn.XLOOKUP(F827,Tabla6[Id Riesgo],Tabla6[DESCRIPCIÓN DEL RIESGO],FALSE,1),"")</f>
        <v/>
      </c>
      <c r="I827" s="327" t="str">
        <f>_xlfn.XLOOKUP(Tabla135[[#This Row],[Id Riesgo]],Tabla13[Id Riesgo],Tabla13[Probabilidad])</f>
        <v/>
      </c>
      <c r="J827" s="327" t="str">
        <f>_xlfn.XLOOKUP(Tabla135[[#This Row],[Id Riesgo]],Tabla13[Id Riesgo],Tabla13[Porcentaje Impacto],"",1)</f>
        <v/>
      </c>
      <c r="K827" s="311">
        <v>6</v>
      </c>
      <c r="L827" s="314"/>
      <c r="M827" s="314"/>
      <c r="N827" s="314"/>
      <c r="O827" s="295"/>
      <c r="P827" s="314"/>
      <c r="Q827" s="328" t="str">
        <f>_xlfn.TEXTJOIN(" ",TRUE,Tabla135[[#This Row],[Actividad - Acción ¿Qué?
Inicia con verbo]],Tabla135[[#This Row],[Complemento
(Observaciones o desviaciones)]])</f>
        <v/>
      </c>
      <c r="R827" s="295"/>
      <c r="S827" s="327" t="str">
        <f>_xlfn.XLOOKUP(Tabla135[[#This Row],[Tipo de control]],Tabla7[Tipo de control],Tabla7[Peso],"",1)</f>
        <v/>
      </c>
      <c r="T827" s="290" t="str">
        <f>_xlfn.XLOOKUP(Tabla135[[#This Row],[Tipo de control]],Tabla7[Tipo de control],Tabla7[Afectación matriz],"",1)</f>
        <v/>
      </c>
      <c r="U827" s="295"/>
      <c r="V827" s="327" t="str">
        <f>_xlfn.XLOOKUP(Tabla135[[#This Row],[Implementación]],Tabla11[Implementación],Tabla11[Peso],"",1)</f>
        <v/>
      </c>
      <c r="W827" s="295"/>
      <c r="X827" s="295"/>
      <c r="Y827" s="295"/>
      <c r="Z827" s="295"/>
      <c r="AA827" s="310" t="str">
        <f>IFERROR(Tabla135[[#This Row],[Peso del control]]+Tabla135[[#This Row],[Peso de la implementación]],"")</f>
        <v/>
      </c>
      <c r="AB827" s="310" t="str" cm="1">
        <f t="array" ref="AB827">IFERROR(IF(Tabla135[[#This Row],[Registro diligenciado]]=TRUE,_xlfn.IFS(AND(Tabla135[[#This Row],[No. de Control]]=1,Tabla135[[#This Row],[Desplazamiento en la Matriz]]="Probabilidad"),D827-(D827*Tabla135[[#This Row],[Valor del control]]),AND(Tabla135[[#This Row],[No. de Control]]&gt;1,Tabla135[[#This Row],[Desplazamiento en la Matriz]]="Probabilidad"),AB826-(AB826*Tabla135[[#This Row],[Valor del control]]),AND(Tabla135[[#This Row],[No. de Control]]=1,Tabla135[[#This Row],[Desplazamiento en la Matriz]]="Impacto"),D827,AND(Tabla135[[#This Row],[No. de Control]]&gt;1,Tabla135[[#This Row],[Desplazamiento en la Matriz]]="Impacto"),AB826),""),"")</f>
        <v/>
      </c>
      <c r="AC827" s="310" t="str" cm="1">
        <f t="array" ref="AC827">IFERROR(IF(Tabla135[[#This Row],[Registro diligenciado]]=TRUE,_xlfn.IFS(AND(Tabla135[[#This Row],[No. de Control]]=1,Tabla135[[#This Row],[Desplazamiento en la Matriz]]="Impacto"),E827-(E827*Tabla135[[#This Row],[Valor del control]]),AND(Tabla135[[#This Row],[No. de Control]]&gt;1,Tabla135[[#This Row],[Desplazamiento en la Matriz]]="Impacto"),AC826-(AC826*Tabla135[[#This Row],[Valor del control]]),AND(Tabla135[[#This Row],[No. de Control]]=1,Tabla135[[#This Row],[Desplazamiento en la Matriz]]="Probabilidad"),E827,AND(Tabla135[[#This Row],[No. de Control]]&gt;1,Tabla135[[#This Row],[Desplazamiento en la Matriz]]="Probabilidad"),AC826),""),"")</f>
        <v/>
      </c>
      <c r="AD827" s="310">
        <f>IFERROR(_xlfn.MINIFS(Tabla135[Probabilidad residual],Tabla135[Id Riesgo],Tabla135[[#This Row],[Id Riesgo]]),"")</f>
        <v>0</v>
      </c>
      <c r="AE827" s="310">
        <f>IFERROR(_xlfn.MINIFS(Tabla135[Impacto residual],Tabla135[Id Riesgo],Tabla135[[#This Row],[Id Riesgo]]),"")</f>
        <v>0</v>
      </c>
      <c r="AF827" s="310" t="str" cm="1">
        <f t="array" ref="AF8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7" s="310" t="str" cm="1">
        <f t="array" ref="AG8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7" s="213"/>
      <c r="AJ827" s="801">
        <f>_xlfn.MINIFS(Tabla135[Probabilidad residual],Tabla135[Id Riesgo],Tabla135[[#This Row],[Id Riesgo]])</f>
        <v>0</v>
      </c>
      <c r="AK827" s="801">
        <f>_xlfn.MINIFS(Tabla135[Impacto residual],Tabla135[Id Riesgo],Tabla135[[#This Row],[Id Riesgo]])</f>
        <v>0</v>
      </c>
      <c r="AL827" s="801"/>
      <c r="AM827" s="801"/>
      <c r="AN827" s="213"/>
      <c r="AO827" s="213"/>
      <c r="AP827" s="213"/>
      <c r="AQ827" s="213"/>
      <c r="AR827" s="213"/>
      <c r="AS827" s="213"/>
      <c r="AT827" s="213"/>
      <c r="AU827" s="213"/>
      <c r="AV827" s="213"/>
      <c r="AW827" s="213"/>
      <c r="AX827" s="213"/>
      <c r="AY827" s="213"/>
    </row>
    <row r="828" spans="1:51" ht="14.6" x14ac:dyDescent="0.4">
      <c r="A828" s="783" t="str">
        <f>Tabla135[[#This Row],[Id Riesgo]]</f>
        <v>RC82</v>
      </c>
      <c r="B828" s="784" t="str">
        <f>Tabla135[[#This Row],[Riesgo]]</f>
        <v/>
      </c>
      <c r="C828" s="776" t="b">
        <f>Tabla135[[#This Row],[Identificado en paso 1 y 2?]]</f>
        <v>0</v>
      </c>
      <c r="D828" s="801" t="str">
        <f>_xlfn.XLOOKUP(Tabla135[[#This Row],[Id Riesgo]],Tabla13[Id Riesgo],Tabla13[Probabilidad],"",1)</f>
        <v/>
      </c>
      <c r="E828" s="801" t="str">
        <f>IF(C828=TRUE,_xlfn.XLOOKUP(Tabla135[[#This Row],[Id Riesgo]],Tabla13[Id Riesgo],Tabla13[Porcentaje Impacto],"",1),"")</f>
        <v/>
      </c>
      <c r="F828" s="290" t="str">
        <f t="shared" si="81"/>
        <v>RC82</v>
      </c>
      <c r="G828" s="414" t="b">
        <f>_xlfn.XLOOKUP(F828,Tabla13[Id Riesgo],Tabla13[Registro diligenciado],FALSE,1)</f>
        <v>0</v>
      </c>
      <c r="H828" s="290" t="str">
        <f>IF(G828,_xlfn.XLOOKUP(F828,Tabla6[Id Riesgo],Tabla6[DESCRIPCIÓN DEL RIESGO],FALSE,1),"")</f>
        <v/>
      </c>
      <c r="I828" s="327" t="str">
        <f>_xlfn.XLOOKUP(Tabla135[[#This Row],[Id Riesgo]],Tabla13[Id Riesgo],Tabla13[Probabilidad])</f>
        <v/>
      </c>
      <c r="J828" s="327" t="str">
        <f>_xlfn.XLOOKUP(Tabla135[[#This Row],[Id Riesgo]],Tabla13[Id Riesgo],Tabla13[Porcentaje Impacto],"",1)</f>
        <v/>
      </c>
      <c r="K828" s="311">
        <v>7</v>
      </c>
      <c r="L828" s="314"/>
      <c r="M828" s="314"/>
      <c r="N828" s="314"/>
      <c r="O828" s="295"/>
      <c r="P828" s="314"/>
      <c r="Q828" s="328" t="str">
        <f>_xlfn.TEXTJOIN(" ",TRUE,Tabla135[[#This Row],[Actividad - Acción ¿Qué?
Inicia con verbo]],Tabla135[[#This Row],[Complemento
(Observaciones o desviaciones)]])</f>
        <v/>
      </c>
      <c r="R828" s="295"/>
      <c r="S828" s="327" t="str">
        <f>_xlfn.XLOOKUP(Tabla135[[#This Row],[Tipo de control]],Tabla7[Tipo de control],Tabla7[Peso],"",1)</f>
        <v/>
      </c>
      <c r="T828" s="290" t="str">
        <f>_xlfn.XLOOKUP(Tabla135[[#This Row],[Tipo de control]],Tabla7[Tipo de control],Tabla7[Afectación matriz],"",1)</f>
        <v/>
      </c>
      <c r="U828" s="295"/>
      <c r="V828" s="327" t="str">
        <f>_xlfn.XLOOKUP(Tabla135[[#This Row],[Implementación]],Tabla11[Implementación],Tabla11[Peso],"",1)</f>
        <v/>
      </c>
      <c r="W828" s="295"/>
      <c r="X828" s="295"/>
      <c r="Y828" s="295"/>
      <c r="Z828" s="295"/>
      <c r="AA828" s="310" t="str">
        <f>IFERROR(Tabla135[[#This Row],[Peso del control]]+Tabla135[[#This Row],[Peso de la implementación]],"")</f>
        <v/>
      </c>
      <c r="AB828" s="310" t="str" cm="1">
        <f t="array" ref="AB828">IFERROR(IF(Tabla135[[#This Row],[Registro diligenciado]]=TRUE,_xlfn.IFS(AND(Tabla135[[#This Row],[No. de Control]]=1,Tabla135[[#This Row],[Desplazamiento en la Matriz]]="Probabilidad"),D828-(D828*Tabla135[[#This Row],[Valor del control]]),AND(Tabla135[[#This Row],[No. de Control]]&gt;1,Tabla135[[#This Row],[Desplazamiento en la Matriz]]="Probabilidad"),AB827-(AB827*Tabla135[[#This Row],[Valor del control]]),AND(Tabla135[[#This Row],[No. de Control]]=1,Tabla135[[#This Row],[Desplazamiento en la Matriz]]="Impacto"),D828,AND(Tabla135[[#This Row],[No. de Control]]&gt;1,Tabla135[[#This Row],[Desplazamiento en la Matriz]]="Impacto"),AB827),""),"")</f>
        <v/>
      </c>
      <c r="AC828" s="310" t="str" cm="1">
        <f t="array" ref="AC828">IFERROR(IF(Tabla135[[#This Row],[Registro diligenciado]]=TRUE,_xlfn.IFS(AND(Tabla135[[#This Row],[No. de Control]]=1,Tabla135[[#This Row],[Desplazamiento en la Matriz]]="Impacto"),E828-(E828*Tabla135[[#This Row],[Valor del control]]),AND(Tabla135[[#This Row],[No. de Control]]&gt;1,Tabla135[[#This Row],[Desplazamiento en la Matriz]]="Impacto"),AC827-(AC827*Tabla135[[#This Row],[Valor del control]]),AND(Tabla135[[#This Row],[No. de Control]]=1,Tabla135[[#This Row],[Desplazamiento en la Matriz]]="Probabilidad"),E828,AND(Tabla135[[#This Row],[No. de Control]]&gt;1,Tabla135[[#This Row],[Desplazamiento en la Matriz]]="Probabilidad"),AC827),""),"")</f>
        <v/>
      </c>
      <c r="AD828" s="310">
        <f>IFERROR(_xlfn.MINIFS(Tabla135[Probabilidad residual],Tabla135[Id Riesgo],Tabla135[[#This Row],[Id Riesgo]]),"")</f>
        <v>0</v>
      </c>
      <c r="AE828" s="310">
        <f>IFERROR(_xlfn.MINIFS(Tabla135[Impacto residual],Tabla135[Id Riesgo],Tabla135[[#This Row],[Id Riesgo]]),"")</f>
        <v>0</v>
      </c>
      <c r="AF828" s="310" t="str" cm="1">
        <f t="array" ref="AF8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8" s="310" t="str" cm="1">
        <f t="array" ref="AG8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8" s="213"/>
      <c r="AJ828" s="801">
        <f>_xlfn.MINIFS(Tabla135[Probabilidad residual],Tabla135[Id Riesgo],Tabla135[[#This Row],[Id Riesgo]])</f>
        <v>0</v>
      </c>
      <c r="AK828" s="801">
        <f>_xlfn.MINIFS(Tabla135[Impacto residual],Tabla135[Id Riesgo],Tabla135[[#This Row],[Id Riesgo]])</f>
        <v>0</v>
      </c>
      <c r="AL828" s="801"/>
      <c r="AM828" s="801"/>
      <c r="AN828" s="213"/>
      <c r="AO828" s="213"/>
      <c r="AP828" s="213"/>
      <c r="AQ828" s="213"/>
      <c r="AR828" s="213"/>
      <c r="AS828" s="213"/>
      <c r="AT828" s="213"/>
      <c r="AU828" s="213"/>
      <c r="AV828" s="213"/>
      <c r="AW828" s="213"/>
      <c r="AX828" s="213"/>
      <c r="AY828" s="213"/>
    </row>
    <row r="829" spans="1:51" ht="14.6" x14ac:dyDescent="0.4">
      <c r="A829" s="783" t="str">
        <f>Tabla135[[#This Row],[Id Riesgo]]</f>
        <v>RC82</v>
      </c>
      <c r="B829" s="784" t="str">
        <f>Tabla135[[#This Row],[Riesgo]]</f>
        <v/>
      </c>
      <c r="C829" s="776" t="b">
        <f>Tabla135[[#This Row],[Identificado en paso 1 y 2?]]</f>
        <v>0</v>
      </c>
      <c r="D829" s="801" t="str">
        <f>_xlfn.XLOOKUP(Tabla135[[#This Row],[Id Riesgo]],Tabla13[Id Riesgo],Tabla13[Probabilidad],"",1)</f>
        <v/>
      </c>
      <c r="E829" s="801" t="str">
        <f>IF(C829=TRUE,_xlfn.XLOOKUP(Tabla135[[#This Row],[Id Riesgo]],Tabla13[Id Riesgo],Tabla13[Porcentaje Impacto],"",1),"")</f>
        <v/>
      </c>
      <c r="F829" s="290" t="str">
        <f t="shared" si="81"/>
        <v>RC82</v>
      </c>
      <c r="G829" s="414" t="b">
        <f>_xlfn.XLOOKUP(F829,Tabla13[Id Riesgo],Tabla13[Registro diligenciado],FALSE,1)</f>
        <v>0</v>
      </c>
      <c r="H829" s="290" t="str">
        <f>IF(G829,_xlfn.XLOOKUP(F829,Tabla6[Id Riesgo],Tabla6[DESCRIPCIÓN DEL RIESGO],FALSE,1),"")</f>
        <v/>
      </c>
      <c r="I829" s="327" t="str">
        <f>_xlfn.XLOOKUP(Tabla135[[#This Row],[Id Riesgo]],Tabla13[Id Riesgo],Tabla13[Probabilidad])</f>
        <v/>
      </c>
      <c r="J829" s="327" t="str">
        <f>_xlfn.XLOOKUP(Tabla135[[#This Row],[Id Riesgo]],Tabla13[Id Riesgo],Tabla13[Porcentaje Impacto],"",1)</f>
        <v/>
      </c>
      <c r="K829" s="311">
        <v>8</v>
      </c>
      <c r="L829" s="314"/>
      <c r="M829" s="314"/>
      <c r="N829" s="314"/>
      <c r="O829" s="295"/>
      <c r="P829" s="314"/>
      <c r="Q829" s="328" t="str">
        <f>_xlfn.TEXTJOIN(" ",TRUE,Tabla135[[#This Row],[Actividad - Acción ¿Qué?
Inicia con verbo]],Tabla135[[#This Row],[Complemento
(Observaciones o desviaciones)]])</f>
        <v/>
      </c>
      <c r="R829" s="295"/>
      <c r="S829" s="327" t="str">
        <f>_xlfn.XLOOKUP(Tabla135[[#This Row],[Tipo de control]],Tabla7[Tipo de control],Tabla7[Peso],"",1)</f>
        <v/>
      </c>
      <c r="T829" s="290" t="str">
        <f>_xlfn.XLOOKUP(Tabla135[[#This Row],[Tipo de control]],Tabla7[Tipo de control],Tabla7[Afectación matriz],"",1)</f>
        <v/>
      </c>
      <c r="U829" s="295"/>
      <c r="V829" s="327" t="str">
        <f>_xlfn.XLOOKUP(Tabla135[[#This Row],[Implementación]],Tabla11[Implementación],Tabla11[Peso],"",1)</f>
        <v/>
      </c>
      <c r="W829" s="295"/>
      <c r="X829" s="295"/>
      <c r="Y829" s="295"/>
      <c r="Z829" s="295"/>
      <c r="AA829" s="310" t="str">
        <f>IFERROR(Tabla135[[#This Row],[Peso del control]]+Tabla135[[#This Row],[Peso de la implementación]],"")</f>
        <v/>
      </c>
      <c r="AB829" s="310" t="str" cm="1">
        <f t="array" ref="AB829">IFERROR(IF(Tabla135[[#This Row],[Registro diligenciado]]=TRUE,_xlfn.IFS(AND(Tabla135[[#This Row],[No. de Control]]=1,Tabla135[[#This Row],[Desplazamiento en la Matriz]]="Probabilidad"),D829-(D829*Tabla135[[#This Row],[Valor del control]]),AND(Tabla135[[#This Row],[No. de Control]]&gt;1,Tabla135[[#This Row],[Desplazamiento en la Matriz]]="Probabilidad"),AB828-(AB828*Tabla135[[#This Row],[Valor del control]]),AND(Tabla135[[#This Row],[No. de Control]]=1,Tabla135[[#This Row],[Desplazamiento en la Matriz]]="Impacto"),D829,AND(Tabla135[[#This Row],[No. de Control]]&gt;1,Tabla135[[#This Row],[Desplazamiento en la Matriz]]="Impacto"),AB828),""),"")</f>
        <v/>
      </c>
      <c r="AC829" s="310" t="str" cm="1">
        <f t="array" ref="AC829">IFERROR(IF(Tabla135[[#This Row],[Registro diligenciado]]=TRUE,_xlfn.IFS(AND(Tabla135[[#This Row],[No. de Control]]=1,Tabla135[[#This Row],[Desplazamiento en la Matriz]]="Impacto"),E829-(E829*Tabla135[[#This Row],[Valor del control]]),AND(Tabla135[[#This Row],[No. de Control]]&gt;1,Tabla135[[#This Row],[Desplazamiento en la Matriz]]="Impacto"),AC828-(AC828*Tabla135[[#This Row],[Valor del control]]),AND(Tabla135[[#This Row],[No. de Control]]=1,Tabla135[[#This Row],[Desplazamiento en la Matriz]]="Probabilidad"),E829,AND(Tabla135[[#This Row],[No. de Control]]&gt;1,Tabla135[[#This Row],[Desplazamiento en la Matriz]]="Probabilidad"),AC828),""),"")</f>
        <v/>
      </c>
      <c r="AD829" s="310">
        <f>IFERROR(_xlfn.MINIFS(Tabla135[Probabilidad residual],Tabla135[Id Riesgo],Tabla135[[#This Row],[Id Riesgo]]),"")</f>
        <v>0</v>
      </c>
      <c r="AE829" s="310">
        <f>IFERROR(_xlfn.MINIFS(Tabla135[Impacto residual],Tabla135[Id Riesgo],Tabla135[[#This Row],[Id Riesgo]]),"")</f>
        <v>0</v>
      </c>
      <c r="AF829" s="310" t="str" cm="1">
        <f t="array" ref="AF8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29" s="310" t="str" cm="1">
        <f t="array" ref="AG8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29" s="213"/>
      <c r="AJ829" s="801">
        <f>_xlfn.MINIFS(Tabla135[Probabilidad residual],Tabla135[Id Riesgo],Tabla135[[#This Row],[Id Riesgo]])</f>
        <v>0</v>
      </c>
      <c r="AK829" s="801">
        <f>_xlfn.MINIFS(Tabla135[Impacto residual],Tabla135[Id Riesgo],Tabla135[[#This Row],[Id Riesgo]])</f>
        <v>0</v>
      </c>
      <c r="AL829" s="801"/>
      <c r="AM829" s="801"/>
      <c r="AN829" s="213"/>
      <c r="AO829" s="213"/>
      <c r="AP829" s="213"/>
      <c r="AQ829" s="213"/>
      <c r="AR829" s="213"/>
      <c r="AS829" s="213"/>
      <c r="AT829" s="213"/>
      <c r="AU829" s="213"/>
      <c r="AV829" s="213"/>
      <c r="AW829" s="213"/>
      <c r="AX829" s="213"/>
      <c r="AY829" s="213"/>
    </row>
    <row r="830" spans="1:51" ht="14.6" x14ac:dyDescent="0.4">
      <c r="A830" s="783" t="str">
        <f>Tabla135[[#This Row],[Id Riesgo]]</f>
        <v>RC82</v>
      </c>
      <c r="B830" s="784" t="str">
        <f>Tabla135[[#This Row],[Riesgo]]</f>
        <v/>
      </c>
      <c r="C830" s="776" t="b">
        <f>Tabla135[[#This Row],[Identificado en paso 1 y 2?]]</f>
        <v>0</v>
      </c>
      <c r="D830" s="801" t="str">
        <f>_xlfn.XLOOKUP(Tabla135[[#This Row],[Id Riesgo]],Tabla13[Id Riesgo],Tabla13[Probabilidad],"",1)</f>
        <v/>
      </c>
      <c r="E830" s="801" t="str">
        <f>IF(C830=TRUE,_xlfn.XLOOKUP(Tabla135[[#This Row],[Id Riesgo]],Tabla13[Id Riesgo],Tabla13[Porcentaje Impacto],"",1),"")</f>
        <v/>
      </c>
      <c r="F830" s="290" t="str">
        <f t="shared" si="81"/>
        <v>RC82</v>
      </c>
      <c r="G830" s="414" t="b">
        <f>_xlfn.XLOOKUP(F830,Tabla13[Id Riesgo],Tabla13[Registro diligenciado],FALSE,1)</f>
        <v>0</v>
      </c>
      <c r="H830" s="290" t="str">
        <f>IF(G830,_xlfn.XLOOKUP(F830,Tabla6[Id Riesgo],Tabla6[DESCRIPCIÓN DEL RIESGO],FALSE,1),"")</f>
        <v/>
      </c>
      <c r="I830" s="327" t="str">
        <f>_xlfn.XLOOKUP(Tabla135[[#This Row],[Id Riesgo]],Tabla13[Id Riesgo],Tabla13[Probabilidad])</f>
        <v/>
      </c>
      <c r="J830" s="327" t="str">
        <f>_xlfn.XLOOKUP(Tabla135[[#This Row],[Id Riesgo]],Tabla13[Id Riesgo],Tabla13[Porcentaje Impacto],"",1)</f>
        <v/>
      </c>
      <c r="K830" s="311">
        <v>9</v>
      </c>
      <c r="L830" s="314"/>
      <c r="M830" s="314"/>
      <c r="N830" s="314"/>
      <c r="O830" s="295"/>
      <c r="P830" s="314"/>
      <c r="Q830" s="328" t="str">
        <f>_xlfn.TEXTJOIN(" ",TRUE,Tabla135[[#This Row],[Actividad - Acción ¿Qué?
Inicia con verbo]],Tabla135[[#This Row],[Complemento
(Observaciones o desviaciones)]])</f>
        <v/>
      </c>
      <c r="R830" s="295"/>
      <c r="S830" s="327" t="str">
        <f>_xlfn.XLOOKUP(Tabla135[[#This Row],[Tipo de control]],Tabla7[Tipo de control],Tabla7[Peso],"",1)</f>
        <v/>
      </c>
      <c r="T830" s="290" t="str">
        <f>_xlfn.XLOOKUP(Tabla135[[#This Row],[Tipo de control]],Tabla7[Tipo de control],Tabla7[Afectación matriz],"",1)</f>
        <v/>
      </c>
      <c r="U830" s="295"/>
      <c r="V830" s="327" t="str">
        <f>_xlfn.XLOOKUP(Tabla135[[#This Row],[Implementación]],Tabla11[Implementación],Tabla11[Peso],"",1)</f>
        <v/>
      </c>
      <c r="W830" s="295"/>
      <c r="X830" s="295"/>
      <c r="Y830" s="295"/>
      <c r="Z830" s="295"/>
      <c r="AA830" s="310" t="str">
        <f>IFERROR(Tabla135[[#This Row],[Peso del control]]+Tabla135[[#This Row],[Peso de la implementación]],"")</f>
        <v/>
      </c>
      <c r="AB830" s="310" t="str" cm="1">
        <f t="array" ref="AB830">IFERROR(IF(Tabla135[[#This Row],[Registro diligenciado]]=TRUE,_xlfn.IFS(AND(Tabla135[[#This Row],[No. de Control]]=1,Tabla135[[#This Row],[Desplazamiento en la Matriz]]="Probabilidad"),D830-(D830*Tabla135[[#This Row],[Valor del control]]),AND(Tabla135[[#This Row],[No. de Control]]&gt;1,Tabla135[[#This Row],[Desplazamiento en la Matriz]]="Probabilidad"),AB829-(AB829*Tabla135[[#This Row],[Valor del control]]),AND(Tabla135[[#This Row],[No. de Control]]=1,Tabla135[[#This Row],[Desplazamiento en la Matriz]]="Impacto"),D830,AND(Tabla135[[#This Row],[No. de Control]]&gt;1,Tabla135[[#This Row],[Desplazamiento en la Matriz]]="Impacto"),AB829),""),"")</f>
        <v/>
      </c>
      <c r="AC830" s="310" t="str" cm="1">
        <f t="array" ref="AC830">IFERROR(IF(Tabla135[[#This Row],[Registro diligenciado]]=TRUE,_xlfn.IFS(AND(Tabla135[[#This Row],[No. de Control]]=1,Tabla135[[#This Row],[Desplazamiento en la Matriz]]="Impacto"),E830-(E830*Tabla135[[#This Row],[Valor del control]]),AND(Tabla135[[#This Row],[No. de Control]]&gt;1,Tabla135[[#This Row],[Desplazamiento en la Matriz]]="Impacto"),AC829-(AC829*Tabla135[[#This Row],[Valor del control]]),AND(Tabla135[[#This Row],[No. de Control]]=1,Tabla135[[#This Row],[Desplazamiento en la Matriz]]="Probabilidad"),E830,AND(Tabla135[[#This Row],[No. de Control]]&gt;1,Tabla135[[#This Row],[Desplazamiento en la Matriz]]="Probabilidad"),AC829),""),"")</f>
        <v/>
      </c>
      <c r="AD830" s="310">
        <f>IFERROR(_xlfn.MINIFS(Tabla135[Probabilidad residual],Tabla135[Id Riesgo],Tabla135[[#This Row],[Id Riesgo]]),"")</f>
        <v>0</v>
      </c>
      <c r="AE830" s="310">
        <f>IFERROR(_xlfn.MINIFS(Tabla135[Impacto residual],Tabla135[Id Riesgo],Tabla135[[#This Row],[Id Riesgo]]),"")</f>
        <v>0</v>
      </c>
      <c r="AF830" s="310" t="str" cm="1">
        <f t="array" ref="AF8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0" s="310" t="str" cm="1">
        <f t="array" ref="AG8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0" s="213"/>
      <c r="AJ830" s="801">
        <f>_xlfn.MINIFS(Tabla135[Probabilidad residual],Tabla135[Id Riesgo],Tabla135[[#This Row],[Id Riesgo]])</f>
        <v>0</v>
      </c>
      <c r="AK830" s="801">
        <f>_xlfn.MINIFS(Tabla135[Impacto residual],Tabla135[Id Riesgo],Tabla135[[#This Row],[Id Riesgo]])</f>
        <v>0</v>
      </c>
      <c r="AL830" s="801"/>
      <c r="AM830" s="801"/>
      <c r="AN830" s="213"/>
      <c r="AO830" s="213"/>
      <c r="AP830" s="213"/>
      <c r="AQ830" s="213"/>
      <c r="AR830" s="213"/>
      <c r="AS830" s="213"/>
      <c r="AT830" s="213"/>
      <c r="AU830" s="213"/>
      <c r="AV830" s="213"/>
      <c r="AW830" s="213"/>
      <c r="AX830" s="213"/>
      <c r="AY830" s="213"/>
    </row>
    <row r="831" spans="1:51" ht="14.6" x14ac:dyDescent="0.4">
      <c r="A831" s="783" t="str">
        <f>Tabla135[[#This Row],[Id Riesgo]]</f>
        <v>RC82</v>
      </c>
      <c r="B831" s="784" t="str">
        <f>Tabla135[[#This Row],[Riesgo]]</f>
        <v/>
      </c>
      <c r="C831" s="776" t="b">
        <f>Tabla135[[#This Row],[Identificado en paso 1 y 2?]]</f>
        <v>0</v>
      </c>
      <c r="D831" s="801" t="str">
        <f>_xlfn.XLOOKUP(Tabla135[[#This Row],[Id Riesgo]],Tabla13[Id Riesgo],Tabla13[Probabilidad],"",1)</f>
        <v/>
      </c>
      <c r="E831" s="801" t="str">
        <f>IF(C831=TRUE,_xlfn.XLOOKUP(Tabla135[[#This Row],[Id Riesgo]],Tabla13[Id Riesgo],Tabla13[Porcentaje Impacto],"",1),"")</f>
        <v/>
      </c>
      <c r="F831" s="290" t="str">
        <f t="shared" si="81"/>
        <v>RC82</v>
      </c>
      <c r="G831" s="414" t="b">
        <f>_xlfn.XLOOKUP(F831,Tabla13[Id Riesgo],Tabla13[Registro diligenciado],FALSE,1)</f>
        <v>0</v>
      </c>
      <c r="H831" s="290" t="str">
        <f>IF(G831,_xlfn.XLOOKUP(F831,Tabla6[Id Riesgo],Tabla6[DESCRIPCIÓN DEL RIESGO],FALSE,1),"")</f>
        <v/>
      </c>
      <c r="I831" s="327" t="str">
        <f>_xlfn.XLOOKUP(Tabla135[[#This Row],[Id Riesgo]],Tabla13[Id Riesgo],Tabla13[Probabilidad])</f>
        <v/>
      </c>
      <c r="J831" s="327" t="str">
        <f>_xlfn.XLOOKUP(Tabla135[[#This Row],[Id Riesgo]],Tabla13[Id Riesgo],Tabla13[Porcentaje Impacto],"",1)</f>
        <v/>
      </c>
      <c r="K831" s="311">
        <v>10</v>
      </c>
      <c r="L831" s="314"/>
      <c r="M831" s="314"/>
      <c r="N831" s="314"/>
      <c r="O831" s="295"/>
      <c r="P831" s="314"/>
      <c r="Q831" s="328" t="str">
        <f>_xlfn.TEXTJOIN(" ",TRUE,Tabla135[[#This Row],[Actividad - Acción ¿Qué?
Inicia con verbo]],Tabla135[[#This Row],[Complemento
(Observaciones o desviaciones)]])</f>
        <v/>
      </c>
      <c r="R831" s="295"/>
      <c r="S831" s="327" t="str">
        <f>_xlfn.XLOOKUP(Tabla135[[#This Row],[Tipo de control]],Tabla7[Tipo de control],Tabla7[Peso],"",1)</f>
        <v/>
      </c>
      <c r="T831" s="290" t="str">
        <f>_xlfn.XLOOKUP(Tabla135[[#This Row],[Tipo de control]],Tabla7[Tipo de control],Tabla7[Afectación matriz],"",1)</f>
        <v/>
      </c>
      <c r="U831" s="295"/>
      <c r="V831" s="327" t="str">
        <f>_xlfn.XLOOKUP(Tabla135[[#This Row],[Implementación]],Tabla11[Implementación],Tabla11[Peso],"",1)</f>
        <v/>
      </c>
      <c r="W831" s="295"/>
      <c r="X831" s="295"/>
      <c r="Y831" s="295"/>
      <c r="Z831" s="295"/>
      <c r="AA831" s="310" t="str">
        <f>IFERROR(Tabla135[[#This Row],[Peso del control]]+Tabla135[[#This Row],[Peso de la implementación]],"")</f>
        <v/>
      </c>
      <c r="AB831" s="310" t="str" cm="1">
        <f t="array" ref="AB831">IFERROR(IF(Tabla135[[#This Row],[Registro diligenciado]]=TRUE,_xlfn.IFS(AND(Tabla135[[#This Row],[No. de Control]]=1,Tabla135[[#This Row],[Desplazamiento en la Matriz]]="Probabilidad"),D831-(D831*Tabla135[[#This Row],[Valor del control]]),AND(Tabla135[[#This Row],[No. de Control]]&gt;1,Tabla135[[#This Row],[Desplazamiento en la Matriz]]="Probabilidad"),AB830-(AB830*Tabla135[[#This Row],[Valor del control]]),AND(Tabla135[[#This Row],[No. de Control]]=1,Tabla135[[#This Row],[Desplazamiento en la Matriz]]="Impacto"),D831,AND(Tabla135[[#This Row],[No. de Control]]&gt;1,Tabla135[[#This Row],[Desplazamiento en la Matriz]]="Impacto"),AB830),""),"")</f>
        <v/>
      </c>
      <c r="AC831" s="310" t="str" cm="1">
        <f t="array" ref="AC831">IFERROR(IF(Tabla135[[#This Row],[Registro diligenciado]]=TRUE,_xlfn.IFS(AND(Tabla135[[#This Row],[No. de Control]]=1,Tabla135[[#This Row],[Desplazamiento en la Matriz]]="Impacto"),E831-(E831*Tabla135[[#This Row],[Valor del control]]),AND(Tabla135[[#This Row],[No. de Control]]&gt;1,Tabla135[[#This Row],[Desplazamiento en la Matriz]]="Impacto"),AC830-(AC830*Tabla135[[#This Row],[Valor del control]]),AND(Tabla135[[#This Row],[No. de Control]]=1,Tabla135[[#This Row],[Desplazamiento en la Matriz]]="Probabilidad"),E831,AND(Tabla135[[#This Row],[No. de Control]]&gt;1,Tabla135[[#This Row],[Desplazamiento en la Matriz]]="Probabilidad"),AC830),""),"")</f>
        <v/>
      </c>
      <c r="AD831" s="310">
        <f>IFERROR(_xlfn.MINIFS(Tabla135[Probabilidad residual],Tabla135[Id Riesgo],Tabla135[[#This Row],[Id Riesgo]]),"")</f>
        <v>0</v>
      </c>
      <c r="AE831" s="310">
        <f>IFERROR(_xlfn.MINIFS(Tabla135[Impacto residual],Tabla135[Id Riesgo],Tabla135[[#This Row],[Id Riesgo]]),"")</f>
        <v>0</v>
      </c>
      <c r="AF831" s="310" t="str" cm="1">
        <f t="array" ref="AF8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1" s="310" t="str" cm="1">
        <f t="array" ref="AG8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1" s="213"/>
      <c r="AJ831" s="801">
        <f>_xlfn.MINIFS(Tabla135[Probabilidad residual],Tabla135[Id Riesgo],Tabla135[[#This Row],[Id Riesgo]])</f>
        <v>0</v>
      </c>
      <c r="AK831" s="801">
        <f>_xlfn.MINIFS(Tabla135[Impacto residual],Tabla135[Id Riesgo],Tabla135[[#This Row],[Id Riesgo]])</f>
        <v>0</v>
      </c>
      <c r="AL831" s="801"/>
      <c r="AM831" s="801"/>
      <c r="AN831" s="213"/>
      <c r="AO831" s="213"/>
      <c r="AP831" s="213"/>
      <c r="AQ831" s="213"/>
      <c r="AR831" s="213"/>
      <c r="AS831" s="213"/>
      <c r="AT831" s="213"/>
      <c r="AU831" s="213"/>
      <c r="AV831" s="213"/>
      <c r="AW831" s="213"/>
      <c r="AX831" s="213"/>
      <c r="AY831" s="213"/>
    </row>
    <row r="832" spans="1:51" ht="14.6" x14ac:dyDescent="0.4">
      <c r="A832" s="783" t="str">
        <f>Tabla135[[#This Row],[Id Riesgo]]</f>
        <v>RC83</v>
      </c>
      <c r="B832" s="784" t="str">
        <f>Tabla135[[#This Row],[Riesgo]]</f>
        <v/>
      </c>
      <c r="C832" s="776" t="b">
        <f>Tabla135[[#This Row],[Identificado en paso 1 y 2?]]</f>
        <v>0</v>
      </c>
      <c r="D832" s="801" t="str">
        <f>_xlfn.XLOOKUP(Tabla135[[#This Row],[Id Riesgo]],Tabla13[Id Riesgo],Tabla13[Probabilidad],"",1)</f>
        <v/>
      </c>
      <c r="E832" s="801" t="str">
        <f>IF(C832=TRUE,_xlfn.XLOOKUP(Tabla135[[#This Row],[Id Riesgo]],Tabla13[Id Riesgo],Tabla13[Porcentaje Impacto],"",1),"")</f>
        <v/>
      </c>
      <c r="F832" s="290" t="s">
        <v>674</v>
      </c>
      <c r="G832" s="414" t="b">
        <f>_xlfn.XLOOKUP(F832,Tabla13[Id Riesgo],Tabla13[Registro diligenciado],FALSE,1)</f>
        <v>0</v>
      </c>
      <c r="H832" s="290" t="str">
        <f>IF(G832,_xlfn.XLOOKUP(F832,Tabla6[Id Riesgo],Tabla6[DESCRIPCIÓN DEL RIESGO],FALSE,1),"")</f>
        <v/>
      </c>
      <c r="I832" s="327" t="str">
        <f>_xlfn.XLOOKUP(Tabla135[[#This Row],[Id Riesgo]],Tabla13[Id Riesgo],Tabla13[Probabilidad])</f>
        <v/>
      </c>
      <c r="J832" s="327" t="str">
        <f>_xlfn.XLOOKUP(Tabla135[[#This Row],[Id Riesgo]],Tabla13[Id Riesgo],Tabla13[Porcentaje Impacto],"",1)</f>
        <v/>
      </c>
      <c r="K832" s="311">
        <v>1</v>
      </c>
      <c r="L832" s="314"/>
      <c r="M832" s="314"/>
      <c r="N832" s="314"/>
      <c r="O832" s="295"/>
      <c r="P832" s="314"/>
      <c r="Q832" s="328" t="str">
        <f>_xlfn.TEXTJOIN(" ",TRUE,Tabla135[[#This Row],[Actividad - Acción ¿Qué?
Inicia con verbo]],Tabla135[[#This Row],[Complemento
(Observaciones o desviaciones)]])</f>
        <v/>
      </c>
      <c r="R832" s="295"/>
      <c r="S832" s="327" t="str">
        <f>_xlfn.XLOOKUP(Tabla135[[#This Row],[Tipo de control]],Tabla7[Tipo de control],Tabla7[Peso],"",1)</f>
        <v/>
      </c>
      <c r="T832" s="290" t="str">
        <f>_xlfn.XLOOKUP(Tabla135[[#This Row],[Tipo de control]],Tabla7[Tipo de control],Tabla7[Afectación matriz],"",1)</f>
        <v/>
      </c>
      <c r="U832" s="295"/>
      <c r="V832" s="327" t="str">
        <f>_xlfn.XLOOKUP(Tabla135[[#This Row],[Implementación]],Tabla11[Implementación],Tabla11[Peso],"",1)</f>
        <v/>
      </c>
      <c r="W832" s="295"/>
      <c r="X832" s="295"/>
      <c r="Y832" s="295"/>
      <c r="Z832" s="295"/>
      <c r="AA832" s="310" t="str">
        <f>IFERROR(Tabla135[[#This Row],[Peso del control]]+Tabla135[[#This Row],[Peso de la implementación]],"")</f>
        <v/>
      </c>
      <c r="AB832" s="310" t="str" cm="1">
        <f t="array" ref="AB832">IFERROR(IF(Tabla135[[#This Row],[Registro diligenciado]]=TRUE,_xlfn.IFS(AND(Tabla135[[#This Row],[No. de Control]]=1,Tabla135[[#This Row],[Desplazamiento en la Matriz]]="Probabilidad"),D832-(D832*Tabla135[[#This Row],[Valor del control]]),AND(Tabla135[[#This Row],[No. de Control]]&gt;1,Tabla135[[#This Row],[Desplazamiento en la Matriz]]="Probabilidad"),AB831-(AB831*Tabla135[[#This Row],[Valor del control]]),AND(Tabla135[[#This Row],[No. de Control]]=1,Tabla135[[#This Row],[Desplazamiento en la Matriz]]="Impacto"),D832,AND(Tabla135[[#This Row],[No. de Control]]&gt;1,Tabla135[[#This Row],[Desplazamiento en la Matriz]]="Impacto"),AB831),""),"")</f>
        <v/>
      </c>
      <c r="AC832" s="310" t="str" cm="1">
        <f t="array" ref="AC832">IFERROR(IF(Tabla135[[#This Row],[Registro diligenciado]]=TRUE,_xlfn.IFS(AND(Tabla135[[#This Row],[No. de Control]]=1,Tabla135[[#This Row],[Desplazamiento en la Matriz]]="Impacto"),E832-(E832*Tabla135[[#This Row],[Valor del control]]),AND(Tabla135[[#This Row],[No. de Control]]&gt;1,Tabla135[[#This Row],[Desplazamiento en la Matriz]]="Impacto"),AC831-(AC831*Tabla135[[#This Row],[Valor del control]]),AND(Tabla135[[#This Row],[No. de Control]]=1,Tabla135[[#This Row],[Desplazamiento en la Matriz]]="Probabilidad"),E832,AND(Tabla135[[#This Row],[No. de Control]]&gt;1,Tabla135[[#This Row],[Desplazamiento en la Matriz]]="Probabilidad"),AC831),""),"")</f>
        <v/>
      </c>
      <c r="AD832" s="310">
        <f>IFERROR(_xlfn.MINIFS(Tabla135[Probabilidad residual],Tabla135[Id Riesgo],Tabla135[[#This Row],[Id Riesgo]]),"")</f>
        <v>0</v>
      </c>
      <c r="AE832" s="310">
        <f>IFERROR(_xlfn.MINIFS(Tabla135[Impacto residual],Tabla135[Id Riesgo],Tabla135[[#This Row],[Id Riesgo]]),"")</f>
        <v>0</v>
      </c>
      <c r="AF832" s="310" t="str" cm="1">
        <f t="array" ref="AF8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2" s="310" t="str" cm="1">
        <f t="array" ref="AG8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2" s="213"/>
      <c r="AJ832" s="801">
        <f>_xlfn.MINIFS(Tabla135[Probabilidad residual],Tabla135[Id Riesgo],Tabla135[[#This Row],[Id Riesgo]])</f>
        <v>0</v>
      </c>
      <c r="AK832" s="801">
        <f>_xlfn.MINIFS(Tabla135[Impacto residual],Tabla135[Id Riesgo],Tabla135[[#This Row],[Id Riesgo]])</f>
        <v>0</v>
      </c>
      <c r="AL832" s="801" t="str" cm="1">
        <f t="array" ref="AL832">IFERROR(_xlfn.IFS(AND(AJ832&gt;=CONFIGURACIÓN!$BF$6,AJ832&lt;=CONFIGURACIÓN!$BG$6),CONFIGURACIÓN!$BE$6,AND(AJ832&gt;=CONFIGURACIÓN!$BF$7,AJ832&lt;=CONFIGURACIÓN!$BG$7),CONFIGURACIÓN!$BE$7,AND(AJ832&gt;=CONFIGURACIÓN!$BF$8,AJ832&lt;=CONFIGURACIÓN!$BG$8),CONFIGURACIÓN!$BE$8,AND(AJ832&gt;=CONFIGURACIÓN!$BF$9,AJ832&lt;=CONFIGURACIÓN!$BG$9),CONFIGURACIÓN!$BE$9,AND(AJ832&gt;=CONFIGURACIÓN!$BF$10,AJ832&lt;=CONFIGURACIÓN!$BG$10),CONFIGURACIÓN!$BE$10),"")</f>
        <v/>
      </c>
      <c r="AM832" s="801" t="str" cm="1">
        <f t="array" ref="AM832">IFERROR(_xlfn.IFS(AND(AK832&gt;=CONFIGURACIÓN!$BJ$6,AK832&lt;=CONFIGURACIÓN!$BK$6),CONFIGURACIÓN!$BI$6,AND(AK832&gt;=CONFIGURACIÓN!$BJ$7,AK832&lt;=CONFIGURACIÓN!$BK$7),CONFIGURACIÓN!$BI$7,AND(AK832&gt;=CONFIGURACIÓN!$BJ$8,AK832&lt;=CONFIGURACIÓN!$BK$8),CONFIGURACIÓN!$BI$8,AND(AK832&gt;=CONFIGURACIÓN!$BJ$9,AK832&lt;=CONFIGURACIÓN!$BK$9),CONFIGURACIÓN!$BI$9,AND(AK832&gt;=CONFIGURACIÓN!$BJ$10,AK832&lt;=CONFIGURACIÓN!$BK$10),CONFIGURACIÓN!$BI$10),"")</f>
        <v/>
      </c>
      <c r="AN832" s="213"/>
      <c r="AO832" s="213"/>
      <c r="AP832" s="213"/>
      <c r="AQ832" s="213"/>
      <c r="AR832" s="213"/>
      <c r="AS832" s="213"/>
      <c r="AT832" s="213"/>
      <c r="AU832" s="213"/>
      <c r="AV832" s="213"/>
      <c r="AW832" s="213"/>
      <c r="AX832" s="213"/>
      <c r="AY832" s="213"/>
    </row>
    <row r="833" spans="1:51" ht="14.6" x14ac:dyDescent="0.4">
      <c r="A833" s="783" t="str">
        <f>Tabla135[[#This Row],[Id Riesgo]]</f>
        <v>RC83</v>
      </c>
      <c r="B833" s="784" t="str">
        <f>Tabla135[[#This Row],[Riesgo]]</f>
        <v/>
      </c>
      <c r="C833" s="776" t="b">
        <f>Tabla135[[#This Row],[Identificado en paso 1 y 2?]]</f>
        <v>0</v>
      </c>
      <c r="D833" s="801" t="str">
        <f>_xlfn.XLOOKUP(Tabla135[[#This Row],[Id Riesgo]],Tabla13[Id Riesgo],Tabla13[Probabilidad],"",1)</f>
        <v/>
      </c>
      <c r="E833" s="801" t="str">
        <f>IF(C833=TRUE,_xlfn.XLOOKUP(Tabla135[[#This Row],[Id Riesgo]],Tabla13[Id Riesgo],Tabla13[Porcentaje Impacto],"",1),"")</f>
        <v/>
      </c>
      <c r="F833" s="290" t="str">
        <f t="shared" ref="F833:F841" si="82">F832</f>
        <v>RC83</v>
      </c>
      <c r="G833" s="414" t="b">
        <f>_xlfn.XLOOKUP(F833,Tabla13[Id Riesgo],Tabla13[Registro diligenciado],FALSE,1)</f>
        <v>0</v>
      </c>
      <c r="H833" s="290" t="str">
        <f>IF(G833,_xlfn.XLOOKUP(F833,Tabla6[Id Riesgo],Tabla6[DESCRIPCIÓN DEL RIESGO],FALSE,1),"")</f>
        <v/>
      </c>
      <c r="I833" s="327" t="str">
        <f>_xlfn.XLOOKUP(Tabla135[[#This Row],[Id Riesgo]],Tabla13[Id Riesgo],Tabla13[Probabilidad])</f>
        <v/>
      </c>
      <c r="J833" s="327" t="str">
        <f>_xlfn.XLOOKUP(Tabla135[[#This Row],[Id Riesgo]],Tabla13[Id Riesgo],Tabla13[Porcentaje Impacto],"",1)</f>
        <v/>
      </c>
      <c r="K833" s="311">
        <v>2</v>
      </c>
      <c r="L833" s="314"/>
      <c r="M833" s="314"/>
      <c r="N833" s="314"/>
      <c r="O833" s="295"/>
      <c r="P833" s="314"/>
      <c r="Q833" s="328" t="str">
        <f>_xlfn.TEXTJOIN(" ",TRUE,Tabla135[[#This Row],[Actividad - Acción ¿Qué?
Inicia con verbo]],Tabla135[[#This Row],[Complemento
(Observaciones o desviaciones)]])</f>
        <v/>
      </c>
      <c r="R833" s="295"/>
      <c r="S833" s="327" t="str">
        <f>_xlfn.XLOOKUP(Tabla135[[#This Row],[Tipo de control]],Tabla7[Tipo de control],Tabla7[Peso],"",1)</f>
        <v/>
      </c>
      <c r="T833" s="290" t="str">
        <f>_xlfn.XLOOKUP(Tabla135[[#This Row],[Tipo de control]],Tabla7[Tipo de control],Tabla7[Afectación matriz],"",1)</f>
        <v/>
      </c>
      <c r="U833" s="295"/>
      <c r="V833" s="327" t="str">
        <f>_xlfn.XLOOKUP(Tabla135[[#This Row],[Implementación]],Tabla11[Implementación],Tabla11[Peso],"",1)</f>
        <v/>
      </c>
      <c r="W833" s="295"/>
      <c r="X833" s="295"/>
      <c r="Y833" s="295"/>
      <c r="Z833" s="295"/>
      <c r="AA833" s="310" t="str">
        <f>IFERROR(Tabla135[[#This Row],[Peso del control]]+Tabla135[[#This Row],[Peso de la implementación]],"")</f>
        <v/>
      </c>
      <c r="AB833" s="310" t="str" cm="1">
        <f t="array" ref="AB833">IFERROR(IF(Tabla135[[#This Row],[Registro diligenciado]]=TRUE,_xlfn.IFS(AND(Tabla135[[#This Row],[No. de Control]]=1,Tabla135[[#This Row],[Desplazamiento en la Matriz]]="Probabilidad"),D833-(D833*Tabla135[[#This Row],[Valor del control]]),AND(Tabla135[[#This Row],[No. de Control]]&gt;1,Tabla135[[#This Row],[Desplazamiento en la Matriz]]="Probabilidad"),AB832-(AB832*Tabla135[[#This Row],[Valor del control]]),AND(Tabla135[[#This Row],[No. de Control]]=1,Tabla135[[#This Row],[Desplazamiento en la Matriz]]="Impacto"),D833,AND(Tabla135[[#This Row],[No. de Control]]&gt;1,Tabla135[[#This Row],[Desplazamiento en la Matriz]]="Impacto"),AB832),""),"")</f>
        <v/>
      </c>
      <c r="AC833" s="310" t="str" cm="1">
        <f t="array" ref="AC833">IFERROR(IF(Tabla135[[#This Row],[Registro diligenciado]]=TRUE,_xlfn.IFS(AND(Tabla135[[#This Row],[No. de Control]]=1,Tabla135[[#This Row],[Desplazamiento en la Matriz]]="Impacto"),E833-(E833*Tabla135[[#This Row],[Valor del control]]),AND(Tabla135[[#This Row],[No. de Control]]&gt;1,Tabla135[[#This Row],[Desplazamiento en la Matriz]]="Impacto"),AC832-(AC832*Tabla135[[#This Row],[Valor del control]]),AND(Tabla135[[#This Row],[No. de Control]]=1,Tabla135[[#This Row],[Desplazamiento en la Matriz]]="Probabilidad"),E833,AND(Tabla135[[#This Row],[No. de Control]]&gt;1,Tabla135[[#This Row],[Desplazamiento en la Matriz]]="Probabilidad"),AC832),""),"")</f>
        <v/>
      </c>
      <c r="AD833" s="310">
        <f>IFERROR(_xlfn.MINIFS(Tabla135[Probabilidad residual],Tabla135[Id Riesgo],Tabla135[[#This Row],[Id Riesgo]]),"")</f>
        <v>0</v>
      </c>
      <c r="AE833" s="310">
        <f>IFERROR(_xlfn.MINIFS(Tabla135[Impacto residual],Tabla135[Id Riesgo],Tabla135[[#This Row],[Id Riesgo]]),"")</f>
        <v>0</v>
      </c>
      <c r="AF833" s="310" t="str" cm="1">
        <f t="array" ref="AF8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3" s="310" t="str" cm="1">
        <f t="array" ref="AG8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3" s="213"/>
      <c r="AJ833" s="801">
        <f>_xlfn.MINIFS(Tabla135[Probabilidad residual],Tabla135[Id Riesgo],Tabla135[[#This Row],[Id Riesgo]])</f>
        <v>0</v>
      </c>
      <c r="AK833" s="801">
        <f>_xlfn.MINIFS(Tabla135[Impacto residual],Tabla135[Id Riesgo],Tabla135[[#This Row],[Id Riesgo]])</f>
        <v>0</v>
      </c>
      <c r="AL833" s="801"/>
      <c r="AM833" s="801"/>
      <c r="AN833" s="213"/>
      <c r="AO833" s="213"/>
      <c r="AP833" s="213"/>
      <c r="AQ833" s="213"/>
      <c r="AR833" s="213"/>
      <c r="AS833" s="213"/>
      <c r="AT833" s="213"/>
      <c r="AU833" s="213"/>
      <c r="AV833" s="213"/>
      <c r="AW833" s="213"/>
      <c r="AX833" s="213"/>
      <c r="AY833" s="213"/>
    </row>
    <row r="834" spans="1:51" ht="14.6" x14ac:dyDescent="0.4">
      <c r="A834" s="783" t="str">
        <f>Tabla135[[#This Row],[Id Riesgo]]</f>
        <v>RC83</v>
      </c>
      <c r="B834" s="784" t="str">
        <f>Tabla135[[#This Row],[Riesgo]]</f>
        <v/>
      </c>
      <c r="C834" s="776" t="b">
        <f>Tabla135[[#This Row],[Identificado en paso 1 y 2?]]</f>
        <v>0</v>
      </c>
      <c r="D834" s="801" t="str">
        <f>_xlfn.XLOOKUP(Tabla135[[#This Row],[Id Riesgo]],Tabla13[Id Riesgo],Tabla13[Probabilidad],"",1)</f>
        <v/>
      </c>
      <c r="E834" s="801" t="str">
        <f>IF(C834=TRUE,_xlfn.XLOOKUP(Tabla135[[#This Row],[Id Riesgo]],Tabla13[Id Riesgo],Tabla13[Porcentaje Impacto],"",1),"")</f>
        <v/>
      </c>
      <c r="F834" s="290" t="str">
        <f t="shared" si="82"/>
        <v>RC83</v>
      </c>
      <c r="G834" s="414" t="b">
        <f>_xlfn.XLOOKUP(F834,Tabla13[Id Riesgo],Tabla13[Registro diligenciado],FALSE,1)</f>
        <v>0</v>
      </c>
      <c r="H834" s="290" t="str">
        <f>IF(G834,_xlfn.XLOOKUP(F834,Tabla6[Id Riesgo],Tabla6[DESCRIPCIÓN DEL RIESGO],FALSE,1),"")</f>
        <v/>
      </c>
      <c r="I834" s="327" t="str">
        <f>_xlfn.XLOOKUP(Tabla135[[#This Row],[Id Riesgo]],Tabla13[Id Riesgo],Tabla13[Probabilidad])</f>
        <v/>
      </c>
      <c r="J834" s="327" t="str">
        <f>_xlfn.XLOOKUP(Tabla135[[#This Row],[Id Riesgo]],Tabla13[Id Riesgo],Tabla13[Porcentaje Impacto],"",1)</f>
        <v/>
      </c>
      <c r="K834" s="311">
        <v>3</v>
      </c>
      <c r="L834" s="314"/>
      <c r="M834" s="314"/>
      <c r="N834" s="314"/>
      <c r="O834" s="295"/>
      <c r="P834" s="314"/>
      <c r="Q834" s="328" t="str">
        <f>_xlfn.TEXTJOIN(" ",TRUE,Tabla135[[#This Row],[Actividad - Acción ¿Qué?
Inicia con verbo]],Tabla135[[#This Row],[Complemento
(Observaciones o desviaciones)]])</f>
        <v/>
      </c>
      <c r="R834" s="295"/>
      <c r="S834" s="327" t="str">
        <f>_xlfn.XLOOKUP(Tabla135[[#This Row],[Tipo de control]],Tabla7[Tipo de control],Tabla7[Peso],"",1)</f>
        <v/>
      </c>
      <c r="T834" s="290" t="str">
        <f>_xlfn.XLOOKUP(Tabla135[[#This Row],[Tipo de control]],Tabla7[Tipo de control],Tabla7[Afectación matriz],"",1)</f>
        <v/>
      </c>
      <c r="U834" s="295"/>
      <c r="V834" s="327" t="str">
        <f>_xlfn.XLOOKUP(Tabla135[[#This Row],[Implementación]],Tabla11[Implementación],Tabla11[Peso],"",1)</f>
        <v/>
      </c>
      <c r="W834" s="295"/>
      <c r="X834" s="295"/>
      <c r="Y834" s="295"/>
      <c r="Z834" s="295"/>
      <c r="AA834" s="310" t="str">
        <f>IFERROR(Tabla135[[#This Row],[Peso del control]]+Tabla135[[#This Row],[Peso de la implementación]],"")</f>
        <v/>
      </c>
      <c r="AB834" s="310" t="str" cm="1">
        <f t="array" ref="AB834">IFERROR(IF(Tabla135[[#This Row],[Registro diligenciado]]=TRUE,_xlfn.IFS(AND(Tabla135[[#This Row],[No. de Control]]=1,Tabla135[[#This Row],[Desplazamiento en la Matriz]]="Probabilidad"),D834-(D834*Tabla135[[#This Row],[Valor del control]]),AND(Tabla135[[#This Row],[No. de Control]]&gt;1,Tabla135[[#This Row],[Desplazamiento en la Matriz]]="Probabilidad"),AB833-(AB833*Tabla135[[#This Row],[Valor del control]]),AND(Tabla135[[#This Row],[No. de Control]]=1,Tabla135[[#This Row],[Desplazamiento en la Matriz]]="Impacto"),D834,AND(Tabla135[[#This Row],[No. de Control]]&gt;1,Tabla135[[#This Row],[Desplazamiento en la Matriz]]="Impacto"),AB833),""),"")</f>
        <v/>
      </c>
      <c r="AC834" s="310" t="str" cm="1">
        <f t="array" ref="AC834">IFERROR(IF(Tabla135[[#This Row],[Registro diligenciado]]=TRUE,_xlfn.IFS(AND(Tabla135[[#This Row],[No. de Control]]=1,Tabla135[[#This Row],[Desplazamiento en la Matriz]]="Impacto"),E834-(E834*Tabla135[[#This Row],[Valor del control]]),AND(Tabla135[[#This Row],[No. de Control]]&gt;1,Tabla135[[#This Row],[Desplazamiento en la Matriz]]="Impacto"),AC833-(AC833*Tabla135[[#This Row],[Valor del control]]),AND(Tabla135[[#This Row],[No. de Control]]=1,Tabla135[[#This Row],[Desplazamiento en la Matriz]]="Probabilidad"),E834,AND(Tabla135[[#This Row],[No. de Control]]&gt;1,Tabla135[[#This Row],[Desplazamiento en la Matriz]]="Probabilidad"),AC833),""),"")</f>
        <v/>
      </c>
      <c r="AD834" s="310">
        <f>IFERROR(_xlfn.MINIFS(Tabla135[Probabilidad residual],Tabla135[Id Riesgo],Tabla135[[#This Row],[Id Riesgo]]),"")</f>
        <v>0</v>
      </c>
      <c r="AE834" s="310">
        <f>IFERROR(_xlfn.MINIFS(Tabla135[Impacto residual],Tabla135[Id Riesgo],Tabla135[[#This Row],[Id Riesgo]]),"")</f>
        <v>0</v>
      </c>
      <c r="AF834" s="310" t="str" cm="1">
        <f t="array" ref="AF8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4" s="310" t="str" cm="1">
        <f t="array" ref="AG8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4" s="213"/>
      <c r="AJ834" s="801">
        <f>_xlfn.MINIFS(Tabla135[Probabilidad residual],Tabla135[Id Riesgo],Tabla135[[#This Row],[Id Riesgo]])</f>
        <v>0</v>
      </c>
      <c r="AK834" s="801">
        <f>_xlfn.MINIFS(Tabla135[Impacto residual],Tabla135[Id Riesgo],Tabla135[[#This Row],[Id Riesgo]])</f>
        <v>0</v>
      </c>
      <c r="AL834" s="801"/>
      <c r="AM834" s="801"/>
      <c r="AN834" s="213"/>
      <c r="AO834" s="213"/>
      <c r="AP834" s="213"/>
      <c r="AQ834" s="213"/>
      <c r="AR834" s="213"/>
      <c r="AS834" s="213"/>
      <c r="AT834" s="213"/>
      <c r="AU834" s="213"/>
      <c r="AV834" s="213"/>
      <c r="AW834" s="213"/>
      <c r="AX834" s="213"/>
      <c r="AY834" s="213"/>
    </row>
    <row r="835" spans="1:51" ht="14.6" x14ac:dyDescent="0.4">
      <c r="A835" s="783" t="str">
        <f>Tabla135[[#This Row],[Id Riesgo]]</f>
        <v>RC83</v>
      </c>
      <c r="B835" s="784" t="str">
        <f>Tabla135[[#This Row],[Riesgo]]</f>
        <v/>
      </c>
      <c r="C835" s="776" t="b">
        <f>Tabla135[[#This Row],[Identificado en paso 1 y 2?]]</f>
        <v>0</v>
      </c>
      <c r="D835" s="801" t="str">
        <f>_xlfn.XLOOKUP(Tabla135[[#This Row],[Id Riesgo]],Tabla13[Id Riesgo],Tabla13[Probabilidad],"",1)</f>
        <v/>
      </c>
      <c r="E835" s="801" t="str">
        <f>IF(C835=TRUE,_xlfn.XLOOKUP(Tabla135[[#This Row],[Id Riesgo]],Tabla13[Id Riesgo],Tabla13[Porcentaje Impacto],"",1),"")</f>
        <v/>
      </c>
      <c r="F835" s="290" t="str">
        <f t="shared" si="82"/>
        <v>RC83</v>
      </c>
      <c r="G835" s="414" t="b">
        <f>_xlfn.XLOOKUP(F835,Tabla13[Id Riesgo],Tabla13[Registro diligenciado],FALSE,1)</f>
        <v>0</v>
      </c>
      <c r="H835" s="290" t="str">
        <f>IF(G835,_xlfn.XLOOKUP(F835,Tabla6[Id Riesgo],Tabla6[DESCRIPCIÓN DEL RIESGO],FALSE,1),"")</f>
        <v/>
      </c>
      <c r="I835" s="327" t="str">
        <f>_xlfn.XLOOKUP(Tabla135[[#This Row],[Id Riesgo]],Tabla13[Id Riesgo],Tabla13[Probabilidad])</f>
        <v/>
      </c>
      <c r="J835" s="327" t="str">
        <f>_xlfn.XLOOKUP(Tabla135[[#This Row],[Id Riesgo]],Tabla13[Id Riesgo],Tabla13[Porcentaje Impacto],"",1)</f>
        <v/>
      </c>
      <c r="K835" s="311">
        <v>4</v>
      </c>
      <c r="L835" s="314"/>
      <c r="M835" s="314"/>
      <c r="N835" s="314"/>
      <c r="O835" s="295"/>
      <c r="P835" s="314"/>
      <c r="Q835" s="328" t="str">
        <f>_xlfn.TEXTJOIN(" ",TRUE,Tabla135[[#This Row],[Actividad - Acción ¿Qué?
Inicia con verbo]],Tabla135[[#This Row],[Complemento
(Observaciones o desviaciones)]])</f>
        <v/>
      </c>
      <c r="R835" s="295"/>
      <c r="S835" s="327" t="str">
        <f>_xlfn.XLOOKUP(Tabla135[[#This Row],[Tipo de control]],Tabla7[Tipo de control],Tabla7[Peso],"",1)</f>
        <v/>
      </c>
      <c r="T835" s="290" t="str">
        <f>_xlfn.XLOOKUP(Tabla135[[#This Row],[Tipo de control]],Tabla7[Tipo de control],Tabla7[Afectación matriz],"",1)</f>
        <v/>
      </c>
      <c r="U835" s="295"/>
      <c r="V835" s="327" t="str">
        <f>_xlfn.XLOOKUP(Tabla135[[#This Row],[Implementación]],Tabla11[Implementación],Tabla11[Peso],"",1)</f>
        <v/>
      </c>
      <c r="W835" s="295"/>
      <c r="X835" s="295"/>
      <c r="Y835" s="295"/>
      <c r="Z835" s="295"/>
      <c r="AA835" s="310" t="str">
        <f>IFERROR(Tabla135[[#This Row],[Peso del control]]+Tabla135[[#This Row],[Peso de la implementación]],"")</f>
        <v/>
      </c>
      <c r="AB835" s="310" t="str" cm="1">
        <f t="array" ref="AB835">IFERROR(IF(Tabla135[[#This Row],[Registro diligenciado]]=TRUE,_xlfn.IFS(AND(Tabla135[[#This Row],[No. de Control]]=1,Tabla135[[#This Row],[Desplazamiento en la Matriz]]="Probabilidad"),D835-(D835*Tabla135[[#This Row],[Valor del control]]),AND(Tabla135[[#This Row],[No. de Control]]&gt;1,Tabla135[[#This Row],[Desplazamiento en la Matriz]]="Probabilidad"),AB834-(AB834*Tabla135[[#This Row],[Valor del control]]),AND(Tabla135[[#This Row],[No. de Control]]=1,Tabla135[[#This Row],[Desplazamiento en la Matriz]]="Impacto"),D835,AND(Tabla135[[#This Row],[No. de Control]]&gt;1,Tabla135[[#This Row],[Desplazamiento en la Matriz]]="Impacto"),AB834),""),"")</f>
        <v/>
      </c>
      <c r="AC835" s="310" t="str" cm="1">
        <f t="array" ref="AC835">IFERROR(IF(Tabla135[[#This Row],[Registro diligenciado]]=TRUE,_xlfn.IFS(AND(Tabla135[[#This Row],[No. de Control]]=1,Tabla135[[#This Row],[Desplazamiento en la Matriz]]="Impacto"),E835-(E835*Tabla135[[#This Row],[Valor del control]]),AND(Tabla135[[#This Row],[No. de Control]]&gt;1,Tabla135[[#This Row],[Desplazamiento en la Matriz]]="Impacto"),AC834-(AC834*Tabla135[[#This Row],[Valor del control]]),AND(Tabla135[[#This Row],[No. de Control]]=1,Tabla135[[#This Row],[Desplazamiento en la Matriz]]="Probabilidad"),E835,AND(Tabla135[[#This Row],[No. de Control]]&gt;1,Tabla135[[#This Row],[Desplazamiento en la Matriz]]="Probabilidad"),AC834),""),"")</f>
        <v/>
      </c>
      <c r="AD835" s="310">
        <f>IFERROR(_xlfn.MINIFS(Tabla135[Probabilidad residual],Tabla135[Id Riesgo],Tabla135[[#This Row],[Id Riesgo]]),"")</f>
        <v>0</v>
      </c>
      <c r="AE835" s="310">
        <f>IFERROR(_xlfn.MINIFS(Tabla135[Impacto residual],Tabla135[Id Riesgo],Tabla135[[#This Row],[Id Riesgo]]),"")</f>
        <v>0</v>
      </c>
      <c r="AF835" s="310" t="str" cm="1">
        <f t="array" ref="AF8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5" s="310" t="str" cm="1">
        <f t="array" ref="AG8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5" s="213"/>
      <c r="AJ835" s="801">
        <f>_xlfn.MINIFS(Tabla135[Probabilidad residual],Tabla135[Id Riesgo],Tabla135[[#This Row],[Id Riesgo]])</f>
        <v>0</v>
      </c>
      <c r="AK835" s="801">
        <f>_xlfn.MINIFS(Tabla135[Impacto residual],Tabla135[Id Riesgo],Tabla135[[#This Row],[Id Riesgo]])</f>
        <v>0</v>
      </c>
      <c r="AL835" s="801"/>
      <c r="AM835" s="801"/>
      <c r="AN835" s="213"/>
      <c r="AO835" s="213"/>
      <c r="AP835" s="213"/>
      <c r="AQ835" s="213"/>
      <c r="AR835" s="213"/>
      <c r="AS835" s="213"/>
      <c r="AT835" s="213"/>
      <c r="AU835" s="213"/>
      <c r="AV835" s="213"/>
      <c r="AW835" s="213"/>
      <c r="AX835" s="213"/>
      <c r="AY835" s="213"/>
    </row>
    <row r="836" spans="1:51" ht="14.6" x14ac:dyDescent="0.4">
      <c r="A836" s="783" t="str">
        <f>Tabla135[[#This Row],[Id Riesgo]]</f>
        <v>RC83</v>
      </c>
      <c r="B836" s="784" t="str">
        <f>Tabla135[[#This Row],[Riesgo]]</f>
        <v/>
      </c>
      <c r="C836" s="776" t="b">
        <f>Tabla135[[#This Row],[Identificado en paso 1 y 2?]]</f>
        <v>0</v>
      </c>
      <c r="D836" s="801" t="str">
        <f>_xlfn.XLOOKUP(Tabla135[[#This Row],[Id Riesgo]],Tabla13[Id Riesgo],Tabla13[Probabilidad],"",1)</f>
        <v/>
      </c>
      <c r="E836" s="801" t="str">
        <f>IF(C836=TRUE,_xlfn.XLOOKUP(Tabla135[[#This Row],[Id Riesgo]],Tabla13[Id Riesgo],Tabla13[Porcentaje Impacto],"",1),"")</f>
        <v/>
      </c>
      <c r="F836" s="290" t="str">
        <f t="shared" si="82"/>
        <v>RC83</v>
      </c>
      <c r="G836" s="414" t="b">
        <f>_xlfn.XLOOKUP(F836,Tabla13[Id Riesgo],Tabla13[Registro diligenciado],FALSE,1)</f>
        <v>0</v>
      </c>
      <c r="H836" s="290" t="str">
        <f>IF(G836,_xlfn.XLOOKUP(F836,Tabla6[Id Riesgo],Tabla6[DESCRIPCIÓN DEL RIESGO],FALSE,1),"")</f>
        <v/>
      </c>
      <c r="I836" s="327" t="str">
        <f>_xlfn.XLOOKUP(Tabla135[[#This Row],[Id Riesgo]],Tabla13[Id Riesgo],Tabla13[Probabilidad])</f>
        <v/>
      </c>
      <c r="J836" s="327" t="str">
        <f>_xlfn.XLOOKUP(Tabla135[[#This Row],[Id Riesgo]],Tabla13[Id Riesgo],Tabla13[Porcentaje Impacto],"",1)</f>
        <v/>
      </c>
      <c r="K836" s="311">
        <v>5</v>
      </c>
      <c r="L836" s="314"/>
      <c r="M836" s="314"/>
      <c r="N836" s="314"/>
      <c r="O836" s="295"/>
      <c r="P836" s="314"/>
      <c r="Q836" s="328" t="str">
        <f>_xlfn.TEXTJOIN(" ",TRUE,Tabla135[[#This Row],[Actividad - Acción ¿Qué?
Inicia con verbo]],Tabla135[[#This Row],[Complemento
(Observaciones o desviaciones)]])</f>
        <v/>
      </c>
      <c r="R836" s="295"/>
      <c r="S836" s="327" t="str">
        <f>_xlfn.XLOOKUP(Tabla135[[#This Row],[Tipo de control]],Tabla7[Tipo de control],Tabla7[Peso],"",1)</f>
        <v/>
      </c>
      <c r="T836" s="290" t="str">
        <f>_xlfn.XLOOKUP(Tabla135[[#This Row],[Tipo de control]],Tabla7[Tipo de control],Tabla7[Afectación matriz],"",1)</f>
        <v/>
      </c>
      <c r="U836" s="295"/>
      <c r="V836" s="327" t="str">
        <f>_xlfn.XLOOKUP(Tabla135[[#This Row],[Implementación]],Tabla11[Implementación],Tabla11[Peso],"",1)</f>
        <v/>
      </c>
      <c r="W836" s="295"/>
      <c r="X836" s="295"/>
      <c r="Y836" s="295"/>
      <c r="Z836" s="295"/>
      <c r="AA836" s="310" t="str">
        <f>IFERROR(Tabla135[[#This Row],[Peso del control]]+Tabla135[[#This Row],[Peso de la implementación]],"")</f>
        <v/>
      </c>
      <c r="AB836" s="310" t="str" cm="1">
        <f t="array" ref="AB836">IFERROR(IF(Tabla135[[#This Row],[Registro diligenciado]]=TRUE,_xlfn.IFS(AND(Tabla135[[#This Row],[No. de Control]]=1,Tabla135[[#This Row],[Desplazamiento en la Matriz]]="Probabilidad"),D836-(D836*Tabla135[[#This Row],[Valor del control]]),AND(Tabla135[[#This Row],[No. de Control]]&gt;1,Tabla135[[#This Row],[Desplazamiento en la Matriz]]="Probabilidad"),AB835-(AB835*Tabla135[[#This Row],[Valor del control]]),AND(Tabla135[[#This Row],[No. de Control]]=1,Tabla135[[#This Row],[Desplazamiento en la Matriz]]="Impacto"),D836,AND(Tabla135[[#This Row],[No. de Control]]&gt;1,Tabla135[[#This Row],[Desplazamiento en la Matriz]]="Impacto"),AB835),""),"")</f>
        <v/>
      </c>
      <c r="AC836" s="310" t="str" cm="1">
        <f t="array" ref="AC836">IFERROR(IF(Tabla135[[#This Row],[Registro diligenciado]]=TRUE,_xlfn.IFS(AND(Tabla135[[#This Row],[No. de Control]]=1,Tabla135[[#This Row],[Desplazamiento en la Matriz]]="Impacto"),E836-(E836*Tabla135[[#This Row],[Valor del control]]),AND(Tabla135[[#This Row],[No. de Control]]&gt;1,Tabla135[[#This Row],[Desplazamiento en la Matriz]]="Impacto"),AC835-(AC835*Tabla135[[#This Row],[Valor del control]]),AND(Tabla135[[#This Row],[No. de Control]]=1,Tabla135[[#This Row],[Desplazamiento en la Matriz]]="Probabilidad"),E836,AND(Tabla135[[#This Row],[No. de Control]]&gt;1,Tabla135[[#This Row],[Desplazamiento en la Matriz]]="Probabilidad"),AC835),""),"")</f>
        <v/>
      </c>
      <c r="AD836" s="310">
        <f>IFERROR(_xlfn.MINIFS(Tabla135[Probabilidad residual],Tabla135[Id Riesgo],Tabla135[[#This Row],[Id Riesgo]]),"")</f>
        <v>0</v>
      </c>
      <c r="AE836" s="310">
        <f>IFERROR(_xlfn.MINIFS(Tabla135[Impacto residual],Tabla135[Id Riesgo],Tabla135[[#This Row],[Id Riesgo]]),"")</f>
        <v>0</v>
      </c>
      <c r="AF836" s="310" t="str" cm="1">
        <f t="array" ref="AF8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6" s="310" t="str" cm="1">
        <f t="array" ref="AG8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6" s="213"/>
      <c r="AJ836" s="801">
        <f>_xlfn.MINIFS(Tabla135[Probabilidad residual],Tabla135[Id Riesgo],Tabla135[[#This Row],[Id Riesgo]])</f>
        <v>0</v>
      </c>
      <c r="AK836" s="801">
        <f>_xlfn.MINIFS(Tabla135[Impacto residual],Tabla135[Id Riesgo],Tabla135[[#This Row],[Id Riesgo]])</f>
        <v>0</v>
      </c>
      <c r="AL836" s="801"/>
      <c r="AM836" s="801"/>
      <c r="AN836" s="213"/>
      <c r="AO836" s="213"/>
      <c r="AP836" s="213"/>
      <c r="AQ836" s="213"/>
      <c r="AR836" s="213"/>
      <c r="AS836" s="213"/>
      <c r="AT836" s="213"/>
      <c r="AU836" s="213"/>
      <c r="AV836" s="213"/>
      <c r="AW836" s="213"/>
      <c r="AX836" s="213"/>
      <c r="AY836" s="213"/>
    </row>
    <row r="837" spans="1:51" ht="14.6" x14ac:dyDescent="0.4">
      <c r="A837" s="783" t="str">
        <f>Tabla135[[#This Row],[Id Riesgo]]</f>
        <v>RC83</v>
      </c>
      <c r="B837" s="784" t="str">
        <f>Tabla135[[#This Row],[Riesgo]]</f>
        <v/>
      </c>
      <c r="C837" s="776" t="b">
        <f>Tabla135[[#This Row],[Identificado en paso 1 y 2?]]</f>
        <v>0</v>
      </c>
      <c r="D837" s="801" t="str">
        <f>_xlfn.XLOOKUP(Tabla135[[#This Row],[Id Riesgo]],Tabla13[Id Riesgo],Tabla13[Probabilidad],"",1)</f>
        <v/>
      </c>
      <c r="E837" s="801" t="str">
        <f>IF(C837=TRUE,_xlfn.XLOOKUP(Tabla135[[#This Row],[Id Riesgo]],Tabla13[Id Riesgo],Tabla13[Porcentaje Impacto],"",1),"")</f>
        <v/>
      </c>
      <c r="F837" s="290" t="str">
        <f t="shared" si="82"/>
        <v>RC83</v>
      </c>
      <c r="G837" s="414" t="b">
        <f>_xlfn.XLOOKUP(F837,Tabla13[Id Riesgo],Tabla13[Registro diligenciado],FALSE,1)</f>
        <v>0</v>
      </c>
      <c r="H837" s="290" t="str">
        <f>IF(G837,_xlfn.XLOOKUP(F837,Tabla6[Id Riesgo],Tabla6[DESCRIPCIÓN DEL RIESGO],FALSE,1),"")</f>
        <v/>
      </c>
      <c r="I837" s="327" t="str">
        <f>_xlfn.XLOOKUP(Tabla135[[#This Row],[Id Riesgo]],Tabla13[Id Riesgo],Tabla13[Probabilidad])</f>
        <v/>
      </c>
      <c r="J837" s="327" t="str">
        <f>_xlfn.XLOOKUP(Tabla135[[#This Row],[Id Riesgo]],Tabla13[Id Riesgo],Tabla13[Porcentaje Impacto],"",1)</f>
        <v/>
      </c>
      <c r="K837" s="311">
        <v>6</v>
      </c>
      <c r="L837" s="314"/>
      <c r="M837" s="314"/>
      <c r="N837" s="314"/>
      <c r="O837" s="295"/>
      <c r="P837" s="314"/>
      <c r="Q837" s="328" t="str">
        <f>_xlfn.TEXTJOIN(" ",TRUE,Tabla135[[#This Row],[Actividad - Acción ¿Qué?
Inicia con verbo]],Tabla135[[#This Row],[Complemento
(Observaciones o desviaciones)]])</f>
        <v/>
      </c>
      <c r="R837" s="295"/>
      <c r="S837" s="327" t="str">
        <f>_xlfn.XLOOKUP(Tabla135[[#This Row],[Tipo de control]],Tabla7[Tipo de control],Tabla7[Peso],"",1)</f>
        <v/>
      </c>
      <c r="T837" s="290" t="str">
        <f>_xlfn.XLOOKUP(Tabla135[[#This Row],[Tipo de control]],Tabla7[Tipo de control],Tabla7[Afectación matriz],"",1)</f>
        <v/>
      </c>
      <c r="U837" s="295"/>
      <c r="V837" s="327" t="str">
        <f>_xlfn.XLOOKUP(Tabla135[[#This Row],[Implementación]],Tabla11[Implementación],Tabla11[Peso],"",1)</f>
        <v/>
      </c>
      <c r="W837" s="295"/>
      <c r="X837" s="295"/>
      <c r="Y837" s="295"/>
      <c r="Z837" s="295"/>
      <c r="AA837" s="310" t="str">
        <f>IFERROR(Tabla135[[#This Row],[Peso del control]]+Tabla135[[#This Row],[Peso de la implementación]],"")</f>
        <v/>
      </c>
      <c r="AB837" s="310" t="str" cm="1">
        <f t="array" ref="AB837">IFERROR(IF(Tabla135[[#This Row],[Registro diligenciado]]=TRUE,_xlfn.IFS(AND(Tabla135[[#This Row],[No. de Control]]=1,Tabla135[[#This Row],[Desplazamiento en la Matriz]]="Probabilidad"),D837-(D837*Tabla135[[#This Row],[Valor del control]]),AND(Tabla135[[#This Row],[No. de Control]]&gt;1,Tabla135[[#This Row],[Desplazamiento en la Matriz]]="Probabilidad"),AB836-(AB836*Tabla135[[#This Row],[Valor del control]]),AND(Tabla135[[#This Row],[No. de Control]]=1,Tabla135[[#This Row],[Desplazamiento en la Matriz]]="Impacto"),D837,AND(Tabla135[[#This Row],[No. de Control]]&gt;1,Tabla135[[#This Row],[Desplazamiento en la Matriz]]="Impacto"),AB836),""),"")</f>
        <v/>
      </c>
      <c r="AC837" s="310" t="str" cm="1">
        <f t="array" ref="AC837">IFERROR(IF(Tabla135[[#This Row],[Registro diligenciado]]=TRUE,_xlfn.IFS(AND(Tabla135[[#This Row],[No. de Control]]=1,Tabla135[[#This Row],[Desplazamiento en la Matriz]]="Impacto"),E837-(E837*Tabla135[[#This Row],[Valor del control]]),AND(Tabla135[[#This Row],[No. de Control]]&gt;1,Tabla135[[#This Row],[Desplazamiento en la Matriz]]="Impacto"),AC836-(AC836*Tabla135[[#This Row],[Valor del control]]),AND(Tabla135[[#This Row],[No. de Control]]=1,Tabla135[[#This Row],[Desplazamiento en la Matriz]]="Probabilidad"),E837,AND(Tabla135[[#This Row],[No. de Control]]&gt;1,Tabla135[[#This Row],[Desplazamiento en la Matriz]]="Probabilidad"),AC836),""),"")</f>
        <v/>
      </c>
      <c r="AD837" s="310">
        <f>IFERROR(_xlfn.MINIFS(Tabla135[Probabilidad residual],Tabla135[Id Riesgo],Tabla135[[#This Row],[Id Riesgo]]),"")</f>
        <v>0</v>
      </c>
      <c r="AE837" s="310">
        <f>IFERROR(_xlfn.MINIFS(Tabla135[Impacto residual],Tabla135[Id Riesgo],Tabla135[[#This Row],[Id Riesgo]]),"")</f>
        <v>0</v>
      </c>
      <c r="AF837" s="310" t="str" cm="1">
        <f t="array" ref="AF8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7" s="310" t="str" cm="1">
        <f t="array" ref="AG8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7" s="213"/>
      <c r="AJ837" s="801">
        <f>_xlfn.MINIFS(Tabla135[Probabilidad residual],Tabla135[Id Riesgo],Tabla135[[#This Row],[Id Riesgo]])</f>
        <v>0</v>
      </c>
      <c r="AK837" s="801">
        <f>_xlfn.MINIFS(Tabla135[Impacto residual],Tabla135[Id Riesgo],Tabla135[[#This Row],[Id Riesgo]])</f>
        <v>0</v>
      </c>
      <c r="AL837" s="801"/>
      <c r="AM837" s="801"/>
      <c r="AN837" s="213"/>
      <c r="AO837" s="213"/>
      <c r="AP837" s="213"/>
      <c r="AQ837" s="213"/>
      <c r="AR837" s="213"/>
      <c r="AS837" s="213"/>
      <c r="AT837" s="213"/>
      <c r="AU837" s="213"/>
      <c r="AV837" s="213"/>
      <c r="AW837" s="213"/>
      <c r="AX837" s="213"/>
      <c r="AY837" s="213"/>
    </row>
    <row r="838" spans="1:51" ht="14.6" x14ac:dyDescent="0.4">
      <c r="A838" s="783" t="str">
        <f>Tabla135[[#This Row],[Id Riesgo]]</f>
        <v>RC83</v>
      </c>
      <c r="B838" s="784" t="str">
        <f>Tabla135[[#This Row],[Riesgo]]</f>
        <v/>
      </c>
      <c r="C838" s="776" t="b">
        <f>Tabla135[[#This Row],[Identificado en paso 1 y 2?]]</f>
        <v>0</v>
      </c>
      <c r="D838" s="801" t="str">
        <f>_xlfn.XLOOKUP(Tabla135[[#This Row],[Id Riesgo]],Tabla13[Id Riesgo],Tabla13[Probabilidad],"",1)</f>
        <v/>
      </c>
      <c r="E838" s="801" t="str">
        <f>IF(C838=TRUE,_xlfn.XLOOKUP(Tabla135[[#This Row],[Id Riesgo]],Tabla13[Id Riesgo],Tabla13[Porcentaje Impacto],"",1),"")</f>
        <v/>
      </c>
      <c r="F838" s="290" t="str">
        <f t="shared" si="82"/>
        <v>RC83</v>
      </c>
      <c r="G838" s="414" t="b">
        <f>_xlfn.XLOOKUP(F838,Tabla13[Id Riesgo],Tabla13[Registro diligenciado],FALSE,1)</f>
        <v>0</v>
      </c>
      <c r="H838" s="290" t="str">
        <f>IF(G838,_xlfn.XLOOKUP(F838,Tabla6[Id Riesgo],Tabla6[DESCRIPCIÓN DEL RIESGO],FALSE,1),"")</f>
        <v/>
      </c>
      <c r="I838" s="327" t="str">
        <f>_xlfn.XLOOKUP(Tabla135[[#This Row],[Id Riesgo]],Tabla13[Id Riesgo],Tabla13[Probabilidad])</f>
        <v/>
      </c>
      <c r="J838" s="327" t="str">
        <f>_xlfn.XLOOKUP(Tabla135[[#This Row],[Id Riesgo]],Tabla13[Id Riesgo],Tabla13[Porcentaje Impacto],"",1)</f>
        <v/>
      </c>
      <c r="K838" s="311">
        <v>7</v>
      </c>
      <c r="L838" s="314"/>
      <c r="M838" s="314"/>
      <c r="N838" s="314"/>
      <c r="O838" s="295"/>
      <c r="P838" s="314"/>
      <c r="Q838" s="328" t="str">
        <f>_xlfn.TEXTJOIN(" ",TRUE,Tabla135[[#This Row],[Actividad - Acción ¿Qué?
Inicia con verbo]],Tabla135[[#This Row],[Complemento
(Observaciones o desviaciones)]])</f>
        <v/>
      </c>
      <c r="R838" s="295"/>
      <c r="S838" s="327" t="str">
        <f>_xlfn.XLOOKUP(Tabla135[[#This Row],[Tipo de control]],Tabla7[Tipo de control],Tabla7[Peso],"",1)</f>
        <v/>
      </c>
      <c r="T838" s="290" t="str">
        <f>_xlfn.XLOOKUP(Tabla135[[#This Row],[Tipo de control]],Tabla7[Tipo de control],Tabla7[Afectación matriz],"",1)</f>
        <v/>
      </c>
      <c r="U838" s="295"/>
      <c r="V838" s="327" t="str">
        <f>_xlfn.XLOOKUP(Tabla135[[#This Row],[Implementación]],Tabla11[Implementación],Tabla11[Peso],"",1)</f>
        <v/>
      </c>
      <c r="W838" s="295"/>
      <c r="X838" s="295"/>
      <c r="Y838" s="295"/>
      <c r="Z838" s="295"/>
      <c r="AA838" s="310" t="str">
        <f>IFERROR(Tabla135[[#This Row],[Peso del control]]+Tabla135[[#This Row],[Peso de la implementación]],"")</f>
        <v/>
      </c>
      <c r="AB838" s="310" t="str" cm="1">
        <f t="array" ref="AB838">IFERROR(IF(Tabla135[[#This Row],[Registro diligenciado]]=TRUE,_xlfn.IFS(AND(Tabla135[[#This Row],[No. de Control]]=1,Tabla135[[#This Row],[Desplazamiento en la Matriz]]="Probabilidad"),D838-(D838*Tabla135[[#This Row],[Valor del control]]),AND(Tabla135[[#This Row],[No. de Control]]&gt;1,Tabla135[[#This Row],[Desplazamiento en la Matriz]]="Probabilidad"),AB837-(AB837*Tabla135[[#This Row],[Valor del control]]),AND(Tabla135[[#This Row],[No. de Control]]=1,Tabla135[[#This Row],[Desplazamiento en la Matriz]]="Impacto"),D838,AND(Tabla135[[#This Row],[No. de Control]]&gt;1,Tabla135[[#This Row],[Desplazamiento en la Matriz]]="Impacto"),AB837),""),"")</f>
        <v/>
      </c>
      <c r="AC838" s="310" t="str" cm="1">
        <f t="array" ref="AC838">IFERROR(IF(Tabla135[[#This Row],[Registro diligenciado]]=TRUE,_xlfn.IFS(AND(Tabla135[[#This Row],[No. de Control]]=1,Tabla135[[#This Row],[Desplazamiento en la Matriz]]="Impacto"),E838-(E838*Tabla135[[#This Row],[Valor del control]]),AND(Tabla135[[#This Row],[No. de Control]]&gt;1,Tabla135[[#This Row],[Desplazamiento en la Matriz]]="Impacto"),AC837-(AC837*Tabla135[[#This Row],[Valor del control]]),AND(Tabla135[[#This Row],[No. de Control]]=1,Tabla135[[#This Row],[Desplazamiento en la Matriz]]="Probabilidad"),E838,AND(Tabla135[[#This Row],[No. de Control]]&gt;1,Tabla135[[#This Row],[Desplazamiento en la Matriz]]="Probabilidad"),AC837),""),"")</f>
        <v/>
      </c>
      <c r="AD838" s="310">
        <f>IFERROR(_xlfn.MINIFS(Tabla135[Probabilidad residual],Tabla135[Id Riesgo],Tabla135[[#This Row],[Id Riesgo]]),"")</f>
        <v>0</v>
      </c>
      <c r="AE838" s="310">
        <f>IFERROR(_xlfn.MINIFS(Tabla135[Impacto residual],Tabla135[Id Riesgo],Tabla135[[#This Row],[Id Riesgo]]),"")</f>
        <v>0</v>
      </c>
      <c r="AF838" s="310" t="str" cm="1">
        <f t="array" ref="AF8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8" s="310" t="str" cm="1">
        <f t="array" ref="AG8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8" s="213"/>
      <c r="AJ838" s="801">
        <f>_xlfn.MINIFS(Tabla135[Probabilidad residual],Tabla135[Id Riesgo],Tabla135[[#This Row],[Id Riesgo]])</f>
        <v>0</v>
      </c>
      <c r="AK838" s="801">
        <f>_xlfn.MINIFS(Tabla135[Impacto residual],Tabla135[Id Riesgo],Tabla135[[#This Row],[Id Riesgo]])</f>
        <v>0</v>
      </c>
      <c r="AL838" s="801"/>
      <c r="AM838" s="801"/>
      <c r="AN838" s="213"/>
      <c r="AO838" s="213"/>
      <c r="AP838" s="213"/>
      <c r="AQ838" s="213"/>
      <c r="AR838" s="213"/>
      <c r="AS838" s="213"/>
      <c r="AT838" s="213"/>
      <c r="AU838" s="213"/>
      <c r="AV838" s="213"/>
      <c r="AW838" s="213"/>
      <c r="AX838" s="213"/>
      <c r="AY838" s="213"/>
    </row>
    <row r="839" spans="1:51" ht="14.6" x14ac:dyDescent="0.4">
      <c r="A839" s="783" t="str">
        <f>Tabla135[[#This Row],[Id Riesgo]]</f>
        <v>RC83</v>
      </c>
      <c r="B839" s="784" t="str">
        <f>Tabla135[[#This Row],[Riesgo]]</f>
        <v/>
      </c>
      <c r="C839" s="776" t="b">
        <f>Tabla135[[#This Row],[Identificado en paso 1 y 2?]]</f>
        <v>0</v>
      </c>
      <c r="D839" s="801" t="str">
        <f>_xlfn.XLOOKUP(Tabla135[[#This Row],[Id Riesgo]],Tabla13[Id Riesgo],Tabla13[Probabilidad],"",1)</f>
        <v/>
      </c>
      <c r="E839" s="801" t="str">
        <f>IF(C839=TRUE,_xlfn.XLOOKUP(Tabla135[[#This Row],[Id Riesgo]],Tabla13[Id Riesgo],Tabla13[Porcentaje Impacto],"",1),"")</f>
        <v/>
      </c>
      <c r="F839" s="290" t="str">
        <f t="shared" si="82"/>
        <v>RC83</v>
      </c>
      <c r="G839" s="414" t="b">
        <f>_xlfn.XLOOKUP(F839,Tabla13[Id Riesgo],Tabla13[Registro diligenciado],FALSE,1)</f>
        <v>0</v>
      </c>
      <c r="H839" s="290" t="str">
        <f>IF(G839,_xlfn.XLOOKUP(F839,Tabla6[Id Riesgo],Tabla6[DESCRIPCIÓN DEL RIESGO],FALSE,1),"")</f>
        <v/>
      </c>
      <c r="I839" s="327" t="str">
        <f>_xlfn.XLOOKUP(Tabla135[[#This Row],[Id Riesgo]],Tabla13[Id Riesgo],Tabla13[Probabilidad])</f>
        <v/>
      </c>
      <c r="J839" s="327" t="str">
        <f>_xlfn.XLOOKUP(Tabla135[[#This Row],[Id Riesgo]],Tabla13[Id Riesgo],Tabla13[Porcentaje Impacto],"",1)</f>
        <v/>
      </c>
      <c r="K839" s="311">
        <v>8</v>
      </c>
      <c r="L839" s="314"/>
      <c r="M839" s="314"/>
      <c r="N839" s="314"/>
      <c r="O839" s="295"/>
      <c r="P839" s="314"/>
      <c r="Q839" s="328" t="str">
        <f>_xlfn.TEXTJOIN(" ",TRUE,Tabla135[[#This Row],[Actividad - Acción ¿Qué?
Inicia con verbo]],Tabla135[[#This Row],[Complemento
(Observaciones o desviaciones)]])</f>
        <v/>
      </c>
      <c r="R839" s="295"/>
      <c r="S839" s="327" t="str">
        <f>_xlfn.XLOOKUP(Tabla135[[#This Row],[Tipo de control]],Tabla7[Tipo de control],Tabla7[Peso],"",1)</f>
        <v/>
      </c>
      <c r="T839" s="290" t="str">
        <f>_xlfn.XLOOKUP(Tabla135[[#This Row],[Tipo de control]],Tabla7[Tipo de control],Tabla7[Afectación matriz],"",1)</f>
        <v/>
      </c>
      <c r="U839" s="295"/>
      <c r="V839" s="327" t="str">
        <f>_xlfn.XLOOKUP(Tabla135[[#This Row],[Implementación]],Tabla11[Implementación],Tabla11[Peso],"",1)</f>
        <v/>
      </c>
      <c r="W839" s="295"/>
      <c r="X839" s="295"/>
      <c r="Y839" s="295"/>
      <c r="Z839" s="295"/>
      <c r="AA839" s="310" t="str">
        <f>IFERROR(Tabla135[[#This Row],[Peso del control]]+Tabla135[[#This Row],[Peso de la implementación]],"")</f>
        <v/>
      </c>
      <c r="AB839" s="310" t="str" cm="1">
        <f t="array" ref="AB839">IFERROR(IF(Tabla135[[#This Row],[Registro diligenciado]]=TRUE,_xlfn.IFS(AND(Tabla135[[#This Row],[No. de Control]]=1,Tabla135[[#This Row],[Desplazamiento en la Matriz]]="Probabilidad"),D839-(D839*Tabla135[[#This Row],[Valor del control]]),AND(Tabla135[[#This Row],[No. de Control]]&gt;1,Tabla135[[#This Row],[Desplazamiento en la Matriz]]="Probabilidad"),AB838-(AB838*Tabla135[[#This Row],[Valor del control]]),AND(Tabla135[[#This Row],[No. de Control]]=1,Tabla135[[#This Row],[Desplazamiento en la Matriz]]="Impacto"),D839,AND(Tabla135[[#This Row],[No. de Control]]&gt;1,Tabla135[[#This Row],[Desplazamiento en la Matriz]]="Impacto"),AB838),""),"")</f>
        <v/>
      </c>
      <c r="AC839" s="310" t="str" cm="1">
        <f t="array" ref="AC839">IFERROR(IF(Tabla135[[#This Row],[Registro diligenciado]]=TRUE,_xlfn.IFS(AND(Tabla135[[#This Row],[No. de Control]]=1,Tabla135[[#This Row],[Desplazamiento en la Matriz]]="Impacto"),E839-(E839*Tabla135[[#This Row],[Valor del control]]),AND(Tabla135[[#This Row],[No. de Control]]&gt;1,Tabla135[[#This Row],[Desplazamiento en la Matriz]]="Impacto"),AC838-(AC838*Tabla135[[#This Row],[Valor del control]]),AND(Tabla135[[#This Row],[No. de Control]]=1,Tabla135[[#This Row],[Desplazamiento en la Matriz]]="Probabilidad"),E839,AND(Tabla135[[#This Row],[No. de Control]]&gt;1,Tabla135[[#This Row],[Desplazamiento en la Matriz]]="Probabilidad"),AC838),""),"")</f>
        <v/>
      </c>
      <c r="AD839" s="310">
        <f>IFERROR(_xlfn.MINIFS(Tabla135[Probabilidad residual],Tabla135[Id Riesgo],Tabla135[[#This Row],[Id Riesgo]]),"")</f>
        <v>0</v>
      </c>
      <c r="AE839" s="310">
        <f>IFERROR(_xlfn.MINIFS(Tabla135[Impacto residual],Tabla135[Id Riesgo],Tabla135[[#This Row],[Id Riesgo]]),"")</f>
        <v>0</v>
      </c>
      <c r="AF839" s="310" t="str" cm="1">
        <f t="array" ref="AF8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39" s="310" t="str" cm="1">
        <f t="array" ref="AG8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39" s="213"/>
      <c r="AJ839" s="801">
        <f>_xlfn.MINIFS(Tabla135[Probabilidad residual],Tabla135[Id Riesgo],Tabla135[[#This Row],[Id Riesgo]])</f>
        <v>0</v>
      </c>
      <c r="AK839" s="801">
        <f>_xlfn.MINIFS(Tabla135[Impacto residual],Tabla135[Id Riesgo],Tabla135[[#This Row],[Id Riesgo]])</f>
        <v>0</v>
      </c>
      <c r="AL839" s="801"/>
      <c r="AM839" s="801"/>
      <c r="AN839" s="213"/>
      <c r="AO839" s="213"/>
      <c r="AP839" s="213"/>
      <c r="AQ839" s="213"/>
      <c r="AR839" s="213"/>
      <c r="AS839" s="213"/>
      <c r="AT839" s="213"/>
      <c r="AU839" s="213"/>
      <c r="AV839" s="213"/>
      <c r="AW839" s="213"/>
      <c r="AX839" s="213"/>
      <c r="AY839" s="213"/>
    </row>
    <row r="840" spans="1:51" ht="14.6" x14ac:dyDescent="0.4">
      <c r="A840" s="783" t="str">
        <f>Tabla135[[#This Row],[Id Riesgo]]</f>
        <v>RC83</v>
      </c>
      <c r="B840" s="784" t="str">
        <f>Tabla135[[#This Row],[Riesgo]]</f>
        <v/>
      </c>
      <c r="C840" s="776" t="b">
        <f>Tabla135[[#This Row],[Identificado en paso 1 y 2?]]</f>
        <v>0</v>
      </c>
      <c r="D840" s="801" t="str">
        <f>_xlfn.XLOOKUP(Tabla135[[#This Row],[Id Riesgo]],Tabla13[Id Riesgo],Tabla13[Probabilidad],"",1)</f>
        <v/>
      </c>
      <c r="E840" s="801" t="str">
        <f>IF(C840=TRUE,_xlfn.XLOOKUP(Tabla135[[#This Row],[Id Riesgo]],Tabla13[Id Riesgo],Tabla13[Porcentaje Impacto],"",1),"")</f>
        <v/>
      </c>
      <c r="F840" s="290" t="str">
        <f t="shared" si="82"/>
        <v>RC83</v>
      </c>
      <c r="G840" s="414" t="b">
        <f>_xlfn.XLOOKUP(F840,Tabla13[Id Riesgo],Tabla13[Registro diligenciado],FALSE,1)</f>
        <v>0</v>
      </c>
      <c r="H840" s="290" t="str">
        <f>IF(G840,_xlfn.XLOOKUP(F840,Tabla6[Id Riesgo],Tabla6[DESCRIPCIÓN DEL RIESGO],FALSE,1),"")</f>
        <v/>
      </c>
      <c r="I840" s="327" t="str">
        <f>_xlfn.XLOOKUP(Tabla135[[#This Row],[Id Riesgo]],Tabla13[Id Riesgo],Tabla13[Probabilidad])</f>
        <v/>
      </c>
      <c r="J840" s="327" t="str">
        <f>_xlfn.XLOOKUP(Tabla135[[#This Row],[Id Riesgo]],Tabla13[Id Riesgo],Tabla13[Porcentaje Impacto],"",1)</f>
        <v/>
      </c>
      <c r="K840" s="311">
        <v>9</v>
      </c>
      <c r="L840" s="314"/>
      <c r="M840" s="314"/>
      <c r="N840" s="314"/>
      <c r="O840" s="295"/>
      <c r="P840" s="314"/>
      <c r="Q840" s="328" t="str">
        <f>_xlfn.TEXTJOIN(" ",TRUE,Tabla135[[#This Row],[Actividad - Acción ¿Qué?
Inicia con verbo]],Tabla135[[#This Row],[Complemento
(Observaciones o desviaciones)]])</f>
        <v/>
      </c>
      <c r="R840" s="295"/>
      <c r="S840" s="327" t="str">
        <f>_xlfn.XLOOKUP(Tabla135[[#This Row],[Tipo de control]],Tabla7[Tipo de control],Tabla7[Peso],"",1)</f>
        <v/>
      </c>
      <c r="T840" s="290" t="str">
        <f>_xlfn.XLOOKUP(Tabla135[[#This Row],[Tipo de control]],Tabla7[Tipo de control],Tabla7[Afectación matriz],"",1)</f>
        <v/>
      </c>
      <c r="U840" s="295"/>
      <c r="V840" s="327" t="str">
        <f>_xlfn.XLOOKUP(Tabla135[[#This Row],[Implementación]],Tabla11[Implementación],Tabla11[Peso],"",1)</f>
        <v/>
      </c>
      <c r="W840" s="295"/>
      <c r="X840" s="295"/>
      <c r="Y840" s="295"/>
      <c r="Z840" s="295"/>
      <c r="AA840" s="310" t="str">
        <f>IFERROR(Tabla135[[#This Row],[Peso del control]]+Tabla135[[#This Row],[Peso de la implementación]],"")</f>
        <v/>
      </c>
      <c r="AB840" s="310" t="str" cm="1">
        <f t="array" ref="AB840">IFERROR(IF(Tabla135[[#This Row],[Registro diligenciado]]=TRUE,_xlfn.IFS(AND(Tabla135[[#This Row],[No. de Control]]=1,Tabla135[[#This Row],[Desplazamiento en la Matriz]]="Probabilidad"),D840-(D840*Tabla135[[#This Row],[Valor del control]]),AND(Tabla135[[#This Row],[No. de Control]]&gt;1,Tabla135[[#This Row],[Desplazamiento en la Matriz]]="Probabilidad"),AB839-(AB839*Tabla135[[#This Row],[Valor del control]]),AND(Tabla135[[#This Row],[No. de Control]]=1,Tabla135[[#This Row],[Desplazamiento en la Matriz]]="Impacto"),D840,AND(Tabla135[[#This Row],[No. de Control]]&gt;1,Tabla135[[#This Row],[Desplazamiento en la Matriz]]="Impacto"),AB839),""),"")</f>
        <v/>
      </c>
      <c r="AC840" s="310" t="str" cm="1">
        <f t="array" ref="AC840">IFERROR(IF(Tabla135[[#This Row],[Registro diligenciado]]=TRUE,_xlfn.IFS(AND(Tabla135[[#This Row],[No. de Control]]=1,Tabla135[[#This Row],[Desplazamiento en la Matriz]]="Impacto"),E840-(E840*Tabla135[[#This Row],[Valor del control]]),AND(Tabla135[[#This Row],[No. de Control]]&gt;1,Tabla135[[#This Row],[Desplazamiento en la Matriz]]="Impacto"),AC839-(AC839*Tabla135[[#This Row],[Valor del control]]),AND(Tabla135[[#This Row],[No. de Control]]=1,Tabla135[[#This Row],[Desplazamiento en la Matriz]]="Probabilidad"),E840,AND(Tabla135[[#This Row],[No. de Control]]&gt;1,Tabla135[[#This Row],[Desplazamiento en la Matriz]]="Probabilidad"),AC839),""),"")</f>
        <v/>
      </c>
      <c r="AD840" s="310">
        <f>IFERROR(_xlfn.MINIFS(Tabla135[Probabilidad residual],Tabla135[Id Riesgo],Tabla135[[#This Row],[Id Riesgo]]),"")</f>
        <v>0</v>
      </c>
      <c r="AE840" s="310">
        <f>IFERROR(_xlfn.MINIFS(Tabla135[Impacto residual],Tabla135[Id Riesgo],Tabla135[[#This Row],[Id Riesgo]]),"")</f>
        <v>0</v>
      </c>
      <c r="AF840" s="310" t="str" cm="1">
        <f t="array" ref="AF8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0" s="310" t="str" cm="1">
        <f t="array" ref="AG8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0" s="213"/>
      <c r="AJ840" s="801">
        <f>_xlfn.MINIFS(Tabla135[Probabilidad residual],Tabla135[Id Riesgo],Tabla135[[#This Row],[Id Riesgo]])</f>
        <v>0</v>
      </c>
      <c r="AK840" s="801">
        <f>_xlfn.MINIFS(Tabla135[Impacto residual],Tabla135[Id Riesgo],Tabla135[[#This Row],[Id Riesgo]])</f>
        <v>0</v>
      </c>
      <c r="AL840" s="801"/>
      <c r="AM840" s="801"/>
      <c r="AN840" s="213"/>
      <c r="AO840" s="213"/>
      <c r="AP840" s="213"/>
      <c r="AQ840" s="213"/>
      <c r="AR840" s="213"/>
      <c r="AS840" s="213"/>
      <c r="AT840" s="213"/>
      <c r="AU840" s="213"/>
      <c r="AV840" s="213"/>
      <c r="AW840" s="213"/>
      <c r="AX840" s="213"/>
      <c r="AY840" s="213"/>
    </row>
    <row r="841" spans="1:51" ht="14.6" x14ac:dyDescent="0.4">
      <c r="A841" s="783" t="str">
        <f>Tabla135[[#This Row],[Id Riesgo]]</f>
        <v>RC83</v>
      </c>
      <c r="B841" s="784" t="str">
        <f>Tabla135[[#This Row],[Riesgo]]</f>
        <v/>
      </c>
      <c r="C841" s="776" t="b">
        <f>Tabla135[[#This Row],[Identificado en paso 1 y 2?]]</f>
        <v>0</v>
      </c>
      <c r="D841" s="801" t="str">
        <f>_xlfn.XLOOKUP(Tabla135[[#This Row],[Id Riesgo]],Tabla13[Id Riesgo],Tabla13[Probabilidad],"",1)</f>
        <v/>
      </c>
      <c r="E841" s="801" t="str">
        <f>IF(C841=TRUE,_xlfn.XLOOKUP(Tabla135[[#This Row],[Id Riesgo]],Tabla13[Id Riesgo],Tabla13[Porcentaje Impacto],"",1),"")</f>
        <v/>
      </c>
      <c r="F841" s="290" t="str">
        <f t="shared" si="82"/>
        <v>RC83</v>
      </c>
      <c r="G841" s="414" t="b">
        <f>_xlfn.XLOOKUP(F841,Tabla13[Id Riesgo],Tabla13[Registro diligenciado],FALSE,1)</f>
        <v>0</v>
      </c>
      <c r="H841" s="290" t="str">
        <f>IF(G841,_xlfn.XLOOKUP(F841,Tabla6[Id Riesgo],Tabla6[DESCRIPCIÓN DEL RIESGO],FALSE,1),"")</f>
        <v/>
      </c>
      <c r="I841" s="327" t="str">
        <f>_xlfn.XLOOKUP(Tabla135[[#This Row],[Id Riesgo]],Tabla13[Id Riesgo],Tabla13[Probabilidad])</f>
        <v/>
      </c>
      <c r="J841" s="327" t="str">
        <f>_xlfn.XLOOKUP(Tabla135[[#This Row],[Id Riesgo]],Tabla13[Id Riesgo],Tabla13[Porcentaje Impacto],"",1)</f>
        <v/>
      </c>
      <c r="K841" s="311">
        <v>10</v>
      </c>
      <c r="L841" s="314"/>
      <c r="M841" s="314"/>
      <c r="N841" s="314"/>
      <c r="O841" s="295"/>
      <c r="P841" s="314"/>
      <c r="Q841" s="328" t="str">
        <f>_xlfn.TEXTJOIN(" ",TRUE,Tabla135[[#This Row],[Actividad - Acción ¿Qué?
Inicia con verbo]],Tabla135[[#This Row],[Complemento
(Observaciones o desviaciones)]])</f>
        <v/>
      </c>
      <c r="R841" s="295"/>
      <c r="S841" s="327" t="str">
        <f>_xlfn.XLOOKUP(Tabla135[[#This Row],[Tipo de control]],Tabla7[Tipo de control],Tabla7[Peso],"",1)</f>
        <v/>
      </c>
      <c r="T841" s="290" t="str">
        <f>_xlfn.XLOOKUP(Tabla135[[#This Row],[Tipo de control]],Tabla7[Tipo de control],Tabla7[Afectación matriz],"",1)</f>
        <v/>
      </c>
      <c r="U841" s="295"/>
      <c r="V841" s="327" t="str">
        <f>_xlfn.XLOOKUP(Tabla135[[#This Row],[Implementación]],Tabla11[Implementación],Tabla11[Peso],"",1)</f>
        <v/>
      </c>
      <c r="W841" s="295"/>
      <c r="X841" s="295"/>
      <c r="Y841" s="295"/>
      <c r="Z841" s="295"/>
      <c r="AA841" s="310" t="str">
        <f>IFERROR(Tabla135[[#This Row],[Peso del control]]+Tabla135[[#This Row],[Peso de la implementación]],"")</f>
        <v/>
      </c>
      <c r="AB841" s="310" t="str" cm="1">
        <f t="array" ref="AB841">IFERROR(IF(Tabla135[[#This Row],[Registro diligenciado]]=TRUE,_xlfn.IFS(AND(Tabla135[[#This Row],[No. de Control]]=1,Tabla135[[#This Row],[Desplazamiento en la Matriz]]="Probabilidad"),D841-(D841*Tabla135[[#This Row],[Valor del control]]),AND(Tabla135[[#This Row],[No. de Control]]&gt;1,Tabla135[[#This Row],[Desplazamiento en la Matriz]]="Probabilidad"),AB840-(AB840*Tabla135[[#This Row],[Valor del control]]),AND(Tabla135[[#This Row],[No. de Control]]=1,Tabla135[[#This Row],[Desplazamiento en la Matriz]]="Impacto"),D841,AND(Tabla135[[#This Row],[No. de Control]]&gt;1,Tabla135[[#This Row],[Desplazamiento en la Matriz]]="Impacto"),AB840),""),"")</f>
        <v/>
      </c>
      <c r="AC841" s="310" t="str" cm="1">
        <f t="array" ref="AC841">IFERROR(IF(Tabla135[[#This Row],[Registro diligenciado]]=TRUE,_xlfn.IFS(AND(Tabla135[[#This Row],[No. de Control]]=1,Tabla135[[#This Row],[Desplazamiento en la Matriz]]="Impacto"),E841-(E841*Tabla135[[#This Row],[Valor del control]]),AND(Tabla135[[#This Row],[No. de Control]]&gt;1,Tabla135[[#This Row],[Desplazamiento en la Matriz]]="Impacto"),AC840-(AC840*Tabla135[[#This Row],[Valor del control]]),AND(Tabla135[[#This Row],[No. de Control]]=1,Tabla135[[#This Row],[Desplazamiento en la Matriz]]="Probabilidad"),E841,AND(Tabla135[[#This Row],[No. de Control]]&gt;1,Tabla135[[#This Row],[Desplazamiento en la Matriz]]="Probabilidad"),AC840),""),"")</f>
        <v/>
      </c>
      <c r="AD841" s="310">
        <f>IFERROR(_xlfn.MINIFS(Tabla135[Probabilidad residual],Tabla135[Id Riesgo],Tabla135[[#This Row],[Id Riesgo]]),"")</f>
        <v>0</v>
      </c>
      <c r="AE841" s="310">
        <f>IFERROR(_xlfn.MINIFS(Tabla135[Impacto residual],Tabla135[Id Riesgo],Tabla135[[#This Row],[Id Riesgo]]),"")</f>
        <v>0</v>
      </c>
      <c r="AF841" s="310" t="str" cm="1">
        <f t="array" ref="AF8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1" s="310" t="str" cm="1">
        <f t="array" ref="AG8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1" s="213"/>
      <c r="AJ841" s="801">
        <f>_xlfn.MINIFS(Tabla135[Probabilidad residual],Tabla135[Id Riesgo],Tabla135[[#This Row],[Id Riesgo]])</f>
        <v>0</v>
      </c>
      <c r="AK841" s="801">
        <f>_xlfn.MINIFS(Tabla135[Impacto residual],Tabla135[Id Riesgo],Tabla135[[#This Row],[Id Riesgo]])</f>
        <v>0</v>
      </c>
      <c r="AL841" s="801"/>
      <c r="AM841" s="801"/>
      <c r="AN841" s="213"/>
      <c r="AO841" s="213"/>
      <c r="AP841" s="213"/>
      <c r="AQ841" s="213"/>
      <c r="AR841" s="213"/>
      <c r="AS841" s="213"/>
      <c r="AT841" s="213"/>
      <c r="AU841" s="213"/>
      <c r="AV841" s="213"/>
      <c r="AW841" s="213"/>
      <c r="AX841" s="213"/>
      <c r="AY841" s="213"/>
    </row>
    <row r="842" spans="1:51" ht="14.6" x14ac:dyDescent="0.4">
      <c r="A842" s="783" t="str">
        <f>Tabla135[[#This Row],[Id Riesgo]]</f>
        <v>RC84</v>
      </c>
      <c r="B842" s="784" t="str">
        <f>Tabla135[[#This Row],[Riesgo]]</f>
        <v/>
      </c>
      <c r="C842" s="776" t="b">
        <f>Tabla135[[#This Row],[Identificado en paso 1 y 2?]]</f>
        <v>0</v>
      </c>
      <c r="D842" s="801" t="str">
        <f>_xlfn.XLOOKUP(Tabla135[[#This Row],[Id Riesgo]],Tabla13[Id Riesgo],Tabla13[Probabilidad],"",1)</f>
        <v/>
      </c>
      <c r="E842" s="801" t="str">
        <f>IF(C842=TRUE,_xlfn.XLOOKUP(Tabla135[[#This Row],[Id Riesgo]],Tabla13[Id Riesgo],Tabla13[Porcentaje Impacto],"",1),"")</f>
        <v/>
      </c>
      <c r="F842" s="290" t="s">
        <v>675</v>
      </c>
      <c r="G842" s="414" t="b">
        <f>_xlfn.XLOOKUP(F842,Tabla13[Id Riesgo],Tabla13[Registro diligenciado],FALSE,1)</f>
        <v>0</v>
      </c>
      <c r="H842" s="290" t="str">
        <f>IF(G842,_xlfn.XLOOKUP(F842,Tabla6[Id Riesgo],Tabla6[DESCRIPCIÓN DEL RIESGO],FALSE,1),"")</f>
        <v/>
      </c>
      <c r="I842" s="327" t="str">
        <f>_xlfn.XLOOKUP(Tabla135[[#This Row],[Id Riesgo]],Tabla13[Id Riesgo],Tabla13[Probabilidad])</f>
        <v/>
      </c>
      <c r="J842" s="327" t="str">
        <f>_xlfn.XLOOKUP(Tabla135[[#This Row],[Id Riesgo]],Tabla13[Id Riesgo],Tabla13[Porcentaje Impacto],"",1)</f>
        <v/>
      </c>
      <c r="K842" s="311">
        <v>1</v>
      </c>
      <c r="L842" s="314"/>
      <c r="M842" s="314"/>
      <c r="N842" s="314"/>
      <c r="O842" s="295"/>
      <c r="P842" s="314"/>
      <c r="Q842" s="328" t="str">
        <f>_xlfn.TEXTJOIN(" ",TRUE,Tabla135[[#This Row],[Actividad - Acción ¿Qué?
Inicia con verbo]],Tabla135[[#This Row],[Complemento
(Observaciones o desviaciones)]])</f>
        <v/>
      </c>
      <c r="R842" s="295"/>
      <c r="S842" s="327" t="str">
        <f>_xlfn.XLOOKUP(Tabla135[[#This Row],[Tipo de control]],Tabla7[Tipo de control],Tabla7[Peso],"",1)</f>
        <v/>
      </c>
      <c r="T842" s="290" t="str">
        <f>_xlfn.XLOOKUP(Tabla135[[#This Row],[Tipo de control]],Tabla7[Tipo de control],Tabla7[Afectación matriz],"",1)</f>
        <v/>
      </c>
      <c r="U842" s="295"/>
      <c r="V842" s="327" t="str">
        <f>_xlfn.XLOOKUP(Tabla135[[#This Row],[Implementación]],Tabla11[Implementación],Tabla11[Peso],"",1)</f>
        <v/>
      </c>
      <c r="W842" s="295"/>
      <c r="X842" s="295"/>
      <c r="Y842" s="295"/>
      <c r="Z842" s="295"/>
      <c r="AA842" s="310" t="str">
        <f>IFERROR(Tabla135[[#This Row],[Peso del control]]+Tabla135[[#This Row],[Peso de la implementación]],"")</f>
        <v/>
      </c>
      <c r="AB842" s="310" t="str" cm="1">
        <f t="array" ref="AB842">IFERROR(IF(Tabla135[[#This Row],[Registro diligenciado]]=TRUE,_xlfn.IFS(AND(Tabla135[[#This Row],[No. de Control]]=1,Tabla135[[#This Row],[Desplazamiento en la Matriz]]="Probabilidad"),D842-(D842*Tabla135[[#This Row],[Valor del control]]),AND(Tabla135[[#This Row],[No. de Control]]&gt;1,Tabla135[[#This Row],[Desplazamiento en la Matriz]]="Probabilidad"),AB841-(AB841*Tabla135[[#This Row],[Valor del control]]),AND(Tabla135[[#This Row],[No. de Control]]=1,Tabla135[[#This Row],[Desplazamiento en la Matriz]]="Impacto"),D842,AND(Tabla135[[#This Row],[No. de Control]]&gt;1,Tabla135[[#This Row],[Desplazamiento en la Matriz]]="Impacto"),AB841),""),"")</f>
        <v/>
      </c>
      <c r="AC842" s="310" t="str" cm="1">
        <f t="array" ref="AC842">IFERROR(IF(Tabla135[[#This Row],[Registro diligenciado]]=TRUE,_xlfn.IFS(AND(Tabla135[[#This Row],[No. de Control]]=1,Tabla135[[#This Row],[Desplazamiento en la Matriz]]="Impacto"),E842-(E842*Tabla135[[#This Row],[Valor del control]]),AND(Tabla135[[#This Row],[No. de Control]]&gt;1,Tabla135[[#This Row],[Desplazamiento en la Matriz]]="Impacto"),AC841-(AC841*Tabla135[[#This Row],[Valor del control]]),AND(Tabla135[[#This Row],[No. de Control]]=1,Tabla135[[#This Row],[Desplazamiento en la Matriz]]="Probabilidad"),E842,AND(Tabla135[[#This Row],[No. de Control]]&gt;1,Tabla135[[#This Row],[Desplazamiento en la Matriz]]="Probabilidad"),AC841),""),"")</f>
        <v/>
      </c>
      <c r="AD842" s="310">
        <f>IFERROR(_xlfn.MINIFS(Tabla135[Probabilidad residual],Tabla135[Id Riesgo],Tabla135[[#This Row],[Id Riesgo]]),"")</f>
        <v>0</v>
      </c>
      <c r="AE842" s="310">
        <f>IFERROR(_xlfn.MINIFS(Tabla135[Impacto residual],Tabla135[Id Riesgo],Tabla135[[#This Row],[Id Riesgo]]),"")</f>
        <v>0</v>
      </c>
      <c r="AF842" s="310" t="str" cm="1">
        <f t="array" ref="AF8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2" s="310" t="str" cm="1">
        <f t="array" ref="AG8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2" s="213"/>
      <c r="AJ842" s="801">
        <f>_xlfn.MINIFS(Tabla135[Probabilidad residual],Tabla135[Id Riesgo],Tabla135[[#This Row],[Id Riesgo]])</f>
        <v>0</v>
      </c>
      <c r="AK842" s="801">
        <f>_xlfn.MINIFS(Tabla135[Impacto residual],Tabla135[Id Riesgo],Tabla135[[#This Row],[Id Riesgo]])</f>
        <v>0</v>
      </c>
      <c r="AL842" s="801" t="str" cm="1">
        <f t="array" ref="AL842">IFERROR(_xlfn.IFS(AND(AJ842&gt;=CONFIGURACIÓN!$BF$6,AJ842&lt;=CONFIGURACIÓN!$BG$6),CONFIGURACIÓN!$BE$6,AND(AJ842&gt;=CONFIGURACIÓN!$BF$7,AJ842&lt;=CONFIGURACIÓN!$BG$7),CONFIGURACIÓN!$BE$7,AND(AJ842&gt;=CONFIGURACIÓN!$BF$8,AJ842&lt;=CONFIGURACIÓN!$BG$8),CONFIGURACIÓN!$BE$8,AND(AJ842&gt;=CONFIGURACIÓN!$BF$9,AJ842&lt;=CONFIGURACIÓN!$BG$9),CONFIGURACIÓN!$BE$9,AND(AJ842&gt;=CONFIGURACIÓN!$BF$10,AJ842&lt;=CONFIGURACIÓN!$BG$10),CONFIGURACIÓN!$BE$10),"")</f>
        <v/>
      </c>
      <c r="AM842" s="801" t="str" cm="1">
        <f t="array" ref="AM842">IFERROR(_xlfn.IFS(AND(AK842&gt;=CONFIGURACIÓN!$BJ$6,AK842&lt;=CONFIGURACIÓN!$BK$6),CONFIGURACIÓN!$BI$6,AND(AK842&gt;=CONFIGURACIÓN!$BJ$7,AK842&lt;=CONFIGURACIÓN!$BK$7),CONFIGURACIÓN!$BI$7,AND(AK842&gt;=CONFIGURACIÓN!$BJ$8,AK842&lt;=CONFIGURACIÓN!$BK$8),CONFIGURACIÓN!$BI$8,AND(AK842&gt;=CONFIGURACIÓN!$BJ$9,AK842&lt;=CONFIGURACIÓN!$BK$9),CONFIGURACIÓN!$BI$9,AND(AK842&gt;=CONFIGURACIÓN!$BJ$10,AK842&lt;=CONFIGURACIÓN!$BK$10),CONFIGURACIÓN!$BI$10),"")</f>
        <v/>
      </c>
      <c r="AN842" s="213"/>
      <c r="AO842" s="213"/>
      <c r="AP842" s="213"/>
      <c r="AQ842" s="213"/>
      <c r="AR842" s="213"/>
      <c r="AS842" s="213"/>
      <c r="AT842" s="213"/>
      <c r="AU842" s="213"/>
      <c r="AV842" s="213"/>
      <c r="AW842" s="213"/>
      <c r="AX842" s="213"/>
      <c r="AY842" s="213"/>
    </row>
    <row r="843" spans="1:51" ht="14.6" x14ac:dyDescent="0.4">
      <c r="A843" s="783" t="str">
        <f>Tabla135[[#This Row],[Id Riesgo]]</f>
        <v>RC84</v>
      </c>
      <c r="B843" s="784" t="str">
        <f>Tabla135[[#This Row],[Riesgo]]</f>
        <v/>
      </c>
      <c r="C843" s="776" t="b">
        <f>Tabla135[[#This Row],[Identificado en paso 1 y 2?]]</f>
        <v>0</v>
      </c>
      <c r="D843" s="801" t="str">
        <f>_xlfn.XLOOKUP(Tabla135[[#This Row],[Id Riesgo]],Tabla13[Id Riesgo],Tabla13[Probabilidad],"",1)</f>
        <v/>
      </c>
      <c r="E843" s="801" t="str">
        <f>IF(C843=TRUE,_xlfn.XLOOKUP(Tabla135[[#This Row],[Id Riesgo]],Tabla13[Id Riesgo],Tabla13[Porcentaje Impacto],"",1),"")</f>
        <v/>
      </c>
      <c r="F843" s="290" t="str">
        <f t="shared" ref="F843:F851" si="83">F842</f>
        <v>RC84</v>
      </c>
      <c r="G843" s="414" t="b">
        <f>_xlfn.XLOOKUP(F843,Tabla13[Id Riesgo],Tabla13[Registro diligenciado],FALSE,1)</f>
        <v>0</v>
      </c>
      <c r="H843" s="290" t="str">
        <f>IF(G843,_xlfn.XLOOKUP(F843,Tabla6[Id Riesgo],Tabla6[DESCRIPCIÓN DEL RIESGO],FALSE,1),"")</f>
        <v/>
      </c>
      <c r="I843" s="327" t="str">
        <f>_xlfn.XLOOKUP(Tabla135[[#This Row],[Id Riesgo]],Tabla13[Id Riesgo],Tabla13[Probabilidad])</f>
        <v/>
      </c>
      <c r="J843" s="327" t="str">
        <f>_xlfn.XLOOKUP(Tabla135[[#This Row],[Id Riesgo]],Tabla13[Id Riesgo],Tabla13[Porcentaje Impacto],"",1)</f>
        <v/>
      </c>
      <c r="K843" s="311">
        <v>2</v>
      </c>
      <c r="L843" s="314"/>
      <c r="M843" s="314"/>
      <c r="N843" s="314"/>
      <c r="O843" s="295"/>
      <c r="P843" s="314"/>
      <c r="Q843" s="328" t="str">
        <f>_xlfn.TEXTJOIN(" ",TRUE,Tabla135[[#This Row],[Actividad - Acción ¿Qué?
Inicia con verbo]],Tabla135[[#This Row],[Complemento
(Observaciones o desviaciones)]])</f>
        <v/>
      </c>
      <c r="R843" s="295"/>
      <c r="S843" s="327" t="str">
        <f>_xlfn.XLOOKUP(Tabla135[[#This Row],[Tipo de control]],Tabla7[Tipo de control],Tabla7[Peso],"",1)</f>
        <v/>
      </c>
      <c r="T843" s="290" t="str">
        <f>_xlfn.XLOOKUP(Tabla135[[#This Row],[Tipo de control]],Tabla7[Tipo de control],Tabla7[Afectación matriz],"",1)</f>
        <v/>
      </c>
      <c r="U843" s="295"/>
      <c r="V843" s="327" t="str">
        <f>_xlfn.XLOOKUP(Tabla135[[#This Row],[Implementación]],Tabla11[Implementación],Tabla11[Peso],"",1)</f>
        <v/>
      </c>
      <c r="W843" s="295"/>
      <c r="X843" s="295"/>
      <c r="Y843" s="295"/>
      <c r="Z843" s="295"/>
      <c r="AA843" s="310" t="str">
        <f>IFERROR(Tabla135[[#This Row],[Peso del control]]+Tabla135[[#This Row],[Peso de la implementación]],"")</f>
        <v/>
      </c>
      <c r="AB843" s="310" t="str" cm="1">
        <f t="array" ref="AB843">IFERROR(IF(Tabla135[[#This Row],[Registro diligenciado]]=TRUE,_xlfn.IFS(AND(Tabla135[[#This Row],[No. de Control]]=1,Tabla135[[#This Row],[Desplazamiento en la Matriz]]="Probabilidad"),D843-(D843*Tabla135[[#This Row],[Valor del control]]),AND(Tabla135[[#This Row],[No. de Control]]&gt;1,Tabla135[[#This Row],[Desplazamiento en la Matriz]]="Probabilidad"),AB842-(AB842*Tabla135[[#This Row],[Valor del control]]),AND(Tabla135[[#This Row],[No. de Control]]=1,Tabla135[[#This Row],[Desplazamiento en la Matriz]]="Impacto"),D843,AND(Tabla135[[#This Row],[No. de Control]]&gt;1,Tabla135[[#This Row],[Desplazamiento en la Matriz]]="Impacto"),AB842),""),"")</f>
        <v/>
      </c>
      <c r="AC843" s="310" t="str" cm="1">
        <f t="array" ref="AC843">IFERROR(IF(Tabla135[[#This Row],[Registro diligenciado]]=TRUE,_xlfn.IFS(AND(Tabla135[[#This Row],[No. de Control]]=1,Tabla135[[#This Row],[Desplazamiento en la Matriz]]="Impacto"),E843-(E843*Tabla135[[#This Row],[Valor del control]]),AND(Tabla135[[#This Row],[No. de Control]]&gt;1,Tabla135[[#This Row],[Desplazamiento en la Matriz]]="Impacto"),AC842-(AC842*Tabla135[[#This Row],[Valor del control]]),AND(Tabla135[[#This Row],[No. de Control]]=1,Tabla135[[#This Row],[Desplazamiento en la Matriz]]="Probabilidad"),E843,AND(Tabla135[[#This Row],[No. de Control]]&gt;1,Tabla135[[#This Row],[Desplazamiento en la Matriz]]="Probabilidad"),AC842),""),"")</f>
        <v/>
      </c>
      <c r="AD843" s="310">
        <f>IFERROR(_xlfn.MINIFS(Tabla135[Probabilidad residual],Tabla135[Id Riesgo],Tabla135[[#This Row],[Id Riesgo]]),"")</f>
        <v>0</v>
      </c>
      <c r="AE843" s="310">
        <f>IFERROR(_xlfn.MINIFS(Tabla135[Impacto residual],Tabla135[Id Riesgo],Tabla135[[#This Row],[Id Riesgo]]),"")</f>
        <v>0</v>
      </c>
      <c r="AF843" s="310" t="str" cm="1">
        <f t="array" ref="AF8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3" s="310" t="str" cm="1">
        <f t="array" ref="AG8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3" s="213"/>
      <c r="AJ843" s="801">
        <f>_xlfn.MINIFS(Tabla135[Probabilidad residual],Tabla135[Id Riesgo],Tabla135[[#This Row],[Id Riesgo]])</f>
        <v>0</v>
      </c>
      <c r="AK843" s="801">
        <f>_xlfn.MINIFS(Tabla135[Impacto residual],Tabla135[Id Riesgo],Tabla135[[#This Row],[Id Riesgo]])</f>
        <v>0</v>
      </c>
      <c r="AL843" s="801"/>
      <c r="AM843" s="801"/>
      <c r="AN843" s="213"/>
      <c r="AO843" s="213"/>
      <c r="AP843" s="213"/>
      <c r="AQ843" s="213"/>
      <c r="AR843" s="213"/>
      <c r="AS843" s="213"/>
      <c r="AT843" s="213"/>
      <c r="AU843" s="213"/>
      <c r="AV843" s="213"/>
      <c r="AW843" s="213"/>
      <c r="AX843" s="213"/>
      <c r="AY843" s="213"/>
    </row>
    <row r="844" spans="1:51" ht="14.6" x14ac:dyDescent="0.4">
      <c r="A844" s="783" t="str">
        <f>Tabla135[[#This Row],[Id Riesgo]]</f>
        <v>RC84</v>
      </c>
      <c r="B844" s="784" t="str">
        <f>Tabla135[[#This Row],[Riesgo]]</f>
        <v/>
      </c>
      <c r="C844" s="776" t="b">
        <f>Tabla135[[#This Row],[Identificado en paso 1 y 2?]]</f>
        <v>0</v>
      </c>
      <c r="D844" s="801" t="str">
        <f>_xlfn.XLOOKUP(Tabla135[[#This Row],[Id Riesgo]],Tabla13[Id Riesgo],Tabla13[Probabilidad],"",1)</f>
        <v/>
      </c>
      <c r="E844" s="801" t="str">
        <f>IF(C844=TRUE,_xlfn.XLOOKUP(Tabla135[[#This Row],[Id Riesgo]],Tabla13[Id Riesgo],Tabla13[Porcentaje Impacto],"",1),"")</f>
        <v/>
      </c>
      <c r="F844" s="290" t="str">
        <f t="shared" si="83"/>
        <v>RC84</v>
      </c>
      <c r="G844" s="414" t="b">
        <f>_xlfn.XLOOKUP(F844,Tabla13[Id Riesgo],Tabla13[Registro diligenciado],FALSE,1)</f>
        <v>0</v>
      </c>
      <c r="H844" s="290" t="str">
        <f>IF(G844,_xlfn.XLOOKUP(F844,Tabla6[Id Riesgo],Tabla6[DESCRIPCIÓN DEL RIESGO],FALSE,1),"")</f>
        <v/>
      </c>
      <c r="I844" s="327" t="str">
        <f>_xlfn.XLOOKUP(Tabla135[[#This Row],[Id Riesgo]],Tabla13[Id Riesgo],Tabla13[Probabilidad])</f>
        <v/>
      </c>
      <c r="J844" s="327" t="str">
        <f>_xlfn.XLOOKUP(Tabla135[[#This Row],[Id Riesgo]],Tabla13[Id Riesgo],Tabla13[Porcentaje Impacto],"",1)</f>
        <v/>
      </c>
      <c r="K844" s="311">
        <v>3</v>
      </c>
      <c r="L844" s="314"/>
      <c r="M844" s="314"/>
      <c r="N844" s="314"/>
      <c r="O844" s="295"/>
      <c r="P844" s="314"/>
      <c r="Q844" s="328" t="str">
        <f>_xlfn.TEXTJOIN(" ",TRUE,Tabla135[[#This Row],[Actividad - Acción ¿Qué?
Inicia con verbo]],Tabla135[[#This Row],[Complemento
(Observaciones o desviaciones)]])</f>
        <v/>
      </c>
      <c r="R844" s="295"/>
      <c r="S844" s="327" t="str">
        <f>_xlfn.XLOOKUP(Tabla135[[#This Row],[Tipo de control]],Tabla7[Tipo de control],Tabla7[Peso],"",1)</f>
        <v/>
      </c>
      <c r="T844" s="290" t="str">
        <f>_xlfn.XLOOKUP(Tabla135[[#This Row],[Tipo de control]],Tabla7[Tipo de control],Tabla7[Afectación matriz],"",1)</f>
        <v/>
      </c>
      <c r="U844" s="295"/>
      <c r="V844" s="327" t="str">
        <f>_xlfn.XLOOKUP(Tabla135[[#This Row],[Implementación]],Tabla11[Implementación],Tabla11[Peso],"",1)</f>
        <v/>
      </c>
      <c r="W844" s="295"/>
      <c r="X844" s="295"/>
      <c r="Y844" s="295"/>
      <c r="Z844" s="295"/>
      <c r="AA844" s="310" t="str">
        <f>IFERROR(Tabla135[[#This Row],[Peso del control]]+Tabla135[[#This Row],[Peso de la implementación]],"")</f>
        <v/>
      </c>
      <c r="AB844" s="310" t="str" cm="1">
        <f t="array" ref="AB844">IFERROR(IF(Tabla135[[#This Row],[Registro diligenciado]]=TRUE,_xlfn.IFS(AND(Tabla135[[#This Row],[No. de Control]]=1,Tabla135[[#This Row],[Desplazamiento en la Matriz]]="Probabilidad"),D844-(D844*Tabla135[[#This Row],[Valor del control]]),AND(Tabla135[[#This Row],[No. de Control]]&gt;1,Tabla135[[#This Row],[Desplazamiento en la Matriz]]="Probabilidad"),AB843-(AB843*Tabla135[[#This Row],[Valor del control]]),AND(Tabla135[[#This Row],[No. de Control]]=1,Tabla135[[#This Row],[Desplazamiento en la Matriz]]="Impacto"),D844,AND(Tabla135[[#This Row],[No. de Control]]&gt;1,Tabla135[[#This Row],[Desplazamiento en la Matriz]]="Impacto"),AB843),""),"")</f>
        <v/>
      </c>
      <c r="AC844" s="310" t="str" cm="1">
        <f t="array" ref="AC844">IFERROR(IF(Tabla135[[#This Row],[Registro diligenciado]]=TRUE,_xlfn.IFS(AND(Tabla135[[#This Row],[No. de Control]]=1,Tabla135[[#This Row],[Desplazamiento en la Matriz]]="Impacto"),E844-(E844*Tabla135[[#This Row],[Valor del control]]),AND(Tabla135[[#This Row],[No. de Control]]&gt;1,Tabla135[[#This Row],[Desplazamiento en la Matriz]]="Impacto"),AC843-(AC843*Tabla135[[#This Row],[Valor del control]]),AND(Tabla135[[#This Row],[No. de Control]]=1,Tabla135[[#This Row],[Desplazamiento en la Matriz]]="Probabilidad"),E844,AND(Tabla135[[#This Row],[No. de Control]]&gt;1,Tabla135[[#This Row],[Desplazamiento en la Matriz]]="Probabilidad"),AC843),""),"")</f>
        <v/>
      </c>
      <c r="AD844" s="310">
        <f>IFERROR(_xlfn.MINIFS(Tabla135[Probabilidad residual],Tabla135[Id Riesgo],Tabla135[[#This Row],[Id Riesgo]]),"")</f>
        <v>0</v>
      </c>
      <c r="AE844" s="310">
        <f>IFERROR(_xlfn.MINIFS(Tabla135[Impacto residual],Tabla135[Id Riesgo],Tabla135[[#This Row],[Id Riesgo]]),"")</f>
        <v>0</v>
      </c>
      <c r="AF844" s="310" t="str" cm="1">
        <f t="array" ref="AF8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4" s="310" t="str" cm="1">
        <f t="array" ref="AG8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4" s="213"/>
      <c r="AJ844" s="801">
        <f>_xlfn.MINIFS(Tabla135[Probabilidad residual],Tabla135[Id Riesgo],Tabla135[[#This Row],[Id Riesgo]])</f>
        <v>0</v>
      </c>
      <c r="AK844" s="801">
        <f>_xlfn.MINIFS(Tabla135[Impacto residual],Tabla135[Id Riesgo],Tabla135[[#This Row],[Id Riesgo]])</f>
        <v>0</v>
      </c>
      <c r="AL844" s="801"/>
      <c r="AM844" s="801"/>
      <c r="AN844" s="213"/>
      <c r="AO844" s="213"/>
      <c r="AP844" s="213"/>
      <c r="AQ844" s="213"/>
      <c r="AR844" s="213"/>
      <c r="AS844" s="213"/>
      <c r="AT844" s="213"/>
      <c r="AU844" s="213"/>
      <c r="AV844" s="213"/>
      <c r="AW844" s="213"/>
      <c r="AX844" s="213"/>
      <c r="AY844" s="213"/>
    </row>
    <row r="845" spans="1:51" ht="14.6" x14ac:dyDescent="0.4">
      <c r="A845" s="783" t="str">
        <f>Tabla135[[#This Row],[Id Riesgo]]</f>
        <v>RC84</v>
      </c>
      <c r="B845" s="784" t="str">
        <f>Tabla135[[#This Row],[Riesgo]]</f>
        <v/>
      </c>
      <c r="C845" s="776" t="b">
        <f>Tabla135[[#This Row],[Identificado en paso 1 y 2?]]</f>
        <v>0</v>
      </c>
      <c r="D845" s="801" t="str">
        <f>_xlfn.XLOOKUP(Tabla135[[#This Row],[Id Riesgo]],Tabla13[Id Riesgo],Tabla13[Probabilidad],"",1)</f>
        <v/>
      </c>
      <c r="E845" s="801" t="str">
        <f>IF(C845=TRUE,_xlfn.XLOOKUP(Tabla135[[#This Row],[Id Riesgo]],Tabla13[Id Riesgo],Tabla13[Porcentaje Impacto],"",1),"")</f>
        <v/>
      </c>
      <c r="F845" s="290" t="str">
        <f t="shared" si="83"/>
        <v>RC84</v>
      </c>
      <c r="G845" s="414" t="b">
        <f>_xlfn.XLOOKUP(F845,Tabla13[Id Riesgo],Tabla13[Registro diligenciado],FALSE,1)</f>
        <v>0</v>
      </c>
      <c r="H845" s="290" t="str">
        <f>IF(G845,_xlfn.XLOOKUP(F845,Tabla6[Id Riesgo],Tabla6[DESCRIPCIÓN DEL RIESGO],FALSE,1),"")</f>
        <v/>
      </c>
      <c r="I845" s="327" t="str">
        <f>_xlfn.XLOOKUP(Tabla135[[#This Row],[Id Riesgo]],Tabla13[Id Riesgo],Tabla13[Probabilidad])</f>
        <v/>
      </c>
      <c r="J845" s="327" t="str">
        <f>_xlfn.XLOOKUP(Tabla135[[#This Row],[Id Riesgo]],Tabla13[Id Riesgo],Tabla13[Porcentaje Impacto],"",1)</f>
        <v/>
      </c>
      <c r="K845" s="311">
        <v>4</v>
      </c>
      <c r="L845" s="314"/>
      <c r="M845" s="314"/>
      <c r="N845" s="314"/>
      <c r="O845" s="295"/>
      <c r="P845" s="314"/>
      <c r="Q845" s="328" t="str">
        <f>_xlfn.TEXTJOIN(" ",TRUE,Tabla135[[#This Row],[Actividad - Acción ¿Qué?
Inicia con verbo]],Tabla135[[#This Row],[Complemento
(Observaciones o desviaciones)]])</f>
        <v/>
      </c>
      <c r="R845" s="295"/>
      <c r="S845" s="327" t="str">
        <f>_xlfn.XLOOKUP(Tabla135[[#This Row],[Tipo de control]],Tabla7[Tipo de control],Tabla7[Peso],"",1)</f>
        <v/>
      </c>
      <c r="T845" s="290" t="str">
        <f>_xlfn.XLOOKUP(Tabla135[[#This Row],[Tipo de control]],Tabla7[Tipo de control],Tabla7[Afectación matriz],"",1)</f>
        <v/>
      </c>
      <c r="U845" s="295"/>
      <c r="V845" s="327" t="str">
        <f>_xlfn.XLOOKUP(Tabla135[[#This Row],[Implementación]],Tabla11[Implementación],Tabla11[Peso],"",1)</f>
        <v/>
      </c>
      <c r="W845" s="295"/>
      <c r="X845" s="295"/>
      <c r="Y845" s="295"/>
      <c r="Z845" s="295"/>
      <c r="AA845" s="310" t="str">
        <f>IFERROR(Tabla135[[#This Row],[Peso del control]]+Tabla135[[#This Row],[Peso de la implementación]],"")</f>
        <v/>
      </c>
      <c r="AB845" s="310" t="str" cm="1">
        <f t="array" ref="AB845">IFERROR(IF(Tabla135[[#This Row],[Registro diligenciado]]=TRUE,_xlfn.IFS(AND(Tabla135[[#This Row],[No. de Control]]=1,Tabla135[[#This Row],[Desplazamiento en la Matriz]]="Probabilidad"),D845-(D845*Tabla135[[#This Row],[Valor del control]]),AND(Tabla135[[#This Row],[No. de Control]]&gt;1,Tabla135[[#This Row],[Desplazamiento en la Matriz]]="Probabilidad"),AB844-(AB844*Tabla135[[#This Row],[Valor del control]]),AND(Tabla135[[#This Row],[No. de Control]]=1,Tabla135[[#This Row],[Desplazamiento en la Matriz]]="Impacto"),D845,AND(Tabla135[[#This Row],[No. de Control]]&gt;1,Tabla135[[#This Row],[Desplazamiento en la Matriz]]="Impacto"),AB844),""),"")</f>
        <v/>
      </c>
      <c r="AC845" s="310" t="str" cm="1">
        <f t="array" ref="AC845">IFERROR(IF(Tabla135[[#This Row],[Registro diligenciado]]=TRUE,_xlfn.IFS(AND(Tabla135[[#This Row],[No. de Control]]=1,Tabla135[[#This Row],[Desplazamiento en la Matriz]]="Impacto"),E845-(E845*Tabla135[[#This Row],[Valor del control]]),AND(Tabla135[[#This Row],[No. de Control]]&gt;1,Tabla135[[#This Row],[Desplazamiento en la Matriz]]="Impacto"),AC844-(AC844*Tabla135[[#This Row],[Valor del control]]),AND(Tabla135[[#This Row],[No. de Control]]=1,Tabla135[[#This Row],[Desplazamiento en la Matriz]]="Probabilidad"),E845,AND(Tabla135[[#This Row],[No. de Control]]&gt;1,Tabla135[[#This Row],[Desplazamiento en la Matriz]]="Probabilidad"),AC844),""),"")</f>
        <v/>
      </c>
      <c r="AD845" s="310">
        <f>IFERROR(_xlfn.MINIFS(Tabla135[Probabilidad residual],Tabla135[Id Riesgo],Tabla135[[#This Row],[Id Riesgo]]),"")</f>
        <v>0</v>
      </c>
      <c r="AE845" s="310">
        <f>IFERROR(_xlfn.MINIFS(Tabla135[Impacto residual],Tabla135[Id Riesgo],Tabla135[[#This Row],[Id Riesgo]]),"")</f>
        <v>0</v>
      </c>
      <c r="AF845" s="310" t="str" cm="1">
        <f t="array" ref="AF8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5" s="310" t="str" cm="1">
        <f t="array" ref="AG8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5" s="213"/>
      <c r="AJ845" s="801">
        <f>_xlfn.MINIFS(Tabla135[Probabilidad residual],Tabla135[Id Riesgo],Tabla135[[#This Row],[Id Riesgo]])</f>
        <v>0</v>
      </c>
      <c r="AK845" s="801">
        <f>_xlfn.MINIFS(Tabla135[Impacto residual],Tabla135[Id Riesgo],Tabla135[[#This Row],[Id Riesgo]])</f>
        <v>0</v>
      </c>
      <c r="AL845" s="801"/>
      <c r="AM845" s="801"/>
      <c r="AN845" s="213"/>
      <c r="AO845" s="213"/>
      <c r="AP845" s="213"/>
      <c r="AQ845" s="213"/>
      <c r="AR845" s="213"/>
      <c r="AS845" s="213"/>
      <c r="AT845" s="213"/>
      <c r="AU845" s="213"/>
      <c r="AV845" s="213"/>
      <c r="AW845" s="213"/>
      <c r="AX845" s="213"/>
      <c r="AY845" s="213"/>
    </row>
    <row r="846" spans="1:51" ht="14.6" x14ac:dyDescent="0.4">
      <c r="A846" s="783" t="str">
        <f>Tabla135[[#This Row],[Id Riesgo]]</f>
        <v>RC84</v>
      </c>
      <c r="B846" s="784" t="str">
        <f>Tabla135[[#This Row],[Riesgo]]</f>
        <v/>
      </c>
      <c r="C846" s="776" t="b">
        <f>Tabla135[[#This Row],[Identificado en paso 1 y 2?]]</f>
        <v>0</v>
      </c>
      <c r="D846" s="801" t="str">
        <f>_xlfn.XLOOKUP(Tabla135[[#This Row],[Id Riesgo]],Tabla13[Id Riesgo],Tabla13[Probabilidad],"",1)</f>
        <v/>
      </c>
      <c r="E846" s="801" t="str">
        <f>IF(C846=TRUE,_xlfn.XLOOKUP(Tabla135[[#This Row],[Id Riesgo]],Tabla13[Id Riesgo],Tabla13[Porcentaje Impacto],"",1),"")</f>
        <v/>
      </c>
      <c r="F846" s="290" t="str">
        <f t="shared" si="83"/>
        <v>RC84</v>
      </c>
      <c r="G846" s="414" t="b">
        <f>_xlfn.XLOOKUP(F846,Tabla13[Id Riesgo],Tabla13[Registro diligenciado],FALSE,1)</f>
        <v>0</v>
      </c>
      <c r="H846" s="290" t="str">
        <f>IF(G846,_xlfn.XLOOKUP(F846,Tabla6[Id Riesgo],Tabla6[DESCRIPCIÓN DEL RIESGO],FALSE,1),"")</f>
        <v/>
      </c>
      <c r="I846" s="327" t="str">
        <f>_xlfn.XLOOKUP(Tabla135[[#This Row],[Id Riesgo]],Tabla13[Id Riesgo],Tabla13[Probabilidad])</f>
        <v/>
      </c>
      <c r="J846" s="327" t="str">
        <f>_xlfn.XLOOKUP(Tabla135[[#This Row],[Id Riesgo]],Tabla13[Id Riesgo],Tabla13[Porcentaje Impacto],"",1)</f>
        <v/>
      </c>
      <c r="K846" s="311">
        <v>5</v>
      </c>
      <c r="L846" s="314"/>
      <c r="M846" s="314"/>
      <c r="N846" s="314"/>
      <c r="O846" s="295"/>
      <c r="P846" s="314"/>
      <c r="Q846" s="328" t="str">
        <f>_xlfn.TEXTJOIN(" ",TRUE,Tabla135[[#This Row],[Actividad - Acción ¿Qué?
Inicia con verbo]],Tabla135[[#This Row],[Complemento
(Observaciones o desviaciones)]])</f>
        <v/>
      </c>
      <c r="R846" s="295"/>
      <c r="S846" s="327" t="str">
        <f>_xlfn.XLOOKUP(Tabla135[[#This Row],[Tipo de control]],Tabla7[Tipo de control],Tabla7[Peso],"",1)</f>
        <v/>
      </c>
      <c r="T846" s="290" t="str">
        <f>_xlfn.XLOOKUP(Tabla135[[#This Row],[Tipo de control]],Tabla7[Tipo de control],Tabla7[Afectación matriz],"",1)</f>
        <v/>
      </c>
      <c r="U846" s="295"/>
      <c r="V846" s="327" t="str">
        <f>_xlfn.XLOOKUP(Tabla135[[#This Row],[Implementación]],Tabla11[Implementación],Tabla11[Peso],"",1)</f>
        <v/>
      </c>
      <c r="W846" s="295"/>
      <c r="X846" s="295"/>
      <c r="Y846" s="295"/>
      <c r="Z846" s="295"/>
      <c r="AA846" s="310" t="str">
        <f>IFERROR(Tabla135[[#This Row],[Peso del control]]+Tabla135[[#This Row],[Peso de la implementación]],"")</f>
        <v/>
      </c>
      <c r="AB846" s="310" t="str" cm="1">
        <f t="array" ref="AB846">IFERROR(IF(Tabla135[[#This Row],[Registro diligenciado]]=TRUE,_xlfn.IFS(AND(Tabla135[[#This Row],[No. de Control]]=1,Tabla135[[#This Row],[Desplazamiento en la Matriz]]="Probabilidad"),D846-(D846*Tabla135[[#This Row],[Valor del control]]),AND(Tabla135[[#This Row],[No. de Control]]&gt;1,Tabla135[[#This Row],[Desplazamiento en la Matriz]]="Probabilidad"),AB845-(AB845*Tabla135[[#This Row],[Valor del control]]),AND(Tabla135[[#This Row],[No. de Control]]=1,Tabla135[[#This Row],[Desplazamiento en la Matriz]]="Impacto"),D846,AND(Tabla135[[#This Row],[No. de Control]]&gt;1,Tabla135[[#This Row],[Desplazamiento en la Matriz]]="Impacto"),AB845),""),"")</f>
        <v/>
      </c>
      <c r="AC846" s="310" t="str" cm="1">
        <f t="array" ref="AC846">IFERROR(IF(Tabla135[[#This Row],[Registro diligenciado]]=TRUE,_xlfn.IFS(AND(Tabla135[[#This Row],[No. de Control]]=1,Tabla135[[#This Row],[Desplazamiento en la Matriz]]="Impacto"),E846-(E846*Tabla135[[#This Row],[Valor del control]]),AND(Tabla135[[#This Row],[No. de Control]]&gt;1,Tabla135[[#This Row],[Desplazamiento en la Matriz]]="Impacto"),AC845-(AC845*Tabla135[[#This Row],[Valor del control]]),AND(Tabla135[[#This Row],[No. de Control]]=1,Tabla135[[#This Row],[Desplazamiento en la Matriz]]="Probabilidad"),E846,AND(Tabla135[[#This Row],[No. de Control]]&gt;1,Tabla135[[#This Row],[Desplazamiento en la Matriz]]="Probabilidad"),AC845),""),"")</f>
        <v/>
      </c>
      <c r="AD846" s="310">
        <f>IFERROR(_xlfn.MINIFS(Tabla135[Probabilidad residual],Tabla135[Id Riesgo],Tabla135[[#This Row],[Id Riesgo]]),"")</f>
        <v>0</v>
      </c>
      <c r="AE846" s="310">
        <f>IFERROR(_xlfn.MINIFS(Tabla135[Impacto residual],Tabla135[Id Riesgo],Tabla135[[#This Row],[Id Riesgo]]),"")</f>
        <v>0</v>
      </c>
      <c r="AF846" s="310" t="str" cm="1">
        <f t="array" ref="AF8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6" s="310" t="str" cm="1">
        <f t="array" ref="AG8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6" s="213"/>
      <c r="AJ846" s="801">
        <f>_xlfn.MINIFS(Tabla135[Probabilidad residual],Tabla135[Id Riesgo],Tabla135[[#This Row],[Id Riesgo]])</f>
        <v>0</v>
      </c>
      <c r="AK846" s="801">
        <f>_xlfn.MINIFS(Tabla135[Impacto residual],Tabla135[Id Riesgo],Tabla135[[#This Row],[Id Riesgo]])</f>
        <v>0</v>
      </c>
      <c r="AL846" s="801"/>
      <c r="AM846" s="801"/>
      <c r="AN846" s="213"/>
      <c r="AO846" s="213"/>
      <c r="AP846" s="213"/>
      <c r="AQ846" s="213"/>
      <c r="AR846" s="213"/>
      <c r="AS846" s="213"/>
      <c r="AT846" s="213"/>
      <c r="AU846" s="213"/>
      <c r="AV846" s="213"/>
      <c r="AW846" s="213"/>
      <c r="AX846" s="213"/>
      <c r="AY846" s="213"/>
    </row>
    <row r="847" spans="1:51" ht="14.6" x14ac:dyDescent="0.4">
      <c r="A847" s="783" t="str">
        <f>Tabla135[[#This Row],[Id Riesgo]]</f>
        <v>RC84</v>
      </c>
      <c r="B847" s="784" t="str">
        <f>Tabla135[[#This Row],[Riesgo]]</f>
        <v/>
      </c>
      <c r="C847" s="776" t="b">
        <f>Tabla135[[#This Row],[Identificado en paso 1 y 2?]]</f>
        <v>0</v>
      </c>
      <c r="D847" s="801" t="str">
        <f>_xlfn.XLOOKUP(Tabla135[[#This Row],[Id Riesgo]],Tabla13[Id Riesgo],Tabla13[Probabilidad],"",1)</f>
        <v/>
      </c>
      <c r="E847" s="801" t="str">
        <f>IF(C847=TRUE,_xlfn.XLOOKUP(Tabla135[[#This Row],[Id Riesgo]],Tabla13[Id Riesgo],Tabla13[Porcentaje Impacto],"",1),"")</f>
        <v/>
      </c>
      <c r="F847" s="290" t="str">
        <f t="shared" si="83"/>
        <v>RC84</v>
      </c>
      <c r="G847" s="414" t="b">
        <f>_xlfn.XLOOKUP(F847,Tabla13[Id Riesgo],Tabla13[Registro diligenciado],FALSE,1)</f>
        <v>0</v>
      </c>
      <c r="H847" s="290" t="str">
        <f>IF(G847,_xlfn.XLOOKUP(F847,Tabla6[Id Riesgo],Tabla6[DESCRIPCIÓN DEL RIESGO],FALSE,1),"")</f>
        <v/>
      </c>
      <c r="I847" s="327" t="str">
        <f>_xlfn.XLOOKUP(Tabla135[[#This Row],[Id Riesgo]],Tabla13[Id Riesgo],Tabla13[Probabilidad])</f>
        <v/>
      </c>
      <c r="J847" s="327" t="str">
        <f>_xlfn.XLOOKUP(Tabla135[[#This Row],[Id Riesgo]],Tabla13[Id Riesgo],Tabla13[Porcentaje Impacto],"",1)</f>
        <v/>
      </c>
      <c r="K847" s="311">
        <v>6</v>
      </c>
      <c r="L847" s="314"/>
      <c r="M847" s="314"/>
      <c r="N847" s="314"/>
      <c r="O847" s="295"/>
      <c r="P847" s="314"/>
      <c r="Q847" s="328" t="str">
        <f>_xlfn.TEXTJOIN(" ",TRUE,Tabla135[[#This Row],[Actividad - Acción ¿Qué?
Inicia con verbo]],Tabla135[[#This Row],[Complemento
(Observaciones o desviaciones)]])</f>
        <v/>
      </c>
      <c r="R847" s="295"/>
      <c r="S847" s="327" t="str">
        <f>_xlfn.XLOOKUP(Tabla135[[#This Row],[Tipo de control]],Tabla7[Tipo de control],Tabla7[Peso],"",1)</f>
        <v/>
      </c>
      <c r="T847" s="290" t="str">
        <f>_xlfn.XLOOKUP(Tabla135[[#This Row],[Tipo de control]],Tabla7[Tipo de control],Tabla7[Afectación matriz],"",1)</f>
        <v/>
      </c>
      <c r="U847" s="295"/>
      <c r="V847" s="327" t="str">
        <f>_xlfn.XLOOKUP(Tabla135[[#This Row],[Implementación]],Tabla11[Implementación],Tabla11[Peso],"",1)</f>
        <v/>
      </c>
      <c r="W847" s="295"/>
      <c r="X847" s="295"/>
      <c r="Y847" s="295"/>
      <c r="Z847" s="295"/>
      <c r="AA847" s="310" t="str">
        <f>IFERROR(Tabla135[[#This Row],[Peso del control]]+Tabla135[[#This Row],[Peso de la implementación]],"")</f>
        <v/>
      </c>
      <c r="AB847" s="310" t="str" cm="1">
        <f t="array" ref="AB847">IFERROR(IF(Tabla135[[#This Row],[Registro diligenciado]]=TRUE,_xlfn.IFS(AND(Tabla135[[#This Row],[No. de Control]]=1,Tabla135[[#This Row],[Desplazamiento en la Matriz]]="Probabilidad"),D847-(D847*Tabla135[[#This Row],[Valor del control]]),AND(Tabla135[[#This Row],[No. de Control]]&gt;1,Tabla135[[#This Row],[Desplazamiento en la Matriz]]="Probabilidad"),AB846-(AB846*Tabla135[[#This Row],[Valor del control]]),AND(Tabla135[[#This Row],[No. de Control]]=1,Tabla135[[#This Row],[Desplazamiento en la Matriz]]="Impacto"),D847,AND(Tabla135[[#This Row],[No. de Control]]&gt;1,Tabla135[[#This Row],[Desplazamiento en la Matriz]]="Impacto"),AB846),""),"")</f>
        <v/>
      </c>
      <c r="AC847" s="310" t="str" cm="1">
        <f t="array" ref="AC847">IFERROR(IF(Tabla135[[#This Row],[Registro diligenciado]]=TRUE,_xlfn.IFS(AND(Tabla135[[#This Row],[No. de Control]]=1,Tabla135[[#This Row],[Desplazamiento en la Matriz]]="Impacto"),E847-(E847*Tabla135[[#This Row],[Valor del control]]),AND(Tabla135[[#This Row],[No. de Control]]&gt;1,Tabla135[[#This Row],[Desplazamiento en la Matriz]]="Impacto"),AC846-(AC846*Tabla135[[#This Row],[Valor del control]]),AND(Tabla135[[#This Row],[No. de Control]]=1,Tabla135[[#This Row],[Desplazamiento en la Matriz]]="Probabilidad"),E847,AND(Tabla135[[#This Row],[No. de Control]]&gt;1,Tabla135[[#This Row],[Desplazamiento en la Matriz]]="Probabilidad"),AC846),""),"")</f>
        <v/>
      </c>
      <c r="AD847" s="310">
        <f>IFERROR(_xlfn.MINIFS(Tabla135[Probabilidad residual],Tabla135[Id Riesgo],Tabla135[[#This Row],[Id Riesgo]]),"")</f>
        <v>0</v>
      </c>
      <c r="AE847" s="310">
        <f>IFERROR(_xlfn.MINIFS(Tabla135[Impacto residual],Tabla135[Id Riesgo],Tabla135[[#This Row],[Id Riesgo]]),"")</f>
        <v>0</v>
      </c>
      <c r="AF847" s="310" t="str" cm="1">
        <f t="array" ref="AF8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7" s="310" t="str" cm="1">
        <f t="array" ref="AG8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7" s="213"/>
      <c r="AJ847" s="801">
        <f>_xlfn.MINIFS(Tabla135[Probabilidad residual],Tabla135[Id Riesgo],Tabla135[[#This Row],[Id Riesgo]])</f>
        <v>0</v>
      </c>
      <c r="AK847" s="801">
        <f>_xlfn.MINIFS(Tabla135[Impacto residual],Tabla135[Id Riesgo],Tabla135[[#This Row],[Id Riesgo]])</f>
        <v>0</v>
      </c>
      <c r="AL847" s="801"/>
      <c r="AM847" s="801"/>
      <c r="AN847" s="213"/>
      <c r="AO847" s="213"/>
      <c r="AP847" s="213"/>
      <c r="AQ847" s="213"/>
      <c r="AR847" s="213"/>
      <c r="AS847" s="213"/>
      <c r="AT847" s="213"/>
      <c r="AU847" s="213"/>
      <c r="AV847" s="213"/>
      <c r="AW847" s="213"/>
      <c r="AX847" s="213"/>
      <c r="AY847" s="213"/>
    </row>
    <row r="848" spans="1:51" ht="14.6" x14ac:dyDescent="0.4">
      <c r="A848" s="783" t="str">
        <f>Tabla135[[#This Row],[Id Riesgo]]</f>
        <v>RC84</v>
      </c>
      <c r="B848" s="784" t="str">
        <f>Tabla135[[#This Row],[Riesgo]]</f>
        <v/>
      </c>
      <c r="C848" s="776" t="b">
        <f>Tabla135[[#This Row],[Identificado en paso 1 y 2?]]</f>
        <v>0</v>
      </c>
      <c r="D848" s="801" t="str">
        <f>_xlfn.XLOOKUP(Tabla135[[#This Row],[Id Riesgo]],Tabla13[Id Riesgo],Tabla13[Probabilidad],"",1)</f>
        <v/>
      </c>
      <c r="E848" s="801" t="str">
        <f>IF(C848=TRUE,_xlfn.XLOOKUP(Tabla135[[#This Row],[Id Riesgo]],Tabla13[Id Riesgo],Tabla13[Porcentaje Impacto],"",1),"")</f>
        <v/>
      </c>
      <c r="F848" s="290" t="str">
        <f t="shared" si="83"/>
        <v>RC84</v>
      </c>
      <c r="G848" s="414" t="b">
        <f>_xlfn.XLOOKUP(F848,Tabla13[Id Riesgo],Tabla13[Registro diligenciado],FALSE,1)</f>
        <v>0</v>
      </c>
      <c r="H848" s="290" t="str">
        <f>IF(G848,_xlfn.XLOOKUP(F848,Tabla6[Id Riesgo],Tabla6[DESCRIPCIÓN DEL RIESGO],FALSE,1),"")</f>
        <v/>
      </c>
      <c r="I848" s="327" t="str">
        <f>_xlfn.XLOOKUP(Tabla135[[#This Row],[Id Riesgo]],Tabla13[Id Riesgo],Tabla13[Probabilidad])</f>
        <v/>
      </c>
      <c r="J848" s="327" t="str">
        <f>_xlfn.XLOOKUP(Tabla135[[#This Row],[Id Riesgo]],Tabla13[Id Riesgo],Tabla13[Porcentaje Impacto],"",1)</f>
        <v/>
      </c>
      <c r="K848" s="311">
        <v>7</v>
      </c>
      <c r="L848" s="314"/>
      <c r="M848" s="314"/>
      <c r="N848" s="314"/>
      <c r="O848" s="295"/>
      <c r="P848" s="314"/>
      <c r="Q848" s="328" t="str">
        <f>_xlfn.TEXTJOIN(" ",TRUE,Tabla135[[#This Row],[Actividad - Acción ¿Qué?
Inicia con verbo]],Tabla135[[#This Row],[Complemento
(Observaciones o desviaciones)]])</f>
        <v/>
      </c>
      <c r="R848" s="295"/>
      <c r="S848" s="327" t="str">
        <f>_xlfn.XLOOKUP(Tabla135[[#This Row],[Tipo de control]],Tabla7[Tipo de control],Tabla7[Peso],"",1)</f>
        <v/>
      </c>
      <c r="T848" s="290" t="str">
        <f>_xlfn.XLOOKUP(Tabla135[[#This Row],[Tipo de control]],Tabla7[Tipo de control],Tabla7[Afectación matriz],"",1)</f>
        <v/>
      </c>
      <c r="U848" s="295"/>
      <c r="V848" s="327" t="str">
        <f>_xlfn.XLOOKUP(Tabla135[[#This Row],[Implementación]],Tabla11[Implementación],Tabla11[Peso],"",1)</f>
        <v/>
      </c>
      <c r="W848" s="295"/>
      <c r="X848" s="295"/>
      <c r="Y848" s="295"/>
      <c r="Z848" s="295"/>
      <c r="AA848" s="310" t="str">
        <f>IFERROR(Tabla135[[#This Row],[Peso del control]]+Tabla135[[#This Row],[Peso de la implementación]],"")</f>
        <v/>
      </c>
      <c r="AB848" s="310" t="str" cm="1">
        <f t="array" ref="AB848">IFERROR(IF(Tabla135[[#This Row],[Registro diligenciado]]=TRUE,_xlfn.IFS(AND(Tabla135[[#This Row],[No. de Control]]=1,Tabla135[[#This Row],[Desplazamiento en la Matriz]]="Probabilidad"),D848-(D848*Tabla135[[#This Row],[Valor del control]]),AND(Tabla135[[#This Row],[No. de Control]]&gt;1,Tabla135[[#This Row],[Desplazamiento en la Matriz]]="Probabilidad"),AB847-(AB847*Tabla135[[#This Row],[Valor del control]]),AND(Tabla135[[#This Row],[No. de Control]]=1,Tabla135[[#This Row],[Desplazamiento en la Matriz]]="Impacto"),D848,AND(Tabla135[[#This Row],[No. de Control]]&gt;1,Tabla135[[#This Row],[Desplazamiento en la Matriz]]="Impacto"),AB847),""),"")</f>
        <v/>
      </c>
      <c r="AC848" s="310" t="str" cm="1">
        <f t="array" ref="AC848">IFERROR(IF(Tabla135[[#This Row],[Registro diligenciado]]=TRUE,_xlfn.IFS(AND(Tabla135[[#This Row],[No. de Control]]=1,Tabla135[[#This Row],[Desplazamiento en la Matriz]]="Impacto"),E848-(E848*Tabla135[[#This Row],[Valor del control]]),AND(Tabla135[[#This Row],[No. de Control]]&gt;1,Tabla135[[#This Row],[Desplazamiento en la Matriz]]="Impacto"),AC847-(AC847*Tabla135[[#This Row],[Valor del control]]),AND(Tabla135[[#This Row],[No. de Control]]=1,Tabla135[[#This Row],[Desplazamiento en la Matriz]]="Probabilidad"),E848,AND(Tabla135[[#This Row],[No. de Control]]&gt;1,Tabla135[[#This Row],[Desplazamiento en la Matriz]]="Probabilidad"),AC847),""),"")</f>
        <v/>
      </c>
      <c r="AD848" s="310">
        <f>IFERROR(_xlfn.MINIFS(Tabla135[Probabilidad residual],Tabla135[Id Riesgo],Tabla135[[#This Row],[Id Riesgo]]),"")</f>
        <v>0</v>
      </c>
      <c r="AE848" s="310">
        <f>IFERROR(_xlfn.MINIFS(Tabla135[Impacto residual],Tabla135[Id Riesgo],Tabla135[[#This Row],[Id Riesgo]]),"")</f>
        <v>0</v>
      </c>
      <c r="AF848" s="310" t="str" cm="1">
        <f t="array" ref="AF8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8" s="310" t="str" cm="1">
        <f t="array" ref="AG8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8" s="213"/>
      <c r="AJ848" s="801">
        <f>_xlfn.MINIFS(Tabla135[Probabilidad residual],Tabla135[Id Riesgo],Tabla135[[#This Row],[Id Riesgo]])</f>
        <v>0</v>
      </c>
      <c r="AK848" s="801">
        <f>_xlfn.MINIFS(Tabla135[Impacto residual],Tabla135[Id Riesgo],Tabla135[[#This Row],[Id Riesgo]])</f>
        <v>0</v>
      </c>
      <c r="AL848" s="801"/>
      <c r="AM848" s="801"/>
      <c r="AN848" s="213"/>
      <c r="AO848" s="213"/>
      <c r="AP848" s="213"/>
      <c r="AQ848" s="213"/>
      <c r="AR848" s="213"/>
      <c r="AS848" s="213"/>
      <c r="AT848" s="213"/>
      <c r="AU848" s="213"/>
      <c r="AV848" s="213"/>
      <c r="AW848" s="213"/>
      <c r="AX848" s="213"/>
      <c r="AY848" s="213"/>
    </row>
    <row r="849" spans="1:51" ht="14.6" x14ac:dyDescent="0.4">
      <c r="A849" s="783" t="str">
        <f>Tabla135[[#This Row],[Id Riesgo]]</f>
        <v>RC84</v>
      </c>
      <c r="B849" s="784" t="str">
        <f>Tabla135[[#This Row],[Riesgo]]</f>
        <v/>
      </c>
      <c r="C849" s="776" t="b">
        <f>Tabla135[[#This Row],[Identificado en paso 1 y 2?]]</f>
        <v>0</v>
      </c>
      <c r="D849" s="801" t="str">
        <f>_xlfn.XLOOKUP(Tabla135[[#This Row],[Id Riesgo]],Tabla13[Id Riesgo],Tabla13[Probabilidad],"",1)</f>
        <v/>
      </c>
      <c r="E849" s="801" t="str">
        <f>IF(C849=TRUE,_xlfn.XLOOKUP(Tabla135[[#This Row],[Id Riesgo]],Tabla13[Id Riesgo],Tabla13[Porcentaje Impacto],"",1),"")</f>
        <v/>
      </c>
      <c r="F849" s="290" t="str">
        <f t="shared" si="83"/>
        <v>RC84</v>
      </c>
      <c r="G849" s="414" t="b">
        <f>_xlfn.XLOOKUP(F849,Tabla13[Id Riesgo],Tabla13[Registro diligenciado],FALSE,1)</f>
        <v>0</v>
      </c>
      <c r="H849" s="290" t="str">
        <f>IF(G849,_xlfn.XLOOKUP(F849,Tabla6[Id Riesgo],Tabla6[DESCRIPCIÓN DEL RIESGO],FALSE,1),"")</f>
        <v/>
      </c>
      <c r="I849" s="327" t="str">
        <f>_xlfn.XLOOKUP(Tabla135[[#This Row],[Id Riesgo]],Tabla13[Id Riesgo],Tabla13[Probabilidad])</f>
        <v/>
      </c>
      <c r="J849" s="327" t="str">
        <f>_xlfn.XLOOKUP(Tabla135[[#This Row],[Id Riesgo]],Tabla13[Id Riesgo],Tabla13[Porcentaje Impacto],"",1)</f>
        <v/>
      </c>
      <c r="K849" s="311">
        <v>8</v>
      </c>
      <c r="L849" s="314"/>
      <c r="M849" s="314"/>
      <c r="N849" s="314"/>
      <c r="O849" s="295"/>
      <c r="P849" s="314"/>
      <c r="Q849" s="328" t="str">
        <f>_xlfn.TEXTJOIN(" ",TRUE,Tabla135[[#This Row],[Actividad - Acción ¿Qué?
Inicia con verbo]],Tabla135[[#This Row],[Complemento
(Observaciones o desviaciones)]])</f>
        <v/>
      </c>
      <c r="R849" s="295"/>
      <c r="S849" s="327" t="str">
        <f>_xlfn.XLOOKUP(Tabla135[[#This Row],[Tipo de control]],Tabla7[Tipo de control],Tabla7[Peso],"",1)</f>
        <v/>
      </c>
      <c r="T849" s="290" t="str">
        <f>_xlfn.XLOOKUP(Tabla135[[#This Row],[Tipo de control]],Tabla7[Tipo de control],Tabla7[Afectación matriz],"",1)</f>
        <v/>
      </c>
      <c r="U849" s="295"/>
      <c r="V849" s="327" t="str">
        <f>_xlfn.XLOOKUP(Tabla135[[#This Row],[Implementación]],Tabla11[Implementación],Tabla11[Peso],"",1)</f>
        <v/>
      </c>
      <c r="W849" s="295"/>
      <c r="X849" s="295"/>
      <c r="Y849" s="295"/>
      <c r="Z849" s="295"/>
      <c r="AA849" s="310" t="str">
        <f>IFERROR(Tabla135[[#This Row],[Peso del control]]+Tabla135[[#This Row],[Peso de la implementación]],"")</f>
        <v/>
      </c>
      <c r="AB849" s="310" t="str" cm="1">
        <f t="array" ref="AB849">IFERROR(IF(Tabla135[[#This Row],[Registro diligenciado]]=TRUE,_xlfn.IFS(AND(Tabla135[[#This Row],[No. de Control]]=1,Tabla135[[#This Row],[Desplazamiento en la Matriz]]="Probabilidad"),D849-(D849*Tabla135[[#This Row],[Valor del control]]),AND(Tabla135[[#This Row],[No. de Control]]&gt;1,Tabla135[[#This Row],[Desplazamiento en la Matriz]]="Probabilidad"),AB848-(AB848*Tabla135[[#This Row],[Valor del control]]),AND(Tabla135[[#This Row],[No. de Control]]=1,Tabla135[[#This Row],[Desplazamiento en la Matriz]]="Impacto"),D849,AND(Tabla135[[#This Row],[No. de Control]]&gt;1,Tabla135[[#This Row],[Desplazamiento en la Matriz]]="Impacto"),AB848),""),"")</f>
        <v/>
      </c>
      <c r="AC849" s="310" t="str" cm="1">
        <f t="array" ref="AC849">IFERROR(IF(Tabla135[[#This Row],[Registro diligenciado]]=TRUE,_xlfn.IFS(AND(Tabla135[[#This Row],[No. de Control]]=1,Tabla135[[#This Row],[Desplazamiento en la Matriz]]="Impacto"),E849-(E849*Tabla135[[#This Row],[Valor del control]]),AND(Tabla135[[#This Row],[No. de Control]]&gt;1,Tabla135[[#This Row],[Desplazamiento en la Matriz]]="Impacto"),AC848-(AC848*Tabla135[[#This Row],[Valor del control]]),AND(Tabla135[[#This Row],[No. de Control]]=1,Tabla135[[#This Row],[Desplazamiento en la Matriz]]="Probabilidad"),E849,AND(Tabla135[[#This Row],[No. de Control]]&gt;1,Tabla135[[#This Row],[Desplazamiento en la Matriz]]="Probabilidad"),AC848),""),"")</f>
        <v/>
      </c>
      <c r="AD849" s="310">
        <f>IFERROR(_xlfn.MINIFS(Tabla135[Probabilidad residual],Tabla135[Id Riesgo],Tabla135[[#This Row],[Id Riesgo]]),"")</f>
        <v>0</v>
      </c>
      <c r="AE849" s="310">
        <f>IFERROR(_xlfn.MINIFS(Tabla135[Impacto residual],Tabla135[Id Riesgo],Tabla135[[#This Row],[Id Riesgo]]),"")</f>
        <v>0</v>
      </c>
      <c r="AF849" s="310" t="str" cm="1">
        <f t="array" ref="AF8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49" s="310" t="str" cm="1">
        <f t="array" ref="AG8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49" s="213"/>
      <c r="AJ849" s="801">
        <f>_xlfn.MINIFS(Tabla135[Probabilidad residual],Tabla135[Id Riesgo],Tabla135[[#This Row],[Id Riesgo]])</f>
        <v>0</v>
      </c>
      <c r="AK849" s="801">
        <f>_xlfn.MINIFS(Tabla135[Impacto residual],Tabla135[Id Riesgo],Tabla135[[#This Row],[Id Riesgo]])</f>
        <v>0</v>
      </c>
      <c r="AL849" s="801"/>
      <c r="AM849" s="801"/>
      <c r="AN849" s="213"/>
      <c r="AO849" s="213"/>
      <c r="AP849" s="213"/>
      <c r="AQ849" s="213"/>
      <c r="AR849" s="213"/>
      <c r="AS849" s="213"/>
      <c r="AT849" s="213"/>
      <c r="AU849" s="213"/>
      <c r="AV849" s="213"/>
      <c r="AW849" s="213"/>
      <c r="AX849" s="213"/>
      <c r="AY849" s="213"/>
    </row>
    <row r="850" spans="1:51" ht="14.6" x14ac:dyDescent="0.4">
      <c r="A850" s="783" t="str">
        <f>Tabla135[[#This Row],[Id Riesgo]]</f>
        <v>RC84</v>
      </c>
      <c r="B850" s="784" t="str">
        <f>Tabla135[[#This Row],[Riesgo]]</f>
        <v/>
      </c>
      <c r="C850" s="776" t="b">
        <f>Tabla135[[#This Row],[Identificado en paso 1 y 2?]]</f>
        <v>0</v>
      </c>
      <c r="D850" s="801" t="str">
        <f>_xlfn.XLOOKUP(Tabla135[[#This Row],[Id Riesgo]],Tabla13[Id Riesgo],Tabla13[Probabilidad],"",1)</f>
        <v/>
      </c>
      <c r="E850" s="801" t="str">
        <f>IF(C850=TRUE,_xlfn.XLOOKUP(Tabla135[[#This Row],[Id Riesgo]],Tabla13[Id Riesgo],Tabla13[Porcentaje Impacto],"",1),"")</f>
        <v/>
      </c>
      <c r="F850" s="290" t="str">
        <f t="shared" si="83"/>
        <v>RC84</v>
      </c>
      <c r="G850" s="414" t="b">
        <f>_xlfn.XLOOKUP(F850,Tabla13[Id Riesgo],Tabla13[Registro diligenciado],FALSE,1)</f>
        <v>0</v>
      </c>
      <c r="H850" s="290" t="str">
        <f>IF(G850,_xlfn.XLOOKUP(F850,Tabla6[Id Riesgo],Tabla6[DESCRIPCIÓN DEL RIESGO],FALSE,1),"")</f>
        <v/>
      </c>
      <c r="I850" s="327" t="str">
        <f>_xlfn.XLOOKUP(Tabla135[[#This Row],[Id Riesgo]],Tabla13[Id Riesgo],Tabla13[Probabilidad])</f>
        <v/>
      </c>
      <c r="J850" s="327" t="str">
        <f>_xlfn.XLOOKUP(Tabla135[[#This Row],[Id Riesgo]],Tabla13[Id Riesgo],Tabla13[Porcentaje Impacto],"",1)</f>
        <v/>
      </c>
      <c r="K850" s="311">
        <v>9</v>
      </c>
      <c r="L850" s="314"/>
      <c r="M850" s="314"/>
      <c r="N850" s="314"/>
      <c r="O850" s="295"/>
      <c r="P850" s="314"/>
      <c r="Q850" s="328" t="str">
        <f>_xlfn.TEXTJOIN(" ",TRUE,Tabla135[[#This Row],[Actividad - Acción ¿Qué?
Inicia con verbo]],Tabla135[[#This Row],[Complemento
(Observaciones o desviaciones)]])</f>
        <v/>
      </c>
      <c r="R850" s="295"/>
      <c r="S850" s="327" t="str">
        <f>_xlfn.XLOOKUP(Tabla135[[#This Row],[Tipo de control]],Tabla7[Tipo de control],Tabla7[Peso],"",1)</f>
        <v/>
      </c>
      <c r="T850" s="290" t="str">
        <f>_xlfn.XLOOKUP(Tabla135[[#This Row],[Tipo de control]],Tabla7[Tipo de control],Tabla7[Afectación matriz],"",1)</f>
        <v/>
      </c>
      <c r="U850" s="295"/>
      <c r="V850" s="327" t="str">
        <f>_xlfn.XLOOKUP(Tabla135[[#This Row],[Implementación]],Tabla11[Implementación],Tabla11[Peso],"",1)</f>
        <v/>
      </c>
      <c r="W850" s="295"/>
      <c r="X850" s="295"/>
      <c r="Y850" s="295"/>
      <c r="Z850" s="295"/>
      <c r="AA850" s="310" t="str">
        <f>IFERROR(Tabla135[[#This Row],[Peso del control]]+Tabla135[[#This Row],[Peso de la implementación]],"")</f>
        <v/>
      </c>
      <c r="AB850" s="310" t="str" cm="1">
        <f t="array" ref="AB850">IFERROR(IF(Tabla135[[#This Row],[Registro diligenciado]]=TRUE,_xlfn.IFS(AND(Tabla135[[#This Row],[No. de Control]]=1,Tabla135[[#This Row],[Desplazamiento en la Matriz]]="Probabilidad"),D850-(D850*Tabla135[[#This Row],[Valor del control]]),AND(Tabla135[[#This Row],[No. de Control]]&gt;1,Tabla135[[#This Row],[Desplazamiento en la Matriz]]="Probabilidad"),AB849-(AB849*Tabla135[[#This Row],[Valor del control]]),AND(Tabla135[[#This Row],[No. de Control]]=1,Tabla135[[#This Row],[Desplazamiento en la Matriz]]="Impacto"),D850,AND(Tabla135[[#This Row],[No. de Control]]&gt;1,Tabla135[[#This Row],[Desplazamiento en la Matriz]]="Impacto"),AB849),""),"")</f>
        <v/>
      </c>
      <c r="AC850" s="310" t="str" cm="1">
        <f t="array" ref="AC850">IFERROR(IF(Tabla135[[#This Row],[Registro diligenciado]]=TRUE,_xlfn.IFS(AND(Tabla135[[#This Row],[No. de Control]]=1,Tabla135[[#This Row],[Desplazamiento en la Matriz]]="Impacto"),E850-(E850*Tabla135[[#This Row],[Valor del control]]),AND(Tabla135[[#This Row],[No. de Control]]&gt;1,Tabla135[[#This Row],[Desplazamiento en la Matriz]]="Impacto"),AC849-(AC849*Tabla135[[#This Row],[Valor del control]]),AND(Tabla135[[#This Row],[No. de Control]]=1,Tabla135[[#This Row],[Desplazamiento en la Matriz]]="Probabilidad"),E850,AND(Tabla135[[#This Row],[No. de Control]]&gt;1,Tabla135[[#This Row],[Desplazamiento en la Matriz]]="Probabilidad"),AC849),""),"")</f>
        <v/>
      </c>
      <c r="AD850" s="310">
        <f>IFERROR(_xlfn.MINIFS(Tabla135[Probabilidad residual],Tabla135[Id Riesgo],Tabla135[[#This Row],[Id Riesgo]]),"")</f>
        <v>0</v>
      </c>
      <c r="AE850" s="310">
        <f>IFERROR(_xlfn.MINIFS(Tabla135[Impacto residual],Tabla135[Id Riesgo],Tabla135[[#This Row],[Id Riesgo]]),"")</f>
        <v>0</v>
      </c>
      <c r="AF850" s="310" t="str" cm="1">
        <f t="array" ref="AF8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0" s="310" t="str" cm="1">
        <f t="array" ref="AG8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0" s="213"/>
      <c r="AJ850" s="801">
        <f>_xlfn.MINIFS(Tabla135[Probabilidad residual],Tabla135[Id Riesgo],Tabla135[[#This Row],[Id Riesgo]])</f>
        <v>0</v>
      </c>
      <c r="AK850" s="801">
        <f>_xlfn.MINIFS(Tabla135[Impacto residual],Tabla135[Id Riesgo],Tabla135[[#This Row],[Id Riesgo]])</f>
        <v>0</v>
      </c>
      <c r="AL850" s="801"/>
      <c r="AM850" s="801"/>
      <c r="AN850" s="213"/>
      <c r="AO850" s="213"/>
      <c r="AP850" s="213"/>
      <c r="AQ850" s="213"/>
      <c r="AR850" s="213"/>
      <c r="AS850" s="213"/>
      <c r="AT850" s="213"/>
      <c r="AU850" s="213"/>
      <c r="AV850" s="213"/>
      <c r="AW850" s="213"/>
      <c r="AX850" s="213"/>
      <c r="AY850" s="213"/>
    </row>
    <row r="851" spans="1:51" ht="14.6" x14ac:dyDescent="0.4">
      <c r="A851" s="783" t="str">
        <f>Tabla135[[#This Row],[Id Riesgo]]</f>
        <v>RC84</v>
      </c>
      <c r="B851" s="784" t="str">
        <f>Tabla135[[#This Row],[Riesgo]]</f>
        <v/>
      </c>
      <c r="C851" s="776" t="b">
        <f>Tabla135[[#This Row],[Identificado en paso 1 y 2?]]</f>
        <v>0</v>
      </c>
      <c r="D851" s="801" t="str">
        <f>_xlfn.XLOOKUP(Tabla135[[#This Row],[Id Riesgo]],Tabla13[Id Riesgo],Tabla13[Probabilidad],"",1)</f>
        <v/>
      </c>
      <c r="E851" s="801" t="str">
        <f>IF(C851=TRUE,_xlfn.XLOOKUP(Tabla135[[#This Row],[Id Riesgo]],Tabla13[Id Riesgo],Tabla13[Porcentaje Impacto],"",1),"")</f>
        <v/>
      </c>
      <c r="F851" s="290" t="str">
        <f t="shared" si="83"/>
        <v>RC84</v>
      </c>
      <c r="G851" s="414" t="b">
        <f>_xlfn.XLOOKUP(F851,Tabla13[Id Riesgo],Tabla13[Registro diligenciado],FALSE,1)</f>
        <v>0</v>
      </c>
      <c r="H851" s="290" t="str">
        <f>IF(G851,_xlfn.XLOOKUP(F851,Tabla6[Id Riesgo],Tabla6[DESCRIPCIÓN DEL RIESGO],FALSE,1),"")</f>
        <v/>
      </c>
      <c r="I851" s="327" t="str">
        <f>_xlfn.XLOOKUP(Tabla135[[#This Row],[Id Riesgo]],Tabla13[Id Riesgo],Tabla13[Probabilidad])</f>
        <v/>
      </c>
      <c r="J851" s="327" t="str">
        <f>_xlfn.XLOOKUP(Tabla135[[#This Row],[Id Riesgo]],Tabla13[Id Riesgo],Tabla13[Porcentaje Impacto],"",1)</f>
        <v/>
      </c>
      <c r="K851" s="311">
        <v>10</v>
      </c>
      <c r="L851" s="314"/>
      <c r="M851" s="314"/>
      <c r="N851" s="314"/>
      <c r="O851" s="295"/>
      <c r="P851" s="314"/>
      <c r="Q851" s="328" t="str">
        <f>_xlfn.TEXTJOIN(" ",TRUE,Tabla135[[#This Row],[Actividad - Acción ¿Qué?
Inicia con verbo]],Tabla135[[#This Row],[Complemento
(Observaciones o desviaciones)]])</f>
        <v/>
      </c>
      <c r="R851" s="295"/>
      <c r="S851" s="327" t="str">
        <f>_xlfn.XLOOKUP(Tabla135[[#This Row],[Tipo de control]],Tabla7[Tipo de control],Tabla7[Peso],"",1)</f>
        <v/>
      </c>
      <c r="T851" s="290" t="str">
        <f>_xlfn.XLOOKUP(Tabla135[[#This Row],[Tipo de control]],Tabla7[Tipo de control],Tabla7[Afectación matriz],"",1)</f>
        <v/>
      </c>
      <c r="U851" s="295"/>
      <c r="V851" s="327" t="str">
        <f>_xlfn.XLOOKUP(Tabla135[[#This Row],[Implementación]],Tabla11[Implementación],Tabla11[Peso],"",1)</f>
        <v/>
      </c>
      <c r="W851" s="295"/>
      <c r="X851" s="295"/>
      <c r="Y851" s="295"/>
      <c r="Z851" s="295"/>
      <c r="AA851" s="310" t="str">
        <f>IFERROR(Tabla135[[#This Row],[Peso del control]]+Tabla135[[#This Row],[Peso de la implementación]],"")</f>
        <v/>
      </c>
      <c r="AB851" s="310" t="str" cm="1">
        <f t="array" ref="AB851">IFERROR(IF(Tabla135[[#This Row],[Registro diligenciado]]=TRUE,_xlfn.IFS(AND(Tabla135[[#This Row],[No. de Control]]=1,Tabla135[[#This Row],[Desplazamiento en la Matriz]]="Probabilidad"),D851-(D851*Tabla135[[#This Row],[Valor del control]]),AND(Tabla135[[#This Row],[No. de Control]]&gt;1,Tabla135[[#This Row],[Desplazamiento en la Matriz]]="Probabilidad"),AB850-(AB850*Tabla135[[#This Row],[Valor del control]]),AND(Tabla135[[#This Row],[No. de Control]]=1,Tabla135[[#This Row],[Desplazamiento en la Matriz]]="Impacto"),D851,AND(Tabla135[[#This Row],[No. de Control]]&gt;1,Tabla135[[#This Row],[Desplazamiento en la Matriz]]="Impacto"),AB850),""),"")</f>
        <v/>
      </c>
      <c r="AC851" s="310" t="str" cm="1">
        <f t="array" ref="AC851">IFERROR(IF(Tabla135[[#This Row],[Registro diligenciado]]=TRUE,_xlfn.IFS(AND(Tabla135[[#This Row],[No. de Control]]=1,Tabla135[[#This Row],[Desplazamiento en la Matriz]]="Impacto"),E851-(E851*Tabla135[[#This Row],[Valor del control]]),AND(Tabla135[[#This Row],[No. de Control]]&gt;1,Tabla135[[#This Row],[Desplazamiento en la Matriz]]="Impacto"),AC850-(AC850*Tabla135[[#This Row],[Valor del control]]),AND(Tabla135[[#This Row],[No. de Control]]=1,Tabla135[[#This Row],[Desplazamiento en la Matriz]]="Probabilidad"),E851,AND(Tabla135[[#This Row],[No. de Control]]&gt;1,Tabla135[[#This Row],[Desplazamiento en la Matriz]]="Probabilidad"),AC850),""),"")</f>
        <v/>
      </c>
      <c r="AD851" s="310">
        <f>IFERROR(_xlfn.MINIFS(Tabla135[Probabilidad residual],Tabla135[Id Riesgo],Tabla135[[#This Row],[Id Riesgo]]),"")</f>
        <v>0</v>
      </c>
      <c r="AE851" s="310">
        <f>IFERROR(_xlfn.MINIFS(Tabla135[Impacto residual],Tabla135[Id Riesgo],Tabla135[[#This Row],[Id Riesgo]]),"")</f>
        <v>0</v>
      </c>
      <c r="AF851" s="310" t="str" cm="1">
        <f t="array" ref="AF8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1" s="310" t="str" cm="1">
        <f t="array" ref="AG8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1" s="213"/>
      <c r="AJ851" s="801">
        <f>_xlfn.MINIFS(Tabla135[Probabilidad residual],Tabla135[Id Riesgo],Tabla135[[#This Row],[Id Riesgo]])</f>
        <v>0</v>
      </c>
      <c r="AK851" s="801">
        <f>_xlfn.MINIFS(Tabla135[Impacto residual],Tabla135[Id Riesgo],Tabla135[[#This Row],[Id Riesgo]])</f>
        <v>0</v>
      </c>
      <c r="AL851" s="801"/>
      <c r="AM851" s="801"/>
      <c r="AN851" s="213"/>
      <c r="AO851" s="213"/>
      <c r="AP851" s="213"/>
      <c r="AQ851" s="213"/>
      <c r="AR851" s="213"/>
      <c r="AS851" s="213"/>
      <c r="AT851" s="213"/>
      <c r="AU851" s="213"/>
      <c r="AV851" s="213"/>
      <c r="AW851" s="213"/>
      <c r="AX851" s="213"/>
      <c r="AY851" s="213"/>
    </row>
    <row r="852" spans="1:51" ht="14.6" x14ac:dyDescent="0.4">
      <c r="A852" s="783" t="str">
        <f>Tabla135[[#This Row],[Id Riesgo]]</f>
        <v>RC85</v>
      </c>
      <c r="B852" s="784" t="str">
        <f>Tabla135[[#This Row],[Riesgo]]</f>
        <v/>
      </c>
      <c r="C852" s="776" t="b">
        <f>Tabla135[[#This Row],[Identificado en paso 1 y 2?]]</f>
        <v>0</v>
      </c>
      <c r="D852" s="801" t="str">
        <f>_xlfn.XLOOKUP(Tabla135[[#This Row],[Id Riesgo]],Tabla13[Id Riesgo],Tabla13[Probabilidad],"",1)</f>
        <v/>
      </c>
      <c r="E852" s="801" t="str">
        <f>IF(C852=TRUE,_xlfn.XLOOKUP(Tabla135[[#This Row],[Id Riesgo]],Tabla13[Id Riesgo],Tabla13[Porcentaje Impacto],"",1),"")</f>
        <v/>
      </c>
      <c r="F852" s="290" t="s">
        <v>676</v>
      </c>
      <c r="G852" s="414" t="b">
        <f>_xlfn.XLOOKUP(F852,Tabla13[Id Riesgo],Tabla13[Registro diligenciado],FALSE,1)</f>
        <v>0</v>
      </c>
      <c r="H852" s="290" t="str">
        <f>IF(G852,_xlfn.XLOOKUP(F852,Tabla6[Id Riesgo],Tabla6[DESCRIPCIÓN DEL RIESGO],FALSE,1),"")</f>
        <v/>
      </c>
      <c r="I852" s="327" t="str">
        <f>_xlfn.XLOOKUP(Tabla135[[#This Row],[Id Riesgo]],Tabla13[Id Riesgo],Tabla13[Probabilidad])</f>
        <v/>
      </c>
      <c r="J852" s="327" t="str">
        <f>_xlfn.XLOOKUP(Tabla135[[#This Row],[Id Riesgo]],Tabla13[Id Riesgo],Tabla13[Porcentaje Impacto],"",1)</f>
        <v/>
      </c>
      <c r="K852" s="311">
        <v>1</v>
      </c>
      <c r="L852" s="314"/>
      <c r="M852" s="314"/>
      <c r="N852" s="314"/>
      <c r="O852" s="295"/>
      <c r="P852" s="314"/>
      <c r="Q852" s="328" t="str">
        <f>_xlfn.TEXTJOIN(" ",TRUE,Tabla135[[#This Row],[Actividad - Acción ¿Qué?
Inicia con verbo]],Tabla135[[#This Row],[Complemento
(Observaciones o desviaciones)]])</f>
        <v/>
      </c>
      <c r="R852" s="295"/>
      <c r="S852" s="327" t="str">
        <f>_xlfn.XLOOKUP(Tabla135[[#This Row],[Tipo de control]],Tabla7[Tipo de control],Tabla7[Peso],"",1)</f>
        <v/>
      </c>
      <c r="T852" s="290" t="str">
        <f>_xlfn.XLOOKUP(Tabla135[[#This Row],[Tipo de control]],Tabla7[Tipo de control],Tabla7[Afectación matriz],"",1)</f>
        <v/>
      </c>
      <c r="U852" s="295"/>
      <c r="V852" s="327" t="str">
        <f>_xlfn.XLOOKUP(Tabla135[[#This Row],[Implementación]],Tabla11[Implementación],Tabla11[Peso],"",1)</f>
        <v/>
      </c>
      <c r="W852" s="295"/>
      <c r="X852" s="295"/>
      <c r="Y852" s="295"/>
      <c r="Z852" s="295"/>
      <c r="AA852" s="310" t="str">
        <f>IFERROR(Tabla135[[#This Row],[Peso del control]]+Tabla135[[#This Row],[Peso de la implementación]],"")</f>
        <v/>
      </c>
      <c r="AB852" s="310" t="str" cm="1">
        <f t="array" ref="AB852">IFERROR(IF(Tabla135[[#This Row],[Registro diligenciado]]=TRUE,_xlfn.IFS(AND(Tabla135[[#This Row],[No. de Control]]=1,Tabla135[[#This Row],[Desplazamiento en la Matriz]]="Probabilidad"),D852-(D852*Tabla135[[#This Row],[Valor del control]]),AND(Tabla135[[#This Row],[No. de Control]]&gt;1,Tabla135[[#This Row],[Desplazamiento en la Matriz]]="Probabilidad"),AB851-(AB851*Tabla135[[#This Row],[Valor del control]]),AND(Tabla135[[#This Row],[No. de Control]]=1,Tabla135[[#This Row],[Desplazamiento en la Matriz]]="Impacto"),D852,AND(Tabla135[[#This Row],[No. de Control]]&gt;1,Tabla135[[#This Row],[Desplazamiento en la Matriz]]="Impacto"),AB851),""),"")</f>
        <v/>
      </c>
      <c r="AC852" s="310" t="str" cm="1">
        <f t="array" ref="AC852">IFERROR(IF(Tabla135[[#This Row],[Registro diligenciado]]=TRUE,_xlfn.IFS(AND(Tabla135[[#This Row],[No. de Control]]=1,Tabla135[[#This Row],[Desplazamiento en la Matriz]]="Impacto"),E852-(E852*Tabla135[[#This Row],[Valor del control]]),AND(Tabla135[[#This Row],[No. de Control]]&gt;1,Tabla135[[#This Row],[Desplazamiento en la Matriz]]="Impacto"),AC851-(AC851*Tabla135[[#This Row],[Valor del control]]),AND(Tabla135[[#This Row],[No. de Control]]=1,Tabla135[[#This Row],[Desplazamiento en la Matriz]]="Probabilidad"),E852,AND(Tabla135[[#This Row],[No. de Control]]&gt;1,Tabla135[[#This Row],[Desplazamiento en la Matriz]]="Probabilidad"),AC851),""),"")</f>
        <v/>
      </c>
      <c r="AD852" s="310">
        <f>IFERROR(_xlfn.MINIFS(Tabla135[Probabilidad residual],Tabla135[Id Riesgo],Tabla135[[#This Row],[Id Riesgo]]),"")</f>
        <v>0</v>
      </c>
      <c r="AE852" s="310">
        <f>IFERROR(_xlfn.MINIFS(Tabla135[Impacto residual],Tabla135[Id Riesgo],Tabla135[[#This Row],[Id Riesgo]]),"")</f>
        <v>0</v>
      </c>
      <c r="AF852" s="310" t="str" cm="1">
        <f t="array" ref="AF8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2" s="310" t="str" cm="1">
        <f t="array" ref="AG8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2" s="213"/>
      <c r="AJ852" s="801">
        <f>_xlfn.MINIFS(Tabla135[Probabilidad residual],Tabla135[Id Riesgo],Tabla135[[#This Row],[Id Riesgo]])</f>
        <v>0</v>
      </c>
      <c r="AK852" s="801">
        <f>_xlfn.MINIFS(Tabla135[Impacto residual],Tabla135[Id Riesgo],Tabla135[[#This Row],[Id Riesgo]])</f>
        <v>0</v>
      </c>
      <c r="AL852" s="801" t="str" cm="1">
        <f t="array" ref="AL852">IFERROR(_xlfn.IFS(AND(AJ852&gt;=CONFIGURACIÓN!$BF$6,AJ852&lt;=CONFIGURACIÓN!$BG$6),CONFIGURACIÓN!$BE$6,AND(AJ852&gt;=CONFIGURACIÓN!$BF$7,AJ852&lt;=CONFIGURACIÓN!$BG$7),CONFIGURACIÓN!$BE$7,AND(AJ852&gt;=CONFIGURACIÓN!$BF$8,AJ852&lt;=CONFIGURACIÓN!$BG$8),CONFIGURACIÓN!$BE$8,AND(AJ852&gt;=CONFIGURACIÓN!$BF$9,AJ852&lt;=CONFIGURACIÓN!$BG$9),CONFIGURACIÓN!$BE$9,AND(AJ852&gt;=CONFIGURACIÓN!$BF$10,AJ852&lt;=CONFIGURACIÓN!$BG$10),CONFIGURACIÓN!$BE$10),"")</f>
        <v/>
      </c>
      <c r="AM852" s="801" t="str" cm="1">
        <f t="array" ref="AM852">IFERROR(_xlfn.IFS(AND(AK852&gt;=CONFIGURACIÓN!$BJ$6,AK852&lt;=CONFIGURACIÓN!$BK$6),CONFIGURACIÓN!$BI$6,AND(AK852&gt;=CONFIGURACIÓN!$BJ$7,AK852&lt;=CONFIGURACIÓN!$BK$7),CONFIGURACIÓN!$BI$7,AND(AK852&gt;=CONFIGURACIÓN!$BJ$8,AK852&lt;=CONFIGURACIÓN!$BK$8),CONFIGURACIÓN!$BI$8,AND(AK852&gt;=CONFIGURACIÓN!$BJ$9,AK852&lt;=CONFIGURACIÓN!$BK$9),CONFIGURACIÓN!$BI$9,AND(AK852&gt;=CONFIGURACIÓN!$BJ$10,AK852&lt;=CONFIGURACIÓN!$BK$10),CONFIGURACIÓN!$BI$10),"")</f>
        <v/>
      </c>
      <c r="AN852" s="213"/>
      <c r="AO852" s="213"/>
      <c r="AP852" s="213"/>
      <c r="AQ852" s="213"/>
      <c r="AR852" s="213"/>
      <c r="AS852" s="213"/>
      <c r="AT852" s="213"/>
      <c r="AU852" s="213"/>
      <c r="AV852" s="213"/>
      <c r="AW852" s="213"/>
      <c r="AX852" s="213"/>
      <c r="AY852" s="213"/>
    </row>
    <row r="853" spans="1:51" ht="14.6" x14ac:dyDescent="0.4">
      <c r="A853" s="783" t="str">
        <f>Tabla135[[#This Row],[Id Riesgo]]</f>
        <v>RC85</v>
      </c>
      <c r="B853" s="784" t="str">
        <f>Tabla135[[#This Row],[Riesgo]]</f>
        <v/>
      </c>
      <c r="C853" s="776" t="b">
        <f>Tabla135[[#This Row],[Identificado en paso 1 y 2?]]</f>
        <v>0</v>
      </c>
      <c r="D853" s="801" t="str">
        <f>_xlfn.XLOOKUP(Tabla135[[#This Row],[Id Riesgo]],Tabla13[Id Riesgo],Tabla13[Probabilidad],"",1)</f>
        <v/>
      </c>
      <c r="E853" s="801" t="str">
        <f>IF(C853=TRUE,_xlfn.XLOOKUP(Tabla135[[#This Row],[Id Riesgo]],Tabla13[Id Riesgo],Tabla13[Porcentaje Impacto],"",1),"")</f>
        <v/>
      </c>
      <c r="F853" s="290" t="str">
        <f t="shared" ref="F853:F861" si="84">F852</f>
        <v>RC85</v>
      </c>
      <c r="G853" s="414" t="b">
        <f>_xlfn.XLOOKUP(F853,Tabla13[Id Riesgo],Tabla13[Registro diligenciado],FALSE,1)</f>
        <v>0</v>
      </c>
      <c r="H853" s="290" t="str">
        <f>IF(G853,_xlfn.XLOOKUP(F853,Tabla6[Id Riesgo],Tabla6[DESCRIPCIÓN DEL RIESGO],FALSE,1),"")</f>
        <v/>
      </c>
      <c r="I853" s="327" t="str">
        <f>_xlfn.XLOOKUP(Tabla135[[#This Row],[Id Riesgo]],Tabla13[Id Riesgo],Tabla13[Probabilidad])</f>
        <v/>
      </c>
      <c r="J853" s="327" t="str">
        <f>_xlfn.XLOOKUP(Tabla135[[#This Row],[Id Riesgo]],Tabla13[Id Riesgo],Tabla13[Porcentaje Impacto],"",1)</f>
        <v/>
      </c>
      <c r="K853" s="311">
        <v>2</v>
      </c>
      <c r="L853" s="314"/>
      <c r="M853" s="314"/>
      <c r="N853" s="314"/>
      <c r="O853" s="295"/>
      <c r="P853" s="314"/>
      <c r="Q853" s="328" t="str">
        <f>_xlfn.TEXTJOIN(" ",TRUE,Tabla135[[#This Row],[Actividad - Acción ¿Qué?
Inicia con verbo]],Tabla135[[#This Row],[Complemento
(Observaciones o desviaciones)]])</f>
        <v/>
      </c>
      <c r="R853" s="295"/>
      <c r="S853" s="327" t="str">
        <f>_xlfn.XLOOKUP(Tabla135[[#This Row],[Tipo de control]],Tabla7[Tipo de control],Tabla7[Peso],"",1)</f>
        <v/>
      </c>
      <c r="T853" s="290" t="str">
        <f>_xlfn.XLOOKUP(Tabla135[[#This Row],[Tipo de control]],Tabla7[Tipo de control],Tabla7[Afectación matriz],"",1)</f>
        <v/>
      </c>
      <c r="U853" s="295"/>
      <c r="V853" s="327" t="str">
        <f>_xlfn.XLOOKUP(Tabla135[[#This Row],[Implementación]],Tabla11[Implementación],Tabla11[Peso],"",1)</f>
        <v/>
      </c>
      <c r="W853" s="295"/>
      <c r="X853" s="295"/>
      <c r="Y853" s="295"/>
      <c r="Z853" s="295"/>
      <c r="AA853" s="310" t="str">
        <f>IFERROR(Tabla135[[#This Row],[Peso del control]]+Tabla135[[#This Row],[Peso de la implementación]],"")</f>
        <v/>
      </c>
      <c r="AB853" s="310" t="str" cm="1">
        <f t="array" ref="AB853">IFERROR(IF(Tabla135[[#This Row],[Registro diligenciado]]=TRUE,_xlfn.IFS(AND(Tabla135[[#This Row],[No. de Control]]=1,Tabla135[[#This Row],[Desplazamiento en la Matriz]]="Probabilidad"),D853-(D853*Tabla135[[#This Row],[Valor del control]]),AND(Tabla135[[#This Row],[No. de Control]]&gt;1,Tabla135[[#This Row],[Desplazamiento en la Matriz]]="Probabilidad"),AB852-(AB852*Tabla135[[#This Row],[Valor del control]]),AND(Tabla135[[#This Row],[No. de Control]]=1,Tabla135[[#This Row],[Desplazamiento en la Matriz]]="Impacto"),D853,AND(Tabla135[[#This Row],[No. de Control]]&gt;1,Tabla135[[#This Row],[Desplazamiento en la Matriz]]="Impacto"),AB852),""),"")</f>
        <v/>
      </c>
      <c r="AC853" s="310" t="str" cm="1">
        <f t="array" ref="AC853">IFERROR(IF(Tabla135[[#This Row],[Registro diligenciado]]=TRUE,_xlfn.IFS(AND(Tabla135[[#This Row],[No. de Control]]=1,Tabla135[[#This Row],[Desplazamiento en la Matriz]]="Impacto"),E853-(E853*Tabla135[[#This Row],[Valor del control]]),AND(Tabla135[[#This Row],[No. de Control]]&gt;1,Tabla135[[#This Row],[Desplazamiento en la Matriz]]="Impacto"),AC852-(AC852*Tabla135[[#This Row],[Valor del control]]),AND(Tabla135[[#This Row],[No. de Control]]=1,Tabla135[[#This Row],[Desplazamiento en la Matriz]]="Probabilidad"),E853,AND(Tabla135[[#This Row],[No. de Control]]&gt;1,Tabla135[[#This Row],[Desplazamiento en la Matriz]]="Probabilidad"),AC852),""),"")</f>
        <v/>
      </c>
      <c r="AD853" s="310">
        <f>IFERROR(_xlfn.MINIFS(Tabla135[Probabilidad residual],Tabla135[Id Riesgo],Tabla135[[#This Row],[Id Riesgo]]),"")</f>
        <v>0</v>
      </c>
      <c r="AE853" s="310">
        <f>IFERROR(_xlfn.MINIFS(Tabla135[Impacto residual],Tabla135[Id Riesgo],Tabla135[[#This Row],[Id Riesgo]]),"")</f>
        <v>0</v>
      </c>
      <c r="AF853" s="310" t="str" cm="1">
        <f t="array" ref="AF8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3" s="310" t="str" cm="1">
        <f t="array" ref="AG8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3" s="213"/>
      <c r="AJ853" s="801">
        <f>_xlfn.MINIFS(Tabla135[Probabilidad residual],Tabla135[Id Riesgo],Tabla135[[#This Row],[Id Riesgo]])</f>
        <v>0</v>
      </c>
      <c r="AK853" s="801">
        <f>_xlfn.MINIFS(Tabla135[Impacto residual],Tabla135[Id Riesgo],Tabla135[[#This Row],[Id Riesgo]])</f>
        <v>0</v>
      </c>
      <c r="AL853" s="801"/>
      <c r="AM853" s="801"/>
      <c r="AN853" s="213"/>
      <c r="AO853" s="213"/>
      <c r="AP853" s="213"/>
      <c r="AQ853" s="213"/>
      <c r="AR853" s="213"/>
      <c r="AS853" s="213"/>
      <c r="AT853" s="213"/>
      <c r="AU853" s="213"/>
      <c r="AV853" s="213"/>
      <c r="AW853" s="213"/>
      <c r="AX853" s="213"/>
      <c r="AY853" s="213"/>
    </row>
    <row r="854" spans="1:51" ht="14.6" x14ac:dyDescent="0.4">
      <c r="A854" s="783" t="str">
        <f>Tabla135[[#This Row],[Id Riesgo]]</f>
        <v>RC85</v>
      </c>
      <c r="B854" s="784" t="str">
        <f>Tabla135[[#This Row],[Riesgo]]</f>
        <v/>
      </c>
      <c r="C854" s="776" t="b">
        <f>Tabla135[[#This Row],[Identificado en paso 1 y 2?]]</f>
        <v>0</v>
      </c>
      <c r="D854" s="801" t="str">
        <f>_xlfn.XLOOKUP(Tabla135[[#This Row],[Id Riesgo]],Tabla13[Id Riesgo],Tabla13[Probabilidad],"",1)</f>
        <v/>
      </c>
      <c r="E854" s="801" t="str">
        <f>IF(C854=TRUE,_xlfn.XLOOKUP(Tabla135[[#This Row],[Id Riesgo]],Tabla13[Id Riesgo],Tabla13[Porcentaje Impacto],"",1),"")</f>
        <v/>
      </c>
      <c r="F854" s="290" t="str">
        <f t="shared" si="84"/>
        <v>RC85</v>
      </c>
      <c r="G854" s="414" t="b">
        <f>_xlfn.XLOOKUP(F854,Tabla13[Id Riesgo],Tabla13[Registro diligenciado],FALSE,1)</f>
        <v>0</v>
      </c>
      <c r="H854" s="290" t="str">
        <f>IF(G854,_xlfn.XLOOKUP(F854,Tabla6[Id Riesgo],Tabla6[DESCRIPCIÓN DEL RIESGO],FALSE,1),"")</f>
        <v/>
      </c>
      <c r="I854" s="327" t="str">
        <f>_xlfn.XLOOKUP(Tabla135[[#This Row],[Id Riesgo]],Tabla13[Id Riesgo],Tabla13[Probabilidad])</f>
        <v/>
      </c>
      <c r="J854" s="327" t="str">
        <f>_xlfn.XLOOKUP(Tabla135[[#This Row],[Id Riesgo]],Tabla13[Id Riesgo],Tabla13[Porcentaje Impacto],"",1)</f>
        <v/>
      </c>
      <c r="K854" s="311">
        <v>3</v>
      </c>
      <c r="L854" s="314"/>
      <c r="M854" s="314"/>
      <c r="N854" s="314"/>
      <c r="O854" s="295"/>
      <c r="P854" s="314"/>
      <c r="Q854" s="328" t="str">
        <f>_xlfn.TEXTJOIN(" ",TRUE,Tabla135[[#This Row],[Actividad - Acción ¿Qué?
Inicia con verbo]],Tabla135[[#This Row],[Complemento
(Observaciones o desviaciones)]])</f>
        <v/>
      </c>
      <c r="R854" s="295"/>
      <c r="S854" s="327" t="str">
        <f>_xlfn.XLOOKUP(Tabla135[[#This Row],[Tipo de control]],Tabla7[Tipo de control],Tabla7[Peso],"",1)</f>
        <v/>
      </c>
      <c r="T854" s="290" t="str">
        <f>_xlfn.XLOOKUP(Tabla135[[#This Row],[Tipo de control]],Tabla7[Tipo de control],Tabla7[Afectación matriz],"",1)</f>
        <v/>
      </c>
      <c r="U854" s="295"/>
      <c r="V854" s="327" t="str">
        <f>_xlfn.XLOOKUP(Tabla135[[#This Row],[Implementación]],Tabla11[Implementación],Tabla11[Peso],"",1)</f>
        <v/>
      </c>
      <c r="W854" s="295"/>
      <c r="X854" s="295"/>
      <c r="Y854" s="295"/>
      <c r="Z854" s="295"/>
      <c r="AA854" s="310" t="str">
        <f>IFERROR(Tabla135[[#This Row],[Peso del control]]+Tabla135[[#This Row],[Peso de la implementación]],"")</f>
        <v/>
      </c>
      <c r="AB854" s="310" t="str" cm="1">
        <f t="array" ref="AB854">IFERROR(IF(Tabla135[[#This Row],[Registro diligenciado]]=TRUE,_xlfn.IFS(AND(Tabla135[[#This Row],[No. de Control]]=1,Tabla135[[#This Row],[Desplazamiento en la Matriz]]="Probabilidad"),D854-(D854*Tabla135[[#This Row],[Valor del control]]),AND(Tabla135[[#This Row],[No. de Control]]&gt;1,Tabla135[[#This Row],[Desplazamiento en la Matriz]]="Probabilidad"),AB853-(AB853*Tabla135[[#This Row],[Valor del control]]),AND(Tabla135[[#This Row],[No. de Control]]=1,Tabla135[[#This Row],[Desplazamiento en la Matriz]]="Impacto"),D854,AND(Tabla135[[#This Row],[No. de Control]]&gt;1,Tabla135[[#This Row],[Desplazamiento en la Matriz]]="Impacto"),AB853),""),"")</f>
        <v/>
      </c>
      <c r="AC854" s="310" t="str" cm="1">
        <f t="array" ref="AC854">IFERROR(IF(Tabla135[[#This Row],[Registro diligenciado]]=TRUE,_xlfn.IFS(AND(Tabla135[[#This Row],[No. de Control]]=1,Tabla135[[#This Row],[Desplazamiento en la Matriz]]="Impacto"),E854-(E854*Tabla135[[#This Row],[Valor del control]]),AND(Tabla135[[#This Row],[No. de Control]]&gt;1,Tabla135[[#This Row],[Desplazamiento en la Matriz]]="Impacto"),AC853-(AC853*Tabla135[[#This Row],[Valor del control]]),AND(Tabla135[[#This Row],[No. de Control]]=1,Tabla135[[#This Row],[Desplazamiento en la Matriz]]="Probabilidad"),E854,AND(Tabla135[[#This Row],[No. de Control]]&gt;1,Tabla135[[#This Row],[Desplazamiento en la Matriz]]="Probabilidad"),AC853),""),"")</f>
        <v/>
      </c>
      <c r="AD854" s="310">
        <f>IFERROR(_xlfn.MINIFS(Tabla135[Probabilidad residual],Tabla135[Id Riesgo],Tabla135[[#This Row],[Id Riesgo]]),"")</f>
        <v>0</v>
      </c>
      <c r="AE854" s="310">
        <f>IFERROR(_xlfn.MINIFS(Tabla135[Impacto residual],Tabla135[Id Riesgo],Tabla135[[#This Row],[Id Riesgo]]),"")</f>
        <v>0</v>
      </c>
      <c r="AF854" s="310" t="str" cm="1">
        <f t="array" ref="AF8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4" s="310" t="str" cm="1">
        <f t="array" ref="AG8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4" s="213"/>
      <c r="AJ854" s="801">
        <f>_xlfn.MINIFS(Tabla135[Probabilidad residual],Tabla135[Id Riesgo],Tabla135[[#This Row],[Id Riesgo]])</f>
        <v>0</v>
      </c>
      <c r="AK854" s="801">
        <f>_xlfn.MINIFS(Tabla135[Impacto residual],Tabla135[Id Riesgo],Tabla135[[#This Row],[Id Riesgo]])</f>
        <v>0</v>
      </c>
      <c r="AL854" s="801"/>
      <c r="AM854" s="801"/>
      <c r="AN854" s="213"/>
      <c r="AO854" s="213"/>
      <c r="AP854" s="213"/>
      <c r="AQ854" s="213"/>
      <c r="AR854" s="213"/>
      <c r="AS854" s="213"/>
      <c r="AT854" s="213"/>
      <c r="AU854" s="213"/>
      <c r="AV854" s="213"/>
      <c r="AW854" s="213"/>
      <c r="AX854" s="213"/>
      <c r="AY854" s="213"/>
    </row>
    <row r="855" spans="1:51" ht="14.6" x14ac:dyDescent="0.4">
      <c r="A855" s="783" t="str">
        <f>Tabla135[[#This Row],[Id Riesgo]]</f>
        <v>RC85</v>
      </c>
      <c r="B855" s="784" t="str">
        <f>Tabla135[[#This Row],[Riesgo]]</f>
        <v/>
      </c>
      <c r="C855" s="776" t="b">
        <f>Tabla135[[#This Row],[Identificado en paso 1 y 2?]]</f>
        <v>0</v>
      </c>
      <c r="D855" s="801" t="str">
        <f>_xlfn.XLOOKUP(Tabla135[[#This Row],[Id Riesgo]],Tabla13[Id Riesgo],Tabla13[Probabilidad],"",1)</f>
        <v/>
      </c>
      <c r="E855" s="801" t="str">
        <f>IF(C855=TRUE,_xlfn.XLOOKUP(Tabla135[[#This Row],[Id Riesgo]],Tabla13[Id Riesgo],Tabla13[Porcentaje Impacto],"",1),"")</f>
        <v/>
      </c>
      <c r="F855" s="290" t="str">
        <f t="shared" si="84"/>
        <v>RC85</v>
      </c>
      <c r="G855" s="414" t="b">
        <f>_xlfn.XLOOKUP(F855,Tabla13[Id Riesgo],Tabla13[Registro diligenciado],FALSE,1)</f>
        <v>0</v>
      </c>
      <c r="H855" s="290" t="str">
        <f>IF(G855,_xlfn.XLOOKUP(F855,Tabla6[Id Riesgo],Tabla6[DESCRIPCIÓN DEL RIESGO],FALSE,1),"")</f>
        <v/>
      </c>
      <c r="I855" s="327" t="str">
        <f>_xlfn.XLOOKUP(Tabla135[[#This Row],[Id Riesgo]],Tabla13[Id Riesgo],Tabla13[Probabilidad])</f>
        <v/>
      </c>
      <c r="J855" s="327" t="str">
        <f>_xlfn.XLOOKUP(Tabla135[[#This Row],[Id Riesgo]],Tabla13[Id Riesgo],Tabla13[Porcentaje Impacto],"",1)</f>
        <v/>
      </c>
      <c r="K855" s="311">
        <v>4</v>
      </c>
      <c r="L855" s="314"/>
      <c r="M855" s="314"/>
      <c r="N855" s="314"/>
      <c r="O855" s="295"/>
      <c r="P855" s="314"/>
      <c r="Q855" s="328" t="str">
        <f>_xlfn.TEXTJOIN(" ",TRUE,Tabla135[[#This Row],[Actividad - Acción ¿Qué?
Inicia con verbo]],Tabla135[[#This Row],[Complemento
(Observaciones o desviaciones)]])</f>
        <v/>
      </c>
      <c r="R855" s="295"/>
      <c r="S855" s="327" t="str">
        <f>_xlfn.XLOOKUP(Tabla135[[#This Row],[Tipo de control]],Tabla7[Tipo de control],Tabla7[Peso],"",1)</f>
        <v/>
      </c>
      <c r="T855" s="290" t="str">
        <f>_xlfn.XLOOKUP(Tabla135[[#This Row],[Tipo de control]],Tabla7[Tipo de control],Tabla7[Afectación matriz],"",1)</f>
        <v/>
      </c>
      <c r="U855" s="295"/>
      <c r="V855" s="327" t="str">
        <f>_xlfn.XLOOKUP(Tabla135[[#This Row],[Implementación]],Tabla11[Implementación],Tabla11[Peso],"",1)</f>
        <v/>
      </c>
      <c r="W855" s="295"/>
      <c r="X855" s="295"/>
      <c r="Y855" s="295"/>
      <c r="Z855" s="295"/>
      <c r="AA855" s="310" t="str">
        <f>IFERROR(Tabla135[[#This Row],[Peso del control]]+Tabla135[[#This Row],[Peso de la implementación]],"")</f>
        <v/>
      </c>
      <c r="AB855" s="310" t="str" cm="1">
        <f t="array" ref="AB855">IFERROR(IF(Tabla135[[#This Row],[Registro diligenciado]]=TRUE,_xlfn.IFS(AND(Tabla135[[#This Row],[No. de Control]]=1,Tabla135[[#This Row],[Desplazamiento en la Matriz]]="Probabilidad"),D855-(D855*Tabla135[[#This Row],[Valor del control]]),AND(Tabla135[[#This Row],[No. de Control]]&gt;1,Tabla135[[#This Row],[Desplazamiento en la Matriz]]="Probabilidad"),AB854-(AB854*Tabla135[[#This Row],[Valor del control]]),AND(Tabla135[[#This Row],[No. de Control]]=1,Tabla135[[#This Row],[Desplazamiento en la Matriz]]="Impacto"),D855,AND(Tabla135[[#This Row],[No. de Control]]&gt;1,Tabla135[[#This Row],[Desplazamiento en la Matriz]]="Impacto"),AB854),""),"")</f>
        <v/>
      </c>
      <c r="AC855" s="310" t="str" cm="1">
        <f t="array" ref="AC855">IFERROR(IF(Tabla135[[#This Row],[Registro diligenciado]]=TRUE,_xlfn.IFS(AND(Tabla135[[#This Row],[No. de Control]]=1,Tabla135[[#This Row],[Desplazamiento en la Matriz]]="Impacto"),E855-(E855*Tabla135[[#This Row],[Valor del control]]),AND(Tabla135[[#This Row],[No. de Control]]&gt;1,Tabla135[[#This Row],[Desplazamiento en la Matriz]]="Impacto"),AC854-(AC854*Tabla135[[#This Row],[Valor del control]]),AND(Tabla135[[#This Row],[No. de Control]]=1,Tabla135[[#This Row],[Desplazamiento en la Matriz]]="Probabilidad"),E855,AND(Tabla135[[#This Row],[No. de Control]]&gt;1,Tabla135[[#This Row],[Desplazamiento en la Matriz]]="Probabilidad"),AC854),""),"")</f>
        <v/>
      </c>
      <c r="AD855" s="310">
        <f>IFERROR(_xlfn.MINIFS(Tabla135[Probabilidad residual],Tabla135[Id Riesgo],Tabla135[[#This Row],[Id Riesgo]]),"")</f>
        <v>0</v>
      </c>
      <c r="AE855" s="310">
        <f>IFERROR(_xlfn.MINIFS(Tabla135[Impacto residual],Tabla135[Id Riesgo],Tabla135[[#This Row],[Id Riesgo]]),"")</f>
        <v>0</v>
      </c>
      <c r="AF855" s="310" t="str" cm="1">
        <f t="array" ref="AF8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5" s="310" t="str" cm="1">
        <f t="array" ref="AG8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5" s="213"/>
      <c r="AJ855" s="801">
        <f>_xlfn.MINIFS(Tabla135[Probabilidad residual],Tabla135[Id Riesgo],Tabla135[[#This Row],[Id Riesgo]])</f>
        <v>0</v>
      </c>
      <c r="AK855" s="801">
        <f>_xlfn.MINIFS(Tabla135[Impacto residual],Tabla135[Id Riesgo],Tabla135[[#This Row],[Id Riesgo]])</f>
        <v>0</v>
      </c>
      <c r="AL855" s="801"/>
      <c r="AM855" s="801"/>
      <c r="AN855" s="213"/>
      <c r="AO855" s="213"/>
      <c r="AP855" s="213"/>
      <c r="AQ855" s="213"/>
      <c r="AR855" s="213"/>
      <c r="AS855" s="213"/>
      <c r="AT855" s="213"/>
      <c r="AU855" s="213"/>
      <c r="AV855" s="213"/>
      <c r="AW855" s="213"/>
      <c r="AX855" s="213"/>
      <c r="AY855" s="213"/>
    </row>
    <row r="856" spans="1:51" ht="14.6" x14ac:dyDescent="0.4">
      <c r="A856" s="783" t="str">
        <f>Tabla135[[#This Row],[Id Riesgo]]</f>
        <v>RC85</v>
      </c>
      <c r="B856" s="784" t="str">
        <f>Tabla135[[#This Row],[Riesgo]]</f>
        <v/>
      </c>
      <c r="C856" s="776" t="b">
        <f>Tabla135[[#This Row],[Identificado en paso 1 y 2?]]</f>
        <v>0</v>
      </c>
      <c r="D856" s="801" t="str">
        <f>_xlfn.XLOOKUP(Tabla135[[#This Row],[Id Riesgo]],Tabla13[Id Riesgo],Tabla13[Probabilidad],"",1)</f>
        <v/>
      </c>
      <c r="E856" s="801" t="str">
        <f>IF(C856=TRUE,_xlfn.XLOOKUP(Tabla135[[#This Row],[Id Riesgo]],Tabla13[Id Riesgo],Tabla13[Porcentaje Impacto],"",1),"")</f>
        <v/>
      </c>
      <c r="F856" s="290" t="str">
        <f t="shared" si="84"/>
        <v>RC85</v>
      </c>
      <c r="G856" s="414" t="b">
        <f>_xlfn.XLOOKUP(F856,Tabla13[Id Riesgo],Tabla13[Registro diligenciado],FALSE,1)</f>
        <v>0</v>
      </c>
      <c r="H856" s="290" t="str">
        <f>IF(G856,_xlfn.XLOOKUP(F856,Tabla6[Id Riesgo],Tabla6[DESCRIPCIÓN DEL RIESGO],FALSE,1),"")</f>
        <v/>
      </c>
      <c r="I856" s="327" t="str">
        <f>_xlfn.XLOOKUP(Tabla135[[#This Row],[Id Riesgo]],Tabla13[Id Riesgo],Tabla13[Probabilidad])</f>
        <v/>
      </c>
      <c r="J856" s="327" t="str">
        <f>_xlfn.XLOOKUP(Tabla135[[#This Row],[Id Riesgo]],Tabla13[Id Riesgo],Tabla13[Porcentaje Impacto],"",1)</f>
        <v/>
      </c>
      <c r="K856" s="311">
        <v>5</v>
      </c>
      <c r="L856" s="314"/>
      <c r="M856" s="314"/>
      <c r="N856" s="314"/>
      <c r="O856" s="295"/>
      <c r="P856" s="314"/>
      <c r="Q856" s="328" t="str">
        <f>_xlfn.TEXTJOIN(" ",TRUE,Tabla135[[#This Row],[Actividad - Acción ¿Qué?
Inicia con verbo]],Tabla135[[#This Row],[Complemento
(Observaciones o desviaciones)]])</f>
        <v/>
      </c>
      <c r="R856" s="295"/>
      <c r="S856" s="327" t="str">
        <f>_xlfn.XLOOKUP(Tabla135[[#This Row],[Tipo de control]],Tabla7[Tipo de control],Tabla7[Peso],"",1)</f>
        <v/>
      </c>
      <c r="T856" s="290" t="str">
        <f>_xlfn.XLOOKUP(Tabla135[[#This Row],[Tipo de control]],Tabla7[Tipo de control],Tabla7[Afectación matriz],"",1)</f>
        <v/>
      </c>
      <c r="U856" s="295"/>
      <c r="V856" s="327" t="str">
        <f>_xlfn.XLOOKUP(Tabla135[[#This Row],[Implementación]],Tabla11[Implementación],Tabla11[Peso],"",1)</f>
        <v/>
      </c>
      <c r="W856" s="295"/>
      <c r="X856" s="295"/>
      <c r="Y856" s="295"/>
      <c r="Z856" s="295"/>
      <c r="AA856" s="310" t="str">
        <f>IFERROR(Tabla135[[#This Row],[Peso del control]]+Tabla135[[#This Row],[Peso de la implementación]],"")</f>
        <v/>
      </c>
      <c r="AB856" s="310" t="str" cm="1">
        <f t="array" ref="AB856">IFERROR(IF(Tabla135[[#This Row],[Registro diligenciado]]=TRUE,_xlfn.IFS(AND(Tabla135[[#This Row],[No. de Control]]=1,Tabla135[[#This Row],[Desplazamiento en la Matriz]]="Probabilidad"),D856-(D856*Tabla135[[#This Row],[Valor del control]]),AND(Tabla135[[#This Row],[No. de Control]]&gt;1,Tabla135[[#This Row],[Desplazamiento en la Matriz]]="Probabilidad"),AB855-(AB855*Tabla135[[#This Row],[Valor del control]]),AND(Tabla135[[#This Row],[No. de Control]]=1,Tabla135[[#This Row],[Desplazamiento en la Matriz]]="Impacto"),D856,AND(Tabla135[[#This Row],[No. de Control]]&gt;1,Tabla135[[#This Row],[Desplazamiento en la Matriz]]="Impacto"),AB855),""),"")</f>
        <v/>
      </c>
      <c r="AC856" s="310" t="str" cm="1">
        <f t="array" ref="AC856">IFERROR(IF(Tabla135[[#This Row],[Registro diligenciado]]=TRUE,_xlfn.IFS(AND(Tabla135[[#This Row],[No. de Control]]=1,Tabla135[[#This Row],[Desplazamiento en la Matriz]]="Impacto"),E856-(E856*Tabla135[[#This Row],[Valor del control]]),AND(Tabla135[[#This Row],[No. de Control]]&gt;1,Tabla135[[#This Row],[Desplazamiento en la Matriz]]="Impacto"),AC855-(AC855*Tabla135[[#This Row],[Valor del control]]),AND(Tabla135[[#This Row],[No. de Control]]=1,Tabla135[[#This Row],[Desplazamiento en la Matriz]]="Probabilidad"),E856,AND(Tabla135[[#This Row],[No. de Control]]&gt;1,Tabla135[[#This Row],[Desplazamiento en la Matriz]]="Probabilidad"),AC855),""),"")</f>
        <v/>
      </c>
      <c r="AD856" s="310">
        <f>IFERROR(_xlfn.MINIFS(Tabla135[Probabilidad residual],Tabla135[Id Riesgo],Tabla135[[#This Row],[Id Riesgo]]),"")</f>
        <v>0</v>
      </c>
      <c r="AE856" s="310">
        <f>IFERROR(_xlfn.MINIFS(Tabla135[Impacto residual],Tabla135[Id Riesgo],Tabla135[[#This Row],[Id Riesgo]]),"")</f>
        <v>0</v>
      </c>
      <c r="AF856" s="310" t="str" cm="1">
        <f t="array" ref="AF8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6" s="310" t="str" cm="1">
        <f t="array" ref="AG8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6" s="213"/>
      <c r="AJ856" s="801">
        <f>_xlfn.MINIFS(Tabla135[Probabilidad residual],Tabla135[Id Riesgo],Tabla135[[#This Row],[Id Riesgo]])</f>
        <v>0</v>
      </c>
      <c r="AK856" s="801">
        <f>_xlfn.MINIFS(Tabla135[Impacto residual],Tabla135[Id Riesgo],Tabla135[[#This Row],[Id Riesgo]])</f>
        <v>0</v>
      </c>
      <c r="AL856" s="801"/>
      <c r="AM856" s="801"/>
      <c r="AN856" s="213"/>
      <c r="AO856" s="213"/>
      <c r="AP856" s="213"/>
      <c r="AQ856" s="213"/>
      <c r="AR856" s="213"/>
      <c r="AS856" s="213"/>
      <c r="AT856" s="213"/>
      <c r="AU856" s="213"/>
      <c r="AV856" s="213"/>
      <c r="AW856" s="213"/>
      <c r="AX856" s="213"/>
      <c r="AY856" s="213"/>
    </row>
    <row r="857" spans="1:51" ht="14.6" x14ac:dyDescent="0.4">
      <c r="A857" s="783" t="str">
        <f>Tabla135[[#This Row],[Id Riesgo]]</f>
        <v>RC85</v>
      </c>
      <c r="B857" s="784" t="str">
        <f>Tabla135[[#This Row],[Riesgo]]</f>
        <v/>
      </c>
      <c r="C857" s="776" t="b">
        <f>Tabla135[[#This Row],[Identificado en paso 1 y 2?]]</f>
        <v>0</v>
      </c>
      <c r="D857" s="801" t="str">
        <f>_xlfn.XLOOKUP(Tabla135[[#This Row],[Id Riesgo]],Tabla13[Id Riesgo],Tabla13[Probabilidad],"",1)</f>
        <v/>
      </c>
      <c r="E857" s="801" t="str">
        <f>IF(C857=TRUE,_xlfn.XLOOKUP(Tabla135[[#This Row],[Id Riesgo]],Tabla13[Id Riesgo],Tabla13[Porcentaje Impacto],"",1),"")</f>
        <v/>
      </c>
      <c r="F857" s="290" t="str">
        <f t="shared" si="84"/>
        <v>RC85</v>
      </c>
      <c r="G857" s="414" t="b">
        <f>_xlfn.XLOOKUP(F857,Tabla13[Id Riesgo],Tabla13[Registro diligenciado],FALSE,1)</f>
        <v>0</v>
      </c>
      <c r="H857" s="290" t="str">
        <f>IF(G857,_xlfn.XLOOKUP(F857,Tabla6[Id Riesgo],Tabla6[DESCRIPCIÓN DEL RIESGO],FALSE,1),"")</f>
        <v/>
      </c>
      <c r="I857" s="327" t="str">
        <f>_xlfn.XLOOKUP(Tabla135[[#This Row],[Id Riesgo]],Tabla13[Id Riesgo],Tabla13[Probabilidad])</f>
        <v/>
      </c>
      <c r="J857" s="327" t="str">
        <f>_xlfn.XLOOKUP(Tabla135[[#This Row],[Id Riesgo]],Tabla13[Id Riesgo],Tabla13[Porcentaje Impacto],"",1)</f>
        <v/>
      </c>
      <c r="K857" s="311">
        <v>6</v>
      </c>
      <c r="L857" s="314"/>
      <c r="M857" s="314"/>
      <c r="N857" s="314"/>
      <c r="O857" s="295"/>
      <c r="P857" s="314"/>
      <c r="Q857" s="328" t="str">
        <f>_xlfn.TEXTJOIN(" ",TRUE,Tabla135[[#This Row],[Actividad - Acción ¿Qué?
Inicia con verbo]],Tabla135[[#This Row],[Complemento
(Observaciones o desviaciones)]])</f>
        <v/>
      </c>
      <c r="R857" s="295"/>
      <c r="S857" s="327" t="str">
        <f>_xlfn.XLOOKUP(Tabla135[[#This Row],[Tipo de control]],Tabla7[Tipo de control],Tabla7[Peso],"",1)</f>
        <v/>
      </c>
      <c r="T857" s="290" t="str">
        <f>_xlfn.XLOOKUP(Tabla135[[#This Row],[Tipo de control]],Tabla7[Tipo de control],Tabla7[Afectación matriz],"",1)</f>
        <v/>
      </c>
      <c r="U857" s="295"/>
      <c r="V857" s="327" t="str">
        <f>_xlfn.XLOOKUP(Tabla135[[#This Row],[Implementación]],Tabla11[Implementación],Tabla11[Peso],"",1)</f>
        <v/>
      </c>
      <c r="W857" s="295"/>
      <c r="X857" s="295"/>
      <c r="Y857" s="295"/>
      <c r="Z857" s="295"/>
      <c r="AA857" s="310" t="str">
        <f>IFERROR(Tabla135[[#This Row],[Peso del control]]+Tabla135[[#This Row],[Peso de la implementación]],"")</f>
        <v/>
      </c>
      <c r="AB857" s="310" t="str" cm="1">
        <f t="array" ref="AB857">IFERROR(IF(Tabla135[[#This Row],[Registro diligenciado]]=TRUE,_xlfn.IFS(AND(Tabla135[[#This Row],[No. de Control]]=1,Tabla135[[#This Row],[Desplazamiento en la Matriz]]="Probabilidad"),D857-(D857*Tabla135[[#This Row],[Valor del control]]),AND(Tabla135[[#This Row],[No. de Control]]&gt;1,Tabla135[[#This Row],[Desplazamiento en la Matriz]]="Probabilidad"),AB856-(AB856*Tabla135[[#This Row],[Valor del control]]),AND(Tabla135[[#This Row],[No. de Control]]=1,Tabla135[[#This Row],[Desplazamiento en la Matriz]]="Impacto"),D857,AND(Tabla135[[#This Row],[No. de Control]]&gt;1,Tabla135[[#This Row],[Desplazamiento en la Matriz]]="Impacto"),AB856),""),"")</f>
        <v/>
      </c>
      <c r="AC857" s="310" t="str" cm="1">
        <f t="array" ref="AC857">IFERROR(IF(Tabla135[[#This Row],[Registro diligenciado]]=TRUE,_xlfn.IFS(AND(Tabla135[[#This Row],[No. de Control]]=1,Tabla135[[#This Row],[Desplazamiento en la Matriz]]="Impacto"),E857-(E857*Tabla135[[#This Row],[Valor del control]]),AND(Tabla135[[#This Row],[No. de Control]]&gt;1,Tabla135[[#This Row],[Desplazamiento en la Matriz]]="Impacto"),AC856-(AC856*Tabla135[[#This Row],[Valor del control]]),AND(Tabla135[[#This Row],[No. de Control]]=1,Tabla135[[#This Row],[Desplazamiento en la Matriz]]="Probabilidad"),E857,AND(Tabla135[[#This Row],[No. de Control]]&gt;1,Tabla135[[#This Row],[Desplazamiento en la Matriz]]="Probabilidad"),AC856),""),"")</f>
        <v/>
      </c>
      <c r="AD857" s="310">
        <f>IFERROR(_xlfn.MINIFS(Tabla135[Probabilidad residual],Tabla135[Id Riesgo],Tabla135[[#This Row],[Id Riesgo]]),"")</f>
        <v>0</v>
      </c>
      <c r="AE857" s="310">
        <f>IFERROR(_xlfn.MINIFS(Tabla135[Impacto residual],Tabla135[Id Riesgo],Tabla135[[#This Row],[Id Riesgo]]),"")</f>
        <v>0</v>
      </c>
      <c r="AF857" s="310" t="str" cm="1">
        <f t="array" ref="AF8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7" s="310" t="str" cm="1">
        <f t="array" ref="AG8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7" s="213"/>
      <c r="AJ857" s="801">
        <f>_xlfn.MINIFS(Tabla135[Probabilidad residual],Tabla135[Id Riesgo],Tabla135[[#This Row],[Id Riesgo]])</f>
        <v>0</v>
      </c>
      <c r="AK857" s="801">
        <f>_xlfn.MINIFS(Tabla135[Impacto residual],Tabla135[Id Riesgo],Tabla135[[#This Row],[Id Riesgo]])</f>
        <v>0</v>
      </c>
      <c r="AL857" s="801"/>
      <c r="AM857" s="801"/>
      <c r="AN857" s="213"/>
      <c r="AO857" s="213"/>
      <c r="AP857" s="213"/>
      <c r="AQ857" s="213"/>
      <c r="AR857" s="213"/>
      <c r="AS857" s="213"/>
      <c r="AT857" s="213"/>
      <c r="AU857" s="213"/>
      <c r="AV857" s="213"/>
      <c r="AW857" s="213"/>
      <c r="AX857" s="213"/>
      <c r="AY857" s="213"/>
    </row>
    <row r="858" spans="1:51" ht="14.6" x14ac:dyDescent="0.4">
      <c r="A858" s="783" t="str">
        <f>Tabla135[[#This Row],[Id Riesgo]]</f>
        <v>RC85</v>
      </c>
      <c r="B858" s="784" t="str">
        <f>Tabla135[[#This Row],[Riesgo]]</f>
        <v/>
      </c>
      <c r="C858" s="776" t="b">
        <f>Tabla135[[#This Row],[Identificado en paso 1 y 2?]]</f>
        <v>0</v>
      </c>
      <c r="D858" s="801" t="str">
        <f>_xlfn.XLOOKUP(Tabla135[[#This Row],[Id Riesgo]],Tabla13[Id Riesgo],Tabla13[Probabilidad],"",1)</f>
        <v/>
      </c>
      <c r="E858" s="801" t="str">
        <f>IF(C858=TRUE,_xlfn.XLOOKUP(Tabla135[[#This Row],[Id Riesgo]],Tabla13[Id Riesgo],Tabla13[Porcentaje Impacto],"",1),"")</f>
        <v/>
      </c>
      <c r="F858" s="290" t="str">
        <f t="shared" si="84"/>
        <v>RC85</v>
      </c>
      <c r="G858" s="414" t="b">
        <f>_xlfn.XLOOKUP(F858,Tabla13[Id Riesgo],Tabla13[Registro diligenciado],FALSE,1)</f>
        <v>0</v>
      </c>
      <c r="H858" s="290" t="str">
        <f>IF(G858,_xlfn.XLOOKUP(F858,Tabla6[Id Riesgo],Tabla6[DESCRIPCIÓN DEL RIESGO],FALSE,1),"")</f>
        <v/>
      </c>
      <c r="I858" s="327" t="str">
        <f>_xlfn.XLOOKUP(Tabla135[[#This Row],[Id Riesgo]],Tabla13[Id Riesgo],Tabla13[Probabilidad])</f>
        <v/>
      </c>
      <c r="J858" s="327" t="str">
        <f>_xlfn.XLOOKUP(Tabla135[[#This Row],[Id Riesgo]],Tabla13[Id Riesgo],Tabla13[Porcentaje Impacto],"",1)</f>
        <v/>
      </c>
      <c r="K858" s="311">
        <v>7</v>
      </c>
      <c r="L858" s="314"/>
      <c r="M858" s="314"/>
      <c r="N858" s="314"/>
      <c r="O858" s="295"/>
      <c r="P858" s="314"/>
      <c r="Q858" s="328" t="str">
        <f>_xlfn.TEXTJOIN(" ",TRUE,Tabla135[[#This Row],[Actividad - Acción ¿Qué?
Inicia con verbo]],Tabla135[[#This Row],[Complemento
(Observaciones o desviaciones)]])</f>
        <v/>
      </c>
      <c r="R858" s="295"/>
      <c r="S858" s="327" t="str">
        <f>_xlfn.XLOOKUP(Tabla135[[#This Row],[Tipo de control]],Tabla7[Tipo de control],Tabla7[Peso],"",1)</f>
        <v/>
      </c>
      <c r="T858" s="290" t="str">
        <f>_xlfn.XLOOKUP(Tabla135[[#This Row],[Tipo de control]],Tabla7[Tipo de control],Tabla7[Afectación matriz],"",1)</f>
        <v/>
      </c>
      <c r="U858" s="295"/>
      <c r="V858" s="327" t="str">
        <f>_xlfn.XLOOKUP(Tabla135[[#This Row],[Implementación]],Tabla11[Implementación],Tabla11[Peso],"",1)</f>
        <v/>
      </c>
      <c r="W858" s="295"/>
      <c r="X858" s="295"/>
      <c r="Y858" s="295"/>
      <c r="Z858" s="295"/>
      <c r="AA858" s="310" t="str">
        <f>IFERROR(Tabla135[[#This Row],[Peso del control]]+Tabla135[[#This Row],[Peso de la implementación]],"")</f>
        <v/>
      </c>
      <c r="AB858" s="310" t="str" cm="1">
        <f t="array" ref="AB858">IFERROR(IF(Tabla135[[#This Row],[Registro diligenciado]]=TRUE,_xlfn.IFS(AND(Tabla135[[#This Row],[No. de Control]]=1,Tabla135[[#This Row],[Desplazamiento en la Matriz]]="Probabilidad"),D858-(D858*Tabla135[[#This Row],[Valor del control]]),AND(Tabla135[[#This Row],[No. de Control]]&gt;1,Tabla135[[#This Row],[Desplazamiento en la Matriz]]="Probabilidad"),AB857-(AB857*Tabla135[[#This Row],[Valor del control]]),AND(Tabla135[[#This Row],[No. de Control]]=1,Tabla135[[#This Row],[Desplazamiento en la Matriz]]="Impacto"),D858,AND(Tabla135[[#This Row],[No. de Control]]&gt;1,Tabla135[[#This Row],[Desplazamiento en la Matriz]]="Impacto"),AB857),""),"")</f>
        <v/>
      </c>
      <c r="AC858" s="310" t="str" cm="1">
        <f t="array" ref="AC858">IFERROR(IF(Tabla135[[#This Row],[Registro diligenciado]]=TRUE,_xlfn.IFS(AND(Tabla135[[#This Row],[No. de Control]]=1,Tabla135[[#This Row],[Desplazamiento en la Matriz]]="Impacto"),E858-(E858*Tabla135[[#This Row],[Valor del control]]),AND(Tabla135[[#This Row],[No. de Control]]&gt;1,Tabla135[[#This Row],[Desplazamiento en la Matriz]]="Impacto"),AC857-(AC857*Tabla135[[#This Row],[Valor del control]]),AND(Tabla135[[#This Row],[No. de Control]]=1,Tabla135[[#This Row],[Desplazamiento en la Matriz]]="Probabilidad"),E858,AND(Tabla135[[#This Row],[No. de Control]]&gt;1,Tabla135[[#This Row],[Desplazamiento en la Matriz]]="Probabilidad"),AC857),""),"")</f>
        <v/>
      </c>
      <c r="AD858" s="310">
        <f>IFERROR(_xlfn.MINIFS(Tabla135[Probabilidad residual],Tabla135[Id Riesgo],Tabla135[[#This Row],[Id Riesgo]]),"")</f>
        <v>0</v>
      </c>
      <c r="AE858" s="310">
        <f>IFERROR(_xlfn.MINIFS(Tabla135[Impacto residual],Tabla135[Id Riesgo],Tabla135[[#This Row],[Id Riesgo]]),"")</f>
        <v>0</v>
      </c>
      <c r="AF858" s="310" t="str" cm="1">
        <f t="array" ref="AF8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8" s="310" t="str" cm="1">
        <f t="array" ref="AG8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8" s="213"/>
      <c r="AJ858" s="801">
        <f>_xlfn.MINIFS(Tabla135[Probabilidad residual],Tabla135[Id Riesgo],Tabla135[[#This Row],[Id Riesgo]])</f>
        <v>0</v>
      </c>
      <c r="AK858" s="801">
        <f>_xlfn.MINIFS(Tabla135[Impacto residual],Tabla135[Id Riesgo],Tabla135[[#This Row],[Id Riesgo]])</f>
        <v>0</v>
      </c>
      <c r="AL858" s="801"/>
      <c r="AM858" s="801"/>
      <c r="AN858" s="213"/>
      <c r="AO858" s="213"/>
      <c r="AP858" s="213"/>
      <c r="AQ858" s="213"/>
      <c r="AR858" s="213"/>
      <c r="AS858" s="213"/>
      <c r="AT858" s="213"/>
      <c r="AU858" s="213"/>
      <c r="AV858" s="213"/>
      <c r="AW858" s="213"/>
      <c r="AX858" s="213"/>
      <c r="AY858" s="213"/>
    </row>
    <row r="859" spans="1:51" ht="14.6" x14ac:dyDescent="0.4">
      <c r="A859" s="783" t="str">
        <f>Tabla135[[#This Row],[Id Riesgo]]</f>
        <v>RC85</v>
      </c>
      <c r="B859" s="784" t="str">
        <f>Tabla135[[#This Row],[Riesgo]]</f>
        <v/>
      </c>
      <c r="C859" s="776" t="b">
        <f>Tabla135[[#This Row],[Identificado en paso 1 y 2?]]</f>
        <v>0</v>
      </c>
      <c r="D859" s="801" t="str">
        <f>_xlfn.XLOOKUP(Tabla135[[#This Row],[Id Riesgo]],Tabla13[Id Riesgo],Tabla13[Probabilidad],"",1)</f>
        <v/>
      </c>
      <c r="E859" s="801" t="str">
        <f>IF(C859=TRUE,_xlfn.XLOOKUP(Tabla135[[#This Row],[Id Riesgo]],Tabla13[Id Riesgo],Tabla13[Porcentaje Impacto],"",1),"")</f>
        <v/>
      </c>
      <c r="F859" s="290" t="str">
        <f t="shared" si="84"/>
        <v>RC85</v>
      </c>
      <c r="G859" s="414" t="b">
        <f>_xlfn.XLOOKUP(F859,Tabla13[Id Riesgo],Tabla13[Registro diligenciado],FALSE,1)</f>
        <v>0</v>
      </c>
      <c r="H859" s="290" t="str">
        <f>IF(G859,_xlfn.XLOOKUP(F859,Tabla6[Id Riesgo],Tabla6[DESCRIPCIÓN DEL RIESGO],FALSE,1),"")</f>
        <v/>
      </c>
      <c r="I859" s="327" t="str">
        <f>_xlfn.XLOOKUP(Tabla135[[#This Row],[Id Riesgo]],Tabla13[Id Riesgo],Tabla13[Probabilidad])</f>
        <v/>
      </c>
      <c r="J859" s="327" t="str">
        <f>_xlfn.XLOOKUP(Tabla135[[#This Row],[Id Riesgo]],Tabla13[Id Riesgo],Tabla13[Porcentaje Impacto],"",1)</f>
        <v/>
      </c>
      <c r="K859" s="311">
        <v>8</v>
      </c>
      <c r="L859" s="314"/>
      <c r="M859" s="314"/>
      <c r="N859" s="314"/>
      <c r="O859" s="295"/>
      <c r="P859" s="314"/>
      <c r="Q859" s="328" t="str">
        <f>_xlfn.TEXTJOIN(" ",TRUE,Tabla135[[#This Row],[Actividad - Acción ¿Qué?
Inicia con verbo]],Tabla135[[#This Row],[Complemento
(Observaciones o desviaciones)]])</f>
        <v/>
      </c>
      <c r="R859" s="295"/>
      <c r="S859" s="327" t="str">
        <f>_xlfn.XLOOKUP(Tabla135[[#This Row],[Tipo de control]],Tabla7[Tipo de control],Tabla7[Peso],"",1)</f>
        <v/>
      </c>
      <c r="T859" s="290" t="str">
        <f>_xlfn.XLOOKUP(Tabla135[[#This Row],[Tipo de control]],Tabla7[Tipo de control],Tabla7[Afectación matriz],"",1)</f>
        <v/>
      </c>
      <c r="U859" s="295"/>
      <c r="V859" s="327" t="str">
        <f>_xlfn.XLOOKUP(Tabla135[[#This Row],[Implementación]],Tabla11[Implementación],Tabla11[Peso],"",1)</f>
        <v/>
      </c>
      <c r="W859" s="295"/>
      <c r="X859" s="295"/>
      <c r="Y859" s="295"/>
      <c r="Z859" s="295"/>
      <c r="AA859" s="310" t="str">
        <f>IFERROR(Tabla135[[#This Row],[Peso del control]]+Tabla135[[#This Row],[Peso de la implementación]],"")</f>
        <v/>
      </c>
      <c r="AB859" s="310" t="str" cm="1">
        <f t="array" ref="AB859">IFERROR(IF(Tabla135[[#This Row],[Registro diligenciado]]=TRUE,_xlfn.IFS(AND(Tabla135[[#This Row],[No. de Control]]=1,Tabla135[[#This Row],[Desplazamiento en la Matriz]]="Probabilidad"),D859-(D859*Tabla135[[#This Row],[Valor del control]]),AND(Tabla135[[#This Row],[No. de Control]]&gt;1,Tabla135[[#This Row],[Desplazamiento en la Matriz]]="Probabilidad"),AB858-(AB858*Tabla135[[#This Row],[Valor del control]]),AND(Tabla135[[#This Row],[No. de Control]]=1,Tabla135[[#This Row],[Desplazamiento en la Matriz]]="Impacto"),D859,AND(Tabla135[[#This Row],[No. de Control]]&gt;1,Tabla135[[#This Row],[Desplazamiento en la Matriz]]="Impacto"),AB858),""),"")</f>
        <v/>
      </c>
      <c r="AC859" s="310" t="str" cm="1">
        <f t="array" ref="AC859">IFERROR(IF(Tabla135[[#This Row],[Registro diligenciado]]=TRUE,_xlfn.IFS(AND(Tabla135[[#This Row],[No. de Control]]=1,Tabla135[[#This Row],[Desplazamiento en la Matriz]]="Impacto"),E859-(E859*Tabla135[[#This Row],[Valor del control]]),AND(Tabla135[[#This Row],[No. de Control]]&gt;1,Tabla135[[#This Row],[Desplazamiento en la Matriz]]="Impacto"),AC858-(AC858*Tabla135[[#This Row],[Valor del control]]),AND(Tabla135[[#This Row],[No. de Control]]=1,Tabla135[[#This Row],[Desplazamiento en la Matriz]]="Probabilidad"),E859,AND(Tabla135[[#This Row],[No. de Control]]&gt;1,Tabla135[[#This Row],[Desplazamiento en la Matriz]]="Probabilidad"),AC858),""),"")</f>
        <v/>
      </c>
      <c r="AD859" s="310">
        <f>IFERROR(_xlfn.MINIFS(Tabla135[Probabilidad residual],Tabla135[Id Riesgo],Tabla135[[#This Row],[Id Riesgo]]),"")</f>
        <v>0</v>
      </c>
      <c r="AE859" s="310">
        <f>IFERROR(_xlfn.MINIFS(Tabla135[Impacto residual],Tabla135[Id Riesgo],Tabla135[[#This Row],[Id Riesgo]]),"")</f>
        <v>0</v>
      </c>
      <c r="AF859" s="310" t="str" cm="1">
        <f t="array" ref="AF8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59" s="310" t="str" cm="1">
        <f t="array" ref="AG8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59" s="213"/>
      <c r="AJ859" s="801">
        <f>_xlfn.MINIFS(Tabla135[Probabilidad residual],Tabla135[Id Riesgo],Tabla135[[#This Row],[Id Riesgo]])</f>
        <v>0</v>
      </c>
      <c r="AK859" s="801">
        <f>_xlfn.MINIFS(Tabla135[Impacto residual],Tabla135[Id Riesgo],Tabla135[[#This Row],[Id Riesgo]])</f>
        <v>0</v>
      </c>
      <c r="AL859" s="801"/>
      <c r="AM859" s="801"/>
      <c r="AN859" s="213"/>
      <c r="AO859" s="213"/>
      <c r="AP859" s="213"/>
      <c r="AQ859" s="213"/>
      <c r="AR859" s="213"/>
      <c r="AS859" s="213"/>
      <c r="AT859" s="213"/>
      <c r="AU859" s="213"/>
      <c r="AV859" s="213"/>
      <c r="AW859" s="213"/>
      <c r="AX859" s="213"/>
      <c r="AY859" s="213"/>
    </row>
    <row r="860" spans="1:51" ht="14.6" x14ac:dyDescent="0.4">
      <c r="A860" s="783" t="str">
        <f>Tabla135[[#This Row],[Id Riesgo]]</f>
        <v>RC85</v>
      </c>
      <c r="B860" s="784" t="str">
        <f>Tabla135[[#This Row],[Riesgo]]</f>
        <v/>
      </c>
      <c r="C860" s="776" t="b">
        <f>Tabla135[[#This Row],[Identificado en paso 1 y 2?]]</f>
        <v>0</v>
      </c>
      <c r="D860" s="801" t="str">
        <f>_xlfn.XLOOKUP(Tabla135[[#This Row],[Id Riesgo]],Tabla13[Id Riesgo],Tabla13[Probabilidad],"",1)</f>
        <v/>
      </c>
      <c r="E860" s="801" t="str">
        <f>IF(C860=TRUE,_xlfn.XLOOKUP(Tabla135[[#This Row],[Id Riesgo]],Tabla13[Id Riesgo],Tabla13[Porcentaje Impacto],"",1),"")</f>
        <v/>
      </c>
      <c r="F860" s="290" t="str">
        <f t="shared" si="84"/>
        <v>RC85</v>
      </c>
      <c r="G860" s="414" t="b">
        <f>_xlfn.XLOOKUP(F860,Tabla13[Id Riesgo],Tabla13[Registro diligenciado],FALSE,1)</f>
        <v>0</v>
      </c>
      <c r="H860" s="290" t="str">
        <f>IF(G860,_xlfn.XLOOKUP(F860,Tabla6[Id Riesgo],Tabla6[DESCRIPCIÓN DEL RIESGO],FALSE,1),"")</f>
        <v/>
      </c>
      <c r="I860" s="327" t="str">
        <f>_xlfn.XLOOKUP(Tabla135[[#This Row],[Id Riesgo]],Tabla13[Id Riesgo],Tabla13[Probabilidad])</f>
        <v/>
      </c>
      <c r="J860" s="327" t="str">
        <f>_xlfn.XLOOKUP(Tabla135[[#This Row],[Id Riesgo]],Tabla13[Id Riesgo],Tabla13[Porcentaje Impacto],"",1)</f>
        <v/>
      </c>
      <c r="K860" s="311">
        <v>9</v>
      </c>
      <c r="L860" s="314"/>
      <c r="M860" s="314"/>
      <c r="N860" s="314"/>
      <c r="O860" s="295"/>
      <c r="P860" s="314"/>
      <c r="Q860" s="328" t="str">
        <f>_xlfn.TEXTJOIN(" ",TRUE,Tabla135[[#This Row],[Actividad - Acción ¿Qué?
Inicia con verbo]],Tabla135[[#This Row],[Complemento
(Observaciones o desviaciones)]])</f>
        <v/>
      </c>
      <c r="R860" s="295"/>
      <c r="S860" s="327" t="str">
        <f>_xlfn.XLOOKUP(Tabla135[[#This Row],[Tipo de control]],Tabla7[Tipo de control],Tabla7[Peso],"",1)</f>
        <v/>
      </c>
      <c r="T860" s="290" t="str">
        <f>_xlfn.XLOOKUP(Tabla135[[#This Row],[Tipo de control]],Tabla7[Tipo de control],Tabla7[Afectación matriz],"",1)</f>
        <v/>
      </c>
      <c r="U860" s="295"/>
      <c r="V860" s="327" t="str">
        <f>_xlfn.XLOOKUP(Tabla135[[#This Row],[Implementación]],Tabla11[Implementación],Tabla11[Peso],"",1)</f>
        <v/>
      </c>
      <c r="W860" s="295"/>
      <c r="X860" s="295"/>
      <c r="Y860" s="295"/>
      <c r="Z860" s="295"/>
      <c r="AA860" s="310" t="str">
        <f>IFERROR(Tabla135[[#This Row],[Peso del control]]+Tabla135[[#This Row],[Peso de la implementación]],"")</f>
        <v/>
      </c>
      <c r="AB860" s="310" t="str" cm="1">
        <f t="array" ref="AB860">IFERROR(IF(Tabla135[[#This Row],[Registro diligenciado]]=TRUE,_xlfn.IFS(AND(Tabla135[[#This Row],[No. de Control]]=1,Tabla135[[#This Row],[Desplazamiento en la Matriz]]="Probabilidad"),D860-(D860*Tabla135[[#This Row],[Valor del control]]),AND(Tabla135[[#This Row],[No. de Control]]&gt;1,Tabla135[[#This Row],[Desplazamiento en la Matriz]]="Probabilidad"),AB859-(AB859*Tabla135[[#This Row],[Valor del control]]),AND(Tabla135[[#This Row],[No. de Control]]=1,Tabla135[[#This Row],[Desplazamiento en la Matriz]]="Impacto"),D860,AND(Tabla135[[#This Row],[No. de Control]]&gt;1,Tabla135[[#This Row],[Desplazamiento en la Matriz]]="Impacto"),AB859),""),"")</f>
        <v/>
      </c>
      <c r="AC860" s="310" t="str" cm="1">
        <f t="array" ref="AC860">IFERROR(IF(Tabla135[[#This Row],[Registro diligenciado]]=TRUE,_xlfn.IFS(AND(Tabla135[[#This Row],[No. de Control]]=1,Tabla135[[#This Row],[Desplazamiento en la Matriz]]="Impacto"),E860-(E860*Tabla135[[#This Row],[Valor del control]]),AND(Tabla135[[#This Row],[No. de Control]]&gt;1,Tabla135[[#This Row],[Desplazamiento en la Matriz]]="Impacto"),AC859-(AC859*Tabla135[[#This Row],[Valor del control]]),AND(Tabla135[[#This Row],[No. de Control]]=1,Tabla135[[#This Row],[Desplazamiento en la Matriz]]="Probabilidad"),E860,AND(Tabla135[[#This Row],[No. de Control]]&gt;1,Tabla135[[#This Row],[Desplazamiento en la Matriz]]="Probabilidad"),AC859),""),"")</f>
        <v/>
      </c>
      <c r="AD860" s="310">
        <f>IFERROR(_xlfn.MINIFS(Tabla135[Probabilidad residual],Tabla135[Id Riesgo],Tabla135[[#This Row],[Id Riesgo]]),"")</f>
        <v>0</v>
      </c>
      <c r="AE860" s="310">
        <f>IFERROR(_xlfn.MINIFS(Tabla135[Impacto residual],Tabla135[Id Riesgo],Tabla135[[#This Row],[Id Riesgo]]),"")</f>
        <v>0</v>
      </c>
      <c r="AF860" s="310" t="str" cm="1">
        <f t="array" ref="AF8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0" s="310" t="str" cm="1">
        <f t="array" ref="AG8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0" s="213"/>
      <c r="AJ860" s="801">
        <f>_xlfn.MINIFS(Tabla135[Probabilidad residual],Tabla135[Id Riesgo],Tabla135[[#This Row],[Id Riesgo]])</f>
        <v>0</v>
      </c>
      <c r="AK860" s="801">
        <f>_xlfn.MINIFS(Tabla135[Impacto residual],Tabla135[Id Riesgo],Tabla135[[#This Row],[Id Riesgo]])</f>
        <v>0</v>
      </c>
      <c r="AL860" s="801"/>
      <c r="AM860" s="801"/>
      <c r="AN860" s="213"/>
      <c r="AO860" s="213"/>
      <c r="AP860" s="213"/>
      <c r="AQ860" s="213"/>
      <c r="AR860" s="213"/>
      <c r="AS860" s="213"/>
      <c r="AT860" s="213"/>
      <c r="AU860" s="213"/>
      <c r="AV860" s="213"/>
      <c r="AW860" s="213"/>
      <c r="AX860" s="213"/>
      <c r="AY860" s="213"/>
    </row>
    <row r="861" spans="1:51" ht="14.6" x14ac:dyDescent="0.4">
      <c r="A861" s="783" t="str">
        <f>Tabla135[[#This Row],[Id Riesgo]]</f>
        <v>RC85</v>
      </c>
      <c r="B861" s="784" t="str">
        <f>Tabla135[[#This Row],[Riesgo]]</f>
        <v/>
      </c>
      <c r="C861" s="776" t="b">
        <f>Tabla135[[#This Row],[Identificado en paso 1 y 2?]]</f>
        <v>0</v>
      </c>
      <c r="D861" s="801" t="str">
        <f>_xlfn.XLOOKUP(Tabla135[[#This Row],[Id Riesgo]],Tabla13[Id Riesgo],Tabla13[Probabilidad],"",1)</f>
        <v/>
      </c>
      <c r="E861" s="801" t="str">
        <f>IF(C861=TRUE,_xlfn.XLOOKUP(Tabla135[[#This Row],[Id Riesgo]],Tabla13[Id Riesgo],Tabla13[Porcentaje Impacto],"",1),"")</f>
        <v/>
      </c>
      <c r="F861" s="290" t="str">
        <f t="shared" si="84"/>
        <v>RC85</v>
      </c>
      <c r="G861" s="414" t="b">
        <f>_xlfn.XLOOKUP(F861,Tabla13[Id Riesgo],Tabla13[Registro diligenciado],FALSE,1)</f>
        <v>0</v>
      </c>
      <c r="H861" s="290" t="str">
        <f>IF(G861,_xlfn.XLOOKUP(F861,Tabla6[Id Riesgo],Tabla6[DESCRIPCIÓN DEL RIESGO],FALSE,1),"")</f>
        <v/>
      </c>
      <c r="I861" s="327" t="str">
        <f>_xlfn.XLOOKUP(Tabla135[[#This Row],[Id Riesgo]],Tabla13[Id Riesgo],Tabla13[Probabilidad])</f>
        <v/>
      </c>
      <c r="J861" s="327" t="str">
        <f>_xlfn.XLOOKUP(Tabla135[[#This Row],[Id Riesgo]],Tabla13[Id Riesgo],Tabla13[Porcentaje Impacto],"",1)</f>
        <v/>
      </c>
      <c r="K861" s="311">
        <v>10</v>
      </c>
      <c r="L861" s="314"/>
      <c r="M861" s="314"/>
      <c r="N861" s="314"/>
      <c r="O861" s="295"/>
      <c r="P861" s="314"/>
      <c r="Q861" s="328" t="str">
        <f>_xlfn.TEXTJOIN(" ",TRUE,Tabla135[[#This Row],[Actividad - Acción ¿Qué?
Inicia con verbo]],Tabla135[[#This Row],[Complemento
(Observaciones o desviaciones)]])</f>
        <v/>
      </c>
      <c r="R861" s="295"/>
      <c r="S861" s="327" t="str">
        <f>_xlfn.XLOOKUP(Tabla135[[#This Row],[Tipo de control]],Tabla7[Tipo de control],Tabla7[Peso],"",1)</f>
        <v/>
      </c>
      <c r="T861" s="290" t="str">
        <f>_xlfn.XLOOKUP(Tabla135[[#This Row],[Tipo de control]],Tabla7[Tipo de control],Tabla7[Afectación matriz],"",1)</f>
        <v/>
      </c>
      <c r="U861" s="295"/>
      <c r="V861" s="327" t="str">
        <f>_xlfn.XLOOKUP(Tabla135[[#This Row],[Implementación]],Tabla11[Implementación],Tabla11[Peso],"",1)</f>
        <v/>
      </c>
      <c r="W861" s="295"/>
      <c r="X861" s="295"/>
      <c r="Y861" s="295"/>
      <c r="Z861" s="295"/>
      <c r="AA861" s="310" t="str">
        <f>IFERROR(Tabla135[[#This Row],[Peso del control]]+Tabla135[[#This Row],[Peso de la implementación]],"")</f>
        <v/>
      </c>
      <c r="AB861" s="310" t="str" cm="1">
        <f t="array" ref="AB861">IFERROR(IF(Tabla135[[#This Row],[Registro diligenciado]]=TRUE,_xlfn.IFS(AND(Tabla135[[#This Row],[No. de Control]]=1,Tabla135[[#This Row],[Desplazamiento en la Matriz]]="Probabilidad"),D861-(D861*Tabla135[[#This Row],[Valor del control]]),AND(Tabla135[[#This Row],[No. de Control]]&gt;1,Tabla135[[#This Row],[Desplazamiento en la Matriz]]="Probabilidad"),AB860-(AB860*Tabla135[[#This Row],[Valor del control]]),AND(Tabla135[[#This Row],[No. de Control]]=1,Tabla135[[#This Row],[Desplazamiento en la Matriz]]="Impacto"),D861,AND(Tabla135[[#This Row],[No. de Control]]&gt;1,Tabla135[[#This Row],[Desplazamiento en la Matriz]]="Impacto"),AB860),""),"")</f>
        <v/>
      </c>
      <c r="AC861" s="310" t="str" cm="1">
        <f t="array" ref="AC861">IFERROR(IF(Tabla135[[#This Row],[Registro diligenciado]]=TRUE,_xlfn.IFS(AND(Tabla135[[#This Row],[No. de Control]]=1,Tabla135[[#This Row],[Desplazamiento en la Matriz]]="Impacto"),E861-(E861*Tabla135[[#This Row],[Valor del control]]),AND(Tabla135[[#This Row],[No. de Control]]&gt;1,Tabla135[[#This Row],[Desplazamiento en la Matriz]]="Impacto"),AC860-(AC860*Tabla135[[#This Row],[Valor del control]]),AND(Tabla135[[#This Row],[No. de Control]]=1,Tabla135[[#This Row],[Desplazamiento en la Matriz]]="Probabilidad"),E861,AND(Tabla135[[#This Row],[No. de Control]]&gt;1,Tabla135[[#This Row],[Desplazamiento en la Matriz]]="Probabilidad"),AC860),""),"")</f>
        <v/>
      </c>
      <c r="AD861" s="310">
        <f>IFERROR(_xlfn.MINIFS(Tabla135[Probabilidad residual],Tabla135[Id Riesgo],Tabla135[[#This Row],[Id Riesgo]]),"")</f>
        <v>0</v>
      </c>
      <c r="AE861" s="310">
        <f>IFERROR(_xlfn.MINIFS(Tabla135[Impacto residual],Tabla135[Id Riesgo],Tabla135[[#This Row],[Id Riesgo]]),"")</f>
        <v>0</v>
      </c>
      <c r="AF861" s="310" t="str" cm="1">
        <f t="array" ref="AF8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1" s="310" t="str" cm="1">
        <f t="array" ref="AG8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1" s="213"/>
      <c r="AJ861" s="801">
        <f>_xlfn.MINIFS(Tabla135[Probabilidad residual],Tabla135[Id Riesgo],Tabla135[[#This Row],[Id Riesgo]])</f>
        <v>0</v>
      </c>
      <c r="AK861" s="801">
        <f>_xlfn.MINIFS(Tabla135[Impacto residual],Tabla135[Id Riesgo],Tabla135[[#This Row],[Id Riesgo]])</f>
        <v>0</v>
      </c>
      <c r="AL861" s="801"/>
      <c r="AM861" s="801"/>
      <c r="AN861" s="213"/>
      <c r="AO861" s="213"/>
      <c r="AP861" s="213"/>
      <c r="AQ861" s="213"/>
      <c r="AR861" s="213"/>
      <c r="AS861" s="213"/>
      <c r="AT861" s="213"/>
      <c r="AU861" s="213"/>
      <c r="AV861" s="213"/>
      <c r="AW861" s="213"/>
      <c r="AX861" s="213"/>
      <c r="AY861" s="213"/>
    </row>
    <row r="862" spans="1:51" ht="14.6" x14ac:dyDescent="0.4">
      <c r="A862" s="783" t="str">
        <f>Tabla135[[#This Row],[Id Riesgo]]</f>
        <v>RC86</v>
      </c>
      <c r="B862" s="784" t="str">
        <f>Tabla135[[#This Row],[Riesgo]]</f>
        <v/>
      </c>
      <c r="C862" s="776" t="b">
        <f>Tabla135[[#This Row],[Identificado en paso 1 y 2?]]</f>
        <v>0</v>
      </c>
      <c r="D862" s="801" t="str">
        <f>_xlfn.XLOOKUP(Tabla135[[#This Row],[Id Riesgo]],Tabla13[Id Riesgo],Tabla13[Probabilidad],"",1)</f>
        <v/>
      </c>
      <c r="E862" s="801" t="str">
        <f>IF(C862=TRUE,_xlfn.XLOOKUP(Tabla135[[#This Row],[Id Riesgo]],Tabla13[Id Riesgo],Tabla13[Porcentaje Impacto],"",1),"")</f>
        <v/>
      </c>
      <c r="F862" s="290" t="s">
        <v>677</v>
      </c>
      <c r="G862" s="414" t="b">
        <f>_xlfn.XLOOKUP(F862,Tabla13[Id Riesgo],Tabla13[Registro diligenciado],FALSE,1)</f>
        <v>0</v>
      </c>
      <c r="H862" s="290" t="str">
        <f>IF(G862,_xlfn.XLOOKUP(F862,Tabla6[Id Riesgo],Tabla6[DESCRIPCIÓN DEL RIESGO],FALSE,1),"")</f>
        <v/>
      </c>
      <c r="I862" s="327" t="str">
        <f>_xlfn.XLOOKUP(Tabla135[[#This Row],[Id Riesgo]],Tabla13[Id Riesgo],Tabla13[Probabilidad])</f>
        <v/>
      </c>
      <c r="J862" s="327" t="str">
        <f>_xlfn.XLOOKUP(Tabla135[[#This Row],[Id Riesgo]],Tabla13[Id Riesgo],Tabla13[Porcentaje Impacto],"",1)</f>
        <v/>
      </c>
      <c r="K862" s="311">
        <v>1</v>
      </c>
      <c r="L862" s="314"/>
      <c r="M862" s="314"/>
      <c r="N862" s="314"/>
      <c r="O862" s="295"/>
      <c r="P862" s="314"/>
      <c r="Q862" s="328" t="str">
        <f>_xlfn.TEXTJOIN(" ",TRUE,Tabla135[[#This Row],[Actividad - Acción ¿Qué?
Inicia con verbo]],Tabla135[[#This Row],[Complemento
(Observaciones o desviaciones)]])</f>
        <v/>
      </c>
      <c r="R862" s="295"/>
      <c r="S862" s="327" t="str">
        <f>_xlfn.XLOOKUP(Tabla135[[#This Row],[Tipo de control]],Tabla7[Tipo de control],Tabla7[Peso],"",1)</f>
        <v/>
      </c>
      <c r="T862" s="290" t="str">
        <f>_xlfn.XLOOKUP(Tabla135[[#This Row],[Tipo de control]],Tabla7[Tipo de control],Tabla7[Afectación matriz],"",1)</f>
        <v/>
      </c>
      <c r="U862" s="295"/>
      <c r="V862" s="327" t="str">
        <f>_xlfn.XLOOKUP(Tabla135[[#This Row],[Implementación]],Tabla11[Implementación],Tabla11[Peso],"",1)</f>
        <v/>
      </c>
      <c r="W862" s="295"/>
      <c r="X862" s="295"/>
      <c r="Y862" s="295"/>
      <c r="Z862" s="295"/>
      <c r="AA862" s="310" t="str">
        <f>IFERROR(Tabla135[[#This Row],[Peso del control]]+Tabla135[[#This Row],[Peso de la implementación]],"")</f>
        <v/>
      </c>
      <c r="AB862" s="310" t="str" cm="1">
        <f t="array" ref="AB862">IFERROR(IF(Tabla135[[#This Row],[Registro diligenciado]]=TRUE,_xlfn.IFS(AND(Tabla135[[#This Row],[No. de Control]]=1,Tabla135[[#This Row],[Desplazamiento en la Matriz]]="Probabilidad"),D862-(D862*Tabla135[[#This Row],[Valor del control]]),AND(Tabla135[[#This Row],[No. de Control]]&gt;1,Tabla135[[#This Row],[Desplazamiento en la Matriz]]="Probabilidad"),AB861-(AB861*Tabla135[[#This Row],[Valor del control]]),AND(Tabla135[[#This Row],[No. de Control]]=1,Tabla135[[#This Row],[Desplazamiento en la Matriz]]="Impacto"),D862,AND(Tabla135[[#This Row],[No. de Control]]&gt;1,Tabla135[[#This Row],[Desplazamiento en la Matriz]]="Impacto"),AB861),""),"")</f>
        <v/>
      </c>
      <c r="AC862" s="310" t="str" cm="1">
        <f t="array" ref="AC862">IFERROR(IF(Tabla135[[#This Row],[Registro diligenciado]]=TRUE,_xlfn.IFS(AND(Tabla135[[#This Row],[No. de Control]]=1,Tabla135[[#This Row],[Desplazamiento en la Matriz]]="Impacto"),E862-(E862*Tabla135[[#This Row],[Valor del control]]),AND(Tabla135[[#This Row],[No. de Control]]&gt;1,Tabla135[[#This Row],[Desplazamiento en la Matriz]]="Impacto"),AC861-(AC861*Tabla135[[#This Row],[Valor del control]]),AND(Tabla135[[#This Row],[No. de Control]]=1,Tabla135[[#This Row],[Desplazamiento en la Matriz]]="Probabilidad"),E862,AND(Tabla135[[#This Row],[No. de Control]]&gt;1,Tabla135[[#This Row],[Desplazamiento en la Matriz]]="Probabilidad"),AC861),""),"")</f>
        <v/>
      </c>
      <c r="AD862" s="310">
        <f>IFERROR(_xlfn.MINIFS(Tabla135[Probabilidad residual],Tabla135[Id Riesgo],Tabla135[[#This Row],[Id Riesgo]]),"")</f>
        <v>0</v>
      </c>
      <c r="AE862" s="310">
        <f>IFERROR(_xlfn.MINIFS(Tabla135[Impacto residual],Tabla135[Id Riesgo],Tabla135[[#This Row],[Id Riesgo]]),"")</f>
        <v>0</v>
      </c>
      <c r="AF862" s="310" t="str" cm="1">
        <f t="array" ref="AF8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2" s="310" t="str" cm="1">
        <f t="array" ref="AG8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2" s="213"/>
      <c r="AJ862" s="801">
        <f>_xlfn.MINIFS(Tabla135[Probabilidad residual],Tabla135[Id Riesgo],Tabla135[[#This Row],[Id Riesgo]])</f>
        <v>0</v>
      </c>
      <c r="AK862" s="801">
        <f>_xlfn.MINIFS(Tabla135[Impacto residual],Tabla135[Id Riesgo],Tabla135[[#This Row],[Id Riesgo]])</f>
        <v>0</v>
      </c>
      <c r="AL862" s="801" t="str" cm="1">
        <f t="array" ref="AL862">IFERROR(_xlfn.IFS(AND(AJ862&gt;=CONFIGURACIÓN!$BF$6,AJ862&lt;=CONFIGURACIÓN!$BG$6),CONFIGURACIÓN!$BE$6,AND(AJ862&gt;=CONFIGURACIÓN!$BF$7,AJ862&lt;=CONFIGURACIÓN!$BG$7),CONFIGURACIÓN!$BE$7,AND(AJ862&gt;=CONFIGURACIÓN!$BF$8,AJ862&lt;=CONFIGURACIÓN!$BG$8),CONFIGURACIÓN!$BE$8,AND(AJ862&gt;=CONFIGURACIÓN!$BF$9,AJ862&lt;=CONFIGURACIÓN!$BG$9),CONFIGURACIÓN!$BE$9,AND(AJ862&gt;=CONFIGURACIÓN!$BF$10,AJ862&lt;=CONFIGURACIÓN!$BG$10),CONFIGURACIÓN!$BE$10),"")</f>
        <v/>
      </c>
      <c r="AM862" s="801" t="str" cm="1">
        <f t="array" ref="AM862">IFERROR(_xlfn.IFS(AND(AK862&gt;=CONFIGURACIÓN!$BJ$6,AK862&lt;=CONFIGURACIÓN!$BK$6),CONFIGURACIÓN!$BI$6,AND(AK862&gt;=CONFIGURACIÓN!$BJ$7,AK862&lt;=CONFIGURACIÓN!$BK$7),CONFIGURACIÓN!$BI$7,AND(AK862&gt;=CONFIGURACIÓN!$BJ$8,AK862&lt;=CONFIGURACIÓN!$BK$8),CONFIGURACIÓN!$BI$8,AND(AK862&gt;=CONFIGURACIÓN!$BJ$9,AK862&lt;=CONFIGURACIÓN!$BK$9),CONFIGURACIÓN!$BI$9,AND(AK862&gt;=CONFIGURACIÓN!$BJ$10,AK862&lt;=CONFIGURACIÓN!$BK$10),CONFIGURACIÓN!$BI$10),"")</f>
        <v/>
      </c>
      <c r="AN862" s="213"/>
      <c r="AO862" s="213"/>
      <c r="AP862" s="213"/>
      <c r="AQ862" s="213"/>
      <c r="AR862" s="213"/>
      <c r="AS862" s="213"/>
      <c r="AT862" s="213"/>
      <c r="AU862" s="213"/>
      <c r="AV862" s="213"/>
      <c r="AW862" s="213"/>
      <c r="AX862" s="213"/>
      <c r="AY862" s="213"/>
    </row>
    <row r="863" spans="1:51" ht="14.6" x14ac:dyDescent="0.4">
      <c r="A863" s="783" t="str">
        <f>Tabla135[[#This Row],[Id Riesgo]]</f>
        <v>RC86</v>
      </c>
      <c r="B863" s="784" t="str">
        <f>Tabla135[[#This Row],[Riesgo]]</f>
        <v/>
      </c>
      <c r="C863" s="776" t="b">
        <f>Tabla135[[#This Row],[Identificado en paso 1 y 2?]]</f>
        <v>0</v>
      </c>
      <c r="D863" s="801" t="str">
        <f>_xlfn.XLOOKUP(Tabla135[[#This Row],[Id Riesgo]],Tabla13[Id Riesgo],Tabla13[Probabilidad],"",1)</f>
        <v/>
      </c>
      <c r="E863" s="801" t="str">
        <f>IF(C863=TRUE,_xlfn.XLOOKUP(Tabla135[[#This Row],[Id Riesgo]],Tabla13[Id Riesgo],Tabla13[Porcentaje Impacto],"",1),"")</f>
        <v/>
      </c>
      <c r="F863" s="290" t="str">
        <f t="shared" ref="F863:F871" si="85">F862</f>
        <v>RC86</v>
      </c>
      <c r="G863" s="414" t="b">
        <f>_xlfn.XLOOKUP(F863,Tabla13[Id Riesgo],Tabla13[Registro diligenciado],FALSE,1)</f>
        <v>0</v>
      </c>
      <c r="H863" s="290" t="str">
        <f>IF(G863,_xlfn.XLOOKUP(F863,Tabla6[Id Riesgo],Tabla6[DESCRIPCIÓN DEL RIESGO],FALSE,1),"")</f>
        <v/>
      </c>
      <c r="I863" s="327" t="str">
        <f>_xlfn.XLOOKUP(Tabla135[[#This Row],[Id Riesgo]],Tabla13[Id Riesgo],Tabla13[Probabilidad])</f>
        <v/>
      </c>
      <c r="J863" s="327" t="str">
        <f>_xlfn.XLOOKUP(Tabla135[[#This Row],[Id Riesgo]],Tabla13[Id Riesgo],Tabla13[Porcentaje Impacto],"",1)</f>
        <v/>
      </c>
      <c r="K863" s="311">
        <v>2</v>
      </c>
      <c r="L863" s="314"/>
      <c r="M863" s="314"/>
      <c r="N863" s="314"/>
      <c r="O863" s="295"/>
      <c r="P863" s="314"/>
      <c r="Q863" s="328" t="str">
        <f>_xlfn.TEXTJOIN(" ",TRUE,Tabla135[[#This Row],[Actividad - Acción ¿Qué?
Inicia con verbo]],Tabla135[[#This Row],[Complemento
(Observaciones o desviaciones)]])</f>
        <v/>
      </c>
      <c r="R863" s="295"/>
      <c r="S863" s="327" t="str">
        <f>_xlfn.XLOOKUP(Tabla135[[#This Row],[Tipo de control]],Tabla7[Tipo de control],Tabla7[Peso],"",1)</f>
        <v/>
      </c>
      <c r="T863" s="290" t="str">
        <f>_xlfn.XLOOKUP(Tabla135[[#This Row],[Tipo de control]],Tabla7[Tipo de control],Tabla7[Afectación matriz],"",1)</f>
        <v/>
      </c>
      <c r="U863" s="295"/>
      <c r="V863" s="327" t="str">
        <f>_xlfn.XLOOKUP(Tabla135[[#This Row],[Implementación]],Tabla11[Implementación],Tabla11[Peso],"",1)</f>
        <v/>
      </c>
      <c r="W863" s="295"/>
      <c r="X863" s="295"/>
      <c r="Y863" s="295"/>
      <c r="Z863" s="295"/>
      <c r="AA863" s="310" t="str">
        <f>IFERROR(Tabla135[[#This Row],[Peso del control]]+Tabla135[[#This Row],[Peso de la implementación]],"")</f>
        <v/>
      </c>
      <c r="AB863" s="310" t="str" cm="1">
        <f t="array" ref="AB863">IFERROR(IF(Tabla135[[#This Row],[Registro diligenciado]]=TRUE,_xlfn.IFS(AND(Tabla135[[#This Row],[No. de Control]]=1,Tabla135[[#This Row],[Desplazamiento en la Matriz]]="Probabilidad"),D863-(D863*Tabla135[[#This Row],[Valor del control]]),AND(Tabla135[[#This Row],[No. de Control]]&gt;1,Tabla135[[#This Row],[Desplazamiento en la Matriz]]="Probabilidad"),AB862-(AB862*Tabla135[[#This Row],[Valor del control]]),AND(Tabla135[[#This Row],[No. de Control]]=1,Tabla135[[#This Row],[Desplazamiento en la Matriz]]="Impacto"),D863,AND(Tabla135[[#This Row],[No. de Control]]&gt;1,Tabla135[[#This Row],[Desplazamiento en la Matriz]]="Impacto"),AB862),""),"")</f>
        <v/>
      </c>
      <c r="AC863" s="310" t="str" cm="1">
        <f t="array" ref="AC863">IFERROR(IF(Tabla135[[#This Row],[Registro diligenciado]]=TRUE,_xlfn.IFS(AND(Tabla135[[#This Row],[No. de Control]]=1,Tabla135[[#This Row],[Desplazamiento en la Matriz]]="Impacto"),E863-(E863*Tabla135[[#This Row],[Valor del control]]),AND(Tabla135[[#This Row],[No. de Control]]&gt;1,Tabla135[[#This Row],[Desplazamiento en la Matriz]]="Impacto"),AC862-(AC862*Tabla135[[#This Row],[Valor del control]]),AND(Tabla135[[#This Row],[No. de Control]]=1,Tabla135[[#This Row],[Desplazamiento en la Matriz]]="Probabilidad"),E863,AND(Tabla135[[#This Row],[No. de Control]]&gt;1,Tabla135[[#This Row],[Desplazamiento en la Matriz]]="Probabilidad"),AC862),""),"")</f>
        <v/>
      </c>
      <c r="AD863" s="310">
        <f>IFERROR(_xlfn.MINIFS(Tabla135[Probabilidad residual],Tabla135[Id Riesgo],Tabla135[[#This Row],[Id Riesgo]]),"")</f>
        <v>0</v>
      </c>
      <c r="AE863" s="310">
        <f>IFERROR(_xlfn.MINIFS(Tabla135[Impacto residual],Tabla135[Id Riesgo],Tabla135[[#This Row],[Id Riesgo]]),"")</f>
        <v>0</v>
      </c>
      <c r="AF863" s="310" t="str" cm="1">
        <f t="array" ref="AF8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3" s="310" t="str" cm="1">
        <f t="array" ref="AG8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3" s="213"/>
      <c r="AJ863" s="801">
        <f>_xlfn.MINIFS(Tabla135[Probabilidad residual],Tabla135[Id Riesgo],Tabla135[[#This Row],[Id Riesgo]])</f>
        <v>0</v>
      </c>
      <c r="AK863" s="801">
        <f>_xlfn.MINIFS(Tabla135[Impacto residual],Tabla135[Id Riesgo],Tabla135[[#This Row],[Id Riesgo]])</f>
        <v>0</v>
      </c>
      <c r="AL863" s="801"/>
      <c r="AM863" s="801"/>
      <c r="AN863" s="213"/>
      <c r="AO863" s="213"/>
      <c r="AP863" s="213"/>
      <c r="AQ863" s="213"/>
      <c r="AR863" s="213"/>
      <c r="AS863" s="213"/>
      <c r="AT863" s="213"/>
      <c r="AU863" s="213"/>
      <c r="AV863" s="213"/>
      <c r="AW863" s="213"/>
      <c r="AX863" s="213"/>
      <c r="AY863" s="213"/>
    </row>
    <row r="864" spans="1:51" ht="14.6" x14ac:dyDescent="0.4">
      <c r="A864" s="783" t="str">
        <f>Tabla135[[#This Row],[Id Riesgo]]</f>
        <v>RC86</v>
      </c>
      <c r="B864" s="784" t="str">
        <f>Tabla135[[#This Row],[Riesgo]]</f>
        <v/>
      </c>
      <c r="C864" s="776" t="b">
        <f>Tabla135[[#This Row],[Identificado en paso 1 y 2?]]</f>
        <v>0</v>
      </c>
      <c r="D864" s="801" t="str">
        <f>_xlfn.XLOOKUP(Tabla135[[#This Row],[Id Riesgo]],Tabla13[Id Riesgo],Tabla13[Probabilidad],"",1)</f>
        <v/>
      </c>
      <c r="E864" s="801" t="str">
        <f>IF(C864=TRUE,_xlfn.XLOOKUP(Tabla135[[#This Row],[Id Riesgo]],Tabla13[Id Riesgo],Tabla13[Porcentaje Impacto],"",1),"")</f>
        <v/>
      </c>
      <c r="F864" s="290" t="str">
        <f t="shared" si="85"/>
        <v>RC86</v>
      </c>
      <c r="G864" s="414" t="b">
        <f>_xlfn.XLOOKUP(F864,Tabla13[Id Riesgo],Tabla13[Registro diligenciado],FALSE,1)</f>
        <v>0</v>
      </c>
      <c r="H864" s="290" t="str">
        <f>IF(G864,_xlfn.XLOOKUP(F864,Tabla6[Id Riesgo],Tabla6[DESCRIPCIÓN DEL RIESGO],FALSE,1),"")</f>
        <v/>
      </c>
      <c r="I864" s="327" t="str">
        <f>_xlfn.XLOOKUP(Tabla135[[#This Row],[Id Riesgo]],Tabla13[Id Riesgo],Tabla13[Probabilidad])</f>
        <v/>
      </c>
      <c r="J864" s="327" t="str">
        <f>_xlfn.XLOOKUP(Tabla135[[#This Row],[Id Riesgo]],Tabla13[Id Riesgo],Tabla13[Porcentaje Impacto],"",1)</f>
        <v/>
      </c>
      <c r="K864" s="311">
        <v>3</v>
      </c>
      <c r="L864" s="314"/>
      <c r="M864" s="314"/>
      <c r="N864" s="314"/>
      <c r="O864" s="295"/>
      <c r="P864" s="314"/>
      <c r="Q864" s="328" t="str">
        <f>_xlfn.TEXTJOIN(" ",TRUE,Tabla135[[#This Row],[Actividad - Acción ¿Qué?
Inicia con verbo]],Tabla135[[#This Row],[Complemento
(Observaciones o desviaciones)]])</f>
        <v/>
      </c>
      <c r="R864" s="295"/>
      <c r="S864" s="327" t="str">
        <f>_xlfn.XLOOKUP(Tabla135[[#This Row],[Tipo de control]],Tabla7[Tipo de control],Tabla7[Peso],"",1)</f>
        <v/>
      </c>
      <c r="T864" s="290" t="str">
        <f>_xlfn.XLOOKUP(Tabla135[[#This Row],[Tipo de control]],Tabla7[Tipo de control],Tabla7[Afectación matriz],"",1)</f>
        <v/>
      </c>
      <c r="U864" s="295"/>
      <c r="V864" s="327" t="str">
        <f>_xlfn.XLOOKUP(Tabla135[[#This Row],[Implementación]],Tabla11[Implementación],Tabla11[Peso],"",1)</f>
        <v/>
      </c>
      <c r="W864" s="295"/>
      <c r="X864" s="295"/>
      <c r="Y864" s="295"/>
      <c r="Z864" s="295"/>
      <c r="AA864" s="310" t="str">
        <f>IFERROR(Tabla135[[#This Row],[Peso del control]]+Tabla135[[#This Row],[Peso de la implementación]],"")</f>
        <v/>
      </c>
      <c r="AB864" s="310" t="str" cm="1">
        <f t="array" ref="AB864">IFERROR(IF(Tabla135[[#This Row],[Registro diligenciado]]=TRUE,_xlfn.IFS(AND(Tabla135[[#This Row],[No. de Control]]=1,Tabla135[[#This Row],[Desplazamiento en la Matriz]]="Probabilidad"),D864-(D864*Tabla135[[#This Row],[Valor del control]]),AND(Tabla135[[#This Row],[No. de Control]]&gt;1,Tabla135[[#This Row],[Desplazamiento en la Matriz]]="Probabilidad"),AB863-(AB863*Tabla135[[#This Row],[Valor del control]]),AND(Tabla135[[#This Row],[No. de Control]]=1,Tabla135[[#This Row],[Desplazamiento en la Matriz]]="Impacto"),D864,AND(Tabla135[[#This Row],[No. de Control]]&gt;1,Tabla135[[#This Row],[Desplazamiento en la Matriz]]="Impacto"),AB863),""),"")</f>
        <v/>
      </c>
      <c r="AC864" s="310" t="str" cm="1">
        <f t="array" ref="AC864">IFERROR(IF(Tabla135[[#This Row],[Registro diligenciado]]=TRUE,_xlfn.IFS(AND(Tabla135[[#This Row],[No. de Control]]=1,Tabla135[[#This Row],[Desplazamiento en la Matriz]]="Impacto"),E864-(E864*Tabla135[[#This Row],[Valor del control]]),AND(Tabla135[[#This Row],[No. de Control]]&gt;1,Tabla135[[#This Row],[Desplazamiento en la Matriz]]="Impacto"),AC863-(AC863*Tabla135[[#This Row],[Valor del control]]),AND(Tabla135[[#This Row],[No. de Control]]=1,Tabla135[[#This Row],[Desplazamiento en la Matriz]]="Probabilidad"),E864,AND(Tabla135[[#This Row],[No. de Control]]&gt;1,Tabla135[[#This Row],[Desplazamiento en la Matriz]]="Probabilidad"),AC863),""),"")</f>
        <v/>
      </c>
      <c r="AD864" s="310">
        <f>IFERROR(_xlfn.MINIFS(Tabla135[Probabilidad residual],Tabla135[Id Riesgo],Tabla135[[#This Row],[Id Riesgo]]),"")</f>
        <v>0</v>
      </c>
      <c r="AE864" s="310">
        <f>IFERROR(_xlfn.MINIFS(Tabla135[Impacto residual],Tabla135[Id Riesgo],Tabla135[[#This Row],[Id Riesgo]]),"")</f>
        <v>0</v>
      </c>
      <c r="AF864" s="310" t="str" cm="1">
        <f t="array" ref="AF8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4" s="310" t="str" cm="1">
        <f t="array" ref="AG8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4" s="213"/>
      <c r="AJ864" s="801">
        <f>_xlfn.MINIFS(Tabla135[Probabilidad residual],Tabla135[Id Riesgo],Tabla135[[#This Row],[Id Riesgo]])</f>
        <v>0</v>
      </c>
      <c r="AK864" s="801">
        <f>_xlfn.MINIFS(Tabla135[Impacto residual],Tabla135[Id Riesgo],Tabla135[[#This Row],[Id Riesgo]])</f>
        <v>0</v>
      </c>
      <c r="AL864" s="801"/>
      <c r="AM864" s="801"/>
      <c r="AN864" s="213"/>
      <c r="AO864" s="213"/>
      <c r="AP864" s="213"/>
      <c r="AQ864" s="213"/>
      <c r="AR864" s="213"/>
      <c r="AS864" s="213"/>
      <c r="AT864" s="213"/>
      <c r="AU864" s="213"/>
      <c r="AV864" s="213"/>
      <c r="AW864" s="213"/>
      <c r="AX864" s="213"/>
      <c r="AY864" s="213"/>
    </row>
    <row r="865" spans="1:51" ht="14.6" x14ac:dyDescent="0.4">
      <c r="A865" s="783" t="str">
        <f>Tabla135[[#This Row],[Id Riesgo]]</f>
        <v>RC86</v>
      </c>
      <c r="B865" s="784" t="str">
        <f>Tabla135[[#This Row],[Riesgo]]</f>
        <v/>
      </c>
      <c r="C865" s="776" t="b">
        <f>Tabla135[[#This Row],[Identificado en paso 1 y 2?]]</f>
        <v>0</v>
      </c>
      <c r="D865" s="801" t="str">
        <f>_xlfn.XLOOKUP(Tabla135[[#This Row],[Id Riesgo]],Tabla13[Id Riesgo],Tabla13[Probabilidad],"",1)</f>
        <v/>
      </c>
      <c r="E865" s="801" t="str">
        <f>IF(C865=TRUE,_xlfn.XLOOKUP(Tabla135[[#This Row],[Id Riesgo]],Tabla13[Id Riesgo],Tabla13[Porcentaje Impacto],"",1),"")</f>
        <v/>
      </c>
      <c r="F865" s="290" t="str">
        <f t="shared" si="85"/>
        <v>RC86</v>
      </c>
      <c r="G865" s="414" t="b">
        <f>_xlfn.XLOOKUP(F865,Tabla13[Id Riesgo],Tabla13[Registro diligenciado],FALSE,1)</f>
        <v>0</v>
      </c>
      <c r="H865" s="290" t="str">
        <f>IF(G865,_xlfn.XLOOKUP(F865,Tabla6[Id Riesgo],Tabla6[DESCRIPCIÓN DEL RIESGO],FALSE,1),"")</f>
        <v/>
      </c>
      <c r="I865" s="327" t="str">
        <f>_xlfn.XLOOKUP(Tabla135[[#This Row],[Id Riesgo]],Tabla13[Id Riesgo],Tabla13[Probabilidad])</f>
        <v/>
      </c>
      <c r="J865" s="327" t="str">
        <f>_xlfn.XLOOKUP(Tabla135[[#This Row],[Id Riesgo]],Tabla13[Id Riesgo],Tabla13[Porcentaje Impacto],"",1)</f>
        <v/>
      </c>
      <c r="K865" s="311">
        <v>4</v>
      </c>
      <c r="L865" s="314"/>
      <c r="M865" s="314"/>
      <c r="N865" s="314"/>
      <c r="O865" s="295"/>
      <c r="P865" s="314"/>
      <c r="Q865" s="328" t="str">
        <f>_xlfn.TEXTJOIN(" ",TRUE,Tabla135[[#This Row],[Actividad - Acción ¿Qué?
Inicia con verbo]],Tabla135[[#This Row],[Complemento
(Observaciones o desviaciones)]])</f>
        <v/>
      </c>
      <c r="R865" s="295"/>
      <c r="S865" s="327" t="str">
        <f>_xlfn.XLOOKUP(Tabla135[[#This Row],[Tipo de control]],Tabla7[Tipo de control],Tabla7[Peso],"",1)</f>
        <v/>
      </c>
      <c r="T865" s="290" t="str">
        <f>_xlfn.XLOOKUP(Tabla135[[#This Row],[Tipo de control]],Tabla7[Tipo de control],Tabla7[Afectación matriz],"",1)</f>
        <v/>
      </c>
      <c r="U865" s="295"/>
      <c r="V865" s="327" t="str">
        <f>_xlfn.XLOOKUP(Tabla135[[#This Row],[Implementación]],Tabla11[Implementación],Tabla11[Peso],"",1)</f>
        <v/>
      </c>
      <c r="W865" s="295"/>
      <c r="X865" s="295"/>
      <c r="Y865" s="295"/>
      <c r="Z865" s="295"/>
      <c r="AA865" s="310" t="str">
        <f>IFERROR(Tabla135[[#This Row],[Peso del control]]+Tabla135[[#This Row],[Peso de la implementación]],"")</f>
        <v/>
      </c>
      <c r="AB865" s="310" t="str" cm="1">
        <f t="array" ref="AB865">IFERROR(IF(Tabla135[[#This Row],[Registro diligenciado]]=TRUE,_xlfn.IFS(AND(Tabla135[[#This Row],[No. de Control]]=1,Tabla135[[#This Row],[Desplazamiento en la Matriz]]="Probabilidad"),D865-(D865*Tabla135[[#This Row],[Valor del control]]),AND(Tabla135[[#This Row],[No. de Control]]&gt;1,Tabla135[[#This Row],[Desplazamiento en la Matriz]]="Probabilidad"),AB864-(AB864*Tabla135[[#This Row],[Valor del control]]),AND(Tabla135[[#This Row],[No. de Control]]=1,Tabla135[[#This Row],[Desplazamiento en la Matriz]]="Impacto"),D865,AND(Tabla135[[#This Row],[No. de Control]]&gt;1,Tabla135[[#This Row],[Desplazamiento en la Matriz]]="Impacto"),AB864),""),"")</f>
        <v/>
      </c>
      <c r="AC865" s="310" t="str" cm="1">
        <f t="array" ref="AC865">IFERROR(IF(Tabla135[[#This Row],[Registro diligenciado]]=TRUE,_xlfn.IFS(AND(Tabla135[[#This Row],[No. de Control]]=1,Tabla135[[#This Row],[Desplazamiento en la Matriz]]="Impacto"),E865-(E865*Tabla135[[#This Row],[Valor del control]]),AND(Tabla135[[#This Row],[No. de Control]]&gt;1,Tabla135[[#This Row],[Desplazamiento en la Matriz]]="Impacto"),AC864-(AC864*Tabla135[[#This Row],[Valor del control]]),AND(Tabla135[[#This Row],[No. de Control]]=1,Tabla135[[#This Row],[Desplazamiento en la Matriz]]="Probabilidad"),E865,AND(Tabla135[[#This Row],[No. de Control]]&gt;1,Tabla135[[#This Row],[Desplazamiento en la Matriz]]="Probabilidad"),AC864),""),"")</f>
        <v/>
      </c>
      <c r="AD865" s="310">
        <f>IFERROR(_xlfn.MINIFS(Tabla135[Probabilidad residual],Tabla135[Id Riesgo],Tabla135[[#This Row],[Id Riesgo]]),"")</f>
        <v>0</v>
      </c>
      <c r="AE865" s="310">
        <f>IFERROR(_xlfn.MINIFS(Tabla135[Impacto residual],Tabla135[Id Riesgo],Tabla135[[#This Row],[Id Riesgo]]),"")</f>
        <v>0</v>
      </c>
      <c r="AF865" s="310" t="str" cm="1">
        <f t="array" ref="AF8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5" s="310" t="str" cm="1">
        <f t="array" ref="AG8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5" s="213"/>
      <c r="AJ865" s="801">
        <f>_xlfn.MINIFS(Tabla135[Probabilidad residual],Tabla135[Id Riesgo],Tabla135[[#This Row],[Id Riesgo]])</f>
        <v>0</v>
      </c>
      <c r="AK865" s="801">
        <f>_xlfn.MINIFS(Tabla135[Impacto residual],Tabla135[Id Riesgo],Tabla135[[#This Row],[Id Riesgo]])</f>
        <v>0</v>
      </c>
      <c r="AL865" s="801"/>
      <c r="AM865" s="801"/>
      <c r="AN865" s="213"/>
      <c r="AO865" s="213"/>
      <c r="AP865" s="213"/>
      <c r="AQ865" s="213"/>
      <c r="AR865" s="213"/>
      <c r="AS865" s="213"/>
      <c r="AT865" s="213"/>
      <c r="AU865" s="213"/>
      <c r="AV865" s="213"/>
      <c r="AW865" s="213"/>
      <c r="AX865" s="213"/>
      <c r="AY865" s="213"/>
    </row>
    <row r="866" spans="1:51" ht="14.6" x14ac:dyDescent="0.4">
      <c r="A866" s="783" t="str">
        <f>Tabla135[[#This Row],[Id Riesgo]]</f>
        <v>RC86</v>
      </c>
      <c r="B866" s="784" t="str">
        <f>Tabla135[[#This Row],[Riesgo]]</f>
        <v/>
      </c>
      <c r="C866" s="776" t="b">
        <f>Tabla135[[#This Row],[Identificado en paso 1 y 2?]]</f>
        <v>0</v>
      </c>
      <c r="D866" s="801" t="str">
        <f>_xlfn.XLOOKUP(Tabla135[[#This Row],[Id Riesgo]],Tabla13[Id Riesgo],Tabla13[Probabilidad],"",1)</f>
        <v/>
      </c>
      <c r="E866" s="801" t="str">
        <f>IF(C866=TRUE,_xlfn.XLOOKUP(Tabla135[[#This Row],[Id Riesgo]],Tabla13[Id Riesgo],Tabla13[Porcentaje Impacto],"",1),"")</f>
        <v/>
      </c>
      <c r="F866" s="290" t="str">
        <f t="shared" si="85"/>
        <v>RC86</v>
      </c>
      <c r="G866" s="414" t="b">
        <f>_xlfn.XLOOKUP(F866,Tabla13[Id Riesgo],Tabla13[Registro diligenciado],FALSE,1)</f>
        <v>0</v>
      </c>
      <c r="H866" s="290" t="str">
        <f>IF(G866,_xlfn.XLOOKUP(F866,Tabla6[Id Riesgo],Tabla6[DESCRIPCIÓN DEL RIESGO],FALSE,1),"")</f>
        <v/>
      </c>
      <c r="I866" s="327" t="str">
        <f>_xlfn.XLOOKUP(Tabla135[[#This Row],[Id Riesgo]],Tabla13[Id Riesgo],Tabla13[Probabilidad])</f>
        <v/>
      </c>
      <c r="J866" s="327" t="str">
        <f>_xlfn.XLOOKUP(Tabla135[[#This Row],[Id Riesgo]],Tabla13[Id Riesgo],Tabla13[Porcentaje Impacto],"",1)</f>
        <v/>
      </c>
      <c r="K866" s="311">
        <v>5</v>
      </c>
      <c r="L866" s="314"/>
      <c r="M866" s="314"/>
      <c r="N866" s="314"/>
      <c r="O866" s="295"/>
      <c r="P866" s="314"/>
      <c r="Q866" s="328" t="str">
        <f>_xlfn.TEXTJOIN(" ",TRUE,Tabla135[[#This Row],[Actividad - Acción ¿Qué?
Inicia con verbo]],Tabla135[[#This Row],[Complemento
(Observaciones o desviaciones)]])</f>
        <v/>
      </c>
      <c r="R866" s="295"/>
      <c r="S866" s="327" t="str">
        <f>_xlfn.XLOOKUP(Tabla135[[#This Row],[Tipo de control]],Tabla7[Tipo de control],Tabla7[Peso],"",1)</f>
        <v/>
      </c>
      <c r="T866" s="290" t="str">
        <f>_xlfn.XLOOKUP(Tabla135[[#This Row],[Tipo de control]],Tabla7[Tipo de control],Tabla7[Afectación matriz],"",1)</f>
        <v/>
      </c>
      <c r="U866" s="295"/>
      <c r="V866" s="327" t="str">
        <f>_xlfn.XLOOKUP(Tabla135[[#This Row],[Implementación]],Tabla11[Implementación],Tabla11[Peso],"",1)</f>
        <v/>
      </c>
      <c r="W866" s="295"/>
      <c r="X866" s="295"/>
      <c r="Y866" s="295"/>
      <c r="Z866" s="295"/>
      <c r="AA866" s="310" t="str">
        <f>IFERROR(Tabla135[[#This Row],[Peso del control]]+Tabla135[[#This Row],[Peso de la implementación]],"")</f>
        <v/>
      </c>
      <c r="AB866" s="310" t="str" cm="1">
        <f t="array" ref="AB866">IFERROR(IF(Tabla135[[#This Row],[Registro diligenciado]]=TRUE,_xlfn.IFS(AND(Tabla135[[#This Row],[No. de Control]]=1,Tabla135[[#This Row],[Desplazamiento en la Matriz]]="Probabilidad"),D866-(D866*Tabla135[[#This Row],[Valor del control]]),AND(Tabla135[[#This Row],[No. de Control]]&gt;1,Tabla135[[#This Row],[Desplazamiento en la Matriz]]="Probabilidad"),AB865-(AB865*Tabla135[[#This Row],[Valor del control]]),AND(Tabla135[[#This Row],[No. de Control]]=1,Tabla135[[#This Row],[Desplazamiento en la Matriz]]="Impacto"),D866,AND(Tabla135[[#This Row],[No. de Control]]&gt;1,Tabla135[[#This Row],[Desplazamiento en la Matriz]]="Impacto"),AB865),""),"")</f>
        <v/>
      </c>
      <c r="AC866" s="310" t="str" cm="1">
        <f t="array" ref="AC866">IFERROR(IF(Tabla135[[#This Row],[Registro diligenciado]]=TRUE,_xlfn.IFS(AND(Tabla135[[#This Row],[No. de Control]]=1,Tabla135[[#This Row],[Desplazamiento en la Matriz]]="Impacto"),E866-(E866*Tabla135[[#This Row],[Valor del control]]),AND(Tabla135[[#This Row],[No. de Control]]&gt;1,Tabla135[[#This Row],[Desplazamiento en la Matriz]]="Impacto"),AC865-(AC865*Tabla135[[#This Row],[Valor del control]]),AND(Tabla135[[#This Row],[No. de Control]]=1,Tabla135[[#This Row],[Desplazamiento en la Matriz]]="Probabilidad"),E866,AND(Tabla135[[#This Row],[No. de Control]]&gt;1,Tabla135[[#This Row],[Desplazamiento en la Matriz]]="Probabilidad"),AC865),""),"")</f>
        <v/>
      </c>
      <c r="AD866" s="310">
        <f>IFERROR(_xlfn.MINIFS(Tabla135[Probabilidad residual],Tabla135[Id Riesgo],Tabla135[[#This Row],[Id Riesgo]]),"")</f>
        <v>0</v>
      </c>
      <c r="AE866" s="310">
        <f>IFERROR(_xlfn.MINIFS(Tabla135[Impacto residual],Tabla135[Id Riesgo],Tabla135[[#This Row],[Id Riesgo]]),"")</f>
        <v>0</v>
      </c>
      <c r="AF866" s="310" t="str" cm="1">
        <f t="array" ref="AF8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6" s="310" t="str" cm="1">
        <f t="array" ref="AG8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6" s="213"/>
      <c r="AJ866" s="801">
        <f>_xlfn.MINIFS(Tabla135[Probabilidad residual],Tabla135[Id Riesgo],Tabla135[[#This Row],[Id Riesgo]])</f>
        <v>0</v>
      </c>
      <c r="AK866" s="801">
        <f>_xlfn.MINIFS(Tabla135[Impacto residual],Tabla135[Id Riesgo],Tabla135[[#This Row],[Id Riesgo]])</f>
        <v>0</v>
      </c>
      <c r="AL866" s="801"/>
      <c r="AM866" s="801"/>
      <c r="AN866" s="213"/>
      <c r="AO866" s="213"/>
      <c r="AP866" s="213"/>
      <c r="AQ866" s="213"/>
      <c r="AR866" s="213"/>
      <c r="AS866" s="213"/>
      <c r="AT866" s="213"/>
      <c r="AU866" s="213"/>
      <c r="AV866" s="213"/>
      <c r="AW866" s="213"/>
      <c r="AX866" s="213"/>
      <c r="AY866" s="213"/>
    </row>
    <row r="867" spans="1:51" ht="14.6" x14ac:dyDescent="0.4">
      <c r="A867" s="783" t="str">
        <f>Tabla135[[#This Row],[Id Riesgo]]</f>
        <v>RC86</v>
      </c>
      <c r="B867" s="784" t="str">
        <f>Tabla135[[#This Row],[Riesgo]]</f>
        <v/>
      </c>
      <c r="C867" s="776" t="b">
        <f>Tabla135[[#This Row],[Identificado en paso 1 y 2?]]</f>
        <v>0</v>
      </c>
      <c r="D867" s="801" t="str">
        <f>_xlfn.XLOOKUP(Tabla135[[#This Row],[Id Riesgo]],Tabla13[Id Riesgo],Tabla13[Probabilidad],"",1)</f>
        <v/>
      </c>
      <c r="E867" s="801" t="str">
        <f>IF(C867=TRUE,_xlfn.XLOOKUP(Tabla135[[#This Row],[Id Riesgo]],Tabla13[Id Riesgo],Tabla13[Porcentaje Impacto],"",1),"")</f>
        <v/>
      </c>
      <c r="F867" s="290" t="str">
        <f t="shared" si="85"/>
        <v>RC86</v>
      </c>
      <c r="G867" s="414" t="b">
        <f>_xlfn.XLOOKUP(F867,Tabla13[Id Riesgo],Tabla13[Registro diligenciado],FALSE,1)</f>
        <v>0</v>
      </c>
      <c r="H867" s="290" t="str">
        <f>IF(G867,_xlfn.XLOOKUP(F867,Tabla6[Id Riesgo],Tabla6[DESCRIPCIÓN DEL RIESGO],FALSE,1),"")</f>
        <v/>
      </c>
      <c r="I867" s="327" t="str">
        <f>_xlfn.XLOOKUP(Tabla135[[#This Row],[Id Riesgo]],Tabla13[Id Riesgo],Tabla13[Probabilidad])</f>
        <v/>
      </c>
      <c r="J867" s="327" t="str">
        <f>_xlfn.XLOOKUP(Tabla135[[#This Row],[Id Riesgo]],Tabla13[Id Riesgo],Tabla13[Porcentaje Impacto],"",1)</f>
        <v/>
      </c>
      <c r="K867" s="311">
        <v>6</v>
      </c>
      <c r="L867" s="314"/>
      <c r="M867" s="314"/>
      <c r="N867" s="314"/>
      <c r="O867" s="295"/>
      <c r="P867" s="314"/>
      <c r="Q867" s="328" t="str">
        <f>_xlfn.TEXTJOIN(" ",TRUE,Tabla135[[#This Row],[Actividad - Acción ¿Qué?
Inicia con verbo]],Tabla135[[#This Row],[Complemento
(Observaciones o desviaciones)]])</f>
        <v/>
      </c>
      <c r="R867" s="295"/>
      <c r="S867" s="327" t="str">
        <f>_xlfn.XLOOKUP(Tabla135[[#This Row],[Tipo de control]],Tabla7[Tipo de control],Tabla7[Peso],"",1)</f>
        <v/>
      </c>
      <c r="T867" s="290" t="str">
        <f>_xlfn.XLOOKUP(Tabla135[[#This Row],[Tipo de control]],Tabla7[Tipo de control],Tabla7[Afectación matriz],"",1)</f>
        <v/>
      </c>
      <c r="U867" s="295"/>
      <c r="V867" s="327" t="str">
        <f>_xlfn.XLOOKUP(Tabla135[[#This Row],[Implementación]],Tabla11[Implementación],Tabla11[Peso],"",1)</f>
        <v/>
      </c>
      <c r="W867" s="295"/>
      <c r="X867" s="295"/>
      <c r="Y867" s="295"/>
      <c r="Z867" s="295"/>
      <c r="AA867" s="310" t="str">
        <f>IFERROR(Tabla135[[#This Row],[Peso del control]]+Tabla135[[#This Row],[Peso de la implementación]],"")</f>
        <v/>
      </c>
      <c r="AB867" s="310" t="str" cm="1">
        <f t="array" ref="AB867">IFERROR(IF(Tabla135[[#This Row],[Registro diligenciado]]=TRUE,_xlfn.IFS(AND(Tabla135[[#This Row],[No. de Control]]=1,Tabla135[[#This Row],[Desplazamiento en la Matriz]]="Probabilidad"),D867-(D867*Tabla135[[#This Row],[Valor del control]]),AND(Tabla135[[#This Row],[No. de Control]]&gt;1,Tabla135[[#This Row],[Desplazamiento en la Matriz]]="Probabilidad"),AB866-(AB866*Tabla135[[#This Row],[Valor del control]]),AND(Tabla135[[#This Row],[No. de Control]]=1,Tabla135[[#This Row],[Desplazamiento en la Matriz]]="Impacto"),D867,AND(Tabla135[[#This Row],[No. de Control]]&gt;1,Tabla135[[#This Row],[Desplazamiento en la Matriz]]="Impacto"),AB866),""),"")</f>
        <v/>
      </c>
      <c r="AC867" s="310" t="str" cm="1">
        <f t="array" ref="AC867">IFERROR(IF(Tabla135[[#This Row],[Registro diligenciado]]=TRUE,_xlfn.IFS(AND(Tabla135[[#This Row],[No. de Control]]=1,Tabla135[[#This Row],[Desplazamiento en la Matriz]]="Impacto"),E867-(E867*Tabla135[[#This Row],[Valor del control]]),AND(Tabla135[[#This Row],[No. de Control]]&gt;1,Tabla135[[#This Row],[Desplazamiento en la Matriz]]="Impacto"),AC866-(AC866*Tabla135[[#This Row],[Valor del control]]),AND(Tabla135[[#This Row],[No. de Control]]=1,Tabla135[[#This Row],[Desplazamiento en la Matriz]]="Probabilidad"),E867,AND(Tabla135[[#This Row],[No. de Control]]&gt;1,Tabla135[[#This Row],[Desplazamiento en la Matriz]]="Probabilidad"),AC866),""),"")</f>
        <v/>
      </c>
      <c r="AD867" s="310">
        <f>IFERROR(_xlfn.MINIFS(Tabla135[Probabilidad residual],Tabla135[Id Riesgo],Tabla135[[#This Row],[Id Riesgo]]),"")</f>
        <v>0</v>
      </c>
      <c r="AE867" s="310">
        <f>IFERROR(_xlfn.MINIFS(Tabla135[Impacto residual],Tabla135[Id Riesgo],Tabla135[[#This Row],[Id Riesgo]]),"")</f>
        <v>0</v>
      </c>
      <c r="AF867" s="310" t="str" cm="1">
        <f t="array" ref="AF8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7" s="310" t="str" cm="1">
        <f t="array" ref="AG8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7" s="213"/>
      <c r="AJ867" s="801">
        <f>_xlfn.MINIFS(Tabla135[Probabilidad residual],Tabla135[Id Riesgo],Tabla135[[#This Row],[Id Riesgo]])</f>
        <v>0</v>
      </c>
      <c r="AK867" s="801">
        <f>_xlfn.MINIFS(Tabla135[Impacto residual],Tabla135[Id Riesgo],Tabla135[[#This Row],[Id Riesgo]])</f>
        <v>0</v>
      </c>
      <c r="AL867" s="801"/>
      <c r="AM867" s="801"/>
      <c r="AN867" s="213"/>
      <c r="AO867" s="213"/>
      <c r="AP867" s="213"/>
      <c r="AQ867" s="213"/>
      <c r="AR867" s="213"/>
      <c r="AS867" s="213"/>
      <c r="AT867" s="213"/>
      <c r="AU867" s="213"/>
      <c r="AV867" s="213"/>
      <c r="AW867" s="213"/>
      <c r="AX867" s="213"/>
      <c r="AY867" s="213"/>
    </row>
    <row r="868" spans="1:51" ht="14.6" x14ac:dyDescent="0.4">
      <c r="A868" s="783" t="str">
        <f>Tabla135[[#This Row],[Id Riesgo]]</f>
        <v>RC86</v>
      </c>
      <c r="B868" s="784" t="str">
        <f>Tabla135[[#This Row],[Riesgo]]</f>
        <v/>
      </c>
      <c r="C868" s="776" t="b">
        <f>Tabla135[[#This Row],[Identificado en paso 1 y 2?]]</f>
        <v>0</v>
      </c>
      <c r="D868" s="801" t="str">
        <f>_xlfn.XLOOKUP(Tabla135[[#This Row],[Id Riesgo]],Tabla13[Id Riesgo],Tabla13[Probabilidad],"",1)</f>
        <v/>
      </c>
      <c r="E868" s="801" t="str">
        <f>IF(C868=TRUE,_xlfn.XLOOKUP(Tabla135[[#This Row],[Id Riesgo]],Tabla13[Id Riesgo],Tabla13[Porcentaje Impacto],"",1),"")</f>
        <v/>
      </c>
      <c r="F868" s="290" t="str">
        <f t="shared" si="85"/>
        <v>RC86</v>
      </c>
      <c r="G868" s="414" t="b">
        <f>_xlfn.XLOOKUP(F868,Tabla13[Id Riesgo],Tabla13[Registro diligenciado],FALSE,1)</f>
        <v>0</v>
      </c>
      <c r="H868" s="290" t="str">
        <f>IF(G868,_xlfn.XLOOKUP(F868,Tabla6[Id Riesgo],Tabla6[DESCRIPCIÓN DEL RIESGO],FALSE,1),"")</f>
        <v/>
      </c>
      <c r="I868" s="327" t="str">
        <f>_xlfn.XLOOKUP(Tabla135[[#This Row],[Id Riesgo]],Tabla13[Id Riesgo],Tabla13[Probabilidad])</f>
        <v/>
      </c>
      <c r="J868" s="327" t="str">
        <f>_xlfn.XLOOKUP(Tabla135[[#This Row],[Id Riesgo]],Tabla13[Id Riesgo],Tabla13[Porcentaje Impacto],"",1)</f>
        <v/>
      </c>
      <c r="K868" s="311">
        <v>7</v>
      </c>
      <c r="L868" s="314"/>
      <c r="M868" s="314"/>
      <c r="N868" s="314"/>
      <c r="O868" s="295"/>
      <c r="P868" s="314"/>
      <c r="Q868" s="328" t="str">
        <f>_xlfn.TEXTJOIN(" ",TRUE,Tabla135[[#This Row],[Actividad - Acción ¿Qué?
Inicia con verbo]],Tabla135[[#This Row],[Complemento
(Observaciones o desviaciones)]])</f>
        <v/>
      </c>
      <c r="R868" s="295"/>
      <c r="S868" s="327" t="str">
        <f>_xlfn.XLOOKUP(Tabla135[[#This Row],[Tipo de control]],Tabla7[Tipo de control],Tabla7[Peso],"",1)</f>
        <v/>
      </c>
      <c r="T868" s="290" t="str">
        <f>_xlfn.XLOOKUP(Tabla135[[#This Row],[Tipo de control]],Tabla7[Tipo de control],Tabla7[Afectación matriz],"",1)</f>
        <v/>
      </c>
      <c r="U868" s="295"/>
      <c r="V868" s="327" t="str">
        <f>_xlfn.XLOOKUP(Tabla135[[#This Row],[Implementación]],Tabla11[Implementación],Tabla11[Peso],"",1)</f>
        <v/>
      </c>
      <c r="W868" s="295"/>
      <c r="X868" s="295"/>
      <c r="Y868" s="295"/>
      <c r="Z868" s="295"/>
      <c r="AA868" s="310" t="str">
        <f>IFERROR(Tabla135[[#This Row],[Peso del control]]+Tabla135[[#This Row],[Peso de la implementación]],"")</f>
        <v/>
      </c>
      <c r="AB868" s="310" t="str" cm="1">
        <f t="array" ref="AB868">IFERROR(IF(Tabla135[[#This Row],[Registro diligenciado]]=TRUE,_xlfn.IFS(AND(Tabla135[[#This Row],[No. de Control]]=1,Tabla135[[#This Row],[Desplazamiento en la Matriz]]="Probabilidad"),D868-(D868*Tabla135[[#This Row],[Valor del control]]),AND(Tabla135[[#This Row],[No. de Control]]&gt;1,Tabla135[[#This Row],[Desplazamiento en la Matriz]]="Probabilidad"),AB867-(AB867*Tabla135[[#This Row],[Valor del control]]),AND(Tabla135[[#This Row],[No. de Control]]=1,Tabla135[[#This Row],[Desplazamiento en la Matriz]]="Impacto"),D868,AND(Tabla135[[#This Row],[No. de Control]]&gt;1,Tabla135[[#This Row],[Desplazamiento en la Matriz]]="Impacto"),AB867),""),"")</f>
        <v/>
      </c>
      <c r="AC868" s="310" t="str" cm="1">
        <f t="array" ref="AC868">IFERROR(IF(Tabla135[[#This Row],[Registro diligenciado]]=TRUE,_xlfn.IFS(AND(Tabla135[[#This Row],[No. de Control]]=1,Tabla135[[#This Row],[Desplazamiento en la Matriz]]="Impacto"),E868-(E868*Tabla135[[#This Row],[Valor del control]]),AND(Tabla135[[#This Row],[No. de Control]]&gt;1,Tabla135[[#This Row],[Desplazamiento en la Matriz]]="Impacto"),AC867-(AC867*Tabla135[[#This Row],[Valor del control]]),AND(Tabla135[[#This Row],[No. de Control]]=1,Tabla135[[#This Row],[Desplazamiento en la Matriz]]="Probabilidad"),E868,AND(Tabla135[[#This Row],[No. de Control]]&gt;1,Tabla135[[#This Row],[Desplazamiento en la Matriz]]="Probabilidad"),AC867),""),"")</f>
        <v/>
      </c>
      <c r="AD868" s="310">
        <f>IFERROR(_xlfn.MINIFS(Tabla135[Probabilidad residual],Tabla135[Id Riesgo],Tabla135[[#This Row],[Id Riesgo]]),"")</f>
        <v>0</v>
      </c>
      <c r="AE868" s="310">
        <f>IFERROR(_xlfn.MINIFS(Tabla135[Impacto residual],Tabla135[Id Riesgo],Tabla135[[#This Row],[Id Riesgo]]),"")</f>
        <v>0</v>
      </c>
      <c r="AF868" s="310" t="str" cm="1">
        <f t="array" ref="AF8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8" s="310" t="str" cm="1">
        <f t="array" ref="AG8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8" s="213"/>
      <c r="AJ868" s="801">
        <f>_xlfn.MINIFS(Tabla135[Probabilidad residual],Tabla135[Id Riesgo],Tabla135[[#This Row],[Id Riesgo]])</f>
        <v>0</v>
      </c>
      <c r="AK868" s="801">
        <f>_xlfn.MINIFS(Tabla135[Impacto residual],Tabla135[Id Riesgo],Tabla135[[#This Row],[Id Riesgo]])</f>
        <v>0</v>
      </c>
      <c r="AL868" s="801"/>
      <c r="AM868" s="801"/>
      <c r="AN868" s="213"/>
      <c r="AO868" s="213"/>
      <c r="AP868" s="213"/>
      <c r="AQ868" s="213"/>
      <c r="AR868" s="213"/>
      <c r="AS868" s="213"/>
      <c r="AT868" s="213"/>
      <c r="AU868" s="213"/>
      <c r="AV868" s="213"/>
      <c r="AW868" s="213"/>
      <c r="AX868" s="213"/>
      <c r="AY868" s="213"/>
    </row>
    <row r="869" spans="1:51" ht="14.6" x14ac:dyDescent="0.4">
      <c r="A869" s="783" t="str">
        <f>Tabla135[[#This Row],[Id Riesgo]]</f>
        <v>RC86</v>
      </c>
      <c r="B869" s="784" t="str">
        <f>Tabla135[[#This Row],[Riesgo]]</f>
        <v/>
      </c>
      <c r="C869" s="776" t="b">
        <f>Tabla135[[#This Row],[Identificado en paso 1 y 2?]]</f>
        <v>0</v>
      </c>
      <c r="D869" s="801" t="str">
        <f>_xlfn.XLOOKUP(Tabla135[[#This Row],[Id Riesgo]],Tabla13[Id Riesgo],Tabla13[Probabilidad],"",1)</f>
        <v/>
      </c>
      <c r="E869" s="801" t="str">
        <f>IF(C869=TRUE,_xlfn.XLOOKUP(Tabla135[[#This Row],[Id Riesgo]],Tabla13[Id Riesgo],Tabla13[Porcentaje Impacto],"",1),"")</f>
        <v/>
      </c>
      <c r="F869" s="290" t="str">
        <f t="shared" si="85"/>
        <v>RC86</v>
      </c>
      <c r="G869" s="414" t="b">
        <f>_xlfn.XLOOKUP(F869,Tabla13[Id Riesgo],Tabla13[Registro diligenciado],FALSE,1)</f>
        <v>0</v>
      </c>
      <c r="H869" s="290" t="str">
        <f>IF(G869,_xlfn.XLOOKUP(F869,Tabla6[Id Riesgo],Tabla6[DESCRIPCIÓN DEL RIESGO],FALSE,1),"")</f>
        <v/>
      </c>
      <c r="I869" s="327" t="str">
        <f>_xlfn.XLOOKUP(Tabla135[[#This Row],[Id Riesgo]],Tabla13[Id Riesgo],Tabla13[Probabilidad])</f>
        <v/>
      </c>
      <c r="J869" s="327" t="str">
        <f>_xlfn.XLOOKUP(Tabla135[[#This Row],[Id Riesgo]],Tabla13[Id Riesgo],Tabla13[Porcentaje Impacto],"",1)</f>
        <v/>
      </c>
      <c r="K869" s="311">
        <v>8</v>
      </c>
      <c r="L869" s="314"/>
      <c r="M869" s="314"/>
      <c r="N869" s="314"/>
      <c r="O869" s="295"/>
      <c r="P869" s="314"/>
      <c r="Q869" s="328" t="str">
        <f>_xlfn.TEXTJOIN(" ",TRUE,Tabla135[[#This Row],[Actividad - Acción ¿Qué?
Inicia con verbo]],Tabla135[[#This Row],[Complemento
(Observaciones o desviaciones)]])</f>
        <v/>
      </c>
      <c r="R869" s="295"/>
      <c r="S869" s="327" t="str">
        <f>_xlfn.XLOOKUP(Tabla135[[#This Row],[Tipo de control]],Tabla7[Tipo de control],Tabla7[Peso],"",1)</f>
        <v/>
      </c>
      <c r="T869" s="290" t="str">
        <f>_xlfn.XLOOKUP(Tabla135[[#This Row],[Tipo de control]],Tabla7[Tipo de control],Tabla7[Afectación matriz],"",1)</f>
        <v/>
      </c>
      <c r="U869" s="295"/>
      <c r="V869" s="327" t="str">
        <f>_xlfn.XLOOKUP(Tabla135[[#This Row],[Implementación]],Tabla11[Implementación],Tabla11[Peso],"",1)</f>
        <v/>
      </c>
      <c r="W869" s="295"/>
      <c r="X869" s="295"/>
      <c r="Y869" s="295"/>
      <c r="Z869" s="295"/>
      <c r="AA869" s="310" t="str">
        <f>IFERROR(Tabla135[[#This Row],[Peso del control]]+Tabla135[[#This Row],[Peso de la implementación]],"")</f>
        <v/>
      </c>
      <c r="AB869" s="310" t="str" cm="1">
        <f t="array" ref="AB869">IFERROR(IF(Tabla135[[#This Row],[Registro diligenciado]]=TRUE,_xlfn.IFS(AND(Tabla135[[#This Row],[No. de Control]]=1,Tabla135[[#This Row],[Desplazamiento en la Matriz]]="Probabilidad"),D869-(D869*Tabla135[[#This Row],[Valor del control]]),AND(Tabla135[[#This Row],[No. de Control]]&gt;1,Tabla135[[#This Row],[Desplazamiento en la Matriz]]="Probabilidad"),AB868-(AB868*Tabla135[[#This Row],[Valor del control]]),AND(Tabla135[[#This Row],[No. de Control]]=1,Tabla135[[#This Row],[Desplazamiento en la Matriz]]="Impacto"),D869,AND(Tabla135[[#This Row],[No. de Control]]&gt;1,Tabla135[[#This Row],[Desplazamiento en la Matriz]]="Impacto"),AB868),""),"")</f>
        <v/>
      </c>
      <c r="AC869" s="310" t="str" cm="1">
        <f t="array" ref="AC869">IFERROR(IF(Tabla135[[#This Row],[Registro diligenciado]]=TRUE,_xlfn.IFS(AND(Tabla135[[#This Row],[No. de Control]]=1,Tabla135[[#This Row],[Desplazamiento en la Matriz]]="Impacto"),E869-(E869*Tabla135[[#This Row],[Valor del control]]),AND(Tabla135[[#This Row],[No. de Control]]&gt;1,Tabla135[[#This Row],[Desplazamiento en la Matriz]]="Impacto"),AC868-(AC868*Tabla135[[#This Row],[Valor del control]]),AND(Tabla135[[#This Row],[No. de Control]]=1,Tabla135[[#This Row],[Desplazamiento en la Matriz]]="Probabilidad"),E869,AND(Tabla135[[#This Row],[No. de Control]]&gt;1,Tabla135[[#This Row],[Desplazamiento en la Matriz]]="Probabilidad"),AC868),""),"")</f>
        <v/>
      </c>
      <c r="AD869" s="310">
        <f>IFERROR(_xlfn.MINIFS(Tabla135[Probabilidad residual],Tabla135[Id Riesgo],Tabla135[[#This Row],[Id Riesgo]]),"")</f>
        <v>0</v>
      </c>
      <c r="AE869" s="310">
        <f>IFERROR(_xlfn.MINIFS(Tabla135[Impacto residual],Tabla135[Id Riesgo],Tabla135[[#This Row],[Id Riesgo]]),"")</f>
        <v>0</v>
      </c>
      <c r="AF869" s="310" t="str" cm="1">
        <f t="array" ref="AF8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69" s="310" t="str" cm="1">
        <f t="array" ref="AG8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69" s="213"/>
      <c r="AJ869" s="801">
        <f>_xlfn.MINIFS(Tabla135[Probabilidad residual],Tabla135[Id Riesgo],Tabla135[[#This Row],[Id Riesgo]])</f>
        <v>0</v>
      </c>
      <c r="AK869" s="801">
        <f>_xlfn.MINIFS(Tabla135[Impacto residual],Tabla135[Id Riesgo],Tabla135[[#This Row],[Id Riesgo]])</f>
        <v>0</v>
      </c>
      <c r="AL869" s="801"/>
      <c r="AM869" s="801"/>
      <c r="AN869" s="213"/>
      <c r="AO869" s="213"/>
      <c r="AP869" s="213"/>
      <c r="AQ869" s="213"/>
      <c r="AR869" s="213"/>
      <c r="AS869" s="213"/>
      <c r="AT869" s="213"/>
      <c r="AU869" s="213"/>
      <c r="AV869" s="213"/>
      <c r="AW869" s="213"/>
      <c r="AX869" s="213"/>
      <c r="AY869" s="213"/>
    </row>
    <row r="870" spans="1:51" ht="14.6" x14ac:dyDescent="0.4">
      <c r="A870" s="783" t="str">
        <f>Tabla135[[#This Row],[Id Riesgo]]</f>
        <v>RC86</v>
      </c>
      <c r="B870" s="784" t="str">
        <f>Tabla135[[#This Row],[Riesgo]]</f>
        <v/>
      </c>
      <c r="C870" s="776" t="b">
        <f>Tabla135[[#This Row],[Identificado en paso 1 y 2?]]</f>
        <v>0</v>
      </c>
      <c r="D870" s="801" t="str">
        <f>_xlfn.XLOOKUP(Tabla135[[#This Row],[Id Riesgo]],Tabla13[Id Riesgo],Tabla13[Probabilidad],"",1)</f>
        <v/>
      </c>
      <c r="E870" s="801" t="str">
        <f>IF(C870=TRUE,_xlfn.XLOOKUP(Tabla135[[#This Row],[Id Riesgo]],Tabla13[Id Riesgo],Tabla13[Porcentaje Impacto],"",1),"")</f>
        <v/>
      </c>
      <c r="F870" s="290" t="str">
        <f t="shared" si="85"/>
        <v>RC86</v>
      </c>
      <c r="G870" s="414" t="b">
        <f>_xlfn.XLOOKUP(F870,Tabla13[Id Riesgo],Tabla13[Registro diligenciado],FALSE,1)</f>
        <v>0</v>
      </c>
      <c r="H870" s="290" t="str">
        <f>IF(G870,_xlfn.XLOOKUP(F870,Tabla6[Id Riesgo],Tabla6[DESCRIPCIÓN DEL RIESGO],FALSE,1),"")</f>
        <v/>
      </c>
      <c r="I870" s="327" t="str">
        <f>_xlfn.XLOOKUP(Tabla135[[#This Row],[Id Riesgo]],Tabla13[Id Riesgo],Tabla13[Probabilidad])</f>
        <v/>
      </c>
      <c r="J870" s="327" t="str">
        <f>_xlfn.XLOOKUP(Tabla135[[#This Row],[Id Riesgo]],Tabla13[Id Riesgo],Tabla13[Porcentaje Impacto],"",1)</f>
        <v/>
      </c>
      <c r="K870" s="311">
        <v>9</v>
      </c>
      <c r="L870" s="314"/>
      <c r="M870" s="314"/>
      <c r="N870" s="314"/>
      <c r="O870" s="295"/>
      <c r="P870" s="314"/>
      <c r="Q870" s="328" t="str">
        <f>_xlfn.TEXTJOIN(" ",TRUE,Tabla135[[#This Row],[Actividad - Acción ¿Qué?
Inicia con verbo]],Tabla135[[#This Row],[Complemento
(Observaciones o desviaciones)]])</f>
        <v/>
      </c>
      <c r="R870" s="295"/>
      <c r="S870" s="327" t="str">
        <f>_xlfn.XLOOKUP(Tabla135[[#This Row],[Tipo de control]],Tabla7[Tipo de control],Tabla7[Peso],"",1)</f>
        <v/>
      </c>
      <c r="T870" s="290" t="str">
        <f>_xlfn.XLOOKUP(Tabla135[[#This Row],[Tipo de control]],Tabla7[Tipo de control],Tabla7[Afectación matriz],"",1)</f>
        <v/>
      </c>
      <c r="U870" s="295"/>
      <c r="V870" s="327" t="str">
        <f>_xlfn.XLOOKUP(Tabla135[[#This Row],[Implementación]],Tabla11[Implementación],Tabla11[Peso],"",1)</f>
        <v/>
      </c>
      <c r="W870" s="295"/>
      <c r="X870" s="295"/>
      <c r="Y870" s="295"/>
      <c r="Z870" s="295"/>
      <c r="AA870" s="310" t="str">
        <f>IFERROR(Tabla135[[#This Row],[Peso del control]]+Tabla135[[#This Row],[Peso de la implementación]],"")</f>
        <v/>
      </c>
      <c r="AB870" s="310" t="str" cm="1">
        <f t="array" ref="AB870">IFERROR(IF(Tabla135[[#This Row],[Registro diligenciado]]=TRUE,_xlfn.IFS(AND(Tabla135[[#This Row],[No. de Control]]=1,Tabla135[[#This Row],[Desplazamiento en la Matriz]]="Probabilidad"),D870-(D870*Tabla135[[#This Row],[Valor del control]]),AND(Tabla135[[#This Row],[No. de Control]]&gt;1,Tabla135[[#This Row],[Desplazamiento en la Matriz]]="Probabilidad"),AB869-(AB869*Tabla135[[#This Row],[Valor del control]]),AND(Tabla135[[#This Row],[No. de Control]]=1,Tabla135[[#This Row],[Desplazamiento en la Matriz]]="Impacto"),D870,AND(Tabla135[[#This Row],[No. de Control]]&gt;1,Tabla135[[#This Row],[Desplazamiento en la Matriz]]="Impacto"),AB869),""),"")</f>
        <v/>
      </c>
      <c r="AC870" s="310" t="str" cm="1">
        <f t="array" ref="AC870">IFERROR(IF(Tabla135[[#This Row],[Registro diligenciado]]=TRUE,_xlfn.IFS(AND(Tabla135[[#This Row],[No. de Control]]=1,Tabla135[[#This Row],[Desplazamiento en la Matriz]]="Impacto"),E870-(E870*Tabla135[[#This Row],[Valor del control]]),AND(Tabla135[[#This Row],[No. de Control]]&gt;1,Tabla135[[#This Row],[Desplazamiento en la Matriz]]="Impacto"),AC869-(AC869*Tabla135[[#This Row],[Valor del control]]),AND(Tabla135[[#This Row],[No. de Control]]=1,Tabla135[[#This Row],[Desplazamiento en la Matriz]]="Probabilidad"),E870,AND(Tabla135[[#This Row],[No. de Control]]&gt;1,Tabla135[[#This Row],[Desplazamiento en la Matriz]]="Probabilidad"),AC869),""),"")</f>
        <v/>
      </c>
      <c r="AD870" s="310">
        <f>IFERROR(_xlfn.MINIFS(Tabla135[Probabilidad residual],Tabla135[Id Riesgo],Tabla135[[#This Row],[Id Riesgo]]),"")</f>
        <v>0</v>
      </c>
      <c r="AE870" s="310">
        <f>IFERROR(_xlfn.MINIFS(Tabla135[Impacto residual],Tabla135[Id Riesgo],Tabla135[[#This Row],[Id Riesgo]]),"")</f>
        <v>0</v>
      </c>
      <c r="AF870" s="310" t="str" cm="1">
        <f t="array" ref="AF8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0" s="310" t="str" cm="1">
        <f t="array" ref="AG8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0" s="213"/>
      <c r="AJ870" s="801">
        <f>_xlfn.MINIFS(Tabla135[Probabilidad residual],Tabla135[Id Riesgo],Tabla135[[#This Row],[Id Riesgo]])</f>
        <v>0</v>
      </c>
      <c r="AK870" s="801">
        <f>_xlfn.MINIFS(Tabla135[Impacto residual],Tabla135[Id Riesgo],Tabla135[[#This Row],[Id Riesgo]])</f>
        <v>0</v>
      </c>
      <c r="AL870" s="801"/>
      <c r="AM870" s="801"/>
      <c r="AN870" s="213"/>
      <c r="AO870" s="213"/>
      <c r="AP870" s="213"/>
      <c r="AQ870" s="213"/>
      <c r="AR870" s="213"/>
      <c r="AS870" s="213"/>
      <c r="AT870" s="213"/>
      <c r="AU870" s="213"/>
      <c r="AV870" s="213"/>
      <c r="AW870" s="213"/>
      <c r="AX870" s="213"/>
      <c r="AY870" s="213"/>
    </row>
    <row r="871" spans="1:51" ht="14.6" x14ac:dyDescent="0.4">
      <c r="A871" s="783" t="str">
        <f>Tabla135[[#This Row],[Id Riesgo]]</f>
        <v>RC86</v>
      </c>
      <c r="B871" s="784" t="str">
        <f>Tabla135[[#This Row],[Riesgo]]</f>
        <v/>
      </c>
      <c r="C871" s="776" t="b">
        <f>Tabla135[[#This Row],[Identificado en paso 1 y 2?]]</f>
        <v>0</v>
      </c>
      <c r="D871" s="801" t="str">
        <f>_xlfn.XLOOKUP(Tabla135[[#This Row],[Id Riesgo]],Tabla13[Id Riesgo],Tabla13[Probabilidad],"",1)</f>
        <v/>
      </c>
      <c r="E871" s="801" t="str">
        <f>IF(C871=TRUE,_xlfn.XLOOKUP(Tabla135[[#This Row],[Id Riesgo]],Tabla13[Id Riesgo],Tabla13[Porcentaje Impacto],"",1),"")</f>
        <v/>
      </c>
      <c r="F871" s="290" t="str">
        <f t="shared" si="85"/>
        <v>RC86</v>
      </c>
      <c r="G871" s="414" t="b">
        <f>_xlfn.XLOOKUP(F871,Tabla13[Id Riesgo],Tabla13[Registro diligenciado],FALSE,1)</f>
        <v>0</v>
      </c>
      <c r="H871" s="290" t="str">
        <f>IF(G871,_xlfn.XLOOKUP(F871,Tabla6[Id Riesgo],Tabla6[DESCRIPCIÓN DEL RIESGO],FALSE,1),"")</f>
        <v/>
      </c>
      <c r="I871" s="327" t="str">
        <f>_xlfn.XLOOKUP(Tabla135[[#This Row],[Id Riesgo]],Tabla13[Id Riesgo],Tabla13[Probabilidad])</f>
        <v/>
      </c>
      <c r="J871" s="327" t="str">
        <f>_xlfn.XLOOKUP(Tabla135[[#This Row],[Id Riesgo]],Tabla13[Id Riesgo],Tabla13[Porcentaje Impacto],"",1)</f>
        <v/>
      </c>
      <c r="K871" s="311">
        <v>10</v>
      </c>
      <c r="L871" s="314"/>
      <c r="M871" s="314"/>
      <c r="N871" s="314"/>
      <c r="O871" s="295"/>
      <c r="P871" s="314"/>
      <c r="Q871" s="328" t="str">
        <f>_xlfn.TEXTJOIN(" ",TRUE,Tabla135[[#This Row],[Actividad - Acción ¿Qué?
Inicia con verbo]],Tabla135[[#This Row],[Complemento
(Observaciones o desviaciones)]])</f>
        <v/>
      </c>
      <c r="R871" s="295"/>
      <c r="S871" s="327" t="str">
        <f>_xlfn.XLOOKUP(Tabla135[[#This Row],[Tipo de control]],Tabla7[Tipo de control],Tabla7[Peso],"",1)</f>
        <v/>
      </c>
      <c r="T871" s="290" t="str">
        <f>_xlfn.XLOOKUP(Tabla135[[#This Row],[Tipo de control]],Tabla7[Tipo de control],Tabla7[Afectación matriz],"",1)</f>
        <v/>
      </c>
      <c r="U871" s="295"/>
      <c r="V871" s="327" t="str">
        <f>_xlfn.XLOOKUP(Tabla135[[#This Row],[Implementación]],Tabla11[Implementación],Tabla11[Peso],"",1)</f>
        <v/>
      </c>
      <c r="W871" s="295"/>
      <c r="X871" s="295"/>
      <c r="Y871" s="295"/>
      <c r="Z871" s="295"/>
      <c r="AA871" s="310" t="str">
        <f>IFERROR(Tabla135[[#This Row],[Peso del control]]+Tabla135[[#This Row],[Peso de la implementación]],"")</f>
        <v/>
      </c>
      <c r="AB871" s="310" t="str" cm="1">
        <f t="array" ref="AB871">IFERROR(IF(Tabla135[[#This Row],[Registro diligenciado]]=TRUE,_xlfn.IFS(AND(Tabla135[[#This Row],[No. de Control]]=1,Tabla135[[#This Row],[Desplazamiento en la Matriz]]="Probabilidad"),D871-(D871*Tabla135[[#This Row],[Valor del control]]),AND(Tabla135[[#This Row],[No. de Control]]&gt;1,Tabla135[[#This Row],[Desplazamiento en la Matriz]]="Probabilidad"),AB870-(AB870*Tabla135[[#This Row],[Valor del control]]),AND(Tabla135[[#This Row],[No. de Control]]=1,Tabla135[[#This Row],[Desplazamiento en la Matriz]]="Impacto"),D871,AND(Tabla135[[#This Row],[No. de Control]]&gt;1,Tabla135[[#This Row],[Desplazamiento en la Matriz]]="Impacto"),AB870),""),"")</f>
        <v/>
      </c>
      <c r="AC871" s="310" t="str" cm="1">
        <f t="array" ref="AC871">IFERROR(IF(Tabla135[[#This Row],[Registro diligenciado]]=TRUE,_xlfn.IFS(AND(Tabla135[[#This Row],[No. de Control]]=1,Tabla135[[#This Row],[Desplazamiento en la Matriz]]="Impacto"),E871-(E871*Tabla135[[#This Row],[Valor del control]]),AND(Tabla135[[#This Row],[No. de Control]]&gt;1,Tabla135[[#This Row],[Desplazamiento en la Matriz]]="Impacto"),AC870-(AC870*Tabla135[[#This Row],[Valor del control]]),AND(Tabla135[[#This Row],[No. de Control]]=1,Tabla135[[#This Row],[Desplazamiento en la Matriz]]="Probabilidad"),E871,AND(Tabla135[[#This Row],[No. de Control]]&gt;1,Tabla135[[#This Row],[Desplazamiento en la Matriz]]="Probabilidad"),AC870),""),"")</f>
        <v/>
      </c>
      <c r="AD871" s="310">
        <f>IFERROR(_xlfn.MINIFS(Tabla135[Probabilidad residual],Tabla135[Id Riesgo],Tabla135[[#This Row],[Id Riesgo]]),"")</f>
        <v>0</v>
      </c>
      <c r="AE871" s="310">
        <f>IFERROR(_xlfn.MINIFS(Tabla135[Impacto residual],Tabla135[Id Riesgo],Tabla135[[#This Row],[Id Riesgo]]),"")</f>
        <v>0</v>
      </c>
      <c r="AF871" s="310" t="str" cm="1">
        <f t="array" ref="AF8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1" s="310" t="str" cm="1">
        <f t="array" ref="AG8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1" s="213"/>
      <c r="AJ871" s="801">
        <f>_xlfn.MINIFS(Tabla135[Probabilidad residual],Tabla135[Id Riesgo],Tabla135[[#This Row],[Id Riesgo]])</f>
        <v>0</v>
      </c>
      <c r="AK871" s="801">
        <f>_xlfn.MINIFS(Tabla135[Impacto residual],Tabla135[Id Riesgo],Tabla135[[#This Row],[Id Riesgo]])</f>
        <v>0</v>
      </c>
      <c r="AL871" s="801"/>
      <c r="AM871" s="801"/>
      <c r="AN871" s="213"/>
      <c r="AO871" s="213"/>
      <c r="AP871" s="213"/>
      <c r="AQ871" s="213"/>
      <c r="AR871" s="213"/>
      <c r="AS871" s="213"/>
      <c r="AT871" s="213"/>
      <c r="AU871" s="213"/>
      <c r="AV871" s="213"/>
      <c r="AW871" s="213"/>
      <c r="AX871" s="213"/>
      <c r="AY871" s="213"/>
    </row>
    <row r="872" spans="1:51" ht="14.6" x14ac:dyDescent="0.4">
      <c r="A872" s="783" t="str">
        <f>Tabla135[[#This Row],[Id Riesgo]]</f>
        <v>RC87</v>
      </c>
      <c r="B872" s="784" t="str">
        <f>Tabla135[[#This Row],[Riesgo]]</f>
        <v/>
      </c>
      <c r="C872" s="776" t="b">
        <f>Tabla135[[#This Row],[Identificado en paso 1 y 2?]]</f>
        <v>0</v>
      </c>
      <c r="D872" s="801" t="str">
        <f>_xlfn.XLOOKUP(Tabla135[[#This Row],[Id Riesgo]],Tabla13[Id Riesgo],Tabla13[Probabilidad],"",1)</f>
        <v/>
      </c>
      <c r="E872" s="801" t="str">
        <f>IF(C872=TRUE,_xlfn.XLOOKUP(Tabla135[[#This Row],[Id Riesgo]],Tabla13[Id Riesgo],Tabla13[Porcentaje Impacto],"",1),"")</f>
        <v/>
      </c>
      <c r="F872" s="290" t="s">
        <v>678</v>
      </c>
      <c r="G872" s="414" t="b">
        <f>_xlfn.XLOOKUP(F872,Tabla13[Id Riesgo],Tabla13[Registro diligenciado],FALSE,1)</f>
        <v>0</v>
      </c>
      <c r="H872" s="290" t="str">
        <f>IF(G872,_xlfn.XLOOKUP(F872,Tabla6[Id Riesgo],Tabla6[DESCRIPCIÓN DEL RIESGO],FALSE,1),"")</f>
        <v/>
      </c>
      <c r="I872" s="327" t="str">
        <f>_xlfn.XLOOKUP(Tabla135[[#This Row],[Id Riesgo]],Tabla13[Id Riesgo],Tabla13[Probabilidad])</f>
        <v/>
      </c>
      <c r="J872" s="327" t="str">
        <f>_xlfn.XLOOKUP(Tabla135[[#This Row],[Id Riesgo]],Tabla13[Id Riesgo],Tabla13[Porcentaje Impacto],"",1)</f>
        <v/>
      </c>
      <c r="K872" s="311">
        <v>1</v>
      </c>
      <c r="L872" s="314"/>
      <c r="M872" s="314"/>
      <c r="N872" s="314"/>
      <c r="O872" s="295"/>
      <c r="P872" s="314"/>
      <c r="Q872" s="328" t="str">
        <f>_xlfn.TEXTJOIN(" ",TRUE,Tabla135[[#This Row],[Actividad - Acción ¿Qué?
Inicia con verbo]],Tabla135[[#This Row],[Complemento
(Observaciones o desviaciones)]])</f>
        <v/>
      </c>
      <c r="R872" s="295"/>
      <c r="S872" s="327" t="str">
        <f>_xlfn.XLOOKUP(Tabla135[[#This Row],[Tipo de control]],Tabla7[Tipo de control],Tabla7[Peso],"",1)</f>
        <v/>
      </c>
      <c r="T872" s="290" t="str">
        <f>_xlfn.XLOOKUP(Tabla135[[#This Row],[Tipo de control]],Tabla7[Tipo de control],Tabla7[Afectación matriz],"",1)</f>
        <v/>
      </c>
      <c r="U872" s="295"/>
      <c r="V872" s="327" t="str">
        <f>_xlfn.XLOOKUP(Tabla135[[#This Row],[Implementación]],Tabla11[Implementación],Tabla11[Peso],"",1)</f>
        <v/>
      </c>
      <c r="W872" s="295"/>
      <c r="X872" s="295"/>
      <c r="Y872" s="295"/>
      <c r="Z872" s="295"/>
      <c r="AA872" s="310" t="str">
        <f>IFERROR(Tabla135[[#This Row],[Peso del control]]+Tabla135[[#This Row],[Peso de la implementación]],"")</f>
        <v/>
      </c>
      <c r="AB872" s="310" t="str" cm="1">
        <f t="array" ref="AB872">IFERROR(IF(Tabla135[[#This Row],[Registro diligenciado]]=TRUE,_xlfn.IFS(AND(Tabla135[[#This Row],[No. de Control]]=1,Tabla135[[#This Row],[Desplazamiento en la Matriz]]="Probabilidad"),D872-(D872*Tabla135[[#This Row],[Valor del control]]),AND(Tabla135[[#This Row],[No. de Control]]&gt;1,Tabla135[[#This Row],[Desplazamiento en la Matriz]]="Probabilidad"),AB871-(AB871*Tabla135[[#This Row],[Valor del control]]),AND(Tabla135[[#This Row],[No. de Control]]=1,Tabla135[[#This Row],[Desplazamiento en la Matriz]]="Impacto"),D872,AND(Tabla135[[#This Row],[No. de Control]]&gt;1,Tabla135[[#This Row],[Desplazamiento en la Matriz]]="Impacto"),AB871),""),"")</f>
        <v/>
      </c>
      <c r="AC872" s="310" t="str" cm="1">
        <f t="array" ref="AC872">IFERROR(IF(Tabla135[[#This Row],[Registro diligenciado]]=TRUE,_xlfn.IFS(AND(Tabla135[[#This Row],[No. de Control]]=1,Tabla135[[#This Row],[Desplazamiento en la Matriz]]="Impacto"),E872-(E872*Tabla135[[#This Row],[Valor del control]]),AND(Tabla135[[#This Row],[No. de Control]]&gt;1,Tabla135[[#This Row],[Desplazamiento en la Matriz]]="Impacto"),AC871-(AC871*Tabla135[[#This Row],[Valor del control]]),AND(Tabla135[[#This Row],[No. de Control]]=1,Tabla135[[#This Row],[Desplazamiento en la Matriz]]="Probabilidad"),E872,AND(Tabla135[[#This Row],[No. de Control]]&gt;1,Tabla135[[#This Row],[Desplazamiento en la Matriz]]="Probabilidad"),AC871),""),"")</f>
        <v/>
      </c>
      <c r="AD872" s="310">
        <f>IFERROR(_xlfn.MINIFS(Tabla135[Probabilidad residual],Tabla135[Id Riesgo],Tabla135[[#This Row],[Id Riesgo]]),"")</f>
        <v>0</v>
      </c>
      <c r="AE872" s="310">
        <f>IFERROR(_xlfn.MINIFS(Tabla135[Impacto residual],Tabla135[Id Riesgo],Tabla135[[#This Row],[Id Riesgo]]),"")</f>
        <v>0</v>
      </c>
      <c r="AF872" s="310" t="str" cm="1">
        <f t="array" ref="AF8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2" s="310" t="str" cm="1">
        <f t="array" ref="AG8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2" s="213"/>
      <c r="AJ872" s="801">
        <f>_xlfn.MINIFS(Tabla135[Probabilidad residual],Tabla135[Id Riesgo],Tabla135[[#This Row],[Id Riesgo]])</f>
        <v>0</v>
      </c>
      <c r="AK872" s="801">
        <f>_xlfn.MINIFS(Tabla135[Impacto residual],Tabla135[Id Riesgo],Tabla135[[#This Row],[Id Riesgo]])</f>
        <v>0</v>
      </c>
      <c r="AL872" s="801" t="str" cm="1">
        <f t="array" ref="AL872">IFERROR(_xlfn.IFS(AND(AJ872&gt;=CONFIGURACIÓN!$BF$6,AJ872&lt;=CONFIGURACIÓN!$BG$6),CONFIGURACIÓN!$BE$6,AND(AJ872&gt;=CONFIGURACIÓN!$BF$7,AJ872&lt;=CONFIGURACIÓN!$BG$7),CONFIGURACIÓN!$BE$7,AND(AJ872&gt;=CONFIGURACIÓN!$BF$8,AJ872&lt;=CONFIGURACIÓN!$BG$8),CONFIGURACIÓN!$BE$8,AND(AJ872&gt;=CONFIGURACIÓN!$BF$9,AJ872&lt;=CONFIGURACIÓN!$BG$9),CONFIGURACIÓN!$BE$9,AND(AJ872&gt;=CONFIGURACIÓN!$BF$10,AJ872&lt;=CONFIGURACIÓN!$BG$10),CONFIGURACIÓN!$BE$10),"")</f>
        <v/>
      </c>
      <c r="AM872" s="801" t="str" cm="1">
        <f t="array" ref="AM872">IFERROR(_xlfn.IFS(AND(AK872&gt;=CONFIGURACIÓN!$BJ$6,AK872&lt;=CONFIGURACIÓN!$BK$6),CONFIGURACIÓN!$BI$6,AND(AK872&gt;=CONFIGURACIÓN!$BJ$7,AK872&lt;=CONFIGURACIÓN!$BK$7),CONFIGURACIÓN!$BI$7,AND(AK872&gt;=CONFIGURACIÓN!$BJ$8,AK872&lt;=CONFIGURACIÓN!$BK$8),CONFIGURACIÓN!$BI$8,AND(AK872&gt;=CONFIGURACIÓN!$BJ$9,AK872&lt;=CONFIGURACIÓN!$BK$9),CONFIGURACIÓN!$BI$9,AND(AK872&gt;=CONFIGURACIÓN!$BJ$10,AK872&lt;=CONFIGURACIÓN!$BK$10),CONFIGURACIÓN!$BI$10),"")</f>
        <v/>
      </c>
      <c r="AN872" s="213"/>
      <c r="AO872" s="213"/>
      <c r="AP872" s="213"/>
      <c r="AQ872" s="213"/>
      <c r="AR872" s="213"/>
      <c r="AS872" s="213"/>
      <c r="AT872" s="213"/>
      <c r="AU872" s="213"/>
      <c r="AV872" s="213"/>
      <c r="AW872" s="213"/>
      <c r="AX872" s="213"/>
      <c r="AY872" s="213"/>
    </row>
    <row r="873" spans="1:51" ht="14.6" x14ac:dyDescent="0.4">
      <c r="A873" s="783" t="str">
        <f>Tabla135[[#This Row],[Id Riesgo]]</f>
        <v>RC87</v>
      </c>
      <c r="B873" s="784" t="str">
        <f>Tabla135[[#This Row],[Riesgo]]</f>
        <v/>
      </c>
      <c r="C873" s="776" t="b">
        <f>Tabla135[[#This Row],[Identificado en paso 1 y 2?]]</f>
        <v>0</v>
      </c>
      <c r="D873" s="801" t="str">
        <f>_xlfn.XLOOKUP(Tabla135[[#This Row],[Id Riesgo]],Tabla13[Id Riesgo],Tabla13[Probabilidad],"",1)</f>
        <v/>
      </c>
      <c r="E873" s="801" t="str">
        <f>IF(C873=TRUE,_xlfn.XLOOKUP(Tabla135[[#This Row],[Id Riesgo]],Tabla13[Id Riesgo],Tabla13[Porcentaje Impacto],"",1),"")</f>
        <v/>
      </c>
      <c r="F873" s="290" t="str">
        <f t="shared" ref="F873:F881" si="86">F872</f>
        <v>RC87</v>
      </c>
      <c r="G873" s="414" t="b">
        <f>_xlfn.XLOOKUP(F873,Tabla13[Id Riesgo],Tabla13[Registro diligenciado],FALSE,1)</f>
        <v>0</v>
      </c>
      <c r="H873" s="290" t="str">
        <f>IF(G873,_xlfn.XLOOKUP(F873,Tabla6[Id Riesgo],Tabla6[DESCRIPCIÓN DEL RIESGO],FALSE,1),"")</f>
        <v/>
      </c>
      <c r="I873" s="327" t="str">
        <f>_xlfn.XLOOKUP(Tabla135[[#This Row],[Id Riesgo]],Tabla13[Id Riesgo],Tabla13[Probabilidad])</f>
        <v/>
      </c>
      <c r="J873" s="327" t="str">
        <f>_xlfn.XLOOKUP(Tabla135[[#This Row],[Id Riesgo]],Tabla13[Id Riesgo],Tabla13[Porcentaje Impacto],"",1)</f>
        <v/>
      </c>
      <c r="K873" s="311">
        <v>2</v>
      </c>
      <c r="L873" s="314"/>
      <c r="M873" s="314"/>
      <c r="N873" s="314"/>
      <c r="O873" s="295"/>
      <c r="P873" s="314"/>
      <c r="Q873" s="328" t="str">
        <f>_xlfn.TEXTJOIN(" ",TRUE,Tabla135[[#This Row],[Actividad - Acción ¿Qué?
Inicia con verbo]],Tabla135[[#This Row],[Complemento
(Observaciones o desviaciones)]])</f>
        <v/>
      </c>
      <c r="R873" s="295"/>
      <c r="S873" s="327" t="str">
        <f>_xlfn.XLOOKUP(Tabla135[[#This Row],[Tipo de control]],Tabla7[Tipo de control],Tabla7[Peso],"",1)</f>
        <v/>
      </c>
      <c r="T873" s="290" t="str">
        <f>_xlfn.XLOOKUP(Tabla135[[#This Row],[Tipo de control]],Tabla7[Tipo de control],Tabla7[Afectación matriz],"",1)</f>
        <v/>
      </c>
      <c r="U873" s="295"/>
      <c r="V873" s="327" t="str">
        <f>_xlfn.XLOOKUP(Tabla135[[#This Row],[Implementación]],Tabla11[Implementación],Tabla11[Peso],"",1)</f>
        <v/>
      </c>
      <c r="W873" s="295"/>
      <c r="X873" s="295"/>
      <c r="Y873" s="295"/>
      <c r="Z873" s="295"/>
      <c r="AA873" s="310" t="str">
        <f>IFERROR(Tabla135[[#This Row],[Peso del control]]+Tabla135[[#This Row],[Peso de la implementación]],"")</f>
        <v/>
      </c>
      <c r="AB873" s="310" t="str" cm="1">
        <f t="array" ref="AB873">IFERROR(IF(Tabla135[[#This Row],[Registro diligenciado]]=TRUE,_xlfn.IFS(AND(Tabla135[[#This Row],[No. de Control]]=1,Tabla135[[#This Row],[Desplazamiento en la Matriz]]="Probabilidad"),D873-(D873*Tabla135[[#This Row],[Valor del control]]),AND(Tabla135[[#This Row],[No. de Control]]&gt;1,Tabla135[[#This Row],[Desplazamiento en la Matriz]]="Probabilidad"),AB872-(AB872*Tabla135[[#This Row],[Valor del control]]),AND(Tabla135[[#This Row],[No. de Control]]=1,Tabla135[[#This Row],[Desplazamiento en la Matriz]]="Impacto"),D873,AND(Tabla135[[#This Row],[No. de Control]]&gt;1,Tabla135[[#This Row],[Desplazamiento en la Matriz]]="Impacto"),AB872),""),"")</f>
        <v/>
      </c>
      <c r="AC873" s="310" t="str" cm="1">
        <f t="array" ref="AC873">IFERROR(IF(Tabla135[[#This Row],[Registro diligenciado]]=TRUE,_xlfn.IFS(AND(Tabla135[[#This Row],[No. de Control]]=1,Tabla135[[#This Row],[Desplazamiento en la Matriz]]="Impacto"),E873-(E873*Tabla135[[#This Row],[Valor del control]]),AND(Tabla135[[#This Row],[No. de Control]]&gt;1,Tabla135[[#This Row],[Desplazamiento en la Matriz]]="Impacto"),AC872-(AC872*Tabla135[[#This Row],[Valor del control]]),AND(Tabla135[[#This Row],[No. de Control]]=1,Tabla135[[#This Row],[Desplazamiento en la Matriz]]="Probabilidad"),E873,AND(Tabla135[[#This Row],[No. de Control]]&gt;1,Tabla135[[#This Row],[Desplazamiento en la Matriz]]="Probabilidad"),AC872),""),"")</f>
        <v/>
      </c>
      <c r="AD873" s="310">
        <f>IFERROR(_xlfn.MINIFS(Tabla135[Probabilidad residual],Tabla135[Id Riesgo],Tabla135[[#This Row],[Id Riesgo]]),"")</f>
        <v>0</v>
      </c>
      <c r="AE873" s="310">
        <f>IFERROR(_xlfn.MINIFS(Tabla135[Impacto residual],Tabla135[Id Riesgo],Tabla135[[#This Row],[Id Riesgo]]),"")</f>
        <v>0</v>
      </c>
      <c r="AF873" s="310" t="str" cm="1">
        <f t="array" ref="AF8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3" s="310" t="str" cm="1">
        <f t="array" ref="AG8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3" s="213"/>
      <c r="AJ873" s="801">
        <f>_xlfn.MINIFS(Tabla135[Probabilidad residual],Tabla135[Id Riesgo],Tabla135[[#This Row],[Id Riesgo]])</f>
        <v>0</v>
      </c>
      <c r="AK873" s="801">
        <f>_xlfn.MINIFS(Tabla135[Impacto residual],Tabla135[Id Riesgo],Tabla135[[#This Row],[Id Riesgo]])</f>
        <v>0</v>
      </c>
      <c r="AL873" s="801"/>
      <c r="AM873" s="801"/>
      <c r="AN873" s="213"/>
      <c r="AO873" s="213"/>
      <c r="AP873" s="213"/>
      <c r="AQ873" s="213"/>
      <c r="AR873" s="213"/>
      <c r="AS873" s="213"/>
      <c r="AT873" s="213"/>
      <c r="AU873" s="213"/>
      <c r="AV873" s="213"/>
      <c r="AW873" s="213"/>
      <c r="AX873" s="213"/>
      <c r="AY873" s="213"/>
    </row>
    <row r="874" spans="1:51" ht="14.6" x14ac:dyDescent="0.4">
      <c r="A874" s="783" t="str">
        <f>Tabla135[[#This Row],[Id Riesgo]]</f>
        <v>RC87</v>
      </c>
      <c r="B874" s="784" t="str">
        <f>Tabla135[[#This Row],[Riesgo]]</f>
        <v/>
      </c>
      <c r="C874" s="776" t="b">
        <f>Tabla135[[#This Row],[Identificado en paso 1 y 2?]]</f>
        <v>0</v>
      </c>
      <c r="D874" s="801" t="str">
        <f>_xlfn.XLOOKUP(Tabla135[[#This Row],[Id Riesgo]],Tabla13[Id Riesgo],Tabla13[Probabilidad],"",1)</f>
        <v/>
      </c>
      <c r="E874" s="801" t="str">
        <f>IF(C874=TRUE,_xlfn.XLOOKUP(Tabla135[[#This Row],[Id Riesgo]],Tabla13[Id Riesgo],Tabla13[Porcentaje Impacto],"",1),"")</f>
        <v/>
      </c>
      <c r="F874" s="290" t="str">
        <f t="shared" si="86"/>
        <v>RC87</v>
      </c>
      <c r="G874" s="414" t="b">
        <f>_xlfn.XLOOKUP(F874,Tabla13[Id Riesgo],Tabla13[Registro diligenciado],FALSE,1)</f>
        <v>0</v>
      </c>
      <c r="H874" s="290" t="str">
        <f>IF(G874,_xlfn.XLOOKUP(F874,Tabla6[Id Riesgo],Tabla6[DESCRIPCIÓN DEL RIESGO],FALSE,1),"")</f>
        <v/>
      </c>
      <c r="I874" s="327" t="str">
        <f>_xlfn.XLOOKUP(Tabla135[[#This Row],[Id Riesgo]],Tabla13[Id Riesgo],Tabla13[Probabilidad])</f>
        <v/>
      </c>
      <c r="J874" s="327" t="str">
        <f>_xlfn.XLOOKUP(Tabla135[[#This Row],[Id Riesgo]],Tabla13[Id Riesgo],Tabla13[Porcentaje Impacto],"",1)</f>
        <v/>
      </c>
      <c r="K874" s="311">
        <v>3</v>
      </c>
      <c r="L874" s="314"/>
      <c r="M874" s="314"/>
      <c r="N874" s="314"/>
      <c r="O874" s="295"/>
      <c r="P874" s="314"/>
      <c r="Q874" s="328" t="str">
        <f>_xlfn.TEXTJOIN(" ",TRUE,Tabla135[[#This Row],[Actividad - Acción ¿Qué?
Inicia con verbo]],Tabla135[[#This Row],[Complemento
(Observaciones o desviaciones)]])</f>
        <v/>
      </c>
      <c r="R874" s="295"/>
      <c r="S874" s="327" t="str">
        <f>_xlfn.XLOOKUP(Tabla135[[#This Row],[Tipo de control]],Tabla7[Tipo de control],Tabla7[Peso],"",1)</f>
        <v/>
      </c>
      <c r="T874" s="290" t="str">
        <f>_xlfn.XLOOKUP(Tabla135[[#This Row],[Tipo de control]],Tabla7[Tipo de control],Tabla7[Afectación matriz],"",1)</f>
        <v/>
      </c>
      <c r="U874" s="295"/>
      <c r="V874" s="327" t="str">
        <f>_xlfn.XLOOKUP(Tabla135[[#This Row],[Implementación]],Tabla11[Implementación],Tabla11[Peso],"",1)</f>
        <v/>
      </c>
      <c r="W874" s="295"/>
      <c r="X874" s="295"/>
      <c r="Y874" s="295"/>
      <c r="Z874" s="295"/>
      <c r="AA874" s="310" t="str">
        <f>IFERROR(Tabla135[[#This Row],[Peso del control]]+Tabla135[[#This Row],[Peso de la implementación]],"")</f>
        <v/>
      </c>
      <c r="AB874" s="310" t="str" cm="1">
        <f t="array" ref="AB874">IFERROR(IF(Tabla135[[#This Row],[Registro diligenciado]]=TRUE,_xlfn.IFS(AND(Tabla135[[#This Row],[No. de Control]]=1,Tabla135[[#This Row],[Desplazamiento en la Matriz]]="Probabilidad"),D874-(D874*Tabla135[[#This Row],[Valor del control]]),AND(Tabla135[[#This Row],[No. de Control]]&gt;1,Tabla135[[#This Row],[Desplazamiento en la Matriz]]="Probabilidad"),AB873-(AB873*Tabla135[[#This Row],[Valor del control]]),AND(Tabla135[[#This Row],[No. de Control]]=1,Tabla135[[#This Row],[Desplazamiento en la Matriz]]="Impacto"),D874,AND(Tabla135[[#This Row],[No. de Control]]&gt;1,Tabla135[[#This Row],[Desplazamiento en la Matriz]]="Impacto"),AB873),""),"")</f>
        <v/>
      </c>
      <c r="AC874" s="310" t="str" cm="1">
        <f t="array" ref="AC874">IFERROR(IF(Tabla135[[#This Row],[Registro diligenciado]]=TRUE,_xlfn.IFS(AND(Tabla135[[#This Row],[No. de Control]]=1,Tabla135[[#This Row],[Desplazamiento en la Matriz]]="Impacto"),E874-(E874*Tabla135[[#This Row],[Valor del control]]),AND(Tabla135[[#This Row],[No. de Control]]&gt;1,Tabla135[[#This Row],[Desplazamiento en la Matriz]]="Impacto"),AC873-(AC873*Tabla135[[#This Row],[Valor del control]]),AND(Tabla135[[#This Row],[No. de Control]]=1,Tabla135[[#This Row],[Desplazamiento en la Matriz]]="Probabilidad"),E874,AND(Tabla135[[#This Row],[No. de Control]]&gt;1,Tabla135[[#This Row],[Desplazamiento en la Matriz]]="Probabilidad"),AC873),""),"")</f>
        <v/>
      </c>
      <c r="AD874" s="310">
        <f>IFERROR(_xlfn.MINIFS(Tabla135[Probabilidad residual],Tabla135[Id Riesgo],Tabla135[[#This Row],[Id Riesgo]]),"")</f>
        <v>0</v>
      </c>
      <c r="AE874" s="310">
        <f>IFERROR(_xlfn.MINIFS(Tabla135[Impacto residual],Tabla135[Id Riesgo],Tabla135[[#This Row],[Id Riesgo]]),"")</f>
        <v>0</v>
      </c>
      <c r="AF874" s="310" t="str" cm="1">
        <f t="array" ref="AF8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4" s="310" t="str" cm="1">
        <f t="array" ref="AG8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4" s="213"/>
      <c r="AJ874" s="801">
        <f>_xlfn.MINIFS(Tabla135[Probabilidad residual],Tabla135[Id Riesgo],Tabla135[[#This Row],[Id Riesgo]])</f>
        <v>0</v>
      </c>
      <c r="AK874" s="801">
        <f>_xlfn.MINIFS(Tabla135[Impacto residual],Tabla135[Id Riesgo],Tabla135[[#This Row],[Id Riesgo]])</f>
        <v>0</v>
      </c>
      <c r="AL874" s="801"/>
      <c r="AM874" s="801"/>
      <c r="AN874" s="213"/>
      <c r="AO874" s="213"/>
      <c r="AP874" s="213"/>
      <c r="AQ874" s="213"/>
      <c r="AR874" s="213"/>
      <c r="AS874" s="213"/>
      <c r="AT874" s="213"/>
      <c r="AU874" s="213"/>
      <c r="AV874" s="213"/>
      <c r="AW874" s="213"/>
      <c r="AX874" s="213"/>
      <c r="AY874" s="213"/>
    </row>
    <row r="875" spans="1:51" ht="14.6" x14ac:dyDescent="0.4">
      <c r="A875" s="783" t="str">
        <f>Tabla135[[#This Row],[Id Riesgo]]</f>
        <v>RC87</v>
      </c>
      <c r="B875" s="784" t="str">
        <f>Tabla135[[#This Row],[Riesgo]]</f>
        <v/>
      </c>
      <c r="C875" s="776" t="b">
        <f>Tabla135[[#This Row],[Identificado en paso 1 y 2?]]</f>
        <v>0</v>
      </c>
      <c r="D875" s="801" t="str">
        <f>_xlfn.XLOOKUP(Tabla135[[#This Row],[Id Riesgo]],Tabla13[Id Riesgo],Tabla13[Probabilidad],"",1)</f>
        <v/>
      </c>
      <c r="E875" s="801" t="str">
        <f>IF(C875=TRUE,_xlfn.XLOOKUP(Tabla135[[#This Row],[Id Riesgo]],Tabla13[Id Riesgo],Tabla13[Porcentaje Impacto],"",1),"")</f>
        <v/>
      </c>
      <c r="F875" s="290" t="str">
        <f t="shared" si="86"/>
        <v>RC87</v>
      </c>
      <c r="G875" s="414" t="b">
        <f>_xlfn.XLOOKUP(F875,Tabla13[Id Riesgo],Tabla13[Registro diligenciado],FALSE,1)</f>
        <v>0</v>
      </c>
      <c r="H875" s="290" t="str">
        <f>IF(G875,_xlfn.XLOOKUP(F875,Tabla6[Id Riesgo],Tabla6[DESCRIPCIÓN DEL RIESGO],FALSE,1),"")</f>
        <v/>
      </c>
      <c r="I875" s="327" t="str">
        <f>_xlfn.XLOOKUP(Tabla135[[#This Row],[Id Riesgo]],Tabla13[Id Riesgo],Tabla13[Probabilidad])</f>
        <v/>
      </c>
      <c r="J875" s="327" t="str">
        <f>_xlfn.XLOOKUP(Tabla135[[#This Row],[Id Riesgo]],Tabla13[Id Riesgo],Tabla13[Porcentaje Impacto],"",1)</f>
        <v/>
      </c>
      <c r="K875" s="311">
        <v>4</v>
      </c>
      <c r="L875" s="314"/>
      <c r="M875" s="314"/>
      <c r="N875" s="314"/>
      <c r="O875" s="295"/>
      <c r="P875" s="314"/>
      <c r="Q875" s="328" t="str">
        <f>_xlfn.TEXTJOIN(" ",TRUE,Tabla135[[#This Row],[Actividad - Acción ¿Qué?
Inicia con verbo]],Tabla135[[#This Row],[Complemento
(Observaciones o desviaciones)]])</f>
        <v/>
      </c>
      <c r="R875" s="295"/>
      <c r="S875" s="327" t="str">
        <f>_xlfn.XLOOKUP(Tabla135[[#This Row],[Tipo de control]],Tabla7[Tipo de control],Tabla7[Peso],"",1)</f>
        <v/>
      </c>
      <c r="T875" s="290" t="str">
        <f>_xlfn.XLOOKUP(Tabla135[[#This Row],[Tipo de control]],Tabla7[Tipo de control],Tabla7[Afectación matriz],"",1)</f>
        <v/>
      </c>
      <c r="U875" s="295"/>
      <c r="V875" s="327" t="str">
        <f>_xlfn.XLOOKUP(Tabla135[[#This Row],[Implementación]],Tabla11[Implementación],Tabla11[Peso],"",1)</f>
        <v/>
      </c>
      <c r="W875" s="295"/>
      <c r="X875" s="295"/>
      <c r="Y875" s="295"/>
      <c r="Z875" s="295"/>
      <c r="AA875" s="310" t="str">
        <f>IFERROR(Tabla135[[#This Row],[Peso del control]]+Tabla135[[#This Row],[Peso de la implementación]],"")</f>
        <v/>
      </c>
      <c r="AB875" s="310" t="str" cm="1">
        <f t="array" ref="AB875">IFERROR(IF(Tabla135[[#This Row],[Registro diligenciado]]=TRUE,_xlfn.IFS(AND(Tabla135[[#This Row],[No. de Control]]=1,Tabla135[[#This Row],[Desplazamiento en la Matriz]]="Probabilidad"),D875-(D875*Tabla135[[#This Row],[Valor del control]]),AND(Tabla135[[#This Row],[No. de Control]]&gt;1,Tabla135[[#This Row],[Desplazamiento en la Matriz]]="Probabilidad"),AB874-(AB874*Tabla135[[#This Row],[Valor del control]]),AND(Tabla135[[#This Row],[No. de Control]]=1,Tabla135[[#This Row],[Desplazamiento en la Matriz]]="Impacto"),D875,AND(Tabla135[[#This Row],[No. de Control]]&gt;1,Tabla135[[#This Row],[Desplazamiento en la Matriz]]="Impacto"),AB874),""),"")</f>
        <v/>
      </c>
      <c r="AC875" s="310" t="str" cm="1">
        <f t="array" ref="AC875">IFERROR(IF(Tabla135[[#This Row],[Registro diligenciado]]=TRUE,_xlfn.IFS(AND(Tabla135[[#This Row],[No. de Control]]=1,Tabla135[[#This Row],[Desplazamiento en la Matriz]]="Impacto"),E875-(E875*Tabla135[[#This Row],[Valor del control]]),AND(Tabla135[[#This Row],[No. de Control]]&gt;1,Tabla135[[#This Row],[Desplazamiento en la Matriz]]="Impacto"),AC874-(AC874*Tabla135[[#This Row],[Valor del control]]),AND(Tabla135[[#This Row],[No. de Control]]=1,Tabla135[[#This Row],[Desplazamiento en la Matriz]]="Probabilidad"),E875,AND(Tabla135[[#This Row],[No. de Control]]&gt;1,Tabla135[[#This Row],[Desplazamiento en la Matriz]]="Probabilidad"),AC874),""),"")</f>
        <v/>
      </c>
      <c r="AD875" s="310">
        <f>IFERROR(_xlfn.MINIFS(Tabla135[Probabilidad residual],Tabla135[Id Riesgo],Tabla135[[#This Row],[Id Riesgo]]),"")</f>
        <v>0</v>
      </c>
      <c r="AE875" s="310">
        <f>IFERROR(_xlfn.MINIFS(Tabla135[Impacto residual],Tabla135[Id Riesgo],Tabla135[[#This Row],[Id Riesgo]]),"")</f>
        <v>0</v>
      </c>
      <c r="AF875" s="310" t="str" cm="1">
        <f t="array" ref="AF8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5" s="310" t="str" cm="1">
        <f t="array" ref="AG8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5" s="213"/>
      <c r="AJ875" s="801">
        <f>_xlfn.MINIFS(Tabla135[Probabilidad residual],Tabla135[Id Riesgo],Tabla135[[#This Row],[Id Riesgo]])</f>
        <v>0</v>
      </c>
      <c r="AK875" s="801">
        <f>_xlfn.MINIFS(Tabla135[Impacto residual],Tabla135[Id Riesgo],Tabla135[[#This Row],[Id Riesgo]])</f>
        <v>0</v>
      </c>
      <c r="AL875" s="801"/>
      <c r="AM875" s="801"/>
      <c r="AN875" s="213"/>
      <c r="AO875" s="213"/>
      <c r="AP875" s="213"/>
      <c r="AQ875" s="213"/>
      <c r="AR875" s="213"/>
      <c r="AS875" s="213"/>
      <c r="AT875" s="213"/>
      <c r="AU875" s="213"/>
      <c r="AV875" s="213"/>
      <c r="AW875" s="213"/>
      <c r="AX875" s="213"/>
      <c r="AY875" s="213"/>
    </row>
    <row r="876" spans="1:51" ht="14.6" x14ac:dyDescent="0.4">
      <c r="A876" s="783" t="str">
        <f>Tabla135[[#This Row],[Id Riesgo]]</f>
        <v>RC87</v>
      </c>
      <c r="B876" s="784" t="str">
        <f>Tabla135[[#This Row],[Riesgo]]</f>
        <v/>
      </c>
      <c r="C876" s="776" t="b">
        <f>Tabla135[[#This Row],[Identificado en paso 1 y 2?]]</f>
        <v>0</v>
      </c>
      <c r="D876" s="801" t="str">
        <f>_xlfn.XLOOKUP(Tabla135[[#This Row],[Id Riesgo]],Tabla13[Id Riesgo],Tabla13[Probabilidad],"",1)</f>
        <v/>
      </c>
      <c r="E876" s="801" t="str">
        <f>IF(C876=TRUE,_xlfn.XLOOKUP(Tabla135[[#This Row],[Id Riesgo]],Tabla13[Id Riesgo],Tabla13[Porcentaje Impacto],"",1),"")</f>
        <v/>
      </c>
      <c r="F876" s="290" t="str">
        <f t="shared" si="86"/>
        <v>RC87</v>
      </c>
      <c r="G876" s="414" t="b">
        <f>_xlfn.XLOOKUP(F876,Tabla13[Id Riesgo],Tabla13[Registro diligenciado],FALSE,1)</f>
        <v>0</v>
      </c>
      <c r="H876" s="290" t="str">
        <f>IF(G876,_xlfn.XLOOKUP(F876,Tabla6[Id Riesgo],Tabla6[DESCRIPCIÓN DEL RIESGO],FALSE,1),"")</f>
        <v/>
      </c>
      <c r="I876" s="327" t="str">
        <f>_xlfn.XLOOKUP(Tabla135[[#This Row],[Id Riesgo]],Tabla13[Id Riesgo],Tabla13[Probabilidad])</f>
        <v/>
      </c>
      <c r="J876" s="327" t="str">
        <f>_xlfn.XLOOKUP(Tabla135[[#This Row],[Id Riesgo]],Tabla13[Id Riesgo],Tabla13[Porcentaje Impacto],"",1)</f>
        <v/>
      </c>
      <c r="K876" s="311">
        <v>5</v>
      </c>
      <c r="L876" s="314"/>
      <c r="M876" s="314"/>
      <c r="N876" s="314"/>
      <c r="O876" s="295"/>
      <c r="P876" s="314"/>
      <c r="Q876" s="328" t="str">
        <f>_xlfn.TEXTJOIN(" ",TRUE,Tabla135[[#This Row],[Actividad - Acción ¿Qué?
Inicia con verbo]],Tabla135[[#This Row],[Complemento
(Observaciones o desviaciones)]])</f>
        <v/>
      </c>
      <c r="R876" s="295"/>
      <c r="S876" s="327" t="str">
        <f>_xlfn.XLOOKUP(Tabla135[[#This Row],[Tipo de control]],Tabla7[Tipo de control],Tabla7[Peso],"",1)</f>
        <v/>
      </c>
      <c r="T876" s="290" t="str">
        <f>_xlfn.XLOOKUP(Tabla135[[#This Row],[Tipo de control]],Tabla7[Tipo de control],Tabla7[Afectación matriz],"",1)</f>
        <v/>
      </c>
      <c r="U876" s="295"/>
      <c r="V876" s="327" t="str">
        <f>_xlfn.XLOOKUP(Tabla135[[#This Row],[Implementación]],Tabla11[Implementación],Tabla11[Peso],"",1)</f>
        <v/>
      </c>
      <c r="W876" s="295"/>
      <c r="X876" s="295"/>
      <c r="Y876" s="295"/>
      <c r="Z876" s="295"/>
      <c r="AA876" s="310" t="str">
        <f>IFERROR(Tabla135[[#This Row],[Peso del control]]+Tabla135[[#This Row],[Peso de la implementación]],"")</f>
        <v/>
      </c>
      <c r="AB876" s="310" t="str" cm="1">
        <f t="array" ref="AB876">IFERROR(IF(Tabla135[[#This Row],[Registro diligenciado]]=TRUE,_xlfn.IFS(AND(Tabla135[[#This Row],[No. de Control]]=1,Tabla135[[#This Row],[Desplazamiento en la Matriz]]="Probabilidad"),D876-(D876*Tabla135[[#This Row],[Valor del control]]),AND(Tabla135[[#This Row],[No. de Control]]&gt;1,Tabla135[[#This Row],[Desplazamiento en la Matriz]]="Probabilidad"),AB875-(AB875*Tabla135[[#This Row],[Valor del control]]),AND(Tabla135[[#This Row],[No. de Control]]=1,Tabla135[[#This Row],[Desplazamiento en la Matriz]]="Impacto"),D876,AND(Tabla135[[#This Row],[No. de Control]]&gt;1,Tabla135[[#This Row],[Desplazamiento en la Matriz]]="Impacto"),AB875),""),"")</f>
        <v/>
      </c>
      <c r="AC876" s="310" t="str" cm="1">
        <f t="array" ref="AC876">IFERROR(IF(Tabla135[[#This Row],[Registro diligenciado]]=TRUE,_xlfn.IFS(AND(Tabla135[[#This Row],[No. de Control]]=1,Tabla135[[#This Row],[Desplazamiento en la Matriz]]="Impacto"),E876-(E876*Tabla135[[#This Row],[Valor del control]]),AND(Tabla135[[#This Row],[No. de Control]]&gt;1,Tabla135[[#This Row],[Desplazamiento en la Matriz]]="Impacto"),AC875-(AC875*Tabla135[[#This Row],[Valor del control]]),AND(Tabla135[[#This Row],[No. de Control]]=1,Tabla135[[#This Row],[Desplazamiento en la Matriz]]="Probabilidad"),E876,AND(Tabla135[[#This Row],[No. de Control]]&gt;1,Tabla135[[#This Row],[Desplazamiento en la Matriz]]="Probabilidad"),AC875),""),"")</f>
        <v/>
      </c>
      <c r="AD876" s="310">
        <f>IFERROR(_xlfn.MINIFS(Tabla135[Probabilidad residual],Tabla135[Id Riesgo],Tabla135[[#This Row],[Id Riesgo]]),"")</f>
        <v>0</v>
      </c>
      <c r="AE876" s="310">
        <f>IFERROR(_xlfn.MINIFS(Tabla135[Impacto residual],Tabla135[Id Riesgo],Tabla135[[#This Row],[Id Riesgo]]),"")</f>
        <v>0</v>
      </c>
      <c r="AF876" s="310" t="str" cm="1">
        <f t="array" ref="AF8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6" s="310" t="str" cm="1">
        <f t="array" ref="AG8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6" s="213"/>
      <c r="AJ876" s="801">
        <f>_xlfn.MINIFS(Tabla135[Probabilidad residual],Tabla135[Id Riesgo],Tabla135[[#This Row],[Id Riesgo]])</f>
        <v>0</v>
      </c>
      <c r="AK876" s="801">
        <f>_xlfn.MINIFS(Tabla135[Impacto residual],Tabla135[Id Riesgo],Tabla135[[#This Row],[Id Riesgo]])</f>
        <v>0</v>
      </c>
      <c r="AL876" s="801"/>
      <c r="AM876" s="801"/>
      <c r="AN876" s="213"/>
      <c r="AO876" s="213"/>
      <c r="AP876" s="213"/>
      <c r="AQ876" s="213"/>
      <c r="AR876" s="213"/>
      <c r="AS876" s="213"/>
      <c r="AT876" s="213"/>
      <c r="AU876" s="213"/>
      <c r="AV876" s="213"/>
      <c r="AW876" s="213"/>
      <c r="AX876" s="213"/>
      <c r="AY876" s="213"/>
    </row>
    <row r="877" spans="1:51" ht="14.6" x14ac:dyDescent="0.4">
      <c r="A877" s="783" t="str">
        <f>Tabla135[[#This Row],[Id Riesgo]]</f>
        <v>RC87</v>
      </c>
      <c r="B877" s="784" t="str">
        <f>Tabla135[[#This Row],[Riesgo]]</f>
        <v/>
      </c>
      <c r="C877" s="776" t="b">
        <f>Tabla135[[#This Row],[Identificado en paso 1 y 2?]]</f>
        <v>0</v>
      </c>
      <c r="D877" s="801" t="str">
        <f>_xlfn.XLOOKUP(Tabla135[[#This Row],[Id Riesgo]],Tabla13[Id Riesgo],Tabla13[Probabilidad],"",1)</f>
        <v/>
      </c>
      <c r="E877" s="801" t="str">
        <f>IF(C877=TRUE,_xlfn.XLOOKUP(Tabla135[[#This Row],[Id Riesgo]],Tabla13[Id Riesgo],Tabla13[Porcentaje Impacto],"",1),"")</f>
        <v/>
      </c>
      <c r="F877" s="290" t="str">
        <f t="shared" si="86"/>
        <v>RC87</v>
      </c>
      <c r="G877" s="414" t="b">
        <f>_xlfn.XLOOKUP(F877,Tabla13[Id Riesgo],Tabla13[Registro diligenciado],FALSE,1)</f>
        <v>0</v>
      </c>
      <c r="H877" s="290" t="str">
        <f>IF(G877,_xlfn.XLOOKUP(F877,Tabla6[Id Riesgo],Tabla6[DESCRIPCIÓN DEL RIESGO],FALSE,1),"")</f>
        <v/>
      </c>
      <c r="I877" s="327" t="str">
        <f>_xlfn.XLOOKUP(Tabla135[[#This Row],[Id Riesgo]],Tabla13[Id Riesgo],Tabla13[Probabilidad])</f>
        <v/>
      </c>
      <c r="J877" s="327" t="str">
        <f>_xlfn.XLOOKUP(Tabla135[[#This Row],[Id Riesgo]],Tabla13[Id Riesgo],Tabla13[Porcentaje Impacto],"",1)</f>
        <v/>
      </c>
      <c r="K877" s="311">
        <v>6</v>
      </c>
      <c r="L877" s="314"/>
      <c r="M877" s="314"/>
      <c r="N877" s="314"/>
      <c r="O877" s="295"/>
      <c r="P877" s="314"/>
      <c r="Q877" s="328" t="str">
        <f>_xlfn.TEXTJOIN(" ",TRUE,Tabla135[[#This Row],[Actividad - Acción ¿Qué?
Inicia con verbo]],Tabla135[[#This Row],[Complemento
(Observaciones o desviaciones)]])</f>
        <v/>
      </c>
      <c r="R877" s="295"/>
      <c r="S877" s="327" t="str">
        <f>_xlfn.XLOOKUP(Tabla135[[#This Row],[Tipo de control]],Tabla7[Tipo de control],Tabla7[Peso],"",1)</f>
        <v/>
      </c>
      <c r="T877" s="290" t="str">
        <f>_xlfn.XLOOKUP(Tabla135[[#This Row],[Tipo de control]],Tabla7[Tipo de control],Tabla7[Afectación matriz],"",1)</f>
        <v/>
      </c>
      <c r="U877" s="295"/>
      <c r="V877" s="327" t="str">
        <f>_xlfn.XLOOKUP(Tabla135[[#This Row],[Implementación]],Tabla11[Implementación],Tabla11[Peso],"",1)</f>
        <v/>
      </c>
      <c r="W877" s="295"/>
      <c r="X877" s="295"/>
      <c r="Y877" s="295"/>
      <c r="Z877" s="295"/>
      <c r="AA877" s="310" t="str">
        <f>IFERROR(Tabla135[[#This Row],[Peso del control]]+Tabla135[[#This Row],[Peso de la implementación]],"")</f>
        <v/>
      </c>
      <c r="AB877" s="310" t="str" cm="1">
        <f t="array" ref="AB877">IFERROR(IF(Tabla135[[#This Row],[Registro diligenciado]]=TRUE,_xlfn.IFS(AND(Tabla135[[#This Row],[No. de Control]]=1,Tabla135[[#This Row],[Desplazamiento en la Matriz]]="Probabilidad"),D877-(D877*Tabla135[[#This Row],[Valor del control]]),AND(Tabla135[[#This Row],[No. de Control]]&gt;1,Tabla135[[#This Row],[Desplazamiento en la Matriz]]="Probabilidad"),AB876-(AB876*Tabla135[[#This Row],[Valor del control]]),AND(Tabla135[[#This Row],[No. de Control]]=1,Tabla135[[#This Row],[Desplazamiento en la Matriz]]="Impacto"),D877,AND(Tabla135[[#This Row],[No. de Control]]&gt;1,Tabla135[[#This Row],[Desplazamiento en la Matriz]]="Impacto"),AB876),""),"")</f>
        <v/>
      </c>
      <c r="AC877" s="310" t="str" cm="1">
        <f t="array" ref="AC877">IFERROR(IF(Tabla135[[#This Row],[Registro diligenciado]]=TRUE,_xlfn.IFS(AND(Tabla135[[#This Row],[No. de Control]]=1,Tabla135[[#This Row],[Desplazamiento en la Matriz]]="Impacto"),E877-(E877*Tabla135[[#This Row],[Valor del control]]),AND(Tabla135[[#This Row],[No. de Control]]&gt;1,Tabla135[[#This Row],[Desplazamiento en la Matriz]]="Impacto"),AC876-(AC876*Tabla135[[#This Row],[Valor del control]]),AND(Tabla135[[#This Row],[No. de Control]]=1,Tabla135[[#This Row],[Desplazamiento en la Matriz]]="Probabilidad"),E877,AND(Tabla135[[#This Row],[No. de Control]]&gt;1,Tabla135[[#This Row],[Desplazamiento en la Matriz]]="Probabilidad"),AC876),""),"")</f>
        <v/>
      </c>
      <c r="AD877" s="310">
        <f>IFERROR(_xlfn.MINIFS(Tabla135[Probabilidad residual],Tabla135[Id Riesgo],Tabla135[[#This Row],[Id Riesgo]]),"")</f>
        <v>0</v>
      </c>
      <c r="AE877" s="310">
        <f>IFERROR(_xlfn.MINIFS(Tabla135[Impacto residual],Tabla135[Id Riesgo],Tabla135[[#This Row],[Id Riesgo]]),"")</f>
        <v>0</v>
      </c>
      <c r="AF877" s="310" t="str" cm="1">
        <f t="array" ref="AF8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7" s="310" t="str" cm="1">
        <f t="array" ref="AG8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7" s="213"/>
      <c r="AJ877" s="801">
        <f>_xlfn.MINIFS(Tabla135[Probabilidad residual],Tabla135[Id Riesgo],Tabla135[[#This Row],[Id Riesgo]])</f>
        <v>0</v>
      </c>
      <c r="AK877" s="801">
        <f>_xlfn.MINIFS(Tabla135[Impacto residual],Tabla135[Id Riesgo],Tabla135[[#This Row],[Id Riesgo]])</f>
        <v>0</v>
      </c>
      <c r="AL877" s="801"/>
      <c r="AM877" s="801"/>
      <c r="AN877" s="213"/>
      <c r="AO877" s="213"/>
      <c r="AP877" s="213"/>
      <c r="AQ877" s="213"/>
      <c r="AR877" s="213"/>
      <c r="AS877" s="213"/>
      <c r="AT877" s="213"/>
      <c r="AU877" s="213"/>
      <c r="AV877" s="213"/>
      <c r="AW877" s="213"/>
      <c r="AX877" s="213"/>
      <c r="AY877" s="213"/>
    </row>
    <row r="878" spans="1:51" ht="14.6" x14ac:dyDescent="0.4">
      <c r="A878" s="783" t="str">
        <f>Tabla135[[#This Row],[Id Riesgo]]</f>
        <v>RC87</v>
      </c>
      <c r="B878" s="784" t="str">
        <f>Tabla135[[#This Row],[Riesgo]]</f>
        <v/>
      </c>
      <c r="C878" s="776" t="b">
        <f>Tabla135[[#This Row],[Identificado en paso 1 y 2?]]</f>
        <v>0</v>
      </c>
      <c r="D878" s="801" t="str">
        <f>_xlfn.XLOOKUP(Tabla135[[#This Row],[Id Riesgo]],Tabla13[Id Riesgo],Tabla13[Probabilidad],"",1)</f>
        <v/>
      </c>
      <c r="E878" s="801" t="str">
        <f>IF(C878=TRUE,_xlfn.XLOOKUP(Tabla135[[#This Row],[Id Riesgo]],Tabla13[Id Riesgo],Tabla13[Porcentaje Impacto],"",1),"")</f>
        <v/>
      </c>
      <c r="F878" s="290" t="str">
        <f t="shared" si="86"/>
        <v>RC87</v>
      </c>
      <c r="G878" s="414" t="b">
        <f>_xlfn.XLOOKUP(F878,Tabla13[Id Riesgo],Tabla13[Registro diligenciado],FALSE,1)</f>
        <v>0</v>
      </c>
      <c r="H878" s="290" t="str">
        <f>IF(G878,_xlfn.XLOOKUP(F878,Tabla6[Id Riesgo],Tabla6[DESCRIPCIÓN DEL RIESGO],FALSE,1),"")</f>
        <v/>
      </c>
      <c r="I878" s="327" t="str">
        <f>_xlfn.XLOOKUP(Tabla135[[#This Row],[Id Riesgo]],Tabla13[Id Riesgo],Tabla13[Probabilidad])</f>
        <v/>
      </c>
      <c r="J878" s="327" t="str">
        <f>_xlfn.XLOOKUP(Tabla135[[#This Row],[Id Riesgo]],Tabla13[Id Riesgo],Tabla13[Porcentaje Impacto],"",1)</f>
        <v/>
      </c>
      <c r="K878" s="311">
        <v>7</v>
      </c>
      <c r="L878" s="314"/>
      <c r="M878" s="314"/>
      <c r="N878" s="314"/>
      <c r="O878" s="295"/>
      <c r="P878" s="314"/>
      <c r="Q878" s="328" t="str">
        <f>_xlfn.TEXTJOIN(" ",TRUE,Tabla135[[#This Row],[Actividad - Acción ¿Qué?
Inicia con verbo]],Tabla135[[#This Row],[Complemento
(Observaciones o desviaciones)]])</f>
        <v/>
      </c>
      <c r="R878" s="295"/>
      <c r="S878" s="327" t="str">
        <f>_xlfn.XLOOKUP(Tabla135[[#This Row],[Tipo de control]],Tabla7[Tipo de control],Tabla7[Peso],"",1)</f>
        <v/>
      </c>
      <c r="T878" s="290" t="str">
        <f>_xlfn.XLOOKUP(Tabla135[[#This Row],[Tipo de control]],Tabla7[Tipo de control],Tabla7[Afectación matriz],"",1)</f>
        <v/>
      </c>
      <c r="U878" s="295"/>
      <c r="V878" s="327" t="str">
        <f>_xlfn.XLOOKUP(Tabla135[[#This Row],[Implementación]],Tabla11[Implementación],Tabla11[Peso],"",1)</f>
        <v/>
      </c>
      <c r="W878" s="295"/>
      <c r="X878" s="295"/>
      <c r="Y878" s="295"/>
      <c r="Z878" s="295"/>
      <c r="AA878" s="310" t="str">
        <f>IFERROR(Tabla135[[#This Row],[Peso del control]]+Tabla135[[#This Row],[Peso de la implementación]],"")</f>
        <v/>
      </c>
      <c r="AB878" s="310" t="str" cm="1">
        <f t="array" ref="AB878">IFERROR(IF(Tabla135[[#This Row],[Registro diligenciado]]=TRUE,_xlfn.IFS(AND(Tabla135[[#This Row],[No. de Control]]=1,Tabla135[[#This Row],[Desplazamiento en la Matriz]]="Probabilidad"),D878-(D878*Tabla135[[#This Row],[Valor del control]]),AND(Tabla135[[#This Row],[No. de Control]]&gt;1,Tabla135[[#This Row],[Desplazamiento en la Matriz]]="Probabilidad"),AB877-(AB877*Tabla135[[#This Row],[Valor del control]]),AND(Tabla135[[#This Row],[No. de Control]]=1,Tabla135[[#This Row],[Desplazamiento en la Matriz]]="Impacto"),D878,AND(Tabla135[[#This Row],[No. de Control]]&gt;1,Tabla135[[#This Row],[Desplazamiento en la Matriz]]="Impacto"),AB877),""),"")</f>
        <v/>
      </c>
      <c r="AC878" s="310" t="str" cm="1">
        <f t="array" ref="AC878">IFERROR(IF(Tabla135[[#This Row],[Registro diligenciado]]=TRUE,_xlfn.IFS(AND(Tabla135[[#This Row],[No. de Control]]=1,Tabla135[[#This Row],[Desplazamiento en la Matriz]]="Impacto"),E878-(E878*Tabla135[[#This Row],[Valor del control]]),AND(Tabla135[[#This Row],[No. de Control]]&gt;1,Tabla135[[#This Row],[Desplazamiento en la Matriz]]="Impacto"),AC877-(AC877*Tabla135[[#This Row],[Valor del control]]),AND(Tabla135[[#This Row],[No. de Control]]=1,Tabla135[[#This Row],[Desplazamiento en la Matriz]]="Probabilidad"),E878,AND(Tabla135[[#This Row],[No. de Control]]&gt;1,Tabla135[[#This Row],[Desplazamiento en la Matriz]]="Probabilidad"),AC877),""),"")</f>
        <v/>
      </c>
      <c r="AD878" s="310">
        <f>IFERROR(_xlfn.MINIFS(Tabla135[Probabilidad residual],Tabla135[Id Riesgo],Tabla135[[#This Row],[Id Riesgo]]),"")</f>
        <v>0</v>
      </c>
      <c r="AE878" s="310">
        <f>IFERROR(_xlfn.MINIFS(Tabla135[Impacto residual],Tabla135[Id Riesgo],Tabla135[[#This Row],[Id Riesgo]]),"")</f>
        <v>0</v>
      </c>
      <c r="AF878" s="310" t="str" cm="1">
        <f t="array" ref="AF8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8" s="310" t="str" cm="1">
        <f t="array" ref="AG8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8" s="213"/>
      <c r="AJ878" s="801">
        <f>_xlfn.MINIFS(Tabla135[Probabilidad residual],Tabla135[Id Riesgo],Tabla135[[#This Row],[Id Riesgo]])</f>
        <v>0</v>
      </c>
      <c r="AK878" s="801">
        <f>_xlfn.MINIFS(Tabla135[Impacto residual],Tabla135[Id Riesgo],Tabla135[[#This Row],[Id Riesgo]])</f>
        <v>0</v>
      </c>
      <c r="AL878" s="801"/>
      <c r="AM878" s="801"/>
      <c r="AN878" s="213"/>
      <c r="AO878" s="213"/>
      <c r="AP878" s="213"/>
      <c r="AQ878" s="213"/>
      <c r="AR878" s="213"/>
      <c r="AS878" s="213"/>
      <c r="AT878" s="213"/>
      <c r="AU878" s="213"/>
      <c r="AV878" s="213"/>
      <c r="AW878" s="213"/>
      <c r="AX878" s="213"/>
      <c r="AY878" s="213"/>
    </row>
    <row r="879" spans="1:51" ht="14.6" x14ac:dyDescent="0.4">
      <c r="A879" s="783" t="str">
        <f>Tabla135[[#This Row],[Id Riesgo]]</f>
        <v>RC87</v>
      </c>
      <c r="B879" s="784" t="str">
        <f>Tabla135[[#This Row],[Riesgo]]</f>
        <v/>
      </c>
      <c r="C879" s="776" t="b">
        <f>Tabla135[[#This Row],[Identificado en paso 1 y 2?]]</f>
        <v>0</v>
      </c>
      <c r="D879" s="801" t="str">
        <f>_xlfn.XLOOKUP(Tabla135[[#This Row],[Id Riesgo]],Tabla13[Id Riesgo],Tabla13[Probabilidad],"",1)</f>
        <v/>
      </c>
      <c r="E879" s="801" t="str">
        <f>IF(C879=TRUE,_xlfn.XLOOKUP(Tabla135[[#This Row],[Id Riesgo]],Tabla13[Id Riesgo],Tabla13[Porcentaje Impacto],"",1),"")</f>
        <v/>
      </c>
      <c r="F879" s="290" t="str">
        <f t="shared" si="86"/>
        <v>RC87</v>
      </c>
      <c r="G879" s="414" t="b">
        <f>_xlfn.XLOOKUP(F879,Tabla13[Id Riesgo],Tabla13[Registro diligenciado],FALSE,1)</f>
        <v>0</v>
      </c>
      <c r="H879" s="290" t="str">
        <f>IF(G879,_xlfn.XLOOKUP(F879,Tabla6[Id Riesgo],Tabla6[DESCRIPCIÓN DEL RIESGO],FALSE,1),"")</f>
        <v/>
      </c>
      <c r="I879" s="327" t="str">
        <f>_xlfn.XLOOKUP(Tabla135[[#This Row],[Id Riesgo]],Tabla13[Id Riesgo],Tabla13[Probabilidad])</f>
        <v/>
      </c>
      <c r="J879" s="327" t="str">
        <f>_xlfn.XLOOKUP(Tabla135[[#This Row],[Id Riesgo]],Tabla13[Id Riesgo],Tabla13[Porcentaje Impacto],"",1)</f>
        <v/>
      </c>
      <c r="K879" s="311">
        <v>8</v>
      </c>
      <c r="L879" s="314"/>
      <c r="M879" s="314"/>
      <c r="N879" s="314"/>
      <c r="O879" s="295"/>
      <c r="P879" s="314"/>
      <c r="Q879" s="328" t="str">
        <f>_xlfn.TEXTJOIN(" ",TRUE,Tabla135[[#This Row],[Actividad - Acción ¿Qué?
Inicia con verbo]],Tabla135[[#This Row],[Complemento
(Observaciones o desviaciones)]])</f>
        <v/>
      </c>
      <c r="R879" s="295"/>
      <c r="S879" s="327" t="str">
        <f>_xlfn.XLOOKUP(Tabla135[[#This Row],[Tipo de control]],Tabla7[Tipo de control],Tabla7[Peso],"",1)</f>
        <v/>
      </c>
      <c r="T879" s="290" t="str">
        <f>_xlfn.XLOOKUP(Tabla135[[#This Row],[Tipo de control]],Tabla7[Tipo de control],Tabla7[Afectación matriz],"",1)</f>
        <v/>
      </c>
      <c r="U879" s="295"/>
      <c r="V879" s="327" t="str">
        <f>_xlfn.XLOOKUP(Tabla135[[#This Row],[Implementación]],Tabla11[Implementación],Tabla11[Peso],"",1)</f>
        <v/>
      </c>
      <c r="W879" s="295"/>
      <c r="X879" s="295"/>
      <c r="Y879" s="295"/>
      <c r="Z879" s="295"/>
      <c r="AA879" s="310" t="str">
        <f>IFERROR(Tabla135[[#This Row],[Peso del control]]+Tabla135[[#This Row],[Peso de la implementación]],"")</f>
        <v/>
      </c>
      <c r="AB879" s="310" t="str" cm="1">
        <f t="array" ref="AB879">IFERROR(IF(Tabla135[[#This Row],[Registro diligenciado]]=TRUE,_xlfn.IFS(AND(Tabla135[[#This Row],[No. de Control]]=1,Tabla135[[#This Row],[Desplazamiento en la Matriz]]="Probabilidad"),D879-(D879*Tabla135[[#This Row],[Valor del control]]),AND(Tabla135[[#This Row],[No. de Control]]&gt;1,Tabla135[[#This Row],[Desplazamiento en la Matriz]]="Probabilidad"),AB878-(AB878*Tabla135[[#This Row],[Valor del control]]),AND(Tabla135[[#This Row],[No. de Control]]=1,Tabla135[[#This Row],[Desplazamiento en la Matriz]]="Impacto"),D879,AND(Tabla135[[#This Row],[No. de Control]]&gt;1,Tabla135[[#This Row],[Desplazamiento en la Matriz]]="Impacto"),AB878),""),"")</f>
        <v/>
      </c>
      <c r="AC879" s="310" t="str" cm="1">
        <f t="array" ref="AC879">IFERROR(IF(Tabla135[[#This Row],[Registro diligenciado]]=TRUE,_xlfn.IFS(AND(Tabla135[[#This Row],[No. de Control]]=1,Tabla135[[#This Row],[Desplazamiento en la Matriz]]="Impacto"),E879-(E879*Tabla135[[#This Row],[Valor del control]]),AND(Tabla135[[#This Row],[No. de Control]]&gt;1,Tabla135[[#This Row],[Desplazamiento en la Matriz]]="Impacto"),AC878-(AC878*Tabla135[[#This Row],[Valor del control]]),AND(Tabla135[[#This Row],[No. de Control]]=1,Tabla135[[#This Row],[Desplazamiento en la Matriz]]="Probabilidad"),E879,AND(Tabla135[[#This Row],[No. de Control]]&gt;1,Tabla135[[#This Row],[Desplazamiento en la Matriz]]="Probabilidad"),AC878),""),"")</f>
        <v/>
      </c>
      <c r="AD879" s="310">
        <f>IFERROR(_xlfn.MINIFS(Tabla135[Probabilidad residual],Tabla135[Id Riesgo],Tabla135[[#This Row],[Id Riesgo]]),"")</f>
        <v>0</v>
      </c>
      <c r="AE879" s="310">
        <f>IFERROR(_xlfn.MINIFS(Tabla135[Impacto residual],Tabla135[Id Riesgo],Tabla135[[#This Row],[Id Riesgo]]),"")</f>
        <v>0</v>
      </c>
      <c r="AF879" s="310" t="str" cm="1">
        <f t="array" ref="AF8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79" s="310" t="str" cm="1">
        <f t="array" ref="AG8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79" s="213"/>
      <c r="AJ879" s="801">
        <f>_xlfn.MINIFS(Tabla135[Probabilidad residual],Tabla135[Id Riesgo],Tabla135[[#This Row],[Id Riesgo]])</f>
        <v>0</v>
      </c>
      <c r="AK879" s="801">
        <f>_xlfn.MINIFS(Tabla135[Impacto residual],Tabla135[Id Riesgo],Tabla135[[#This Row],[Id Riesgo]])</f>
        <v>0</v>
      </c>
      <c r="AL879" s="801"/>
      <c r="AM879" s="801"/>
      <c r="AN879" s="213"/>
      <c r="AO879" s="213"/>
      <c r="AP879" s="213"/>
      <c r="AQ879" s="213"/>
      <c r="AR879" s="213"/>
      <c r="AS879" s="213"/>
      <c r="AT879" s="213"/>
      <c r="AU879" s="213"/>
      <c r="AV879" s="213"/>
      <c r="AW879" s="213"/>
      <c r="AX879" s="213"/>
      <c r="AY879" s="213"/>
    </row>
    <row r="880" spans="1:51" ht="14.6" x14ac:dyDescent="0.4">
      <c r="A880" s="783" t="str">
        <f>Tabla135[[#This Row],[Id Riesgo]]</f>
        <v>RC87</v>
      </c>
      <c r="B880" s="784" t="str">
        <f>Tabla135[[#This Row],[Riesgo]]</f>
        <v/>
      </c>
      <c r="C880" s="776" t="b">
        <f>Tabla135[[#This Row],[Identificado en paso 1 y 2?]]</f>
        <v>0</v>
      </c>
      <c r="D880" s="801" t="str">
        <f>_xlfn.XLOOKUP(Tabla135[[#This Row],[Id Riesgo]],Tabla13[Id Riesgo],Tabla13[Probabilidad],"",1)</f>
        <v/>
      </c>
      <c r="E880" s="801" t="str">
        <f>IF(C880=TRUE,_xlfn.XLOOKUP(Tabla135[[#This Row],[Id Riesgo]],Tabla13[Id Riesgo],Tabla13[Porcentaje Impacto],"",1),"")</f>
        <v/>
      </c>
      <c r="F880" s="290" t="str">
        <f t="shared" si="86"/>
        <v>RC87</v>
      </c>
      <c r="G880" s="414" t="b">
        <f>_xlfn.XLOOKUP(F880,Tabla13[Id Riesgo],Tabla13[Registro diligenciado],FALSE,1)</f>
        <v>0</v>
      </c>
      <c r="H880" s="290" t="str">
        <f>IF(G880,_xlfn.XLOOKUP(F880,Tabla6[Id Riesgo],Tabla6[DESCRIPCIÓN DEL RIESGO],FALSE,1),"")</f>
        <v/>
      </c>
      <c r="I880" s="327" t="str">
        <f>_xlfn.XLOOKUP(Tabla135[[#This Row],[Id Riesgo]],Tabla13[Id Riesgo],Tabla13[Probabilidad])</f>
        <v/>
      </c>
      <c r="J880" s="327" t="str">
        <f>_xlfn.XLOOKUP(Tabla135[[#This Row],[Id Riesgo]],Tabla13[Id Riesgo],Tabla13[Porcentaje Impacto],"",1)</f>
        <v/>
      </c>
      <c r="K880" s="311">
        <v>9</v>
      </c>
      <c r="L880" s="314"/>
      <c r="M880" s="314"/>
      <c r="N880" s="314"/>
      <c r="O880" s="295"/>
      <c r="P880" s="314"/>
      <c r="Q880" s="328" t="str">
        <f>_xlfn.TEXTJOIN(" ",TRUE,Tabla135[[#This Row],[Actividad - Acción ¿Qué?
Inicia con verbo]],Tabla135[[#This Row],[Complemento
(Observaciones o desviaciones)]])</f>
        <v/>
      </c>
      <c r="R880" s="295"/>
      <c r="S880" s="327" t="str">
        <f>_xlfn.XLOOKUP(Tabla135[[#This Row],[Tipo de control]],Tabla7[Tipo de control],Tabla7[Peso],"",1)</f>
        <v/>
      </c>
      <c r="T880" s="290" t="str">
        <f>_xlfn.XLOOKUP(Tabla135[[#This Row],[Tipo de control]],Tabla7[Tipo de control],Tabla7[Afectación matriz],"",1)</f>
        <v/>
      </c>
      <c r="U880" s="295"/>
      <c r="V880" s="327" t="str">
        <f>_xlfn.XLOOKUP(Tabla135[[#This Row],[Implementación]],Tabla11[Implementación],Tabla11[Peso],"",1)</f>
        <v/>
      </c>
      <c r="W880" s="295"/>
      <c r="X880" s="295"/>
      <c r="Y880" s="295"/>
      <c r="Z880" s="295"/>
      <c r="AA880" s="310" t="str">
        <f>IFERROR(Tabla135[[#This Row],[Peso del control]]+Tabla135[[#This Row],[Peso de la implementación]],"")</f>
        <v/>
      </c>
      <c r="AB880" s="310" t="str" cm="1">
        <f t="array" ref="AB880">IFERROR(IF(Tabla135[[#This Row],[Registro diligenciado]]=TRUE,_xlfn.IFS(AND(Tabla135[[#This Row],[No. de Control]]=1,Tabla135[[#This Row],[Desplazamiento en la Matriz]]="Probabilidad"),D880-(D880*Tabla135[[#This Row],[Valor del control]]),AND(Tabla135[[#This Row],[No. de Control]]&gt;1,Tabla135[[#This Row],[Desplazamiento en la Matriz]]="Probabilidad"),AB879-(AB879*Tabla135[[#This Row],[Valor del control]]),AND(Tabla135[[#This Row],[No. de Control]]=1,Tabla135[[#This Row],[Desplazamiento en la Matriz]]="Impacto"),D880,AND(Tabla135[[#This Row],[No. de Control]]&gt;1,Tabla135[[#This Row],[Desplazamiento en la Matriz]]="Impacto"),AB879),""),"")</f>
        <v/>
      </c>
      <c r="AC880" s="310" t="str" cm="1">
        <f t="array" ref="AC880">IFERROR(IF(Tabla135[[#This Row],[Registro diligenciado]]=TRUE,_xlfn.IFS(AND(Tabla135[[#This Row],[No. de Control]]=1,Tabla135[[#This Row],[Desplazamiento en la Matriz]]="Impacto"),E880-(E880*Tabla135[[#This Row],[Valor del control]]),AND(Tabla135[[#This Row],[No. de Control]]&gt;1,Tabla135[[#This Row],[Desplazamiento en la Matriz]]="Impacto"),AC879-(AC879*Tabla135[[#This Row],[Valor del control]]),AND(Tabla135[[#This Row],[No. de Control]]=1,Tabla135[[#This Row],[Desplazamiento en la Matriz]]="Probabilidad"),E880,AND(Tabla135[[#This Row],[No. de Control]]&gt;1,Tabla135[[#This Row],[Desplazamiento en la Matriz]]="Probabilidad"),AC879),""),"")</f>
        <v/>
      </c>
      <c r="AD880" s="310">
        <f>IFERROR(_xlfn.MINIFS(Tabla135[Probabilidad residual],Tabla135[Id Riesgo],Tabla135[[#This Row],[Id Riesgo]]),"")</f>
        <v>0</v>
      </c>
      <c r="AE880" s="310">
        <f>IFERROR(_xlfn.MINIFS(Tabla135[Impacto residual],Tabla135[Id Riesgo],Tabla135[[#This Row],[Id Riesgo]]),"")</f>
        <v>0</v>
      </c>
      <c r="AF880" s="310" t="str" cm="1">
        <f t="array" ref="AF8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0" s="310" t="str" cm="1">
        <f t="array" ref="AG8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0" s="213"/>
      <c r="AJ880" s="801">
        <f>_xlfn.MINIFS(Tabla135[Probabilidad residual],Tabla135[Id Riesgo],Tabla135[[#This Row],[Id Riesgo]])</f>
        <v>0</v>
      </c>
      <c r="AK880" s="801">
        <f>_xlfn.MINIFS(Tabla135[Impacto residual],Tabla135[Id Riesgo],Tabla135[[#This Row],[Id Riesgo]])</f>
        <v>0</v>
      </c>
      <c r="AL880" s="801"/>
      <c r="AM880" s="801"/>
      <c r="AN880" s="213"/>
      <c r="AO880" s="213"/>
      <c r="AP880" s="213"/>
      <c r="AQ880" s="213"/>
      <c r="AR880" s="213"/>
      <c r="AS880" s="213"/>
      <c r="AT880" s="213"/>
      <c r="AU880" s="213"/>
      <c r="AV880" s="213"/>
      <c r="AW880" s="213"/>
      <c r="AX880" s="213"/>
      <c r="AY880" s="213"/>
    </row>
    <row r="881" spans="1:51" ht="14.6" x14ac:dyDescent="0.4">
      <c r="A881" s="783" t="str">
        <f>Tabla135[[#This Row],[Id Riesgo]]</f>
        <v>RC87</v>
      </c>
      <c r="B881" s="784" t="str">
        <f>Tabla135[[#This Row],[Riesgo]]</f>
        <v/>
      </c>
      <c r="C881" s="776" t="b">
        <f>Tabla135[[#This Row],[Identificado en paso 1 y 2?]]</f>
        <v>0</v>
      </c>
      <c r="D881" s="801" t="str">
        <f>_xlfn.XLOOKUP(Tabla135[[#This Row],[Id Riesgo]],Tabla13[Id Riesgo],Tabla13[Probabilidad],"",1)</f>
        <v/>
      </c>
      <c r="E881" s="801" t="str">
        <f>IF(C881=TRUE,_xlfn.XLOOKUP(Tabla135[[#This Row],[Id Riesgo]],Tabla13[Id Riesgo],Tabla13[Porcentaje Impacto],"",1),"")</f>
        <v/>
      </c>
      <c r="F881" s="290" t="str">
        <f t="shared" si="86"/>
        <v>RC87</v>
      </c>
      <c r="G881" s="414" t="b">
        <f>_xlfn.XLOOKUP(F881,Tabla13[Id Riesgo],Tabla13[Registro diligenciado],FALSE,1)</f>
        <v>0</v>
      </c>
      <c r="H881" s="290" t="str">
        <f>IF(G881,_xlfn.XLOOKUP(F881,Tabla6[Id Riesgo],Tabla6[DESCRIPCIÓN DEL RIESGO],FALSE,1),"")</f>
        <v/>
      </c>
      <c r="I881" s="327" t="str">
        <f>_xlfn.XLOOKUP(Tabla135[[#This Row],[Id Riesgo]],Tabla13[Id Riesgo],Tabla13[Probabilidad])</f>
        <v/>
      </c>
      <c r="J881" s="327" t="str">
        <f>_xlfn.XLOOKUP(Tabla135[[#This Row],[Id Riesgo]],Tabla13[Id Riesgo],Tabla13[Porcentaje Impacto],"",1)</f>
        <v/>
      </c>
      <c r="K881" s="311">
        <v>10</v>
      </c>
      <c r="L881" s="314"/>
      <c r="M881" s="314"/>
      <c r="N881" s="314"/>
      <c r="O881" s="295"/>
      <c r="P881" s="314"/>
      <c r="Q881" s="328" t="str">
        <f>_xlfn.TEXTJOIN(" ",TRUE,Tabla135[[#This Row],[Actividad - Acción ¿Qué?
Inicia con verbo]],Tabla135[[#This Row],[Complemento
(Observaciones o desviaciones)]])</f>
        <v/>
      </c>
      <c r="R881" s="295"/>
      <c r="S881" s="327" t="str">
        <f>_xlfn.XLOOKUP(Tabla135[[#This Row],[Tipo de control]],Tabla7[Tipo de control],Tabla7[Peso],"",1)</f>
        <v/>
      </c>
      <c r="T881" s="290" t="str">
        <f>_xlfn.XLOOKUP(Tabla135[[#This Row],[Tipo de control]],Tabla7[Tipo de control],Tabla7[Afectación matriz],"",1)</f>
        <v/>
      </c>
      <c r="U881" s="295"/>
      <c r="V881" s="327" t="str">
        <f>_xlfn.XLOOKUP(Tabla135[[#This Row],[Implementación]],Tabla11[Implementación],Tabla11[Peso],"",1)</f>
        <v/>
      </c>
      <c r="W881" s="295"/>
      <c r="X881" s="295"/>
      <c r="Y881" s="295"/>
      <c r="Z881" s="295"/>
      <c r="AA881" s="310" t="str">
        <f>IFERROR(Tabla135[[#This Row],[Peso del control]]+Tabla135[[#This Row],[Peso de la implementación]],"")</f>
        <v/>
      </c>
      <c r="AB881" s="310" t="str" cm="1">
        <f t="array" ref="AB881">IFERROR(IF(Tabla135[[#This Row],[Registro diligenciado]]=TRUE,_xlfn.IFS(AND(Tabla135[[#This Row],[No. de Control]]=1,Tabla135[[#This Row],[Desplazamiento en la Matriz]]="Probabilidad"),D881-(D881*Tabla135[[#This Row],[Valor del control]]),AND(Tabla135[[#This Row],[No. de Control]]&gt;1,Tabla135[[#This Row],[Desplazamiento en la Matriz]]="Probabilidad"),AB880-(AB880*Tabla135[[#This Row],[Valor del control]]),AND(Tabla135[[#This Row],[No. de Control]]=1,Tabla135[[#This Row],[Desplazamiento en la Matriz]]="Impacto"),D881,AND(Tabla135[[#This Row],[No. de Control]]&gt;1,Tabla135[[#This Row],[Desplazamiento en la Matriz]]="Impacto"),AB880),""),"")</f>
        <v/>
      </c>
      <c r="AC881" s="310" t="str" cm="1">
        <f t="array" ref="AC881">IFERROR(IF(Tabla135[[#This Row],[Registro diligenciado]]=TRUE,_xlfn.IFS(AND(Tabla135[[#This Row],[No. de Control]]=1,Tabla135[[#This Row],[Desplazamiento en la Matriz]]="Impacto"),E881-(E881*Tabla135[[#This Row],[Valor del control]]),AND(Tabla135[[#This Row],[No. de Control]]&gt;1,Tabla135[[#This Row],[Desplazamiento en la Matriz]]="Impacto"),AC880-(AC880*Tabla135[[#This Row],[Valor del control]]),AND(Tabla135[[#This Row],[No. de Control]]=1,Tabla135[[#This Row],[Desplazamiento en la Matriz]]="Probabilidad"),E881,AND(Tabla135[[#This Row],[No. de Control]]&gt;1,Tabla135[[#This Row],[Desplazamiento en la Matriz]]="Probabilidad"),AC880),""),"")</f>
        <v/>
      </c>
      <c r="AD881" s="310">
        <f>IFERROR(_xlfn.MINIFS(Tabla135[Probabilidad residual],Tabla135[Id Riesgo],Tabla135[[#This Row],[Id Riesgo]]),"")</f>
        <v>0</v>
      </c>
      <c r="AE881" s="310">
        <f>IFERROR(_xlfn.MINIFS(Tabla135[Impacto residual],Tabla135[Id Riesgo],Tabla135[[#This Row],[Id Riesgo]]),"")</f>
        <v>0</v>
      </c>
      <c r="AF881" s="310" t="str" cm="1">
        <f t="array" ref="AF8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1" s="310" t="str" cm="1">
        <f t="array" ref="AG8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1" s="213"/>
      <c r="AJ881" s="801">
        <f>_xlfn.MINIFS(Tabla135[Probabilidad residual],Tabla135[Id Riesgo],Tabla135[[#This Row],[Id Riesgo]])</f>
        <v>0</v>
      </c>
      <c r="AK881" s="801">
        <f>_xlfn.MINIFS(Tabla135[Impacto residual],Tabla135[Id Riesgo],Tabla135[[#This Row],[Id Riesgo]])</f>
        <v>0</v>
      </c>
      <c r="AL881" s="801"/>
      <c r="AM881" s="801"/>
      <c r="AN881" s="213"/>
      <c r="AO881" s="213"/>
      <c r="AP881" s="213"/>
      <c r="AQ881" s="213"/>
      <c r="AR881" s="213"/>
      <c r="AS881" s="213"/>
      <c r="AT881" s="213"/>
      <c r="AU881" s="213"/>
      <c r="AV881" s="213"/>
      <c r="AW881" s="213"/>
      <c r="AX881" s="213"/>
      <c r="AY881" s="213"/>
    </row>
    <row r="882" spans="1:51" ht="14.6" x14ac:dyDescent="0.4">
      <c r="A882" s="783" t="str">
        <f>Tabla135[[#This Row],[Id Riesgo]]</f>
        <v>RC88</v>
      </c>
      <c r="B882" s="784" t="str">
        <f>Tabla135[[#This Row],[Riesgo]]</f>
        <v/>
      </c>
      <c r="C882" s="776" t="b">
        <f>Tabla135[[#This Row],[Identificado en paso 1 y 2?]]</f>
        <v>0</v>
      </c>
      <c r="D882" s="801" t="str">
        <f>_xlfn.XLOOKUP(Tabla135[[#This Row],[Id Riesgo]],Tabla13[Id Riesgo],Tabla13[Probabilidad],"",1)</f>
        <v/>
      </c>
      <c r="E882" s="801" t="str">
        <f>IF(C882=TRUE,_xlfn.XLOOKUP(Tabla135[[#This Row],[Id Riesgo]],Tabla13[Id Riesgo],Tabla13[Porcentaje Impacto],"",1),"")</f>
        <v/>
      </c>
      <c r="F882" s="290" t="s">
        <v>679</v>
      </c>
      <c r="G882" s="414" t="b">
        <f>_xlfn.XLOOKUP(F882,Tabla13[Id Riesgo],Tabla13[Registro diligenciado],FALSE,1)</f>
        <v>0</v>
      </c>
      <c r="H882" s="290" t="str">
        <f>IF(G882,_xlfn.XLOOKUP(F882,Tabla6[Id Riesgo],Tabla6[DESCRIPCIÓN DEL RIESGO],FALSE,1),"")</f>
        <v/>
      </c>
      <c r="I882" s="327" t="str">
        <f>_xlfn.XLOOKUP(Tabla135[[#This Row],[Id Riesgo]],Tabla13[Id Riesgo],Tabla13[Probabilidad])</f>
        <v/>
      </c>
      <c r="J882" s="327" t="str">
        <f>_xlfn.XLOOKUP(Tabla135[[#This Row],[Id Riesgo]],Tabla13[Id Riesgo],Tabla13[Porcentaje Impacto],"",1)</f>
        <v/>
      </c>
      <c r="K882" s="311">
        <v>1</v>
      </c>
      <c r="L882" s="314"/>
      <c r="M882" s="314"/>
      <c r="N882" s="314"/>
      <c r="O882" s="295"/>
      <c r="P882" s="314"/>
      <c r="Q882" s="328" t="str">
        <f>_xlfn.TEXTJOIN(" ",TRUE,Tabla135[[#This Row],[Actividad - Acción ¿Qué?
Inicia con verbo]],Tabla135[[#This Row],[Complemento
(Observaciones o desviaciones)]])</f>
        <v/>
      </c>
      <c r="R882" s="295"/>
      <c r="S882" s="327" t="str">
        <f>_xlfn.XLOOKUP(Tabla135[[#This Row],[Tipo de control]],Tabla7[Tipo de control],Tabla7[Peso],"",1)</f>
        <v/>
      </c>
      <c r="T882" s="290" t="str">
        <f>_xlfn.XLOOKUP(Tabla135[[#This Row],[Tipo de control]],Tabla7[Tipo de control],Tabla7[Afectación matriz],"",1)</f>
        <v/>
      </c>
      <c r="U882" s="295"/>
      <c r="V882" s="327" t="str">
        <f>_xlfn.XLOOKUP(Tabla135[[#This Row],[Implementación]],Tabla11[Implementación],Tabla11[Peso],"",1)</f>
        <v/>
      </c>
      <c r="W882" s="295"/>
      <c r="X882" s="295"/>
      <c r="Y882" s="295"/>
      <c r="Z882" s="295"/>
      <c r="AA882" s="310" t="str">
        <f>IFERROR(Tabla135[[#This Row],[Peso del control]]+Tabla135[[#This Row],[Peso de la implementación]],"")</f>
        <v/>
      </c>
      <c r="AB882" s="310" t="str" cm="1">
        <f t="array" ref="AB882">IFERROR(IF(Tabla135[[#This Row],[Registro diligenciado]]=TRUE,_xlfn.IFS(AND(Tabla135[[#This Row],[No. de Control]]=1,Tabla135[[#This Row],[Desplazamiento en la Matriz]]="Probabilidad"),D882-(D882*Tabla135[[#This Row],[Valor del control]]),AND(Tabla135[[#This Row],[No. de Control]]&gt;1,Tabla135[[#This Row],[Desplazamiento en la Matriz]]="Probabilidad"),AB881-(AB881*Tabla135[[#This Row],[Valor del control]]),AND(Tabla135[[#This Row],[No. de Control]]=1,Tabla135[[#This Row],[Desplazamiento en la Matriz]]="Impacto"),D882,AND(Tabla135[[#This Row],[No. de Control]]&gt;1,Tabla135[[#This Row],[Desplazamiento en la Matriz]]="Impacto"),AB881),""),"")</f>
        <v/>
      </c>
      <c r="AC882" s="310" t="str" cm="1">
        <f t="array" ref="AC882">IFERROR(IF(Tabla135[[#This Row],[Registro diligenciado]]=TRUE,_xlfn.IFS(AND(Tabla135[[#This Row],[No. de Control]]=1,Tabla135[[#This Row],[Desplazamiento en la Matriz]]="Impacto"),E882-(E882*Tabla135[[#This Row],[Valor del control]]),AND(Tabla135[[#This Row],[No. de Control]]&gt;1,Tabla135[[#This Row],[Desplazamiento en la Matriz]]="Impacto"),AC881-(AC881*Tabla135[[#This Row],[Valor del control]]),AND(Tabla135[[#This Row],[No. de Control]]=1,Tabla135[[#This Row],[Desplazamiento en la Matriz]]="Probabilidad"),E882,AND(Tabla135[[#This Row],[No. de Control]]&gt;1,Tabla135[[#This Row],[Desplazamiento en la Matriz]]="Probabilidad"),AC881),""),"")</f>
        <v/>
      </c>
      <c r="AD882" s="310">
        <f>IFERROR(_xlfn.MINIFS(Tabla135[Probabilidad residual],Tabla135[Id Riesgo],Tabla135[[#This Row],[Id Riesgo]]),"")</f>
        <v>0</v>
      </c>
      <c r="AE882" s="310">
        <f>IFERROR(_xlfn.MINIFS(Tabla135[Impacto residual],Tabla135[Id Riesgo],Tabla135[[#This Row],[Id Riesgo]]),"")</f>
        <v>0</v>
      </c>
      <c r="AF882" s="310" t="str" cm="1">
        <f t="array" ref="AF8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2" s="310" t="str" cm="1">
        <f t="array" ref="AG8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2" s="213"/>
      <c r="AJ882" s="801">
        <f>_xlfn.MINIFS(Tabla135[Probabilidad residual],Tabla135[Id Riesgo],Tabla135[[#This Row],[Id Riesgo]])</f>
        <v>0</v>
      </c>
      <c r="AK882" s="801">
        <f>_xlfn.MINIFS(Tabla135[Impacto residual],Tabla135[Id Riesgo],Tabla135[[#This Row],[Id Riesgo]])</f>
        <v>0</v>
      </c>
      <c r="AL882" s="801" t="str" cm="1">
        <f t="array" ref="AL882">IFERROR(_xlfn.IFS(AND(AJ882&gt;=CONFIGURACIÓN!$BF$6,AJ882&lt;=CONFIGURACIÓN!$BG$6),CONFIGURACIÓN!$BE$6,AND(AJ882&gt;=CONFIGURACIÓN!$BF$7,AJ882&lt;=CONFIGURACIÓN!$BG$7),CONFIGURACIÓN!$BE$7,AND(AJ882&gt;=CONFIGURACIÓN!$BF$8,AJ882&lt;=CONFIGURACIÓN!$BG$8),CONFIGURACIÓN!$BE$8,AND(AJ882&gt;=CONFIGURACIÓN!$BF$9,AJ882&lt;=CONFIGURACIÓN!$BG$9),CONFIGURACIÓN!$BE$9,AND(AJ882&gt;=CONFIGURACIÓN!$BF$10,AJ882&lt;=CONFIGURACIÓN!$BG$10),CONFIGURACIÓN!$BE$10),"")</f>
        <v/>
      </c>
      <c r="AM882" s="801" t="str" cm="1">
        <f t="array" ref="AM882">IFERROR(_xlfn.IFS(AND(AK882&gt;=CONFIGURACIÓN!$BJ$6,AK882&lt;=CONFIGURACIÓN!$BK$6),CONFIGURACIÓN!$BI$6,AND(AK882&gt;=CONFIGURACIÓN!$BJ$7,AK882&lt;=CONFIGURACIÓN!$BK$7),CONFIGURACIÓN!$BI$7,AND(AK882&gt;=CONFIGURACIÓN!$BJ$8,AK882&lt;=CONFIGURACIÓN!$BK$8),CONFIGURACIÓN!$BI$8,AND(AK882&gt;=CONFIGURACIÓN!$BJ$9,AK882&lt;=CONFIGURACIÓN!$BK$9),CONFIGURACIÓN!$BI$9,AND(AK882&gt;=CONFIGURACIÓN!$BJ$10,AK882&lt;=CONFIGURACIÓN!$BK$10),CONFIGURACIÓN!$BI$10),"")</f>
        <v/>
      </c>
      <c r="AN882" s="213"/>
      <c r="AO882" s="213"/>
      <c r="AP882" s="213"/>
      <c r="AQ882" s="213"/>
      <c r="AR882" s="213"/>
      <c r="AS882" s="213"/>
      <c r="AT882" s="213"/>
      <c r="AU882" s="213"/>
      <c r="AV882" s="213"/>
      <c r="AW882" s="213"/>
      <c r="AX882" s="213"/>
      <c r="AY882" s="213"/>
    </row>
    <row r="883" spans="1:51" ht="14.6" x14ac:dyDescent="0.4">
      <c r="A883" s="783" t="str">
        <f>Tabla135[[#This Row],[Id Riesgo]]</f>
        <v>RC88</v>
      </c>
      <c r="B883" s="784" t="str">
        <f>Tabla135[[#This Row],[Riesgo]]</f>
        <v/>
      </c>
      <c r="C883" s="776" t="b">
        <f>Tabla135[[#This Row],[Identificado en paso 1 y 2?]]</f>
        <v>0</v>
      </c>
      <c r="D883" s="801" t="str">
        <f>_xlfn.XLOOKUP(Tabla135[[#This Row],[Id Riesgo]],Tabla13[Id Riesgo],Tabla13[Probabilidad],"",1)</f>
        <v/>
      </c>
      <c r="E883" s="801" t="str">
        <f>IF(C883=TRUE,_xlfn.XLOOKUP(Tabla135[[#This Row],[Id Riesgo]],Tabla13[Id Riesgo],Tabla13[Porcentaje Impacto],"",1),"")</f>
        <v/>
      </c>
      <c r="F883" s="290" t="str">
        <f t="shared" ref="F883:F891" si="87">F882</f>
        <v>RC88</v>
      </c>
      <c r="G883" s="414" t="b">
        <f>_xlfn.XLOOKUP(F883,Tabla13[Id Riesgo],Tabla13[Registro diligenciado],FALSE,1)</f>
        <v>0</v>
      </c>
      <c r="H883" s="290" t="str">
        <f>IF(G883,_xlfn.XLOOKUP(F883,Tabla6[Id Riesgo],Tabla6[DESCRIPCIÓN DEL RIESGO],FALSE,1),"")</f>
        <v/>
      </c>
      <c r="I883" s="327" t="str">
        <f>_xlfn.XLOOKUP(Tabla135[[#This Row],[Id Riesgo]],Tabla13[Id Riesgo],Tabla13[Probabilidad])</f>
        <v/>
      </c>
      <c r="J883" s="327" t="str">
        <f>_xlfn.XLOOKUP(Tabla135[[#This Row],[Id Riesgo]],Tabla13[Id Riesgo],Tabla13[Porcentaje Impacto],"",1)</f>
        <v/>
      </c>
      <c r="K883" s="311">
        <v>2</v>
      </c>
      <c r="L883" s="314"/>
      <c r="M883" s="314"/>
      <c r="N883" s="314"/>
      <c r="O883" s="295"/>
      <c r="P883" s="314"/>
      <c r="Q883" s="328" t="str">
        <f>_xlfn.TEXTJOIN(" ",TRUE,Tabla135[[#This Row],[Actividad - Acción ¿Qué?
Inicia con verbo]],Tabla135[[#This Row],[Complemento
(Observaciones o desviaciones)]])</f>
        <v/>
      </c>
      <c r="R883" s="295"/>
      <c r="S883" s="327" t="str">
        <f>_xlfn.XLOOKUP(Tabla135[[#This Row],[Tipo de control]],Tabla7[Tipo de control],Tabla7[Peso],"",1)</f>
        <v/>
      </c>
      <c r="T883" s="290" t="str">
        <f>_xlfn.XLOOKUP(Tabla135[[#This Row],[Tipo de control]],Tabla7[Tipo de control],Tabla7[Afectación matriz],"",1)</f>
        <v/>
      </c>
      <c r="U883" s="295"/>
      <c r="V883" s="327" t="str">
        <f>_xlfn.XLOOKUP(Tabla135[[#This Row],[Implementación]],Tabla11[Implementación],Tabla11[Peso],"",1)</f>
        <v/>
      </c>
      <c r="W883" s="295"/>
      <c r="X883" s="295"/>
      <c r="Y883" s="295"/>
      <c r="Z883" s="295"/>
      <c r="AA883" s="310" t="str">
        <f>IFERROR(Tabla135[[#This Row],[Peso del control]]+Tabla135[[#This Row],[Peso de la implementación]],"")</f>
        <v/>
      </c>
      <c r="AB883" s="310" t="str" cm="1">
        <f t="array" ref="AB883">IFERROR(IF(Tabla135[[#This Row],[Registro diligenciado]]=TRUE,_xlfn.IFS(AND(Tabla135[[#This Row],[No. de Control]]=1,Tabla135[[#This Row],[Desplazamiento en la Matriz]]="Probabilidad"),D883-(D883*Tabla135[[#This Row],[Valor del control]]),AND(Tabla135[[#This Row],[No. de Control]]&gt;1,Tabla135[[#This Row],[Desplazamiento en la Matriz]]="Probabilidad"),AB882-(AB882*Tabla135[[#This Row],[Valor del control]]),AND(Tabla135[[#This Row],[No. de Control]]=1,Tabla135[[#This Row],[Desplazamiento en la Matriz]]="Impacto"),D883,AND(Tabla135[[#This Row],[No. de Control]]&gt;1,Tabla135[[#This Row],[Desplazamiento en la Matriz]]="Impacto"),AB882),""),"")</f>
        <v/>
      </c>
      <c r="AC883" s="310" t="str" cm="1">
        <f t="array" ref="AC883">IFERROR(IF(Tabla135[[#This Row],[Registro diligenciado]]=TRUE,_xlfn.IFS(AND(Tabla135[[#This Row],[No. de Control]]=1,Tabla135[[#This Row],[Desplazamiento en la Matriz]]="Impacto"),E883-(E883*Tabla135[[#This Row],[Valor del control]]),AND(Tabla135[[#This Row],[No. de Control]]&gt;1,Tabla135[[#This Row],[Desplazamiento en la Matriz]]="Impacto"),AC882-(AC882*Tabla135[[#This Row],[Valor del control]]),AND(Tabla135[[#This Row],[No. de Control]]=1,Tabla135[[#This Row],[Desplazamiento en la Matriz]]="Probabilidad"),E883,AND(Tabla135[[#This Row],[No. de Control]]&gt;1,Tabla135[[#This Row],[Desplazamiento en la Matriz]]="Probabilidad"),AC882),""),"")</f>
        <v/>
      </c>
      <c r="AD883" s="310">
        <f>IFERROR(_xlfn.MINIFS(Tabla135[Probabilidad residual],Tabla135[Id Riesgo],Tabla135[[#This Row],[Id Riesgo]]),"")</f>
        <v>0</v>
      </c>
      <c r="AE883" s="310">
        <f>IFERROR(_xlfn.MINIFS(Tabla135[Impacto residual],Tabla135[Id Riesgo],Tabla135[[#This Row],[Id Riesgo]]),"")</f>
        <v>0</v>
      </c>
      <c r="AF883" s="310" t="str" cm="1">
        <f t="array" ref="AF8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3" s="310" t="str" cm="1">
        <f t="array" ref="AG8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3" s="213"/>
      <c r="AJ883" s="801">
        <f>_xlfn.MINIFS(Tabla135[Probabilidad residual],Tabla135[Id Riesgo],Tabla135[[#This Row],[Id Riesgo]])</f>
        <v>0</v>
      </c>
      <c r="AK883" s="801">
        <f>_xlfn.MINIFS(Tabla135[Impacto residual],Tabla135[Id Riesgo],Tabla135[[#This Row],[Id Riesgo]])</f>
        <v>0</v>
      </c>
      <c r="AL883" s="801"/>
      <c r="AM883" s="801"/>
      <c r="AN883" s="213"/>
      <c r="AO883" s="213"/>
      <c r="AP883" s="213"/>
      <c r="AQ883" s="213"/>
      <c r="AR883" s="213"/>
      <c r="AS883" s="213"/>
      <c r="AT883" s="213"/>
      <c r="AU883" s="213"/>
      <c r="AV883" s="213"/>
      <c r="AW883" s="213"/>
      <c r="AX883" s="213"/>
      <c r="AY883" s="213"/>
    </row>
    <row r="884" spans="1:51" ht="14.6" x14ac:dyDescent="0.4">
      <c r="A884" s="783" t="str">
        <f>Tabla135[[#This Row],[Id Riesgo]]</f>
        <v>RC88</v>
      </c>
      <c r="B884" s="784" t="str">
        <f>Tabla135[[#This Row],[Riesgo]]</f>
        <v/>
      </c>
      <c r="C884" s="776" t="b">
        <f>Tabla135[[#This Row],[Identificado en paso 1 y 2?]]</f>
        <v>0</v>
      </c>
      <c r="D884" s="801" t="str">
        <f>_xlfn.XLOOKUP(Tabla135[[#This Row],[Id Riesgo]],Tabla13[Id Riesgo],Tabla13[Probabilidad],"",1)</f>
        <v/>
      </c>
      <c r="E884" s="801" t="str">
        <f>IF(C884=TRUE,_xlfn.XLOOKUP(Tabla135[[#This Row],[Id Riesgo]],Tabla13[Id Riesgo],Tabla13[Porcentaje Impacto],"",1),"")</f>
        <v/>
      </c>
      <c r="F884" s="290" t="str">
        <f t="shared" si="87"/>
        <v>RC88</v>
      </c>
      <c r="G884" s="414" t="b">
        <f>_xlfn.XLOOKUP(F884,Tabla13[Id Riesgo],Tabla13[Registro diligenciado],FALSE,1)</f>
        <v>0</v>
      </c>
      <c r="H884" s="290" t="str">
        <f>IF(G884,_xlfn.XLOOKUP(F884,Tabla6[Id Riesgo],Tabla6[DESCRIPCIÓN DEL RIESGO],FALSE,1),"")</f>
        <v/>
      </c>
      <c r="I884" s="327" t="str">
        <f>_xlfn.XLOOKUP(Tabla135[[#This Row],[Id Riesgo]],Tabla13[Id Riesgo],Tabla13[Probabilidad])</f>
        <v/>
      </c>
      <c r="J884" s="327" t="str">
        <f>_xlfn.XLOOKUP(Tabla135[[#This Row],[Id Riesgo]],Tabla13[Id Riesgo],Tabla13[Porcentaje Impacto],"",1)</f>
        <v/>
      </c>
      <c r="K884" s="311">
        <v>3</v>
      </c>
      <c r="L884" s="314"/>
      <c r="M884" s="314"/>
      <c r="N884" s="314"/>
      <c r="O884" s="295"/>
      <c r="P884" s="314"/>
      <c r="Q884" s="328" t="str">
        <f>_xlfn.TEXTJOIN(" ",TRUE,Tabla135[[#This Row],[Actividad - Acción ¿Qué?
Inicia con verbo]],Tabla135[[#This Row],[Complemento
(Observaciones o desviaciones)]])</f>
        <v/>
      </c>
      <c r="R884" s="295"/>
      <c r="S884" s="327" t="str">
        <f>_xlfn.XLOOKUP(Tabla135[[#This Row],[Tipo de control]],Tabla7[Tipo de control],Tabla7[Peso],"",1)</f>
        <v/>
      </c>
      <c r="T884" s="290" t="str">
        <f>_xlfn.XLOOKUP(Tabla135[[#This Row],[Tipo de control]],Tabla7[Tipo de control],Tabla7[Afectación matriz],"",1)</f>
        <v/>
      </c>
      <c r="U884" s="295"/>
      <c r="V884" s="327" t="str">
        <f>_xlfn.XLOOKUP(Tabla135[[#This Row],[Implementación]],Tabla11[Implementación],Tabla11[Peso],"",1)</f>
        <v/>
      </c>
      <c r="W884" s="295"/>
      <c r="X884" s="295"/>
      <c r="Y884" s="295"/>
      <c r="Z884" s="295"/>
      <c r="AA884" s="310" t="str">
        <f>IFERROR(Tabla135[[#This Row],[Peso del control]]+Tabla135[[#This Row],[Peso de la implementación]],"")</f>
        <v/>
      </c>
      <c r="AB884" s="310" t="str" cm="1">
        <f t="array" ref="AB884">IFERROR(IF(Tabla135[[#This Row],[Registro diligenciado]]=TRUE,_xlfn.IFS(AND(Tabla135[[#This Row],[No. de Control]]=1,Tabla135[[#This Row],[Desplazamiento en la Matriz]]="Probabilidad"),D884-(D884*Tabla135[[#This Row],[Valor del control]]),AND(Tabla135[[#This Row],[No. de Control]]&gt;1,Tabla135[[#This Row],[Desplazamiento en la Matriz]]="Probabilidad"),AB883-(AB883*Tabla135[[#This Row],[Valor del control]]),AND(Tabla135[[#This Row],[No. de Control]]=1,Tabla135[[#This Row],[Desplazamiento en la Matriz]]="Impacto"),D884,AND(Tabla135[[#This Row],[No. de Control]]&gt;1,Tabla135[[#This Row],[Desplazamiento en la Matriz]]="Impacto"),AB883),""),"")</f>
        <v/>
      </c>
      <c r="AC884" s="310" t="str" cm="1">
        <f t="array" ref="AC884">IFERROR(IF(Tabla135[[#This Row],[Registro diligenciado]]=TRUE,_xlfn.IFS(AND(Tabla135[[#This Row],[No. de Control]]=1,Tabla135[[#This Row],[Desplazamiento en la Matriz]]="Impacto"),E884-(E884*Tabla135[[#This Row],[Valor del control]]),AND(Tabla135[[#This Row],[No. de Control]]&gt;1,Tabla135[[#This Row],[Desplazamiento en la Matriz]]="Impacto"),AC883-(AC883*Tabla135[[#This Row],[Valor del control]]),AND(Tabla135[[#This Row],[No. de Control]]=1,Tabla135[[#This Row],[Desplazamiento en la Matriz]]="Probabilidad"),E884,AND(Tabla135[[#This Row],[No. de Control]]&gt;1,Tabla135[[#This Row],[Desplazamiento en la Matriz]]="Probabilidad"),AC883),""),"")</f>
        <v/>
      </c>
      <c r="AD884" s="310">
        <f>IFERROR(_xlfn.MINIFS(Tabla135[Probabilidad residual],Tabla135[Id Riesgo],Tabla135[[#This Row],[Id Riesgo]]),"")</f>
        <v>0</v>
      </c>
      <c r="AE884" s="310">
        <f>IFERROR(_xlfn.MINIFS(Tabla135[Impacto residual],Tabla135[Id Riesgo],Tabla135[[#This Row],[Id Riesgo]]),"")</f>
        <v>0</v>
      </c>
      <c r="AF884" s="310" t="str" cm="1">
        <f t="array" ref="AF8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4" s="310" t="str" cm="1">
        <f t="array" ref="AG8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4" s="213"/>
      <c r="AJ884" s="801">
        <f>_xlfn.MINIFS(Tabla135[Probabilidad residual],Tabla135[Id Riesgo],Tabla135[[#This Row],[Id Riesgo]])</f>
        <v>0</v>
      </c>
      <c r="AK884" s="801">
        <f>_xlfn.MINIFS(Tabla135[Impacto residual],Tabla135[Id Riesgo],Tabla135[[#This Row],[Id Riesgo]])</f>
        <v>0</v>
      </c>
      <c r="AL884" s="801"/>
      <c r="AM884" s="801"/>
      <c r="AN884" s="213"/>
      <c r="AO884" s="213"/>
      <c r="AP884" s="213"/>
      <c r="AQ884" s="213"/>
      <c r="AR884" s="213"/>
      <c r="AS884" s="213"/>
      <c r="AT884" s="213"/>
      <c r="AU884" s="213"/>
      <c r="AV884" s="213"/>
      <c r="AW884" s="213"/>
      <c r="AX884" s="213"/>
      <c r="AY884" s="213"/>
    </row>
    <row r="885" spans="1:51" ht="14.6" x14ac:dyDescent="0.4">
      <c r="A885" s="783" t="str">
        <f>Tabla135[[#This Row],[Id Riesgo]]</f>
        <v>RC88</v>
      </c>
      <c r="B885" s="784" t="str">
        <f>Tabla135[[#This Row],[Riesgo]]</f>
        <v/>
      </c>
      <c r="C885" s="776" t="b">
        <f>Tabla135[[#This Row],[Identificado en paso 1 y 2?]]</f>
        <v>0</v>
      </c>
      <c r="D885" s="801" t="str">
        <f>_xlfn.XLOOKUP(Tabla135[[#This Row],[Id Riesgo]],Tabla13[Id Riesgo],Tabla13[Probabilidad],"",1)</f>
        <v/>
      </c>
      <c r="E885" s="801" t="str">
        <f>IF(C885=TRUE,_xlfn.XLOOKUP(Tabla135[[#This Row],[Id Riesgo]],Tabla13[Id Riesgo],Tabla13[Porcentaje Impacto],"",1),"")</f>
        <v/>
      </c>
      <c r="F885" s="290" t="str">
        <f t="shared" si="87"/>
        <v>RC88</v>
      </c>
      <c r="G885" s="414" t="b">
        <f>_xlfn.XLOOKUP(F885,Tabla13[Id Riesgo],Tabla13[Registro diligenciado],FALSE,1)</f>
        <v>0</v>
      </c>
      <c r="H885" s="290" t="str">
        <f>IF(G885,_xlfn.XLOOKUP(F885,Tabla6[Id Riesgo],Tabla6[DESCRIPCIÓN DEL RIESGO],FALSE,1),"")</f>
        <v/>
      </c>
      <c r="I885" s="327" t="str">
        <f>_xlfn.XLOOKUP(Tabla135[[#This Row],[Id Riesgo]],Tabla13[Id Riesgo],Tabla13[Probabilidad])</f>
        <v/>
      </c>
      <c r="J885" s="327" t="str">
        <f>_xlfn.XLOOKUP(Tabla135[[#This Row],[Id Riesgo]],Tabla13[Id Riesgo],Tabla13[Porcentaje Impacto],"",1)</f>
        <v/>
      </c>
      <c r="K885" s="311">
        <v>4</v>
      </c>
      <c r="L885" s="314"/>
      <c r="M885" s="314"/>
      <c r="N885" s="314"/>
      <c r="O885" s="295"/>
      <c r="P885" s="314"/>
      <c r="Q885" s="328" t="str">
        <f>_xlfn.TEXTJOIN(" ",TRUE,Tabla135[[#This Row],[Actividad - Acción ¿Qué?
Inicia con verbo]],Tabla135[[#This Row],[Complemento
(Observaciones o desviaciones)]])</f>
        <v/>
      </c>
      <c r="R885" s="295"/>
      <c r="S885" s="327" t="str">
        <f>_xlfn.XLOOKUP(Tabla135[[#This Row],[Tipo de control]],Tabla7[Tipo de control],Tabla7[Peso],"",1)</f>
        <v/>
      </c>
      <c r="T885" s="290" t="str">
        <f>_xlfn.XLOOKUP(Tabla135[[#This Row],[Tipo de control]],Tabla7[Tipo de control],Tabla7[Afectación matriz],"",1)</f>
        <v/>
      </c>
      <c r="U885" s="295"/>
      <c r="V885" s="327" t="str">
        <f>_xlfn.XLOOKUP(Tabla135[[#This Row],[Implementación]],Tabla11[Implementación],Tabla11[Peso],"",1)</f>
        <v/>
      </c>
      <c r="W885" s="295"/>
      <c r="X885" s="295"/>
      <c r="Y885" s="295"/>
      <c r="Z885" s="295"/>
      <c r="AA885" s="310" t="str">
        <f>IFERROR(Tabla135[[#This Row],[Peso del control]]+Tabla135[[#This Row],[Peso de la implementación]],"")</f>
        <v/>
      </c>
      <c r="AB885" s="310" t="str" cm="1">
        <f t="array" ref="AB885">IFERROR(IF(Tabla135[[#This Row],[Registro diligenciado]]=TRUE,_xlfn.IFS(AND(Tabla135[[#This Row],[No. de Control]]=1,Tabla135[[#This Row],[Desplazamiento en la Matriz]]="Probabilidad"),D885-(D885*Tabla135[[#This Row],[Valor del control]]),AND(Tabla135[[#This Row],[No. de Control]]&gt;1,Tabla135[[#This Row],[Desplazamiento en la Matriz]]="Probabilidad"),AB884-(AB884*Tabla135[[#This Row],[Valor del control]]),AND(Tabla135[[#This Row],[No. de Control]]=1,Tabla135[[#This Row],[Desplazamiento en la Matriz]]="Impacto"),D885,AND(Tabla135[[#This Row],[No. de Control]]&gt;1,Tabla135[[#This Row],[Desplazamiento en la Matriz]]="Impacto"),AB884),""),"")</f>
        <v/>
      </c>
      <c r="AC885" s="310" t="str" cm="1">
        <f t="array" ref="AC885">IFERROR(IF(Tabla135[[#This Row],[Registro diligenciado]]=TRUE,_xlfn.IFS(AND(Tabla135[[#This Row],[No. de Control]]=1,Tabla135[[#This Row],[Desplazamiento en la Matriz]]="Impacto"),E885-(E885*Tabla135[[#This Row],[Valor del control]]),AND(Tabla135[[#This Row],[No. de Control]]&gt;1,Tabla135[[#This Row],[Desplazamiento en la Matriz]]="Impacto"),AC884-(AC884*Tabla135[[#This Row],[Valor del control]]),AND(Tabla135[[#This Row],[No. de Control]]=1,Tabla135[[#This Row],[Desplazamiento en la Matriz]]="Probabilidad"),E885,AND(Tabla135[[#This Row],[No. de Control]]&gt;1,Tabla135[[#This Row],[Desplazamiento en la Matriz]]="Probabilidad"),AC884),""),"")</f>
        <v/>
      </c>
      <c r="AD885" s="310">
        <f>IFERROR(_xlfn.MINIFS(Tabla135[Probabilidad residual],Tabla135[Id Riesgo],Tabla135[[#This Row],[Id Riesgo]]),"")</f>
        <v>0</v>
      </c>
      <c r="AE885" s="310">
        <f>IFERROR(_xlfn.MINIFS(Tabla135[Impacto residual],Tabla135[Id Riesgo],Tabla135[[#This Row],[Id Riesgo]]),"")</f>
        <v>0</v>
      </c>
      <c r="AF885" s="310" t="str" cm="1">
        <f t="array" ref="AF8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5" s="310" t="str" cm="1">
        <f t="array" ref="AG8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5" s="213"/>
      <c r="AJ885" s="801">
        <f>_xlfn.MINIFS(Tabla135[Probabilidad residual],Tabla135[Id Riesgo],Tabla135[[#This Row],[Id Riesgo]])</f>
        <v>0</v>
      </c>
      <c r="AK885" s="801">
        <f>_xlfn.MINIFS(Tabla135[Impacto residual],Tabla135[Id Riesgo],Tabla135[[#This Row],[Id Riesgo]])</f>
        <v>0</v>
      </c>
      <c r="AL885" s="801"/>
      <c r="AM885" s="801"/>
      <c r="AN885" s="213"/>
      <c r="AO885" s="213"/>
      <c r="AP885" s="213"/>
      <c r="AQ885" s="213"/>
      <c r="AR885" s="213"/>
      <c r="AS885" s="213"/>
      <c r="AT885" s="213"/>
      <c r="AU885" s="213"/>
      <c r="AV885" s="213"/>
      <c r="AW885" s="213"/>
      <c r="AX885" s="213"/>
      <c r="AY885" s="213"/>
    </row>
    <row r="886" spans="1:51" ht="14.6" x14ac:dyDescent="0.4">
      <c r="A886" s="783" t="str">
        <f>Tabla135[[#This Row],[Id Riesgo]]</f>
        <v>RC88</v>
      </c>
      <c r="B886" s="784" t="str">
        <f>Tabla135[[#This Row],[Riesgo]]</f>
        <v/>
      </c>
      <c r="C886" s="776" t="b">
        <f>Tabla135[[#This Row],[Identificado en paso 1 y 2?]]</f>
        <v>0</v>
      </c>
      <c r="D886" s="801" t="str">
        <f>_xlfn.XLOOKUP(Tabla135[[#This Row],[Id Riesgo]],Tabla13[Id Riesgo],Tabla13[Probabilidad],"",1)</f>
        <v/>
      </c>
      <c r="E886" s="801" t="str">
        <f>IF(C886=TRUE,_xlfn.XLOOKUP(Tabla135[[#This Row],[Id Riesgo]],Tabla13[Id Riesgo],Tabla13[Porcentaje Impacto],"",1),"")</f>
        <v/>
      </c>
      <c r="F886" s="290" t="str">
        <f t="shared" si="87"/>
        <v>RC88</v>
      </c>
      <c r="G886" s="414" t="b">
        <f>_xlfn.XLOOKUP(F886,Tabla13[Id Riesgo],Tabla13[Registro diligenciado],FALSE,1)</f>
        <v>0</v>
      </c>
      <c r="H886" s="290" t="str">
        <f>IF(G886,_xlfn.XLOOKUP(F886,Tabla6[Id Riesgo],Tabla6[DESCRIPCIÓN DEL RIESGO],FALSE,1),"")</f>
        <v/>
      </c>
      <c r="I886" s="327" t="str">
        <f>_xlfn.XLOOKUP(Tabla135[[#This Row],[Id Riesgo]],Tabla13[Id Riesgo],Tabla13[Probabilidad])</f>
        <v/>
      </c>
      <c r="J886" s="327" t="str">
        <f>_xlfn.XLOOKUP(Tabla135[[#This Row],[Id Riesgo]],Tabla13[Id Riesgo],Tabla13[Porcentaje Impacto],"",1)</f>
        <v/>
      </c>
      <c r="K886" s="311">
        <v>5</v>
      </c>
      <c r="L886" s="314"/>
      <c r="M886" s="314"/>
      <c r="N886" s="314"/>
      <c r="O886" s="295"/>
      <c r="P886" s="314"/>
      <c r="Q886" s="328" t="str">
        <f>_xlfn.TEXTJOIN(" ",TRUE,Tabla135[[#This Row],[Actividad - Acción ¿Qué?
Inicia con verbo]],Tabla135[[#This Row],[Complemento
(Observaciones o desviaciones)]])</f>
        <v/>
      </c>
      <c r="R886" s="295"/>
      <c r="S886" s="327" t="str">
        <f>_xlfn.XLOOKUP(Tabla135[[#This Row],[Tipo de control]],Tabla7[Tipo de control],Tabla7[Peso],"",1)</f>
        <v/>
      </c>
      <c r="T886" s="290" t="str">
        <f>_xlfn.XLOOKUP(Tabla135[[#This Row],[Tipo de control]],Tabla7[Tipo de control],Tabla7[Afectación matriz],"",1)</f>
        <v/>
      </c>
      <c r="U886" s="295"/>
      <c r="V886" s="327" t="str">
        <f>_xlfn.XLOOKUP(Tabla135[[#This Row],[Implementación]],Tabla11[Implementación],Tabla11[Peso],"",1)</f>
        <v/>
      </c>
      <c r="W886" s="295"/>
      <c r="X886" s="295"/>
      <c r="Y886" s="295"/>
      <c r="Z886" s="295"/>
      <c r="AA886" s="310" t="str">
        <f>IFERROR(Tabla135[[#This Row],[Peso del control]]+Tabla135[[#This Row],[Peso de la implementación]],"")</f>
        <v/>
      </c>
      <c r="AB886" s="310" t="str" cm="1">
        <f t="array" ref="AB886">IFERROR(IF(Tabla135[[#This Row],[Registro diligenciado]]=TRUE,_xlfn.IFS(AND(Tabla135[[#This Row],[No. de Control]]=1,Tabla135[[#This Row],[Desplazamiento en la Matriz]]="Probabilidad"),D886-(D886*Tabla135[[#This Row],[Valor del control]]),AND(Tabla135[[#This Row],[No. de Control]]&gt;1,Tabla135[[#This Row],[Desplazamiento en la Matriz]]="Probabilidad"),AB885-(AB885*Tabla135[[#This Row],[Valor del control]]),AND(Tabla135[[#This Row],[No. de Control]]=1,Tabla135[[#This Row],[Desplazamiento en la Matriz]]="Impacto"),D886,AND(Tabla135[[#This Row],[No. de Control]]&gt;1,Tabla135[[#This Row],[Desplazamiento en la Matriz]]="Impacto"),AB885),""),"")</f>
        <v/>
      </c>
      <c r="AC886" s="310" t="str" cm="1">
        <f t="array" ref="AC886">IFERROR(IF(Tabla135[[#This Row],[Registro diligenciado]]=TRUE,_xlfn.IFS(AND(Tabla135[[#This Row],[No. de Control]]=1,Tabla135[[#This Row],[Desplazamiento en la Matriz]]="Impacto"),E886-(E886*Tabla135[[#This Row],[Valor del control]]),AND(Tabla135[[#This Row],[No. de Control]]&gt;1,Tabla135[[#This Row],[Desplazamiento en la Matriz]]="Impacto"),AC885-(AC885*Tabla135[[#This Row],[Valor del control]]),AND(Tabla135[[#This Row],[No. de Control]]=1,Tabla135[[#This Row],[Desplazamiento en la Matriz]]="Probabilidad"),E886,AND(Tabla135[[#This Row],[No. de Control]]&gt;1,Tabla135[[#This Row],[Desplazamiento en la Matriz]]="Probabilidad"),AC885),""),"")</f>
        <v/>
      </c>
      <c r="AD886" s="310">
        <f>IFERROR(_xlfn.MINIFS(Tabla135[Probabilidad residual],Tabla135[Id Riesgo],Tabla135[[#This Row],[Id Riesgo]]),"")</f>
        <v>0</v>
      </c>
      <c r="AE886" s="310">
        <f>IFERROR(_xlfn.MINIFS(Tabla135[Impacto residual],Tabla135[Id Riesgo],Tabla135[[#This Row],[Id Riesgo]]),"")</f>
        <v>0</v>
      </c>
      <c r="AF886" s="310" t="str" cm="1">
        <f t="array" ref="AF8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6" s="310" t="str" cm="1">
        <f t="array" ref="AG8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6" s="213"/>
      <c r="AJ886" s="801">
        <f>_xlfn.MINIFS(Tabla135[Probabilidad residual],Tabla135[Id Riesgo],Tabla135[[#This Row],[Id Riesgo]])</f>
        <v>0</v>
      </c>
      <c r="AK886" s="801">
        <f>_xlfn.MINIFS(Tabla135[Impacto residual],Tabla135[Id Riesgo],Tabla135[[#This Row],[Id Riesgo]])</f>
        <v>0</v>
      </c>
      <c r="AL886" s="801"/>
      <c r="AM886" s="801"/>
      <c r="AN886" s="213"/>
      <c r="AO886" s="213"/>
      <c r="AP886" s="213"/>
      <c r="AQ886" s="213"/>
      <c r="AR886" s="213"/>
      <c r="AS886" s="213"/>
      <c r="AT886" s="213"/>
      <c r="AU886" s="213"/>
      <c r="AV886" s="213"/>
      <c r="AW886" s="213"/>
      <c r="AX886" s="213"/>
      <c r="AY886" s="213"/>
    </row>
    <row r="887" spans="1:51" ht="14.6" x14ac:dyDescent="0.4">
      <c r="A887" s="783" t="str">
        <f>Tabla135[[#This Row],[Id Riesgo]]</f>
        <v>RC88</v>
      </c>
      <c r="B887" s="784" t="str">
        <f>Tabla135[[#This Row],[Riesgo]]</f>
        <v/>
      </c>
      <c r="C887" s="776" t="b">
        <f>Tabla135[[#This Row],[Identificado en paso 1 y 2?]]</f>
        <v>0</v>
      </c>
      <c r="D887" s="801" t="str">
        <f>_xlfn.XLOOKUP(Tabla135[[#This Row],[Id Riesgo]],Tabla13[Id Riesgo],Tabla13[Probabilidad],"",1)</f>
        <v/>
      </c>
      <c r="E887" s="801" t="str">
        <f>IF(C887=TRUE,_xlfn.XLOOKUP(Tabla135[[#This Row],[Id Riesgo]],Tabla13[Id Riesgo],Tabla13[Porcentaje Impacto],"",1),"")</f>
        <v/>
      </c>
      <c r="F887" s="290" t="str">
        <f t="shared" si="87"/>
        <v>RC88</v>
      </c>
      <c r="G887" s="414" t="b">
        <f>_xlfn.XLOOKUP(F887,Tabla13[Id Riesgo],Tabla13[Registro diligenciado],FALSE,1)</f>
        <v>0</v>
      </c>
      <c r="H887" s="290" t="str">
        <f>IF(G887,_xlfn.XLOOKUP(F887,Tabla6[Id Riesgo],Tabla6[DESCRIPCIÓN DEL RIESGO],FALSE,1),"")</f>
        <v/>
      </c>
      <c r="I887" s="327" t="str">
        <f>_xlfn.XLOOKUP(Tabla135[[#This Row],[Id Riesgo]],Tabla13[Id Riesgo],Tabla13[Probabilidad])</f>
        <v/>
      </c>
      <c r="J887" s="327" t="str">
        <f>_xlfn.XLOOKUP(Tabla135[[#This Row],[Id Riesgo]],Tabla13[Id Riesgo],Tabla13[Porcentaje Impacto],"",1)</f>
        <v/>
      </c>
      <c r="K887" s="311">
        <v>6</v>
      </c>
      <c r="L887" s="314"/>
      <c r="M887" s="314"/>
      <c r="N887" s="314"/>
      <c r="O887" s="295"/>
      <c r="P887" s="314"/>
      <c r="Q887" s="328" t="str">
        <f>_xlfn.TEXTJOIN(" ",TRUE,Tabla135[[#This Row],[Actividad - Acción ¿Qué?
Inicia con verbo]],Tabla135[[#This Row],[Complemento
(Observaciones o desviaciones)]])</f>
        <v/>
      </c>
      <c r="R887" s="295"/>
      <c r="S887" s="327" t="str">
        <f>_xlfn.XLOOKUP(Tabla135[[#This Row],[Tipo de control]],Tabla7[Tipo de control],Tabla7[Peso],"",1)</f>
        <v/>
      </c>
      <c r="T887" s="290" t="str">
        <f>_xlfn.XLOOKUP(Tabla135[[#This Row],[Tipo de control]],Tabla7[Tipo de control],Tabla7[Afectación matriz],"",1)</f>
        <v/>
      </c>
      <c r="U887" s="295"/>
      <c r="V887" s="327" t="str">
        <f>_xlfn.XLOOKUP(Tabla135[[#This Row],[Implementación]],Tabla11[Implementación],Tabla11[Peso],"",1)</f>
        <v/>
      </c>
      <c r="W887" s="295"/>
      <c r="X887" s="295"/>
      <c r="Y887" s="295"/>
      <c r="Z887" s="295"/>
      <c r="AA887" s="310" t="str">
        <f>IFERROR(Tabla135[[#This Row],[Peso del control]]+Tabla135[[#This Row],[Peso de la implementación]],"")</f>
        <v/>
      </c>
      <c r="AB887" s="310" t="str" cm="1">
        <f t="array" ref="AB887">IFERROR(IF(Tabla135[[#This Row],[Registro diligenciado]]=TRUE,_xlfn.IFS(AND(Tabla135[[#This Row],[No. de Control]]=1,Tabla135[[#This Row],[Desplazamiento en la Matriz]]="Probabilidad"),D887-(D887*Tabla135[[#This Row],[Valor del control]]),AND(Tabla135[[#This Row],[No. de Control]]&gt;1,Tabla135[[#This Row],[Desplazamiento en la Matriz]]="Probabilidad"),AB886-(AB886*Tabla135[[#This Row],[Valor del control]]),AND(Tabla135[[#This Row],[No. de Control]]=1,Tabla135[[#This Row],[Desplazamiento en la Matriz]]="Impacto"),D887,AND(Tabla135[[#This Row],[No. de Control]]&gt;1,Tabla135[[#This Row],[Desplazamiento en la Matriz]]="Impacto"),AB886),""),"")</f>
        <v/>
      </c>
      <c r="AC887" s="310" t="str" cm="1">
        <f t="array" ref="AC887">IFERROR(IF(Tabla135[[#This Row],[Registro diligenciado]]=TRUE,_xlfn.IFS(AND(Tabla135[[#This Row],[No. de Control]]=1,Tabla135[[#This Row],[Desplazamiento en la Matriz]]="Impacto"),E887-(E887*Tabla135[[#This Row],[Valor del control]]),AND(Tabla135[[#This Row],[No. de Control]]&gt;1,Tabla135[[#This Row],[Desplazamiento en la Matriz]]="Impacto"),AC886-(AC886*Tabla135[[#This Row],[Valor del control]]),AND(Tabla135[[#This Row],[No. de Control]]=1,Tabla135[[#This Row],[Desplazamiento en la Matriz]]="Probabilidad"),E887,AND(Tabla135[[#This Row],[No. de Control]]&gt;1,Tabla135[[#This Row],[Desplazamiento en la Matriz]]="Probabilidad"),AC886),""),"")</f>
        <v/>
      </c>
      <c r="AD887" s="310">
        <f>IFERROR(_xlfn.MINIFS(Tabla135[Probabilidad residual],Tabla135[Id Riesgo],Tabla135[[#This Row],[Id Riesgo]]),"")</f>
        <v>0</v>
      </c>
      <c r="AE887" s="310">
        <f>IFERROR(_xlfn.MINIFS(Tabla135[Impacto residual],Tabla135[Id Riesgo],Tabla135[[#This Row],[Id Riesgo]]),"")</f>
        <v>0</v>
      </c>
      <c r="AF887" s="310" t="str" cm="1">
        <f t="array" ref="AF8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7" s="310" t="str" cm="1">
        <f t="array" ref="AG8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7" s="213"/>
      <c r="AJ887" s="801">
        <f>_xlfn.MINIFS(Tabla135[Probabilidad residual],Tabla135[Id Riesgo],Tabla135[[#This Row],[Id Riesgo]])</f>
        <v>0</v>
      </c>
      <c r="AK887" s="801">
        <f>_xlfn.MINIFS(Tabla135[Impacto residual],Tabla135[Id Riesgo],Tabla135[[#This Row],[Id Riesgo]])</f>
        <v>0</v>
      </c>
      <c r="AL887" s="801"/>
      <c r="AM887" s="801"/>
      <c r="AN887" s="213"/>
      <c r="AO887" s="213"/>
      <c r="AP887" s="213"/>
      <c r="AQ887" s="213"/>
      <c r="AR887" s="213"/>
      <c r="AS887" s="213"/>
      <c r="AT887" s="213"/>
      <c r="AU887" s="213"/>
      <c r="AV887" s="213"/>
      <c r="AW887" s="213"/>
      <c r="AX887" s="213"/>
      <c r="AY887" s="213"/>
    </row>
    <row r="888" spans="1:51" ht="14.6" x14ac:dyDescent="0.4">
      <c r="A888" s="783" t="str">
        <f>Tabla135[[#This Row],[Id Riesgo]]</f>
        <v>RC88</v>
      </c>
      <c r="B888" s="784" t="str">
        <f>Tabla135[[#This Row],[Riesgo]]</f>
        <v/>
      </c>
      <c r="C888" s="776" t="b">
        <f>Tabla135[[#This Row],[Identificado en paso 1 y 2?]]</f>
        <v>0</v>
      </c>
      <c r="D888" s="801" t="str">
        <f>_xlfn.XLOOKUP(Tabla135[[#This Row],[Id Riesgo]],Tabla13[Id Riesgo],Tabla13[Probabilidad],"",1)</f>
        <v/>
      </c>
      <c r="E888" s="801" t="str">
        <f>IF(C888=TRUE,_xlfn.XLOOKUP(Tabla135[[#This Row],[Id Riesgo]],Tabla13[Id Riesgo],Tabla13[Porcentaje Impacto],"",1),"")</f>
        <v/>
      </c>
      <c r="F888" s="290" t="str">
        <f t="shared" si="87"/>
        <v>RC88</v>
      </c>
      <c r="G888" s="414" t="b">
        <f>_xlfn.XLOOKUP(F888,Tabla13[Id Riesgo],Tabla13[Registro diligenciado],FALSE,1)</f>
        <v>0</v>
      </c>
      <c r="H888" s="290" t="str">
        <f>IF(G888,_xlfn.XLOOKUP(F888,Tabla6[Id Riesgo],Tabla6[DESCRIPCIÓN DEL RIESGO],FALSE,1),"")</f>
        <v/>
      </c>
      <c r="I888" s="327" t="str">
        <f>_xlfn.XLOOKUP(Tabla135[[#This Row],[Id Riesgo]],Tabla13[Id Riesgo],Tabla13[Probabilidad])</f>
        <v/>
      </c>
      <c r="J888" s="327" t="str">
        <f>_xlfn.XLOOKUP(Tabla135[[#This Row],[Id Riesgo]],Tabla13[Id Riesgo],Tabla13[Porcentaje Impacto],"",1)</f>
        <v/>
      </c>
      <c r="K888" s="311">
        <v>7</v>
      </c>
      <c r="L888" s="314"/>
      <c r="M888" s="314"/>
      <c r="N888" s="314"/>
      <c r="O888" s="295"/>
      <c r="P888" s="314"/>
      <c r="Q888" s="328" t="str">
        <f>_xlfn.TEXTJOIN(" ",TRUE,Tabla135[[#This Row],[Actividad - Acción ¿Qué?
Inicia con verbo]],Tabla135[[#This Row],[Complemento
(Observaciones o desviaciones)]])</f>
        <v/>
      </c>
      <c r="R888" s="295"/>
      <c r="S888" s="327" t="str">
        <f>_xlfn.XLOOKUP(Tabla135[[#This Row],[Tipo de control]],Tabla7[Tipo de control],Tabla7[Peso],"",1)</f>
        <v/>
      </c>
      <c r="T888" s="290" t="str">
        <f>_xlfn.XLOOKUP(Tabla135[[#This Row],[Tipo de control]],Tabla7[Tipo de control],Tabla7[Afectación matriz],"",1)</f>
        <v/>
      </c>
      <c r="U888" s="295"/>
      <c r="V888" s="327" t="str">
        <f>_xlfn.XLOOKUP(Tabla135[[#This Row],[Implementación]],Tabla11[Implementación],Tabla11[Peso],"",1)</f>
        <v/>
      </c>
      <c r="W888" s="295"/>
      <c r="X888" s="295"/>
      <c r="Y888" s="295"/>
      <c r="Z888" s="295"/>
      <c r="AA888" s="310" t="str">
        <f>IFERROR(Tabla135[[#This Row],[Peso del control]]+Tabla135[[#This Row],[Peso de la implementación]],"")</f>
        <v/>
      </c>
      <c r="AB888" s="310" t="str" cm="1">
        <f t="array" ref="AB888">IFERROR(IF(Tabla135[[#This Row],[Registro diligenciado]]=TRUE,_xlfn.IFS(AND(Tabla135[[#This Row],[No. de Control]]=1,Tabla135[[#This Row],[Desplazamiento en la Matriz]]="Probabilidad"),D888-(D888*Tabla135[[#This Row],[Valor del control]]),AND(Tabla135[[#This Row],[No. de Control]]&gt;1,Tabla135[[#This Row],[Desplazamiento en la Matriz]]="Probabilidad"),AB887-(AB887*Tabla135[[#This Row],[Valor del control]]),AND(Tabla135[[#This Row],[No. de Control]]=1,Tabla135[[#This Row],[Desplazamiento en la Matriz]]="Impacto"),D888,AND(Tabla135[[#This Row],[No. de Control]]&gt;1,Tabla135[[#This Row],[Desplazamiento en la Matriz]]="Impacto"),AB887),""),"")</f>
        <v/>
      </c>
      <c r="AC888" s="310" t="str" cm="1">
        <f t="array" ref="AC888">IFERROR(IF(Tabla135[[#This Row],[Registro diligenciado]]=TRUE,_xlfn.IFS(AND(Tabla135[[#This Row],[No. de Control]]=1,Tabla135[[#This Row],[Desplazamiento en la Matriz]]="Impacto"),E888-(E888*Tabla135[[#This Row],[Valor del control]]),AND(Tabla135[[#This Row],[No. de Control]]&gt;1,Tabla135[[#This Row],[Desplazamiento en la Matriz]]="Impacto"),AC887-(AC887*Tabla135[[#This Row],[Valor del control]]),AND(Tabla135[[#This Row],[No. de Control]]=1,Tabla135[[#This Row],[Desplazamiento en la Matriz]]="Probabilidad"),E888,AND(Tabla135[[#This Row],[No. de Control]]&gt;1,Tabla135[[#This Row],[Desplazamiento en la Matriz]]="Probabilidad"),AC887),""),"")</f>
        <v/>
      </c>
      <c r="AD888" s="310">
        <f>IFERROR(_xlfn.MINIFS(Tabla135[Probabilidad residual],Tabla135[Id Riesgo],Tabla135[[#This Row],[Id Riesgo]]),"")</f>
        <v>0</v>
      </c>
      <c r="AE888" s="310">
        <f>IFERROR(_xlfn.MINIFS(Tabla135[Impacto residual],Tabla135[Id Riesgo],Tabla135[[#This Row],[Id Riesgo]]),"")</f>
        <v>0</v>
      </c>
      <c r="AF888" s="310" t="str" cm="1">
        <f t="array" ref="AF8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8" s="310" t="str" cm="1">
        <f t="array" ref="AG8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8" s="213"/>
      <c r="AJ888" s="801">
        <f>_xlfn.MINIFS(Tabla135[Probabilidad residual],Tabla135[Id Riesgo],Tabla135[[#This Row],[Id Riesgo]])</f>
        <v>0</v>
      </c>
      <c r="AK888" s="801">
        <f>_xlfn.MINIFS(Tabla135[Impacto residual],Tabla135[Id Riesgo],Tabla135[[#This Row],[Id Riesgo]])</f>
        <v>0</v>
      </c>
      <c r="AL888" s="801"/>
      <c r="AM888" s="801"/>
      <c r="AN888" s="213"/>
      <c r="AO888" s="213"/>
      <c r="AP888" s="213"/>
      <c r="AQ888" s="213"/>
      <c r="AR888" s="213"/>
      <c r="AS888" s="213"/>
      <c r="AT888" s="213"/>
      <c r="AU888" s="213"/>
      <c r="AV888" s="213"/>
      <c r="AW888" s="213"/>
      <c r="AX888" s="213"/>
      <c r="AY888" s="213"/>
    </row>
    <row r="889" spans="1:51" ht="14.6" x14ac:dyDescent="0.4">
      <c r="A889" s="783" t="str">
        <f>Tabla135[[#This Row],[Id Riesgo]]</f>
        <v>RC88</v>
      </c>
      <c r="B889" s="784" t="str">
        <f>Tabla135[[#This Row],[Riesgo]]</f>
        <v/>
      </c>
      <c r="C889" s="776" t="b">
        <f>Tabla135[[#This Row],[Identificado en paso 1 y 2?]]</f>
        <v>0</v>
      </c>
      <c r="D889" s="801" t="str">
        <f>_xlfn.XLOOKUP(Tabla135[[#This Row],[Id Riesgo]],Tabla13[Id Riesgo],Tabla13[Probabilidad],"",1)</f>
        <v/>
      </c>
      <c r="E889" s="801" t="str">
        <f>IF(C889=TRUE,_xlfn.XLOOKUP(Tabla135[[#This Row],[Id Riesgo]],Tabla13[Id Riesgo],Tabla13[Porcentaje Impacto],"",1),"")</f>
        <v/>
      </c>
      <c r="F889" s="290" t="str">
        <f t="shared" si="87"/>
        <v>RC88</v>
      </c>
      <c r="G889" s="414" t="b">
        <f>_xlfn.XLOOKUP(F889,Tabla13[Id Riesgo],Tabla13[Registro diligenciado],FALSE,1)</f>
        <v>0</v>
      </c>
      <c r="H889" s="290" t="str">
        <f>IF(G889,_xlfn.XLOOKUP(F889,Tabla6[Id Riesgo],Tabla6[DESCRIPCIÓN DEL RIESGO],FALSE,1),"")</f>
        <v/>
      </c>
      <c r="I889" s="327" t="str">
        <f>_xlfn.XLOOKUP(Tabla135[[#This Row],[Id Riesgo]],Tabla13[Id Riesgo],Tabla13[Probabilidad])</f>
        <v/>
      </c>
      <c r="J889" s="327" t="str">
        <f>_xlfn.XLOOKUP(Tabla135[[#This Row],[Id Riesgo]],Tabla13[Id Riesgo],Tabla13[Porcentaje Impacto],"",1)</f>
        <v/>
      </c>
      <c r="K889" s="311">
        <v>8</v>
      </c>
      <c r="L889" s="314"/>
      <c r="M889" s="314"/>
      <c r="N889" s="314"/>
      <c r="O889" s="295"/>
      <c r="P889" s="314"/>
      <c r="Q889" s="328" t="str">
        <f>_xlfn.TEXTJOIN(" ",TRUE,Tabla135[[#This Row],[Actividad - Acción ¿Qué?
Inicia con verbo]],Tabla135[[#This Row],[Complemento
(Observaciones o desviaciones)]])</f>
        <v/>
      </c>
      <c r="R889" s="295"/>
      <c r="S889" s="327" t="str">
        <f>_xlfn.XLOOKUP(Tabla135[[#This Row],[Tipo de control]],Tabla7[Tipo de control],Tabla7[Peso],"",1)</f>
        <v/>
      </c>
      <c r="T889" s="290" t="str">
        <f>_xlfn.XLOOKUP(Tabla135[[#This Row],[Tipo de control]],Tabla7[Tipo de control],Tabla7[Afectación matriz],"",1)</f>
        <v/>
      </c>
      <c r="U889" s="295"/>
      <c r="V889" s="327" t="str">
        <f>_xlfn.XLOOKUP(Tabla135[[#This Row],[Implementación]],Tabla11[Implementación],Tabla11[Peso],"",1)</f>
        <v/>
      </c>
      <c r="W889" s="295"/>
      <c r="X889" s="295"/>
      <c r="Y889" s="295"/>
      <c r="Z889" s="295"/>
      <c r="AA889" s="310" t="str">
        <f>IFERROR(Tabla135[[#This Row],[Peso del control]]+Tabla135[[#This Row],[Peso de la implementación]],"")</f>
        <v/>
      </c>
      <c r="AB889" s="310" t="str" cm="1">
        <f t="array" ref="AB889">IFERROR(IF(Tabla135[[#This Row],[Registro diligenciado]]=TRUE,_xlfn.IFS(AND(Tabla135[[#This Row],[No. de Control]]=1,Tabla135[[#This Row],[Desplazamiento en la Matriz]]="Probabilidad"),D889-(D889*Tabla135[[#This Row],[Valor del control]]),AND(Tabla135[[#This Row],[No. de Control]]&gt;1,Tabla135[[#This Row],[Desplazamiento en la Matriz]]="Probabilidad"),AB888-(AB888*Tabla135[[#This Row],[Valor del control]]),AND(Tabla135[[#This Row],[No. de Control]]=1,Tabla135[[#This Row],[Desplazamiento en la Matriz]]="Impacto"),D889,AND(Tabla135[[#This Row],[No. de Control]]&gt;1,Tabla135[[#This Row],[Desplazamiento en la Matriz]]="Impacto"),AB888),""),"")</f>
        <v/>
      </c>
      <c r="AC889" s="310" t="str" cm="1">
        <f t="array" ref="AC889">IFERROR(IF(Tabla135[[#This Row],[Registro diligenciado]]=TRUE,_xlfn.IFS(AND(Tabla135[[#This Row],[No. de Control]]=1,Tabla135[[#This Row],[Desplazamiento en la Matriz]]="Impacto"),E889-(E889*Tabla135[[#This Row],[Valor del control]]),AND(Tabla135[[#This Row],[No. de Control]]&gt;1,Tabla135[[#This Row],[Desplazamiento en la Matriz]]="Impacto"),AC888-(AC888*Tabla135[[#This Row],[Valor del control]]),AND(Tabla135[[#This Row],[No. de Control]]=1,Tabla135[[#This Row],[Desplazamiento en la Matriz]]="Probabilidad"),E889,AND(Tabla135[[#This Row],[No. de Control]]&gt;1,Tabla135[[#This Row],[Desplazamiento en la Matriz]]="Probabilidad"),AC888),""),"")</f>
        <v/>
      </c>
      <c r="AD889" s="310">
        <f>IFERROR(_xlfn.MINIFS(Tabla135[Probabilidad residual],Tabla135[Id Riesgo],Tabla135[[#This Row],[Id Riesgo]]),"")</f>
        <v>0</v>
      </c>
      <c r="AE889" s="310">
        <f>IFERROR(_xlfn.MINIFS(Tabla135[Impacto residual],Tabla135[Id Riesgo],Tabla135[[#This Row],[Id Riesgo]]),"")</f>
        <v>0</v>
      </c>
      <c r="AF889" s="310" t="str" cm="1">
        <f t="array" ref="AF8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89" s="310" t="str" cm="1">
        <f t="array" ref="AG8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89" s="213"/>
      <c r="AJ889" s="801">
        <f>_xlfn.MINIFS(Tabla135[Probabilidad residual],Tabla135[Id Riesgo],Tabla135[[#This Row],[Id Riesgo]])</f>
        <v>0</v>
      </c>
      <c r="AK889" s="801">
        <f>_xlfn.MINIFS(Tabla135[Impacto residual],Tabla135[Id Riesgo],Tabla135[[#This Row],[Id Riesgo]])</f>
        <v>0</v>
      </c>
      <c r="AL889" s="801"/>
      <c r="AM889" s="801"/>
      <c r="AN889" s="213"/>
      <c r="AO889" s="213"/>
      <c r="AP889" s="213"/>
      <c r="AQ889" s="213"/>
      <c r="AR889" s="213"/>
      <c r="AS889" s="213"/>
      <c r="AT889" s="213"/>
      <c r="AU889" s="213"/>
      <c r="AV889" s="213"/>
      <c r="AW889" s="213"/>
      <c r="AX889" s="213"/>
      <c r="AY889" s="213"/>
    </row>
    <row r="890" spans="1:51" ht="14.6" x14ac:dyDescent="0.4">
      <c r="A890" s="783" t="str">
        <f>Tabla135[[#This Row],[Id Riesgo]]</f>
        <v>RC88</v>
      </c>
      <c r="B890" s="784" t="str">
        <f>Tabla135[[#This Row],[Riesgo]]</f>
        <v/>
      </c>
      <c r="C890" s="776" t="b">
        <f>Tabla135[[#This Row],[Identificado en paso 1 y 2?]]</f>
        <v>0</v>
      </c>
      <c r="D890" s="801" t="str">
        <f>_xlfn.XLOOKUP(Tabla135[[#This Row],[Id Riesgo]],Tabla13[Id Riesgo],Tabla13[Probabilidad],"",1)</f>
        <v/>
      </c>
      <c r="E890" s="801" t="str">
        <f>IF(C890=TRUE,_xlfn.XLOOKUP(Tabla135[[#This Row],[Id Riesgo]],Tabla13[Id Riesgo],Tabla13[Porcentaje Impacto],"",1),"")</f>
        <v/>
      </c>
      <c r="F890" s="290" t="str">
        <f t="shared" si="87"/>
        <v>RC88</v>
      </c>
      <c r="G890" s="414" t="b">
        <f>_xlfn.XLOOKUP(F890,Tabla13[Id Riesgo],Tabla13[Registro diligenciado],FALSE,1)</f>
        <v>0</v>
      </c>
      <c r="H890" s="290" t="str">
        <f>IF(G890,_xlfn.XLOOKUP(F890,Tabla6[Id Riesgo],Tabla6[DESCRIPCIÓN DEL RIESGO],FALSE,1),"")</f>
        <v/>
      </c>
      <c r="I890" s="327" t="str">
        <f>_xlfn.XLOOKUP(Tabla135[[#This Row],[Id Riesgo]],Tabla13[Id Riesgo],Tabla13[Probabilidad])</f>
        <v/>
      </c>
      <c r="J890" s="327" t="str">
        <f>_xlfn.XLOOKUP(Tabla135[[#This Row],[Id Riesgo]],Tabla13[Id Riesgo],Tabla13[Porcentaje Impacto],"",1)</f>
        <v/>
      </c>
      <c r="K890" s="311">
        <v>9</v>
      </c>
      <c r="L890" s="314"/>
      <c r="M890" s="314"/>
      <c r="N890" s="314"/>
      <c r="O890" s="295"/>
      <c r="P890" s="314"/>
      <c r="Q890" s="328" t="str">
        <f>_xlfn.TEXTJOIN(" ",TRUE,Tabla135[[#This Row],[Actividad - Acción ¿Qué?
Inicia con verbo]],Tabla135[[#This Row],[Complemento
(Observaciones o desviaciones)]])</f>
        <v/>
      </c>
      <c r="R890" s="295"/>
      <c r="S890" s="327" t="str">
        <f>_xlfn.XLOOKUP(Tabla135[[#This Row],[Tipo de control]],Tabla7[Tipo de control],Tabla7[Peso],"",1)</f>
        <v/>
      </c>
      <c r="T890" s="290" t="str">
        <f>_xlfn.XLOOKUP(Tabla135[[#This Row],[Tipo de control]],Tabla7[Tipo de control],Tabla7[Afectación matriz],"",1)</f>
        <v/>
      </c>
      <c r="U890" s="295"/>
      <c r="V890" s="327" t="str">
        <f>_xlfn.XLOOKUP(Tabla135[[#This Row],[Implementación]],Tabla11[Implementación],Tabla11[Peso],"",1)</f>
        <v/>
      </c>
      <c r="W890" s="295"/>
      <c r="X890" s="295"/>
      <c r="Y890" s="295"/>
      <c r="Z890" s="295"/>
      <c r="AA890" s="310" t="str">
        <f>IFERROR(Tabla135[[#This Row],[Peso del control]]+Tabla135[[#This Row],[Peso de la implementación]],"")</f>
        <v/>
      </c>
      <c r="AB890" s="310" t="str" cm="1">
        <f t="array" ref="AB890">IFERROR(IF(Tabla135[[#This Row],[Registro diligenciado]]=TRUE,_xlfn.IFS(AND(Tabla135[[#This Row],[No. de Control]]=1,Tabla135[[#This Row],[Desplazamiento en la Matriz]]="Probabilidad"),D890-(D890*Tabla135[[#This Row],[Valor del control]]),AND(Tabla135[[#This Row],[No. de Control]]&gt;1,Tabla135[[#This Row],[Desplazamiento en la Matriz]]="Probabilidad"),AB889-(AB889*Tabla135[[#This Row],[Valor del control]]),AND(Tabla135[[#This Row],[No. de Control]]=1,Tabla135[[#This Row],[Desplazamiento en la Matriz]]="Impacto"),D890,AND(Tabla135[[#This Row],[No. de Control]]&gt;1,Tabla135[[#This Row],[Desplazamiento en la Matriz]]="Impacto"),AB889),""),"")</f>
        <v/>
      </c>
      <c r="AC890" s="310" t="str" cm="1">
        <f t="array" ref="AC890">IFERROR(IF(Tabla135[[#This Row],[Registro diligenciado]]=TRUE,_xlfn.IFS(AND(Tabla135[[#This Row],[No. de Control]]=1,Tabla135[[#This Row],[Desplazamiento en la Matriz]]="Impacto"),E890-(E890*Tabla135[[#This Row],[Valor del control]]),AND(Tabla135[[#This Row],[No. de Control]]&gt;1,Tabla135[[#This Row],[Desplazamiento en la Matriz]]="Impacto"),AC889-(AC889*Tabla135[[#This Row],[Valor del control]]),AND(Tabla135[[#This Row],[No. de Control]]=1,Tabla135[[#This Row],[Desplazamiento en la Matriz]]="Probabilidad"),E890,AND(Tabla135[[#This Row],[No. de Control]]&gt;1,Tabla135[[#This Row],[Desplazamiento en la Matriz]]="Probabilidad"),AC889),""),"")</f>
        <v/>
      </c>
      <c r="AD890" s="310">
        <f>IFERROR(_xlfn.MINIFS(Tabla135[Probabilidad residual],Tabla135[Id Riesgo],Tabla135[[#This Row],[Id Riesgo]]),"")</f>
        <v>0</v>
      </c>
      <c r="AE890" s="310">
        <f>IFERROR(_xlfn.MINIFS(Tabla135[Impacto residual],Tabla135[Id Riesgo],Tabla135[[#This Row],[Id Riesgo]]),"")</f>
        <v>0</v>
      </c>
      <c r="AF890" s="310" t="str" cm="1">
        <f t="array" ref="AF8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0" s="310" t="str" cm="1">
        <f t="array" ref="AG8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0" s="213"/>
      <c r="AJ890" s="801">
        <f>_xlfn.MINIFS(Tabla135[Probabilidad residual],Tabla135[Id Riesgo],Tabla135[[#This Row],[Id Riesgo]])</f>
        <v>0</v>
      </c>
      <c r="AK890" s="801">
        <f>_xlfn.MINIFS(Tabla135[Impacto residual],Tabla135[Id Riesgo],Tabla135[[#This Row],[Id Riesgo]])</f>
        <v>0</v>
      </c>
      <c r="AL890" s="801"/>
      <c r="AM890" s="801"/>
      <c r="AN890" s="213"/>
      <c r="AO890" s="213"/>
      <c r="AP890" s="213"/>
      <c r="AQ890" s="213"/>
      <c r="AR890" s="213"/>
      <c r="AS890" s="213"/>
      <c r="AT890" s="213"/>
      <c r="AU890" s="213"/>
      <c r="AV890" s="213"/>
      <c r="AW890" s="213"/>
      <c r="AX890" s="213"/>
      <c r="AY890" s="213"/>
    </row>
    <row r="891" spans="1:51" ht="14.6" x14ac:dyDescent="0.4">
      <c r="A891" s="783" t="str">
        <f>Tabla135[[#This Row],[Id Riesgo]]</f>
        <v>RC88</v>
      </c>
      <c r="B891" s="784" t="str">
        <f>Tabla135[[#This Row],[Riesgo]]</f>
        <v/>
      </c>
      <c r="C891" s="776" t="b">
        <f>Tabla135[[#This Row],[Identificado en paso 1 y 2?]]</f>
        <v>0</v>
      </c>
      <c r="D891" s="801" t="str">
        <f>_xlfn.XLOOKUP(Tabla135[[#This Row],[Id Riesgo]],Tabla13[Id Riesgo],Tabla13[Probabilidad],"",1)</f>
        <v/>
      </c>
      <c r="E891" s="801" t="str">
        <f>IF(C891=TRUE,_xlfn.XLOOKUP(Tabla135[[#This Row],[Id Riesgo]],Tabla13[Id Riesgo],Tabla13[Porcentaje Impacto],"",1),"")</f>
        <v/>
      </c>
      <c r="F891" s="290" t="str">
        <f t="shared" si="87"/>
        <v>RC88</v>
      </c>
      <c r="G891" s="414" t="b">
        <f>_xlfn.XLOOKUP(F891,Tabla13[Id Riesgo],Tabla13[Registro diligenciado],FALSE,1)</f>
        <v>0</v>
      </c>
      <c r="H891" s="290" t="str">
        <f>IF(G891,_xlfn.XLOOKUP(F891,Tabla6[Id Riesgo],Tabla6[DESCRIPCIÓN DEL RIESGO],FALSE,1),"")</f>
        <v/>
      </c>
      <c r="I891" s="327" t="str">
        <f>_xlfn.XLOOKUP(Tabla135[[#This Row],[Id Riesgo]],Tabla13[Id Riesgo],Tabla13[Probabilidad])</f>
        <v/>
      </c>
      <c r="J891" s="327" t="str">
        <f>_xlfn.XLOOKUP(Tabla135[[#This Row],[Id Riesgo]],Tabla13[Id Riesgo],Tabla13[Porcentaje Impacto],"",1)</f>
        <v/>
      </c>
      <c r="K891" s="311">
        <v>10</v>
      </c>
      <c r="L891" s="314"/>
      <c r="M891" s="314"/>
      <c r="N891" s="314"/>
      <c r="O891" s="295"/>
      <c r="P891" s="314"/>
      <c r="Q891" s="328" t="str">
        <f>_xlfn.TEXTJOIN(" ",TRUE,Tabla135[[#This Row],[Actividad - Acción ¿Qué?
Inicia con verbo]],Tabla135[[#This Row],[Complemento
(Observaciones o desviaciones)]])</f>
        <v/>
      </c>
      <c r="R891" s="295"/>
      <c r="S891" s="327" t="str">
        <f>_xlfn.XLOOKUP(Tabla135[[#This Row],[Tipo de control]],Tabla7[Tipo de control],Tabla7[Peso],"",1)</f>
        <v/>
      </c>
      <c r="T891" s="290" t="str">
        <f>_xlfn.XLOOKUP(Tabla135[[#This Row],[Tipo de control]],Tabla7[Tipo de control],Tabla7[Afectación matriz],"",1)</f>
        <v/>
      </c>
      <c r="U891" s="295"/>
      <c r="V891" s="327" t="str">
        <f>_xlfn.XLOOKUP(Tabla135[[#This Row],[Implementación]],Tabla11[Implementación],Tabla11[Peso],"",1)</f>
        <v/>
      </c>
      <c r="W891" s="295"/>
      <c r="X891" s="295"/>
      <c r="Y891" s="295"/>
      <c r="Z891" s="295"/>
      <c r="AA891" s="310" t="str">
        <f>IFERROR(Tabla135[[#This Row],[Peso del control]]+Tabla135[[#This Row],[Peso de la implementación]],"")</f>
        <v/>
      </c>
      <c r="AB891" s="310" t="str" cm="1">
        <f t="array" ref="AB891">IFERROR(IF(Tabla135[[#This Row],[Registro diligenciado]]=TRUE,_xlfn.IFS(AND(Tabla135[[#This Row],[No. de Control]]=1,Tabla135[[#This Row],[Desplazamiento en la Matriz]]="Probabilidad"),D891-(D891*Tabla135[[#This Row],[Valor del control]]),AND(Tabla135[[#This Row],[No. de Control]]&gt;1,Tabla135[[#This Row],[Desplazamiento en la Matriz]]="Probabilidad"),AB890-(AB890*Tabla135[[#This Row],[Valor del control]]),AND(Tabla135[[#This Row],[No. de Control]]=1,Tabla135[[#This Row],[Desplazamiento en la Matriz]]="Impacto"),D891,AND(Tabla135[[#This Row],[No. de Control]]&gt;1,Tabla135[[#This Row],[Desplazamiento en la Matriz]]="Impacto"),AB890),""),"")</f>
        <v/>
      </c>
      <c r="AC891" s="310" t="str" cm="1">
        <f t="array" ref="AC891">IFERROR(IF(Tabla135[[#This Row],[Registro diligenciado]]=TRUE,_xlfn.IFS(AND(Tabla135[[#This Row],[No. de Control]]=1,Tabla135[[#This Row],[Desplazamiento en la Matriz]]="Impacto"),E891-(E891*Tabla135[[#This Row],[Valor del control]]),AND(Tabla135[[#This Row],[No. de Control]]&gt;1,Tabla135[[#This Row],[Desplazamiento en la Matriz]]="Impacto"),AC890-(AC890*Tabla135[[#This Row],[Valor del control]]),AND(Tabla135[[#This Row],[No. de Control]]=1,Tabla135[[#This Row],[Desplazamiento en la Matriz]]="Probabilidad"),E891,AND(Tabla135[[#This Row],[No. de Control]]&gt;1,Tabla135[[#This Row],[Desplazamiento en la Matriz]]="Probabilidad"),AC890),""),"")</f>
        <v/>
      </c>
      <c r="AD891" s="310">
        <f>IFERROR(_xlfn.MINIFS(Tabla135[Probabilidad residual],Tabla135[Id Riesgo],Tabla135[[#This Row],[Id Riesgo]]),"")</f>
        <v>0</v>
      </c>
      <c r="AE891" s="310">
        <f>IFERROR(_xlfn.MINIFS(Tabla135[Impacto residual],Tabla135[Id Riesgo],Tabla135[[#This Row],[Id Riesgo]]),"")</f>
        <v>0</v>
      </c>
      <c r="AF891" s="310" t="str" cm="1">
        <f t="array" ref="AF8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1" s="310" t="str" cm="1">
        <f t="array" ref="AG8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1" s="213"/>
      <c r="AJ891" s="801">
        <f>_xlfn.MINIFS(Tabla135[Probabilidad residual],Tabla135[Id Riesgo],Tabla135[[#This Row],[Id Riesgo]])</f>
        <v>0</v>
      </c>
      <c r="AK891" s="801">
        <f>_xlfn.MINIFS(Tabla135[Impacto residual],Tabla135[Id Riesgo],Tabla135[[#This Row],[Id Riesgo]])</f>
        <v>0</v>
      </c>
      <c r="AL891" s="801"/>
      <c r="AM891" s="801"/>
      <c r="AN891" s="213"/>
      <c r="AO891" s="213"/>
      <c r="AP891" s="213"/>
      <c r="AQ891" s="213"/>
      <c r="AR891" s="213"/>
      <c r="AS891" s="213"/>
      <c r="AT891" s="213"/>
      <c r="AU891" s="213"/>
      <c r="AV891" s="213"/>
      <c r="AW891" s="213"/>
      <c r="AX891" s="213"/>
      <c r="AY891" s="213"/>
    </row>
    <row r="892" spans="1:51" ht="14.6" x14ac:dyDescent="0.4">
      <c r="A892" s="783" t="str">
        <f>Tabla135[[#This Row],[Id Riesgo]]</f>
        <v>RC89</v>
      </c>
      <c r="B892" s="784" t="str">
        <f>Tabla135[[#This Row],[Riesgo]]</f>
        <v/>
      </c>
      <c r="C892" s="776" t="b">
        <f>Tabla135[[#This Row],[Identificado en paso 1 y 2?]]</f>
        <v>0</v>
      </c>
      <c r="D892" s="801" t="str">
        <f>_xlfn.XLOOKUP(Tabla135[[#This Row],[Id Riesgo]],Tabla13[Id Riesgo],Tabla13[Probabilidad],"",1)</f>
        <v/>
      </c>
      <c r="E892" s="801" t="str">
        <f>IF(C892=TRUE,_xlfn.XLOOKUP(Tabla135[[#This Row],[Id Riesgo]],Tabla13[Id Riesgo],Tabla13[Porcentaje Impacto],"",1),"")</f>
        <v/>
      </c>
      <c r="F892" s="290" t="s">
        <v>680</v>
      </c>
      <c r="G892" s="414" t="b">
        <f>_xlfn.XLOOKUP(F892,Tabla13[Id Riesgo],Tabla13[Registro diligenciado],FALSE,1)</f>
        <v>0</v>
      </c>
      <c r="H892" s="290" t="str">
        <f>IF(G892,_xlfn.XLOOKUP(F892,Tabla6[Id Riesgo],Tabla6[DESCRIPCIÓN DEL RIESGO],FALSE,1),"")</f>
        <v/>
      </c>
      <c r="I892" s="327" t="str">
        <f>_xlfn.XLOOKUP(Tabla135[[#This Row],[Id Riesgo]],Tabla13[Id Riesgo],Tabla13[Probabilidad])</f>
        <v/>
      </c>
      <c r="J892" s="327" t="str">
        <f>_xlfn.XLOOKUP(Tabla135[[#This Row],[Id Riesgo]],Tabla13[Id Riesgo],Tabla13[Porcentaje Impacto],"",1)</f>
        <v/>
      </c>
      <c r="K892" s="311">
        <v>1</v>
      </c>
      <c r="L892" s="314"/>
      <c r="M892" s="314"/>
      <c r="N892" s="314"/>
      <c r="O892" s="295"/>
      <c r="P892" s="314"/>
      <c r="Q892" s="328" t="str">
        <f>_xlfn.TEXTJOIN(" ",TRUE,Tabla135[[#This Row],[Actividad - Acción ¿Qué?
Inicia con verbo]],Tabla135[[#This Row],[Complemento
(Observaciones o desviaciones)]])</f>
        <v/>
      </c>
      <c r="R892" s="295"/>
      <c r="S892" s="327" t="str">
        <f>_xlfn.XLOOKUP(Tabla135[[#This Row],[Tipo de control]],Tabla7[Tipo de control],Tabla7[Peso],"",1)</f>
        <v/>
      </c>
      <c r="T892" s="290" t="str">
        <f>_xlfn.XLOOKUP(Tabla135[[#This Row],[Tipo de control]],Tabla7[Tipo de control],Tabla7[Afectación matriz],"",1)</f>
        <v/>
      </c>
      <c r="U892" s="295"/>
      <c r="V892" s="327" t="str">
        <f>_xlfn.XLOOKUP(Tabla135[[#This Row],[Implementación]],Tabla11[Implementación],Tabla11[Peso],"",1)</f>
        <v/>
      </c>
      <c r="W892" s="295"/>
      <c r="X892" s="295"/>
      <c r="Y892" s="295"/>
      <c r="Z892" s="295"/>
      <c r="AA892" s="310" t="str">
        <f>IFERROR(Tabla135[[#This Row],[Peso del control]]+Tabla135[[#This Row],[Peso de la implementación]],"")</f>
        <v/>
      </c>
      <c r="AB892" s="310" t="str" cm="1">
        <f t="array" ref="AB892">IFERROR(IF(Tabla135[[#This Row],[Registro diligenciado]]=TRUE,_xlfn.IFS(AND(Tabla135[[#This Row],[No. de Control]]=1,Tabla135[[#This Row],[Desplazamiento en la Matriz]]="Probabilidad"),D892-(D892*Tabla135[[#This Row],[Valor del control]]),AND(Tabla135[[#This Row],[No. de Control]]&gt;1,Tabla135[[#This Row],[Desplazamiento en la Matriz]]="Probabilidad"),AB891-(AB891*Tabla135[[#This Row],[Valor del control]]),AND(Tabla135[[#This Row],[No. de Control]]=1,Tabla135[[#This Row],[Desplazamiento en la Matriz]]="Impacto"),D892,AND(Tabla135[[#This Row],[No. de Control]]&gt;1,Tabla135[[#This Row],[Desplazamiento en la Matriz]]="Impacto"),AB891),""),"")</f>
        <v/>
      </c>
      <c r="AC892" s="310" t="str" cm="1">
        <f t="array" ref="AC892">IFERROR(IF(Tabla135[[#This Row],[Registro diligenciado]]=TRUE,_xlfn.IFS(AND(Tabla135[[#This Row],[No. de Control]]=1,Tabla135[[#This Row],[Desplazamiento en la Matriz]]="Impacto"),E892-(E892*Tabla135[[#This Row],[Valor del control]]),AND(Tabla135[[#This Row],[No. de Control]]&gt;1,Tabla135[[#This Row],[Desplazamiento en la Matriz]]="Impacto"),AC891-(AC891*Tabla135[[#This Row],[Valor del control]]),AND(Tabla135[[#This Row],[No. de Control]]=1,Tabla135[[#This Row],[Desplazamiento en la Matriz]]="Probabilidad"),E892,AND(Tabla135[[#This Row],[No. de Control]]&gt;1,Tabla135[[#This Row],[Desplazamiento en la Matriz]]="Probabilidad"),AC891),""),"")</f>
        <v/>
      </c>
      <c r="AD892" s="310">
        <f>IFERROR(_xlfn.MINIFS(Tabla135[Probabilidad residual],Tabla135[Id Riesgo],Tabla135[[#This Row],[Id Riesgo]]),"")</f>
        <v>0</v>
      </c>
      <c r="AE892" s="310">
        <f>IFERROR(_xlfn.MINIFS(Tabla135[Impacto residual],Tabla135[Id Riesgo],Tabla135[[#This Row],[Id Riesgo]]),"")</f>
        <v>0</v>
      </c>
      <c r="AF892" s="310" t="str" cm="1">
        <f t="array" ref="AF8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2" s="310" t="str" cm="1">
        <f t="array" ref="AG8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2" s="213"/>
      <c r="AJ892" s="801">
        <f>_xlfn.MINIFS(Tabla135[Probabilidad residual],Tabla135[Id Riesgo],Tabla135[[#This Row],[Id Riesgo]])</f>
        <v>0</v>
      </c>
      <c r="AK892" s="801">
        <f>_xlfn.MINIFS(Tabla135[Impacto residual],Tabla135[Id Riesgo],Tabla135[[#This Row],[Id Riesgo]])</f>
        <v>0</v>
      </c>
      <c r="AL892" s="801" t="str" cm="1">
        <f t="array" ref="AL892">IFERROR(_xlfn.IFS(AND(AJ892&gt;=CONFIGURACIÓN!$BF$6,AJ892&lt;=CONFIGURACIÓN!$BG$6),CONFIGURACIÓN!$BE$6,AND(AJ892&gt;=CONFIGURACIÓN!$BF$7,AJ892&lt;=CONFIGURACIÓN!$BG$7),CONFIGURACIÓN!$BE$7,AND(AJ892&gt;=CONFIGURACIÓN!$BF$8,AJ892&lt;=CONFIGURACIÓN!$BG$8),CONFIGURACIÓN!$BE$8,AND(AJ892&gt;=CONFIGURACIÓN!$BF$9,AJ892&lt;=CONFIGURACIÓN!$BG$9),CONFIGURACIÓN!$BE$9,AND(AJ892&gt;=CONFIGURACIÓN!$BF$10,AJ892&lt;=CONFIGURACIÓN!$BG$10),CONFIGURACIÓN!$BE$10),"")</f>
        <v/>
      </c>
      <c r="AM892" s="801" t="str" cm="1">
        <f t="array" ref="AM892">IFERROR(_xlfn.IFS(AND(AK892&gt;=CONFIGURACIÓN!$BJ$6,AK892&lt;=CONFIGURACIÓN!$BK$6),CONFIGURACIÓN!$BI$6,AND(AK892&gt;=CONFIGURACIÓN!$BJ$7,AK892&lt;=CONFIGURACIÓN!$BK$7),CONFIGURACIÓN!$BI$7,AND(AK892&gt;=CONFIGURACIÓN!$BJ$8,AK892&lt;=CONFIGURACIÓN!$BK$8),CONFIGURACIÓN!$BI$8,AND(AK892&gt;=CONFIGURACIÓN!$BJ$9,AK892&lt;=CONFIGURACIÓN!$BK$9),CONFIGURACIÓN!$BI$9,AND(AK892&gt;=CONFIGURACIÓN!$BJ$10,AK892&lt;=CONFIGURACIÓN!$BK$10),CONFIGURACIÓN!$BI$10),"")</f>
        <v/>
      </c>
      <c r="AN892" s="213"/>
      <c r="AO892" s="213"/>
      <c r="AP892" s="213"/>
      <c r="AQ892" s="213"/>
      <c r="AR892" s="213"/>
      <c r="AS892" s="213"/>
      <c r="AT892" s="213"/>
      <c r="AU892" s="213"/>
      <c r="AV892" s="213"/>
      <c r="AW892" s="213"/>
      <c r="AX892" s="213"/>
      <c r="AY892" s="213"/>
    </row>
    <row r="893" spans="1:51" ht="14.6" x14ac:dyDescent="0.4">
      <c r="A893" s="783" t="str">
        <f>Tabla135[[#This Row],[Id Riesgo]]</f>
        <v>RC89</v>
      </c>
      <c r="B893" s="784" t="str">
        <f>Tabla135[[#This Row],[Riesgo]]</f>
        <v/>
      </c>
      <c r="C893" s="776" t="b">
        <f>Tabla135[[#This Row],[Identificado en paso 1 y 2?]]</f>
        <v>0</v>
      </c>
      <c r="D893" s="801" t="str">
        <f>_xlfn.XLOOKUP(Tabla135[[#This Row],[Id Riesgo]],Tabla13[Id Riesgo],Tabla13[Probabilidad],"",1)</f>
        <v/>
      </c>
      <c r="E893" s="801" t="str">
        <f>IF(C893=TRUE,_xlfn.XLOOKUP(Tabla135[[#This Row],[Id Riesgo]],Tabla13[Id Riesgo],Tabla13[Porcentaje Impacto],"",1),"")</f>
        <v/>
      </c>
      <c r="F893" s="290" t="str">
        <f t="shared" ref="F893:F901" si="88">F892</f>
        <v>RC89</v>
      </c>
      <c r="G893" s="414" t="b">
        <f>_xlfn.XLOOKUP(F893,Tabla13[Id Riesgo],Tabla13[Registro diligenciado],FALSE,1)</f>
        <v>0</v>
      </c>
      <c r="H893" s="290" t="str">
        <f>IF(G893,_xlfn.XLOOKUP(F893,Tabla6[Id Riesgo],Tabla6[DESCRIPCIÓN DEL RIESGO],FALSE,1),"")</f>
        <v/>
      </c>
      <c r="I893" s="327" t="str">
        <f>_xlfn.XLOOKUP(Tabla135[[#This Row],[Id Riesgo]],Tabla13[Id Riesgo],Tabla13[Probabilidad])</f>
        <v/>
      </c>
      <c r="J893" s="327" t="str">
        <f>_xlfn.XLOOKUP(Tabla135[[#This Row],[Id Riesgo]],Tabla13[Id Riesgo],Tabla13[Porcentaje Impacto],"",1)</f>
        <v/>
      </c>
      <c r="K893" s="311">
        <v>2</v>
      </c>
      <c r="L893" s="314"/>
      <c r="M893" s="314"/>
      <c r="N893" s="314"/>
      <c r="O893" s="295"/>
      <c r="P893" s="314"/>
      <c r="Q893" s="328" t="str">
        <f>_xlfn.TEXTJOIN(" ",TRUE,Tabla135[[#This Row],[Actividad - Acción ¿Qué?
Inicia con verbo]],Tabla135[[#This Row],[Complemento
(Observaciones o desviaciones)]])</f>
        <v/>
      </c>
      <c r="R893" s="295"/>
      <c r="S893" s="327" t="str">
        <f>_xlfn.XLOOKUP(Tabla135[[#This Row],[Tipo de control]],Tabla7[Tipo de control],Tabla7[Peso],"",1)</f>
        <v/>
      </c>
      <c r="T893" s="290" t="str">
        <f>_xlfn.XLOOKUP(Tabla135[[#This Row],[Tipo de control]],Tabla7[Tipo de control],Tabla7[Afectación matriz],"",1)</f>
        <v/>
      </c>
      <c r="U893" s="295"/>
      <c r="V893" s="327" t="str">
        <f>_xlfn.XLOOKUP(Tabla135[[#This Row],[Implementación]],Tabla11[Implementación],Tabla11[Peso],"",1)</f>
        <v/>
      </c>
      <c r="W893" s="295"/>
      <c r="X893" s="295"/>
      <c r="Y893" s="295"/>
      <c r="Z893" s="295"/>
      <c r="AA893" s="310" t="str">
        <f>IFERROR(Tabla135[[#This Row],[Peso del control]]+Tabla135[[#This Row],[Peso de la implementación]],"")</f>
        <v/>
      </c>
      <c r="AB893" s="310" t="str" cm="1">
        <f t="array" ref="AB893">IFERROR(IF(Tabla135[[#This Row],[Registro diligenciado]]=TRUE,_xlfn.IFS(AND(Tabla135[[#This Row],[No. de Control]]=1,Tabla135[[#This Row],[Desplazamiento en la Matriz]]="Probabilidad"),D893-(D893*Tabla135[[#This Row],[Valor del control]]),AND(Tabla135[[#This Row],[No. de Control]]&gt;1,Tabla135[[#This Row],[Desplazamiento en la Matriz]]="Probabilidad"),AB892-(AB892*Tabla135[[#This Row],[Valor del control]]),AND(Tabla135[[#This Row],[No. de Control]]=1,Tabla135[[#This Row],[Desplazamiento en la Matriz]]="Impacto"),D893,AND(Tabla135[[#This Row],[No. de Control]]&gt;1,Tabla135[[#This Row],[Desplazamiento en la Matriz]]="Impacto"),AB892),""),"")</f>
        <v/>
      </c>
      <c r="AC893" s="310" t="str" cm="1">
        <f t="array" ref="AC893">IFERROR(IF(Tabla135[[#This Row],[Registro diligenciado]]=TRUE,_xlfn.IFS(AND(Tabla135[[#This Row],[No. de Control]]=1,Tabla135[[#This Row],[Desplazamiento en la Matriz]]="Impacto"),E893-(E893*Tabla135[[#This Row],[Valor del control]]),AND(Tabla135[[#This Row],[No. de Control]]&gt;1,Tabla135[[#This Row],[Desplazamiento en la Matriz]]="Impacto"),AC892-(AC892*Tabla135[[#This Row],[Valor del control]]),AND(Tabla135[[#This Row],[No. de Control]]=1,Tabla135[[#This Row],[Desplazamiento en la Matriz]]="Probabilidad"),E893,AND(Tabla135[[#This Row],[No. de Control]]&gt;1,Tabla135[[#This Row],[Desplazamiento en la Matriz]]="Probabilidad"),AC892),""),"")</f>
        <v/>
      </c>
      <c r="AD893" s="310">
        <f>IFERROR(_xlfn.MINIFS(Tabla135[Probabilidad residual],Tabla135[Id Riesgo],Tabla135[[#This Row],[Id Riesgo]]),"")</f>
        <v>0</v>
      </c>
      <c r="AE893" s="310">
        <f>IFERROR(_xlfn.MINIFS(Tabla135[Impacto residual],Tabla135[Id Riesgo],Tabla135[[#This Row],[Id Riesgo]]),"")</f>
        <v>0</v>
      </c>
      <c r="AF893" s="310" t="str" cm="1">
        <f t="array" ref="AF8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3" s="310" t="str" cm="1">
        <f t="array" ref="AG8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3" s="213"/>
      <c r="AJ893" s="801">
        <f>_xlfn.MINIFS(Tabla135[Probabilidad residual],Tabla135[Id Riesgo],Tabla135[[#This Row],[Id Riesgo]])</f>
        <v>0</v>
      </c>
      <c r="AK893" s="801">
        <f>_xlfn.MINIFS(Tabla135[Impacto residual],Tabla135[Id Riesgo],Tabla135[[#This Row],[Id Riesgo]])</f>
        <v>0</v>
      </c>
      <c r="AL893" s="801"/>
      <c r="AM893" s="801"/>
      <c r="AN893" s="213"/>
      <c r="AO893" s="213"/>
      <c r="AP893" s="213"/>
      <c r="AQ893" s="213"/>
      <c r="AR893" s="213"/>
      <c r="AS893" s="213"/>
      <c r="AT893" s="213"/>
      <c r="AU893" s="213"/>
      <c r="AV893" s="213"/>
      <c r="AW893" s="213"/>
      <c r="AX893" s="213"/>
      <c r="AY893" s="213"/>
    </row>
    <row r="894" spans="1:51" ht="14.6" x14ac:dyDescent="0.4">
      <c r="A894" s="783" t="str">
        <f>Tabla135[[#This Row],[Id Riesgo]]</f>
        <v>RC89</v>
      </c>
      <c r="B894" s="784" t="str">
        <f>Tabla135[[#This Row],[Riesgo]]</f>
        <v/>
      </c>
      <c r="C894" s="776" t="b">
        <f>Tabla135[[#This Row],[Identificado en paso 1 y 2?]]</f>
        <v>0</v>
      </c>
      <c r="D894" s="801" t="str">
        <f>_xlfn.XLOOKUP(Tabla135[[#This Row],[Id Riesgo]],Tabla13[Id Riesgo],Tabla13[Probabilidad],"",1)</f>
        <v/>
      </c>
      <c r="E894" s="801" t="str">
        <f>IF(C894=TRUE,_xlfn.XLOOKUP(Tabla135[[#This Row],[Id Riesgo]],Tabla13[Id Riesgo],Tabla13[Porcentaje Impacto],"",1),"")</f>
        <v/>
      </c>
      <c r="F894" s="290" t="str">
        <f t="shared" si="88"/>
        <v>RC89</v>
      </c>
      <c r="G894" s="414" t="b">
        <f>_xlfn.XLOOKUP(F894,Tabla13[Id Riesgo],Tabla13[Registro diligenciado],FALSE,1)</f>
        <v>0</v>
      </c>
      <c r="H894" s="290" t="str">
        <f>IF(G894,_xlfn.XLOOKUP(F894,Tabla6[Id Riesgo],Tabla6[DESCRIPCIÓN DEL RIESGO],FALSE,1),"")</f>
        <v/>
      </c>
      <c r="I894" s="327" t="str">
        <f>_xlfn.XLOOKUP(Tabla135[[#This Row],[Id Riesgo]],Tabla13[Id Riesgo],Tabla13[Probabilidad])</f>
        <v/>
      </c>
      <c r="J894" s="327" t="str">
        <f>_xlfn.XLOOKUP(Tabla135[[#This Row],[Id Riesgo]],Tabla13[Id Riesgo],Tabla13[Porcentaje Impacto],"",1)</f>
        <v/>
      </c>
      <c r="K894" s="311">
        <v>3</v>
      </c>
      <c r="L894" s="314"/>
      <c r="M894" s="314"/>
      <c r="N894" s="314"/>
      <c r="O894" s="295"/>
      <c r="P894" s="314"/>
      <c r="Q894" s="328" t="str">
        <f>_xlfn.TEXTJOIN(" ",TRUE,Tabla135[[#This Row],[Actividad - Acción ¿Qué?
Inicia con verbo]],Tabla135[[#This Row],[Complemento
(Observaciones o desviaciones)]])</f>
        <v/>
      </c>
      <c r="R894" s="295"/>
      <c r="S894" s="327" t="str">
        <f>_xlfn.XLOOKUP(Tabla135[[#This Row],[Tipo de control]],Tabla7[Tipo de control],Tabla7[Peso],"",1)</f>
        <v/>
      </c>
      <c r="T894" s="290" t="str">
        <f>_xlfn.XLOOKUP(Tabla135[[#This Row],[Tipo de control]],Tabla7[Tipo de control],Tabla7[Afectación matriz],"",1)</f>
        <v/>
      </c>
      <c r="U894" s="295"/>
      <c r="V894" s="327" t="str">
        <f>_xlfn.XLOOKUP(Tabla135[[#This Row],[Implementación]],Tabla11[Implementación],Tabla11[Peso],"",1)</f>
        <v/>
      </c>
      <c r="W894" s="295"/>
      <c r="X894" s="295"/>
      <c r="Y894" s="295"/>
      <c r="Z894" s="295"/>
      <c r="AA894" s="310" t="str">
        <f>IFERROR(Tabla135[[#This Row],[Peso del control]]+Tabla135[[#This Row],[Peso de la implementación]],"")</f>
        <v/>
      </c>
      <c r="AB894" s="310" t="str" cm="1">
        <f t="array" ref="AB894">IFERROR(IF(Tabla135[[#This Row],[Registro diligenciado]]=TRUE,_xlfn.IFS(AND(Tabla135[[#This Row],[No. de Control]]=1,Tabla135[[#This Row],[Desplazamiento en la Matriz]]="Probabilidad"),D894-(D894*Tabla135[[#This Row],[Valor del control]]),AND(Tabla135[[#This Row],[No. de Control]]&gt;1,Tabla135[[#This Row],[Desplazamiento en la Matriz]]="Probabilidad"),AB893-(AB893*Tabla135[[#This Row],[Valor del control]]),AND(Tabla135[[#This Row],[No. de Control]]=1,Tabla135[[#This Row],[Desplazamiento en la Matriz]]="Impacto"),D894,AND(Tabla135[[#This Row],[No. de Control]]&gt;1,Tabla135[[#This Row],[Desplazamiento en la Matriz]]="Impacto"),AB893),""),"")</f>
        <v/>
      </c>
      <c r="AC894" s="310" t="str" cm="1">
        <f t="array" ref="AC894">IFERROR(IF(Tabla135[[#This Row],[Registro diligenciado]]=TRUE,_xlfn.IFS(AND(Tabla135[[#This Row],[No. de Control]]=1,Tabla135[[#This Row],[Desplazamiento en la Matriz]]="Impacto"),E894-(E894*Tabla135[[#This Row],[Valor del control]]),AND(Tabla135[[#This Row],[No. de Control]]&gt;1,Tabla135[[#This Row],[Desplazamiento en la Matriz]]="Impacto"),AC893-(AC893*Tabla135[[#This Row],[Valor del control]]),AND(Tabla135[[#This Row],[No. de Control]]=1,Tabla135[[#This Row],[Desplazamiento en la Matriz]]="Probabilidad"),E894,AND(Tabla135[[#This Row],[No. de Control]]&gt;1,Tabla135[[#This Row],[Desplazamiento en la Matriz]]="Probabilidad"),AC893),""),"")</f>
        <v/>
      </c>
      <c r="AD894" s="310">
        <f>IFERROR(_xlfn.MINIFS(Tabla135[Probabilidad residual],Tabla135[Id Riesgo],Tabla135[[#This Row],[Id Riesgo]]),"")</f>
        <v>0</v>
      </c>
      <c r="AE894" s="310">
        <f>IFERROR(_xlfn.MINIFS(Tabla135[Impacto residual],Tabla135[Id Riesgo],Tabla135[[#This Row],[Id Riesgo]]),"")</f>
        <v>0</v>
      </c>
      <c r="AF894" s="310" t="str" cm="1">
        <f t="array" ref="AF8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4" s="310" t="str" cm="1">
        <f t="array" ref="AG8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4" s="213"/>
      <c r="AJ894" s="801">
        <f>_xlfn.MINIFS(Tabla135[Probabilidad residual],Tabla135[Id Riesgo],Tabla135[[#This Row],[Id Riesgo]])</f>
        <v>0</v>
      </c>
      <c r="AK894" s="801">
        <f>_xlfn.MINIFS(Tabla135[Impacto residual],Tabla135[Id Riesgo],Tabla135[[#This Row],[Id Riesgo]])</f>
        <v>0</v>
      </c>
      <c r="AL894" s="801"/>
      <c r="AM894" s="801"/>
      <c r="AN894" s="213"/>
      <c r="AO894" s="213"/>
      <c r="AP894" s="213"/>
      <c r="AQ894" s="213"/>
      <c r="AR894" s="213"/>
      <c r="AS894" s="213"/>
      <c r="AT894" s="213"/>
      <c r="AU894" s="213"/>
      <c r="AV894" s="213"/>
      <c r="AW894" s="213"/>
      <c r="AX894" s="213"/>
      <c r="AY894" s="213"/>
    </row>
    <row r="895" spans="1:51" ht="14.6" x14ac:dyDescent="0.4">
      <c r="A895" s="783" t="str">
        <f>Tabla135[[#This Row],[Id Riesgo]]</f>
        <v>RC89</v>
      </c>
      <c r="B895" s="784" t="str">
        <f>Tabla135[[#This Row],[Riesgo]]</f>
        <v/>
      </c>
      <c r="C895" s="776" t="b">
        <f>Tabla135[[#This Row],[Identificado en paso 1 y 2?]]</f>
        <v>0</v>
      </c>
      <c r="D895" s="801" t="str">
        <f>_xlfn.XLOOKUP(Tabla135[[#This Row],[Id Riesgo]],Tabla13[Id Riesgo],Tabla13[Probabilidad],"",1)</f>
        <v/>
      </c>
      <c r="E895" s="801" t="str">
        <f>IF(C895=TRUE,_xlfn.XLOOKUP(Tabla135[[#This Row],[Id Riesgo]],Tabla13[Id Riesgo],Tabla13[Porcentaje Impacto],"",1),"")</f>
        <v/>
      </c>
      <c r="F895" s="290" t="str">
        <f t="shared" si="88"/>
        <v>RC89</v>
      </c>
      <c r="G895" s="414" t="b">
        <f>_xlfn.XLOOKUP(F895,Tabla13[Id Riesgo],Tabla13[Registro diligenciado],FALSE,1)</f>
        <v>0</v>
      </c>
      <c r="H895" s="290" t="str">
        <f>IF(G895,_xlfn.XLOOKUP(F895,Tabla6[Id Riesgo],Tabla6[DESCRIPCIÓN DEL RIESGO],FALSE,1),"")</f>
        <v/>
      </c>
      <c r="I895" s="327" t="str">
        <f>_xlfn.XLOOKUP(Tabla135[[#This Row],[Id Riesgo]],Tabla13[Id Riesgo],Tabla13[Probabilidad])</f>
        <v/>
      </c>
      <c r="J895" s="327" t="str">
        <f>_xlfn.XLOOKUP(Tabla135[[#This Row],[Id Riesgo]],Tabla13[Id Riesgo],Tabla13[Porcentaje Impacto],"",1)</f>
        <v/>
      </c>
      <c r="K895" s="311">
        <v>4</v>
      </c>
      <c r="L895" s="314"/>
      <c r="M895" s="314"/>
      <c r="N895" s="314"/>
      <c r="O895" s="295"/>
      <c r="P895" s="314"/>
      <c r="Q895" s="328" t="str">
        <f>_xlfn.TEXTJOIN(" ",TRUE,Tabla135[[#This Row],[Actividad - Acción ¿Qué?
Inicia con verbo]],Tabla135[[#This Row],[Complemento
(Observaciones o desviaciones)]])</f>
        <v/>
      </c>
      <c r="R895" s="295"/>
      <c r="S895" s="327" t="str">
        <f>_xlfn.XLOOKUP(Tabla135[[#This Row],[Tipo de control]],Tabla7[Tipo de control],Tabla7[Peso],"",1)</f>
        <v/>
      </c>
      <c r="T895" s="290" t="str">
        <f>_xlfn.XLOOKUP(Tabla135[[#This Row],[Tipo de control]],Tabla7[Tipo de control],Tabla7[Afectación matriz],"",1)</f>
        <v/>
      </c>
      <c r="U895" s="295"/>
      <c r="V895" s="327" t="str">
        <f>_xlfn.XLOOKUP(Tabla135[[#This Row],[Implementación]],Tabla11[Implementación],Tabla11[Peso],"",1)</f>
        <v/>
      </c>
      <c r="W895" s="295"/>
      <c r="X895" s="295"/>
      <c r="Y895" s="295"/>
      <c r="Z895" s="295"/>
      <c r="AA895" s="310" t="str">
        <f>IFERROR(Tabla135[[#This Row],[Peso del control]]+Tabla135[[#This Row],[Peso de la implementación]],"")</f>
        <v/>
      </c>
      <c r="AB895" s="310" t="str" cm="1">
        <f t="array" ref="AB895">IFERROR(IF(Tabla135[[#This Row],[Registro diligenciado]]=TRUE,_xlfn.IFS(AND(Tabla135[[#This Row],[No. de Control]]=1,Tabla135[[#This Row],[Desplazamiento en la Matriz]]="Probabilidad"),D895-(D895*Tabla135[[#This Row],[Valor del control]]),AND(Tabla135[[#This Row],[No. de Control]]&gt;1,Tabla135[[#This Row],[Desplazamiento en la Matriz]]="Probabilidad"),AB894-(AB894*Tabla135[[#This Row],[Valor del control]]),AND(Tabla135[[#This Row],[No. de Control]]=1,Tabla135[[#This Row],[Desplazamiento en la Matriz]]="Impacto"),D895,AND(Tabla135[[#This Row],[No. de Control]]&gt;1,Tabla135[[#This Row],[Desplazamiento en la Matriz]]="Impacto"),AB894),""),"")</f>
        <v/>
      </c>
      <c r="AC895" s="310" t="str" cm="1">
        <f t="array" ref="AC895">IFERROR(IF(Tabla135[[#This Row],[Registro diligenciado]]=TRUE,_xlfn.IFS(AND(Tabla135[[#This Row],[No. de Control]]=1,Tabla135[[#This Row],[Desplazamiento en la Matriz]]="Impacto"),E895-(E895*Tabla135[[#This Row],[Valor del control]]),AND(Tabla135[[#This Row],[No. de Control]]&gt;1,Tabla135[[#This Row],[Desplazamiento en la Matriz]]="Impacto"),AC894-(AC894*Tabla135[[#This Row],[Valor del control]]),AND(Tabla135[[#This Row],[No. de Control]]=1,Tabla135[[#This Row],[Desplazamiento en la Matriz]]="Probabilidad"),E895,AND(Tabla135[[#This Row],[No. de Control]]&gt;1,Tabla135[[#This Row],[Desplazamiento en la Matriz]]="Probabilidad"),AC894),""),"")</f>
        <v/>
      </c>
      <c r="AD895" s="310">
        <f>IFERROR(_xlfn.MINIFS(Tabla135[Probabilidad residual],Tabla135[Id Riesgo],Tabla135[[#This Row],[Id Riesgo]]),"")</f>
        <v>0</v>
      </c>
      <c r="AE895" s="310">
        <f>IFERROR(_xlfn.MINIFS(Tabla135[Impacto residual],Tabla135[Id Riesgo],Tabla135[[#This Row],[Id Riesgo]]),"")</f>
        <v>0</v>
      </c>
      <c r="AF895" s="310" t="str" cm="1">
        <f t="array" ref="AF8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5" s="310" t="str" cm="1">
        <f t="array" ref="AG8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5" s="213"/>
      <c r="AJ895" s="801">
        <f>_xlfn.MINIFS(Tabla135[Probabilidad residual],Tabla135[Id Riesgo],Tabla135[[#This Row],[Id Riesgo]])</f>
        <v>0</v>
      </c>
      <c r="AK895" s="801">
        <f>_xlfn.MINIFS(Tabla135[Impacto residual],Tabla135[Id Riesgo],Tabla135[[#This Row],[Id Riesgo]])</f>
        <v>0</v>
      </c>
      <c r="AL895" s="801"/>
      <c r="AM895" s="801"/>
      <c r="AN895" s="213"/>
      <c r="AO895" s="213"/>
      <c r="AP895" s="213"/>
      <c r="AQ895" s="213"/>
      <c r="AR895" s="213"/>
      <c r="AS895" s="213"/>
      <c r="AT895" s="213"/>
      <c r="AU895" s="213"/>
      <c r="AV895" s="213"/>
      <c r="AW895" s="213"/>
      <c r="AX895" s="213"/>
      <c r="AY895" s="213"/>
    </row>
    <row r="896" spans="1:51" ht="14.6" x14ac:dyDescent="0.4">
      <c r="A896" s="783" t="str">
        <f>Tabla135[[#This Row],[Id Riesgo]]</f>
        <v>RC89</v>
      </c>
      <c r="B896" s="784" t="str">
        <f>Tabla135[[#This Row],[Riesgo]]</f>
        <v/>
      </c>
      <c r="C896" s="776" t="b">
        <f>Tabla135[[#This Row],[Identificado en paso 1 y 2?]]</f>
        <v>0</v>
      </c>
      <c r="D896" s="801" t="str">
        <f>_xlfn.XLOOKUP(Tabla135[[#This Row],[Id Riesgo]],Tabla13[Id Riesgo],Tabla13[Probabilidad],"",1)</f>
        <v/>
      </c>
      <c r="E896" s="801" t="str">
        <f>IF(C896=TRUE,_xlfn.XLOOKUP(Tabla135[[#This Row],[Id Riesgo]],Tabla13[Id Riesgo],Tabla13[Porcentaje Impacto],"",1),"")</f>
        <v/>
      </c>
      <c r="F896" s="290" t="str">
        <f t="shared" si="88"/>
        <v>RC89</v>
      </c>
      <c r="G896" s="414" t="b">
        <f>_xlfn.XLOOKUP(F896,Tabla13[Id Riesgo],Tabla13[Registro diligenciado],FALSE,1)</f>
        <v>0</v>
      </c>
      <c r="H896" s="290" t="str">
        <f>IF(G896,_xlfn.XLOOKUP(F896,Tabla6[Id Riesgo],Tabla6[DESCRIPCIÓN DEL RIESGO],FALSE,1),"")</f>
        <v/>
      </c>
      <c r="I896" s="327" t="str">
        <f>_xlfn.XLOOKUP(Tabla135[[#This Row],[Id Riesgo]],Tabla13[Id Riesgo],Tabla13[Probabilidad])</f>
        <v/>
      </c>
      <c r="J896" s="327" t="str">
        <f>_xlfn.XLOOKUP(Tabla135[[#This Row],[Id Riesgo]],Tabla13[Id Riesgo],Tabla13[Porcentaje Impacto],"",1)</f>
        <v/>
      </c>
      <c r="K896" s="311">
        <v>5</v>
      </c>
      <c r="L896" s="314"/>
      <c r="M896" s="314"/>
      <c r="N896" s="314"/>
      <c r="O896" s="295"/>
      <c r="P896" s="314"/>
      <c r="Q896" s="328" t="str">
        <f>_xlfn.TEXTJOIN(" ",TRUE,Tabla135[[#This Row],[Actividad - Acción ¿Qué?
Inicia con verbo]],Tabla135[[#This Row],[Complemento
(Observaciones o desviaciones)]])</f>
        <v/>
      </c>
      <c r="R896" s="295"/>
      <c r="S896" s="327" t="str">
        <f>_xlfn.XLOOKUP(Tabla135[[#This Row],[Tipo de control]],Tabla7[Tipo de control],Tabla7[Peso],"",1)</f>
        <v/>
      </c>
      <c r="T896" s="290" t="str">
        <f>_xlfn.XLOOKUP(Tabla135[[#This Row],[Tipo de control]],Tabla7[Tipo de control],Tabla7[Afectación matriz],"",1)</f>
        <v/>
      </c>
      <c r="U896" s="295"/>
      <c r="V896" s="327" t="str">
        <f>_xlfn.XLOOKUP(Tabla135[[#This Row],[Implementación]],Tabla11[Implementación],Tabla11[Peso],"",1)</f>
        <v/>
      </c>
      <c r="W896" s="295"/>
      <c r="X896" s="295"/>
      <c r="Y896" s="295"/>
      <c r="Z896" s="295"/>
      <c r="AA896" s="310" t="str">
        <f>IFERROR(Tabla135[[#This Row],[Peso del control]]+Tabla135[[#This Row],[Peso de la implementación]],"")</f>
        <v/>
      </c>
      <c r="AB896" s="310" t="str" cm="1">
        <f t="array" ref="AB896">IFERROR(IF(Tabla135[[#This Row],[Registro diligenciado]]=TRUE,_xlfn.IFS(AND(Tabla135[[#This Row],[No. de Control]]=1,Tabla135[[#This Row],[Desplazamiento en la Matriz]]="Probabilidad"),D896-(D896*Tabla135[[#This Row],[Valor del control]]),AND(Tabla135[[#This Row],[No. de Control]]&gt;1,Tabla135[[#This Row],[Desplazamiento en la Matriz]]="Probabilidad"),AB895-(AB895*Tabla135[[#This Row],[Valor del control]]),AND(Tabla135[[#This Row],[No. de Control]]=1,Tabla135[[#This Row],[Desplazamiento en la Matriz]]="Impacto"),D896,AND(Tabla135[[#This Row],[No. de Control]]&gt;1,Tabla135[[#This Row],[Desplazamiento en la Matriz]]="Impacto"),AB895),""),"")</f>
        <v/>
      </c>
      <c r="AC896" s="310" t="str" cm="1">
        <f t="array" ref="AC896">IFERROR(IF(Tabla135[[#This Row],[Registro diligenciado]]=TRUE,_xlfn.IFS(AND(Tabla135[[#This Row],[No. de Control]]=1,Tabla135[[#This Row],[Desplazamiento en la Matriz]]="Impacto"),E896-(E896*Tabla135[[#This Row],[Valor del control]]),AND(Tabla135[[#This Row],[No. de Control]]&gt;1,Tabla135[[#This Row],[Desplazamiento en la Matriz]]="Impacto"),AC895-(AC895*Tabla135[[#This Row],[Valor del control]]),AND(Tabla135[[#This Row],[No. de Control]]=1,Tabla135[[#This Row],[Desplazamiento en la Matriz]]="Probabilidad"),E896,AND(Tabla135[[#This Row],[No. de Control]]&gt;1,Tabla135[[#This Row],[Desplazamiento en la Matriz]]="Probabilidad"),AC895),""),"")</f>
        <v/>
      </c>
      <c r="AD896" s="310">
        <f>IFERROR(_xlfn.MINIFS(Tabla135[Probabilidad residual],Tabla135[Id Riesgo],Tabla135[[#This Row],[Id Riesgo]]),"")</f>
        <v>0</v>
      </c>
      <c r="AE896" s="310">
        <f>IFERROR(_xlfn.MINIFS(Tabla135[Impacto residual],Tabla135[Id Riesgo],Tabla135[[#This Row],[Id Riesgo]]),"")</f>
        <v>0</v>
      </c>
      <c r="AF896" s="310" t="str" cm="1">
        <f t="array" ref="AF8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6" s="310" t="str" cm="1">
        <f t="array" ref="AG8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6" s="213"/>
      <c r="AJ896" s="801">
        <f>_xlfn.MINIFS(Tabla135[Probabilidad residual],Tabla135[Id Riesgo],Tabla135[[#This Row],[Id Riesgo]])</f>
        <v>0</v>
      </c>
      <c r="AK896" s="801">
        <f>_xlfn.MINIFS(Tabla135[Impacto residual],Tabla135[Id Riesgo],Tabla135[[#This Row],[Id Riesgo]])</f>
        <v>0</v>
      </c>
      <c r="AL896" s="801"/>
      <c r="AM896" s="801"/>
      <c r="AN896" s="213"/>
      <c r="AO896" s="213"/>
      <c r="AP896" s="213"/>
      <c r="AQ896" s="213"/>
      <c r="AR896" s="213"/>
      <c r="AS896" s="213"/>
      <c r="AT896" s="213"/>
      <c r="AU896" s="213"/>
      <c r="AV896" s="213"/>
      <c r="AW896" s="213"/>
      <c r="AX896" s="213"/>
      <c r="AY896" s="213"/>
    </row>
    <row r="897" spans="1:51" ht="14.6" x14ac:dyDescent="0.4">
      <c r="A897" s="783" t="str">
        <f>Tabla135[[#This Row],[Id Riesgo]]</f>
        <v>RC89</v>
      </c>
      <c r="B897" s="784" t="str">
        <f>Tabla135[[#This Row],[Riesgo]]</f>
        <v/>
      </c>
      <c r="C897" s="776" t="b">
        <f>Tabla135[[#This Row],[Identificado en paso 1 y 2?]]</f>
        <v>0</v>
      </c>
      <c r="D897" s="801" t="str">
        <f>_xlfn.XLOOKUP(Tabla135[[#This Row],[Id Riesgo]],Tabla13[Id Riesgo],Tabla13[Probabilidad],"",1)</f>
        <v/>
      </c>
      <c r="E897" s="801" t="str">
        <f>IF(C897=TRUE,_xlfn.XLOOKUP(Tabla135[[#This Row],[Id Riesgo]],Tabla13[Id Riesgo],Tabla13[Porcentaje Impacto],"",1),"")</f>
        <v/>
      </c>
      <c r="F897" s="290" t="str">
        <f t="shared" si="88"/>
        <v>RC89</v>
      </c>
      <c r="G897" s="414" t="b">
        <f>_xlfn.XLOOKUP(F897,Tabla13[Id Riesgo],Tabla13[Registro diligenciado],FALSE,1)</f>
        <v>0</v>
      </c>
      <c r="H897" s="290" t="str">
        <f>IF(G897,_xlfn.XLOOKUP(F897,Tabla6[Id Riesgo],Tabla6[DESCRIPCIÓN DEL RIESGO],FALSE,1),"")</f>
        <v/>
      </c>
      <c r="I897" s="327" t="str">
        <f>_xlfn.XLOOKUP(Tabla135[[#This Row],[Id Riesgo]],Tabla13[Id Riesgo],Tabla13[Probabilidad])</f>
        <v/>
      </c>
      <c r="J897" s="327" t="str">
        <f>_xlfn.XLOOKUP(Tabla135[[#This Row],[Id Riesgo]],Tabla13[Id Riesgo],Tabla13[Porcentaje Impacto],"",1)</f>
        <v/>
      </c>
      <c r="K897" s="311">
        <v>6</v>
      </c>
      <c r="L897" s="314"/>
      <c r="M897" s="314"/>
      <c r="N897" s="314"/>
      <c r="O897" s="295"/>
      <c r="P897" s="314"/>
      <c r="Q897" s="328" t="str">
        <f>_xlfn.TEXTJOIN(" ",TRUE,Tabla135[[#This Row],[Actividad - Acción ¿Qué?
Inicia con verbo]],Tabla135[[#This Row],[Complemento
(Observaciones o desviaciones)]])</f>
        <v/>
      </c>
      <c r="R897" s="295"/>
      <c r="S897" s="327" t="str">
        <f>_xlfn.XLOOKUP(Tabla135[[#This Row],[Tipo de control]],Tabla7[Tipo de control],Tabla7[Peso],"",1)</f>
        <v/>
      </c>
      <c r="T897" s="290" t="str">
        <f>_xlfn.XLOOKUP(Tabla135[[#This Row],[Tipo de control]],Tabla7[Tipo de control],Tabla7[Afectación matriz],"",1)</f>
        <v/>
      </c>
      <c r="U897" s="295"/>
      <c r="V897" s="327" t="str">
        <f>_xlfn.XLOOKUP(Tabla135[[#This Row],[Implementación]],Tabla11[Implementación],Tabla11[Peso],"",1)</f>
        <v/>
      </c>
      <c r="W897" s="295"/>
      <c r="X897" s="295"/>
      <c r="Y897" s="295"/>
      <c r="Z897" s="295"/>
      <c r="AA897" s="310" t="str">
        <f>IFERROR(Tabla135[[#This Row],[Peso del control]]+Tabla135[[#This Row],[Peso de la implementación]],"")</f>
        <v/>
      </c>
      <c r="AB897" s="310" t="str" cm="1">
        <f t="array" ref="AB897">IFERROR(IF(Tabla135[[#This Row],[Registro diligenciado]]=TRUE,_xlfn.IFS(AND(Tabla135[[#This Row],[No. de Control]]=1,Tabla135[[#This Row],[Desplazamiento en la Matriz]]="Probabilidad"),D897-(D897*Tabla135[[#This Row],[Valor del control]]),AND(Tabla135[[#This Row],[No. de Control]]&gt;1,Tabla135[[#This Row],[Desplazamiento en la Matriz]]="Probabilidad"),AB896-(AB896*Tabla135[[#This Row],[Valor del control]]),AND(Tabla135[[#This Row],[No. de Control]]=1,Tabla135[[#This Row],[Desplazamiento en la Matriz]]="Impacto"),D897,AND(Tabla135[[#This Row],[No. de Control]]&gt;1,Tabla135[[#This Row],[Desplazamiento en la Matriz]]="Impacto"),AB896),""),"")</f>
        <v/>
      </c>
      <c r="AC897" s="310" t="str" cm="1">
        <f t="array" ref="AC897">IFERROR(IF(Tabla135[[#This Row],[Registro diligenciado]]=TRUE,_xlfn.IFS(AND(Tabla135[[#This Row],[No. de Control]]=1,Tabla135[[#This Row],[Desplazamiento en la Matriz]]="Impacto"),E897-(E897*Tabla135[[#This Row],[Valor del control]]),AND(Tabla135[[#This Row],[No. de Control]]&gt;1,Tabla135[[#This Row],[Desplazamiento en la Matriz]]="Impacto"),AC896-(AC896*Tabla135[[#This Row],[Valor del control]]),AND(Tabla135[[#This Row],[No. de Control]]=1,Tabla135[[#This Row],[Desplazamiento en la Matriz]]="Probabilidad"),E897,AND(Tabla135[[#This Row],[No. de Control]]&gt;1,Tabla135[[#This Row],[Desplazamiento en la Matriz]]="Probabilidad"),AC896),""),"")</f>
        <v/>
      </c>
      <c r="AD897" s="310">
        <f>IFERROR(_xlfn.MINIFS(Tabla135[Probabilidad residual],Tabla135[Id Riesgo],Tabla135[[#This Row],[Id Riesgo]]),"")</f>
        <v>0</v>
      </c>
      <c r="AE897" s="310">
        <f>IFERROR(_xlfn.MINIFS(Tabla135[Impacto residual],Tabla135[Id Riesgo],Tabla135[[#This Row],[Id Riesgo]]),"")</f>
        <v>0</v>
      </c>
      <c r="AF897" s="310" t="str" cm="1">
        <f t="array" ref="AF8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7" s="310" t="str" cm="1">
        <f t="array" ref="AG8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7" s="213"/>
      <c r="AJ897" s="801">
        <f>_xlfn.MINIFS(Tabla135[Probabilidad residual],Tabla135[Id Riesgo],Tabla135[[#This Row],[Id Riesgo]])</f>
        <v>0</v>
      </c>
      <c r="AK897" s="801">
        <f>_xlfn.MINIFS(Tabla135[Impacto residual],Tabla135[Id Riesgo],Tabla135[[#This Row],[Id Riesgo]])</f>
        <v>0</v>
      </c>
      <c r="AL897" s="801"/>
      <c r="AM897" s="801"/>
      <c r="AN897" s="213"/>
      <c r="AO897" s="213"/>
      <c r="AP897" s="213"/>
      <c r="AQ897" s="213"/>
      <c r="AR897" s="213"/>
      <c r="AS897" s="213"/>
      <c r="AT897" s="213"/>
      <c r="AU897" s="213"/>
      <c r="AV897" s="213"/>
      <c r="AW897" s="213"/>
      <c r="AX897" s="213"/>
      <c r="AY897" s="213"/>
    </row>
    <row r="898" spans="1:51" ht="14.6" x14ac:dyDescent="0.4">
      <c r="A898" s="783" t="str">
        <f>Tabla135[[#This Row],[Id Riesgo]]</f>
        <v>RC89</v>
      </c>
      <c r="B898" s="784" t="str">
        <f>Tabla135[[#This Row],[Riesgo]]</f>
        <v/>
      </c>
      <c r="C898" s="776" t="b">
        <f>Tabla135[[#This Row],[Identificado en paso 1 y 2?]]</f>
        <v>0</v>
      </c>
      <c r="D898" s="801" t="str">
        <f>_xlfn.XLOOKUP(Tabla135[[#This Row],[Id Riesgo]],Tabla13[Id Riesgo],Tabla13[Probabilidad],"",1)</f>
        <v/>
      </c>
      <c r="E898" s="801" t="str">
        <f>IF(C898=TRUE,_xlfn.XLOOKUP(Tabla135[[#This Row],[Id Riesgo]],Tabla13[Id Riesgo],Tabla13[Porcentaje Impacto],"",1),"")</f>
        <v/>
      </c>
      <c r="F898" s="290" t="str">
        <f t="shared" si="88"/>
        <v>RC89</v>
      </c>
      <c r="G898" s="414" t="b">
        <f>_xlfn.XLOOKUP(F898,Tabla13[Id Riesgo],Tabla13[Registro diligenciado],FALSE,1)</f>
        <v>0</v>
      </c>
      <c r="H898" s="290" t="str">
        <f>IF(G898,_xlfn.XLOOKUP(F898,Tabla6[Id Riesgo],Tabla6[DESCRIPCIÓN DEL RIESGO],FALSE,1),"")</f>
        <v/>
      </c>
      <c r="I898" s="327" t="str">
        <f>_xlfn.XLOOKUP(Tabla135[[#This Row],[Id Riesgo]],Tabla13[Id Riesgo],Tabla13[Probabilidad])</f>
        <v/>
      </c>
      <c r="J898" s="327" t="str">
        <f>_xlfn.XLOOKUP(Tabla135[[#This Row],[Id Riesgo]],Tabla13[Id Riesgo],Tabla13[Porcentaje Impacto],"",1)</f>
        <v/>
      </c>
      <c r="K898" s="311">
        <v>7</v>
      </c>
      <c r="L898" s="314"/>
      <c r="M898" s="314"/>
      <c r="N898" s="314"/>
      <c r="O898" s="295"/>
      <c r="P898" s="314"/>
      <c r="Q898" s="328" t="str">
        <f>_xlfn.TEXTJOIN(" ",TRUE,Tabla135[[#This Row],[Actividad - Acción ¿Qué?
Inicia con verbo]],Tabla135[[#This Row],[Complemento
(Observaciones o desviaciones)]])</f>
        <v/>
      </c>
      <c r="R898" s="295"/>
      <c r="S898" s="327" t="str">
        <f>_xlfn.XLOOKUP(Tabla135[[#This Row],[Tipo de control]],Tabla7[Tipo de control],Tabla7[Peso],"",1)</f>
        <v/>
      </c>
      <c r="T898" s="290" t="str">
        <f>_xlfn.XLOOKUP(Tabla135[[#This Row],[Tipo de control]],Tabla7[Tipo de control],Tabla7[Afectación matriz],"",1)</f>
        <v/>
      </c>
      <c r="U898" s="295"/>
      <c r="V898" s="327" t="str">
        <f>_xlfn.XLOOKUP(Tabla135[[#This Row],[Implementación]],Tabla11[Implementación],Tabla11[Peso],"",1)</f>
        <v/>
      </c>
      <c r="W898" s="295"/>
      <c r="X898" s="295"/>
      <c r="Y898" s="295"/>
      <c r="Z898" s="295"/>
      <c r="AA898" s="310" t="str">
        <f>IFERROR(Tabla135[[#This Row],[Peso del control]]+Tabla135[[#This Row],[Peso de la implementación]],"")</f>
        <v/>
      </c>
      <c r="AB898" s="310" t="str" cm="1">
        <f t="array" ref="AB898">IFERROR(IF(Tabla135[[#This Row],[Registro diligenciado]]=TRUE,_xlfn.IFS(AND(Tabla135[[#This Row],[No. de Control]]=1,Tabla135[[#This Row],[Desplazamiento en la Matriz]]="Probabilidad"),D898-(D898*Tabla135[[#This Row],[Valor del control]]),AND(Tabla135[[#This Row],[No. de Control]]&gt;1,Tabla135[[#This Row],[Desplazamiento en la Matriz]]="Probabilidad"),AB897-(AB897*Tabla135[[#This Row],[Valor del control]]),AND(Tabla135[[#This Row],[No. de Control]]=1,Tabla135[[#This Row],[Desplazamiento en la Matriz]]="Impacto"),D898,AND(Tabla135[[#This Row],[No. de Control]]&gt;1,Tabla135[[#This Row],[Desplazamiento en la Matriz]]="Impacto"),AB897),""),"")</f>
        <v/>
      </c>
      <c r="AC898" s="310" t="str" cm="1">
        <f t="array" ref="AC898">IFERROR(IF(Tabla135[[#This Row],[Registro diligenciado]]=TRUE,_xlfn.IFS(AND(Tabla135[[#This Row],[No. de Control]]=1,Tabla135[[#This Row],[Desplazamiento en la Matriz]]="Impacto"),E898-(E898*Tabla135[[#This Row],[Valor del control]]),AND(Tabla135[[#This Row],[No. de Control]]&gt;1,Tabla135[[#This Row],[Desplazamiento en la Matriz]]="Impacto"),AC897-(AC897*Tabla135[[#This Row],[Valor del control]]),AND(Tabla135[[#This Row],[No. de Control]]=1,Tabla135[[#This Row],[Desplazamiento en la Matriz]]="Probabilidad"),E898,AND(Tabla135[[#This Row],[No. de Control]]&gt;1,Tabla135[[#This Row],[Desplazamiento en la Matriz]]="Probabilidad"),AC897),""),"")</f>
        <v/>
      </c>
      <c r="AD898" s="310">
        <f>IFERROR(_xlfn.MINIFS(Tabla135[Probabilidad residual],Tabla135[Id Riesgo],Tabla135[[#This Row],[Id Riesgo]]),"")</f>
        <v>0</v>
      </c>
      <c r="AE898" s="310">
        <f>IFERROR(_xlfn.MINIFS(Tabla135[Impacto residual],Tabla135[Id Riesgo],Tabla135[[#This Row],[Id Riesgo]]),"")</f>
        <v>0</v>
      </c>
      <c r="AF898" s="310" t="str" cm="1">
        <f t="array" ref="AF8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8" s="310" t="str" cm="1">
        <f t="array" ref="AG8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8" s="213"/>
      <c r="AJ898" s="801">
        <f>_xlfn.MINIFS(Tabla135[Probabilidad residual],Tabla135[Id Riesgo],Tabla135[[#This Row],[Id Riesgo]])</f>
        <v>0</v>
      </c>
      <c r="AK898" s="801">
        <f>_xlfn.MINIFS(Tabla135[Impacto residual],Tabla135[Id Riesgo],Tabla135[[#This Row],[Id Riesgo]])</f>
        <v>0</v>
      </c>
      <c r="AL898" s="801"/>
      <c r="AM898" s="801"/>
      <c r="AN898" s="213"/>
      <c r="AO898" s="213"/>
      <c r="AP898" s="213"/>
      <c r="AQ898" s="213"/>
      <c r="AR898" s="213"/>
      <c r="AS898" s="213"/>
      <c r="AT898" s="213"/>
      <c r="AU898" s="213"/>
      <c r="AV898" s="213"/>
      <c r="AW898" s="213"/>
      <c r="AX898" s="213"/>
      <c r="AY898" s="213"/>
    </row>
    <row r="899" spans="1:51" ht="14.6" x14ac:dyDescent="0.4">
      <c r="A899" s="783" t="str">
        <f>Tabla135[[#This Row],[Id Riesgo]]</f>
        <v>RC89</v>
      </c>
      <c r="B899" s="784" t="str">
        <f>Tabla135[[#This Row],[Riesgo]]</f>
        <v/>
      </c>
      <c r="C899" s="776" t="b">
        <f>Tabla135[[#This Row],[Identificado en paso 1 y 2?]]</f>
        <v>0</v>
      </c>
      <c r="D899" s="801" t="str">
        <f>_xlfn.XLOOKUP(Tabla135[[#This Row],[Id Riesgo]],Tabla13[Id Riesgo],Tabla13[Probabilidad],"",1)</f>
        <v/>
      </c>
      <c r="E899" s="801" t="str">
        <f>IF(C899=TRUE,_xlfn.XLOOKUP(Tabla135[[#This Row],[Id Riesgo]],Tabla13[Id Riesgo],Tabla13[Porcentaje Impacto],"",1),"")</f>
        <v/>
      </c>
      <c r="F899" s="290" t="str">
        <f t="shared" si="88"/>
        <v>RC89</v>
      </c>
      <c r="G899" s="414" t="b">
        <f>_xlfn.XLOOKUP(F899,Tabla13[Id Riesgo],Tabla13[Registro diligenciado],FALSE,1)</f>
        <v>0</v>
      </c>
      <c r="H899" s="290" t="str">
        <f>IF(G899,_xlfn.XLOOKUP(F899,Tabla6[Id Riesgo],Tabla6[DESCRIPCIÓN DEL RIESGO],FALSE,1),"")</f>
        <v/>
      </c>
      <c r="I899" s="327" t="str">
        <f>_xlfn.XLOOKUP(Tabla135[[#This Row],[Id Riesgo]],Tabla13[Id Riesgo],Tabla13[Probabilidad])</f>
        <v/>
      </c>
      <c r="J899" s="327" t="str">
        <f>_xlfn.XLOOKUP(Tabla135[[#This Row],[Id Riesgo]],Tabla13[Id Riesgo],Tabla13[Porcentaje Impacto],"",1)</f>
        <v/>
      </c>
      <c r="K899" s="311">
        <v>8</v>
      </c>
      <c r="L899" s="314"/>
      <c r="M899" s="314"/>
      <c r="N899" s="314"/>
      <c r="O899" s="295"/>
      <c r="P899" s="314"/>
      <c r="Q899" s="328" t="str">
        <f>_xlfn.TEXTJOIN(" ",TRUE,Tabla135[[#This Row],[Actividad - Acción ¿Qué?
Inicia con verbo]],Tabla135[[#This Row],[Complemento
(Observaciones o desviaciones)]])</f>
        <v/>
      </c>
      <c r="R899" s="295"/>
      <c r="S899" s="327" t="str">
        <f>_xlfn.XLOOKUP(Tabla135[[#This Row],[Tipo de control]],Tabla7[Tipo de control],Tabla7[Peso],"",1)</f>
        <v/>
      </c>
      <c r="T899" s="290" t="str">
        <f>_xlfn.XLOOKUP(Tabla135[[#This Row],[Tipo de control]],Tabla7[Tipo de control],Tabla7[Afectación matriz],"",1)</f>
        <v/>
      </c>
      <c r="U899" s="295"/>
      <c r="V899" s="327" t="str">
        <f>_xlfn.XLOOKUP(Tabla135[[#This Row],[Implementación]],Tabla11[Implementación],Tabla11[Peso],"",1)</f>
        <v/>
      </c>
      <c r="W899" s="295"/>
      <c r="X899" s="295"/>
      <c r="Y899" s="295"/>
      <c r="Z899" s="295"/>
      <c r="AA899" s="310" t="str">
        <f>IFERROR(Tabla135[[#This Row],[Peso del control]]+Tabla135[[#This Row],[Peso de la implementación]],"")</f>
        <v/>
      </c>
      <c r="AB899" s="310" t="str" cm="1">
        <f t="array" ref="AB899">IFERROR(IF(Tabla135[[#This Row],[Registro diligenciado]]=TRUE,_xlfn.IFS(AND(Tabla135[[#This Row],[No. de Control]]=1,Tabla135[[#This Row],[Desplazamiento en la Matriz]]="Probabilidad"),D899-(D899*Tabla135[[#This Row],[Valor del control]]),AND(Tabla135[[#This Row],[No. de Control]]&gt;1,Tabla135[[#This Row],[Desplazamiento en la Matriz]]="Probabilidad"),AB898-(AB898*Tabla135[[#This Row],[Valor del control]]),AND(Tabla135[[#This Row],[No. de Control]]=1,Tabla135[[#This Row],[Desplazamiento en la Matriz]]="Impacto"),D899,AND(Tabla135[[#This Row],[No. de Control]]&gt;1,Tabla135[[#This Row],[Desplazamiento en la Matriz]]="Impacto"),AB898),""),"")</f>
        <v/>
      </c>
      <c r="AC899" s="310" t="str" cm="1">
        <f t="array" ref="AC899">IFERROR(IF(Tabla135[[#This Row],[Registro diligenciado]]=TRUE,_xlfn.IFS(AND(Tabla135[[#This Row],[No. de Control]]=1,Tabla135[[#This Row],[Desplazamiento en la Matriz]]="Impacto"),E899-(E899*Tabla135[[#This Row],[Valor del control]]),AND(Tabla135[[#This Row],[No. de Control]]&gt;1,Tabla135[[#This Row],[Desplazamiento en la Matriz]]="Impacto"),AC898-(AC898*Tabla135[[#This Row],[Valor del control]]),AND(Tabla135[[#This Row],[No. de Control]]=1,Tabla135[[#This Row],[Desplazamiento en la Matriz]]="Probabilidad"),E899,AND(Tabla135[[#This Row],[No. de Control]]&gt;1,Tabla135[[#This Row],[Desplazamiento en la Matriz]]="Probabilidad"),AC898),""),"")</f>
        <v/>
      </c>
      <c r="AD899" s="310">
        <f>IFERROR(_xlfn.MINIFS(Tabla135[Probabilidad residual],Tabla135[Id Riesgo],Tabla135[[#This Row],[Id Riesgo]]),"")</f>
        <v>0</v>
      </c>
      <c r="AE899" s="310">
        <f>IFERROR(_xlfn.MINIFS(Tabla135[Impacto residual],Tabla135[Id Riesgo],Tabla135[[#This Row],[Id Riesgo]]),"")</f>
        <v>0</v>
      </c>
      <c r="AF899" s="310" t="str" cm="1">
        <f t="array" ref="AF8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899" s="310" t="str" cm="1">
        <f t="array" ref="AG8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8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899" s="213"/>
      <c r="AJ899" s="801">
        <f>_xlfn.MINIFS(Tabla135[Probabilidad residual],Tabla135[Id Riesgo],Tabla135[[#This Row],[Id Riesgo]])</f>
        <v>0</v>
      </c>
      <c r="AK899" s="801">
        <f>_xlfn.MINIFS(Tabla135[Impacto residual],Tabla135[Id Riesgo],Tabla135[[#This Row],[Id Riesgo]])</f>
        <v>0</v>
      </c>
      <c r="AL899" s="801"/>
      <c r="AM899" s="801"/>
      <c r="AN899" s="213"/>
      <c r="AO899" s="213"/>
      <c r="AP899" s="213"/>
      <c r="AQ899" s="213"/>
      <c r="AR899" s="213"/>
      <c r="AS899" s="213"/>
      <c r="AT899" s="213"/>
      <c r="AU899" s="213"/>
      <c r="AV899" s="213"/>
      <c r="AW899" s="213"/>
      <c r="AX899" s="213"/>
      <c r="AY899" s="213"/>
    </row>
    <row r="900" spans="1:51" ht="14.6" x14ac:dyDescent="0.4">
      <c r="A900" s="783" t="str">
        <f>Tabla135[[#This Row],[Id Riesgo]]</f>
        <v>RC89</v>
      </c>
      <c r="B900" s="784" t="str">
        <f>Tabla135[[#This Row],[Riesgo]]</f>
        <v/>
      </c>
      <c r="C900" s="776" t="b">
        <f>Tabla135[[#This Row],[Identificado en paso 1 y 2?]]</f>
        <v>0</v>
      </c>
      <c r="D900" s="801" t="str">
        <f>_xlfn.XLOOKUP(Tabla135[[#This Row],[Id Riesgo]],Tabla13[Id Riesgo],Tabla13[Probabilidad],"",1)</f>
        <v/>
      </c>
      <c r="E900" s="801" t="str">
        <f>IF(C900=TRUE,_xlfn.XLOOKUP(Tabla135[[#This Row],[Id Riesgo]],Tabla13[Id Riesgo],Tabla13[Porcentaje Impacto],"",1),"")</f>
        <v/>
      </c>
      <c r="F900" s="290" t="str">
        <f t="shared" si="88"/>
        <v>RC89</v>
      </c>
      <c r="G900" s="414" t="b">
        <f>_xlfn.XLOOKUP(F900,Tabla13[Id Riesgo],Tabla13[Registro diligenciado],FALSE,1)</f>
        <v>0</v>
      </c>
      <c r="H900" s="290" t="str">
        <f>IF(G900,_xlfn.XLOOKUP(F900,Tabla6[Id Riesgo],Tabla6[DESCRIPCIÓN DEL RIESGO],FALSE,1),"")</f>
        <v/>
      </c>
      <c r="I900" s="327" t="str">
        <f>_xlfn.XLOOKUP(Tabla135[[#This Row],[Id Riesgo]],Tabla13[Id Riesgo],Tabla13[Probabilidad])</f>
        <v/>
      </c>
      <c r="J900" s="327" t="str">
        <f>_xlfn.XLOOKUP(Tabla135[[#This Row],[Id Riesgo]],Tabla13[Id Riesgo],Tabla13[Porcentaje Impacto],"",1)</f>
        <v/>
      </c>
      <c r="K900" s="311">
        <v>9</v>
      </c>
      <c r="L900" s="314"/>
      <c r="M900" s="314"/>
      <c r="N900" s="314"/>
      <c r="O900" s="295"/>
      <c r="P900" s="314"/>
      <c r="Q900" s="328" t="str">
        <f>_xlfn.TEXTJOIN(" ",TRUE,Tabla135[[#This Row],[Actividad - Acción ¿Qué?
Inicia con verbo]],Tabla135[[#This Row],[Complemento
(Observaciones o desviaciones)]])</f>
        <v/>
      </c>
      <c r="R900" s="295"/>
      <c r="S900" s="327" t="str">
        <f>_xlfn.XLOOKUP(Tabla135[[#This Row],[Tipo de control]],Tabla7[Tipo de control],Tabla7[Peso],"",1)</f>
        <v/>
      </c>
      <c r="T900" s="290" t="str">
        <f>_xlfn.XLOOKUP(Tabla135[[#This Row],[Tipo de control]],Tabla7[Tipo de control],Tabla7[Afectación matriz],"",1)</f>
        <v/>
      </c>
      <c r="U900" s="295"/>
      <c r="V900" s="327" t="str">
        <f>_xlfn.XLOOKUP(Tabla135[[#This Row],[Implementación]],Tabla11[Implementación],Tabla11[Peso],"",1)</f>
        <v/>
      </c>
      <c r="W900" s="295"/>
      <c r="X900" s="295"/>
      <c r="Y900" s="295"/>
      <c r="Z900" s="295"/>
      <c r="AA900" s="310" t="str">
        <f>IFERROR(Tabla135[[#This Row],[Peso del control]]+Tabla135[[#This Row],[Peso de la implementación]],"")</f>
        <v/>
      </c>
      <c r="AB900" s="310" t="str" cm="1">
        <f t="array" ref="AB900">IFERROR(IF(Tabla135[[#This Row],[Registro diligenciado]]=TRUE,_xlfn.IFS(AND(Tabla135[[#This Row],[No. de Control]]=1,Tabla135[[#This Row],[Desplazamiento en la Matriz]]="Probabilidad"),D900-(D900*Tabla135[[#This Row],[Valor del control]]),AND(Tabla135[[#This Row],[No. de Control]]&gt;1,Tabla135[[#This Row],[Desplazamiento en la Matriz]]="Probabilidad"),AB899-(AB899*Tabla135[[#This Row],[Valor del control]]),AND(Tabla135[[#This Row],[No. de Control]]=1,Tabla135[[#This Row],[Desplazamiento en la Matriz]]="Impacto"),D900,AND(Tabla135[[#This Row],[No. de Control]]&gt;1,Tabla135[[#This Row],[Desplazamiento en la Matriz]]="Impacto"),AB899),""),"")</f>
        <v/>
      </c>
      <c r="AC900" s="310" t="str" cm="1">
        <f t="array" ref="AC900">IFERROR(IF(Tabla135[[#This Row],[Registro diligenciado]]=TRUE,_xlfn.IFS(AND(Tabla135[[#This Row],[No. de Control]]=1,Tabla135[[#This Row],[Desplazamiento en la Matriz]]="Impacto"),E900-(E900*Tabla135[[#This Row],[Valor del control]]),AND(Tabla135[[#This Row],[No. de Control]]&gt;1,Tabla135[[#This Row],[Desplazamiento en la Matriz]]="Impacto"),AC899-(AC899*Tabla135[[#This Row],[Valor del control]]),AND(Tabla135[[#This Row],[No. de Control]]=1,Tabla135[[#This Row],[Desplazamiento en la Matriz]]="Probabilidad"),E900,AND(Tabla135[[#This Row],[No. de Control]]&gt;1,Tabla135[[#This Row],[Desplazamiento en la Matriz]]="Probabilidad"),AC899),""),"")</f>
        <v/>
      </c>
      <c r="AD900" s="310">
        <f>IFERROR(_xlfn.MINIFS(Tabla135[Probabilidad residual],Tabla135[Id Riesgo],Tabla135[[#This Row],[Id Riesgo]]),"")</f>
        <v>0</v>
      </c>
      <c r="AE900" s="310">
        <f>IFERROR(_xlfn.MINIFS(Tabla135[Impacto residual],Tabla135[Id Riesgo],Tabla135[[#This Row],[Id Riesgo]]),"")</f>
        <v>0</v>
      </c>
      <c r="AF900" s="310" t="str" cm="1">
        <f t="array" ref="AF9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0" s="310" t="str" cm="1">
        <f t="array" ref="AG9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0" s="213"/>
      <c r="AJ900" s="801">
        <f>_xlfn.MINIFS(Tabla135[Probabilidad residual],Tabla135[Id Riesgo],Tabla135[[#This Row],[Id Riesgo]])</f>
        <v>0</v>
      </c>
      <c r="AK900" s="801">
        <f>_xlfn.MINIFS(Tabla135[Impacto residual],Tabla135[Id Riesgo],Tabla135[[#This Row],[Id Riesgo]])</f>
        <v>0</v>
      </c>
      <c r="AL900" s="801"/>
      <c r="AM900" s="801"/>
      <c r="AN900" s="213"/>
      <c r="AO900" s="213"/>
      <c r="AP900" s="213"/>
      <c r="AQ900" s="213"/>
      <c r="AR900" s="213"/>
      <c r="AS900" s="213"/>
      <c r="AT900" s="213"/>
      <c r="AU900" s="213"/>
      <c r="AV900" s="213"/>
      <c r="AW900" s="213"/>
      <c r="AX900" s="213"/>
      <c r="AY900" s="213"/>
    </row>
    <row r="901" spans="1:51" ht="14.6" x14ac:dyDescent="0.4">
      <c r="A901" s="783" t="str">
        <f>Tabla135[[#This Row],[Id Riesgo]]</f>
        <v>RC89</v>
      </c>
      <c r="B901" s="784" t="str">
        <f>Tabla135[[#This Row],[Riesgo]]</f>
        <v/>
      </c>
      <c r="C901" s="776" t="b">
        <f>Tabla135[[#This Row],[Identificado en paso 1 y 2?]]</f>
        <v>0</v>
      </c>
      <c r="D901" s="801" t="str">
        <f>_xlfn.XLOOKUP(Tabla135[[#This Row],[Id Riesgo]],Tabla13[Id Riesgo],Tabla13[Probabilidad],"",1)</f>
        <v/>
      </c>
      <c r="E901" s="801" t="str">
        <f>IF(C901=TRUE,_xlfn.XLOOKUP(Tabla135[[#This Row],[Id Riesgo]],Tabla13[Id Riesgo],Tabla13[Porcentaje Impacto],"",1),"")</f>
        <v/>
      </c>
      <c r="F901" s="290" t="str">
        <f t="shared" si="88"/>
        <v>RC89</v>
      </c>
      <c r="G901" s="414" t="b">
        <f>_xlfn.XLOOKUP(F901,Tabla13[Id Riesgo],Tabla13[Registro diligenciado],FALSE,1)</f>
        <v>0</v>
      </c>
      <c r="H901" s="290" t="str">
        <f>IF(G901,_xlfn.XLOOKUP(F901,Tabla6[Id Riesgo],Tabla6[DESCRIPCIÓN DEL RIESGO],FALSE,1),"")</f>
        <v/>
      </c>
      <c r="I901" s="327" t="str">
        <f>_xlfn.XLOOKUP(Tabla135[[#This Row],[Id Riesgo]],Tabla13[Id Riesgo],Tabla13[Probabilidad])</f>
        <v/>
      </c>
      <c r="J901" s="327" t="str">
        <f>_xlfn.XLOOKUP(Tabla135[[#This Row],[Id Riesgo]],Tabla13[Id Riesgo],Tabla13[Porcentaje Impacto],"",1)</f>
        <v/>
      </c>
      <c r="K901" s="311">
        <v>10</v>
      </c>
      <c r="L901" s="314"/>
      <c r="M901" s="314"/>
      <c r="N901" s="314"/>
      <c r="O901" s="295"/>
      <c r="P901" s="314"/>
      <c r="Q901" s="328" t="str">
        <f>_xlfn.TEXTJOIN(" ",TRUE,Tabla135[[#This Row],[Actividad - Acción ¿Qué?
Inicia con verbo]],Tabla135[[#This Row],[Complemento
(Observaciones o desviaciones)]])</f>
        <v/>
      </c>
      <c r="R901" s="295"/>
      <c r="S901" s="327" t="str">
        <f>_xlfn.XLOOKUP(Tabla135[[#This Row],[Tipo de control]],Tabla7[Tipo de control],Tabla7[Peso],"",1)</f>
        <v/>
      </c>
      <c r="T901" s="290" t="str">
        <f>_xlfn.XLOOKUP(Tabla135[[#This Row],[Tipo de control]],Tabla7[Tipo de control],Tabla7[Afectación matriz],"",1)</f>
        <v/>
      </c>
      <c r="U901" s="295"/>
      <c r="V901" s="327" t="str">
        <f>_xlfn.XLOOKUP(Tabla135[[#This Row],[Implementación]],Tabla11[Implementación],Tabla11[Peso],"",1)</f>
        <v/>
      </c>
      <c r="W901" s="295"/>
      <c r="X901" s="295"/>
      <c r="Y901" s="295"/>
      <c r="Z901" s="295"/>
      <c r="AA901" s="310" t="str">
        <f>IFERROR(Tabla135[[#This Row],[Peso del control]]+Tabla135[[#This Row],[Peso de la implementación]],"")</f>
        <v/>
      </c>
      <c r="AB901" s="310" t="str" cm="1">
        <f t="array" ref="AB901">IFERROR(IF(Tabla135[[#This Row],[Registro diligenciado]]=TRUE,_xlfn.IFS(AND(Tabla135[[#This Row],[No. de Control]]=1,Tabla135[[#This Row],[Desplazamiento en la Matriz]]="Probabilidad"),D901-(D901*Tabla135[[#This Row],[Valor del control]]),AND(Tabla135[[#This Row],[No. de Control]]&gt;1,Tabla135[[#This Row],[Desplazamiento en la Matriz]]="Probabilidad"),AB900-(AB900*Tabla135[[#This Row],[Valor del control]]),AND(Tabla135[[#This Row],[No. de Control]]=1,Tabla135[[#This Row],[Desplazamiento en la Matriz]]="Impacto"),D901,AND(Tabla135[[#This Row],[No. de Control]]&gt;1,Tabla135[[#This Row],[Desplazamiento en la Matriz]]="Impacto"),AB900),""),"")</f>
        <v/>
      </c>
      <c r="AC901" s="310" t="str" cm="1">
        <f t="array" ref="AC901">IFERROR(IF(Tabla135[[#This Row],[Registro diligenciado]]=TRUE,_xlfn.IFS(AND(Tabla135[[#This Row],[No. de Control]]=1,Tabla135[[#This Row],[Desplazamiento en la Matriz]]="Impacto"),E901-(E901*Tabla135[[#This Row],[Valor del control]]),AND(Tabla135[[#This Row],[No. de Control]]&gt;1,Tabla135[[#This Row],[Desplazamiento en la Matriz]]="Impacto"),AC900-(AC900*Tabla135[[#This Row],[Valor del control]]),AND(Tabla135[[#This Row],[No. de Control]]=1,Tabla135[[#This Row],[Desplazamiento en la Matriz]]="Probabilidad"),E901,AND(Tabla135[[#This Row],[No. de Control]]&gt;1,Tabla135[[#This Row],[Desplazamiento en la Matriz]]="Probabilidad"),AC900),""),"")</f>
        <v/>
      </c>
      <c r="AD901" s="310">
        <f>IFERROR(_xlfn.MINIFS(Tabla135[Probabilidad residual],Tabla135[Id Riesgo],Tabla135[[#This Row],[Id Riesgo]]),"")</f>
        <v>0</v>
      </c>
      <c r="AE901" s="310">
        <f>IFERROR(_xlfn.MINIFS(Tabla135[Impacto residual],Tabla135[Id Riesgo],Tabla135[[#This Row],[Id Riesgo]]),"")</f>
        <v>0</v>
      </c>
      <c r="AF901" s="310" t="str" cm="1">
        <f t="array" ref="AF9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1" s="310" t="str" cm="1">
        <f t="array" ref="AG9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1" s="213"/>
      <c r="AJ901" s="801">
        <f>_xlfn.MINIFS(Tabla135[Probabilidad residual],Tabla135[Id Riesgo],Tabla135[[#This Row],[Id Riesgo]])</f>
        <v>0</v>
      </c>
      <c r="AK901" s="801">
        <f>_xlfn.MINIFS(Tabla135[Impacto residual],Tabla135[Id Riesgo],Tabla135[[#This Row],[Id Riesgo]])</f>
        <v>0</v>
      </c>
      <c r="AL901" s="801"/>
      <c r="AM901" s="801"/>
      <c r="AN901" s="213"/>
      <c r="AO901" s="213"/>
      <c r="AP901" s="213"/>
      <c r="AQ901" s="213"/>
      <c r="AR901" s="213"/>
      <c r="AS901" s="213"/>
      <c r="AT901" s="213"/>
      <c r="AU901" s="213"/>
      <c r="AV901" s="213"/>
      <c r="AW901" s="213"/>
      <c r="AX901" s="213"/>
      <c r="AY901" s="213"/>
    </row>
    <row r="902" spans="1:51" ht="14.6" x14ac:dyDescent="0.4">
      <c r="A902" s="783" t="str">
        <f>Tabla135[[#This Row],[Id Riesgo]]</f>
        <v>RC90</v>
      </c>
      <c r="B902" s="784" t="str">
        <f>Tabla135[[#This Row],[Riesgo]]</f>
        <v/>
      </c>
      <c r="C902" s="776" t="b">
        <f>Tabla135[[#This Row],[Identificado en paso 1 y 2?]]</f>
        <v>0</v>
      </c>
      <c r="D902" s="801" t="str">
        <f>_xlfn.XLOOKUP(Tabla135[[#This Row],[Id Riesgo]],Tabla13[Id Riesgo],Tabla13[Probabilidad],"",1)</f>
        <v/>
      </c>
      <c r="E902" s="801" t="str">
        <f>IF(C902=TRUE,_xlfn.XLOOKUP(Tabla135[[#This Row],[Id Riesgo]],Tabla13[Id Riesgo],Tabla13[Porcentaje Impacto],"",1),"")</f>
        <v/>
      </c>
      <c r="F902" s="290" t="s">
        <v>681</v>
      </c>
      <c r="G902" s="414" t="b">
        <f>_xlfn.XLOOKUP(F902,Tabla13[Id Riesgo],Tabla13[Registro diligenciado],FALSE,1)</f>
        <v>0</v>
      </c>
      <c r="H902" s="290" t="str">
        <f>IF(G902,_xlfn.XLOOKUP(F902,Tabla6[Id Riesgo],Tabla6[DESCRIPCIÓN DEL RIESGO],FALSE,1),"")</f>
        <v/>
      </c>
      <c r="I902" s="327" t="str">
        <f>_xlfn.XLOOKUP(Tabla135[[#This Row],[Id Riesgo]],Tabla13[Id Riesgo],Tabla13[Probabilidad])</f>
        <v/>
      </c>
      <c r="J902" s="327" t="str">
        <f>_xlfn.XLOOKUP(Tabla135[[#This Row],[Id Riesgo]],Tabla13[Id Riesgo],Tabla13[Porcentaje Impacto],"",1)</f>
        <v/>
      </c>
      <c r="K902" s="311">
        <v>1</v>
      </c>
      <c r="L902" s="314"/>
      <c r="M902" s="314"/>
      <c r="N902" s="314"/>
      <c r="O902" s="295"/>
      <c r="P902" s="314"/>
      <c r="Q902" s="328" t="str">
        <f>_xlfn.TEXTJOIN(" ",TRUE,Tabla135[[#This Row],[Actividad - Acción ¿Qué?
Inicia con verbo]],Tabla135[[#This Row],[Complemento
(Observaciones o desviaciones)]])</f>
        <v/>
      </c>
      <c r="R902" s="295"/>
      <c r="S902" s="327" t="str">
        <f>_xlfn.XLOOKUP(Tabla135[[#This Row],[Tipo de control]],Tabla7[Tipo de control],Tabla7[Peso],"",1)</f>
        <v/>
      </c>
      <c r="T902" s="290" t="str">
        <f>_xlfn.XLOOKUP(Tabla135[[#This Row],[Tipo de control]],Tabla7[Tipo de control],Tabla7[Afectación matriz],"",1)</f>
        <v/>
      </c>
      <c r="U902" s="295"/>
      <c r="V902" s="327" t="str">
        <f>_xlfn.XLOOKUP(Tabla135[[#This Row],[Implementación]],Tabla11[Implementación],Tabla11[Peso],"",1)</f>
        <v/>
      </c>
      <c r="W902" s="295"/>
      <c r="X902" s="295"/>
      <c r="Y902" s="295"/>
      <c r="Z902" s="295"/>
      <c r="AA902" s="310" t="str">
        <f>IFERROR(Tabla135[[#This Row],[Peso del control]]+Tabla135[[#This Row],[Peso de la implementación]],"")</f>
        <v/>
      </c>
      <c r="AB902" s="310" t="str" cm="1">
        <f t="array" ref="AB902">IFERROR(IF(Tabla135[[#This Row],[Registro diligenciado]]=TRUE,_xlfn.IFS(AND(Tabla135[[#This Row],[No. de Control]]=1,Tabla135[[#This Row],[Desplazamiento en la Matriz]]="Probabilidad"),D902-(D902*Tabla135[[#This Row],[Valor del control]]),AND(Tabla135[[#This Row],[No. de Control]]&gt;1,Tabla135[[#This Row],[Desplazamiento en la Matriz]]="Probabilidad"),AB901-(AB901*Tabla135[[#This Row],[Valor del control]]),AND(Tabla135[[#This Row],[No. de Control]]=1,Tabla135[[#This Row],[Desplazamiento en la Matriz]]="Impacto"),D902,AND(Tabla135[[#This Row],[No. de Control]]&gt;1,Tabla135[[#This Row],[Desplazamiento en la Matriz]]="Impacto"),AB901),""),"")</f>
        <v/>
      </c>
      <c r="AC902" s="310" t="str" cm="1">
        <f t="array" ref="AC902">IFERROR(IF(Tabla135[[#This Row],[Registro diligenciado]]=TRUE,_xlfn.IFS(AND(Tabla135[[#This Row],[No. de Control]]=1,Tabla135[[#This Row],[Desplazamiento en la Matriz]]="Impacto"),E902-(E902*Tabla135[[#This Row],[Valor del control]]),AND(Tabla135[[#This Row],[No. de Control]]&gt;1,Tabla135[[#This Row],[Desplazamiento en la Matriz]]="Impacto"),AC901-(AC901*Tabla135[[#This Row],[Valor del control]]),AND(Tabla135[[#This Row],[No. de Control]]=1,Tabla135[[#This Row],[Desplazamiento en la Matriz]]="Probabilidad"),E902,AND(Tabla135[[#This Row],[No. de Control]]&gt;1,Tabla135[[#This Row],[Desplazamiento en la Matriz]]="Probabilidad"),AC901),""),"")</f>
        <v/>
      </c>
      <c r="AD902" s="310">
        <f>IFERROR(_xlfn.MINIFS(Tabla135[Probabilidad residual],Tabla135[Id Riesgo],Tabla135[[#This Row],[Id Riesgo]]),"")</f>
        <v>0</v>
      </c>
      <c r="AE902" s="310">
        <f>IFERROR(_xlfn.MINIFS(Tabla135[Impacto residual],Tabla135[Id Riesgo],Tabla135[[#This Row],[Id Riesgo]]),"")</f>
        <v>0</v>
      </c>
      <c r="AF902" s="310" t="str" cm="1">
        <f t="array" ref="AF9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2" s="310" t="str" cm="1">
        <f t="array" ref="AG9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2" s="213"/>
      <c r="AJ902" s="801">
        <f>_xlfn.MINIFS(Tabla135[Probabilidad residual],Tabla135[Id Riesgo],Tabla135[[#This Row],[Id Riesgo]])</f>
        <v>0</v>
      </c>
      <c r="AK902" s="801">
        <f>_xlfn.MINIFS(Tabla135[Impacto residual],Tabla135[Id Riesgo],Tabla135[[#This Row],[Id Riesgo]])</f>
        <v>0</v>
      </c>
      <c r="AL902" s="801" t="str" cm="1">
        <f t="array" ref="AL902">IFERROR(_xlfn.IFS(AND(AJ902&gt;=CONFIGURACIÓN!$BF$6,AJ902&lt;=CONFIGURACIÓN!$BG$6),CONFIGURACIÓN!$BE$6,AND(AJ902&gt;=CONFIGURACIÓN!$BF$7,AJ902&lt;=CONFIGURACIÓN!$BG$7),CONFIGURACIÓN!$BE$7,AND(AJ902&gt;=CONFIGURACIÓN!$BF$8,AJ902&lt;=CONFIGURACIÓN!$BG$8),CONFIGURACIÓN!$BE$8,AND(AJ902&gt;=CONFIGURACIÓN!$BF$9,AJ902&lt;=CONFIGURACIÓN!$BG$9),CONFIGURACIÓN!$BE$9,AND(AJ902&gt;=CONFIGURACIÓN!$BF$10,AJ902&lt;=CONFIGURACIÓN!$BG$10),CONFIGURACIÓN!$BE$10),"")</f>
        <v/>
      </c>
      <c r="AM902" s="801" t="str" cm="1">
        <f t="array" ref="AM902">IFERROR(_xlfn.IFS(AND(AK902&gt;=CONFIGURACIÓN!$BJ$6,AK902&lt;=CONFIGURACIÓN!$BK$6),CONFIGURACIÓN!$BI$6,AND(AK902&gt;=CONFIGURACIÓN!$BJ$7,AK902&lt;=CONFIGURACIÓN!$BK$7),CONFIGURACIÓN!$BI$7,AND(AK902&gt;=CONFIGURACIÓN!$BJ$8,AK902&lt;=CONFIGURACIÓN!$BK$8),CONFIGURACIÓN!$BI$8,AND(AK902&gt;=CONFIGURACIÓN!$BJ$9,AK902&lt;=CONFIGURACIÓN!$BK$9),CONFIGURACIÓN!$BI$9,AND(AK902&gt;=CONFIGURACIÓN!$BJ$10,AK902&lt;=CONFIGURACIÓN!$BK$10),CONFIGURACIÓN!$BI$10),"")</f>
        <v/>
      </c>
      <c r="AN902" s="213"/>
      <c r="AO902" s="213"/>
      <c r="AP902" s="213"/>
      <c r="AQ902" s="213"/>
      <c r="AR902" s="213"/>
      <c r="AS902" s="213"/>
      <c r="AT902" s="213"/>
      <c r="AU902" s="213"/>
      <c r="AV902" s="213"/>
      <c r="AW902" s="213"/>
      <c r="AX902" s="213"/>
      <c r="AY902" s="213"/>
    </row>
    <row r="903" spans="1:51" ht="14.6" x14ac:dyDescent="0.4">
      <c r="A903" s="783" t="str">
        <f>Tabla135[[#This Row],[Id Riesgo]]</f>
        <v>RC90</v>
      </c>
      <c r="B903" s="784" t="str">
        <f>Tabla135[[#This Row],[Riesgo]]</f>
        <v/>
      </c>
      <c r="C903" s="776" t="b">
        <f>Tabla135[[#This Row],[Identificado en paso 1 y 2?]]</f>
        <v>0</v>
      </c>
      <c r="D903" s="801" t="str">
        <f>_xlfn.XLOOKUP(Tabla135[[#This Row],[Id Riesgo]],Tabla13[Id Riesgo],Tabla13[Probabilidad],"",1)</f>
        <v/>
      </c>
      <c r="E903" s="801" t="str">
        <f>IF(C903=TRUE,_xlfn.XLOOKUP(Tabla135[[#This Row],[Id Riesgo]],Tabla13[Id Riesgo],Tabla13[Porcentaje Impacto],"",1),"")</f>
        <v/>
      </c>
      <c r="F903" s="290" t="str">
        <f t="shared" ref="F903:F911" si="89">F902</f>
        <v>RC90</v>
      </c>
      <c r="G903" s="414" t="b">
        <f>_xlfn.XLOOKUP(F903,Tabla13[Id Riesgo],Tabla13[Registro diligenciado],FALSE,1)</f>
        <v>0</v>
      </c>
      <c r="H903" s="290" t="str">
        <f>IF(G903,_xlfn.XLOOKUP(F903,Tabla6[Id Riesgo],Tabla6[DESCRIPCIÓN DEL RIESGO],FALSE,1),"")</f>
        <v/>
      </c>
      <c r="I903" s="327" t="str">
        <f>_xlfn.XLOOKUP(Tabla135[[#This Row],[Id Riesgo]],Tabla13[Id Riesgo],Tabla13[Probabilidad])</f>
        <v/>
      </c>
      <c r="J903" s="327" t="str">
        <f>_xlfn.XLOOKUP(Tabla135[[#This Row],[Id Riesgo]],Tabla13[Id Riesgo],Tabla13[Porcentaje Impacto],"",1)</f>
        <v/>
      </c>
      <c r="K903" s="311">
        <v>2</v>
      </c>
      <c r="L903" s="314"/>
      <c r="M903" s="314"/>
      <c r="N903" s="314"/>
      <c r="O903" s="295"/>
      <c r="P903" s="314"/>
      <c r="Q903" s="328" t="str">
        <f>_xlfn.TEXTJOIN(" ",TRUE,Tabla135[[#This Row],[Actividad - Acción ¿Qué?
Inicia con verbo]],Tabla135[[#This Row],[Complemento
(Observaciones o desviaciones)]])</f>
        <v/>
      </c>
      <c r="R903" s="295"/>
      <c r="S903" s="327" t="str">
        <f>_xlfn.XLOOKUP(Tabla135[[#This Row],[Tipo de control]],Tabla7[Tipo de control],Tabla7[Peso],"",1)</f>
        <v/>
      </c>
      <c r="T903" s="290" t="str">
        <f>_xlfn.XLOOKUP(Tabla135[[#This Row],[Tipo de control]],Tabla7[Tipo de control],Tabla7[Afectación matriz],"",1)</f>
        <v/>
      </c>
      <c r="U903" s="295"/>
      <c r="V903" s="327" t="str">
        <f>_xlfn.XLOOKUP(Tabla135[[#This Row],[Implementación]],Tabla11[Implementación],Tabla11[Peso],"",1)</f>
        <v/>
      </c>
      <c r="W903" s="295"/>
      <c r="X903" s="295"/>
      <c r="Y903" s="295"/>
      <c r="Z903" s="295"/>
      <c r="AA903" s="310" t="str">
        <f>IFERROR(Tabla135[[#This Row],[Peso del control]]+Tabla135[[#This Row],[Peso de la implementación]],"")</f>
        <v/>
      </c>
      <c r="AB903" s="310" t="str" cm="1">
        <f t="array" ref="AB903">IFERROR(IF(Tabla135[[#This Row],[Registro diligenciado]]=TRUE,_xlfn.IFS(AND(Tabla135[[#This Row],[No. de Control]]=1,Tabla135[[#This Row],[Desplazamiento en la Matriz]]="Probabilidad"),D903-(D903*Tabla135[[#This Row],[Valor del control]]),AND(Tabla135[[#This Row],[No. de Control]]&gt;1,Tabla135[[#This Row],[Desplazamiento en la Matriz]]="Probabilidad"),AB902-(AB902*Tabla135[[#This Row],[Valor del control]]),AND(Tabla135[[#This Row],[No. de Control]]=1,Tabla135[[#This Row],[Desplazamiento en la Matriz]]="Impacto"),D903,AND(Tabla135[[#This Row],[No. de Control]]&gt;1,Tabla135[[#This Row],[Desplazamiento en la Matriz]]="Impacto"),AB902),""),"")</f>
        <v/>
      </c>
      <c r="AC903" s="310" t="str" cm="1">
        <f t="array" ref="AC903">IFERROR(IF(Tabla135[[#This Row],[Registro diligenciado]]=TRUE,_xlfn.IFS(AND(Tabla135[[#This Row],[No. de Control]]=1,Tabla135[[#This Row],[Desplazamiento en la Matriz]]="Impacto"),E903-(E903*Tabla135[[#This Row],[Valor del control]]),AND(Tabla135[[#This Row],[No. de Control]]&gt;1,Tabla135[[#This Row],[Desplazamiento en la Matriz]]="Impacto"),AC902-(AC902*Tabla135[[#This Row],[Valor del control]]),AND(Tabla135[[#This Row],[No. de Control]]=1,Tabla135[[#This Row],[Desplazamiento en la Matriz]]="Probabilidad"),E903,AND(Tabla135[[#This Row],[No. de Control]]&gt;1,Tabla135[[#This Row],[Desplazamiento en la Matriz]]="Probabilidad"),AC902),""),"")</f>
        <v/>
      </c>
      <c r="AD903" s="310">
        <f>IFERROR(_xlfn.MINIFS(Tabla135[Probabilidad residual],Tabla135[Id Riesgo],Tabla135[[#This Row],[Id Riesgo]]),"")</f>
        <v>0</v>
      </c>
      <c r="AE903" s="310">
        <f>IFERROR(_xlfn.MINIFS(Tabla135[Impacto residual],Tabla135[Id Riesgo],Tabla135[[#This Row],[Id Riesgo]]),"")</f>
        <v>0</v>
      </c>
      <c r="AF903" s="310" t="str" cm="1">
        <f t="array" ref="AF9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3" s="310" t="str" cm="1">
        <f t="array" ref="AG9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3" s="213"/>
      <c r="AJ903" s="801">
        <f>_xlfn.MINIFS(Tabla135[Probabilidad residual],Tabla135[Id Riesgo],Tabla135[[#This Row],[Id Riesgo]])</f>
        <v>0</v>
      </c>
      <c r="AK903" s="801">
        <f>_xlfn.MINIFS(Tabla135[Impacto residual],Tabla135[Id Riesgo],Tabla135[[#This Row],[Id Riesgo]])</f>
        <v>0</v>
      </c>
      <c r="AL903" s="801"/>
      <c r="AM903" s="801"/>
      <c r="AN903" s="213"/>
      <c r="AO903" s="213"/>
      <c r="AP903" s="213"/>
      <c r="AQ903" s="213"/>
      <c r="AR903" s="213"/>
      <c r="AS903" s="213"/>
      <c r="AT903" s="213"/>
      <c r="AU903" s="213"/>
      <c r="AV903" s="213"/>
      <c r="AW903" s="213"/>
      <c r="AX903" s="213"/>
      <c r="AY903" s="213"/>
    </row>
    <row r="904" spans="1:51" ht="14.6" x14ac:dyDescent="0.4">
      <c r="A904" s="783" t="str">
        <f>Tabla135[[#This Row],[Id Riesgo]]</f>
        <v>RC90</v>
      </c>
      <c r="B904" s="784" t="str">
        <f>Tabla135[[#This Row],[Riesgo]]</f>
        <v/>
      </c>
      <c r="C904" s="776" t="b">
        <f>Tabla135[[#This Row],[Identificado en paso 1 y 2?]]</f>
        <v>0</v>
      </c>
      <c r="D904" s="801" t="str">
        <f>_xlfn.XLOOKUP(Tabla135[[#This Row],[Id Riesgo]],Tabla13[Id Riesgo],Tabla13[Probabilidad],"",1)</f>
        <v/>
      </c>
      <c r="E904" s="801" t="str">
        <f>IF(C904=TRUE,_xlfn.XLOOKUP(Tabla135[[#This Row],[Id Riesgo]],Tabla13[Id Riesgo],Tabla13[Porcentaje Impacto],"",1),"")</f>
        <v/>
      </c>
      <c r="F904" s="290" t="str">
        <f t="shared" si="89"/>
        <v>RC90</v>
      </c>
      <c r="G904" s="414" t="b">
        <f>_xlfn.XLOOKUP(F904,Tabla13[Id Riesgo],Tabla13[Registro diligenciado],FALSE,1)</f>
        <v>0</v>
      </c>
      <c r="H904" s="290" t="str">
        <f>IF(G904,_xlfn.XLOOKUP(F904,Tabla6[Id Riesgo],Tabla6[DESCRIPCIÓN DEL RIESGO],FALSE,1),"")</f>
        <v/>
      </c>
      <c r="I904" s="327" t="str">
        <f>_xlfn.XLOOKUP(Tabla135[[#This Row],[Id Riesgo]],Tabla13[Id Riesgo],Tabla13[Probabilidad])</f>
        <v/>
      </c>
      <c r="J904" s="327" t="str">
        <f>_xlfn.XLOOKUP(Tabla135[[#This Row],[Id Riesgo]],Tabla13[Id Riesgo],Tabla13[Porcentaje Impacto],"",1)</f>
        <v/>
      </c>
      <c r="K904" s="311">
        <v>3</v>
      </c>
      <c r="L904" s="314"/>
      <c r="M904" s="314"/>
      <c r="N904" s="314"/>
      <c r="O904" s="295"/>
      <c r="P904" s="314"/>
      <c r="Q904" s="328" t="str">
        <f>_xlfn.TEXTJOIN(" ",TRUE,Tabla135[[#This Row],[Actividad - Acción ¿Qué?
Inicia con verbo]],Tabla135[[#This Row],[Complemento
(Observaciones o desviaciones)]])</f>
        <v/>
      </c>
      <c r="R904" s="295"/>
      <c r="S904" s="327" t="str">
        <f>_xlfn.XLOOKUP(Tabla135[[#This Row],[Tipo de control]],Tabla7[Tipo de control],Tabla7[Peso],"",1)</f>
        <v/>
      </c>
      <c r="T904" s="290" t="str">
        <f>_xlfn.XLOOKUP(Tabla135[[#This Row],[Tipo de control]],Tabla7[Tipo de control],Tabla7[Afectación matriz],"",1)</f>
        <v/>
      </c>
      <c r="U904" s="295"/>
      <c r="V904" s="327" t="str">
        <f>_xlfn.XLOOKUP(Tabla135[[#This Row],[Implementación]],Tabla11[Implementación],Tabla11[Peso],"",1)</f>
        <v/>
      </c>
      <c r="W904" s="295"/>
      <c r="X904" s="295"/>
      <c r="Y904" s="295"/>
      <c r="Z904" s="295"/>
      <c r="AA904" s="310" t="str">
        <f>IFERROR(Tabla135[[#This Row],[Peso del control]]+Tabla135[[#This Row],[Peso de la implementación]],"")</f>
        <v/>
      </c>
      <c r="AB904" s="310" t="str" cm="1">
        <f t="array" ref="AB904">IFERROR(IF(Tabla135[[#This Row],[Registro diligenciado]]=TRUE,_xlfn.IFS(AND(Tabla135[[#This Row],[No. de Control]]=1,Tabla135[[#This Row],[Desplazamiento en la Matriz]]="Probabilidad"),D904-(D904*Tabla135[[#This Row],[Valor del control]]),AND(Tabla135[[#This Row],[No. de Control]]&gt;1,Tabla135[[#This Row],[Desplazamiento en la Matriz]]="Probabilidad"),AB903-(AB903*Tabla135[[#This Row],[Valor del control]]),AND(Tabla135[[#This Row],[No. de Control]]=1,Tabla135[[#This Row],[Desplazamiento en la Matriz]]="Impacto"),D904,AND(Tabla135[[#This Row],[No. de Control]]&gt;1,Tabla135[[#This Row],[Desplazamiento en la Matriz]]="Impacto"),AB903),""),"")</f>
        <v/>
      </c>
      <c r="AC904" s="310" t="str" cm="1">
        <f t="array" ref="AC904">IFERROR(IF(Tabla135[[#This Row],[Registro diligenciado]]=TRUE,_xlfn.IFS(AND(Tabla135[[#This Row],[No. de Control]]=1,Tabla135[[#This Row],[Desplazamiento en la Matriz]]="Impacto"),E904-(E904*Tabla135[[#This Row],[Valor del control]]),AND(Tabla135[[#This Row],[No. de Control]]&gt;1,Tabla135[[#This Row],[Desplazamiento en la Matriz]]="Impacto"),AC903-(AC903*Tabla135[[#This Row],[Valor del control]]),AND(Tabla135[[#This Row],[No. de Control]]=1,Tabla135[[#This Row],[Desplazamiento en la Matriz]]="Probabilidad"),E904,AND(Tabla135[[#This Row],[No. de Control]]&gt;1,Tabla135[[#This Row],[Desplazamiento en la Matriz]]="Probabilidad"),AC903),""),"")</f>
        <v/>
      </c>
      <c r="AD904" s="310">
        <f>IFERROR(_xlfn.MINIFS(Tabla135[Probabilidad residual],Tabla135[Id Riesgo],Tabla135[[#This Row],[Id Riesgo]]),"")</f>
        <v>0</v>
      </c>
      <c r="AE904" s="310">
        <f>IFERROR(_xlfn.MINIFS(Tabla135[Impacto residual],Tabla135[Id Riesgo],Tabla135[[#This Row],[Id Riesgo]]),"")</f>
        <v>0</v>
      </c>
      <c r="AF904" s="310" t="str" cm="1">
        <f t="array" ref="AF9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4" s="310" t="str" cm="1">
        <f t="array" ref="AG9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4" s="213"/>
      <c r="AJ904" s="801">
        <f>_xlfn.MINIFS(Tabla135[Probabilidad residual],Tabla135[Id Riesgo],Tabla135[[#This Row],[Id Riesgo]])</f>
        <v>0</v>
      </c>
      <c r="AK904" s="801">
        <f>_xlfn.MINIFS(Tabla135[Impacto residual],Tabla135[Id Riesgo],Tabla135[[#This Row],[Id Riesgo]])</f>
        <v>0</v>
      </c>
      <c r="AL904" s="801"/>
      <c r="AM904" s="801"/>
      <c r="AN904" s="213"/>
      <c r="AO904" s="213"/>
      <c r="AP904" s="213"/>
      <c r="AQ904" s="213"/>
      <c r="AR904" s="213"/>
      <c r="AS904" s="213"/>
      <c r="AT904" s="213"/>
      <c r="AU904" s="213"/>
      <c r="AV904" s="213"/>
      <c r="AW904" s="213"/>
      <c r="AX904" s="213"/>
      <c r="AY904" s="213"/>
    </row>
    <row r="905" spans="1:51" ht="14.6" x14ac:dyDescent="0.4">
      <c r="A905" s="783" t="str">
        <f>Tabla135[[#This Row],[Id Riesgo]]</f>
        <v>RC90</v>
      </c>
      <c r="B905" s="784" t="str">
        <f>Tabla135[[#This Row],[Riesgo]]</f>
        <v/>
      </c>
      <c r="C905" s="776" t="b">
        <f>Tabla135[[#This Row],[Identificado en paso 1 y 2?]]</f>
        <v>0</v>
      </c>
      <c r="D905" s="801" t="str">
        <f>_xlfn.XLOOKUP(Tabla135[[#This Row],[Id Riesgo]],Tabla13[Id Riesgo],Tabla13[Probabilidad],"",1)</f>
        <v/>
      </c>
      <c r="E905" s="801" t="str">
        <f>IF(C905=TRUE,_xlfn.XLOOKUP(Tabla135[[#This Row],[Id Riesgo]],Tabla13[Id Riesgo],Tabla13[Porcentaje Impacto],"",1),"")</f>
        <v/>
      </c>
      <c r="F905" s="290" t="str">
        <f t="shared" si="89"/>
        <v>RC90</v>
      </c>
      <c r="G905" s="414" t="b">
        <f>_xlfn.XLOOKUP(F905,Tabla13[Id Riesgo],Tabla13[Registro diligenciado],FALSE,1)</f>
        <v>0</v>
      </c>
      <c r="H905" s="290" t="str">
        <f>IF(G905,_xlfn.XLOOKUP(F905,Tabla6[Id Riesgo],Tabla6[DESCRIPCIÓN DEL RIESGO],FALSE,1),"")</f>
        <v/>
      </c>
      <c r="I905" s="327" t="str">
        <f>_xlfn.XLOOKUP(Tabla135[[#This Row],[Id Riesgo]],Tabla13[Id Riesgo],Tabla13[Probabilidad])</f>
        <v/>
      </c>
      <c r="J905" s="327" t="str">
        <f>_xlfn.XLOOKUP(Tabla135[[#This Row],[Id Riesgo]],Tabla13[Id Riesgo],Tabla13[Porcentaje Impacto],"",1)</f>
        <v/>
      </c>
      <c r="K905" s="311">
        <v>4</v>
      </c>
      <c r="L905" s="314"/>
      <c r="M905" s="314"/>
      <c r="N905" s="314"/>
      <c r="O905" s="295"/>
      <c r="P905" s="314"/>
      <c r="Q905" s="328" t="str">
        <f>_xlfn.TEXTJOIN(" ",TRUE,Tabla135[[#This Row],[Actividad - Acción ¿Qué?
Inicia con verbo]],Tabla135[[#This Row],[Complemento
(Observaciones o desviaciones)]])</f>
        <v/>
      </c>
      <c r="R905" s="295"/>
      <c r="S905" s="327" t="str">
        <f>_xlfn.XLOOKUP(Tabla135[[#This Row],[Tipo de control]],Tabla7[Tipo de control],Tabla7[Peso],"",1)</f>
        <v/>
      </c>
      <c r="T905" s="290" t="str">
        <f>_xlfn.XLOOKUP(Tabla135[[#This Row],[Tipo de control]],Tabla7[Tipo de control],Tabla7[Afectación matriz],"",1)</f>
        <v/>
      </c>
      <c r="U905" s="295"/>
      <c r="V905" s="327" t="str">
        <f>_xlfn.XLOOKUP(Tabla135[[#This Row],[Implementación]],Tabla11[Implementación],Tabla11[Peso],"",1)</f>
        <v/>
      </c>
      <c r="W905" s="295"/>
      <c r="X905" s="295"/>
      <c r="Y905" s="295"/>
      <c r="Z905" s="295"/>
      <c r="AA905" s="310" t="str">
        <f>IFERROR(Tabla135[[#This Row],[Peso del control]]+Tabla135[[#This Row],[Peso de la implementación]],"")</f>
        <v/>
      </c>
      <c r="AB905" s="310" t="str" cm="1">
        <f t="array" ref="AB905">IFERROR(IF(Tabla135[[#This Row],[Registro diligenciado]]=TRUE,_xlfn.IFS(AND(Tabla135[[#This Row],[No. de Control]]=1,Tabla135[[#This Row],[Desplazamiento en la Matriz]]="Probabilidad"),D905-(D905*Tabla135[[#This Row],[Valor del control]]),AND(Tabla135[[#This Row],[No. de Control]]&gt;1,Tabla135[[#This Row],[Desplazamiento en la Matriz]]="Probabilidad"),AB904-(AB904*Tabla135[[#This Row],[Valor del control]]),AND(Tabla135[[#This Row],[No. de Control]]=1,Tabla135[[#This Row],[Desplazamiento en la Matriz]]="Impacto"),D905,AND(Tabla135[[#This Row],[No. de Control]]&gt;1,Tabla135[[#This Row],[Desplazamiento en la Matriz]]="Impacto"),AB904),""),"")</f>
        <v/>
      </c>
      <c r="AC905" s="310" t="str" cm="1">
        <f t="array" ref="AC905">IFERROR(IF(Tabla135[[#This Row],[Registro diligenciado]]=TRUE,_xlfn.IFS(AND(Tabla135[[#This Row],[No. de Control]]=1,Tabla135[[#This Row],[Desplazamiento en la Matriz]]="Impacto"),E905-(E905*Tabla135[[#This Row],[Valor del control]]),AND(Tabla135[[#This Row],[No. de Control]]&gt;1,Tabla135[[#This Row],[Desplazamiento en la Matriz]]="Impacto"),AC904-(AC904*Tabla135[[#This Row],[Valor del control]]),AND(Tabla135[[#This Row],[No. de Control]]=1,Tabla135[[#This Row],[Desplazamiento en la Matriz]]="Probabilidad"),E905,AND(Tabla135[[#This Row],[No. de Control]]&gt;1,Tabla135[[#This Row],[Desplazamiento en la Matriz]]="Probabilidad"),AC904),""),"")</f>
        <v/>
      </c>
      <c r="AD905" s="310">
        <f>IFERROR(_xlfn.MINIFS(Tabla135[Probabilidad residual],Tabla135[Id Riesgo],Tabla135[[#This Row],[Id Riesgo]]),"")</f>
        <v>0</v>
      </c>
      <c r="AE905" s="310">
        <f>IFERROR(_xlfn.MINIFS(Tabla135[Impacto residual],Tabla135[Id Riesgo],Tabla135[[#This Row],[Id Riesgo]]),"")</f>
        <v>0</v>
      </c>
      <c r="AF905" s="310" t="str" cm="1">
        <f t="array" ref="AF9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5" s="310" t="str" cm="1">
        <f t="array" ref="AG9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5" s="213"/>
      <c r="AJ905" s="801">
        <f>_xlfn.MINIFS(Tabla135[Probabilidad residual],Tabla135[Id Riesgo],Tabla135[[#This Row],[Id Riesgo]])</f>
        <v>0</v>
      </c>
      <c r="AK905" s="801">
        <f>_xlfn.MINIFS(Tabla135[Impacto residual],Tabla135[Id Riesgo],Tabla135[[#This Row],[Id Riesgo]])</f>
        <v>0</v>
      </c>
      <c r="AL905" s="801"/>
      <c r="AM905" s="801"/>
      <c r="AN905" s="213"/>
      <c r="AO905" s="213"/>
      <c r="AP905" s="213"/>
      <c r="AQ905" s="213"/>
      <c r="AR905" s="213"/>
      <c r="AS905" s="213"/>
      <c r="AT905" s="213"/>
      <c r="AU905" s="213"/>
      <c r="AV905" s="213"/>
      <c r="AW905" s="213"/>
      <c r="AX905" s="213"/>
      <c r="AY905" s="213"/>
    </row>
    <row r="906" spans="1:51" ht="14.6" x14ac:dyDescent="0.4">
      <c r="A906" s="783" t="str">
        <f>Tabla135[[#This Row],[Id Riesgo]]</f>
        <v>RC90</v>
      </c>
      <c r="B906" s="784" t="str">
        <f>Tabla135[[#This Row],[Riesgo]]</f>
        <v/>
      </c>
      <c r="C906" s="776" t="b">
        <f>Tabla135[[#This Row],[Identificado en paso 1 y 2?]]</f>
        <v>0</v>
      </c>
      <c r="D906" s="801" t="str">
        <f>_xlfn.XLOOKUP(Tabla135[[#This Row],[Id Riesgo]],Tabla13[Id Riesgo],Tabla13[Probabilidad],"",1)</f>
        <v/>
      </c>
      <c r="E906" s="801" t="str">
        <f>IF(C906=TRUE,_xlfn.XLOOKUP(Tabla135[[#This Row],[Id Riesgo]],Tabla13[Id Riesgo],Tabla13[Porcentaje Impacto],"",1),"")</f>
        <v/>
      </c>
      <c r="F906" s="290" t="str">
        <f t="shared" si="89"/>
        <v>RC90</v>
      </c>
      <c r="G906" s="414" t="b">
        <f>_xlfn.XLOOKUP(F906,Tabla13[Id Riesgo],Tabla13[Registro diligenciado],FALSE,1)</f>
        <v>0</v>
      </c>
      <c r="H906" s="290" t="str">
        <f>IF(G906,_xlfn.XLOOKUP(F906,Tabla6[Id Riesgo],Tabla6[DESCRIPCIÓN DEL RIESGO],FALSE,1),"")</f>
        <v/>
      </c>
      <c r="I906" s="327" t="str">
        <f>_xlfn.XLOOKUP(Tabla135[[#This Row],[Id Riesgo]],Tabla13[Id Riesgo],Tabla13[Probabilidad])</f>
        <v/>
      </c>
      <c r="J906" s="327" t="str">
        <f>_xlfn.XLOOKUP(Tabla135[[#This Row],[Id Riesgo]],Tabla13[Id Riesgo],Tabla13[Porcentaje Impacto],"",1)</f>
        <v/>
      </c>
      <c r="K906" s="311">
        <v>5</v>
      </c>
      <c r="L906" s="314"/>
      <c r="M906" s="314"/>
      <c r="N906" s="314"/>
      <c r="O906" s="295"/>
      <c r="P906" s="314"/>
      <c r="Q906" s="328" t="str">
        <f>_xlfn.TEXTJOIN(" ",TRUE,Tabla135[[#This Row],[Actividad - Acción ¿Qué?
Inicia con verbo]],Tabla135[[#This Row],[Complemento
(Observaciones o desviaciones)]])</f>
        <v/>
      </c>
      <c r="R906" s="295"/>
      <c r="S906" s="327" t="str">
        <f>_xlfn.XLOOKUP(Tabla135[[#This Row],[Tipo de control]],Tabla7[Tipo de control],Tabla7[Peso],"",1)</f>
        <v/>
      </c>
      <c r="T906" s="290" t="str">
        <f>_xlfn.XLOOKUP(Tabla135[[#This Row],[Tipo de control]],Tabla7[Tipo de control],Tabla7[Afectación matriz],"",1)</f>
        <v/>
      </c>
      <c r="U906" s="295"/>
      <c r="V906" s="327" t="str">
        <f>_xlfn.XLOOKUP(Tabla135[[#This Row],[Implementación]],Tabla11[Implementación],Tabla11[Peso],"",1)</f>
        <v/>
      </c>
      <c r="W906" s="295"/>
      <c r="X906" s="295"/>
      <c r="Y906" s="295"/>
      <c r="Z906" s="295"/>
      <c r="AA906" s="310" t="str">
        <f>IFERROR(Tabla135[[#This Row],[Peso del control]]+Tabla135[[#This Row],[Peso de la implementación]],"")</f>
        <v/>
      </c>
      <c r="AB906" s="310" t="str" cm="1">
        <f t="array" ref="AB906">IFERROR(IF(Tabla135[[#This Row],[Registro diligenciado]]=TRUE,_xlfn.IFS(AND(Tabla135[[#This Row],[No. de Control]]=1,Tabla135[[#This Row],[Desplazamiento en la Matriz]]="Probabilidad"),D906-(D906*Tabla135[[#This Row],[Valor del control]]),AND(Tabla135[[#This Row],[No. de Control]]&gt;1,Tabla135[[#This Row],[Desplazamiento en la Matriz]]="Probabilidad"),AB905-(AB905*Tabla135[[#This Row],[Valor del control]]),AND(Tabla135[[#This Row],[No. de Control]]=1,Tabla135[[#This Row],[Desplazamiento en la Matriz]]="Impacto"),D906,AND(Tabla135[[#This Row],[No. de Control]]&gt;1,Tabla135[[#This Row],[Desplazamiento en la Matriz]]="Impacto"),AB905),""),"")</f>
        <v/>
      </c>
      <c r="AC906" s="310" t="str" cm="1">
        <f t="array" ref="AC906">IFERROR(IF(Tabla135[[#This Row],[Registro diligenciado]]=TRUE,_xlfn.IFS(AND(Tabla135[[#This Row],[No. de Control]]=1,Tabla135[[#This Row],[Desplazamiento en la Matriz]]="Impacto"),E906-(E906*Tabla135[[#This Row],[Valor del control]]),AND(Tabla135[[#This Row],[No. de Control]]&gt;1,Tabla135[[#This Row],[Desplazamiento en la Matriz]]="Impacto"),AC905-(AC905*Tabla135[[#This Row],[Valor del control]]),AND(Tabla135[[#This Row],[No. de Control]]=1,Tabla135[[#This Row],[Desplazamiento en la Matriz]]="Probabilidad"),E906,AND(Tabla135[[#This Row],[No. de Control]]&gt;1,Tabla135[[#This Row],[Desplazamiento en la Matriz]]="Probabilidad"),AC905),""),"")</f>
        <v/>
      </c>
      <c r="AD906" s="310">
        <f>IFERROR(_xlfn.MINIFS(Tabla135[Probabilidad residual],Tabla135[Id Riesgo],Tabla135[[#This Row],[Id Riesgo]]),"")</f>
        <v>0</v>
      </c>
      <c r="AE906" s="310">
        <f>IFERROR(_xlfn.MINIFS(Tabla135[Impacto residual],Tabla135[Id Riesgo],Tabla135[[#This Row],[Id Riesgo]]),"")</f>
        <v>0</v>
      </c>
      <c r="AF906" s="310" t="str" cm="1">
        <f t="array" ref="AF9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6" s="310" t="str" cm="1">
        <f t="array" ref="AG9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6" s="213"/>
      <c r="AJ906" s="801">
        <f>_xlfn.MINIFS(Tabla135[Probabilidad residual],Tabla135[Id Riesgo],Tabla135[[#This Row],[Id Riesgo]])</f>
        <v>0</v>
      </c>
      <c r="AK906" s="801">
        <f>_xlfn.MINIFS(Tabla135[Impacto residual],Tabla135[Id Riesgo],Tabla135[[#This Row],[Id Riesgo]])</f>
        <v>0</v>
      </c>
      <c r="AL906" s="801"/>
      <c r="AM906" s="801"/>
      <c r="AN906" s="213"/>
      <c r="AO906" s="213"/>
      <c r="AP906" s="213"/>
      <c r="AQ906" s="213"/>
      <c r="AR906" s="213"/>
      <c r="AS906" s="213"/>
      <c r="AT906" s="213"/>
      <c r="AU906" s="213"/>
      <c r="AV906" s="213"/>
      <c r="AW906" s="213"/>
      <c r="AX906" s="213"/>
      <c r="AY906" s="213"/>
    </row>
    <row r="907" spans="1:51" ht="14.6" x14ac:dyDescent="0.4">
      <c r="A907" s="783" t="str">
        <f>Tabla135[[#This Row],[Id Riesgo]]</f>
        <v>RC90</v>
      </c>
      <c r="B907" s="784" t="str">
        <f>Tabla135[[#This Row],[Riesgo]]</f>
        <v/>
      </c>
      <c r="C907" s="776" t="b">
        <f>Tabla135[[#This Row],[Identificado en paso 1 y 2?]]</f>
        <v>0</v>
      </c>
      <c r="D907" s="801" t="str">
        <f>_xlfn.XLOOKUP(Tabla135[[#This Row],[Id Riesgo]],Tabla13[Id Riesgo],Tabla13[Probabilidad],"",1)</f>
        <v/>
      </c>
      <c r="E907" s="801" t="str">
        <f>IF(C907=TRUE,_xlfn.XLOOKUP(Tabla135[[#This Row],[Id Riesgo]],Tabla13[Id Riesgo],Tabla13[Porcentaje Impacto],"",1),"")</f>
        <v/>
      </c>
      <c r="F907" s="290" t="str">
        <f t="shared" si="89"/>
        <v>RC90</v>
      </c>
      <c r="G907" s="414" t="b">
        <f>_xlfn.XLOOKUP(F907,Tabla13[Id Riesgo],Tabla13[Registro diligenciado],FALSE,1)</f>
        <v>0</v>
      </c>
      <c r="H907" s="290" t="str">
        <f>IF(G907,_xlfn.XLOOKUP(F907,Tabla6[Id Riesgo],Tabla6[DESCRIPCIÓN DEL RIESGO],FALSE,1),"")</f>
        <v/>
      </c>
      <c r="I907" s="327" t="str">
        <f>_xlfn.XLOOKUP(Tabla135[[#This Row],[Id Riesgo]],Tabla13[Id Riesgo],Tabla13[Probabilidad])</f>
        <v/>
      </c>
      <c r="J907" s="327" t="str">
        <f>_xlfn.XLOOKUP(Tabla135[[#This Row],[Id Riesgo]],Tabla13[Id Riesgo],Tabla13[Porcentaje Impacto],"",1)</f>
        <v/>
      </c>
      <c r="K907" s="311">
        <v>6</v>
      </c>
      <c r="L907" s="314"/>
      <c r="M907" s="314"/>
      <c r="N907" s="314"/>
      <c r="O907" s="295"/>
      <c r="P907" s="314"/>
      <c r="Q907" s="328" t="str">
        <f>_xlfn.TEXTJOIN(" ",TRUE,Tabla135[[#This Row],[Actividad - Acción ¿Qué?
Inicia con verbo]],Tabla135[[#This Row],[Complemento
(Observaciones o desviaciones)]])</f>
        <v/>
      </c>
      <c r="R907" s="295"/>
      <c r="S907" s="327" t="str">
        <f>_xlfn.XLOOKUP(Tabla135[[#This Row],[Tipo de control]],Tabla7[Tipo de control],Tabla7[Peso],"",1)</f>
        <v/>
      </c>
      <c r="T907" s="290" t="str">
        <f>_xlfn.XLOOKUP(Tabla135[[#This Row],[Tipo de control]],Tabla7[Tipo de control],Tabla7[Afectación matriz],"",1)</f>
        <v/>
      </c>
      <c r="U907" s="295"/>
      <c r="V907" s="327" t="str">
        <f>_xlfn.XLOOKUP(Tabla135[[#This Row],[Implementación]],Tabla11[Implementación],Tabla11[Peso],"",1)</f>
        <v/>
      </c>
      <c r="W907" s="295"/>
      <c r="X907" s="295"/>
      <c r="Y907" s="295"/>
      <c r="Z907" s="295"/>
      <c r="AA907" s="310" t="str">
        <f>IFERROR(Tabla135[[#This Row],[Peso del control]]+Tabla135[[#This Row],[Peso de la implementación]],"")</f>
        <v/>
      </c>
      <c r="AB907" s="310" t="str" cm="1">
        <f t="array" ref="AB907">IFERROR(IF(Tabla135[[#This Row],[Registro diligenciado]]=TRUE,_xlfn.IFS(AND(Tabla135[[#This Row],[No. de Control]]=1,Tabla135[[#This Row],[Desplazamiento en la Matriz]]="Probabilidad"),D907-(D907*Tabla135[[#This Row],[Valor del control]]),AND(Tabla135[[#This Row],[No. de Control]]&gt;1,Tabla135[[#This Row],[Desplazamiento en la Matriz]]="Probabilidad"),AB906-(AB906*Tabla135[[#This Row],[Valor del control]]),AND(Tabla135[[#This Row],[No. de Control]]=1,Tabla135[[#This Row],[Desplazamiento en la Matriz]]="Impacto"),D907,AND(Tabla135[[#This Row],[No. de Control]]&gt;1,Tabla135[[#This Row],[Desplazamiento en la Matriz]]="Impacto"),AB906),""),"")</f>
        <v/>
      </c>
      <c r="AC907" s="310" t="str" cm="1">
        <f t="array" ref="AC907">IFERROR(IF(Tabla135[[#This Row],[Registro diligenciado]]=TRUE,_xlfn.IFS(AND(Tabla135[[#This Row],[No. de Control]]=1,Tabla135[[#This Row],[Desplazamiento en la Matriz]]="Impacto"),E907-(E907*Tabla135[[#This Row],[Valor del control]]),AND(Tabla135[[#This Row],[No. de Control]]&gt;1,Tabla135[[#This Row],[Desplazamiento en la Matriz]]="Impacto"),AC906-(AC906*Tabla135[[#This Row],[Valor del control]]),AND(Tabla135[[#This Row],[No. de Control]]=1,Tabla135[[#This Row],[Desplazamiento en la Matriz]]="Probabilidad"),E907,AND(Tabla135[[#This Row],[No. de Control]]&gt;1,Tabla135[[#This Row],[Desplazamiento en la Matriz]]="Probabilidad"),AC906),""),"")</f>
        <v/>
      </c>
      <c r="AD907" s="310">
        <f>IFERROR(_xlfn.MINIFS(Tabla135[Probabilidad residual],Tabla135[Id Riesgo],Tabla135[[#This Row],[Id Riesgo]]),"")</f>
        <v>0</v>
      </c>
      <c r="AE907" s="310">
        <f>IFERROR(_xlfn.MINIFS(Tabla135[Impacto residual],Tabla135[Id Riesgo],Tabla135[[#This Row],[Id Riesgo]]),"")</f>
        <v>0</v>
      </c>
      <c r="AF907" s="310" t="str" cm="1">
        <f t="array" ref="AF9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7" s="310" t="str" cm="1">
        <f t="array" ref="AG9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7" s="213"/>
      <c r="AJ907" s="801">
        <f>_xlfn.MINIFS(Tabla135[Probabilidad residual],Tabla135[Id Riesgo],Tabla135[[#This Row],[Id Riesgo]])</f>
        <v>0</v>
      </c>
      <c r="AK907" s="801">
        <f>_xlfn.MINIFS(Tabla135[Impacto residual],Tabla135[Id Riesgo],Tabla135[[#This Row],[Id Riesgo]])</f>
        <v>0</v>
      </c>
      <c r="AL907" s="801"/>
      <c r="AM907" s="801"/>
      <c r="AN907" s="213"/>
      <c r="AO907" s="213"/>
      <c r="AP907" s="213"/>
      <c r="AQ907" s="213"/>
      <c r="AR907" s="213"/>
      <c r="AS907" s="213"/>
      <c r="AT907" s="213"/>
      <c r="AU907" s="213"/>
      <c r="AV907" s="213"/>
      <c r="AW907" s="213"/>
      <c r="AX907" s="213"/>
      <c r="AY907" s="213"/>
    </row>
    <row r="908" spans="1:51" ht="14.6" x14ac:dyDescent="0.4">
      <c r="A908" s="783" t="str">
        <f>Tabla135[[#This Row],[Id Riesgo]]</f>
        <v>RC90</v>
      </c>
      <c r="B908" s="784" t="str">
        <f>Tabla135[[#This Row],[Riesgo]]</f>
        <v/>
      </c>
      <c r="C908" s="776" t="b">
        <f>Tabla135[[#This Row],[Identificado en paso 1 y 2?]]</f>
        <v>0</v>
      </c>
      <c r="D908" s="801" t="str">
        <f>_xlfn.XLOOKUP(Tabla135[[#This Row],[Id Riesgo]],Tabla13[Id Riesgo],Tabla13[Probabilidad],"",1)</f>
        <v/>
      </c>
      <c r="E908" s="801" t="str">
        <f>IF(C908=TRUE,_xlfn.XLOOKUP(Tabla135[[#This Row],[Id Riesgo]],Tabla13[Id Riesgo],Tabla13[Porcentaje Impacto],"",1),"")</f>
        <v/>
      </c>
      <c r="F908" s="290" t="str">
        <f t="shared" si="89"/>
        <v>RC90</v>
      </c>
      <c r="G908" s="414" t="b">
        <f>_xlfn.XLOOKUP(F908,Tabla13[Id Riesgo],Tabla13[Registro diligenciado],FALSE,1)</f>
        <v>0</v>
      </c>
      <c r="H908" s="290" t="str">
        <f>IF(G908,_xlfn.XLOOKUP(F908,Tabla6[Id Riesgo],Tabla6[DESCRIPCIÓN DEL RIESGO],FALSE,1),"")</f>
        <v/>
      </c>
      <c r="I908" s="327" t="str">
        <f>_xlfn.XLOOKUP(Tabla135[[#This Row],[Id Riesgo]],Tabla13[Id Riesgo],Tabla13[Probabilidad])</f>
        <v/>
      </c>
      <c r="J908" s="327" t="str">
        <f>_xlfn.XLOOKUP(Tabla135[[#This Row],[Id Riesgo]],Tabla13[Id Riesgo],Tabla13[Porcentaje Impacto],"",1)</f>
        <v/>
      </c>
      <c r="K908" s="311">
        <v>7</v>
      </c>
      <c r="L908" s="314"/>
      <c r="M908" s="314"/>
      <c r="N908" s="314"/>
      <c r="O908" s="295"/>
      <c r="P908" s="314"/>
      <c r="Q908" s="328" t="str">
        <f>_xlfn.TEXTJOIN(" ",TRUE,Tabla135[[#This Row],[Actividad - Acción ¿Qué?
Inicia con verbo]],Tabla135[[#This Row],[Complemento
(Observaciones o desviaciones)]])</f>
        <v/>
      </c>
      <c r="R908" s="295"/>
      <c r="S908" s="327" t="str">
        <f>_xlfn.XLOOKUP(Tabla135[[#This Row],[Tipo de control]],Tabla7[Tipo de control],Tabla7[Peso],"",1)</f>
        <v/>
      </c>
      <c r="T908" s="290" t="str">
        <f>_xlfn.XLOOKUP(Tabla135[[#This Row],[Tipo de control]],Tabla7[Tipo de control],Tabla7[Afectación matriz],"",1)</f>
        <v/>
      </c>
      <c r="U908" s="295"/>
      <c r="V908" s="327" t="str">
        <f>_xlfn.XLOOKUP(Tabla135[[#This Row],[Implementación]],Tabla11[Implementación],Tabla11[Peso],"",1)</f>
        <v/>
      </c>
      <c r="W908" s="295"/>
      <c r="X908" s="295"/>
      <c r="Y908" s="295"/>
      <c r="Z908" s="295"/>
      <c r="AA908" s="310" t="str">
        <f>IFERROR(Tabla135[[#This Row],[Peso del control]]+Tabla135[[#This Row],[Peso de la implementación]],"")</f>
        <v/>
      </c>
      <c r="AB908" s="310" t="str" cm="1">
        <f t="array" ref="AB908">IFERROR(IF(Tabla135[[#This Row],[Registro diligenciado]]=TRUE,_xlfn.IFS(AND(Tabla135[[#This Row],[No. de Control]]=1,Tabla135[[#This Row],[Desplazamiento en la Matriz]]="Probabilidad"),D908-(D908*Tabla135[[#This Row],[Valor del control]]),AND(Tabla135[[#This Row],[No. de Control]]&gt;1,Tabla135[[#This Row],[Desplazamiento en la Matriz]]="Probabilidad"),AB907-(AB907*Tabla135[[#This Row],[Valor del control]]),AND(Tabla135[[#This Row],[No. de Control]]=1,Tabla135[[#This Row],[Desplazamiento en la Matriz]]="Impacto"),D908,AND(Tabla135[[#This Row],[No. de Control]]&gt;1,Tabla135[[#This Row],[Desplazamiento en la Matriz]]="Impacto"),AB907),""),"")</f>
        <v/>
      </c>
      <c r="AC908" s="310" t="str" cm="1">
        <f t="array" ref="AC908">IFERROR(IF(Tabla135[[#This Row],[Registro diligenciado]]=TRUE,_xlfn.IFS(AND(Tabla135[[#This Row],[No. de Control]]=1,Tabla135[[#This Row],[Desplazamiento en la Matriz]]="Impacto"),E908-(E908*Tabla135[[#This Row],[Valor del control]]),AND(Tabla135[[#This Row],[No. de Control]]&gt;1,Tabla135[[#This Row],[Desplazamiento en la Matriz]]="Impacto"),AC907-(AC907*Tabla135[[#This Row],[Valor del control]]),AND(Tabla135[[#This Row],[No. de Control]]=1,Tabla135[[#This Row],[Desplazamiento en la Matriz]]="Probabilidad"),E908,AND(Tabla135[[#This Row],[No. de Control]]&gt;1,Tabla135[[#This Row],[Desplazamiento en la Matriz]]="Probabilidad"),AC907),""),"")</f>
        <v/>
      </c>
      <c r="AD908" s="310">
        <f>IFERROR(_xlfn.MINIFS(Tabla135[Probabilidad residual],Tabla135[Id Riesgo],Tabla135[[#This Row],[Id Riesgo]]),"")</f>
        <v>0</v>
      </c>
      <c r="AE908" s="310">
        <f>IFERROR(_xlfn.MINIFS(Tabla135[Impacto residual],Tabla135[Id Riesgo],Tabla135[[#This Row],[Id Riesgo]]),"")</f>
        <v>0</v>
      </c>
      <c r="AF908" s="310" t="str" cm="1">
        <f t="array" ref="AF9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8" s="310" t="str" cm="1">
        <f t="array" ref="AG9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8" s="213"/>
      <c r="AJ908" s="801">
        <f>_xlfn.MINIFS(Tabla135[Probabilidad residual],Tabla135[Id Riesgo],Tabla135[[#This Row],[Id Riesgo]])</f>
        <v>0</v>
      </c>
      <c r="AK908" s="801">
        <f>_xlfn.MINIFS(Tabla135[Impacto residual],Tabla135[Id Riesgo],Tabla135[[#This Row],[Id Riesgo]])</f>
        <v>0</v>
      </c>
      <c r="AL908" s="801"/>
      <c r="AM908" s="801"/>
      <c r="AN908" s="213"/>
      <c r="AO908" s="213"/>
      <c r="AP908" s="213"/>
      <c r="AQ908" s="213"/>
      <c r="AR908" s="213"/>
      <c r="AS908" s="213"/>
      <c r="AT908" s="213"/>
      <c r="AU908" s="213"/>
      <c r="AV908" s="213"/>
      <c r="AW908" s="213"/>
      <c r="AX908" s="213"/>
      <c r="AY908" s="213"/>
    </row>
    <row r="909" spans="1:51" ht="14.6" x14ac:dyDescent="0.4">
      <c r="A909" s="783" t="str">
        <f>Tabla135[[#This Row],[Id Riesgo]]</f>
        <v>RC90</v>
      </c>
      <c r="B909" s="784" t="str">
        <f>Tabla135[[#This Row],[Riesgo]]</f>
        <v/>
      </c>
      <c r="C909" s="776" t="b">
        <f>Tabla135[[#This Row],[Identificado en paso 1 y 2?]]</f>
        <v>0</v>
      </c>
      <c r="D909" s="801" t="str">
        <f>_xlfn.XLOOKUP(Tabla135[[#This Row],[Id Riesgo]],Tabla13[Id Riesgo],Tabla13[Probabilidad],"",1)</f>
        <v/>
      </c>
      <c r="E909" s="801" t="str">
        <f>IF(C909=TRUE,_xlfn.XLOOKUP(Tabla135[[#This Row],[Id Riesgo]],Tabla13[Id Riesgo],Tabla13[Porcentaje Impacto],"",1),"")</f>
        <v/>
      </c>
      <c r="F909" s="290" t="str">
        <f t="shared" si="89"/>
        <v>RC90</v>
      </c>
      <c r="G909" s="414" t="b">
        <f>_xlfn.XLOOKUP(F909,Tabla13[Id Riesgo],Tabla13[Registro diligenciado],FALSE,1)</f>
        <v>0</v>
      </c>
      <c r="H909" s="290" t="str">
        <f>IF(G909,_xlfn.XLOOKUP(F909,Tabla6[Id Riesgo],Tabla6[DESCRIPCIÓN DEL RIESGO],FALSE,1),"")</f>
        <v/>
      </c>
      <c r="I909" s="327" t="str">
        <f>_xlfn.XLOOKUP(Tabla135[[#This Row],[Id Riesgo]],Tabla13[Id Riesgo],Tabla13[Probabilidad])</f>
        <v/>
      </c>
      <c r="J909" s="327" t="str">
        <f>_xlfn.XLOOKUP(Tabla135[[#This Row],[Id Riesgo]],Tabla13[Id Riesgo],Tabla13[Porcentaje Impacto],"",1)</f>
        <v/>
      </c>
      <c r="K909" s="311">
        <v>8</v>
      </c>
      <c r="L909" s="314"/>
      <c r="M909" s="314"/>
      <c r="N909" s="314"/>
      <c r="O909" s="295"/>
      <c r="P909" s="314"/>
      <c r="Q909" s="328" t="str">
        <f>_xlfn.TEXTJOIN(" ",TRUE,Tabla135[[#This Row],[Actividad - Acción ¿Qué?
Inicia con verbo]],Tabla135[[#This Row],[Complemento
(Observaciones o desviaciones)]])</f>
        <v/>
      </c>
      <c r="R909" s="295"/>
      <c r="S909" s="327" t="str">
        <f>_xlfn.XLOOKUP(Tabla135[[#This Row],[Tipo de control]],Tabla7[Tipo de control],Tabla7[Peso],"",1)</f>
        <v/>
      </c>
      <c r="T909" s="290" t="str">
        <f>_xlfn.XLOOKUP(Tabla135[[#This Row],[Tipo de control]],Tabla7[Tipo de control],Tabla7[Afectación matriz],"",1)</f>
        <v/>
      </c>
      <c r="U909" s="295"/>
      <c r="V909" s="327" t="str">
        <f>_xlfn.XLOOKUP(Tabla135[[#This Row],[Implementación]],Tabla11[Implementación],Tabla11[Peso],"",1)</f>
        <v/>
      </c>
      <c r="W909" s="295"/>
      <c r="X909" s="295"/>
      <c r="Y909" s="295"/>
      <c r="Z909" s="295"/>
      <c r="AA909" s="310" t="str">
        <f>IFERROR(Tabla135[[#This Row],[Peso del control]]+Tabla135[[#This Row],[Peso de la implementación]],"")</f>
        <v/>
      </c>
      <c r="AB909" s="310" t="str" cm="1">
        <f t="array" ref="AB909">IFERROR(IF(Tabla135[[#This Row],[Registro diligenciado]]=TRUE,_xlfn.IFS(AND(Tabla135[[#This Row],[No. de Control]]=1,Tabla135[[#This Row],[Desplazamiento en la Matriz]]="Probabilidad"),D909-(D909*Tabla135[[#This Row],[Valor del control]]),AND(Tabla135[[#This Row],[No. de Control]]&gt;1,Tabla135[[#This Row],[Desplazamiento en la Matriz]]="Probabilidad"),AB908-(AB908*Tabla135[[#This Row],[Valor del control]]),AND(Tabla135[[#This Row],[No. de Control]]=1,Tabla135[[#This Row],[Desplazamiento en la Matriz]]="Impacto"),D909,AND(Tabla135[[#This Row],[No. de Control]]&gt;1,Tabla135[[#This Row],[Desplazamiento en la Matriz]]="Impacto"),AB908),""),"")</f>
        <v/>
      </c>
      <c r="AC909" s="310" t="str" cm="1">
        <f t="array" ref="AC909">IFERROR(IF(Tabla135[[#This Row],[Registro diligenciado]]=TRUE,_xlfn.IFS(AND(Tabla135[[#This Row],[No. de Control]]=1,Tabla135[[#This Row],[Desplazamiento en la Matriz]]="Impacto"),E909-(E909*Tabla135[[#This Row],[Valor del control]]),AND(Tabla135[[#This Row],[No. de Control]]&gt;1,Tabla135[[#This Row],[Desplazamiento en la Matriz]]="Impacto"),AC908-(AC908*Tabla135[[#This Row],[Valor del control]]),AND(Tabla135[[#This Row],[No. de Control]]=1,Tabla135[[#This Row],[Desplazamiento en la Matriz]]="Probabilidad"),E909,AND(Tabla135[[#This Row],[No. de Control]]&gt;1,Tabla135[[#This Row],[Desplazamiento en la Matriz]]="Probabilidad"),AC908),""),"")</f>
        <v/>
      </c>
      <c r="AD909" s="310">
        <f>IFERROR(_xlfn.MINIFS(Tabla135[Probabilidad residual],Tabla135[Id Riesgo],Tabla135[[#This Row],[Id Riesgo]]),"")</f>
        <v>0</v>
      </c>
      <c r="AE909" s="310">
        <f>IFERROR(_xlfn.MINIFS(Tabla135[Impacto residual],Tabla135[Id Riesgo],Tabla135[[#This Row],[Id Riesgo]]),"")</f>
        <v>0</v>
      </c>
      <c r="AF909" s="310" t="str" cm="1">
        <f t="array" ref="AF9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09" s="310" t="str" cm="1">
        <f t="array" ref="AG9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09" s="213"/>
      <c r="AJ909" s="801">
        <f>_xlfn.MINIFS(Tabla135[Probabilidad residual],Tabla135[Id Riesgo],Tabla135[[#This Row],[Id Riesgo]])</f>
        <v>0</v>
      </c>
      <c r="AK909" s="801">
        <f>_xlfn.MINIFS(Tabla135[Impacto residual],Tabla135[Id Riesgo],Tabla135[[#This Row],[Id Riesgo]])</f>
        <v>0</v>
      </c>
      <c r="AL909" s="801"/>
      <c r="AM909" s="801"/>
      <c r="AN909" s="213"/>
      <c r="AO909" s="213"/>
      <c r="AP909" s="213"/>
      <c r="AQ909" s="213"/>
      <c r="AR909" s="213"/>
      <c r="AS909" s="213"/>
      <c r="AT909" s="213"/>
      <c r="AU909" s="213"/>
      <c r="AV909" s="213"/>
      <c r="AW909" s="213"/>
      <c r="AX909" s="213"/>
      <c r="AY909" s="213"/>
    </row>
    <row r="910" spans="1:51" ht="14.6" x14ac:dyDescent="0.4">
      <c r="A910" s="783" t="str">
        <f>Tabla135[[#This Row],[Id Riesgo]]</f>
        <v>RC90</v>
      </c>
      <c r="B910" s="784" t="str">
        <f>Tabla135[[#This Row],[Riesgo]]</f>
        <v/>
      </c>
      <c r="C910" s="776" t="b">
        <f>Tabla135[[#This Row],[Identificado en paso 1 y 2?]]</f>
        <v>0</v>
      </c>
      <c r="D910" s="801" t="str">
        <f>_xlfn.XLOOKUP(Tabla135[[#This Row],[Id Riesgo]],Tabla13[Id Riesgo],Tabla13[Probabilidad],"",1)</f>
        <v/>
      </c>
      <c r="E910" s="801" t="str">
        <f>IF(C910=TRUE,_xlfn.XLOOKUP(Tabla135[[#This Row],[Id Riesgo]],Tabla13[Id Riesgo],Tabla13[Porcentaje Impacto],"",1),"")</f>
        <v/>
      </c>
      <c r="F910" s="290" t="str">
        <f t="shared" si="89"/>
        <v>RC90</v>
      </c>
      <c r="G910" s="414" t="b">
        <f>_xlfn.XLOOKUP(F910,Tabla13[Id Riesgo],Tabla13[Registro diligenciado],FALSE,1)</f>
        <v>0</v>
      </c>
      <c r="H910" s="290" t="str">
        <f>IF(G910,_xlfn.XLOOKUP(F910,Tabla6[Id Riesgo],Tabla6[DESCRIPCIÓN DEL RIESGO],FALSE,1),"")</f>
        <v/>
      </c>
      <c r="I910" s="327" t="str">
        <f>_xlfn.XLOOKUP(Tabla135[[#This Row],[Id Riesgo]],Tabla13[Id Riesgo],Tabla13[Probabilidad])</f>
        <v/>
      </c>
      <c r="J910" s="327" t="str">
        <f>_xlfn.XLOOKUP(Tabla135[[#This Row],[Id Riesgo]],Tabla13[Id Riesgo],Tabla13[Porcentaje Impacto],"",1)</f>
        <v/>
      </c>
      <c r="K910" s="311">
        <v>9</v>
      </c>
      <c r="L910" s="314"/>
      <c r="M910" s="314"/>
      <c r="N910" s="314"/>
      <c r="O910" s="295"/>
      <c r="P910" s="314"/>
      <c r="Q910" s="328" t="str">
        <f>_xlfn.TEXTJOIN(" ",TRUE,Tabla135[[#This Row],[Actividad - Acción ¿Qué?
Inicia con verbo]],Tabla135[[#This Row],[Complemento
(Observaciones o desviaciones)]])</f>
        <v/>
      </c>
      <c r="R910" s="295"/>
      <c r="S910" s="327" t="str">
        <f>_xlfn.XLOOKUP(Tabla135[[#This Row],[Tipo de control]],Tabla7[Tipo de control],Tabla7[Peso],"",1)</f>
        <v/>
      </c>
      <c r="T910" s="290" t="str">
        <f>_xlfn.XLOOKUP(Tabla135[[#This Row],[Tipo de control]],Tabla7[Tipo de control],Tabla7[Afectación matriz],"",1)</f>
        <v/>
      </c>
      <c r="U910" s="295"/>
      <c r="V910" s="327" t="str">
        <f>_xlfn.XLOOKUP(Tabla135[[#This Row],[Implementación]],Tabla11[Implementación],Tabla11[Peso],"",1)</f>
        <v/>
      </c>
      <c r="W910" s="295"/>
      <c r="X910" s="295"/>
      <c r="Y910" s="295"/>
      <c r="Z910" s="295"/>
      <c r="AA910" s="310" t="str">
        <f>IFERROR(Tabla135[[#This Row],[Peso del control]]+Tabla135[[#This Row],[Peso de la implementación]],"")</f>
        <v/>
      </c>
      <c r="AB910" s="310" t="str" cm="1">
        <f t="array" ref="AB910">IFERROR(IF(Tabla135[[#This Row],[Registro diligenciado]]=TRUE,_xlfn.IFS(AND(Tabla135[[#This Row],[No. de Control]]=1,Tabla135[[#This Row],[Desplazamiento en la Matriz]]="Probabilidad"),D910-(D910*Tabla135[[#This Row],[Valor del control]]),AND(Tabla135[[#This Row],[No. de Control]]&gt;1,Tabla135[[#This Row],[Desplazamiento en la Matriz]]="Probabilidad"),AB909-(AB909*Tabla135[[#This Row],[Valor del control]]),AND(Tabla135[[#This Row],[No. de Control]]=1,Tabla135[[#This Row],[Desplazamiento en la Matriz]]="Impacto"),D910,AND(Tabla135[[#This Row],[No. de Control]]&gt;1,Tabla135[[#This Row],[Desplazamiento en la Matriz]]="Impacto"),AB909),""),"")</f>
        <v/>
      </c>
      <c r="AC910" s="310" t="str" cm="1">
        <f t="array" ref="AC910">IFERROR(IF(Tabla135[[#This Row],[Registro diligenciado]]=TRUE,_xlfn.IFS(AND(Tabla135[[#This Row],[No. de Control]]=1,Tabla135[[#This Row],[Desplazamiento en la Matriz]]="Impacto"),E910-(E910*Tabla135[[#This Row],[Valor del control]]),AND(Tabla135[[#This Row],[No. de Control]]&gt;1,Tabla135[[#This Row],[Desplazamiento en la Matriz]]="Impacto"),AC909-(AC909*Tabla135[[#This Row],[Valor del control]]),AND(Tabla135[[#This Row],[No. de Control]]=1,Tabla135[[#This Row],[Desplazamiento en la Matriz]]="Probabilidad"),E910,AND(Tabla135[[#This Row],[No. de Control]]&gt;1,Tabla135[[#This Row],[Desplazamiento en la Matriz]]="Probabilidad"),AC909),""),"")</f>
        <v/>
      </c>
      <c r="AD910" s="310">
        <f>IFERROR(_xlfn.MINIFS(Tabla135[Probabilidad residual],Tabla135[Id Riesgo],Tabla135[[#This Row],[Id Riesgo]]),"")</f>
        <v>0</v>
      </c>
      <c r="AE910" s="310">
        <f>IFERROR(_xlfn.MINIFS(Tabla135[Impacto residual],Tabla135[Id Riesgo],Tabla135[[#This Row],[Id Riesgo]]),"")</f>
        <v>0</v>
      </c>
      <c r="AF910" s="310" t="str" cm="1">
        <f t="array" ref="AF9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0" s="310" t="str" cm="1">
        <f t="array" ref="AG9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0" s="213"/>
      <c r="AJ910" s="801">
        <f>_xlfn.MINIFS(Tabla135[Probabilidad residual],Tabla135[Id Riesgo],Tabla135[[#This Row],[Id Riesgo]])</f>
        <v>0</v>
      </c>
      <c r="AK910" s="801">
        <f>_xlfn.MINIFS(Tabla135[Impacto residual],Tabla135[Id Riesgo],Tabla135[[#This Row],[Id Riesgo]])</f>
        <v>0</v>
      </c>
      <c r="AL910" s="801"/>
      <c r="AM910" s="801"/>
      <c r="AN910" s="213"/>
      <c r="AO910" s="213"/>
      <c r="AP910" s="213"/>
      <c r="AQ910" s="213"/>
      <c r="AR910" s="213"/>
      <c r="AS910" s="213"/>
      <c r="AT910" s="213"/>
      <c r="AU910" s="213"/>
      <c r="AV910" s="213"/>
      <c r="AW910" s="213"/>
      <c r="AX910" s="213"/>
      <c r="AY910" s="213"/>
    </row>
    <row r="911" spans="1:51" ht="14.6" x14ac:dyDescent="0.4">
      <c r="A911" s="783" t="str">
        <f>Tabla135[[#This Row],[Id Riesgo]]</f>
        <v>RC90</v>
      </c>
      <c r="B911" s="784" t="str">
        <f>Tabla135[[#This Row],[Riesgo]]</f>
        <v/>
      </c>
      <c r="C911" s="776" t="b">
        <f>Tabla135[[#This Row],[Identificado en paso 1 y 2?]]</f>
        <v>0</v>
      </c>
      <c r="D911" s="801" t="str">
        <f>_xlfn.XLOOKUP(Tabla135[[#This Row],[Id Riesgo]],Tabla13[Id Riesgo],Tabla13[Probabilidad],"",1)</f>
        <v/>
      </c>
      <c r="E911" s="801" t="str">
        <f>IF(C911=TRUE,_xlfn.XLOOKUP(Tabla135[[#This Row],[Id Riesgo]],Tabla13[Id Riesgo],Tabla13[Porcentaje Impacto],"",1),"")</f>
        <v/>
      </c>
      <c r="F911" s="290" t="str">
        <f t="shared" si="89"/>
        <v>RC90</v>
      </c>
      <c r="G911" s="414" t="b">
        <f>_xlfn.XLOOKUP(F911,Tabla13[Id Riesgo],Tabla13[Registro diligenciado],FALSE,1)</f>
        <v>0</v>
      </c>
      <c r="H911" s="290" t="str">
        <f>IF(G911,_xlfn.XLOOKUP(F911,Tabla6[Id Riesgo],Tabla6[DESCRIPCIÓN DEL RIESGO],FALSE,1),"")</f>
        <v/>
      </c>
      <c r="I911" s="327" t="str">
        <f>_xlfn.XLOOKUP(Tabla135[[#This Row],[Id Riesgo]],Tabla13[Id Riesgo],Tabla13[Probabilidad])</f>
        <v/>
      </c>
      <c r="J911" s="327" t="str">
        <f>_xlfn.XLOOKUP(Tabla135[[#This Row],[Id Riesgo]],Tabla13[Id Riesgo],Tabla13[Porcentaje Impacto],"",1)</f>
        <v/>
      </c>
      <c r="K911" s="311">
        <v>10</v>
      </c>
      <c r="L911" s="314"/>
      <c r="M911" s="314"/>
      <c r="N911" s="314"/>
      <c r="O911" s="295"/>
      <c r="P911" s="314"/>
      <c r="Q911" s="328" t="str">
        <f>_xlfn.TEXTJOIN(" ",TRUE,Tabla135[[#This Row],[Actividad - Acción ¿Qué?
Inicia con verbo]],Tabla135[[#This Row],[Complemento
(Observaciones o desviaciones)]])</f>
        <v/>
      </c>
      <c r="R911" s="295"/>
      <c r="S911" s="327" t="str">
        <f>_xlfn.XLOOKUP(Tabla135[[#This Row],[Tipo de control]],Tabla7[Tipo de control],Tabla7[Peso],"",1)</f>
        <v/>
      </c>
      <c r="T911" s="290" t="str">
        <f>_xlfn.XLOOKUP(Tabla135[[#This Row],[Tipo de control]],Tabla7[Tipo de control],Tabla7[Afectación matriz],"",1)</f>
        <v/>
      </c>
      <c r="U911" s="295"/>
      <c r="V911" s="327" t="str">
        <f>_xlfn.XLOOKUP(Tabla135[[#This Row],[Implementación]],Tabla11[Implementación],Tabla11[Peso],"",1)</f>
        <v/>
      </c>
      <c r="W911" s="295"/>
      <c r="X911" s="295"/>
      <c r="Y911" s="295"/>
      <c r="Z911" s="295"/>
      <c r="AA911" s="310" t="str">
        <f>IFERROR(Tabla135[[#This Row],[Peso del control]]+Tabla135[[#This Row],[Peso de la implementación]],"")</f>
        <v/>
      </c>
      <c r="AB911" s="310" t="str" cm="1">
        <f t="array" ref="AB911">IFERROR(IF(Tabla135[[#This Row],[Registro diligenciado]]=TRUE,_xlfn.IFS(AND(Tabla135[[#This Row],[No. de Control]]=1,Tabla135[[#This Row],[Desplazamiento en la Matriz]]="Probabilidad"),D911-(D911*Tabla135[[#This Row],[Valor del control]]),AND(Tabla135[[#This Row],[No. de Control]]&gt;1,Tabla135[[#This Row],[Desplazamiento en la Matriz]]="Probabilidad"),AB910-(AB910*Tabla135[[#This Row],[Valor del control]]),AND(Tabla135[[#This Row],[No. de Control]]=1,Tabla135[[#This Row],[Desplazamiento en la Matriz]]="Impacto"),D911,AND(Tabla135[[#This Row],[No. de Control]]&gt;1,Tabla135[[#This Row],[Desplazamiento en la Matriz]]="Impacto"),AB910),""),"")</f>
        <v/>
      </c>
      <c r="AC911" s="310" t="str" cm="1">
        <f t="array" ref="AC911">IFERROR(IF(Tabla135[[#This Row],[Registro diligenciado]]=TRUE,_xlfn.IFS(AND(Tabla135[[#This Row],[No. de Control]]=1,Tabla135[[#This Row],[Desplazamiento en la Matriz]]="Impacto"),E911-(E911*Tabla135[[#This Row],[Valor del control]]),AND(Tabla135[[#This Row],[No. de Control]]&gt;1,Tabla135[[#This Row],[Desplazamiento en la Matriz]]="Impacto"),AC910-(AC910*Tabla135[[#This Row],[Valor del control]]),AND(Tabla135[[#This Row],[No. de Control]]=1,Tabla135[[#This Row],[Desplazamiento en la Matriz]]="Probabilidad"),E911,AND(Tabla135[[#This Row],[No. de Control]]&gt;1,Tabla135[[#This Row],[Desplazamiento en la Matriz]]="Probabilidad"),AC910),""),"")</f>
        <v/>
      </c>
      <c r="AD911" s="310">
        <f>IFERROR(_xlfn.MINIFS(Tabla135[Probabilidad residual],Tabla135[Id Riesgo],Tabla135[[#This Row],[Id Riesgo]]),"")</f>
        <v>0</v>
      </c>
      <c r="AE911" s="310">
        <f>IFERROR(_xlfn.MINIFS(Tabla135[Impacto residual],Tabla135[Id Riesgo],Tabla135[[#This Row],[Id Riesgo]]),"")</f>
        <v>0</v>
      </c>
      <c r="AF911" s="310" t="str" cm="1">
        <f t="array" ref="AF9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1" s="310" t="str" cm="1">
        <f t="array" ref="AG9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1" s="213"/>
      <c r="AJ911" s="801">
        <f>_xlfn.MINIFS(Tabla135[Probabilidad residual],Tabla135[Id Riesgo],Tabla135[[#This Row],[Id Riesgo]])</f>
        <v>0</v>
      </c>
      <c r="AK911" s="801">
        <f>_xlfn.MINIFS(Tabla135[Impacto residual],Tabla135[Id Riesgo],Tabla135[[#This Row],[Id Riesgo]])</f>
        <v>0</v>
      </c>
      <c r="AL911" s="801"/>
      <c r="AM911" s="801"/>
      <c r="AN911" s="213"/>
      <c r="AO911" s="213"/>
      <c r="AP911" s="213"/>
      <c r="AQ911" s="213"/>
      <c r="AR911" s="213"/>
      <c r="AS911" s="213"/>
      <c r="AT911" s="213"/>
      <c r="AU911" s="213"/>
      <c r="AV911" s="213"/>
      <c r="AW911" s="213"/>
      <c r="AX911" s="213"/>
      <c r="AY911" s="213"/>
    </row>
    <row r="912" spans="1:51" ht="14.6" x14ac:dyDescent="0.4">
      <c r="A912" s="783" t="str">
        <f>Tabla135[[#This Row],[Id Riesgo]]</f>
        <v>RC91</v>
      </c>
      <c r="B912" s="784" t="str">
        <f>Tabla135[[#This Row],[Riesgo]]</f>
        <v/>
      </c>
      <c r="C912" s="776" t="b">
        <f>Tabla135[[#This Row],[Identificado en paso 1 y 2?]]</f>
        <v>0</v>
      </c>
      <c r="D912" s="801" t="str">
        <f>_xlfn.XLOOKUP(Tabla135[[#This Row],[Id Riesgo]],Tabla13[Id Riesgo],Tabla13[Probabilidad],"",1)</f>
        <v/>
      </c>
      <c r="E912" s="801" t="str">
        <f>IF(C912=TRUE,_xlfn.XLOOKUP(Tabla135[[#This Row],[Id Riesgo]],Tabla13[Id Riesgo],Tabla13[Porcentaje Impacto],"",1),"")</f>
        <v/>
      </c>
      <c r="F912" s="290" t="s">
        <v>682</v>
      </c>
      <c r="G912" s="414" t="b">
        <f>_xlfn.XLOOKUP(F912,Tabla13[Id Riesgo],Tabla13[Registro diligenciado],FALSE,1)</f>
        <v>0</v>
      </c>
      <c r="H912" s="290" t="str">
        <f>IF(G912,_xlfn.XLOOKUP(F912,Tabla6[Id Riesgo],Tabla6[DESCRIPCIÓN DEL RIESGO],FALSE,1),"")</f>
        <v/>
      </c>
      <c r="I912" s="327" t="str">
        <f>_xlfn.XLOOKUP(Tabla135[[#This Row],[Id Riesgo]],Tabla13[Id Riesgo],Tabla13[Probabilidad])</f>
        <v/>
      </c>
      <c r="J912" s="327" t="str">
        <f>_xlfn.XLOOKUP(Tabla135[[#This Row],[Id Riesgo]],Tabla13[Id Riesgo],Tabla13[Porcentaje Impacto],"",1)</f>
        <v/>
      </c>
      <c r="K912" s="311">
        <v>1</v>
      </c>
      <c r="L912" s="314"/>
      <c r="M912" s="314"/>
      <c r="N912" s="314"/>
      <c r="O912" s="295"/>
      <c r="P912" s="314"/>
      <c r="Q912" s="328" t="str">
        <f>_xlfn.TEXTJOIN(" ",TRUE,Tabla135[[#This Row],[Actividad - Acción ¿Qué?
Inicia con verbo]],Tabla135[[#This Row],[Complemento
(Observaciones o desviaciones)]])</f>
        <v/>
      </c>
      <c r="R912" s="295"/>
      <c r="S912" s="327" t="str">
        <f>_xlfn.XLOOKUP(Tabla135[[#This Row],[Tipo de control]],Tabla7[Tipo de control],Tabla7[Peso],"",1)</f>
        <v/>
      </c>
      <c r="T912" s="290" t="str">
        <f>_xlfn.XLOOKUP(Tabla135[[#This Row],[Tipo de control]],Tabla7[Tipo de control],Tabla7[Afectación matriz],"",1)</f>
        <v/>
      </c>
      <c r="U912" s="295"/>
      <c r="V912" s="327" t="str">
        <f>_xlfn.XLOOKUP(Tabla135[[#This Row],[Implementación]],Tabla11[Implementación],Tabla11[Peso],"",1)</f>
        <v/>
      </c>
      <c r="W912" s="295"/>
      <c r="X912" s="295"/>
      <c r="Y912" s="295"/>
      <c r="Z912" s="295"/>
      <c r="AA912" s="310" t="str">
        <f>IFERROR(Tabla135[[#This Row],[Peso del control]]+Tabla135[[#This Row],[Peso de la implementación]],"")</f>
        <v/>
      </c>
      <c r="AB912" s="310" t="str" cm="1">
        <f t="array" ref="AB912">IFERROR(IF(Tabla135[[#This Row],[Registro diligenciado]]=TRUE,_xlfn.IFS(AND(Tabla135[[#This Row],[No. de Control]]=1,Tabla135[[#This Row],[Desplazamiento en la Matriz]]="Probabilidad"),D912-(D912*Tabla135[[#This Row],[Valor del control]]),AND(Tabla135[[#This Row],[No. de Control]]&gt;1,Tabla135[[#This Row],[Desplazamiento en la Matriz]]="Probabilidad"),AB911-(AB911*Tabla135[[#This Row],[Valor del control]]),AND(Tabla135[[#This Row],[No. de Control]]=1,Tabla135[[#This Row],[Desplazamiento en la Matriz]]="Impacto"),D912,AND(Tabla135[[#This Row],[No. de Control]]&gt;1,Tabla135[[#This Row],[Desplazamiento en la Matriz]]="Impacto"),AB911),""),"")</f>
        <v/>
      </c>
      <c r="AC912" s="310" t="str" cm="1">
        <f t="array" ref="AC912">IFERROR(IF(Tabla135[[#This Row],[Registro diligenciado]]=TRUE,_xlfn.IFS(AND(Tabla135[[#This Row],[No. de Control]]=1,Tabla135[[#This Row],[Desplazamiento en la Matriz]]="Impacto"),E912-(E912*Tabla135[[#This Row],[Valor del control]]),AND(Tabla135[[#This Row],[No. de Control]]&gt;1,Tabla135[[#This Row],[Desplazamiento en la Matriz]]="Impacto"),AC911-(AC911*Tabla135[[#This Row],[Valor del control]]),AND(Tabla135[[#This Row],[No. de Control]]=1,Tabla135[[#This Row],[Desplazamiento en la Matriz]]="Probabilidad"),E912,AND(Tabla135[[#This Row],[No. de Control]]&gt;1,Tabla135[[#This Row],[Desplazamiento en la Matriz]]="Probabilidad"),AC911),""),"")</f>
        <v/>
      </c>
      <c r="AD912" s="310">
        <f>IFERROR(_xlfn.MINIFS(Tabla135[Probabilidad residual],Tabla135[Id Riesgo],Tabla135[[#This Row],[Id Riesgo]]),"")</f>
        <v>0</v>
      </c>
      <c r="AE912" s="310">
        <f>IFERROR(_xlfn.MINIFS(Tabla135[Impacto residual],Tabla135[Id Riesgo],Tabla135[[#This Row],[Id Riesgo]]),"")</f>
        <v>0</v>
      </c>
      <c r="AF912" s="310" t="str" cm="1">
        <f t="array" ref="AF9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2" s="310" t="str" cm="1">
        <f t="array" ref="AG9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2" s="213"/>
      <c r="AJ912" s="801">
        <f>_xlfn.MINIFS(Tabla135[Probabilidad residual],Tabla135[Id Riesgo],Tabla135[[#This Row],[Id Riesgo]])</f>
        <v>0</v>
      </c>
      <c r="AK912" s="801">
        <f>_xlfn.MINIFS(Tabla135[Impacto residual],Tabla135[Id Riesgo],Tabla135[[#This Row],[Id Riesgo]])</f>
        <v>0</v>
      </c>
      <c r="AL912" s="801" t="str" cm="1">
        <f t="array" ref="AL912">IFERROR(_xlfn.IFS(AND(AJ912&gt;=CONFIGURACIÓN!$BF$6,AJ912&lt;=CONFIGURACIÓN!$BG$6),CONFIGURACIÓN!$BE$6,AND(AJ912&gt;=CONFIGURACIÓN!$BF$7,AJ912&lt;=CONFIGURACIÓN!$BG$7),CONFIGURACIÓN!$BE$7,AND(AJ912&gt;=CONFIGURACIÓN!$BF$8,AJ912&lt;=CONFIGURACIÓN!$BG$8),CONFIGURACIÓN!$BE$8,AND(AJ912&gt;=CONFIGURACIÓN!$BF$9,AJ912&lt;=CONFIGURACIÓN!$BG$9),CONFIGURACIÓN!$BE$9,AND(AJ912&gt;=CONFIGURACIÓN!$BF$10,AJ912&lt;=CONFIGURACIÓN!$BG$10),CONFIGURACIÓN!$BE$10),"")</f>
        <v/>
      </c>
      <c r="AM912" s="801" t="str" cm="1">
        <f t="array" ref="AM912">IFERROR(_xlfn.IFS(AND(AK912&gt;=CONFIGURACIÓN!$BJ$6,AK912&lt;=CONFIGURACIÓN!$BK$6),CONFIGURACIÓN!$BI$6,AND(AK912&gt;=CONFIGURACIÓN!$BJ$7,AK912&lt;=CONFIGURACIÓN!$BK$7),CONFIGURACIÓN!$BI$7,AND(AK912&gt;=CONFIGURACIÓN!$BJ$8,AK912&lt;=CONFIGURACIÓN!$BK$8),CONFIGURACIÓN!$BI$8,AND(AK912&gt;=CONFIGURACIÓN!$BJ$9,AK912&lt;=CONFIGURACIÓN!$BK$9),CONFIGURACIÓN!$BI$9,AND(AK912&gt;=CONFIGURACIÓN!$BJ$10,AK912&lt;=CONFIGURACIÓN!$BK$10),CONFIGURACIÓN!$BI$10),"")</f>
        <v/>
      </c>
      <c r="AN912" s="213"/>
      <c r="AO912" s="213"/>
      <c r="AP912" s="213"/>
      <c r="AQ912" s="213"/>
      <c r="AR912" s="213"/>
      <c r="AS912" s="213"/>
      <c r="AT912" s="213"/>
      <c r="AU912" s="213"/>
      <c r="AV912" s="213"/>
      <c r="AW912" s="213"/>
      <c r="AX912" s="213"/>
      <c r="AY912" s="213"/>
    </row>
    <row r="913" spans="1:51" ht="14.6" x14ac:dyDescent="0.4">
      <c r="A913" s="783" t="str">
        <f>Tabla135[[#This Row],[Id Riesgo]]</f>
        <v>RC91</v>
      </c>
      <c r="B913" s="784" t="str">
        <f>Tabla135[[#This Row],[Riesgo]]</f>
        <v/>
      </c>
      <c r="C913" s="776" t="b">
        <f>Tabla135[[#This Row],[Identificado en paso 1 y 2?]]</f>
        <v>0</v>
      </c>
      <c r="D913" s="801" t="str">
        <f>_xlfn.XLOOKUP(Tabla135[[#This Row],[Id Riesgo]],Tabla13[Id Riesgo],Tabla13[Probabilidad],"",1)</f>
        <v/>
      </c>
      <c r="E913" s="801" t="str">
        <f>IF(C913=TRUE,_xlfn.XLOOKUP(Tabla135[[#This Row],[Id Riesgo]],Tabla13[Id Riesgo],Tabla13[Porcentaje Impacto],"",1),"")</f>
        <v/>
      </c>
      <c r="F913" s="290" t="str">
        <f t="shared" ref="F913:F921" si="90">F912</f>
        <v>RC91</v>
      </c>
      <c r="G913" s="414" t="b">
        <f>_xlfn.XLOOKUP(F913,Tabla13[Id Riesgo],Tabla13[Registro diligenciado],FALSE,1)</f>
        <v>0</v>
      </c>
      <c r="H913" s="290" t="str">
        <f>IF(G913,_xlfn.XLOOKUP(F913,Tabla6[Id Riesgo],Tabla6[DESCRIPCIÓN DEL RIESGO],FALSE,1),"")</f>
        <v/>
      </c>
      <c r="I913" s="327" t="str">
        <f>_xlfn.XLOOKUP(Tabla135[[#This Row],[Id Riesgo]],Tabla13[Id Riesgo],Tabla13[Probabilidad])</f>
        <v/>
      </c>
      <c r="J913" s="327" t="str">
        <f>_xlfn.XLOOKUP(Tabla135[[#This Row],[Id Riesgo]],Tabla13[Id Riesgo],Tabla13[Porcentaje Impacto],"",1)</f>
        <v/>
      </c>
      <c r="K913" s="311">
        <v>2</v>
      </c>
      <c r="L913" s="314"/>
      <c r="M913" s="314"/>
      <c r="N913" s="314"/>
      <c r="O913" s="295"/>
      <c r="P913" s="314"/>
      <c r="Q913" s="328" t="str">
        <f>_xlfn.TEXTJOIN(" ",TRUE,Tabla135[[#This Row],[Actividad - Acción ¿Qué?
Inicia con verbo]],Tabla135[[#This Row],[Complemento
(Observaciones o desviaciones)]])</f>
        <v/>
      </c>
      <c r="R913" s="295"/>
      <c r="S913" s="327" t="str">
        <f>_xlfn.XLOOKUP(Tabla135[[#This Row],[Tipo de control]],Tabla7[Tipo de control],Tabla7[Peso],"",1)</f>
        <v/>
      </c>
      <c r="T913" s="290" t="str">
        <f>_xlfn.XLOOKUP(Tabla135[[#This Row],[Tipo de control]],Tabla7[Tipo de control],Tabla7[Afectación matriz],"",1)</f>
        <v/>
      </c>
      <c r="U913" s="295"/>
      <c r="V913" s="327" t="str">
        <f>_xlfn.XLOOKUP(Tabla135[[#This Row],[Implementación]],Tabla11[Implementación],Tabla11[Peso],"",1)</f>
        <v/>
      </c>
      <c r="W913" s="295"/>
      <c r="X913" s="295"/>
      <c r="Y913" s="295"/>
      <c r="Z913" s="295"/>
      <c r="AA913" s="310" t="str">
        <f>IFERROR(Tabla135[[#This Row],[Peso del control]]+Tabla135[[#This Row],[Peso de la implementación]],"")</f>
        <v/>
      </c>
      <c r="AB913" s="310" t="str" cm="1">
        <f t="array" ref="AB913">IFERROR(IF(Tabla135[[#This Row],[Registro diligenciado]]=TRUE,_xlfn.IFS(AND(Tabla135[[#This Row],[No. de Control]]=1,Tabla135[[#This Row],[Desplazamiento en la Matriz]]="Probabilidad"),D913-(D913*Tabla135[[#This Row],[Valor del control]]),AND(Tabla135[[#This Row],[No. de Control]]&gt;1,Tabla135[[#This Row],[Desplazamiento en la Matriz]]="Probabilidad"),AB912-(AB912*Tabla135[[#This Row],[Valor del control]]),AND(Tabla135[[#This Row],[No. de Control]]=1,Tabla135[[#This Row],[Desplazamiento en la Matriz]]="Impacto"),D913,AND(Tabla135[[#This Row],[No. de Control]]&gt;1,Tabla135[[#This Row],[Desplazamiento en la Matriz]]="Impacto"),AB912),""),"")</f>
        <v/>
      </c>
      <c r="AC913" s="310" t="str" cm="1">
        <f t="array" ref="AC913">IFERROR(IF(Tabla135[[#This Row],[Registro diligenciado]]=TRUE,_xlfn.IFS(AND(Tabla135[[#This Row],[No. de Control]]=1,Tabla135[[#This Row],[Desplazamiento en la Matriz]]="Impacto"),E913-(E913*Tabla135[[#This Row],[Valor del control]]),AND(Tabla135[[#This Row],[No. de Control]]&gt;1,Tabla135[[#This Row],[Desplazamiento en la Matriz]]="Impacto"),AC912-(AC912*Tabla135[[#This Row],[Valor del control]]),AND(Tabla135[[#This Row],[No. de Control]]=1,Tabla135[[#This Row],[Desplazamiento en la Matriz]]="Probabilidad"),E913,AND(Tabla135[[#This Row],[No. de Control]]&gt;1,Tabla135[[#This Row],[Desplazamiento en la Matriz]]="Probabilidad"),AC912),""),"")</f>
        <v/>
      </c>
      <c r="AD913" s="310">
        <f>IFERROR(_xlfn.MINIFS(Tabla135[Probabilidad residual],Tabla135[Id Riesgo],Tabla135[[#This Row],[Id Riesgo]]),"")</f>
        <v>0</v>
      </c>
      <c r="AE913" s="310">
        <f>IFERROR(_xlfn.MINIFS(Tabla135[Impacto residual],Tabla135[Id Riesgo],Tabla135[[#This Row],[Id Riesgo]]),"")</f>
        <v>0</v>
      </c>
      <c r="AF913" s="310" t="str" cm="1">
        <f t="array" ref="AF9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3" s="310" t="str" cm="1">
        <f t="array" ref="AG9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3" s="213"/>
      <c r="AJ913" s="801">
        <f>_xlfn.MINIFS(Tabla135[Probabilidad residual],Tabla135[Id Riesgo],Tabla135[[#This Row],[Id Riesgo]])</f>
        <v>0</v>
      </c>
      <c r="AK913" s="801">
        <f>_xlfn.MINIFS(Tabla135[Impacto residual],Tabla135[Id Riesgo],Tabla135[[#This Row],[Id Riesgo]])</f>
        <v>0</v>
      </c>
      <c r="AL913" s="801"/>
      <c r="AM913" s="801"/>
      <c r="AN913" s="213"/>
      <c r="AO913" s="213"/>
      <c r="AP913" s="213"/>
      <c r="AQ913" s="213"/>
      <c r="AR913" s="213"/>
      <c r="AS913" s="213"/>
      <c r="AT913" s="213"/>
      <c r="AU913" s="213"/>
      <c r="AV913" s="213"/>
      <c r="AW913" s="213"/>
      <c r="AX913" s="213"/>
      <c r="AY913" s="213"/>
    </row>
    <row r="914" spans="1:51" ht="14.6" x14ac:dyDescent="0.4">
      <c r="A914" s="783" t="str">
        <f>Tabla135[[#This Row],[Id Riesgo]]</f>
        <v>RC91</v>
      </c>
      <c r="B914" s="784" t="str">
        <f>Tabla135[[#This Row],[Riesgo]]</f>
        <v/>
      </c>
      <c r="C914" s="776" t="b">
        <f>Tabla135[[#This Row],[Identificado en paso 1 y 2?]]</f>
        <v>0</v>
      </c>
      <c r="D914" s="801" t="str">
        <f>_xlfn.XLOOKUP(Tabla135[[#This Row],[Id Riesgo]],Tabla13[Id Riesgo],Tabla13[Probabilidad],"",1)</f>
        <v/>
      </c>
      <c r="E914" s="801" t="str">
        <f>IF(C914=TRUE,_xlfn.XLOOKUP(Tabla135[[#This Row],[Id Riesgo]],Tabla13[Id Riesgo],Tabla13[Porcentaje Impacto],"",1),"")</f>
        <v/>
      </c>
      <c r="F914" s="290" t="str">
        <f t="shared" si="90"/>
        <v>RC91</v>
      </c>
      <c r="G914" s="414" t="b">
        <f>_xlfn.XLOOKUP(F914,Tabla13[Id Riesgo],Tabla13[Registro diligenciado],FALSE,1)</f>
        <v>0</v>
      </c>
      <c r="H914" s="290" t="str">
        <f>IF(G914,_xlfn.XLOOKUP(F914,Tabla6[Id Riesgo],Tabla6[DESCRIPCIÓN DEL RIESGO],FALSE,1),"")</f>
        <v/>
      </c>
      <c r="I914" s="327" t="str">
        <f>_xlfn.XLOOKUP(Tabla135[[#This Row],[Id Riesgo]],Tabla13[Id Riesgo],Tabla13[Probabilidad])</f>
        <v/>
      </c>
      <c r="J914" s="327" t="str">
        <f>_xlfn.XLOOKUP(Tabla135[[#This Row],[Id Riesgo]],Tabla13[Id Riesgo],Tabla13[Porcentaje Impacto],"",1)</f>
        <v/>
      </c>
      <c r="K914" s="311">
        <v>3</v>
      </c>
      <c r="L914" s="314"/>
      <c r="M914" s="314"/>
      <c r="N914" s="314"/>
      <c r="O914" s="295"/>
      <c r="P914" s="314"/>
      <c r="Q914" s="328" t="str">
        <f>_xlfn.TEXTJOIN(" ",TRUE,Tabla135[[#This Row],[Actividad - Acción ¿Qué?
Inicia con verbo]],Tabla135[[#This Row],[Complemento
(Observaciones o desviaciones)]])</f>
        <v/>
      </c>
      <c r="R914" s="295"/>
      <c r="S914" s="327" t="str">
        <f>_xlfn.XLOOKUP(Tabla135[[#This Row],[Tipo de control]],Tabla7[Tipo de control],Tabla7[Peso],"",1)</f>
        <v/>
      </c>
      <c r="T914" s="290" t="str">
        <f>_xlfn.XLOOKUP(Tabla135[[#This Row],[Tipo de control]],Tabla7[Tipo de control],Tabla7[Afectación matriz],"",1)</f>
        <v/>
      </c>
      <c r="U914" s="295"/>
      <c r="V914" s="327" t="str">
        <f>_xlfn.XLOOKUP(Tabla135[[#This Row],[Implementación]],Tabla11[Implementación],Tabla11[Peso],"",1)</f>
        <v/>
      </c>
      <c r="W914" s="295"/>
      <c r="X914" s="295"/>
      <c r="Y914" s="295"/>
      <c r="Z914" s="295"/>
      <c r="AA914" s="310" t="str">
        <f>IFERROR(Tabla135[[#This Row],[Peso del control]]+Tabla135[[#This Row],[Peso de la implementación]],"")</f>
        <v/>
      </c>
      <c r="AB914" s="310" t="str" cm="1">
        <f t="array" ref="AB914">IFERROR(IF(Tabla135[[#This Row],[Registro diligenciado]]=TRUE,_xlfn.IFS(AND(Tabla135[[#This Row],[No. de Control]]=1,Tabla135[[#This Row],[Desplazamiento en la Matriz]]="Probabilidad"),D914-(D914*Tabla135[[#This Row],[Valor del control]]),AND(Tabla135[[#This Row],[No. de Control]]&gt;1,Tabla135[[#This Row],[Desplazamiento en la Matriz]]="Probabilidad"),AB913-(AB913*Tabla135[[#This Row],[Valor del control]]),AND(Tabla135[[#This Row],[No. de Control]]=1,Tabla135[[#This Row],[Desplazamiento en la Matriz]]="Impacto"),D914,AND(Tabla135[[#This Row],[No. de Control]]&gt;1,Tabla135[[#This Row],[Desplazamiento en la Matriz]]="Impacto"),AB913),""),"")</f>
        <v/>
      </c>
      <c r="AC914" s="310" t="str" cm="1">
        <f t="array" ref="AC914">IFERROR(IF(Tabla135[[#This Row],[Registro diligenciado]]=TRUE,_xlfn.IFS(AND(Tabla135[[#This Row],[No. de Control]]=1,Tabla135[[#This Row],[Desplazamiento en la Matriz]]="Impacto"),E914-(E914*Tabla135[[#This Row],[Valor del control]]),AND(Tabla135[[#This Row],[No. de Control]]&gt;1,Tabla135[[#This Row],[Desplazamiento en la Matriz]]="Impacto"),AC913-(AC913*Tabla135[[#This Row],[Valor del control]]),AND(Tabla135[[#This Row],[No. de Control]]=1,Tabla135[[#This Row],[Desplazamiento en la Matriz]]="Probabilidad"),E914,AND(Tabla135[[#This Row],[No. de Control]]&gt;1,Tabla135[[#This Row],[Desplazamiento en la Matriz]]="Probabilidad"),AC913),""),"")</f>
        <v/>
      </c>
      <c r="AD914" s="310">
        <f>IFERROR(_xlfn.MINIFS(Tabla135[Probabilidad residual],Tabla135[Id Riesgo],Tabla135[[#This Row],[Id Riesgo]]),"")</f>
        <v>0</v>
      </c>
      <c r="AE914" s="310">
        <f>IFERROR(_xlfn.MINIFS(Tabla135[Impacto residual],Tabla135[Id Riesgo],Tabla135[[#This Row],[Id Riesgo]]),"")</f>
        <v>0</v>
      </c>
      <c r="AF914" s="310" t="str" cm="1">
        <f t="array" ref="AF9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4" s="310" t="str" cm="1">
        <f t="array" ref="AG9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4" s="213"/>
      <c r="AJ914" s="801">
        <f>_xlfn.MINIFS(Tabla135[Probabilidad residual],Tabla135[Id Riesgo],Tabla135[[#This Row],[Id Riesgo]])</f>
        <v>0</v>
      </c>
      <c r="AK914" s="801">
        <f>_xlfn.MINIFS(Tabla135[Impacto residual],Tabla135[Id Riesgo],Tabla135[[#This Row],[Id Riesgo]])</f>
        <v>0</v>
      </c>
      <c r="AL914" s="801"/>
      <c r="AM914" s="801"/>
      <c r="AN914" s="213"/>
      <c r="AO914" s="213"/>
      <c r="AP914" s="213"/>
      <c r="AQ914" s="213"/>
      <c r="AR914" s="213"/>
      <c r="AS914" s="213"/>
      <c r="AT914" s="213"/>
      <c r="AU914" s="213"/>
      <c r="AV914" s="213"/>
      <c r="AW914" s="213"/>
      <c r="AX914" s="213"/>
      <c r="AY914" s="213"/>
    </row>
    <row r="915" spans="1:51" ht="14.6" x14ac:dyDescent="0.4">
      <c r="A915" s="783" t="str">
        <f>Tabla135[[#This Row],[Id Riesgo]]</f>
        <v>RC91</v>
      </c>
      <c r="B915" s="784" t="str">
        <f>Tabla135[[#This Row],[Riesgo]]</f>
        <v/>
      </c>
      <c r="C915" s="776" t="b">
        <f>Tabla135[[#This Row],[Identificado en paso 1 y 2?]]</f>
        <v>0</v>
      </c>
      <c r="D915" s="801" t="str">
        <f>_xlfn.XLOOKUP(Tabla135[[#This Row],[Id Riesgo]],Tabla13[Id Riesgo],Tabla13[Probabilidad],"",1)</f>
        <v/>
      </c>
      <c r="E915" s="801" t="str">
        <f>IF(C915=TRUE,_xlfn.XLOOKUP(Tabla135[[#This Row],[Id Riesgo]],Tabla13[Id Riesgo],Tabla13[Porcentaje Impacto],"",1),"")</f>
        <v/>
      </c>
      <c r="F915" s="290" t="str">
        <f t="shared" si="90"/>
        <v>RC91</v>
      </c>
      <c r="G915" s="414" t="b">
        <f>_xlfn.XLOOKUP(F915,Tabla13[Id Riesgo],Tabla13[Registro diligenciado],FALSE,1)</f>
        <v>0</v>
      </c>
      <c r="H915" s="290" t="str">
        <f>IF(G915,_xlfn.XLOOKUP(F915,Tabla6[Id Riesgo],Tabla6[DESCRIPCIÓN DEL RIESGO],FALSE,1),"")</f>
        <v/>
      </c>
      <c r="I915" s="327" t="str">
        <f>_xlfn.XLOOKUP(Tabla135[[#This Row],[Id Riesgo]],Tabla13[Id Riesgo],Tabla13[Probabilidad])</f>
        <v/>
      </c>
      <c r="J915" s="327" t="str">
        <f>_xlfn.XLOOKUP(Tabla135[[#This Row],[Id Riesgo]],Tabla13[Id Riesgo],Tabla13[Porcentaje Impacto],"",1)</f>
        <v/>
      </c>
      <c r="K915" s="311">
        <v>4</v>
      </c>
      <c r="L915" s="314"/>
      <c r="M915" s="314"/>
      <c r="N915" s="314"/>
      <c r="O915" s="295"/>
      <c r="P915" s="314"/>
      <c r="Q915" s="328" t="str">
        <f>_xlfn.TEXTJOIN(" ",TRUE,Tabla135[[#This Row],[Actividad - Acción ¿Qué?
Inicia con verbo]],Tabla135[[#This Row],[Complemento
(Observaciones o desviaciones)]])</f>
        <v/>
      </c>
      <c r="R915" s="295"/>
      <c r="S915" s="327" t="str">
        <f>_xlfn.XLOOKUP(Tabla135[[#This Row],[Tipo de control]],Tabla7[Tipo de control],Tabla7[Peso],"",1)</f>
        <v/>
      </c>
      <c r="T915" s="290" t="str">
        <f>_xlfn.XLOOKUP(Tabla135[[#This Row],[Tipo de control]],Tabla7[Tipo de control],Tabla7[Afectación matriz],"",1)</f>
        <v/>
      </c>
      <c r="U915" s="295"/>
      <c r="V915" s="327" t="str">
        <f>_xlfn.XLOOKUP(Tabla135[[#This Row],[Implementación]],Tabla11[Implementación],Tabla11[Peso],"",1)</f>
        <v/>
      </c>
      <c r="W915" s="295"/>
      <c r="X915" s="295"/>
      <c r="Y915" s="295"/>
      <c r="Z915" s="295"/>
      <c r="AA915" s="310" t="str">
        <f>IFERROR(Tabla135[[#This Row],[Peso del control]]+Tabla135[[#This Row],[Peso de la implementación]],"")</f>
        <v/>
      </c>
      <c r="AB915" s="310" t="str" cm="1">
        <f t="array" ref="AB915">IFERROR(IF(Tabla135[[#This Row],[Registro diligenciado]]=TRUE,_xlfn.IFS(AND(Tabla135[[#This Row],[No. de Control]]=1,Tabla135[[#This Row],[Desplazamiento en la Matriz]]="Probabilidad"),D915-(D915*Tabla135[[#This Row],[Valor del control]]),AND(Tabla135[[#This Row],[No. de Control]]&gt;1,Tabla135[[#This Row],[Desplazamiento en la Matriz]]="Probabilidad"),AB914-(AB914*Tabla135[[#This Row],[Valor del control]]),AND(Tabla135[[#This Row],[No. de Control]]=1,Tabla135[[#This Row],[Desplazamiento en la Matriz]]="Impacto"),D915,AND(Tabla135[[#This Row],[No. de Control]]&gt;1,Tabla135[[#This Row],[Desplazamiento en la Matriz]]="Impacto"),AB914),""),"")</f>
        <v/>
      </c>
      <c r="AC915" s="310" t="str" cm="1">
        <f t="array" ref="AC915">IFERROR(IF(Tabla135[[#This Row],[Registro diligenciado]]=TRUE,_xlfn.IFS(AND(Tabla135[[#This Row],[No. de Control]]=1,Tabla135[[#This Row],[Desplazamiento en la Matriz]]="Impacto"),E915-(E915*Tabla135[[#This Row],[Valor del control]]),AND(Tabla135[[#This Row],[No. de Control]]&gt;1,Tabla135[[#This Row],[Desplazamiento en la Matriz]]="Impacto"),AC914-(AC914*Tabla135[[#This Row],[Valor del control]]),AND(Tabla135[[#This Row],[No. de Control]]=1,Tabla135[[#This Row],[Desplazamiento en la Matriz]]="Probabilidad"),E915,AND(Tabla135[[#This Row],[No. de Control]]&gt;1,Tabla135[[#This Row],[Desplazamiento en la Matriz]]="Probabilidad"),AC914),""),"")</f>
        <v/>
      </c>
      <c r="AD915" s="310">
        <f>IFERROR(_xlfn.MINIFS(Tabla135[Probabilidad residual],Tabla135[Id Riesgo],Tabla135[[#This Row],[Id Riesgo]]),"")</f>
        <v>0</v>
      </c>
      <c r="AE915" s="310">
        <f>IFERROR(_xlfn.MINIFS(Tabla135[Impacto residual],Tabla135[Id Riesgo],Tabla135[[#This Row],[Id Riesgo]]),"")</f>
        <v>0</v>
      </c>
      <c r="AF915" s="310" t="str" cm="1">
        <f t="array" ref="AF9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5" s="310" t="str" cm="1">
        <f t="array" ref="AG9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5" s="213"/>
      <c r="AJ915" s="801">
        <f>_xlfn.MINIFS(Tabla135[Probabilidad residual],Tabla135[Id Riesgo],Tabla135[[#This Row],[Id Riesgo]])</f>
        <v>0</v>
      </c>
      <c r="AK915" s="801">
        <f>_xlfn.MINIFS(Tabla135[Impacto residual],Tabla135[Id Riesgo],Tabla135[[#This Row],[Id Riesgo]])</f>
        <v>0</v>
      </c>
      <c r="AL915" s="801"/>
      <c r="AM915" s="801"/>
      <c r="AN915" s="213"/>
      <c r="AO915" s="213"/>
      <c r="AP915" s="213"/>
      <c r="AQ915" s="213"/>
      <c r="AR915" s="213"/>
      <c r="AS915" s="213"/>
      <c r="AT915" s="213"/>
      <c r="AU915" s="213"/>
      <c r="AV915" s="213"/>
      <c r="AW915" s="213"/>
      <c r="AX915" s="213"/>
      <c r="AY915" s="213"/>
    </row>
    <row r="916" spans="1:51" ht="14.6" x14ac:dyDescent="0.4">
      <c r="A916" s="783" t="str">
        <f>Tabla135[[#This Row],[Id Riesgo]]</f>
        <v>RC91</v>
      </c>
      <c r="B916" s="784" t="str">
        <f>Tabla135[[#This Row],[Riesgo]]</f>
        <v/>
      </c>
      <c r="C916" s="776" t="b">
        <f>Tabla135[[#This Row],[Identificado en paso 1 y 2?]]</f>
        <v>0</v>
      </c>
      <c r="D916" s="801" t="str">
        <f>_xlfn.XLOOKUP(Tabla135[[#This Row],[Id Riesgo]],Tabla13[Id Riesgo],Tabla13[Probabilidad],"",1)</f>
        <v/>
      </c>
      <c r="E916" s="801" t="str">
        <f>IF(C916=TRUE,_xlfn.XLOOKUP(Tabla135[[#This Row],[Id Riesgo]],Tabla13[Id Riesgo],Tabla13[Porcentaje Impacto],"",1),"")</f>
        <v/>
      </c>
      <c r="F916" s="290" t="str">
        <f t="shared" si="90"/>
        <v>RC91</v>
      </c>
      <c r="G916" s="414" t="b">
        <f>_xlfn.XLOOKUP(F916,Tabla13[Id Riesgo],Tabla13[Registro diligenciado],FALSE,1)</f>
        <v>0</v>
      </c>
      <c r="H916" s="290" t="str">
        <f>IF(G916,_xlfn.XLOOKUP(F916,Tabla6[Id Riesgo],Tabla6[DESCRIPCIÓN DEL RIESGO],FALSE,1),"")</f>
        <v/>
      </c>
      <c r="I916" s="327" t="str">
        <f>_xlfn.XLOOKUP(Tabla135[[#This Row],[Id Riesgo]],Tabla13[Id Riesgo],Tabla13[Probabilidad])</f>
        <v/>
      </c>
      <c r="J916" s="327" t="str">
        <f>_xlfn.XLOOKUP(Tabla135[[#This Row],[Id Riesgo]],Tabla13[Id Riesgo],Tabla13[Porcentaje Impacto],"",1)</f>
        <v/>
      </c>
      <c r="K916" s="311">
        <v>5</v>
      </c>
      <c r="L916" s="314"/>
      <c r="M916" s="314"/>
      <c r="N916" s="314"/>
      <c r="O916" s="295"/>
      <c r="P916" s="314"/>
      <c r="Q916" s="328" t="str">
        <f>_xlfn.TEXTJOIN(" ",TRUE,Tabla135[[#This Row],[Actividad - Acción ¿Qué?
Inicia con verbo]],Tabla135[[#This Row],[Complemento
(Observaciones o desviaciones)]])</f>
        <v/>
      </c>
      <c r="R916" s="295"/>
      <c r="S916" s="327" t="str">
        <f>_xlfn.XLOOKUP(Tabla135[[#This Row],[Tipo de control]],Tabla7[Tipo de control],Tabla7[Peso],"",1)</f>
        <v/>
      </c>
      <c r="T916" s="290" t="str">
        <f>_xlfn.XLOOKUP(Tabla135[[#This Row],[Tipo de control]],Tabla7[Tipo de control],Tabla7[Afectación matriz],"",1)</f>
        <v/>
      </c>
      <c r="U916" s="295"/>
      <c r="V916" s="327" t="str">
        <f>_xlfn.XLOOKUP(Tabla135[[#This Row],[Implementación]],Tabla11[Implementación],Tabla11[Peso],"",1)</f>
        <v/>
      </c>
      <c r="W916" s="295"/>
      <c r="X916" s="295"/>
      <c r="Y916" s="295"/>
      <c r="Z916" s="295"/>
      <c r="AA916" s="310" t="str">
        <f>IFERROR(Tabla135[[#This Row],[Peso del control]]+Tabla135[[#This Row],[Peso de la implementación]],"")</f>
        <v/>
      </c>
      <c r="AB916" s="310" t="str" cm="1">
        <f t="array" ref="AB916">IFERROR(IF(Tabla135[[#This Row],[Registro diligenciado]]=TRUE,_xlfn.IFS(AND(Tabla135[[#This Row],[No. de Control]]=1,Tabla135[[#This Row],[Desplazamiento en la Matriz]]="Probabilidad"),D916-(D916*Tabla135[[#This Row],[Valor del control]]),AND(Tabla135[[#This Row],[No. de Control]]&gt;1,Tabla135[[#This Row],[Desplazamiento en la Matriz]]="Probabilidad"),AB915-(AB915*Tabla135[[#This Row],[Valor del control]]),AND(Tabla135[[#This Row],[No. de Control]]=1,Tabla135[[#This Row],[Desplazamiento en la Matriz]]="Impacto"),D916,AND(Tabla135[[#This Row],[No. de Control]]&gt;1,Tabla135[[#This Row],[Desplazamiento en la Matriz]]="Impacto"),AB915),""),"")</f>
        <v/>
      </c>
      <c r="AC916" s="310" t="str" cm="1">
        <f t="array" ref="AC916">IFERROR(IF(Tabla135[[#This Row],[Registro diligenciado]]=TRUE,_xlfn.IFS(AND(Tabla135[[#This Row],[No. de Control]]=1,Tabla135[[#This Row],[Desplazamiento en la Matriz]]="Impacto"),E916-(E916*Tabla135[[#This Row],[Valor del control]]),AND(Tabla135[[#This Row],[No. de Control]]&gt;1,Tabla135[[#This Row],[Desplazamiento en la Matriz]]="Impacto"),AC915-(AC915*Tabla135[[#This Row],[Valor del control]]),AND(Tabla135[[#This Row],[No. de Control]]=1,Tabla135[[#This Row],[Desplazamiento en la Matriz]]="Probabilidad"),E916,AND(Tabla135[[#This Row],[No. de Control]]&gt;1,Tabla135[[#This Row],[Desplazamiento en la Matriz]]="Probabilidad"),AC915),""),"")</f>
        <v/>
      </c>
      <c r="AD916" s="310">
        <f>IFERROR(_xlfn.MINIFS(Tabla135[Probabilidad residual],Tabla135[Id Riesgo],Tabla135[[#This Row],[Id Riesgo]]),"")</f>
        <v>0</v>
      </c>
      <c r="AE916" s="310">
        <f>IFERROR(_xlfn.MINIFS(Tabla135[Impacto residual],Tabla135[Id Riesgo],Tabla135[[#This Row],[Id Riesgo]]),"")</f>
        <v>0</v>
      </c>
      <c r="AF916" s="310" t="str" cm="1">
        <f t="array" ref="AF9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6" s="310" t="str" cm="1">
        <f t="array" ref="AG9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6" s="213"/>
      <c r="AJ916" s="801">
        <f>_xlfn.MINIFS(Tabla135[Probabilidad residual],Tabla135[Id Riesgo],Tabla135[[#This Row],[Id Riesgo]])</f>
        <v>0</v>
      </c>
      <c r="AK916" s="801">
        <f>_xlfn.MINIFS(Tabla135[Impacto residual],Tabla135[Id Riesgo],Tabla135[[#This Row],[Id Riesgo]])</f>
        <v>0</v>
      </c>
      <c r="AL916" s="801"/>
      <c r="AM916" s="801"/>
      <c r="AN916" s="213"/>
      <c r="AO916" s="213"/>
      <c r="AP916" s="213"/>
      <c r="AQ916" s="213"/>
      <c r="AR916" s="213"/>
      <c r="AS916" s="213"/>
      <c r="AT916" s="213"/>
      <c r="AU916" s="213"/>
      <c r="AV916" s="213"/>
      <c r="AW916" s="213"/>
      <c r="AX916" s="213"/>
      <c r="AY916" s="213"/>
    </row>
    <row r="917" spans="1:51" ht="14.6" x14ac:dyDescent="0.4">
      <c r="A917" s="783" t="str">
        <f>Tabla135[[#This Row],[Id Riesgo]]</f>
        <v>RC91</v>
      </c>
      <c r="B917" s="784" t="str">
        <f>Tabla135[[#This Row],[Riesgo]]</f>
        <v/>
      </c>
      <c r="C917" s="776" t="b">
        <f>Tabla135[[#This Row],[Identificado en paso 1 y 2?]]</f>
        <v>0</v>
      </c>
      <c r="D917" s="801" t="str">
        <f>_xlfn.XLOOKUP(Tabla135[[#This Row],[Id Riesgo]],Tabla13[Id Riesgo],Tabla13[Probabilidad],"",1)</f>
        <v/>
      </c>
      <c r="E917" s="801" t="str">
        <f>IF(C917=TRUE,_xlfn.XLOOKUP(Tabla135[[#This Row],[Id Riesgo]],Tabla13[Id Riesgo],Tabla13[Porcentaje Impacto],"",1),"")</f>
        <v/>
      </c>
      <c r="F917" s="290" t="str">
        <f t="shared" si="90"/>
        <v>RC91</v>
      </c>
      <c r="G917" s="414" t="b">
        <f>_xlfn.XLOOKUP(F917,Tabla13[Id Riesgo],Tabla13[Registro diligenciado],FALSE,1)</f>
        <v>0</v>
      </c>
      <c r="H917" s="290" t="str">
        <f>IF(G917,_xlfn.XLOOKUP(F917,Tabla6[Id Riesgo],Tabla6[DESCRIPCIÓN DEL RIESGO],FALSE,1),"")</f>
        <v/>
      </c>
      <c r="I917" s="327" t="str">
        <f>_xlfn.XLOOKUP(Tabla135[[#This Row],[Id Riesgo]],Tabla13[Id Riesgo],Tabla13[Probabilidad])</f>
        <v/>
      </c>
      <c r="J917" s="327" t="str">
        <f>_xlfn.XLOOKUP(Tabla135[[#This Row],[Id Riesgo]],Tabla13[Id Riesgo],Tabla13[Porcentaje Impacto],"",1)</f>
        <v/>
      </c>
      <c r="K917" s="311">
        <v>6</v>
      </c>
      <c r="L917" s="314"/>
      <c r="M917" s="314"/>
      <c r="N917" s="314"/>
      <c r="O917" s="295"/>
      <c r="P917" s="314"/>
      <c r="Q917" s="328" t="str">
        <f>_xlfn.TEXTJOIN(" ",TRUE,Tabla135[[#This Row],[Actividad - Acción ¿Qué?
Inicia con verbo]],Tabla135[[#This Row],[Complemento
(Observaciones o desviaciones)]])</f>
        <v/>
      </c>
      <c r="R917" s="295"/>
      <c r="S917" s="327" t="str">
        <f>_xlfn.XLOOKUP(Tabla135[[#This Row],[Tipo de control]],Tabla7[Tipo de control],Tabla7[Peso],"",1)</f>
        <v/>
      </c>
      <c r="T917" s="290" t="str">
        <f>_xlfn.XLOOKUP(Tabla135[[#This Row],[Tipo de control]],Tabla7[Tipo de control],Tabla7[Afectación matriz],"",1)</f>
        <v/>
      </c>
      <c r="U917" s="295"/>
      <c r="V917" s="327" t="str">
        <f>_xlfn.XLOOKUP(Tabla135[[#This Row],[Implementación]],Tabla11[Implementación],Tabla11[Peso],"",1)</f>
        <v/>
      </c>
      <c r="W917" s="295"/>
      <c r="X917" s="295"/>
      <c r="Y917" s="295"/>
      <c r="Z917" s="295"/>
      <c r="AA917" s="310" t="str">
        <f>IFERROR(Tabla135[[#This Row],[Peso del control]]+Tabla135[[#This Row],[Peso de la implementación]],"")</f>
        <v/>
      </c>
      <c r="AB917" s="310" t="str" cm="1">
        <f t="array" ref="AB917">IFERROR(IF(Tabla135[[#This Row],[Registro diligenciado]]=TRUE,_xlfn.IFS(AND(Tabla135[[#This Row],[No. de Control]]=1,Tabla135[[#This Row],[Desplazamiento en la Matriz]]="Probabilidad"),D917-(D917*Tabla135[[#This Row],[Valor del control]]),AND(Tabla135[[#This Row],[No. de Control]]&gt;1,Tabla135[[#This Row],[Desplazamiento en la Matriz]]="Probabilidad"),AB916-(AB916*Tabla135[[#This Row],[Valor del control]]),AND(Tabla135[[#This Row],[No. de Control]]=1,Tabla135[[#This Row],[Desplazamiento en la Matriz]]="Impacto"),D917,AND(Tabla135[[#This Row],[No. de Control]]&gt;1,Tabla135[[#This Row],[Desplazamiento en la Matriz]]="Impacto"),AB916),""),"")</f>
        <v/>
      </c>
      <c r="AC917" s="310" t="str" cm="1">
        <f t="array" ref="AC917">IFERROR(IF(Tabla135[[#This Row],[Registro diligenciado]]=TRUE,_xlfn.IFS(AND(Tabla135[[#This Row],[No. de Control]]=1,Tabla135[[#This Row],[Desplazamiento en la Matriz]]="Impacto"),E917-(E917*Tabla135[[#This Row],[Valor del control]]),AND(Tabla135[[#This Row],[No. de Control]]&gt;1,Tabla135[[#This Row],[Desplazamiento en la Matriz]]="Impacto"),AC916-(AC916*Tabla135[[#This Row],[Valor del control]]),AND(Tabla135[[#This Row],[No. de Control]]=1,Tabla135[[#This Row],[Desplazamiento en la Matriz]]="Probabilidad"),E917,AND(Tabla135[[#This Row],[No. de Control]]&gt;1,Tabla135[[#This Row],[Desplazamiento en la Matriz]]="Probabilidad"),AC916),""),"")</f>
        <v/>
      </c>
      <c r="AD917" s="310">
        <f>IFERROR(_xlfn.MINIFS(Tabla135[Probabilidad residual],Tabla135[Id Riesgo],Tabla135[[#This Row],[Id Riesgo]]),"")</f>
        <v>0</v>
      </c>
      <c r="AE917" s="310">
        <f>IFERROR(_xlfn.MINIFS(Tabla135[Impacto residual],Tabla135[Id Riesgo],Tabla135[[#This Row],[Id Riesgo]]),"")</f>
        <v>0</v>
      </c>
      <c r="AF917" s="310" t="str" cm="1">
        <f t="array" ref="AF9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7" s="310" t="str" cm="1">
        <f t="array" ref="AG9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7" s="213"/>
      <c r="AJ917" s="801">
        <f>_xlfn.MINIFS(Tabla135[Probabilidad residual],Tabla135[Id Riesgo],Tabla135[[#This Row],[Id Riesgo]])</f>
        <v>0</v>
      </c>
      <c r="AK917" s="801">
        <f>_xlfn.MINIFS(Tabla135[Impacto residual],Tabla135[Id Riesgo],Tabla135[[#This Row],[Id Riesgo]])</f>
        <v>0</v>
      </c>
      <c r="AL917" s="801"/>
      <c r="AM917" s="801"/>
      <c r="AN917" s="213"/>
      <c r="AO917" s="213"/>
      <c r="AP917" s="213"/>
      <c r="AQ917" s="213"/>
      <c r="AR917" s="213"/>
      <c r="AS917" s="213"/>
      <c r="AT917" s="213"/>
      <c r="AU917" s="213"/>
      <c r="AV917" s="213"/>
      <c r="AW917" s="213"/>
      <c r="AX917" s="213"/>
      <c r="AY917" s="213"/>
    </row>
    <row r="918" spans="1:51" ht="14.6" x14ac:dyDescent="0.4">
      <c r="A918" s="783" t="str">
        <f>Tabla135[[#This Row],[Id Riesgo]]</f>
        <v>RC91</v>
      </c>
      <c r="B918" s="784" t="str">
        <f>Tabla135[[#This Row],[Riesgo]]</f>
        <v/>
      </c>
      <c r="C918" s="776" t="b">
        <f>Tabla135[[#This Row],[Identificado en paso 1 y 2?]]</f>
        <v>0</v>
      </c>
      <c r="D918" s="801" t="str">
        <f>_xlfn.XLOOKUP(Tabla135[[#This Row],[Id Riesgo]],Tabla13[Id Riesgo],Tabla13[Probabilidad],"",1)</f>
        <v/>
      </c>
      <c r="E918" s="801" t="str">
        <f>IF(C918=TRUE,_xlfn.XLOOKUP(Tabla135[[#This Row],[Id Riesgo]],Tabla13[Id Riesgo],Tabla13[Porcentaje Impacto],"",1),"")</f>
        <v/>
      </c>
      <c r="F918" s="290" t="str">
        <f t="shared" si="90"/>
        <v>RC91</v>
      </c>
      <c r="G918" s="414" t="b">
        <f>_xlfn.XLOOKUP(F918,Tabla13[Id Riesgo],Tabla13[Registro diligenciado],FALSE,1)</f>
        <v>0</v>
      </c>
      <c r="H918" s="290" t="str">
        <f>IF(G918,_xlfn.XLOOKUP(F918,Tabla6[Id Riesgo],Tabla6[DESCRIPCIÓN DEL RIESGO],FALSE,1),"")</f>
        <v/>
      </c>
      <c r="I918" s="327" t="str">
        <f>_xlfn.XLOOKUP(Tabla135[[#This Row],[Id Riesgo]],Tabla13[Id Riesgo],Tabla13[Probabilidad])</f>
        <v/>
      </c>
      <c r="J918" s="327" t="str">
        <f>_xlfn.XLOOKUP(Tabla135[[#This Row],[Id Riesgo]],Tabla13[Id Riesgo],Tabla13[Porcentaje Impacto],"",1)</f>
        <v/>
      </c>
      <c r="K918" s="311">
        <v>7</v>
      </c>
      <c r="L918" s="314"/>
      <c r="M918" s="314"/>
      <c r="N918" s="314"/>
      <c r="O918" s="295"/>
      <c r="P918" s="314"/>
      <c r="Q918" s="328" t="str">
        <f>_xlfn.TEXTJOIN(" ",TRUE,Tabla135[[#This Row],[Actividad - Acción ¿Qué?
Inicia con verbo]],Tabla135[[#This Row],[Complemento
(Observaciones o desviaciones)]])</f>
        <v/>
      </c>
      <c r="R918" s="295"/>
      <c r="S918" s="327" t="str">
        <f>_xlfn.XLOOKUP(Tabla135[[#This Row],[Tipo de control]],Tabla7[Tipo de control],Tabla7[Peso],"",1)</f>
        <v/>
      </c>
      <c r="T918" s="290" t="str">
        <f>_xlfn.XLOOKUP(Tabla135[[#This Row],[Tipo de control]],Tabla7[Tipo de control],Tabla7[Afectación matriz],"",1)</f>
        <v/>
      </c>
      <c r="U918" s="295"/>
      <c r="V918" s="327" t="str">
        <f>_xlfn.XLOOKUP(Tabla135[[#This Row],[Implementación]],Tabla11[Implementación],Tabla11[Peso],"",1)</f>
        <v/>
      </c>
      <c r="W918" s="295"/>
      <c r="X918" s="295"/>
      <c r="Y918" s="295"/>
      <c r="Z918" s="295"/>
      <c r="AA918" s="310" t="str">
        <f>IFERROR(Tabla135[[#This Row],[Peso del control]]+Tabla135[[#This Row],[Peso de la implementación]],"")</f>
        <v/>
      </c>
      <c r="AB918" s="310" t="str" cm="1">
        <f t="array" ref="AB918">IFERROR(IF(Tabla135[[#This Row],[Registro diligenciado]]=TRUE,_xlfn.IFS(AND(Tabla135[[#This Row],[No. de Control]]=1,Tabla135[[#This Row],[Desplazamiento en la Matriz]]="Probabilidad"),D918-(D918*Tabla135[[#This Row],[Valor del control]]),AND(Tabla135[[#This Row],[No. de Control]]&gt;1,Tabla135[[#This Row],[Desplazamiento en la Matriz]]="Probabilidad"),AB917-(AB917*Tabla135[[#This Row],[Valor del control]]),AND(Tabla135[[#This Row],[No. de Control]]=1,Tabla135[[#This Row],[Desplazamiento en la Matriz]]="Impacto"),D918,AND(Tabla135[[#This Row],[No. de Control]]&gt;1,Tabla135[[#This Row],[Desplazamiento en la Matriz]]="Impacto"),AB917),""),"")</f>
        <v/>
      </c>
      <c r="AC918" s="310" t="str" cm="1">
        <f t="array" ref="AC918">IFERROR(IF(Tabla135[[#This Row],[Registro diligenciado]]=TRUE,_xlfn.IFS(AND(Tabla135[[#This Row],[No. de Control]]=1,Tabla135[[#This Row],[Desplazamiento en la Matriz]]="Impacto"),E918-(E918*Tabla135[[#This Row],[Valor del control]]),AND(Tabla135[[#This Row],[No. de Control]]&gt;1,Tabla135[[#This Row],[Desplazamiento en la Matriz]]="Impacto"),AC917-(AC917*Tabla135[[#This Row],[Valor del control]]),AND(Tabla135[[#This Row],[No. de Control]]=1,Tabla135[[#This Row],[Desplazamiento en la Matriz]]="Probabilidad"),E918,AND(Tabla135[[#This Row],[No. de Control]]&gt;1,Tabla135[[#This Row],[Desplazamiento en la Matriz]]="Probabilidad"),AC917),""),"")</f>
        <v/>
      </c>
      <c r="AD918" s="310">
        <f>IFERROR(_xlfn.MINIFS(Tabla135[Probabilidad residual],Tabla135[Id Riesgo],Tabla135[[#This Row],[Id Riesgo]]),"")</f>
        <v>0</v>
      </c>
      <c r="AE918" s="310">
        <f>IFERROR(_xlfn.MINIFS(Tabla135[Impacto residual],Tabla135[Id Riesgo],Tabla135[[#This Row],[Id Riesgo]]),"")</f>
        <v>0</v>
      </c>
      <c r="AF918" s="310" t="str" cm="1">
        <f t="array" ref="AF9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8" s="310" t="str" cm="1">
        <f t="array" ref="AG9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8" s="213"/>
      <c r="AJ918" s="801">
        <f>_xlfn.MINIFS(Tabla135[Probabilidad residual],Tabla135[Id Riesgo],Tabla135[[#This Row],[Id Riesgo]])</f>
        <v>0</v>
      </c>
      <c r="AK918" s="801">
        <f>_xlfn.MINIFS(Tabla135[Impacto residual],Tabla135[Id Riesgo],Tabla135[[#This Row],[Id Riesgo]])</f>
        <v>0</v>
      </c>
      <c r="AL918" s="801"/>
      <c r="AM918" s="801"/>
      <c r="AN918" s="213"/>
      <c r="AO918" s="213"/>
      <c r="AP918" s="213"/>
      <c r="AQ918" s="213"/>
      <c r="AR918" s="213"/>
      <c r="AS918" s="213"/>
      <c r="AT918" s="213"/>
      <c r="AU918" s="213"/>
      <c r="AV918" s="213"/>
      <c r="AW918" s="213"/>
      <c r="AX918" s="213"/>
      <c r="AY918" s="213"/>
    </row>
    <row r="919" spans="1:51" ht="14.6" x14ac:dyDescent="0.4">
      <c r="A919" s="783" t="str">
        <f>Tabla135[[#This Row],[Id Riesgo]]</f>
        <v>RC91</v>
      </c>
      <c r="B919" s="784" t="str">
        <f>Tabla135[[#This Row],[Riesgo]]</f>
        <v/>
      </c>
      <c r="C919" s="776" t="b">
        <f>Tabla135[[#This Row],[Identificado en paso 1 y 2?]]</f>
        <v>0</v>
      </c>
      <c r="D919" s="801" t="str">
        <f>_xlfn.XLOOKUP(Tabla135[[#This Row],[Id Riesgo]],Tabla13[Id Riesgo],Tabla13[Probabilidad],"",1)</f>
        <v/>
      </c>
      <c r="E919" s="801" t="str">
        <f>IF(C919=TRUE,_xlfn.XLOOKUP(Tabla135[[#This Row],[Id Riesgo]],Tabla13[Id Riesgo],Tabla13[Porcentaje Impacto],"",1),"")</f>
        <v/>
      </c>
      <c r="F919" s="290" t="str">
        <f t="shared" si="90"/>
        <v>RC91</v>
      </c>
      <c r="G919" s="414" t="b">
        <f>_xlfn.XLOOKUP(F919,Tabla13[Id Riesgo],Tabla13[Registro diligenciado],FALSE,1)</f>
        <v>0</v>
      </c>
      <c r="H919" s="290" t="str">
        <f>IF(G919,_xlfn.XLOOKUP(F919,Tabla6[Id Riesgo],Tabla6[DESCRIPCIÓN DEL RIESGO],FALSE,1),"")</f>
        <v/>
      </c>
      <c r="I919" s="327" t="str">
        <f>_xlfn.XLOOKUP(Tabla135[[#This Row],[Id Riesgo]],Tabla13[Id Riesgo],Tabla13[Probabilidad])</f>
        <v/>
      </c>
      <c r="J919" s="327" t="str">
        <f>_xlfn.XLOOKUP(Tabla135[[#This Row],[Id Riesgo]],Tabla13[Id Riesgo],Tabla13[Porcentaje Impacto],"",1)</f>
        <v/>
      </c>
      <c r="K919" s="311">
        <v>8</v>
      </c>
      <c r="L919" s="314"/>
      <c r="M919" s="314"/>
      <c r="N919" s="314"/>
      <c r="O919" s="295"/>
      <c r="P919" s="314"/>
      <c r="Q919" s="328" t="str">
        <f>_xlfn.TEXTJOIN(" ",TRUE,Tabla135[[#This Row],[Actividad - Acción ¿Qué?
Inicia con verbo]],Tabla135[[#This Row],[Complemento
(Observaciones o desviaciones)]])</f>
        <v/>
      </c>
      <c r="R919" s="295"/>
      <c r="S919" s="327" t="str">
        <f>_xlfn.XLOOKUP(Tabla135[[#This Row],[Tipo de control]],Tabla7[Tipo de control],Tabla7[Peso],"",1)</f>
        <v/>
      </c>
      <c r="T919" s="290" t="str">
        <f>_xlfn.XLOOKUP(Tabla135[[#This Row],[Tipo de control]],Tabla7[Tipo de control],Tabla7[Afectación matriz],"",1)</f>
        <v/>
      </c>
      <c r="U919" s="295"/>
      <c r="V919" s="327" t="str">
        <f>_xlfn.XLOOKUP(Tabla135[[#This Row],[Implementación]],Tabla11[Implementación],Tabla11[Peso],"",1)</f>
        <v/>
      </c>
      <c r="W919" s="295"/>
      <c r="X919" s="295"/>
      <c r="Y919" s="295"/>
      <c r="Z919" s="295"/>
      <c r="AA919" s="310" t="str">
        <f>IFERROR(Tabla135[[#This Row],[Peso del control]]+Tabla135[[#This Row],[Peso de la implementación]],"")</f>
        <v/>
      </c>
      <c r="AB919" s="310" t="str" cm="1">
        <f t="array" ref="AB919">IFERROR(IF(Tabla135[[#This Row],[Registro diligenciado]]=TRUE,_xlfn.IFS(AND(Tabla135[[#This Row],[No. de Control]]=1,Tabla135[[#This Row],[Desplazamiento en la Matriz]]="Probabilidad"),D919-(D919*Tabla135[[#This Row],[Valor del control]]),AND(Tabla135[[#This Row],[No. de Control]]&gt;1,Tabla135[[#This Row],[Desplazamiento en la Matriz]]="Probabilidad"),AB918-(AB918*Tabla135[[#This Row],[Valor del control]]),AND(Tabla135[[#This Row],[No. de Control]]=1,Tabla135[[#This Row],[Desplazamiento en la Matriz]]="Impacto"),D919,AND(Tabla135[[#This Row],[No. de Control]]&gt;1,Tabla135[[#This Row],[Desplazamiento en la Matriz]]="Impacto"),AB918),""),"")</f>
        <v/>
      </c>
      <c r="AC919" s="310" t="str" cm="1">
        <f t="array" ref="AC919">IFERROR(IF(Tabla135[[#This Row],[Registro diligenciado]]=TRUE,_xlfn.IFS(AND(Tabla135[[#This Row],[No. de Control]]=1,Tabla135[[#This Row],[Desplazamiento en la Matriz]]="Impacto"),E919-(E919*Tabla135[[#This Row],[Valor del control]]),AND(Tabla135[[#This Row],[No. de Control]]&gt;1,Tabla135[[#This Row],[Desplazamiento en la Matriz]]="Impacto"),AC918-(AC918*Tabla135[[#This Row],[Valor del control]]),AND(Tabla135[[#This Row],[No. de Control]]=1,Tabla135[[#This Row],[Desplazamiento en la Matriz]]="Probabilidad"),E919,AND(Tabla135[[#This Row],[No. de Control]]&gt;1,Tabla135[[#This Row],[Desplazamiento en la Matriz]]="Probabilidad"),AC918),""),"")</f>
        <v/>
      </c>
      <c r="AD919" s="310">
        <f>IFERROR(_xlfn.MINIFS(Tabla135[Probabilidad residual],Tabla135[Id Riesgo],Tabla135[[#This Row],[Id Riesgo]]),"")</f>
        <v>0</v>
      </c>
      <c r="AE919" s="310">
        <f>IFERROR(_xlfn.MINIFS(Tabla135[Impacto residual],Tabla135[Id Riesgo],Tabla135[[#This Row],[Id Riesgo]]),"")</f>
        <v>0</v>
      </c>
      <c r="AF919" s="310" t="str" cm="1">
        <f t="array" ref="AF9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19" s="310" t="str" cm="1">
        <f t="array" ref="AG9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19" s="213"/>
      <c r="AJ919" s="801">
        <f>_xlfn.MINIFS(Tabla135[Probabilidad residual],Tabla135[Id Riesgo],Tabla135[[#This Row],[Id Riesgo]])</f>
        <v>0</v>
      </c>
      <c r="AK919" s="801">
        <f>_xlfn.MINIFS(Tabla135[Impacto residual],Tabla135[Id Riesgo],Tabla135[[#This Row],[Id Riesgo]])</f>
        <v>0</v>
      </c>
      <c r="AL919" s="801"/>
      <c r="AM919" s="801"/>
      <c r="AN919" s="213"/>
      <c r="AO919" s="213"/>
      <c r="AP919" s="213"/>
      <c r="AQ919" s="213"/>
      <c r="AR919" s="213"/>
      <c r="AS919" s="213"/>
      <c r="AT919" s="213"/>
      <c r="AU919" s="213"/>
      <c r="AV919" s="213"/>
      <c r="AW919" s="213"/>
      <c r="AX919" s="213"/>
      <c r="AY919" s="213"/>
    </row>
    <row r="920" spans="1:51" ht="14.6" x14ac:dyDescent="0.4">
      <c r="A920" s="783" t="str">
        <f>Tabla135[[#This Row],[Id Riesgo]]</f>
        <v>RC91</v>
      </c>
      <c r="B920" s="784" t="str">
        <f>Tabla135[[#This Row],[Riesgo]]</f>
        <v/>
      </c>
      <c r="C920" s="776" t="b">
        <f>Tabla135[[#This Row],[Identificado en paso 1 y 2?]]</f>
        <v>0</v>
      </c>
      <c r="D920" s="801" t="str">
        <f>_xlfn.XLOOKUP(Tabla135[[#This Row],[Id Riesgo]],Tabla13[Id Riesgo],Tabla13[Probabilidad],"",1)</f>
        <v/>
      </c>
      <c r="E920" s="801" t="str">
        <f>IF(C920=TRUE,_xlfn.XLOOKUP(Tabla135[[#This Row],[Id Riesgo]],Tabla13[Id Riesgo],Tabla13[Porcentaje Impacto],"",1),"")</f>
        <v/>
      </c>
      <c r="F920" s="290" t="str">
        <f t="shared" si="90"/>
        <v>RC91</v>
      </c>
      <c r="G920" s="414" t="b">
        <f>_xlfn.XLOOKUP(F920,Tabla13[Id Riesgo],Tabla13[Registro diligenciado],FALSE,1)</f>
        <v>0</v>
      </c>
      <c r="H920" s="290" t="str">
        <f>IF(G920,_xlfn.XLOOKUP(F920,Tabla6[Id Riesgo],Tabla6[DESCRIPCIÓN DEL RIESGO],FALSE,1),"")</f>
        <v/>
      </c>
      <c r="I920" s="327" t="str">
        <f>_xlfn.XLOOKUP(Tabla135[[#This Row],[Id Riesgo]],Tabla13[Id Riesgo],Tabla13[Probabilidad])</f>
        <v/>
      </c>
      <c r="J920" s="327" t="str">
        <f>_xlfn.XLOOKUP(Tabla135[[#This Row],[Id Riesgo]],Tabla13[Id Riesgo],Tabla13[Porcentaje Impacto],"",1)</f>
        <v/>
      </c>
      <c r="K920" s="311">
        <v>9</v>
      </c>
      <c r="L920" s="314"/>
      <c r="M920" s="314"/>
      <c r="N920" s="314"/>
      <c r="O920" s="295"/>
      <c r="P920" s="314"/>
      <c r="Q920" s="328" t="str">
        <f>_xlfn.TEXTJOIN(" ",TRUE,Tabla135[[#This Row],[Actividad - Acción ¿Qué?
Inicia con verbo]],Tabla135[[#This Row],[Complemento
(Observaciones o desviaciones)]])</f>
        <v/>
      </c>
      <c r="R920" s="295"/>
      <c r="S920" s="327" t="str">
        <f>_xlfn.XLOOKUP(Tabla135[[#This Row],[Tipo de control]],Tabla7[Tipo de control],Tabla7[Peso],"",1)</f>
        <v/>
      </c>
      <c r="T920" s="290" t="str">
        <f>_xlfn.XLOOKUP(Tabla135[[#This Row],[Tipo de control]],Tabla7[Tipo de control],Tabla7[Afectación matriz],"",1)</f>
        <v/>
      </c>
      <c r="U920" s="295"/>
      <c r="V920" s="327" t="str">
        <f>_xlfn.XLOOKUP(Tabla135[[#This Row],[Implementación]],Tabla11[Implementación],Tabla11[Peso],"",1)</f>
        <v/>
      </c>
      <c r="W920" s="295"/>
      <c r="X920" s="295"/>
      <c r="Y920" s="295"/>
      <c r="Z920" s="295"/>
      <c r="AA920" s="310" t="str">
        <f>IFERROR(Tabla135[[#This Row],[Peso del control]]+Tabla135[[#This Row],[Peso de la implementación]],"")</f>
        <v/>
      </c>
      <c r="AB920" s="310" t="str" cm="1">
        <f t="array" ref="AB920">IFERROR(IF(Tabla135[[#This Row],[Registro diligenciado]]=TRUE,_xlfn.IFS(AND(Tabla135[[#This Row],[No. de Control]]=1,Tabla135[[#This Row],[Desplazamiento en la Matriz]]="Probabilidad"),D920-(D920*Tabla135[[#This Row],[Valor del control]]),AND(Tabla135[[#This Row],[No. de Control]]&gt;1,Tabla135[[#This Row],[Desplazamiento en la Matriz]]="Probabilidad"),AB919-(AB919*Tabla135[[#This Row],[Valor del control]]),AND(Tabla135[[#This Row],[No. de Control]]=1,Tabla135[[#This Row],[Desplazamiento en la Matriz]]="Impacto"),D920,AND(Tabla135[[#This Row],[No. de Control]]&gt;1,Tabla135[[#This Row],[Desplazamiento en la Matriz]]="Impacto"),AB919),""),"")</f>
        <v/>
      </c>
      <c r="AC920" s="310" t="str" cm="1">
        <f t="array" ref="AC920">IFERROR(IF(Tabla135[[#This Row],[Registro diligenciado]]=TRUE,_xlfn.IFS(AND(Tabla135[[#This Row],[No. de Control]]=1,Tabla135[[#This Row],[Desplazamiento en la Matriz]]="Impacto"),E920-(E920*Tabla135[[#This Row],[Valor del control]]),AND(Tabla135[[#This Row],[No. de Control]]&gt;1,Tabla135[[#This Row],[Desplazamiento en la Matriz]]="Impacto"),AC919-(AC919*Tabla135[[#This Row],[Valor del control]]),AND(Tabla135[[#This Row],[No. de Control]]=1,Tabla135[[#This Row],[Desplazamiento en la Matriz]]="Probabilidad"),E920,AND(Tabla135[[#This Row],[No. de Control]]&gt;1,Tabla135[[#This Row],[Desplazamiento en la Matriz]]="Probabilidad"),AC919),""),"")</f>
        <v/>
      </c>
      <c r="AD920" s="310">
        <f>IFERROR(_xlfn.MINIFS(Tabla135[Probabilidad residual],Tabla135[Id Riesgo],Tabla135[[#This Row],[Id Riesgo]]),"")</f>
        <v>0</v>
      </c>
      <c r="AE920" s="310">
        <f>IFERROR(_xlfn.MINIFS(Tabla135[Impacto residual],Tabla135[Id Riesgo],Tabla135[[#This Row],[Id Riesgo]]),"")</f>
        <v>0</v>
      </c>
      <c r="AF920" s="310" t="str" cm="1">
        <f t="array" ref="AF9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0" s="310" t="str" cm="1">
        <f t="array" ref="AG9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0" s="213"/>
      <c r="AJ920" s="801">
        <f>_xlfn.MINIFS(Tabla135[Probabilidad residual],Tabla135[Id Riesgo],Tabla135[[#This Row],[Id Riesgo]])</f>
        <v>0</v>
      </c>
      <c r="AK920" s="801">
        <f>_xlfn.MINIFS(Tabla135[Impacto residual],Tabla135[Id Riesgo],Tabla135[[#This Row],[Id Riesgo]])</f>
        <v>0</v>
      </c>
      <c r="AL920" s="801"/>
      <c r="AM920" s="801"/>
      <c r="AN920" s="213"/>
      <c r="AO920" s="213"/>
      <c r="AP920" s="213"/>
      <c r="AQ920" s="213"/>
      <c r="AR920" s="213"/>
      <c r="AS920" s="213"/>
      <c r="AT920" s="213"/>
      <c r="AU920" s="213"/>
      <c r="AV920" s="213"/>
      <c r="AW920" s="213"/>
      <c r="AX920" s="213"/>
      <c r="AY920" s="213"/>
    </row>
    <row r="921" spans="1:51" ht="14.6" x14ac:dyDescent="0.4">
      <c r="A921" s="783" t="str">
        <f>Tabla135[[#This Row],[Id Riesgo]]</f>
        <v>RC91</v>
      </c>
      <c r="B921" s="784" t="str">
        <f>Tabla135[[#This Row],[Riesgo]]</f>
        <v/>
      </c>
      <c r="C921" s="776" t="b">
        <f>Tabla135[[#This Row],[Identificado en paso 1 y 2?]]</f>
        <v>0</v>
      </c>
      <c r="D921" s="801" t="str">
        <f>_xlfn.XLOOKUP(Tabla135[[#This Row],[Id Riesgo]],Tabla13[Id Riesgo],Tabla13[Probabilidad],"",1)</f>
        <v/>
      </c>
      <c r="E921" s="801" t="str">
        <f>IF(C921=TRUE,_xlfn.XLOOKUP(Tabla135[[#This Row],[Id Riesgo]],Tabla13[Id Riesgo],Tabla13[Porcentaje Impacto],"",1),"")</f>
        <v/>
      </c>
      <c r="F921" s="290" t="str">
        <f t="shared" si="90"/>
        <v>RC91</v>
      </c>
      <c r="G921" s="414" t="b">
        <f>_xlfn.XLOOKUP(F921,Tabla13[Id Riesgo],Tabla13[Registro diligenciado],FALSE,1)</f>
        <v>0</v>
      </c>
      <c r="H921" s="290" t="str">
        <f>IF(G921,_xlfn.XLOOKUP(F921,Tabla6[Id Riesgo],Tabla6[DESCRIPCIÓN DEL RIESGO],FALSE,1),"")</f>
        <v/>
      </c>
      <c r="I921" s="327" t="str">
        <f>_xlfn.XLOOKUP(Tabla135[[#This Row],[Id Riesgo]],Tabla13[Id Riesgo],Tabla13[Probabilidad])</f>
        <v/>
      </c>
      <c r="J921" s="327" t="str">
        <f>_xlfn.XLOOKUP(Tabla135[[#This Row],[Id Riesgo]],Tabla13[Id Riesgo],Tabla13[Porcentaje Impacto],"",1)</f>
        <v/>
      </c>
      <c r="K921" s="311">
        <v>10</v>
      </c>
      <c r="L921" s="314"/>
      <c r="M921" s="314"/>
      <c r="N921" s="314"/>
      <c r="O921" s="295"/>
      <c r="P921" s="314"/>
      <c r="Q921" s="328" t="str">
        <f>_xlfn.TEXTJOIN(" ",TRUE,Tabla135[[#This Row],[Actividad - Acción ¿Qué?
Inicia con verbo]],Tabla135[[#This Row],[Complemento
(Observaciones o desviaciones)]])</f>
        <v/>
      </c>
      <c r="R921" s="295"/>
      <c r="S921" s="327" t="str">
        <f>_xlfn.XLOOKUP(Tabla135[[#This Row],[Tipo de control]],Tabla7[Tipo de control],Tabla7[Peso],"",1)</f>
        <v/>
      </c>
      <c r="T921" s="290" t="str">
        <f>_xlfn.XLOOKUP(Tabla135[[#This Row],[Tipo de control]],Tabla7[Tipo de control],Tabla7[Afectación matriz],"",1)</f>
        <v/>
      </c>
      <c r="U921" s="295"/>
      <c r="V921" s="327" t="str">
        <f>_xlfn.XLOOKUP(Tabla135[[#This Row],[Implementación]],Tabla11[Implementación],Tabla11[Peso],"",1)</f>
        <v/>
      </c>
      <c r="W921" s="295"/>
      <c r="X921" s="295"/>
      <c r="Y921" s="295"/>
      <c r="Z921" s="295"/>
      <c r="AA921" s="310" t="str">
        <f>IFERROR(Tabla135[[#This Row],[Peso del control]]+Tabla135[[#This Row],[Peso de la implementación]],"")</f>
        <v/>
      </c>
      <c r="AB921" s="310" t="str" cm="1">
        <f t="array" ref="AB921">IFERROR(IF(Tabla135[[#This Row],[Registro diligenciado]]=TRUE,_xlfn.IFS(AND(Tabla135[[#This Row],[No. de Control]]=1,Tabla135[[#This Row],[Desplazamiento en la Matriz]]="Probabilidad"),D921-(D921*Tabla135[[#This Row],[Valor del control]]),AND(Tabla135[[#This Row],[No. de Control]]&gt;1,Tabla135[[#This Row],[Desplazamiento en la Matriz]]="Probabilidad"),AB920-(AB920*Tabla135[[#This Row],[Valor del control]]),AND(Tabla135[[#This Row],[No. de Control]]=1,Tabla135[[#This Row],[Desplazamiento en la Matriz]]="Impacto"),D921,AND(Tabla135[[#This Row],[No. de Control]]&gt;1,Tabla135[[#This Row],[Desplazamiento en la Matriz]]="Impacto"),AB920),""),"")</f>
        <v/>
      </c>
      <c r="AC921" s="310" t="str" cm="1">
        <f t="array" ref="AC921">IFERROR(IF(Tabla135[[#This Row],[Registro diligenciado]]=TRUE,_xlfn.IFS(AND(Tabla135[[#This Row],[No. de Control]]=1,Tabla135[[#This Row],[Desplazamiento en la Matriz]]="Impacto"),E921-(E921*Tabla135[[#This Row],[Valor del control]]),AND(Tabla135[[#This Row],[No. de Control]]&gt;1,Tabla135[[#This Row],[Desplazamiento en la Matriz]]="Impacto"),AC920-(AC920*Tabla135[[#This Row],[Valor del control]]),AND(Tabla135[[#This Row],[No. de Control]]=1,Tabla135[[#This Row],[Desplazamiento en la Matriz]]="Probabilidad"),E921,AND(Tabla135[[#This Row],[No. de Control]]&gt;1,Tabla135[[#This Row],[Desplazamiento en la Matriz]]="Probabilidad"),AC920),""),"")</f>
        <v/>
      </c>
      <c r="AD921" s="310">
        <f>IFERROR(_xlfn.MINIFS(Tabla135[Probabilidad residual],Tabla135[Id Riesgo],Tabla135[[#This Row],[Id Riesgo]]),"")</f>
        <v>0</v>
      </c>
      <c r="AE921" s="310">
        <f>IFERROR(_xlfn.MINIFS(Tabla135[Impacto residual],Tabla135[Id Riesgo],Tabla135[[#This Row],[Id Riesgo]]),"")</f>
        <v>0</v>
      </c>
      <c r="AF921" s="310" t="str" cm="1">
        <f t="array" ref="AF9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1" s="310" t="str" cm="1">
        <f t="array" ref="AG9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1" s="213"/>
      <c r="AJ921" s="801">
        <f>_xlfn.MINIFS(Tabla135[Probabilidad residual],Tabla135[Id Riesgo],Tabla135[[#This Row],[Id Riesgo]])</f>
        <v>0</v>
      </c>
      <c r="AK921" s="801">
        <f>_xlfn.MINIFS(Tabla135[Impacto residual],Tabla135[Id Riesgo],Tabla135[[#This Row],[Id Riesgo]])</f>
        <v>0</v>
      </c>
      <c r="AL921" s="801"/>
      <c r="AM921" s="801"/>
      <c r="AN921" s="213"/>
      <c r="AO921" s="213"/>
      <c r="AP921" s="213"/>
      <c r="AQ921" s="213"/>
      <c r="AR921" s="213"/>
      <c r="AS921" s="213"/>
      <c r="AT921" s="213"/>
      <c r="AU921" s="213"/>
      <c r="AV921" s="213"/>
      <c r="AW921" s="213"/>
      <c r="AX921" s="213"/>
      <c r="AY921" s="213"/>
    </row>
    <row r="922" spans="1:51" ht="14.6" x14ac:dyDescent="0.4">
      <c r="A922" s="783" t="str">
        <f>Tabla135[[#This Row],[Id Riesgo]]</f>
        <v>RC92</v>
      </c>
      <c r="B922" s="784" t="str">
        <f>Tabla135[[#This Row],[Riesgo]]</f>
        <v/>
      </c>
      <c r="C922" s="776" t="b">
        <f>Tabla135[[#This Row],[Identificado en paso 1 y 2?]]</f>
        <v>0</v>
      </c>
      <c r="D922" s="801" t="str">
        <f>_xlfn.XLOOKUP(Tabla135[[#This Row],[Id Riesgo]],Tabla13[Id Riesgo],Tabla13[Probabilidad],"",1)</f>
        <v/>
      </c>
      <c r="E922" s="801" t="str">
        <f>IF(C922=TRUE,_xlfn.XLOOKUP(Tabla135[[#This Row],[Id Riesgo]],Tabla13[Id Riesgo],Tabla13[Porcentaje Impacto],"",1),"")</f>
        <v/>
      </c>
      <c r="F922" s="290" t="s">
        <v>683</v>
      </c>
      <c r="G922" s="414" t="b">
        <f>_xlfn.XLOOKUP(F922,Tabla13[Id Riesgo],Tabla13[Registro diligenciado],FALSE,1)</f>
        <v>0</v>
      </c>
      <c r="H922" s="290" t="str">
        <f>IF(G922,_xlfn.XLOOKUP(F922,Tabla6[Id Riesgo],Tabla6[DESCRIPCIÓN DEL RIESGO],FALSE,1),"")</f>
        <v/>
      </c>
      <c r="I922" s="327" t="str">
        <f>_xlfn.XLOOKUP(Tabla135[[#This Row],[Id Riesgo]],Tabla13[Id Riesgo],Tabla13[Probabilidad])</f>
        <v/>
      </c>
      <c r="J922" s="327" t="str">
        <f>_xlfn.XLOOKUP(Tabla135[[#This Row],[Id Riesgo]],Tabla13[Id Riesgo],Tabla13[Porcentaje Impacto],"",1)</f>
        <v/>
      </c>
      <c r="K922" s="311">
        <v>1</v>
      </c>
      <c r="L922" s="314"/>
      <c r="M922" s="314"/>
      <c r="N922" s="314"/>
      <c r="O922" s="295"/>
      <c r="P922" s="314"/>
      <c r="Q922" s="328" t="str">
        <f>_xlfn.TEXTJOIN(" ",TRUE,Tabla135[[#This Row],[Actividad - Acción ¿Qué?
Inicia con verbo]],Tabla135[[#This Row],[Complemento
(Observaciones o desviaciones)]])</f>
        <v/>
      </c>
      <c r="R922" s="295"/>
      <c r="S922" s="327" t="str">
        <f>_xlfn.XLOOKUP(Tabla135[[#This Row],[Tipo de control]],Tabla7[Tipo de control],Tabla7[Peso],"",1)</f>
        <v/>
      </c>
      <c r="T922" s="290" t="str">
        <f>_xlfn.XLOOKUP(Tabla135[[#This Row],[Tipo de control]],Tabla7[Tipo de control],Tabla7[Afectación matriz],"",1)</f>
        <v/>
      </c>
      <c r="U922" s="295"/>
      <c r="V922" s="327" t="str">
        <f>_xlfn.XLOOKUP(Tabla135[[#This Row],[Implementación]],Tabla11[Implementación],Tabla11[Peso],"",1)</f>
        <v/>
      </c>
      <c r="W922" s="295"/>
      <c r="X922" s="295"/>
      <c r="Y922" s="295"/>
      <c r="Z922" s="295"/>
      <c r="AA922" s="310" t="str">
        <f>IFERROR(Tabla135[[#This Row],[Peso del control]]+Tabla135[[#This Row],[Peso de la implementación]],"")</f>
        <v/>
      </c>
      <c r="AB922" s="310" t="str" cm="1">
        <f t="array" ref="AB922">IFERROR(IF(Tabla135[[#This Row],[Registro diligenciado]]=TRUE,_xlfn.IFS(AND(Tabla135[[#This Row],[No. de Control]]=1,Tabla135[[#This Row],[Desplazamiento en la Matriz]]="Probabilidad"),D922-(D922*Tabla135[[#This Row],[Valor del control]]),AND(Tabla135[[#This Row],[No. de Control]]&gt;1,Tabla135[[#This Row],[Desplazamiento en la Matriz]]="Probabilidad"),AB921-(AB921*Tabla135[[#This Row],[Valor del control]]),AND(Tabla135[[#This Row],[No. de Control]]=1,Tabla135[[#This Row],[Desplazamiento en la Matriz]]="Impacto"),D922,AND(Tabla135[[#This Row],[No. de Control]]&gt;1,Tabla135[[#This Row],[Desplazamiento en la Matriz]]="Impacto"),AB921),""),"")</f>
        <v/>
      </c>
      <c r="AC922" s="310" t="str" cm="1">
        <f t="array" ref="AC922">IFERROR(IF(Tabla135[[#This Row],[Registro diligenciado]]=TRUE,_xlfn.IFS(AND(Tabla135[[#This Row],[No. de Control]]=1,Tabla135[[#This Row],[Desplazamiento en la Matriz]]="Impacto"),E922-(E922*Tabla135[[#This Row],[Valor del control]]),AND(Tabla135[[#This Row],[No. de Control]]&gt;1,Tabla135[[#This Row],[Desplazamiento en la Matriz]]="Impacto"),AC921-(AC921*Tabla135[[#This Row],[Valor del control]]),AND(Tabla135[[#This Row],[No. de Control]]=1,Tabla135[[#This Row],[Desplazamiento en la Matriz]]="Probabilidad"),E922,AND(Tabla135[[#This Row],[No. de Control]]&gt;1,Tabla135[[#This Row],[Desplazamiento en la Matriz]]="Probabilidad"),AC921),""),"")</f>
        <v/>
      </c>
      <c r="AD922" s="310">
        <f>IFERROR(_xlfn.MINIFS(Tabla135[Probabilidad residual],Tabla135[Id Riesgo],Tabla135[[#This Row],[Id Riesgo]]),"")</f>
        <v>0</v>
      </c>
      <c r="AE922" s="310">
        <f>IFERROR(_xlfn.MINIFS(Tabla135[Impacto residual],Tabla135[Id Riesgo],Tabla135[[#This Row],[Id Riesgo]]),"")</f>
        <v>0</v>
      </c>
      <c r="AF922" s="310" t="str" cm="1">
        <f t="array" ref="AF9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2" s="310" t="str" cm="1">
        <f t="array" ref="AG9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2" s="213"/>
      <c r="AJ922" s="801">
        <f>_xlfn.MINIFS(Tabla135[Probabilidad residual],Tabla135[Id Riesgo],Tabla135[[#This Row],[Id Riesgo]])</f>
        <v>0</v>
      </c>
      <c r="AK922" s="801">
        <f>_xlfn.MINIFS(Tabla135[Impacto residual],Tabla135[Id Riesgo],Tabla135[[#This Row],[Id Riesgo]])</f>
        <v>0</v>
      </c>
      <c r="AL922" s="801" t="str" cm="1">
        <f t="array" ref="AL922">IFERROR(_xlfn.IFS(AND(AJ922&gt;=CONFIGURACIÓN!$BF$6,AJ922&lt;=CONFIGURACIÓN!$BG$6),CONFIGURACIÓN!$BE$6,AND(AJ922&gt;=CONFIGURACIÓN!$BF$7,AJ922&lt;=CONFIGURACIÓN!$BG$7),CONFIGURACIÓN!$BE$7,AND(AJ922&gt;=CONFIGURACIÓN!$BF$8,AJ922&lt;=CONFIGURACIÓN!$BG$8),CONFIGURACIÓN!$BE$8,AND(AJ922&gt;=CONFIGURACIÓN!$BF$9,AJ922&lt;=CONFIGURACIÓN!$BG$9),CONFIGURACIÓN!$BE$9,AND(AJ922&gt;=CONFIGURACIÓN!$BF$10,AJ922&lt;=CONFIGURACIÓN!$BG$10),CONFIGURACIÓN!$BE$10),"")</f>
        <v/>
      </c>
      <c r="AM922" s="801" t="str" cm="1">
        <f t="array" ref="AM922">IFERROR(_xlfn.IFS(AND(AK922&gt;=CONFIGURACIÓN!$BJ$6,AK922&lt;=CONFIGURACIÓN!$BK$6),CONFIGURACIÓN!$BI$6,AND(AK922&gt;=CONFIGURACIÓN!$BJ$7,AK922&lt;=CONFIGURACIÓN!$BK$7),CONFIGURACIÓN!$BI$7,AND(AK922&gt;=CONFIGURACIÓN!$BJ$8,AK922&lt;=CONFIGURACIÓN!$BK$8),CONFIGURACIÓN!$BI$8,AND(AK922&gt;=CONFIGURACIÓN!$BJ$9,AK922&lt;=CONFIGURACIÓN!$BK$9),CONFIGURACIÓN!$BI$9,AND(AK922&gt;=CONFIGURACIÓN!$BJ$10,AK922&lt;=CONFIGURACIÓN!$BK$10),CONFIGURACIÓN!$BI$10),"")</f>
        <v/>
      </c>
      <c r="AN922" s="213"/>
      <c r="AO922" s="213"/>
      <c r="AP922" s="213"/>
      <c r="AQ922" s="213"/>
      <c r="AR922" s="213"/>
      <c r="AS922" s="213"/>
      <c r="AT922" s="213"/>
      <c r="AU922" s="213"/>
      <c r="AV922" s="213"/>
      <c r="AW922" s="213"/>
      <c r="AX922" s="213"/>
      <c r="AY922" s="213"/>
    </row>
    <row r="923" spans="1:51" ht="14.6" x14ac:dyDescent="0.4">
      <c r="A923" s="783" t="str">
        <f>Tabla135[[#This Row],[Id Riesgo]]</f>
        <v>RC92</v>
      </c>
      <c r="B923" s="784" t="str">
        <f>Tabla135[[#This Row],[Riesgo]]</f>
        <v/>
      </c>
      <c r="C923" s="776" t="b">
        <f>Tabla135[[#This Row],[Identificado en paso 1 y 2?]]</f>
        <v>0</v>
      </c>
      <c r="D923" s="801" t="str">
        <f>_xlfn.XLOOKUP(Tabla135[[#This Row],[Id Riesgo]],Tabla13[Id Riesgo],Tabla13[Probabilidad],"",1)</f>
        <v/>
      </c>
      <c r="E923" s="801" t="str">
        <f>IF(C923=TRUE,_xlfn.XLOOKUP(Tabla135[[#This Row],[Id Riesgo]],Tabla13[Id Riesgo],Tabla13[Porcentaje Impacto],"",1),"")</f>
        <v/>
      </c>
      <c r="F923" s="290" t="str">
        <f t="shared" ref="F923:F931" si="91">F922</f>
        <v>RC92</v>
      </c>
      <c r="G923" s="414" t="b">
        <f>_xlfn.XLOOKUP(F923,Tabla13[Id Riesgo],Tabla13[Registro diligenciado],FALSE,1)</f>
        <v>0</v>
      </c>
      <c r="H923" s="290" t="str">
        <f>IF(G923,_xlfn.XLOOKUP(F923,Tabla6[Id Riesgo],Tabla6[DESCRIPCIÓN DEL RIESGO],FALSE,1),"")</f>
        <v/>
      </c>
      <c r="I923" s="327" t="str">
        <f>_xlfn.XLOOKUP(Tabla135[[#This Row],[Id Riesgo]],Tabla13[Id Riesgo],Tabla13[Probabilidad])</f>
        <v/>
      </c>
      <c r="J923" s="327" t="str">
        <f>_xlfn.XLOOKUP(Tabla135[[#This Row],[Id Riesgo]],Tabla13[Id Riesgo],Tabla13[Porcentaje Impacto],"",1)</f>
        <v/>
      </c>
      <c r="K923" s="311">
        <v>2</v>
      </c>
      <c r="L923" s="314"/>
      <c r="M923" s="314"/>
      <c r="N923" s="314"/>
      <c r="O923" s="295"/>
      <c r="P923" s="314"/>
      <c r="Q923" s="328" t="str">
        <f>_xlfn.TEXTJOIN(" ",TRUE,Tabla135[[#This Row],[Actividad - Acción ¿Qué?
Inicia con verbo]],Tabla135[[#This Row],[Complemento
(Observaciones o desviaciones)]])</f>
        <v/>
      </c>
      <c r="R923" s="295"/>
      <c r="S923" s="327" t="str">
        <f>_xlfn.XLOOKUP(Tabla135[[#This Row],[Tipo de control]],Tabla7[Tipo de control],Tabla7[Peso],"",1)</f>
        <v/>
      </c>
      <c r="T923" s="290" t="str">
        <f>_xlfn.XLOOKUP(Tabla135[[#This Row],[Tipo de control]],Tabla7[Tipo de control],Tabla7[Afectación matriz],"",1)</f>
        <v/>
      </c>
      <c r="U923" s="295"/>
      <c r="V923" s="327" t="str">
        <f>_xlfn.XLOOKUP(Tabla135[[#This Row],[Implementación]],Tabla11[Implementación],Tabla11[Peso],"",1)</f>
        <v/>
      </c>
      <c r="W923" s="295"/>
      <c r="X923" s="295"/>
      <c r="Y923" s="295"/>
      <c r="Z923" s="295"/>
      <c r="AA923" s="310" t="str">
        <f>IFERROR(Tabla135[[#This Row],[Peso del control]]+Tabla135[[#This Row],[Peso de la implementación]],"")</f>
        <v/>
      </c>
      <c r="AB923" s="310" t="str" cm="1">
        <f t="array" ref="AB923">IFERROR(IF(Tabla135[[#This Row],[Registro diligenciado]]=TRUE,_xlfn.IFS(AND(Tabla135[[#This Row],[No. de Control]]=1,Tabla135[[#This Row],[Desplazamiento en la Matriz]]="Probabilidad"),D923-(D923*Tabla135[[#This Row],[Valor del control]]),AND(Tabla135[[#This Row],[No. de Control]]&gt;1,Tabla135[[#This Row],[Desplazamiento en la Matriz]]="Probabilidad"),AB922-(AB922*Tabla135[[#This Row],[Valor del control]]),AND(Tabla135[[#This Row],[No. de Control]]=1,Tabla135[[#This Row],[Desplazamiento en la Matriz]]="Impacto"),D923,AND(Tabla135[[#This Row],[No. de Control]]&gt;1,Tabla135[[#This Row],[Desplazamiento en la Matriz]]="Impacto"),AB922),""),"")</f>
        <v/>
      </c>
      <c r="AC923" s="310" t="str" cm="1">
        <f t="array" ref="AC923">IFERROR(IF(Tabla135[[#This Row],[Registro diligenciado]]=TRUE,_xlfn.IFS(AND(Tabla135[[#This Row],[No. de Control]]=1,Tabla135[[#This Row],[Desplazamiento en la Matriz]]="Impacto"),E923-(E923*Tabla135[[#This Row],[Valor del control]]),AND(Tabla135[[#This Row],[No. de Control]]&gt;1,Tabla135[[#This Row],[Desplazamiento en la Matriz]]="Impacto"),AC922-(AC922*Tabla135[[#This Row],[Valor del control]]),AND(Tabla135[[#This Row],[No. de Control]]=1,Tabla135[[#This Row],[Desplazamiento en la Matriz]]="Probabilidad"),E923,AND(Tabla135[[#This Row],[No. de Control]]&gt;1,Tabla135[[#This Row],[Desplazamiento en la Matriz]]="Probabilidad"),AC922),""),"")</f>
        <v/>
      </c>
      <c r="AD923" s="310">
        <f>IFERROR(_xlfn.MINIFS(Tabla135[Probabilidad residual],Tabla135[Id Riesgo],Tabla135[[#This Row],[Id Riesgo]]),"")</f>
        <v>0</v>
      </c>
      <c r="AE923" s="310">
        <f>IFERROR(_xlfn.MINIFS(Tabla135[Impacto residual],Tabla135[Id Riesgo],Tabla135[[#This Row],[Id Riesgo]]),"")</f>
        <v>0</v>
      </c>
      <c r="AF923" s="310" t="str" cm="1">
        <f t="array" ref="AF9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3" s="310" t="str" cm="1">
        <f t="array" ref="AG9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3" s="213"/>
      <c r="AJ923" s="801">
        <f>_xlfn.MINIFS(Tabla135[Probabilidad residual],Tabla135[Id Riesgo],Tabla135[[#This Row],[Id Riesgo]])</f>
        <v>0</v>
      </c>
      <c r="AK923" s="801">
        <f>_xlfn.MINIFS(Tabla135[Impacto residual],Tabla135[Id Riesgo],Tabla135[[#This Row],[Id Riesgo]])</f>
        <v>0</v>
      </c>
      <c r="AL923" s="801"/>
      <c r="AM923" s="801"/>
      <c r="AN923" s="213"/>
      <c r="AO923" s="213"/>
      <c r="AP923" s="213"/>
      <c r="AQ923" s="213"/>
      <c r="AR923" s="213"/>
      <c r="AS923" s="213"/>
      <c r="AT923" s="213"/>
      <c r="AU923" s="213"/>
      <c r="AV923" s="213"/>
      <c r="AW923" s="213"/>
      <c r="AX923" s="213"/>
      <c r="AY923" s="213"/>
    </row>
    <row r="924" spans="1:51" ht="14.6" x14ac:dyDescent="0.4">
      <c r="A924" s="783" t="str">
        <f>Tabla135[[#This Row],[Id Riesgo]]</f>
        <v>RC92</v>
      </c>
      <c r="B924" s="784" t="str">
        <f>Tabla135[[#This Row],[Riesgo]]</f>
        <v/>
      </c>
      <c r="C924" s="776" t="b">
        <f>Tabla135[[#This Row],[Identificado en paso 1 y 2?]]</f>
        <v>0</v>
      </c>
      <c r="D924" s="801" t="str">
        <f>_xlfn.XLOOKUP(Tabla135[[#This Row],[Id Riesgo]],Tabla13[Id Riesgo],Tabla13[Probabilidad],"",1)</f>
        <v/>
      </c>
      <c r="E924" s="801" t="str">
        <f>IF(C924=TRUE,_xlfn.XLOOKUP(Tabla135[[#This Row],[Id Riesgo]],Tabla13[Id Riesgo],Tabla13[Porcentaje Impacto],"",1),"")</f>
        <v/>
      </c>
      <c r="F924" s="290" t="str">
        <f t="shared" si="91"/>
        <v>RC92</v>
      </c>
      <c r="G924" s="414" t="b">
        <f>_xlfn.XLOOKUP(F924,Tabla13[Id Riesgo],Tabla13[Registro diligenciado],FALSE,1)</f>
        <v>0</v>
      </c>
      <c r="H924" s="290" t="str">
        <f>IF(G924,_xlfn.XLOOKUP(F924,Tabla6[Id Riesgo],Tabla6[DESCRIPCIÓN DEL RIESGO],FALSE,1),"")</f>
        <v/>
      </c>
      <c r="I924" s="327" t="str">
        <f>_xlfn.XLOOKUP(Tabla135[[#This Row],[Id Riesgo]],Tabla13[Id Riesgo],Tabla13[Probabilidad])</f>
        <v/>
      </c>
      <c r="J924" s="327" t="str">
        <f>_xlfn.XLOOKUP(Tabla135[[#This Row],[Id Riesgo]],Tabla13[Id Riesgo],Tabla13[Porcentaje Impacto],"",1)</f>
        <v/>
      </c>
      <c r="K924" s="311">
        <v>3</v>
      </c>
      <c r="L924" s="314"/>
      <c r="M924" s="314"/>
      <c r="N924" s="314"/>
      <c r="O924" s="295"/>
      <c r="P924" s="314"/>
      <c r="Q924" s="328" t="str">
        <f>_xlfn.TEXTJOIN(" ",TRUE,Tabla135[[#This Row],[Actividad - Acción ¿Qué?
Inicia con verbo]],Tabla135[[#This Row],[Complemento
(Observaciones o desviaciones)]])</f>
        <v/>
      </c>
      <c r="R924" s="295"/>
      <c r="S924" s="327" t="str">
        <f>_xlfn.XLOOKUP(Tabla135[[#This Row],[Tipo de control]],Tabla7[Tipo de control],Tabla7[Peso],"",1)</f>
        <v/>
      </c>
      <c r="T924" s="290" t="str">
        <f>_xlfn.XLOOKUP(Tabla135[[#This Row],[Tipo de control]],Tabla7[Tipo de control],Tabla7[Afectación matriz],"",1)</f>
        <v/>
      </c>
      <c r="U924" s="295"/>
      <c r="V924" s="327" t="str">
        <f>_xlfn.XLOOKUP(Tabla135[[#This Row],[Implementación]],Tabla11[Implementación],Tabla11[Peso],"",1)</f>
        <v/>
      </c>
      <c r="W924" s="295"/>
      <c r="X924" s="295"/>
      <c r="Y924" s="295"/>
      <c r="Z924" s="295"/>
      <c r="AA924" s="310" t="str">
        <f>IFERROR(Tabla135[[#This Row],[Peso del control]]+Tabla135[[#This Row],[Peso de la implementación]],"")</f>
        <v/>
      </c>
      <c r="AB924" s="310" t="str" cm="1">
        <f t="array" ref="AB924">IFERROR(IF(Tabla135[[#This Row],[Registro diligenciado]]=TRUE,_xlfn.IFS(AND(Tabla135[[#This Row],[No. de Control]]=1,Tabla135[[#This Row],[Desplazamiento en la Matriz]]="Probabilidad"),D924-(D924*Tabla135[[#This Row],[Valor del control]]),AND(Tabla135[[#This Row],[No. de Control]]&gt;1,Tabla135[[#This Row],[Desplazamiento en la Matriz]]="Probabilidad"),AB923-(AB923*Tabla135[[#This Row],[Valor del control]]),AND(Tabla135[[#This Row],[No. de Control]]=1,Tabla135[[#This Row],[Desplazamiento en la Matriz]]="Impacto"),D924,AND(Tabla135[[#This Row],[No. de Control]]&gt;1,Tabla135[[#This Row],[Desplazamiento en la Matriz]]="Impacto"),AB923),""),"")</f>
        <v/>
      </c>
      <c r="AC924" s="310" t="str" cm="1">
        <f t="array" ref="AC924">IFERROR(IF(Tabla135[[#This Row],[Registro diligenciado]]=TRUE,_xlfn.IFS(AND(Tabla135[[#This Row],[No. de Control]]=1,Tabla135[[#This Row],[Desplazamiento en la Matriz]]="Impacto"),E924-(E924*Tabla135[[#This Row],[Valor del control]]),AND(Tabla135[[#This Row],[No. de Control]]&gt;1,Tabla135[[#This Row],[Desplazamiento en la Matriz]]="Impacto"),AC923-(AC923*Tabla135[[#This Row],[Valor del control]]),AND(Tabla135[[#This Row],[No. de Control]]=1,Tabla135[[#This Row],[Desplazamiento en la Matriz]]="Probabilidad"),E924,AND(Tabla135[[#This Row],[No. de Control]]&gt;1,Tabla135[[#This Row],[Desplazamiento en la Matriz]]="Probabilidad"),AC923),""),"")</f>
        <v/>
      </c>
      <c r="AD924" s="310">
        <f>IFERROR(_xlfn.MINIFS(Tabla135[Probabilidad residual],Tabla135[Id Riesgo],Tabla135[[#This Row],[Id Riesgo]]),"")</f>
        <v>0</v>
      </c>
      <c r="AE924" s="310">
        <f>IFERROR(_xlfn.MINIFS(Tabla135[Impacto residual],Tabla135[Id Riesgo],Tabla135[[#This Row],[Id Riesgo]]),"")</f>
        <v>0</v>
      </c>
      <c r="AF924" s="310" t="str" cm="1">
        <f t="array" ref="AF9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4" s="310" t="str" cm="1">
        <f t="array" ref="AG9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4" s="213"/>
      <c r="AJ924" s="801">
        <f>_xlfn.MINIFS(Tabla135[Probabilidad residual],Tabla135[Id Riesgo],Tabla135[[#This Row],[Id Riesgo]])</f>
        <v>0</v>
      </c>
      <c r="AK924" s="801">
        <f>_xlfn.MINIFS(Tabla135[Impacto residual],Tabla135[Id Riesgo],Tabla135[[#This Row],[Id Riesgo]])</f>
        <v>0</v>
      </c>
      <c r="AL924" s="801"/>
      <c r="AM924" s="801"/>
      <c r="AN924" s="213"/>
      <c r="AO924" s="213"/>
      <c r="AP924" s="213"/>
      <c r="AQ924" s="213"/>
      <c r="AR924" s="213"/>
      <c r="AS924" s="213"/>
      <c r="AT924" s="213"/>
      <c r="AU924" s="213"/>
      <c r="AV924" s="213"/>
      <c r="AW924" s="213"/>
      <c r="AX924" s="213"/>
      <c r="AY924" s="213"/>
    </row>
    <row r="925" spans="1:51" ht="14.6" x14ac:dyDescent="0.4">
      <c r="A925" s="783" t="str">
        <f>Tabla135[[#This Row],[Id Riesgo]]</f>
        <v>RC92</v>
      </c>
      <c r="B925" s="784" t="str">
        <f>Tabla135[[#This Row],[Riesgo]]</f>
        <v/>
      </c>
      <c r="C925" s="776" t="b">
        <f>Tabla135[[#This Row],[Identificado en paso 1 y 2?]]</f>
        <v>0</v>
      </c>
      <c r="D925" s="801" t="str">
        <f>_xlfn.XLOOKUP(Tabla135[[#This Row],[Id Riesgo]],Tabla13[Id Riesgo],Tabla13[Probabilidad],"",1)</f>
        <v/>
      </c>
      <c r="E925" s="801" t="str">
        <f>IF(C925=TRUE,_xlfn.XLOOKUP(Tabla135[[#This Row],[Id Riesgo]],Tabla13[Id Riesgo],Tabla13[Porcentaje Impacto],"",1),"")</f>
        <v/>
      </c>
      <c r="F925" s="290" t="str">
        <f t="shared" si="91"/>
        <v>RC92</v>
      </c>
      <c r="G925" s="414" t="b">
        <f>_xlfn.XLOOKUP(F925,Tabla13[Id Riesgo],Tabla13[Registro diligenciado],FALSE,1)</f>
        <v>0</v>
      </c>
      <c r="H925" s="290" t="str">
        <f>IF(G925,_xlfn.XLOOKUP(F925,Tabla6[Id Riesgo],Tabla6[DESCRIPCIÓN DEL RIESGO],FALSE,1),"")</f>
        <v/>
      </c>
      <c r="I925" s="327" t="str">
        <f>_xlfn.XLOOKUP(Tabla135[[#This Row],[Id Riesgo]],Tabla13[Id Riesgo],Tabla13[Probabilidad])</f>
        <v/>
      </c>
      <c r="J925" s="327" t="str">
        <f>_xlfn.XLOOKUP(Tabla135[[#This Row],[Id Riesgo]],Tabla13[Id Riesgo],Tabla13[Porcentaje Impacto],"",1)</f>
        <v/>
      </c>
      <c r="K925" s="311">
        <v>4</v>
      </c>
      <c r="L925" s="314"/>
      <c r="M925" s="314"/>
      <c r="N925" s="314"/>
      <c r="O925" s="295"/>
      <c r="P925" s="314"/>
      <c r="Q925" s="328" t="str">
        <f>_xlfn.TEXTJOIN(" ",TRUE,Tabla135[[#This Row],[Actividad - Acción ¿Qué?
Inicia con verbo]],Tabla135[[#This Row],[Complemento
(Observaciones o desviaciones)]])</f>
        <v/>
      </c>
      <c r="R925" s="295"/>
      <c r="S925" s="327" t="str">
        <f>_xlfn.XLOOKUP(Tabla135[[#This Row],[Tipo de control]],Tabla7[Tipo de control],Tabla7[Peso],"",1)</f>
        <v/>
      </c>
      <c r="T925" s="290" t="str">
        <f>_xlfn.XLOOKUP(Tabla135[[#This Row],[Tipo de control]],Tabla7[Tipo de control],Tabla7[Afectación matriz],"",1)</f>
        <v/>
      </c>
      <c r="U925" s="295"/>
      <c r="V925" s="327" t="str">
        <f>_xlfn.XLOOKUP(Tabla135[[#This Row],[Implementación]],Tabla11[Implementación],Tabla11[Peso],"",1)</f>
        <v/>
      </c>
      <c r="W925" s="295"/>
      <c r="X925" s="295"/>
      <c r="Y925" s="295"/>
      <c r="Z925" s="295"/>
      <c r="AA925" s="310" t="str">
        <f>IFERROR(Tabla135[[#This Row],[Peso del control]]+Tabla135[[#This Row],[Peso de la implementación]],"")</f>
        <v/>
      </c>
      <c r="AB925" s="310" t="str" cm="1">
        <f t="array" ref="AB925">IFERROR(IF(Tabla135[[#This Row],[Registro diligenciado]]=TRUE,_xlfn.IFS(AND(Tabla135[[#This Row],[No. de Control]]=1,Tabla135[[#This Row],[Desplazamiento en la Matriz]]="Probabilidad"),D925-(D925*Tabla135[[#This Row],[Valor del control]]),AND(Tabla135[[#This Row],[No. de Control]]&gt;1,Tabla135[[#This Row],[Desplazamiento en la Matriz]]="Probabilidad"),AB924-(AB924*Tabla135[[#This Row],[Valor del control]]),AND(Tabla135[[#This Row],[No. de Control]]=1,Tabla135[[#This Row],[Desplazamiento en la Matriz]]="Impacto"),D925,AND(Tabla135[[#This Row],[No. de Control]]&gt;1,Tabla135[[#This Row],[Desplazamiento en la Matriz]]="Impacto"),AB924),""),"")</f>
        <v/>
      </c>
      <c r="AC925" s="310" t="str" cm="1">
        <f t="array" ref="AC925">IFERROR(IF(Tabla135[[#This Row],[Registro diligenciado]]=TRUE,_xlfn.IFS(AND(Tabla135[[#This Row],[No. de Control]]=1,Tabla135[[#This Row],[Desplazamiento en la Matriz]]="Impacto"),E925-(E925*Tabla135[[#This Row],[Valor del control]]),AND(Tabla135[[#This Row],[No. de Control]]&gt;1,Tabla135[[#This Row],[Desplazamiento en la Matriz]]="Impacto"),AC924-(AC924*Tabla135[[#This Row],[Valor del control]]),AND(Tabla135[[#This Row],[No. de Control]]=1,Tabla135[[#This Row],[Desplazamiento en la Matriz]]="Probabilidad"),E925,AND(Tabla135[[#This Row],[No. de Control]]&gt;1,Tabla135[[#This Row],[Desplazamiento en la Matriz]]="Probabilidad"),AC924),""),"")</f>
        <v/>
      </c>
      <c r="AD925" s="310">
        <f>IFERROR(_xlfn.MINIFS(Tabla135[Probabilidad residual],Tabla135[Id Riesgo],Tabla135[[#This Row],[Id Riesgo]]),"")</f>
        <v>0</v>
      </c>
      <c r="AE925" s="310">
        <f>IFERROR(_xlfn.MINIFS(Tabla135[Impacto residual],Tabla135[Id Riesgo],Tabla135[[#This Row],[Id Riesgo]]),"")</f>
        <v>0</v>
      </c>
      <c r="AF925" s="310" t="str" cm="1">
        <f t="array" ref="AF9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5" s="310" t="str" cm="1">
        <f t="array" ref="AG9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5" s="213"/>
      <c r="AJ925" s="801">
        <f>_xlfn.MINIFS(Tabla135[Probabilidad residual],Tabla135[Id Riesgo],Tabla135[[#This Row],[Id Riesgo]])</f>
        <v>0</v>
      </c>
      <c r="AK925" s="801">
        <f>_xlfn.MINIFS(Tabla135[Impacto residual],Tabla135[Id Riesgo],Tabla135[[#This Row],[Id Riesgo]])</f>
        <v>0</v>
      </c>
      <c r="AL925" s="801"/>
      <c r="AM925" s="801"/>
      <c r="AN925" s="213"/>
      <c r="AO925" s="213"/>
      <c r="AP925" s="213"/>
      <c r="AQ925" s="213"/>
      <c r="AR925" s="213"/>
      <c r="AS925" s="213"/>
      <c r="AT925" s="213"/>
      <c r="AU925" s="213"/>
      <c r="AV925" s="213"/>
      <c r="AW925" s="213"/>
      <c r="AX925" s="213"/>
      <c r="AY925" s="213"/>
    </row>
    <row r="926" spans="1:51" ht="14.6" x14ac:dyDescent="0.4">
      <c r="A926" s="783" t="str">
        <f>Tabla135[[#This Row],[Id Riesgo]]</f>
        <v>RC92</v>
      </c>
      <c r="B926" s="784" t="str">
        <f>Tabla135[[#This Row],[Riesgo]]</f>
        <v/>
      </c>
      <c r="C926" s="776" t="b">
        <f>Tabla135[[#This Row],[Identificado en paso 1 y 2?]]</f>
        <v>0</v>
      </c>
      <c r="D926" s="801" t="str">
        <f>_xlfn.XLOOKUP(Tabla135[[#This Row],[Id Riesgo]],Tabla13[Id Riesgo],Tabla13[Probabilidad],"",1)</f>
        <v/>
      </c>
      <c r="E926" s="801" t="str">
        <f>IF(C926=TRUE,_xlfn.XLOOKUP(Tabla135[[#This Row],[Id Riesgo]],Tabla13[Id Riesgo],Tabla13[Porcentaje Impacto],"",1),"")</f>
        <v/>
      </c>
      <c r="F926" s="290" t="str">
        <f t="shared" si="91"/>
        <v>RC92</v>
      </c>
      <c r="G926" s="414" t="b">
        <f>_xlfn.XLOOKUP(F926,Tabla13[Id Riesgo],Tabla13[Registro diligenciado],FALSE,1)</f>
        <v>0</v>
      </c>
      <c r="H926" s="290" t="str">
        <f>IF(G926,_xlfn.XLOOKUP(F926,Tabla6[Id Riesgo],Tabla6[DESCRIPCIÓN DEL RIESGO],FALSE,1),"")</f>
        <v/>
      </c>
      <c r="I926" s="327" t="str">
        <f>_xlfn.XLOOKUP(Tabla135[[#This Row],[Id Riesgo]],Tabla13[Id Riesgo],Tabla13[Probabilidad])</f>
        <v/>
      </c>
      <c r="J926" s="327" t="str">
        <f>_xlfn.XLOOKUP(Tabla135[[#This Row],[Id Riesgo]],Tabla13[Id Riesgo],Tabla13[Porcentaje Impacto],"",1)</f>
        <v/>
      </c>
      <c r="K926" s="311">
        <v>5</v>
      </c>
      <c r="L926" s="314"/>
      <c r="M926" s="314"/>
      <c r="N926" s="314"/>
      <c r="O926" s="295"/>
      <c r="P926" s="314"/>
      <c r="Q926" s="328" t="str">
        <f>_xlfn.TEXTJOIN(" ",TRUE,Tabla135[[#This Row],[Actividad - Acción ¿Qué?
Inicia con verbo]],Tabla135[[#This Row],[Complemento
(Observaciones o desviaciones)]])</f>
        <v/>
      </c>
      <c r="R926" s="295"/>
      <c r="S926" s="327" t="str">
        <f>_xlfn.XLOOKUP(Tabla135[[#This Row],[Tipo de control]],Tabla7[Tipo de control],Tabla7[Peso],"",1)</f>
        <v/>
      </c>
      <c r="T926" s="290" t="str">
        <f>_xlfn.XLOOKUP(Tabla135[[#This Row],[Tipo de control]],Tabla7[Tipo de control],Tabla7[Afectación matriz],"",1)</f>
        <v/>
      </c>
      <c r="U926" s="295"/>
      <c r="V926" s="327" t="str">
        <f>_xlfn.XLOOKUP(Tabla135[[#This Row],[Implementación]],Tabla11[Implementación],Tabla11[Peso],"",1)</f>
        <v/>
      </c>
      <c r="W926" s="295"/>
      <c r="X926" s="295"/>
      <c r="Y926" s="295"/>
      <c r="Z926" s="295"/>
      <c r="AA926" s="310" t="str">
        <f>IFERROR(Tabla135[[#This Row],[Peso del control]]+Tabla135[[#This Row],[Peso de la implementación]],"")</f>
        <v/>
      </c>
      <c r="AB926" s="310" t="str" cm="1">
        <f t="array" ref="AB926">IFERROR(IF(Tabla135[[#This Row],[Registro diligenciado]]=TRUE,_xlfn.IFS(AND(Tabla135[[#This Row],[No. de Control]]=1,Tabla135[[#This Row],[Desplazamiento en la Matriz]]="Probabilidad"),D926-(D926*Tabla135[[#This Row],[Valor del control]]),AND(Tabla135[[#This Row],[No. de Control]]&gt;1,Tabla135[[#This Row],[Desplazamiento en la Matriz]]="Probabilidad"),AB925-(AB925*Tabla135[[#This Row],[Valor del control]]),AND(Tabla135[[#This Row],[No. de Control]]=1,Tabla135[[#This Row],[Desplazamiento en la Matriz]]="Impacto"),D926,AND(Tabla135[[#This Row],[No. de Control]]&gt;1,Tabla135[[#This Row],[Desplazamiento en la Matriz]]="Impacto"),AB925),""),"")</f>
        <v/>
      </c>
      <c r="AC926" s="310" t="str" cm="1">
        <f t="array" ref="AC926">IFERROR(IF(Tabla135[[#This Row],[Registro diligenciado]]=TRUE,_xlfn.IFS(AND(Tabla135[[#This Row],[No. de Control]]=1,Tabla135[[#This Row],[Desplazamiento en la Matriz]]="Impacto"),E926-(E926*Tabla135[[#This Row],[Valor del control]]),AND(Tabla135[[#This Row],[No. de Control]]&gt;1,Tabla135[[#This Row],[Desplazamiento en la Matriz]]="Impacto"),AC925-(AC925*Tabla135[[#This Row],[Valor del control]]),AND(Tabla135[[#This Row],[No. de Control]]=1,Tabla135[[#This Row],[Desplazamiento en la Matriz]]="Probabilidad"),E926,AND(Tabla135[[#This Row],[No. de Control]]&gt;1,Tabla135[[#This Row],[Desplazamiento en la Matriz]]="Probabilidad"),AC925),""),"")</f>
        <v/>
      </c>
      <c r="AD926" s="310">
        <f>IFERROR(_xlfn.MINIFS(Tabla135[Probabilidad residual],Tabla135[Id Riesgo],Tabla135[[#This Row],[Id Riesgo]]),"")</f>
        <v>0</v>
      </c>
      <c r="AE926" s="310">
        <f>IFERROR(_xlfn.MINIFS(Tabla135[Impacto residual],Tabla135[Id Riesgo],Tabla135[[#This Row],[Id Riesgo]]),"")</f>
        <v>0</v>
      </c>
      <c r="AF926" s="310" t="str" cm="1">
        <f t="array" ref="AF9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6" s="310" t="str" cm="1">
        <f t="array" ref="AG9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6" s="213"/>
      <c r="AJ926" s="801">
        <f>_xlfn.MINIFS(Tabla135[Probabilidad residual],Tabla135[Id Riesgo],Tabla135[[#This Row],[Id Riesgo]])</f>
        <v>0</v>
      </c>
      <c r="AK926" s="801">
        <f>_xlfn.MINIFS(Tabla135[Impacto residual],Tabla135[Id Riesgo],Tabla135[[#This Row],[Id Riesgo]])</f>
        <v>0</v>
      </c>
      <c r="AL926" s="801"/>
      <c r="AM926" s="801"/>
      <c r="AN926" s="213"/>
      <c r="AO926" s="213"/>
      <c r="AP926" s="213"/>
      <c r="AQ926" s="213"/>
      <c r="AR926" s="213"/>
      <c r="AS926" s="213"/>
      <c r="AT926" s="213"/>
      <c r="AU926" s="213"/>
      <c r="AV926" s="213"/>
      <c r="AW926" s="213"/>
      <c r="AX926" s="213"/>
      <c r="AY926" s="213"/>
    </row>
    <row r="927" spans="1:51" ht="14.6" x14ac:dyDescent="0.4">
      <c r="A927" s="783" t="str">
        <f>Tabla135[[#This Row],[Id Riesgo]]</f>
        <v>RC92</v>
      </c>
      <c r="B927" s="784" t="str">
        <f>Tabla135[[#This Row],[Riesgo]]</f>
        <v/>
      </c>
      <c r="C927" s="776" t="b">
        <f>Tabla135[[#This Row],[Identificado en paso 1 y 2?]]</f>
        <v>0</v>
      </c>
      <c r="D927" s="801" t="str">
        <f>_xlfn.XLOOKUP(Tabla135[[#This Row],[Id Riesgo]],Tabla13[Id Riesgo],Tabla13[Probabilidad],"",1)</f>
        <v/>
      </c>
      <c r="E927" s="801" t="str">
        <f>IF(C927=TRUE,_xlfn.XLOOKUP(Tabla135[[#This Row],[Id Riesgo]],Tabla13[Id Riesgo],Tabla13[Porcentaje Impacto],"",1),"")</f>
        <v/>
      </c>
      <c r="F927" s="290" t="str">
        <f t="shared" si="91"/>
        <v>RC92</v>
      </c>
      <c r="G927" s="414" t="b">
        <f>_xlfn.XLOOKUP(F927,Tabla13[Id Riesgo],Tabla13[Registro diligenciado],FALSE,1)</f>
        <v>0</v>
      </c>
      <c r="H927" s="290" t="str">
        <f>IF(G927,_xlfn.XLOOKUP(F927,Tabla6[Id Riesgo],Tabla6[DESCRIPCIÓN DEL RIESGO],FALSE,1),"")</f>
        <v/>
      </c>
      <c r="I927" s="327" t="str">
        <f>_xlfn.XLOOKUP(Tabla135[[#This Row],[Id Riesgo]],Tabla13[Id Riesgo],Tabla13[Probabilidad])</f>
        <v/>
      </c>
      <c r="J927" s="327" t="str">
        <f>_xlfn.XLOOKUP(Tabla135[[#This Row],[Id Riesgo]],Tabla13[Id Riesgo],Tabla13[Porcentaje Impacto],"",1)</f>
        <v/>
      </c>
      <c r="K927" s="311">
        <v>6</v>
      </c>
      <c r="L927" s="314"/>
      <c r="M927" s="314"/>
      <c r="N927" s="314"/>
      <c r="O927" s="295"/>
      <c r="P927" s="314"/>
      <c r="Q927" s="328" t="str">
        <f>_xlfn.TEXTJOIN(" ",TRUE,Tabla135[[#This Row],[Actividad - Acción ¿Qué?
Inicia con verbo]],Tabla135[[#This Row],[Complemento
(Observaciones o desviaciones)]])</f>
        <v/>
      </c>
      <c r="R927" s="295"/>
      <c r="S927" s="327" t="str">
        <f>_xlfn.XLOOKUP(Tabla135[[#This Row],[Tipo de control]],Tabla7[Tipo de control],Tabla7[Peso],"",1)</f>
        <v/>
      </c>
      <c r="T927" s="290" t="str">
        <f>_xlfn.XLOOKUP(Tabla135[[#This Row],[Tipo de control]],Tabla7[Tipo de control],Tabla7[Afectación matriz],"",1)</f>
        <v/>
      </c>
      <c r="U927" s="295"/>
      <c r="V927" s="327" t="str">
        <f>_xlfn.XLOOKUP(Tabla135[[#This Row],[Implementación]],Tabla11[Implementación],Tabla11[Peso],"",1)</f>
        <v/>
      </c>
      <c r="W927" s="295"/>
      <c r="X927" s="295"/>
      <c r="Y927" s="295"/>
      <c r="Z927" s="295"/>
      <c r="AA927" s="310" t="str">
        <f>IFERROR(Tabla135[[#This Row],[Peso del control]]+Tabla135[[#This Row],[Peso de la implementación]],"")</f>
        <v/>
      </c>
      <c r="AB927" s="310" t="str" cm="1">
        <f t="array" ref="AB927">IFERROR(IF(Tabla135[[#This Row],[Registro diligenciado]]=TRUE,_xlfn.IFS(AND(Tabla135[[#This Row],[No. de Control]]=1,Tabla135[[#This Row],[Desplazamiento en la Matriz]]="Probabilidad"),D927-(D927*Tabla135[[#This Row],[Valor del control]]),AND(Tabla135[[#This Row],[No. de Control]]&gt;1,Tabla135[[#This Row],[Desplazamiento en la Matriz]]="Probabilidad"),AB926-(AB926*Tabla135[[#This Row],[Valor del control]]),AND(Tabla135[[#This Row],[No. de Control]]=1,Tabla135[[#This Row],[Desplazamiento en la Matriz]]="Impacto"),D927,AND(Tabla135[[#This Row],[No. de Control]]&gt;1,Tabla135[[#This Row],[Desplazamiento en la Matriz]]="Impacto"),AB926),""),"")</f>
        <v/>
      </c>
      <c r="AC927" s="310" t="str" cm="1">
        <f t="array" ref="AC927">IFERROR(IF(Tabla135[[#This Row],[Registro diligenciado]]=TRUE,_xlfn.IFS(AND(Tabla135[[#This Row],[No. de Control]]=1,Tabla135[[#This Row],[Desplazamiento en la Matriz]]="Impacto"),E927-(E927*Tabla135[[#This Row],[Valor del control]]),AND(Tabla135[[#This Row],[No. de Control]]&gt;1,Tabla135[[#This Row],[Desplazamiento en la Matriz]]="Impacto"),AC926-(AC926*Tabla135[[#This Row],[Valor del control]]),AND(Tabla135[[#This Row],[No. de Control]]=1,Tabla135[[#This Row],[Desplazamiento en la Matriz]]="Probabilidad"),E927,AND(Tabla135[[#This Row],[No. de Control]]&gt;1,Tabla135[[#This Row],[Desplazamiento en la Matriz]]="Probabilidad"),AC926),""),"")</f>
        <v/>
      </c>
      <c r="AD927" s="310">
        <f>IFERROR(_xlfn.MINIFS(Tabla135[Probabilidad residual],Tabla135[Id Riesgo],Tabla135[[#This Row],[Id Riesgo]]),"")</f>
        <v>0</v>
      </c>
      <c r="AE927" s="310">
        <f>IFERROR(_xlfn.MINIFS(Tabla135[Impacto residual],Tabla135[Id Riesgo],Tabla135[[#This Row],[Id Riesgo]]),"")</f>
        <v>0</v>
      </c>
      <c r="AF927" s="310" t="str" cm="1">
        <f t="array" ref="AF9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7" s="310" t="str" cm="1">
        <f t="array" ref="AG9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7" s="213"/>
      <c r="AJ927" s="801">
        <f>_xlfn.MINIFS(Tabla135[Probabilidad residual],Tabla135[Id Riesgo],Tabla135[[#This Row],[Id Riesgo]])</f>
        <v>0</v>
      </c>
      <c r="AK927" s="801">
        <f>_xlfn.MINIFS(Tabla135[Impacto residual],Tabla135[Id Riesgo],Tabla135[[#This Row],[Id Riesgo]])</f>
        <v>0</v>
      </c>
      <c r="AL927" s="801"/>
      <c r="AM927" s="801"/>
      <c r="AN927" s="213"/>
      <c r="AO927" s="213"/>
      <c r="AP927" s="213"/>
      <c r="AQ927" s="213"/>
      <c r="AR927" s="213"/>
      <c r="AS927" s="213"/>
      <c r="AT927" s="213"/>
      <c r="AU927" s="213"/>
      <c r="AV927" s="213"/>
      <c r="AW927" s="213"/>
      <c r="AX927" s="213"/>
      <c r="AY927" s="213"/>
    </row>
    <row r="928" spans="1:51" ht="14.6" x14ac:dyDescent="0.4">
      <c r="A928" s="783" t="str">
        <f>Tabla135[[#This Row],[Id Riesgo]]</f>
        <v>RC92</v>
      </c>
      <c r="B928" s="784" t="str">
        <f>Tabla135[[#This Row],[Riesgo]]</f>
        <v/>
      </c>
      <c r="C928" s="776" t="b">
        <f>Tabla135[[#This Row],[Identificado en paso 1 y 2?]]</f>
        <v>0</v>
      </c>
      <c r="D928" s="801" t="str">
        <f>_xlfn.XLOOKUP(Tabla135[[#This Row],[Id Riesgo]],Tabla13[Id Riesgo],Tabla13[Probabilidad],"",1)</f>
        <v/>
      </c>
      <c r="E928" s="801" t="str">
        <f>IF(C928=TRUE,_xlfn.XLOOKUP(Tabla135[[#This Row],[Id Riesgo]],Tabla13[Id Riesgo],Tabla13[Porcentaje Impacto],"",1),"")</f>
        <v/>
      </c>
      <c r="F928" s="290" t="str">
        <f t="shared" si="91"/>
        <v>RC92</v>
      </c>
      <c r="G928" s="414" t="b">
        <f>_xlfn.XLOOKUP(F928,Tabla13[Id Riesgo],Tabla13[Registro diligenciado],FALSE,1)</f>
        <v>0</v>
      </c>
      <c r="H928" s="290" t="str">
        <f>IF(G928,_xlfn.XLOOKUP(F928,Tabla6[Id Riesgo],Tabla6[DESCRIPCIÓN DEL RIESGO],FALSE,1),"")</f>
        <v/>
      </c>
      <c r="I928" s="327" t="str">
        <f>_xlfn.XLOOKUP(Tabla135[[#This Row],[Id Riesgo]],Tabla13[Id Riesgo],Tabla13[Probabilidad])</f>
        <v/>
      </c>
      <c r="J928" s="327" t="str">
        <f>_xlfn.XLOOKUP(Tabla135[[#This Row],[Id Riesgo]],Tabla13[Id Riesgo],Tabla13[Porcentaje Impacto],"",1)</f>
        <v/>
      </c>
      <c r="K928" s="311">
        <v>7</v>
      </c>
      <c r="L928" s="314"/>
      <c r="M928" s="314"/>
      <c r="N928" s="314"/>
      <c r="O928" s="295"/>
      <c r="P928" s="314"/>
      <c r="Q928" s="328" t="str">
        <f>_xlfn.TEXTJOIN(" ",TRUE,Tabla135[[#This Row],[Actividad - Acción ¿Qué?
Inicia con verbo]],Tabla135[[#This Row],[Complemento
(Observaciones o desviaciones)]])</f>
        <v/>
      </c>
      <c r="R928" s="295"/>
      <c r="S928" s="327" t="str">
        <f>_xlfn.XLOOKUP(Tabla135[[#This Row],[Tipo de control]],Tabla7[Tipo de control],Tabla7[Peso],"",1)</f>
        <v/>
      </c>
      <c r="T928" s="290" t="str">
        <f>_xlfn.XLOOKUP(Tabla135[[#This Row],[Tipo de control]],Tabla7[Tipo de control],Tabla7[Afectación matriz],"",1)</f>
        <v/>
      </c>
      <c r="U928" s="295"/>
      <c r="V928" s="327" t="str">
        <f>_xlfn.XLOOKUP(Tabla135[[#This Row],[Implementación]],Tabla11[Implementación],Tabla11[Peso],"",1)</f>
        <v/>
      </c>
      <c r="W928" s="295"/>
      <c r="X928" s="295"/>
      <c r="Y928" s="295"/>
      <c r="Z928" s="295"/>
      <c r="AA928" s="310" t="str">
        <f>IFERROR(Tabla135[[#This Row],[Peso del control]]+Tabla135[[#This Row],[Peso de la implementación]],"")</f>
        <v/>
      </c>
      <c r="AB928" s="310" t="str" cm="1">
        <f t="array" ref="AB928">IFERROR(IF(Tabla135[[#This Row],[Registro diligenciado]]=TRUE,_xlfn.IFS(AND(Tabla135[[#This Row],[No. de Control]]=1,Tabla135[[#This Row],[Desplazamiento en la Matriz]]="Probabilidad"),D928-(D928*Tabla135[[#This Row],[Valor del control]]),AND(Tabla135[[#This Row],[No. de Control]]&gt;1,Tabla135[[#This Row],[Desplazamiento en la Matriz]]="Probabilidad"),AB927-(AB927*Tabla135[[#This Row],[Valor del control]]),AND(Tabla135[[#This Row],[No. de Control]]=1,Tabla135[[#This Row],[Desplazamiento en la Matriz]]="Impacto"),D928,AND(Tabla135[[#This Row],[No. de Control]]&gt;1,Tabla135[[#This Row],[Desplazamiento en la Matriz]]="Impacto"),AB927),""),"")</f>
        <v/>
      </c>
      <c r="AC928" s="310" t="str" cm="1">
        <f t="array" ref="AC928">IFERROR(IF(Tabla135[[#This Row],[Registro diligenciado]]=TRUE,_xlfn.IFS(AND(Tabla135[[#This Row],[No. de Control]]=1,Tabla135[[#This Row],[Desplazamiento en la Matriz]]="Impacto"),E928-(E928*Tabla135[[#This Row],[Valor del control]]),AND(Tabla135[[#This Row],[No. de Control]]&gt;1,Tabla135[[#This Row],[Desplazamiento en la Matriz]]="Impacto"),AC927-(AC927*Tabla135[[#This Row],[Valor del control]]),AND(Tabla135[[#This Row],[No. de Control]]=1,Tabla135[[#This Row],[Desplazamiento en la Matriz]]="Probabilidad"),E928,AND(Tabla135[[#This Row],[No. de Control]]&gt;1,Tabla135[[#This Row],[Desplazamiento en la Matriz]]="Probabilidad"),AC927),""),"")</f>
        <v/>
      </c>
      <c r="AD928" s="310">
        <f>IFERROR(_xlfn.MINIFS(Tabla135[Probabilidad residual],Tabla135[Id Riesgo],Tabla135[[#This Row],[Id Riesgo]]),"")</f>
        <v>0</v>
      </c>
      <c r="AE928" s="310">
        <f>IFERROR(_xlfn.MINIFS(Tabla135[Impacto residual],Tabla135[Id Riesgo],Tabla135[[#This Row],[Id Riesgo]]),"")</f>
        <v>0</v>
      </c>
      <c r="AF928" s="310" t="str" cm="1">
        <f t="array" ref="AF9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8" s="310" t="str" cm="1">
        <f t="array" ref="AG9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8" s="213"/>
      <c r="AJ928" s="801">
        <f>_xlfn.MINIFS(Tabla135[Probabilidad residual],Tabla135[Id Riesgo],Tabla135[[#This Row],[Id Riesgo]])</f>
        <v>0</v>
      </c>
      <c r="AK928" s="801">
        <f>_xlfn.MINIFS(Tabla135[Impacto residual],Tabla135[Id Riesgo],Tabla135[[#This Row],[Id Riesgo]])</f>
        <v>0</v>
      </c>
      <c r="AL928" s="801"/>
      <c r="AM928" s="801"/>
      <c r="AN928" s="213"/>
      <c r="AO928" s="213"/>
      <c r="AP928" s="213"/>
      <c r="AQ928" s="213"/>
      <c r="AR928" s="213"/>
      <c r="AS928" s="213"/>
      <c r="AT928" s="213"/>
      <c r="AU928" s="213"/>
      <c r="AV928" s="213"/>
      <c r="AW928" s="213"/>
      <c r="AX928" s="213"/>
      <c r="AY928" s="213"/>
    </row>
    <row r="929" spans="1:51" ht="14.6" x14ac:dyDescent="0.4">
      <c r="A929" s="783" t="str">
        <f>Tabla135[[#This Row],[Id Riesgo]]</f>
        <v>RC92</v>
      </c>
      <c r="B929" s="784" t="str">
        <f>Tabla135[[#This Row],[Riesgo]]</f>
        <v/>
      </c>
      <c r="C929" s="776" t="b">
        <f>Tabla135[[#This Row],[Identificado en paso 1 y 2?]]</f>
        <v>0</v>
      </c>
      <c r="D929" s="801" t="str">
        <f>_xlfn.XLOOKUP(Tabla135[[#This Row],[Id Riesgo]],Tabla13[Id Riesgo],Tabla13[Probabilidad],"",1)</f>
        <v/>
      </c>
      <c r="E929" s="801" t="str">
        <f>IF(C929=TRUE,_xlfn.XLOOKUP(Tabla135[[#This Row],[Id Riesgo]],Tabla13[Id Riesgo],Tabla13[Porcentaje Impacto],"",1),"")</f>
        <v/>
      </c>
      <c r="F929" s="290" t="str">
        <f t="shared" si="91"/>
        <v>RC92</v>
      </c>
      <c r="G929" s="414" t="b">
        <f>_xlfn.XLOOKUP(F929,Tabla13[Id Riesgo],Tabla13[Registro diligenciado],FALSE,1)</f>
        <v>0</v>
      </c>
      <c r="H929" s="290" t="str">
        <f>IF(G929,_xlfn.XLOOKUP(F929,Tabla6[Id Riesgo],Tabla6[DESCRIPCIÓN DEL RIESGO],FALSE,1),"")</f>
        <v/>
      </c>
      <c r="I929" s="327" t="str">
        <f>_xlfn.XLOOKUP(Tabla135[[#This Row],[Id Riesgo]],Tabla13[Id Riesgo],Tabla13[Probabilidad])</f>
        <v/>
      </c>
      <c r="J929" s="327" t="str">
        <f>_xlfn.XLOOKUP(Tabla135[[#This Row],[Id Riesgo]],Tabla13[Id Riesgo],Tabla13[Porcentaje Impacto],"",1)</f>
        <v/>
      </c>
      <c r="K929" s="311">
        <v>8</v>
      </c>
      <c r="L929" s="314"/>
      <c r="M929" s="314"/>
      <c r="N929" s="314"/>
      <c r="O929" s="295"/>
      <c r="P929" s="314"/>
      <c r="Q929" s="328" t="str">
        <f>_xlfn.TEXTJOIN(" ",TRUE,Tabla135[[#This Row],[Actividad - Acción ¿Qué?
Inicia con verbo]],Tabla135[[#This Row],[Complemento
(Observaciones o desviaciones)]])</f>
        <v/>
      </c>
      <c r="R929" s="295"/>
      <c r="S929" s="327" t="str">
        <f>_xlfn.XLOOKUP(Tabla135[[#This Row],[Tipo de control]],Tabla7[Tipo de control],Tabla7[Peso],"",1)</f>
        <v/>
      </c>
      <c r="T929" s="290" t="str">
        <f>_xlfn.XLOOKUP(Tabla135[[#This Row],[Tipo de control]],Tabla7[Tipo de control],Tabla7[Afectación matriz],"",1)</f>
        <v/>
      </c>
      <c r="U929" s="295"/>
      <c r="V929" s="327" t="str">
        <f>_xlfn.XLOOKUP(Tabla135[[#This Row],[Implementación]],Tabla11[Implementación],Tabla11[Peso],"",1)</f>
        <v/>
      </c>
      <c r="W929" s="295"/>
      <c r="X929" s="295"/>
      <c r="Y929" s="295"/>
      <c r="Z929" s="295"/>
      <c r="AA929" s="310" t="str">
        <f>IFERROR(Tabla135[[#This Row],[Peso del control]]+Tabla135[[#This Row],[Peso de la implementación]],"")</f>
        <v/>
      </c>
      <c r="AB929" s="310" t="str" cm="1">
        <f t="array" ref="AB929">IFERROR(IF(Tabla135[[#This Row],[Registro diligenciado]]=TRUE,_xlfn.IFS(AND(Tabla135[[#This Row],[No. de Control]]=1,Tabla135[[#This Row],[Desplazamiento en la Matriz]]="Probabilidad"),D929-(D929*Tabla135[[#This Row],[Valor del control]]),AND(Tabla135[[#This Row],[No. de Control]]&gt;1,Tabla135[[#This Row],[Desplazamiento en la Matriz]]="Probabilidad"),AB928-(AB928*Tabla135[[#This Row],[Valor del control]]),AND(Tabla135[[#This Row],[No. de Control]]=1,Tabla135[[#This Row],[Desplazamiento en la Matriz]]="Impacto"),D929,AND(Tabla135[[#This Row],[No. de Control]]&gt;1,Tabla135[[#This Row],[Desplazamiento en la Matriz]]="Impacto"),AB928),""),"")</f>
        <v/>
      </c>
      <c r="AC929" s="310" t="str" cm="1">
        <f t="array" ref="AC929">IFERROR(IF(Tabla135[[#This Row],[Registro diligenciado]]=TRUE,_xlfn.IFS(AND(Tabla135[[#This Row],[No. de Control]]=1,Tabla135[[#This Row],[Desplazamiento en la Matriz]]="Impacto"),E929-(E929*Tabla135[[#This Row],[Valor del control]]),AND(Tabla135[[#This Row],[No. de Control]]&gt;1,Tabla135[[#This Row],[Desplazamiento en la Matriz]]="Impacto"),AC928-(AC928*Tabla135[[#This Row],[Valor del control]]),AND(Tabla135[[#This Row],[No. de Control]]=1,Tabla135[[#This Row],[Desplazamiento en la Matriz]]="Probabilidad"),E929,AND(Tabla135[[#This Row],[No. de Control]]&gt;1,Tabla135[[#This Row],[Desplazamiento en la Matriz]]="Probabilidad"),AC928),""),"")</f>
        <v/>
      </c>
      <c r="AD929" s="310">
        <f>IFERROR(_xlfn.MINIFS(Tabla135[Probabilidad residual],Tabla135[Id Riesgo],Tabla135[[#This Row],[Id Riesgo]]),"")</f>
        <v>0</v>
      </c>
      <c r="AE929" s="310">
        <f>IFERROR(_xlfn.MINIFS(Tabla135[Impacto residual],Tabla135[Id Riesgo],Tabla135[[#This Row],[Id Riesgo]]),"")</f>
        <v>0</v>
      </c>
      <c r="AF929" s="310" t="str" cm="1">
        <f t="array" ref="AF9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29" s="310" t="str" cm="1">
        <f t="array" ref="AG9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29" s="213"/>
      <c r="AJ929" s="801">
        <f>_xlfn.MINIFS(Tabla135[Probabilidad residual],Tabla135[Id Riesgo],Tabla135[[#This Row],[Id Riesgo]])</f>
        <v>0</v>
      </c>
      <c r="AK929" s="801">
        <f>_xlfn.MINIFS(Tabla135[Impacto residual],Tabla135[Id Riesgo],Tabla135[[#This Row],[Id Riesgo]])</f>
        <v>0</v>
      </c>
      <c r="AL929" s="801"/>
      <c r="AM929" s="801"/>
      <c r="AN929" s="213"/>
      <c r="AO929" s="213"/>
      <c r="AP929" s="213"/>
      <c r="AQ929" s="213"/>
      <c r="AR929" s="213"/>
      <c r="AS929" s="213"/>
      <c r="AT929" s="213"/>
      <c r="AU929" s="213"/>
      <c r="AV929" s="213"/>
      <c r="AW929" s="213"/>
      <c r="AX929" s="213"/>
      <c r="AY929" s="213"/>
    </row>
    <row r="930" spans="1:51" ht="14.6" x14ac:dyDescent="0.4">
      <c r="A930" s="783" t="str">
        <f>Tabla135[[#This Row],[Id Riesgo]]</f>
        <v>RC92</v>
      </c>
      <c r="B930" s="784" t="str">
        <f>Tabla135[[#This Row],[Riesgo]]</f>
        <v/>
      </c>
      <c r="C930" s="776" t="b">
        <f>Tabla135[[#This Row],[Identificado en paso 1 y 2?]]</f>
        <v>0</v>
      </c>
      <c r="D930" s="801" t="str">
        <f>_xlfn.XLOOKUP(Tabla135[[#This Row],[Id Riesgo]],Tabla13[Id Riesgo],Tabla13[Probabilidad],"",1)</f>
        <v/>
      </c>
      <c r="E930" s="801" t="str">
        <f>IF(C930=TRUE,_xlfn.XLOOKUP(Tabla135[[#This Row],[Id Riesgo]],Tabla13[Id Riesgo],Tabla13[Porcentaje Impacto],"",1),"")</f>
        <v/>
      </c>
      <c r="F930" s="290" t="str">
        <f t="shared" si="91"/>
        <v>RC92</v>
      </c>
      <c r="G930" s="414" t="b">
        <f>_xlfn.XLOOKUP(F930,Tabla13[Id Riesgo],Tabla13[Registro diligenciado],FALSE,1)</f>
        <v>0</v>
      </c>
      <c r="H930" s="290" t="str">
        <f>IF(G930,_xlfn.XLOOKUP(F930,Tabla6[Id Riesgo],Tabla6[DESCRIPCIÓN DEL RIESGO],FALSE,1),"")</f>
        <v/>
      </c>
      <c r="I930" s="327" t="str">
        <f>_xlfn.XLOOKUP(Tabla135[[#This Row],[Id Riesgo]],Tabla13[Id Riesgo],Tabla13[Probabilidad])</f>
        <v/>
      </c>
      <c r="J930" s="327" t="str">
        <f>_xlfn.XLOOKUP(Tabla135[[#This Row],[Id Riesgo]],Tabla13[Id Riesgo],Tabla13[Porcentaje Impacto],"",1)</f>
        <v/>
      </c>
      <c r="K930" s="311">
        <v>9</v>
      </c>
      <c r="L930" s="314"/>
      <c r="M930" s="314"/>
      <c r="N930" s="314"/>
      <c r="O930" s="295"/>
      <c r="P930" s="314"/>
      <c r="Q930" s="328" t="str">
        <f>_xlfn.TEXTJOIN(" ",TRUE,Tabla135[[#This Row],[Actividad - Acción ¿Qué?
Inicia con verbo]],Tabla135[[#This Row],[Complemento
(Observaciones o desviaciones)]])</f>
        <v/>
      </c>
      <c r="R930" s="295"/>
      <c r="S930" s="327" t="str">
        <f>_xlfn.XLOOKUP(Tabla135[[#This Row],[Tipo de control]],Tabla7[Tipo de control],Tabla7[Peso],"",1)</f>
        <v/>
      </c>
      <c r="T930" s="290" t="str">
        <f>_xlfn.XLOOKUP(Tabla135[[#This Row],[Tipo de control]],Tabla7[Tipo de control],Tabla7[Afectación matriz],"",1)</f>
        <v/>
      </c>
      <c r="U930" s="295"/>
      <c r="V930" s="327" t="str">
        <f>_xlfn.XLOOKUP(Tabla135[[#This Row],[Implementación]],Tabla11[Implementación],Tabla11[Peso],"",1)</f>
        <v/>
      </c>
      <c r="W930" s="295"/>
      <c r="X930" s="295"/>
      <c r="Y930" s="295"/>
      <c r="Z930" s="295"/>
      <c r="AA930" s="310" t="str">
        <f>IFERROR(Tabla135[[#This Row],[Peso del control]]+Tabla135[[#This Row],[Peso de la implementación]],"")</f>
        <v/>
      </c>
      <c r="AB930" s="310" t="str" cm="1">
        <f t="array" ref="AB930">IFERROR(IF(Tabla135[[#This Row],[Registro diligenciado]]=TRUE,_xlfn.IFS(AND(Tabla135[[#This Row],[No. de Control]]=1,Tabla135[[#This Row],[Desplazamiento en la Matriz]]="Probabilidad"),D930-(D930*Tabla135[[#This Row],[Valor del control]]),AND(Tabla135[[#This Row],[No. de Control]]&gt;1,Tabla135[[#This Row],[Desplazamiento en la Matriz]]="Probabilidad"),AB929-(AB929*Tabla135[[#This Row],[Valor del control]]),AND(Tabla135[[#This Row],[No. de Control]]=1,Tabla135[[#This Row],[Desplazamiento en la Matriz]]="Impacto"),D930,AND(Tabla135[[#This Row],[No. de Control]]&gt;1,Tabla135[[#This Row],[Desplazamiento en la Matriz]]="Impacto"),AB929),""),"")</f>
        <v/>
      </c>
      <c r="AC930" s="310" t="str" cm="1">
        <f t="array" ref="AC930">IFERROR(IF(Tabla135[[#This Row],[Registro diligenciado]]=TRUE,_xlfn.IFS(AND(Tabla135[[#This Row],[No. de Control]]=1,Tabla135[[#This Row],[Desplazamiento en la Matriz]]="Impacto"),E930-(E930*Tabla135[[#This Row],[Valor del control]]),AND(Tabla135[[#This Row],[No. de Control]]&gt;1,Tabla135[[#This Row],[Desplazamiento en la Matriz]]="Impacto"),AC929-(AC929*Tabla135[[#This Row],[Valor del control]]),AND(Tabla135[[#This Row],[No. de Control]]=1,Tabla135[[#This Row],[Desplazamiento en la Matriz]]="Probabilidad"),E930,AND(Tabla135[[#This Row],[No. de Control]]&gt;1,Tabla135[[#This Row],[Desplazamiento en la Matriz]]="Probabilidad"),AC929),""),"")</f>
        <v/>
      </c>
      <c r="AD930" s="310">
        <f>IFERROR(_xlfn.MINIFS(Tabla135[Probabilidad residual],Tabla135[Id Riesgo],Tabla135[[#This Row],[Id Riesgo]]),"")</f>
        <v>0</v>
      </c>
      <c r="AE930" s="310">
        <f>IFERROR(_xlfn.MINIFS(Tabla135[Impacto residual],Tabla135[Id Riesgo],Tabla135[[#This Row],[Id Riesgo]]),"")</f>
        <v>0</v>
      </c>
      <c r="AF930" s="310" t="str" cm="1">
        <f t="array" ref="AF9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0" s="310" t="str" cm="1">
        <f t="array" ref="AG9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0" s="213"/>
      <c r="AJ930" s="801">
        <f>_xlfn.MINIFS(Tabla135[Probabilidad residual],Tabla135[Id Riesgo],Tabla135[[#This Row],[Id Riesgo]])</f>
        <v>0</v>
      </c>
      <c r="AK930" s="801">
        <f>_xlfn.MINIFS(Tabla135[Impacto residual],Tabla135[Id Riesgo],Tabla135[[#This Row],[Id Riesgo]])</f>
        <v>0</v>
      </c>
      <c r="AL930" s="801"/>
      <c r="AM930" s="801"/>
      <c r="AN930" s="213"/>
      <c r="AO930" s="213"/>
      <c r="AP930" s="213"/>
      <c r="AQ930" s="213"/>
      <c r="AR930" s="213"/>
      <c r="AS930" s="213"/>
      <c r="AT930" s="213"/>
      <c r="AU930" s="213"/>
      <c r="AV930" s="213"/>
      <c r="AW930" s="213"/>
      <c r="AX930" s="213"/>
      <c r="AY930" s="213"/>
    </row>
    <row r="931" spans="1:51" ht="14.6" x14ac:dyDescent="0.4">
      <c r="A931" s="783" t="str">
        <f>Tabla135[[#This Row],[Id Riesgo]]</f>
        <v>RC92</v>
      </c>
      <c r="B931" s="784" t="str">
        <f>Tabla135[[#This Row],[Riesgo]]</f>
        <v/>
      </c>
      <c r="C931" s="776" t="b">
        <f>Tabla135[[#This Row],[Identificado en paso 1 y 2?]]</f>
        <v>0</v>
      </c>
      <c r="D931" s="801" t="str">
        <f>_xlfn.XLOOKUP(Tabla135[[#This Row],[Id Riesgo]],Tabla13[Id Riesgo],Tabla13[Probabilidad],"",1)</f>
        <v/>
      </c>
      <c r="E931" s="801" t="str">
        <f>IF(C931=TRUE,_xlfn.XLOOKUP(Tabla135[[#This Row],[Id Riesgo]],Tabla13[Id Riesgo],Tabla13[Porcentaje Impacto],"",1),"")</f>
        <v/>
      </c>
      <c r="F931" s="290" t="str">
        <f t="shared" si="91"/>
        <v>RC92</v>
      </c>
      <c r="G931" s="414" t="b">
        <f>_xlfn.XLOOKUP(F931,Tabla13[Id Riesgo],Tabla13[Registro diligenciado],FALSE,1)</f>
        <v>0</v>
      </c>
      <c r="H931" s="290" t="str">
        <f>IF(G931,_xlfn.XLOOKUP(F931,Tabla6[Id Riesgo],Tabla6[DESCRIPCIÓN DEL RIESGO],FALSE,1),"")</f>
        <v/>
      </c>
      <c r="I931" s="327" t="str">
        <f>_xlfn.XLOOKUP(Tabla135[[#This Row],[Id Riesgo]],Tabla13[Id Riesgo],Tabla13[Probabilidad])</f>
        <v/>
      </c>
      <c r="J931" s="327" t="str">
        <f>_xlfn.XLOOKUP(Tabla135[[#This Row],[Id Riesgo]],Tabla13[Id Riesgo],Tabla13[Porcentaje Impacto],"",1)</f>
        <v/>
      </c>
      <c r="K931" s="311">
        <v>10</v>
      </c>
      <c r="L931" s="314"/>
      <c r="M931" s="314"/>
      <c r="N931" s="314"/>
      <c r="O931" s="295"/>
      <c r="P931" s="314"/>
      <c r="Q931" s="328" t="str">
        <f>_xlfn.TEXTJOIN(" ",TRUE,Tabla135[[#This Row],[Actividad - Acción ¿Qué?
Inicia con verbo]],Tabla135[[#This Row],[Complemento
(Observaciones o desviaciones)]])</f>
        <v/>
      </c>
      <c r="R931" s="295"/>
      <c r="S931" s="327" t="str">
        <f>_xlfn.XLOOKUP(Tabla135[[#This Row],[Tipo de control]],Tabla7[Tipo de control],Tabla7[Peso],"",1)</f>
        <v/>
      </c>
      <c r="T931" s="290" t="str">
        <f>_xlfn.XLOOKUP(Tabla135[[#This Row],[Tipo de control]],Tabla7[Tipo de control],Tabla7[Afectación matriz],"",1)</f>
        <v/>
      </c>
      <c r="U931" s="295"/>
      <c r="V931" s="327" t="str">
        <f>_xlfn.XLOOKUP(Tabla135[[#This Row],[Implementación]],Tabla11[Implementación],Tabla11[Peso],"",1)</f>
        <v/>
      </c>
      <c r="W931" s="295"/>
      <c r="X931" s="295"/>
      <c r="Y931" s="295"/>
      <c r="Z931" s="295"/>
      <c r="AA931" s="310" t="str">
        <f>IFERROR(Tabla135[[#This Row],[Peso del control]]+Tabla135[[#This Row],[Peso de la implementación]],"")</f>
        <v/>
      </c>
      <c r="AB931" s="310" t="str" cm="1">
        <f t="array" ref="AB931">IFERROR(IF(Tabla135[[#This Row],[Registro diligenciado]]=TRUE,_xlfn.IFS(AND(Tabla135[[#This Row],[No. de Control]]=1,Tabla135[[#This Row],[Desplazamiento en la Matriz]]="Probabilidad"),D931-(D931*Tabla135[[#This Row],[Valor del control]]),AND(Tabla135[[#This Row],[No. de Control]]&gt;1,Tabla135[[#This Row],[Desplazamiento en la Matriz]]="Probabilidad"),AB930-(AB930*Tabla135[[#This Row],[Valor del control]]),AND(Tabla135[[#This Row],[No. de Control]]=1,Tabla135[[#This Row],[Desplazamiento en la Matriz]]="Impacto"),D931,AND(Tabla135[[#This Row],[No. de Control]]&gt;1,Tabla135[[#This Row],[Desplazamiento en la Matriz]]="Impacto"),AB930),""),"")</f>
        <v/>
      </c>
      <c r="AC931" s="310" t="str" cm="1">
        <f t="array" ref="AC931">IFERROR(IF(Tabla135[[#This Row],[Registro diligenciado]]=TRUE,_xlfn.IFS(AND(Tabla135[[#This Row],[No. de Control]]=1,Tabla135[[#This Row],[Desplazamiento en la Matriz]]="Impacto"),E931-(E931*Tabla135[[#This Row],[Valor del control]]),AND(Tabla135[[#This Row],[No. de Control]]&gt;1,Tabla135[[#This Row],[Desplazamiento en la Matriz]]="Impacto"),AC930-(AC930*Tabla135[[#This Row],[Valor del control]]),AND(Tabla135[[#This Row],[No. de Control]]=1,Tabla135[[#This Row],[Desplazamiento en la Matriz]]="Probabilidad"),E931,AND(Tabla135[[#This Row],[No. de Control]]&gt;1,Tabla135[[#This Row],[Desplazamiento en la Matriz]]="Probabilidad"),AC930),""),"")</f>
        <v/>
      </c>
      <c r="AD931" s="310">
        <f>IFERROR(_xlfn.MINIFS(Tabla135[Probabilidad residual],Tabla135[Id Riesgo],Tabla135[[#This Row],[Id Riesgo]]),"")</f>
        <v>0</v>
      </c>
      <c r="AE931" s="310">
        <f>IFERROR(_xlfn.MINIFS(Tabla135[Impacto residual],Tabla135[Id Riesgo],Tabla135[[#This Row],[Id Riesgo]]),"")</f>
        <v>0</v>
      </c>
      <c r="AF931" s="310" t="str" cm="1">
        <f t="array" ref="AF9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1" s="310" t="str" cm="1">
        <f t="array" ref="AG9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1" s="213"/>
      <c r="AJ931" s="801">
        <f>_xlfn.MINIFS(Tabla135[Probabilidad residual],Tabla135[Id Riesgo],Tabla135[[#This Row],[Id Riesgo]])</f>
        <v>0</v>
      </c>
      <c r="AK931" s="801">
        <f>_xlfn.MINIFS(Tabla135[Impacto residual],Tabla135[Id Riesgo],Tabla135[[#This Row],[Id Riesgo]])</f>
        <v>0</v>
      </c>
      <c r="AL931" s="801"/>
      <c r="AM931" s="801"/>
      <c r="AN931" s="213"/>
      <c r="AO931" s="213"/>
      <c r="AP931" s="213"/>
      <c r="AQ931" s="213"/>
      <c r="AR931" s="213"/>
      <c r="AS931" s="213"/>
      <c r="AT931" s="213"/>
      <c r="AU931" s="213"/>
      <c r="AV931" s="213"/>
      <c r="AW931" s="213"/>
      <c r="AX931" s="213"/>
      <c r="AY931" s="213"/>
    </row>
    <row r="932" spans="1:51" ht="14.6" x14ac:dyDescent="0.4">
      <c r="A932" s="783" t="str">
        <f>Tabla135[[#This Row],[Id Riesgo]]</f>
        <v>RC93</v>
      </c>
      <c r="B932" s="784" t="str">
        <f>Tabla135[[#This Row],[Riesgo]]</f>
        <v/>
      </c>
      <c r="C932" s="776" t="b">
        <f>Tabla135[[#This Row],[Identificado en paso 1 y 2?]]</f>
        <v>0</v>
      </c>
      <c r="D932" s="801" t="str">
        <f>_xlfn.XLOOKUP(Tabla135[[#This Row],[Id Riesgo]],Tabla13[Id Riesgo],Tabla13[Probabilidad],"",1)</f>
        <v/>
      </c>
      <c r="E932" s="801" t="str">
        <f>IF(C932=TRUE,_xlfn.XLOOKUP(Tabla135[[#This Row],[Id Riesgo]],Tabla13[Id Riesgo],Tabla13[Porcentaje Impacto],"",1),"")</f>
        <v/>
      </c>
      <c r="F932" s="290" t="s">
        <v>684</v>
      </c>
      <c r="G932" s="414" t="b">
        <f>_xlfn.XLOOKUP(F932,Tabla13[Id Riesgo],Tabla13[Registro diligenciado],FALSE,1)</f>
        <v>0</v>
      </c>
      <c r="H932" s="290" t="str">
        <f>IF(G932,_xlfn.XLOOKUP(F932,Tabla6[Id Riesgo],Tabla6[DESCRIPCIÓN DEL RIESGO],FALSE,1),"")</f>
        <v/>
      </c>
      <c r="I932" s="327" t="str">
        <f>_xlfn.XLOOKUP(Tabla135[[#This Row],[Id Riesgo]],Tabla13[Id Riesgo],Tabla13[Probabilidad])</f>
        <v/>
      </c>
      <c r="J932" s="327" t="str">
        <f>_xlfn.XLOOKUP(Tabla135[[#This Row],[Id Riesgo]],Tabla13[Id Riesgo],Tabla13[Porcentaje Impacto],"",1)</f>
        <v/>
      </c>
      <c r="K932" s="311">
        <v>1</v>
      </c>
      <c r="L932" s="314"/>
      <c r="M932" s="314"/>
      <c r="N932" s="314"/>
      <c r="O932" s="295"/>
      <c r="P932" s="314"/>
      <c r="Q932" s="328" t="str">
        <f>_xlfn.TEXTJOIN(" ",TRUE,Tabla135[[#This Row],[Actividad - Acción ¿Qué?
Inicia con verbo]],Tabla135[[#This Row],[Complemento
(Observaciones o desviaciones)]])</f>
        <v/>
      </c>
      <c r="R932" s="295"/>
      <c r="S932" s="327" t="str">
        <f>_xlfn.XLOOKUP(Tabla135[[#This Row],[Tipo de control]],Tabla7[Tipo de control],Tabla7[Peso],"",1)</f>
        <v/>
      </c>
      <c r="T932" s="290" t="str">
        <f>_xlfn.XLOOKUP(Tabla135[[#This Row],[Tipo de control]],Tabla7[Tipo de control],Tabla7[Afectación matriz],"",1)</f>
        <v/>
      </c>
      <c r="U932" s="295"/>
      <c r="V932" s="327" t="str">
        <f>_xlfn.XLOOKUP(Tabla135[[#This Row],[Implementación]],Tabla11[Implementación],Tabla11[Peso],"",1)</f>
        <v/>
      </c>
      <c r="W932" s="295"/>
      <c r="X932" s="295"/>
      <c r="Y932" s="295"/>
      <c r="Z932" s="295"/>
      <c r="AA932" s="310" t="str">
        <f>IFERROR(Tabla135[[#This Row],[Peso del control]]+Tabla135[[#This Row],[Peso de la implementación]],"")</f>
        <v/>
      </c>
      <c r="AB932" s="310" t="str" cm="1">
        <f t="array" ref="AB932">IFERROR(IF(Tabla135[[#This Row],[Registro diligenciado]]=TRUE,_xlfn.IFS(AND(Tabla135[[#This Row],[No. de Control]]=1,Tabla135[[#This Row],[Desplazamiento en la Matriz]]="Probabilidad"),D932-(D932*Tabla135[[#This Row],[Valor del control]]),AND(Tabla135[[#This Row],[No. de Control]]&gt;1,Tabla135[[#This Row],[Desplazamiento en la Matriz]]="Probabilidad"),AB931-(AB931*Tabla135[[#This Row],[Valor del control]]),AND(Tabla135[[#This Row],[No. de Control]]=1,Tabla135[[#This Row],[Desplazamiento en la Matriz]]="Impacto"),D932,AND(Tabla135[[#This Row],[No. de Control]]&gt;1,Tabla135[[#This Row],[Desplazamiento en la Matriz]]="Impacto"),AB931),""),"")</f>
        <v/>
      </c>
      <c r="AC932" s="310" t="str" cm="1">
        <f t="array" ref="AC932">IFERROR(IF(Tabla135[[#This Row],[Registro diligenciado]]=TRUE,_xlfn.IFS(AND(Tabla135[[#This Row],[No. de Control]]=1,Tabla135[[#This Row],[Desplazamiento en la Matriz]]="Impacto"),E932-(E932*Tabla135[[#This Row],[Valor del control]]),AND(Tabla135[[#This Row],[No. de Control]]&gt;1,Tabla135[[#This Row],[Desplazamiento en la Matriz]]="Impacto"),AC931-(AC931*Tabla135[[#This Row],[Valor del control]]),AND(Tabla135[[#This Row],[No. de Control]]=1,Tabla135[[#This Row],[Desplazamiento en la Matriz]]="Probabilidad"),E932,AND(Tabla135[[#This Row],[No. de Control]]&gt;1,Tabla135[[#This Row],[Desplazamiento en la Matriz]]="Probabilidad"),AC931),""),"")</f>
        <v/>
      </c>
      <c r="AD932" s="310">
        <f>IFERROR(_xlfn.MINIFS(Tabla135[Probabilidad residual],Tabla135[Id Riesgo],Tabla135[[#This Row],[Id Riesgo]]),"")</f>
        <v>0</v>
      </c>
      <c r="AE932" s="310">
        <f>IFERROR(_xlfn.MINIFS(Tabla135[Impacto residual],Tabla135[Id Riesgo],Tabla135[[#This Row],[Id Riesgo]]),"")</f>
        <v>0</v>
      </c>
      <c r="AF932" s="310" t="str" cm="1">
        <f t="array" ref="AF9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2" s="310" t="str" cm="1">
        <f t="array" ref="AG9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2" s="213"/>
      <c r="AJ932" s="801">
        <f>_xlfn.MINIFS(Tabla135[Probabilidad residual],Tabla135[Id Riesgo],Tabla135[[#This Row],[Id Riesgo]])</f>
        <v>0</v>
      </c>
      <c r="AK932" s="801">
        <f>_xlfn.MINIFS(Tabla135[Impacto residual],Tabla135[Id Riesgo],Tabla135[[#This Row],[Id Riesgo]])</f>
        <v>0</v>
      </c>
      <c r="AL932" s="801" t="str" cm="1">
        <f t="array" ref="AL932">IFERROR(_xlfn.IFS(AND(AJ932&gt;=CONFIGURACIÓN!$BF$6,AJ932&lt;=CONFIGURACIÓN!$BG$6),CONFIGURACIÓN!$BE$6,AND(AJ932&gt;=CONFIGURACIÓN!$BF$7,AJ932&lt;=CONFIGURACIÓN!$BG$7),CONFIGURACIÓN!$BE$7,AND(AJ932&gt;=CONFIGURACIÓN!$BF$8,AJ932&lt;=CONFIGURACIÓN!$BG$8),CONFIGURACIÓN!$BE$8,AND(AJ932&gt;=CONFIGURACIÓN!$BF$9,AJ932&lt;=CONFIGURACIÓN!$BG$9),CONFIGURACIÓN!$BE$9,AND(AJ932&gt;=CONFIGURACIÓN!$BF$10,AJ932&lt;=CONFIGURACIÓN!$BG$10),CONFIGURACIÓN!$BE$10),"")</f>
        <v/>
      </c>
      <c r="AM932" s="801" t="str" cm="1">
        <f t="array" ref="AM932">IFERROR(_xlfn.IFS(AND(AK932&gt;=CONFIGURACIÓN!$BJ$6,AK932&lt;=CONFIGURACIÓN!$BK$6),CONFIGURACIÓN!$BI$6,AND(AK932&gt;=CONFIGURACIÓN!$BJ$7,AK932&lt;=CONFIGURACIÓN!$BK$7),CONFIGURACIÓN!$BI$7,AND(AK932&gt;=CONFIGURACIÓN!$BJ$8,AK932&lt;=CONFIGURACIÓN!$BK$8),CONFIGURACIÓN!$BI$8,AND(AK932&gt;=CONFIGURACIÓN!$BJ$9,AK932&lt;=CONFIGURACIÓN!$BK$9),CONFIGURACIÓN!$BI$9,AND(AK932&gt;=CONFIGURACIÓN!$BJ$10,AK932&lt;=CONFIGURACIÓN!$BK$10),CONFIGURACIÓN!$BI$10),"")</f>
        <v/>
      </c>
      <c r="AN932" s="213"/>
      <c r="AO932" s="213"/>
      <c r="AP932" s="213"/>
      <c r="AQ932" s="213"/>
      <c r="AR932" s="213"/>
      <c r="AS932" s="213"/>
      <c r="AT932" s="213"/>
      <c r="AU932" s="213"/>
      <c r="AV932" s="213"/>
      <c r="AW932" s="213"/>
      <c r="AX932" s="213"/>
      <c r="AY932" s="213"/>
    </row>
    <row r="933" spans="1:51" ht="14.6" x14ac:dyDescent="0.4">
      <c r="A933" s="783" t="str">
        <f>Tabla135[[#This Row],[Id Riesgo]]</f>
        <v>RC93</v>
      </c>
      <c r="B933" s="784" t="str">
        <f>Tabla135[[#This Row],[Riesgo]]</f>
        <v/>
      </c>
      <c r="C933" s="776" t="b">
        <f>Tabla135[[#This Row],[Identificado en paso 1 y 2?]]</f>
        <v>0</v>
      </c>
      <c r="D933" s="801" t="str">
        <f>_xlfn.XLOOKUP(Tabla135[[#This Row],[Id Riesgo]],Tabla13[Id Riesgo],Tabla13[Probabilidad],"",1)</f>
        <v/>
      </c>
      <c r="E933" s="801" t="str">
        <f>IF(C933=TRUE,_xlfn.XLOOKUP(Tabla135[[#This Row],[Id Riesgo]],Tabla13[Id Riesgo],Tabla13[Porcentaje Impacto],"",1),"")</f>
        <v/>
      </c>
      <c r="F933" s="290" t="str">
        <f t="shared" ref="F933:F941" si="92">F932</f>
        <v>RC93</v>
      </c>
      <c r="G933" s="414" t="b">
        <f>_xlfn.XLOOKUP(F933,Tabla13[Id Riesgo],Tabla13[Registro diligenciado],FALSE,1)</f>
        <v>0</v>
      </c>
      <c r="H933" s="290" t="str">
        <f>IF(G933,_xlfn.XLOOKUP(F933,Tabla6[Id Riesgo],Tabla6[DESCRIPCIÓN DEL RIESGO],FALSE,1),"")</f>
        <v/>
      </c>
      <c r="I933" s="327" t="str">
        <f>_xlfn.XLOOKUP(Tabla135[[#This Row],[Id Riesgo]],Tabla13[Id Riesgo],Tabla13[Probabilidad])</f>
        <v/>
      </c>
      <c r="J933" s="327" t="str">
        <f>_xlfn.XLOOKUP(Tabla135[[#This Row],[Id Riesgo]],Tabla13[Id Riesgo],Tabla13[Porcentaje Impacto],"",1)</f>
        <v/>
      </c>
      <c r="K933" s="311">
        <v>2</v>
      </c>
      <c r="L933" s="314"/>
      <c r="M933" s="314"/>
      <c r="N933" s="314"/>
      <c r="O933" s="295"/>
      <c r="P933" s="314"/>
      <c r="Q933" s="328" t="str">
        <f>_xlfn.TEXTJOIN(" ",TRUE,Tabla135[[#This Row],[Actividad - Acción ¿Qué?
Inicia con verbo]],Tabla135[[#This Row],[Complemento
(Observaciones o desviaciones)]])</f>
        <v/>
      </c>
      <c r="R933" s="295"/>
      <c r="S933" s="327" t="str">
        <f>_xlfn.XLOOKUP(Tabla135[[#This Row],[Tipo de control]],Tabla7[Tipo de control],Tabla7[Peso],"",1)</f>
        <v/>
      </c>
      <c r="T933" s="290" t="str">
        <f>_xlfn.XLOOKUP(Tabla135[[#This Row],[Tipo de control]],Tabla7[Tipo de control],Tabla7[Afectación matriz],"",1)</f>
        <v/>
      </c>
      <c r="U933" s="295"/>
      <c r="V933" s="327" t="str">
        <f>_xlfn.XLOOKUP(Tabla135[[#This Row],[Implementación]],Tabla11[Implementación],Tabla11[Peso],"",1)</f>
        <v/>
      </c>
      <c r="W933" s="295"/>
      <c r="X933" s="295"/>
      <c r="Y933" s="295"/>
      <c r="Z933" s="295"/>
      <c r="AA933" s="310" t="str">
        <f>IFERROR(Tabla135[[#This Row],[Peso del control]]+Tabla135[[#This Row],[Peso de la implementación]],"")</f>
        <v/>
      </c>
      <c r="AB933" s="310" t="str" cm="1">
        <f t="array" ref="AB933">IFERROR(IF(Tabla135[[#This Row],[Registro diligenciado]]=TRUE,_xlfn.IFS(AND(Tabla135[[#This Row],[No. de Control]]=1,Tabla135[[#This Row],[Desplazamiento en la Matriz]]="Probabilidad"),D933-(D933*Tabla135[[#This Row],[Valor del control]]),AND(Tabla135[[#This Row],[No. de Control]]&gt;1,Tabla135[[#This Row],[Desplazamiento en la Matriz]]="Probabilidad"),AB932-(AB932*Tabla135[[#This Row],[Valor del control]]),AND(Tabla135[[#This Row],[No. de Control]]=1,Tabla135[[#This Row],[Desplazamiento en la Matriz]]="Impacto"),D933,AND(Tabla135[[#This Row],[No. de Control]]&gt;1,Tabla135[[#This Row],[Desplazamiento en la Matriz]]="Impacto"),AB932),""),"")</f>
        <v/>
      </c>
      <c r="AC933" s="310" t="str" cm="1">
        <f t="array" ref="AC933">IFERROR(IF(Tabla135[[#This Row],[Registro diligenciado]]=TRUE,_xlfn.IFS(AND(Tabla135[[#This Row],[No. de Control]]=1,Tabla135[[#This Row],[Desplazamiento en la Matriz]]="Impacto"),E933-(E933*Tabla135[[#This Row],[Valor del control]]),AND(Tabla135[[#This Row],[No. de Control]]&gt;1,Tabla135[[#This Row],[Desplazamiento en la Matriz]]="Impacto"),AC932-(AC932*Tabla135[[#This Row],[Valor del control]]),AND(Tabla135[[#This Row],[No. de Control]]=1,Tabla135[[#This Row],[Desplazamiento en la Matriz]]="Probabilidad"),E933,AND(Tabla135[[#This Row],[No. de Control]]&gt;1,Tabla135[[#This Row],[Desplazamiento en la Matriz]]="Probabilidad"),AC932),""),"")</f>
        <v/>
      </c>
      <c r="AD933" s="310">
        <f>IFERROR(_xlfn.MINIFS(Tabla135[Probabilidad residual],Tabla135[Id Riesgo],Tabla135[[#This Row],[Id Riesgo]]),"")</f>
        <v>0</v>
      </c>
      <c r="AE933" s="310">
        <f>IFERROR(_xlfn.MINIFS(Tabla135[Impacto residual],Tabla135[Id Riesgo],Tabla135[[#This Row],[Id Riesgo]]),"")</f>
        <v>0</v>
      </c>
      <c r="AF933" s="310" t="str" cm="1">
        <f t="array" ref="AF9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3" s="310" t="str" cm="1">
        <f t="array" ref="AG9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3" s="213"/>
      <c r="AJ933" s="801">
        <f>_xlfn.MINIFS(Tabla135[Probabilidad residual],Tabla135[Id Riesgo],Tabla135[[#This Row],[Id Riesgo]])</f>
        <v>0</v>
      </c>
      <c r="AK933" s="801">
        <f>_xlfn.MINIFS(Tabla135[Impacto residual],Tabla135[Id Riesgo],Tabla135[[#This Row],[Id Riesgo]])</f>
        <v>0</v>
      </c>
      <c r="AL933" s="801"/>
      <c r="AM933" s="801"/>
      <c r="AN933" s="213"/>
      <c r="AO933" s="213"/>
      <c r="AP933" s="213"/>
      <c r="AQ933" s="213"/>
      <c r="AR933" s="213"/>
      <c r="AS933" s="213"/>
      <c r="AT933" s="213"/>
      <c r="AU933" s="213"/>
      <c r="AV933" s="213"/>
      <c r="AW933" s="213"/>
      <c r="AX933" s="213"/>
      <c r="AY933" s="213"/>
    </row>
    <row r="934" spans="1:51" ht="14.6" x14ac:dyDescent="0.4">
      <c r="A934" s="783" t="str">
        <f>Tabla135[[#This Row],[Id Riesgo]]</f>
        <v>RC93</v>
      </c>
      <c r="B934" s="784" t="str">
        <f>Tabla135[[#This Row],[Riesgo]]</f>
        <v/>
      </c>
      <c r="C934" s="776" t="b">
        <f>Tabla135[[#This Row],[Identificado en paso 1 y 2?]]</f>
        <v>0</v>
      </c>
      <c r="D934" s="801" t="str">
        <f>_xlfn.XLOOKUP(Tabla135[[#This Row],[Id Riesgo]],Tabla13[Id Riesgo],Tabla13[Probabilidad],"",1)</f>
        <v/>
      </c>
      <c r="E934" s="801" t="str">
        <f>IF(C934=TRUE,_xlfn.XLOOKUP(Tabla135[[#This Row],[Id Riesgo]],Tabla13[Id Riesgo],Tabla13[Porcentaje Impacto],"",1),"")</f>
        <v/>
      </c>
      <c r="F934" s="290" t="str">
        <f t="shared" si="92"/>
        <v>RC93</v>
      </c>
      <c r="G934" s="414" t="b">
        <f>_xlfn.XLOOKUP(F934,Tabla13[Id Riesgo],Tabla13[Registro diligenciado],FALSE,1)</f>
        <v>0</v>
      </c>
      <c r="H934" s="290" t="str">
        <f>IF(G934,_xlfn.XLOOKUP(F934,Tabla6[Id Riesgo],Tabla6[DESCRIPCIÓN DEL RIESGO],FALSE,1),"")</f>
        <v/>
      </c>
      <c r="I934" s="327" t="str">
        <f>_xlfn.XLOOKUP(Tabla135[[#This Row],[Id Riesgo]],Tabla13[Id Riesgo],Tabla13[Probabilidad])</f>
        <v/>
      </c>
      <c r="J934" s="327" t="str">
        <f>_xlfn.XLOOKUP(Tabla135[[#This Row],[Id Riesgo]],Tabla13[Id Riesgo],Tabla13[Porcentaje Impacto],"",1)</f>
        <v/>
      </c>
      <c r="K934" s="311">
        <v>3</v>
      </c>
      <c r="L934" s="314"/>
      <c r="M934" s="314"/>
      <c r="N934" s="314"/>
      <c r="O934" s="295"/>
      <c r="P934" s="314"/>
      <c r="Q934" s="328" t="str">
        <f>_xlfn.TEXTJOIN(" ",TRUE,Tabla135[[#This Row],[Actividad - Acción ¿Qué?
Inicia con verbo]],Tabla135[[#This Row],[Complemento
(Observaciones o desviaciones)]])</f>
        <v/>
      </c>
      <c r="R934" s="295"/>
      <c r="S934" s="327" t="str">
        <f>_xlfn.XLOOKUP(Tabla135[[#This Row],[Tipo de control]],Tabla7[Tipo de control],Tabla7[Peso],"",1)</f>
        <v/>
      </c>
      <c r="T934" s="290" t="str">
        <f>_xlfn.XLOOKUP(Tabla135[[#This Row],[Tipo de control]],Tabla7[Tipo de control],Tabla7[Afectación matriz],"",1)</f>
        <v/>
      </c>
      <c r="U934" s="295"/>
      <c r="V934" s="327" t="str">
        <f>_xlfn.XLOOKUP(Tabla135[[#This Row],[Implementación]],Tabla11[Implementación],Tabla11[Peso],"",1)</f>
        <v/>
      </c>
      <c r="W934" s="295"/>
      <c r="X934" s="295"/>
      <c r="Y934" s="295"/>
      <c r="Z934" s="295"/>
      <c r="AA934" s="310" t="str">
        <f>IFERROR(Tabla135[[#This Row],[Peso del control]]+Tabla135[[#This Row],[Peso de la implementación]],"")</f>
        <v/>
      </c>
      <c r="AB934" s="310" t="str" cm="1">
        <f t="array" ref="AB934">IFERROR(IF(Tabla135[[#This Row],[Registro diligenciado]]=TRUE,_xlfn.IFS(AND(Tabla135[[#This Row],[No. de Control]]=1,Tabla135[[#This Row],[Desplazamiento en la Matriz]]="Probabilidad"),D934-(D934*Tabla135[[#This Row],[Valor del control]]),AND(Tabla135[[#This Row],[No. de Control]]&gt;1,Tabla135[[#This Row],[Desplazamiento en la Matriz]]="Probabilidad"),AB933-(AB933*Tabla135[[#This Row],[Valor del control]]),AND(Tabla135[[#This Row],[No. de Control]]=1,Tabla135[[#This Row],[Desplazamiento en la Matriz]]="Impacto"),D934,AND(Tabla135[[#This Row],[No. de Control]]&gt;1,Tabla135[[#This Row],[Desplazamiento en la Matriz]]="Impacto"),AB933),""),"")</f>
        <v/>
      </c>
      <c r="AC934" s="310" t="str" cm="1">
        <f t="array" ref="AC934">IFERROR(IF(Tabla135[[#This Row],[Registro diligenciado]]=TRUE,_xlfn.IFS(AND(Tabla135[[#This Row],[No. de Control]]=1,Tabla135[[#This Row],[Desplazamiento en la Matriz]]="Impacto"),E934-(E934*Tabla135[[#This Row],[Valor del control]]),AND(Tabla135[[#This Row],[No. de Control]]&gt;1,Tabla135[[#This Row],[Desplazamiento en la Matriz]]="Impacto"),AC933-(AC933*Tabla135[[#This Row],[Valor del control]]),AND(Tabla135[[#This Row],[No. de Control]]=1,Tabla135[[#This Row],[Desplazamiento en la Matriz]]="Probabilidad"),E934,AND(Tabla135[[#This Row],[No. de Control]]&gt;1,Tabla135[[#This Row],[Desplazamiento en la Matriz]]="Probabilidad"),AC933),""),"")</f>
        <v/>
      </c>
      <c r="AD934" s="310">
        <f>IFERROR(_xlfn.MINIFS(Tabla135[Probabilidad residual],Tabla135[Id Riesgo],Tabla135[[#This Row],[Id Riesgo]]),"")</f>
        <v>0</v>
      </c>
      <c r="AE934" s="310">
        <f>IFERROR(_xlfn.MINIFS(Tabla135[Impacto residual],Tabla135[Id Riesgo],Tabla135[[#This Row],[Id Riesgo]]),"")</f>
        <v>0</v>
      </c>
      <c r="AF934" s="310" t="str" cm="1">
        <f t="array" ref="AF9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4" s="310" t="str" cm="1">
        <f t="array" ref="AG9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4" s="213"/>
      <c r="AJ934" s="801">
        <f>_xlfn.MINIFS(Tabla135[Probabilidad residual],Tabla135[Id Riesgo],Tabla135[[#This Row],[Id Riesgo]])</f>
        <v>0</v>
      </c>
      <c r="AK934" s="801">
        <f>_xlfn.MINIFS(Tabla135[Impacto residual],Tabla135[Id Riesgo],Tabla135[[#This Row],[Id Riesgo]])</f>
        <v>0</v>
      </c>
      <c r="AL934" s="801"/>
      <c r="AM934" s="801"/>
      <c r="AN934" s="213"/>
      <c r="AO934" s="213"/>
      <c r="AP934" s="213"/>
      <c r="AQ934" s="213"/>
      <c r="AR934" s="213"/>
      <c r="AS934" s="213"/>
      <c r="AT934" s="213"/>
      <c r="AU934" s="213"/>
      <c r="AV934" s="213"/>
      <c r="AW934" s="213"/>
      <c r="AX934" s="213"/>
      <c r="AY934" s="213"/>
    </row>
    <row r="935" spans="1:51" ht="14.6" x14ac:dyDescent="0.4">
      <c r="A935" s="783" t="str">
        <f>Tabla135[[#This Row],[Id Riesgo]]</f>
        <v>RC93</v>
      </c>
      <c r="B935" s="784" t="str">
        <f>Tabla135[[#This Row],[Riesgo]]</f>
        <v/>
      </c>
      <c r="C935" s="776" t="b">
        <f>Tabla135[[#This Row],[Identificado en paso 1 y 2?]]</f>
        <v>0</v>
      </c>
      <c r="D935" s="801" t="str">
        <f>_xlfn.XLOOKUP(Tabla135[[#This Row],[Id Riesgo]],Tabla13[Id Riesgo],Tabla13[Probabilidad],"",1)</f>
        <v/>
      </c>
      <c r="E935" s="801" t="str">
        <f>IF(C935=TRUE,_xlfn.XLOOKUP(Tabla135[[#This Row],[Id Riesgo]],Tabla13[Id Riesgo],Tabla13[Porcentaje Impacto],"",1),"")</f>
        <v/>
      </c>
      <c r="F935" s="290" t="str">
        <f t="shared" si="92"/>
        <v>RC93</v>
      </c>
      <c r="G935" s="414" t="b">
        <f>_xlfn.XLOOKUP(F935,Tabla13[Id Riesgo],Tabla13[Registro diligenciado],FALSE,1)</f>
        <v>0</v>
      </c>
      <c r="H935" s="290" t="str">
        <f>IF(G935,_xlfn.XLOOKUP(F935,Tabla6[Id Riesgo],Tabla6[DESCRIPCIÓN DEL RIESGO],FALSE,1),"")</f>
        <v/>
      </c>
      <c r="I935" s="327" t="str">
        <f>_xlfn.XLOOKUP(Tabla135[[#This Row],[Id Riesgo]],Tabla13[Id Riesgo],Tabla13[Probabilidad])</f>
        <v/>
      </c>
      <c r="J935" s="327" t="str">
        <f>_xlfn.XLOOKUP(Tabla135[[#This Row],[Id Riesgo]],Tabla13[Id Riesgo],Tabla13[Porcentaje Impacto],"",1)</f>
        <v/>
      </c>
      <c r="K935" s="311">
        <v>4</v>
      </c>
      <c r="L935" s="314"/>
      <c r="M935" s="314"/>
      <c r="N935" s="314"/>
      <c r="O935" s="295"/>
      <c r="P935" s="314"/>
      <c r="Q935" s="328" t="str">
        <f>_xlfn.TEXTJOIN(" ",TRUE,Tabla135[[#This Row],[Actividad - Acción ¿Qué?
Inicia con verbo]],Tabla135[[#This Row],[Complemento
(Observaciones o desviaciones)]])</f>
        <v/>
      </c>
      <c r="R935" s="295"/>
      <c r="S935" s="327" t="str">
        <f>_xlfn.XLOOKUP(Tabla135[[#This Row],[Tipo de control]],Tabla7[Tipo de control],Tabla7[Peso],"",1)</f>
        <v/>
      </c>
      <c r="T935" s="290" t="str">
        <f>_xlfn.XLOOKUP(Tabla135[[#This Row],[Tipo de control]],Tabla7[Tipo de control],Tabla7[Afectación matriz],"",1)</f>
        <v/>
      </c>
      <c r="U935" s="295"/>
      <c r="V935" s="327" t="str">
        <f>_xlfn.XLOOKUP(Tabla135[[#This Row],[Implementación]],Tabla11[Implementación],Tabla11[Peso],"",1)</f>
        <v/>
      </c>
      <c r="W935" s="295"/>
      <c r="X935" s="295"/>
      <c r="Y935" s="295"/>
      <c r="Z935" s="295"/>
      <c r="AA935" s="310" t="str">
        <f>IFERROR(Tabla135[[#This Row],[Peso del control]]+Tabla135[[#This Row],[Peso de la implementación]],"")</f>
        <v/>
      </c>
      <c r="AB935" s="310" t="str" cm="1">
        <f t="array" ref="AB935">IFERROR(IF(Tabla135[[#This Row],[Registro diligenciado]]=TRUE,_xlfn.IFS(AND(Tabla135[[#This Row],[No. de Control]]=1,Tabla135[[#This Row],[Desplazamiento en la Matriz]]="Probabilidad"),D935-(D935*Tabla135[[#This Row],[Valor del control]]),AND(Tabla135[[#This Row],[No. de Control]]&gt;1,Tabla135[[#This Row],[Desplazamiento en la Matriz]]="Probabilidad"),AB934-(AB934*Tabla135[[#This Row],[Valor del control]]),AND(Tabla135[[#This Row],[No. de Control]]=1,Tabla135[[#This Row],[Desplazamiento en la Matriz]]="Impacto"),D935,AND(Tabla135[[#This Row],[No. de Control]]&gt;1,Tabla135[[#This Row],[Desplazamiento en la Matriz]]="Impacto"),AB934),""),"")</f>
        <v/>
      </c>
      <c r="AC935" s="310" t="str" cm="1">
        <f t="array" ref="AC935">IFERROR(IF(Tabla135[[#This Row],[Registro diligenciado]]=TRUE,_xlfn.IFS(AND(Tabla135[[#This Row],[No. de Control]]=1,Tabla135[[#This Row],[Desplazamiento en la Matriz]]="Impacto"),E935-(E935*Tabla135[[#This Row],[Valor del control]]),AND(Tabla135[[#This Row],[No. de Control]]&gt;1,Tabla135[[#This Row],[Desplazamiento en la Matriz]]="Impacto"),AC934-(AC934*Tabla135[[#This Row],[Valor del control]]),AND(Tabla135[[#This Row],[No. de Control]]=1,Tabla135[[#This Row],[Desplazamiento en la Matriz]]="Probabilidad"),E935,AND(Tabla135[[#This Row],[No. de Control]]&gt;1,Tabla135[[#This Row],[Desplazamiento en la Matriz]]="Probabilidad"),AC934),""),"")</f>
        <v/>
      </c>
      <c r="AD935" s="310">
        <f>IFERROR(_xlfn.MINIFS(Tabla135[Probabilidad residual],Tabla135[Id Riesgo],Tabla135[[#This Row],[Id Riesgo]]),"")</f>
        <v>0</v>
      </c>
      <c r="AE935" s="310">
        <f>IFERROR(_xlfn.MINIFS(Tabla135[Impacto residual],Tabla135[Id Riesgo],Tabla135[[#This Row],[Id Riesgo]]),"")</f>
        <v>0</v>
      </c>
      <c r="AF935" s="310" t="str" cm="1">
        <f t="array" ref="AF9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5" s="310" t="str" cm="1">
        <f t="array" ref="AG9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5" s="213"/>
      <c r="AJ935" s="801">
        <f>_xlfn.MINIFS(Tabla135[Probabilidad residual],Tabla135[Id Riesgo],Tabla135[[#This Row],[Id Riesgo]])</f>
        <v>0</v>
      </c>
      <c r="AK935" s="801">
        <f>_xlfn.MINIFS(Tabla135[Impacto residual],Tabla135[Id Riesgo],Tabla135[[#This Row],[Id Riesgo]])</f>
        <v>0</v>
      </c>
      <c r="AL935" s="801"/>
      <c r="AM935" s="801"/>
      <c r="AN935" s="213"/>
      <c r="AO935" s="213"/>
      <c r="AP935" s="213"/>
      <c r="AQ935" s="213"/>
      <c r="AR935" s="213"/>
      <c r="AS935" s="213"/>
      <c r="AT935" s="213"/>
      <c r="AU935" s="213"/>
      <c r="AV935" s="213"/>
      <c r="AW935" s="213"/>
      <c r="AX935" s="213"/>
      <c r="AY935" s="213"/>
    </row>
    <row r="936" spans="1:51" ht="14.6" x14ac:dyDescent="0.4">
      <c r="A936" s="783" t="str">
        <f>Tabla135[[#This Row],[Id Riesgo]]</f>
        <v>RC93</v>
      </c>
      <c r="B936" s="784" t="str">
        <f>Tabla135[[#This Row],[Riesgo]]</f>
        <v/>
      </c>
      <c r="C936" s="776" t="b">
        <f>Tabla135[[#This Row],[Identificado en paso 1 y 2?]]</f>
        <v>0</v>
      </c>
      <c r="D936" s="801" t="str">
        <f>_xlfn.XLOOKUP(Tabla135[[#This Row],[Id Riesgo]],Tabla13[Id Riesgo],Tabla13[Probabilidad],"",1)</f>
        <v/>
      </c>
      <c r="E936" s="801" t="str">
        <f>IF(C936=TRUE,_xlfn.XLOOKUP(Tabla135[[#This Row],[Id Riesgo]],Tabla13[Id Riesgo],Tabla13[Porcentaje Impacto],"",1),"")</f>
        <v/>
      </c>
      <c r="F936" s="290" t="str">
        <f t="shared" si="92"/>
        <v>RC93</v>
      </c>
      <c r="G936" s="414" t="b">
        <f>_xlfn.XLOOKUP(F936,Tabla13[Id Riesgo],Tabla13[Registro diligenciado],FALSE,1)</f>
        <v>0</v>
      </c>
      <c r="H936" s="290" t="str">
        <f>IF(G936,_xlfn.XLOOKUP(F936,Tabla6[Id Riesgo],Tabla6[DESCRIPCIÓN DEL RIESGO],FALSE,1),"")</f>
        <v/>
      </c>
      <c r="I936" s="327" t="str">
        <f>_xlfn.XLOOKUP(Tabla135[[#This Row],[Id Riesgo]],Tabla13[Id Riesgo],Tabla13[Probabilidad])</f>
        <v/>
      </c>
      <c r="J936" s="327" t="str">
        <f>_xlfn.XLOOKUP(Tabla135[[#This Row],[Id Riesgo]],Tabla13[Id Riesgo],Tabla13[Porcentaje Impacto],"",1)</f>
        <v/>
      </c>
      <c r="K936" s="311">
        <v>5</v>
      </c>
      <c r="L936" s="314"/>
      <c r="M936" s="314"/>
      <c r="N936" s="314"/>
      <c r="O936" s="295"/>
      <c r="P936" s="314"/>
      <c r="Q936" s="328" t="str">
        <f>_xlfn.TEXTJOIN(" ",TRUE,Tabla135[[#This Row],[Actividad - Acción ¿Qué?
Inicia con verbo]],Tabla135[[#This Row],[Complemento
(Observaciones o desviaciones)]])</f>
        <v/>
      </c>
      <c r="R936" s="295"/>
      <c r="S936" s="327" t="str">
        <f>_xlfn.XLOOKUP(Tabla135[[#This Row],[Tipo de control]],Tabla7[Tipo de control],Tabla7[Peso],"",1)</f>
        <v/>
      </c>
      <c r="T936" s="290" t="str">
        <f>_xlfn.XLOOKUP(Tabla135[[#This Row],[Tipo de control]],Tabla7[Tipo de control],Tabla7[Afectación matriz],"",1)</f>
        <v/>
      </c>
      <c r="U936" s="295"/>
      <c r="V936" s="327" t="str">
        <f>_xlfn.XLOOKUP(Tabla135[[#This Row],[Implementación]],Tabla11[Implementación],Tabla11[Peso],"",1)</f>
        <v/>
      </c>
      <c r="W936" s="295"/>
      <c r="X936" s="295"/>
      <c r="Y936" s="295"/>
      <c r="Z936" s="295"/>
      <c r="AA936" s="310" t="str">
        <f>IFERROR(Tabla135[[#This Row],[Peso del control]]+Tabla135[[#This Row],[Peso de la implementación]],"")</f>
        <v/>
      </c>
      <c r="AB936" s="310" t="str" cm="1">
        <f t="array" ref="AB936">IFERROR(IF(Tabla135[[#This Row],[Registro diligenciado]]=TRUE,_xlfn.IFS(AND(Tabla135[[#This Row],[No. de Control]]=1,Tabla135[[#This Row],[Desplazamiento en la Matriz]]="Probabilidad"),D936-(D936*Tabla135[[#This Row],[Valor del control]]),AND(Tabla135[[#This Row],[No. de Control]]&gt;1,Tabla135[[#This Row],[Desplazamiento en la Matriz]]="Probabilidad"),AB935-(AB935*Tabla135[[#This Row],[Valor del control]]),AND(Tabla135[[#This Row],[No. de Control]]=1,Tabla135[[#This Row],[Desplazamiento en la Matriz]]="Impacto"),D936,AND(Tabla135[[#This Row],[No. de Control]]&gt;1,Tabla135[[#This Row],[Desplazamiento en la Matriz]]="Impacto"),AB935),""),"")</f>
        <v/>
      </c>
      <c r="AC936" s="310" t="str" cm="1">
        <f t="array" ref="AC936">IFERROR(IF(Tabla135[[#This Row],[Registro diligenciado]]=TRUE,_xlfn.IFS(AND(Tabla135[[#This Row],[No. de Control]]=1,Tabla135[[#This Row],[Desplazamiento en la Matriz]]="Impacto"),E936-(E936*Tabla135[[#This Row],[Valor del control]]),AND(Tabla135[[#This Row],[No. de Control]]&gt;1,Tabla135[[#This Row],[Desplazamiento en la Matriz]]="Impacto"),AC935-(AC935*Tabla135[[#This Row],[Valor del control]]),AND(Tabla135[[#This Row],[No. de Control]]=1,Tabla135[[#This Row],[Desplazamiento en la Matriz]]="Probabilidad"),E936,AND(Tabla135[[#This Row],[No. de Control]]&gt;1,Tabla135[[#This Row],[Desplazamiento en la Matriz]]="Probabilidad"),AC935),""),"")</f>
        <v/>
      </c>
      <c r="AD936" s="310">
        <f>IFERROR(_xlfn.MINIFS(Tabla135[Probabilidad residual],Tabla135[Id Riesgo],Tabla135[[#This Row],[Id Riesgo]]),"")</f>
        <v>0</v>
      </c>
      <c r="AE936" s="310">
        <f>IFERROR(_xlfn.MINIFS(Tabla135[Impacto residual],Tabla135[Id Riesgo],Tabla135[[#This Row],[Id Riesgo]]),"")</f>
        <v>0</v>
      </c>
      <c r="AF936" s="310" t="str" cm="1">
        <f t="array" ref="AF9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6" s="310" t="str" cm="1">
        <f t="array" ref="AG9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6" s="213"/>
      <c r="AJ936" s="801">
        <f>_xlfn.MINIFS(Tabla135[Probabilidad residual],Tabla135[Id Riesgo],Tabla135[[#This Row],[Id Riesgo]])</f>
        <v>0</v>
      </c>
      <c r="AK936" s="801">
        <f>_xlfn.MINIFS(Tabla135[Impacto residual],Tabla135[Id Riesgo],Tabla135[[#This Row],[Id Riesgo]])</f>
        <v>0</v>
      </c>
      <c r="AL936" s="801"/>
      <c r="AM936" s="801"/>
      <c r="AN936" s="213"/>
      <c r="AO936" s="213"/>
      <c r="AP936" s="213"/>
      <c r="AQ936" s="213"/>
      <c r="AR936" s="213"/>
      <c r="AS936" s="213"/>
      <c r="AT936" s="213"/>
      <c r="AU936" s="213"/>
      <c r="AV936" s="213"/>
      <c r="AW936" s="213"/>
      <c r="AX936" s="213"/>
      <c r="AY936" s="213"/>
    </row>
    <row r="937" spans="1:51" ht="14.6" x14ac:dyDescent="0.4">
      <c r="A937" s="783" t="str">
        <f>Tabla135[[#This Row],[Id Riesgo]]</f>
        <v>RC93</v>
      </c>
      <c r="B937" s="784" t="str">
        <f>Tabla135[[#This Row],[Riesgo]]</f>
        <v/>
      </c>
      <c r="C937" s="776" t="b">
        <f>Tabla135[[#This Row],[Identificado en paso 1 y 2?]]</f>
        <v>0</v>
      </c>
      <c r="D937" s="801" t="str">
        <f>_xlfn.XLOOKUP(Tabla135[[#This Row],[Id Riesgo]],Tabla13[Id Riesgo],Tabla13[Probabilidad],"",1)</f>
        <v/>
      </c>
      <c r="E937" s="801" t="str">
        <f>IF(C937=TRUE,_xlfn.XLOOKUP(Tabla135[[#This Row],[Id Riesgo]],Tabla13[Id Riesgo],Tabla13[Porcentaje Impacto],"",1),"")</f>
        <v/>
      </c>
      <c r="F937" s="290" t="str">
        <f t="shared" si="92"/>
        <v>RC93</v>
      </c>
      <c r="G937" s="414" t="b">
        <f>_xlfn.XLOOKUP(F937,Tabla13[Id Riesgo],Tabla13[Registro diligenciado],FALSE,1)</f>
        <v>0</v>
      </c>
      <c r="H937" s="290" t="str">
        <f>IF(G937,_xlfn.XLOOKUP(F937,Tabla6[Id Riesgo],Tabla6[DESCRIPCIÓN DEL RIESGO],FALSE,1),"")</f>
        <v/>
      </c>
      <c r="I937" s="327" t="str">
        <f>_xlfn.XLOOKUP(Tabla135[[#This Row],[Id Riesgo]],Tabla13[Id Riesgo],Tabla13[Probabilidad])</f>
        <v/>
      </c>
      <c r="J937" s="327" t="str">
        <f>_xlfn.XLOOKUP(Tabla135[[#This Row],[Id Riesgo]],Tabla13[Id Riesgo],Tabla13[Porcentaje Impacto],"",1)</f>
        <v/>
      </c>
      <c r="K937" s="311">
        <v>6</v>
      </c>
      <c r="L937" s="314"/>
      <c r="M937" s="314"/>
      <c r="N937" s="314"/>
      <c r="O937" s="295"/>
      <c r="P937" s="314"/>
      <c r="Q937" s="328" t="str">
        <f>_xlfn.TEXTJOIN(" ",TRUE,Tabla135[[#This Row],[Actividad - Acción ¿Qué?
Inicia con verbo]],Tabla135[[#This Row],[Complemento
(Observaciones o desviaciones)]])</f>
        <v/>
      </c>
      <c r="R937" s="295"/>
      <c r="S937" s="327" t="str">
        <f>_xlfn.XLOOKUP(Tabla135[[#This Row],[Tipo de control]],Tabla7[Tipo de control],Tabla7[Peso],"",1)</f>
        <v/>
      </c>
      <c r="T937" s="290" t="str">
        <f>_xlfn.XLOOKUP(Tabla135[[#This Row],[Tipo de control]],Tabla7[Tipo de control],Tabla7[Afectación matriz],"",1)</f>
        <v/>
      </c>
      <c r="U937" s="295"/>
      <c r="V937" s="327" t="str">
        <f>_xlfn.XLOOKUP(Tabla135[[#This Row],[Implementación]],Tabla11[Implementación],Tabla11[Peso],"",1)</f>
        <v/>
      </c>
      <c r="W937" s="295"/>
      <c r="X937" s="295"/>
      <c r="Y937" s="295"/>
      <c r="Z937" s="295"/>
      <c r="AA937" s="310" t="str">
        <f>IFERROR(Tabla135[[#This Row],[Peso del control]]+Tabla135[[#This Row],[Peso de la implementación]],"")</f>
        <v/>
      </c>
      <c r="AB937" s="310" t="str" cm="1">
        <f t="array" ref="AB937">IFERROR(IF(Tabla135[[#This Row],[Registro diligenciado]]=TRUE,_xlfn.IFS(AND(Tabla135[[#This Row],[No. de Control]]=1,Tabla135[[#This Row],[Desplazamiento en la Matriz]]="Probabilidad"),D937-(D937*Tabla135[[#This Row],[Valor del control]]),AND(Tabla135[[#This Row],[No. de Control]]&gt;1,Tabla135[[#This Row],[Desplazamiento en la Matriz]]="Probabilidad"),AB936-(AB936*Tabla135[[#This Row],[Valor del control]]),AND(Tabla135[[#This Row],[No. de Control]]=1,Tabla135[[#This Row],[Desplazamiento en la Matriz]]="Impacto"),D937,AND(Tabla135[[#This Row],[No. de Control]]&gt;1,Tabla135[[#This Row],[Desplazamiento en la Matriz]]="Impacto"),AB936),""),"")</f>
        <v/>
      </c>
      <c r="AC937" s="310" t="str" cm="1">
        <f t="array" ref="AC937">IFERROR(IF(Tabla135[[#This Row],[Registro diligenciado]]=TRUE,_xlfn.IFS(AND(Tabla135[[#This Row],[No. de Control]]=1,Tabla135[[#This Row],[Desplazamiento en la Matriz]]="Impacto"),E937-(E937*Tabla135[[#This Row],[Valor del control]]),AND(Tabla135[[#This Row],[No. de Control]]&gt;1,Tabla135[[#This Row],[Desplazamiento en la Matriz]]="Impacto"),AC936-(AC936*Tabla135[[#This Row],[Valor del control]]),AND(Tabla135[[#This Row],[No. de Control]]=1,Tabla135[[#This Row],[Desplazamiento en la Matriz]]="Probabilidad"),E937,AND(Tabla135[[#This Row],[No. de Control]]&gt;1,Tabla135[[#This Row],[Desplazamiento en la Matriz]]="Probabilidad"),AC936),""),"")</f>
        <v/>
      </c>
      <c r="AD937" s="310">
        <f>IFERROR(_xlfn.MINIFS(Tabla135[Probabilidad residual],Tabla135[Id Riesgo],Tabla135[[#This Row],[Id Riesgo]]),"")</f>
        <v>0</v>
      </c>
      <c r="AE937" s="310">
        <f>IFERROR(_xlfn.MINIFS(Tabla135[Impacto residual],Tabla135[Id Riesgo],Tabla135[[#This Row],[Id Riesgo]]),"")</f>
        <v>0</v>
      </c>
      <c r="AF937" s="310" t="str" cm="1">
        <f t="array" ref="AF9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7" s="310" t="str" cm="1">
        <f t="array" ref="AG9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7" s="213"/>
      <c r="AJ937" s="801">
        <f>_xlfn.MINIFS(Tabla135[Probabilidad residual],Tabla135[Id Riesgo],Tabla135[[#This Row],[Id Riesgo]])</f>
        <v>0</v>
      </c>
      <c r="AK937" s="801">
        <f>_xlfn.MINIFS(Tabla135[Impacto residual],Tabla135[Id Riesgo],Tabla135[[#This Row],[Id Riesgo]])</f>
        <v>0</v>
      </c>
      <c r="AL937" s="801"/>
      <c r="AM937" s="801"/>
      <c r="AN937" s="213"/>
      <c r="AO937" s="213"/>
      <c r="AP937" s="213"/>
      <c r="AQ937" s="213"/>
      <c r="AR937" s="213"/>
      <c r="AS937" s="213"/>
      <c r="AT937" s="213"/>
      <c r="AU937" s="213"/>
      <c r="AV937" s="213"/>
      <c r="AW937" s="213"/>
      <c r="AX937" s="213"/>
      <c r="AY937" s="213"/>
    </row>
    <row r="938" spans="1:51" ht="14.6" x14ac:dyDescent="0.4">
      <c r="A938" s="783" t="str">
        <f>Tabla135[[#This Row],[Id Riesgo]]</f>
        <v>RC93</v>
      </c>
      <c r="B938" s="784" t="str">
        <f>Tabla135[[#This Row],[Riesgo]]</f>
        <v/>
      </c>
      <c r="C938" s="776" t="b">
        <f>Tabla135[[#This Row],[Identificado en paso 1 y 2?]]</f>
        <v>0</v>
      </c>
      <c r="D938" s="801" t="str">
        <f>_xlfn.XLOOKUP(Tabla135[[#This Row],[Id Riesgo]],Tabla13[Id Riesgo],Tabla13[Probabilidad],"",1)</f>
        <v/>
      </c>
      <c r="E938" s="801" t="str">
        <f>IF(C938=TRUE,_xlfn.XLOOKUP(Tabla135[[#This Row],[Id Riesgo]],Tabla13[Id Riesgo],Tabla13[Porcentaje Impacto],"",1),"")</f>
        <v/>
      </c>
      <c r="F938" s="290" t="str">
        <f t="shared" si="92"/>
        <v>RC93</v>
      </c>
      <c r="G938" s="414" t="b">
        <f>_xlfn.XLOOKUP(F938,Tabla13[Id Riesgo],Tabla13[Registro diligenciado],FALSE,1)</f>
        <v>0</v>
      </c>
      <c r="H938" s="290" t="str">
        <f>IF(G938,_xlfn.XLOOKUP(F938,Tabla6[Id Riesgo],Tabla6[DESCRIPCIÓN DEL RIESGO],FALSE,1),"")</f>
        <v/>
      </c>
      <c r="I938" s="327" t="str">
        <f>_xlfn.XLOOKUP(Tabla135[[#This Row],[Id Riesgo]],Tabla13[Id Riesgo],Tabla13[Probabilidad])</f>
        <v/>
      </c>
      <c r="J938" s="327" t="str">
        <f>_xlfn.XLOOKUP(Tabla135[[#This Row],[Id Riesgo]],Tabla13[Id Riesgo],Tabla13[Porcentaje Impacto],"",1)</f>
        <v/>
      </c>
      <c r="K938" s="311">
        <v>7</v>
      </c>
      <c r="L938" s="314"/>
      <c r="M938" s="314"/>
      <c r="N938" s="314"/>
      <c r="O938" s="295"/>
      <c r="P938" s="314"/>
      <c r="Q938" s="328" t="str">
        <f>_xlfn.TEXTJOIN(" ",TRUE,Tabla135[[#This Row],[Actividad - Acción ¿Qué?
Inicia con verbo]],Tabla135[[#This Row],[Complemento
(Observaciones o desviaciones)]])</f>
        <v/>
      </c>
      <c r="R938" s="295"/>
      <c r="S938" s="327" t="str">
        <f>_xlfn.XLOOKUP(Tabla135[[#This Row],[Tipo de control]],Tabla7[Tipo de control],Tabla7[Peso],"",1)</f>
        <v/>
      </c>
      <c r="T938" s="290" t="str">
        <f>_xlfn.XLOOKUP(Tabla135[[#This Row],[Tipo de control]],Tabla7[Tipo de control],Tabla7[Afectación matriz],"",1)</f>
        <v/>
      </c>
      <c r="U938" s="295"/>
      <c r="V938" s="327" t="str">
        <f>_xlfn.XLOOKUP(Tabla135[[#This Row],[Implementación]],Tabla11[Implementación],Tabla11[Peso],"",1)</f>
        <v/>
      </c>
      <c r="W938" s="295"/>
      <c r="X938" s="295"/>
      <c r="Y938" s="295"/>
      <c r="Z938" s="295"/>
      <c r="AA938" s="310" t="str">
        <f>IFERROR(Tabla135[[#This Row],[Peso del control]]+Tabla135[[#This Row],[Peso de la implementación]],"")</f>
        <v/>
      </c>
      <c r="AB938" s="310" t="str" cm="1">
        <f t="array" ref="AB938">IFERROR(IF(Tabla135[[#This Row],[Registro diligenciado]]=TRUE,_xlfn.IFS(AND(Tabla135[[#This Row],[No. de Control]]=1,Tabla135[[#This Row],[Desplazamiento en la Matriz]]="Probabilidad"),D938-(D938*Tabla135[[#This Row],[Valor del control]]),AND(Tabla135[[#This Row],[No. de Control]]&gt;1,Tabla135[[#This Row],[Desplazamiento en la Matriz]]="Probabilidad"),AB937-(AB937*Tabla135[[#This Row],[Valor del control]]),AND(Tabla135[[#This Row],[No. de Control]]=1,Tabla135[[#This Row],[Desplazamiento en la Matriz]]="Impacto"),D938,AND(Tabla135[[#This Row],[No. de Control]]&gt;1,Tabla135[[#This Row],[Desplazamiento en la Matriz]]="Impacto"),AB937),""),"")</f>
        <v/>
      </c>
      <c r="AC938" s="310" t="str" cm="1">
        <f t="array" ref="AC938">IFERROR(IF(Tabla135[[#This Row],[Registro diligenciado]]=TRUE,_xlfn.IFS(AND(Tabla135[[#This Row],[No. de Control]]=1,Tabla135[[#This Row],[Desplazamiento en la Matriz]]="Impacto"),E938-(E938*Tabla135[[#This Row],[Valor del control]]),AND(Tabla135[[#This Row],[No. de Control]]&gt;1,Tabla135[[#This Row],[Desplazamiento en la Matriz]]="Impacto"),AC937-(AC937*Tabla135[[#This Row],[Valor del control]]),AND(Tabla135[[#This Row],[No. de Control]]=1,Tabla135[[#This Row],[Desplazamiento en la Matriz]]="Probabilidad"),E938,AND(Tabla135[[#This Row],[No. de Control]]&gt;1,Tabla135[[#This Row],[Desplazamiento en la Matriz]]="Probabilidad"),AC937),""),"")</f>
        <v/>
      </c>
      <c r="AD938" s="310">
        <f>IFERROR(_xlfn.MINIFS(Tabla135[Probabilidad residual],Tabla135[Id Riesgo],Tabla135[[#This Row],[Id Riesgo]]),"")</f>
        <v>0</v>
      </c>
      <c r="AE938" s="310">
        <f>IFERROR(_xlfn.MINIFS(Tabla135[Impacto residual],Tabla135[Id Riesgo],Tabla135[[#This Row],[Id Riesgo]]),"")</f>
        <v>0</v>
      </c>
      <c r="AF938" s="310" t="str" cm="1">
        <f t="array" ref="AF9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8" s="310" t="str" cm="1">
        <f t="array" ref="AG9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8" s="213"/>
      <c r="AJ938" s="801">
        <f>_xlfn.MINIFS(Tabla135[Probabilidad residual],Tabla135[Id Riesgo],Tabla135[[#This Row],[Id Riesgo]])</f>
        <v>0</v>
      </c>
      <c r="AK938" s="801">
        <f>_xlfn.MINIFS(Tabla135[Impacto residual],Tabla135[Id Riesgo],Tabla135[[#This Row],[Id Riesgo]])</f>
        <v>0</v>
      </c>
      <c r="AL938" s="801"/>
      <c r="AM938" s="801"/>
      <c r="AN938" s="213"/>
      <c r="AO938" s="213"/>
      <c r="AP938" s="213"/>
      <c r="AQ938" s="213"/>
      <c r="AR938" s="213"/>
      <c r="AS938" s="213"/>
      <c r="AT938" s="213"/>
      <c r="AU938" s="213"/>
      <c r="AV938" s="213"/>
      <c r="AW938" s="213"/>
      <c r="AX938" s="213"/>
      <c r="AY938" s="213"/>
    </row>
    <row r="939" spans="1:51" ht="14.6" x14ac:dyDescent="0.4">
      <c r="A939" s="783" t="str">
        <f>Tabla135[[#This Row],[Id Riesgo]]</f>
        <v>RC93</v>
      </c>
      <c r="B939" s="784" t="str">
        <f>Tabla135[[#This Row],[Riesgo]]</f>
        <v/>
      </c>
      <c r="C939" s="776" t="b">
        <f>Tabla135[[#This Row],[Identificado en paso 1 y 2?]]</f>
        <v>0</v>
      </c>
      <c r="D939" s="801" t="str">
        <f>_xlfn.XLOOKUP(Tabla135[[#This Row],[Id Riesgo]],Tabla13[Id Riesgo],Tabla13[Probabilidad],"",1)</f>
        <v/>
      </c>
      <c r="E939" s="801" t="str">
        <f>IF(C939=TRUE,_xlfn.XLOOKUP(Tabla135[[#This Row],[Id Riesgo]],Tabla13[Id Riesgo],Tabla13[Porcentaje Impacto],"",1),"")</f>
        <v/>
      </c>
      <c r="F939" s="290" t="str">
        <f t="shared" si="92"/>
        <v>RC93</v>
      </c>
      <c r="G939" s="414" t="b">
        <f>_xlfn.XLOOKUP(F939,Tabla13[Id Riesgo],Tabla13[Registro diligenciado],FALSE,1)</f>
        <v>0</v>
      </c>
      <c r="H939" s="290" t="str">
        <f>IF(G939,_xlfn.XLOOKUP(F939,Tabla6[Id Riesgo],Tabla6[DESCRIPCIÓN DEL RIESGO],FALSE,1),"")</f>
        <v/>
      </c>
      <c r="I939" s="327" t="str">
        <f>_xlfn.XLOOKUP(Tabla135[[#This Row],[Id Riesgo]],Tabla13[Id Riesgo],Tabla13[Probabilidad])</f>
        <v/>
      </c>
      <c r="J939" s="327" t="str">
        <f>_xlfn.XLOOKUP(Tabla135[[#This Row],[Id Riesgo]],Tabla13[Id Riesgo],Tabla13[Porcentaje Impacto],"",1)</f>
        <v/>
      </c>
      <c r="K939" s="311">
        <v>8</v>
      </c>
      <c r="L939" s="314"/>
      <c r="M939" s="314"/>
      <c r="N939" s="314"/>
      <c r="O939" s="295"/>
      <c r="P939" s="314"/>
      <c r="Q939" s="328" t="str">
        <f>_xlfn.TEXTJOIN(" ",TRUE,Tabla135[[#This Row],[Actividad - Acción ¿Qué?
Inicia con verbo]],Tabla135[[#This Row],[Complemento
(Observaciones o desviaciones)]])</f>
        <v/>
      </c>
      <c r="R939" s="295"/>
      <c r="S939" s="327" t="str">
        <f>_xlfn.XLOOKUP(Tabla135[[#This Row],[Tipo de control]],Tabla7[Tipo de control],Tabla7[Peso],"",1)</f>
        <v/>
      </c>
      <c r="T939" s="290" t="str">
        <f>_xlfn.XLOOKUP(Tabla135[[#This Row],[Tipo de control]],Tabla7[Tipo de control],Tabla7[Afectación matriz],"",1)</f>
        <v/>
      </c>
      <c r="U939" s="295"/>
      <c r="V939" s="327" t="str">
        <f>_xlfn.XLOOKUP(Tabla135[[#This Row],[Implementación]],Tabla11[Implementación],Tabla11[Peso],"",1)</f>
        <v/>
      </c>
      <c r="W939" s="295"/>
      <c r="X939" s="295"/>
      <c r="Y939" s="295"/>
      <c r="Z939" s="295"/>
      <c r="AA939" s="310" t="str">
        <f>IFERROR(Tabla135[[#This Row],[Peso del control]]+Tabla135[[#This Row],[Peso de la implementación]],"")</f>
        <v/>
      </c>
      <c r="AB939" s="310" t="str" cm="1">
        <f t="array" ref="AB939">IFERROR(IF(Tabla135[[#This Row],[Registro diligenciado]]=TRUE,_xlfn.IFS(AND(Tabla135[[#This Row],[No. de Control]]=1,Tabla135[[#This Row],[Desplazamiento en la Matriz]]="Probabilidad"),D939-(D939*Tabla135[[#This Row],[Valor del control]]),AND(Tabla135[[#This Row],[No. de Control]]&gt;1,Tabla135[[#This Row],[Desplazamiento en la Matriz]]="Probabilidad"),AB938-(AB938*Tabla135[[#This Row],[Valor del control]]),AND(Tabla135[[#This Row],[No. de Control]]=1,Tabla135[[#This Row],[Desplazamiento en la Matriz]]="Impacto"),D939,AND(Tabla135[[#This Row],[No. de Control]]&gt;1,Tabla135[[#This Row],[Desplazamiento en la Matriz]]="Impacto"),AB938),""),"")</f>
        <v/>
      </c>
      <c r="AC939" s="310" t="str" cm="1">
        <f t="array" ref="AC939">IFERROR(IF(Tabla135[[#This Row],[Registro diligenciado]]=TRUE,_xlfn.IFS(AND(Tabla135[[#This Row],[No. de Control]]=1,Tabla135[[#This Row],[Desplazamiento en la Matriz]]="Impacto"),E939-(E939*Tabla135[[#This Row],[Valor del control]]),AND(Tabla135[[#This Row],[No. de Control]]&gt;1,Tabla135[[#This Row],[Desplazamiento en la Matriz]]="Impacto"),AC938-(AC938*Tabla135[[#This Row],[Valor del control]]),AND(Tabla135[[#This Row],[No. de Control]]=1,Tabla135[[#This Row],[Desplazamiento en la Matriz]]="Probabilidad"),E939,AND(Tabla135[[#This Row],[No. de Control]]&gt;1,Tabla135[[#This Row],[Desplazamiento en la Matriz]]="Probabilidad"),AC938),""),"")</f>
        <v/>
      </c>
      <c r="AD939" s="310">
        <f>IFERROR(_xlfn.MINIFS(Tabla135[Probabilidad residual],Tabla135[Id Riesgo],Tabla135[[#This Row],[Id Riesgo]]),"")</f>
        <v>0</v>
      </c>
      <c r="AE939" s="310">
        <f>IFERROR(_xlfn.MINIFS(Tabla135[Impacto residual],Tabla135[Id Riesgo],Tabla135[[#This Row],[Id Riesgo]]),"")</f>
        <v>0</v>
      </c>
      <c r="AF939" s="310" t="str" cm="1">
        <f t="array" ref="AF9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39" s="310" t="str" cm="1">
        <f t="array" ref="AG9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39" s="213"/>
      <c r="AJ939" s="801">
        <f>_xlfn.MINIFS(Tabla135[Probabilidad residual],Tabla135[Id Riesgo],Tabla135[[#This Row],[Id Riesgo]])</f>
        <v>0</v>
      </c>
      <c r="AK939" s="801">
        <f>_xlfn.MINIFS(Tabla135[Impacto residual],Tabla135[Id Riesgo],Tabla135[[#This Row],[Id Riesgo]])</f>
        <v>0</v>
      </c>
      <c r="AL939" s="801"/>
      <c r="AM939" s="801"/>
      <c r="AN939" s="213"/>
      <c r="AO939" s="213"/>
      <c r="AP939" s="213"/>
      <c r="AQ939" s="213"/>
      <c r="AR939" s="213"/>
      <c r="AS939" s="213"/>
      <c r="AT939" s="213"/>
      <c r="AU939" s="213"/>
      <c r="AV939" s="213"/>
      <c r="AW939" s="213"/>
      <c r="AX939" s="213"/>
      <c r="AY939" s="213"/>
    </row>
    <row r="940" spans="1:51" ht="14.6" x14ac:dyDescent="0.4">
      <c r="A940" s="783" t="str">
        <f>Tabla135[[#This Row],[Id Riesgo]]</f>
        <v>RC93</v>
      </c>
      <c r="B940" s="784" t="str">
        <f>Tabla135[[#This Row],[Riesgo]]</f>
        <v/>
      </c>
      <c r="C940" s="776" t="b">
        <f>Tabla135[[#This Row],[Identificado en paso 1 y 2?]]</f>
        <v>0</v>
      </c>
      <c r="D940" s="801" t="str">
        <f>_xlfn.XLOOKUP(Tabla135[[#This Row],[Id Riesgo]],Tabla13[Id Riesgo],Tabla13[Probabilidad],"",1)</f>
        <v/>
      </c>
      <c r="E940" s="801" t="str">
        <f>IF(C940=TRUE,_xlfn.XLOOKUP(Tabla135[[#This Row],[Id Riesgo]],Tabla13[Id Riesgo],Tabla13[Porcentaje Impacto],"",1),"")</f>
        <v/>
      </c>
      <c r="F940" s="290" t="str">
        <f t="shared" si="92"/>
        <v>RC93</v>
      </c>
      <c r="G940" s="414" t="b">
        <f>_xlfn.XLOOKUP(F940,Tabla13[Id Riesgo],Tabla13[Registro diligenciado],FALSE,1)</f>
        <v>0</v>
      </c>
      <c r="H940" s="290" t="str">
        <f>IF(G940,_xlfn.XLOOKUP(F940,Tabla6[Id Riesgo],Tabla6[DESCRIPCIÓN DEL RIESGO],FALSE,1),"")</f>
        <v/>
      </c>
      <c r="I940" s="327" t="str">
        <f>_xlfn.XLOOKUP(Tabla135[[#This Row],[Id Riesgo]],Tabla13[Id Riesgo],Tabla13[Probabilidad])</f>
        <v/>
      </c>
      <c r="J940" s="327" t="str">
        <f>_xlfn.XLOOKUP(Tabla135[[#This Row],[Id Riesgo]],Tabla13[Id Riesgo],Tabla13[Porcentaje Impacto],"",1)</f>
        <v/>
      </c>
      <c r="K940" s="311">
        <v>9</v>
      </c>
      <c r="L940" s="314"/>
      <c r="M940" s="314"/>
      <c r="N940" s="314"/>
      <c r="O940" s="295"/>
      <c r="P940" s="314"/>
      <c r="Q940" s="328" t="str">
        <f>_xlfn.TEXTJOIN(" ",TRUE,Tabla135[[#This Row],[Actividad - Acción ¿Qué?
Inicia con verbo]],Tabla135[[#This Row],[Complemento
(Observaciones o desviaciones)]])</f>
        <v/>
      </c>
      <c r="R940" s="295"/>
      <c r="S940" s="327" t="str">
        <f>_xlfn.XLOOKUP(Tabla135[[#This Row],[Tipo de control]],Tabla7[Tipo de control],Tabla7[Peso],"",1)</f>
        <v/>
      </c>
      <c r="T940" s="290" t="str">
        <f>_xlfn.XLOOKUP(Tabla135[[#This Row],[Tipo de control]],Tabla7[Tipo de control],Tabla7[Afectación matriz],"",1)</f>
        <v/>
      </c>
      <c r="U940" s="295"/>
      <c r="V940" s="327" t="str">
        <f>_xlfn.XLOOKUP(Tabla135[[#This Row],[Implementación]],Tabla11[Implementación],Tabla11[Peso],"",1)</f>
        <v/>
      </c>
      <c r="W940" s="295"/>
      <c r="X940" s="295"/>
      <c r="Y940" s="295"/>
      <c r="Z940" s="295"/>
      <c r="AA940" s="310" t="str">
        <f>IFERROR(Tabla135[[#This Row],[Peso del control]]+Tabla135[[#This Row],[Peso de la implementación]],"")</f>
        <v/>
      </c>
      <c r="AB940" s="310" t="str" cm="1">
        <f t="array" ref="AB940">IFERROR(IF(Tabla135[[#This Row],[Registro diligenciado]]=TRUE,_xlfn.IFS(AND(Tabla135[[#This Row],[No. de Control]]=1,Tabla135[[#This Row],[Desplazamiento en la Matriz]]="Probabilidad"),D940-(D940*Tabla135[[#This Row],[Valor del control]]),AND(Tabla135[[#This Row],[No. de Control]]&gt;1,Tabla135[[#This Row],[Desplazamiento en la Matriz]]="Probabilidad"),AB939-(AB939*Tabla135[[#This Row],[Valor del control]]),AND(Tabla135[[#This Row],[No. de Control]]=1,Tabla135[[#This Row],[Desplazamiento en la Matriz]]="Impacto"),D940,AND(Tabla135[[#This Row],[No. de Control]]&gt;1,Tabla135[[#This Row],[Desplazamiento en la Matriz]]="Impacto"),AB939),""),"")</f>
        <v/>
      </c>
      <c r="AC940" s="310" t="str" cm="1">
        <f t="array" ref="AC940">IFERROR(IF(Tabla135[[#This Row],[Registro diligenciado]]=TRUE,_xlfn.IFS(AND(Tabla135[[#This Row],[No. de Control]]=1,Tabla135[[#This Row],[Desplazamiento en la Matriz]]="Impacto"),E940-(E940*Tabla135[[#This Row],[Valor del control]]),AND(Tabla135[[#This Row],[No. de Control]]&gt;1,Tabla135[[#This Row],[Desplazamiento en la Matriz]]="Impacto"),AC939-(AC939*Tabla135[[#This Row],[Valor del control]]),AND(Tabla135[[#This Row],[No. de Control]]=1,Tabla135[[#This Row],[Desplazamiento en la Matriz]]="Probabilidad"),E940,AND(Tabla135[[#This Row],[No. de Control]]&gt;1,Tabla135[[#This Row],[Desplazamiento en la Matriz]]="Probabilidad"),AC939),""),"")</f>
        <v/>
      </c>
      <c r="AD940" s="310">
        <f>IFERROR(_xlfn.MINIFS(Tabla135[Probabilidad residual],Tabla135[Id Riesgo],Tabla135[[#This Row],[Id Riesgo]]),"")</f>
        <v>0</v>
      </c>
      <c r="AE940" s="310">
        <f>IFERROR(_xlfn.MINIFS(Tabla135[Impacto residual],Tabla135[Id Riesgo],Tabla135[[#This Row],[Id Riesgo]]),"")</f>
        <v>0</v>
      </c>
      <c r="AF940" s="310" t="str" cm="1">
        <f t="array" ref="AF9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0" s="310" t="str" cm="1">
        <f t="array" ref="AG9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0" s="213"/>
      <c r="AJ940" s="801">
        <f>_xlfn.MINIFS(Tabla135[Probabilidad residual],Tabla135[Id Riesgo],Tabla135[[#This Row],[Id Riesgo]])</f>
        <v>0</v>
      </c>
      <c r="AK940" s="801">
        <f>_xlfn.MINIFS(Tabla135[Impacto residual],Tabla135[Id Riesgo],Tabla135[[#This Row],[Id Riesgo]])</f>
        <v>0</v>
      </c>
      <c r="AL940" s="801"/>
      <c r="AM940" s="801"/>
      <c r="AN940" s="213"/>
      <c r="AO940" s="213"/>
      <c r="AP940" s="213"/>
      <c r="AQ940" s="213"/>
      <c r="AR940" s="213"/>
      <c r="AS940" s="213"/>
      <c r="AT940" s="213"/>
      <c r="AU940" s="213"/>
      <c r="AV940" s="213"/>
      <c r="AW940" s="213"/>
      <c r="AX940" s="213"/>
      <c r="AY940" s="213"/>
    </row>
    <row r="941" spans="1:51" ht="14.6" x14ac:dyDescent="0.4">
      <c r="A941" s="783" t="str">
        <f>Tabla135[[#This Row],[Id Riesgo]]</f>
        <v>RC93</v>
      </c>
      <c r="B941" s="784" t="str">
        <f>Tabla135[[#This Row],[Riesgo]]</f>
        <v/>
      </c>
      <c r="C941" s="776" t="b">
        <f>Tabla135[[#This Row],[Identificado en paso 1 y 2?]]</f>
        <v>0</v>
      </c>
      <c r="D941" s="801" t="str">
        <f>_xlfn.XLOOKUP(Tabla135[[#This Row],[Id Riesgo]],Tabla13[Id Riesgo],Tabla13[Probabilidad],"",1)</f>
        <v/>
      </c>
      <c r="E941" s="801" t="str">
        <f>IF(C941=TRUE,_xlfn.XLOOKUP(Tabla135[[#This Row],[Id Riesgo]],Tabla13[Id Riesgo],Tabla13[Porcentaje Impacto],"",1),"")</f>
        <v/>
      </c>
      <c r="F941" s="290" t="str">
        <f t="shared" si="92"/>
        <v>RC93</v>
      </c>
      <c r="G941" s="414" t="b">
        <f>_xlfn.XLOOKUP(F941,Tabla13[Id Riesgo],Tabla13[Registro diligenciado],FALSE,1)</f>
        <v>0</v>
      </c>
      <c r="H941" s="290" t="str">
        <f>IF(G941,_xlfn.XLOOKUP(F941,Tabla6[Id Riesgo],Tabla6[DESCRIPCIÓN DEL RIESGO],FALSE,1),"")</f>
        <v/>
      </c>
      <c r="I941" s="327" t="str">
        <f>_xlfn.XLOOKUP(Tabla135[[#This Row],[Id Riesgo]],Tabla13[Id Riesgo],Tabla13[Probabilidad])</f>
        <v/>
      </c>
      <c r="J941" s="327" t="str">
        <f>_xlfn.XLOOKUP(Tabla135[[#This Row],[Id Riesgo]],Tabla13[Id Riesgo],Tabla13[Porcentaje Impacto],"",1)</f>
        <v/>
      </c>
      <c r="K941" s="311">
        <v>10</v>
      </c>
      <c r="L941" s="314"/>
      <c r="M941" s="314"/>
      <c r="N941" s="314"/>
      <c r="O941" s="295"/>
      <c r="P941" s="314"/>
      <c r="Q941" s="328" t="str">
        <f>_xlfn.TEXTJOIN(" ",TRUE,Tabla135[[#This Row],[Actividad - Acción ¿Qué?
Inicia con verbo]],Tabla135[[#This Row],[Complemento
(Observaciones o desviaciones)]])</f>
        <v/>
      </c>
      <c r="R941" s="295"/>
      <c r="S941" s="327" t="str">
        <f>_xlfn.XLOOKUP(Tabla135[[#This Row],[Tipo de control]],Tabla7[Tipo de control],Tabla7[Peso],"",1)</f>
        <v/>
      </c>
      <c r="T941" s="290" t="str">
        <f>_xlfn.XLOOKUP(Tabla135[[#This Row],[Tipo de control]],Tabla7[Tipo de control],Tabla7[Afectación matriz],"",1)</f>
        <v/>
      </c>
      <c r="U941" s="295"/>
      <c r="V941" s="327" t="str">
        <f>_xlfn.XLOOKUP(Tabla135[[#This Row],[Implementación]],Tabla11[Implementación],Tabla11[Peso],"",1)</f>
        <v/>
      </c>
      <c r="W941" s="295"/>
      <c r="X941" s="295"/>
      <c r="Y941" s="295"/>
      <c r="Z941" s="295"/>
      <c r="AA941" s="310" t="str">
        <f>IFERROR(Tabla135[[#This Row],[Peso del control]]+Tabla135[[#This Row],[Peso de la implementación]],"")</f>
        <v/>
      </c>
      <c r="AB941" s="310" t="str" cm="1">
        <f t="array" ref="AB941">IFERROR(IF(Tabla135[[#This Row],[Registro diligenciado]]=TRUE,_xlfn.IFS(AND(Tabla135[[#This Row],[No. de Control]]=1,Tabla135[[#This Row],[Desplazamiento en la Matriz]]="Probabilidad"),D941-(D941*Tabla135[[#This Row],[Valor del control]]),AND(Tabla135[[#This Row],[No. de Control]]&gt;1,Tabla135[[#This Row],[Desplazamiento en la Matriz]]="Probabilidad"),AB940-(AB940*Tabla135[[#This Row],[Valor del control]]),AND(Tabla135[[#This Row],[No. de Control]]=1,Tabla135[[#This Row],[Desplazamiento en la Matriz]]="Impacto"),D941,AND(Tabla135[[#This Row],[No. de Control]]&gt;1,Tabla135[[#This Row],[Desplazamiento en la Matriz]]="Impacto"),AB940),""),"")</f>
        <v/>
      </c>
      <c r="AC941" s="310" t="str" cm="1">
        <f t="array" ref="AC941">IFERROR(IF(Tabla135[[#This Row],[Registro diligenciado]]=TRUE,_xlfn.IFS(AND(Tabla135[[#This Row],[No. de Control]]=1,Tabla135[[#This Row],[Desplazamiento en la Matriz]]="Impacto"),E941-(E941*Tabla135[[#This Row],[Valor del control]]),AND(Tabla135[[#This Row],[No. de Control]]&gt;1,Tabla135[[#This Row],[Desplazamiento en la Matriz]]="Impacto"),AC940-(AC940*Tabla135[[#This Row],[Valor del control]]),AND(Tabla135[[#This Row],[No. de Control]]=1,Tabla135[[#This Row],[Desplazamiento en la Matriz]]="Probabilidad"),E941,AND(Tabla135[[#This Row],[No. de Control]]&gt;1,Tabla135[[#This Row],[Desplazamiento en la Matriz]]="Probabilidad"),AC940),""),"")</f>
        <v/>
      </c>
      <c r="AD941" s="310">
        <f>IFERROR(_xlfn.MINIFS(Tabla135[Probabilidad residual],Tabla135[Id Riesgo],Tabla135[[#This Row],[Id Riesgo]]),"")</f>
        <v>0</v>
      </c>
      <c r="AE941" s="310">
        <f>IFERROR(_xlfn.MINIFS(Tabla135[Impacto residual],Tabla135[Id Riesgo],Tabla135[[#This Row],[Id Riesgo]]),"")</f>
        <v>0</v>
      </c>
      <c r="AF941" s="310" t="str" cm="1">
        <f t="array" ref="AF9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1" s="310" t="str" cm="1">
        <f t="array" ref="AG9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1" s="213"/>
      <c r="AJ941" s="801">
        <f>_xlfn.MINIFS(Tabla135[Probabilidad residual],Tabla135[Id Riesgo],Tabla135[[#This Row],[Id Riesgo]])</f>
        <v>0</v>
      </c>
      <c r="AK941" s="801">
        <f>_xlfn.MINIFS(Tabla135[Impacto residual],Tabla135[Id Riesgo],Tabla135[[#This Row],[Id Riesgo]])</f>
        <v>0</v>
      </c>
      <c r="AL941" s="801"/>
      <c r="AM941" s="801"/>
      <c r="AN941" s="213"/>
      <c r="AO941" s="213"/>
      <c r="AP941" s="213"/>
      <c r="AQ941" s="213"/>
      <c r="AR941" s="213"/>
      <c r="AS941" s="213"/>
      <c r="AT941" s="213"/>
      <c r="AU941" s="213"/>
      <c r="AV941" s="213"/>
      <c r="AW941" s="213"/>
      <c r="AX941" s="213"/>
      <c r="AY941" s="213"/>
    </row>
    <row r="942" spans="1:51" ht="14.6" x14ac:dyDescent="0.4">
      <c r="A942" s="783" t="str">
        <f>Tabla135[[#This Row],[Id Riesgo]]</f>
        <v>RC94</v>
      </c>
      <c r="B942" s="784" t="str">
        <f>Tabla135[[#This Row],[Riesgo]]</f>
        <v/>
      </c>
      <c r="C942" s="776" t="b">
        <f>Tabla135[[#This Row],[Identificado en paso 1 y 2?]]</f>
        <v>0</v>
      </c>
      <c r="D942" s="801" t="str">
        <f>_xlfn.XLOOKUP(Tabla135[[#This Row],[Id Riesgo]],Tabla13[Id Riesgo],Tabla13[Probabilidad],"",1)</f>
        <v/>
      </c>
      <c r="E942" s="801" t="str">
        <f>IF(C942=TRUE,_xlfn.XLOOKUP(Tabla135[[#This Row],[Id Riesgo]],Tabla13[Id Riesgo],Tabla13[Porcentaje Impacto],"",1),"")</f>
        <v/>
      </c>
      <c r="F942" s="290" t="s">
        <v>685</v>
      </c>
      <c r="G942" s="414" t="b">
        <f>_xlfn.XLOOKUP(F942,Tabla13[Id Riesgo],Tabla13[Registro diligenciado],FALSE,1)</f>
        <v>0</v>
      </c>
      <c r="H942" s="290" t="str">
        <f>IF(G942,_xlfn.XLOOKUP(F942,Tabla6[Id Riesgo],Tabla6[DESCRIPCIÓN DEL RIESGO],FALSE,1),"")</f>
        <v/>
      </c>
      <c r="I942" s="327" t="str">
        <f>_xlfn.XLOOKUP(Tabla135[[#This Row],[Id Riesgo]],Tabla13[Id Riesgo],Tabla13[Probabilidad])</f>
        <v/>
      </c>
      <c r="J942" s="327" t="str">
        <f>_xlfn.XLOOKUP(Tabla135[[#This Row],[Id Riesgo]],Tabla13[Id Riesgo],Tabla13[Porcentaje Impacto],"",1)</f>
        <v/>
      </c>
      <c r="K942" s="311">
        <v>1</v>
      </c>
      <c r="L942" s="314"/>
      <c r="M942" s="314"/>
      <c r="N942" s="314"/>
      <c r="O942" s="295"/>
      <c r="P942" s="314"/>
      <c r="Q942" s="328" t="str">
        <f>_xlfn.TEXTJOIN(" ",TRUE,Tabla135[[#This Row],[Actividad - Acción ¿Qué?
Inicia con verbo]],Tabla135[[#This Row],[Complemento
(Observaciones o desviaciones)]])</f>
        <v/>
      </c>
      <c r="R942" s="295"/>
      <c r="S942" s="327" t="str">
        <f>_xlfn.XLOOKUP(Tabla135[[#This Row],[Tipo de control]],Tabla7[Tipo de control],Tabla7[Peso],"",1)</f>
        <v/>
      </c>
      <c r="T942" s="290" t="str">
        <f>_xlfn.XLOOKUP(Tabla135[[#This Row],[Tipo de control]],Tabla7[Tipo de control],Tabla7[Afectación matriz],"",1)</f>
        <v/>
      </c>
      <c r="U942" s="295"/>
      <c r="V942" s="327" t="str">
        <f>_xlfn.XLOOKUP(Tabla135[[#This Row],[Implementación]],Tabla11[Implementación],Tabla11[Peso],"",1)</f>
        <v/>
      </c>
      <c r="W942" s="295"/>
      <c r="X942" s="295"/>
      <c r="Y942" s="295"/>
      <c r="Z942" s="295"/>
      <c r="AA942" s="310" t="str">
        <f>IFERROR(Tabla135[[#This Row],[Peso del control]]+Tabla135[[#This Row],[Peso de la implementación]],"")</f>
        <v/>
      </c>
      <c r="AB942" s="310" t="str" cm="1">
        <f t="array" ref="AB942">IFERROR(IF(Tabla135[[#This Row],[Registro diligenciado]]=TRUE,_xlfn.IFS(AND(Tabla135[[#This Row],[No. de Control]]=1,Tabla135[[#This Row],[Desplazamiento en la Matriz]]="Probabilidad"),D942-(D942*Tabla135[[#This Row],[Valor del control]]),AND(Tabla135[[#This Row],[No. de Control]]&gt;1,Tabla135[[#This Row],[Desplazamiento en la Matriz]]="Probabilidad"),AB941-(AB941*Tabla135[[#This Row],[Valor del control]]),AND(Tabla135[[#This Row],[No. de Control]]=1,Tabla135[[#This Row],[Desplazamiento en la Matriz]]="Impacto"),D942,AND(Tabla135[[#This Row],[No. de Control]]&gt;1,Tabla135[[#This Row],[Desplazamiento en la Matriz]]="Impacto"),AB941),""),"")</f>
        <v/>
      </c>
      <c r="AC942" s="310" t="str" cm="1">
        <f t="array" ref="AC942">IFERROR(IF(Tabla135[[#This Row],[Registro diligenciado]]=TRUE,_xlfn.IFS(AND(Tabla135[[#This Row],[No. de Control]]=1,Tabla135[[#This Row],[Desplazamiento en la Matriz]]="Impacto"),E942-(E942*Tabla135[[#This Row],[Valor del control]]),AND(Tabla135[[#This Row],[No. de Control]]&gt;1,Tabla135[[#This Row],[Desplazamiento en la Matriz]]="Impacto"),AC941-(AC941*Tabla135[[#This Row],[Valor del control]]),AND(Tabla135[[#This Row],[No. de Control]]=1,Tabla135[[#This Row],[Desplazamiento en la Matriz]]="Probabilidad"),E942,AND(Tabla135[[#This Row],[No. de Control]]&gt;1,Tabla135[[#This Row],[Desplazamiento en la Matriz]]="Probabilidad"),AC941),""),"")</f>
        <v/>
      </c>
      <c r="AD942" s="310">
        <f>IFERROR(_xlfn.MINIFS(Tabla135[Probabilidad residual],Tabla135[Id Riesgo],Tabla135[[#This Row],[Id Riesgo]]),"")</f>
        <v>0</v>
      </c>
      <c r="AE942" s="310">
        <f>IFERROR(_xlfn.MINIFS(Tabla135[Impacto residual],Tabla135[Id Riesgo],Tabla135[[#This Row],[Id Riesgo]]),"")</f>
        <v>0</v>
      </c>
      <c r="AF942" s="310" t="str" cm="1">
        <f t="array" ref="AF9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2" s="310" t="str" cm="1">
        <f t="array" ref="AG9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2" s="213"/>
      <c r="AJ942" s="801">
        <f>_xlfn.MINIFS(Tabla135[Probabilidad residual],Tabla135[Id Riesgo],Tabla135[[#This Row],[Id Riesgo]])</f>
        <v>0</v>
      </c>
      <c r="AK942" s="801">
        <f>_xlfn.MINIFS(Tabla135[Impacto residual],Tabla135[Id Riesgo],Tabla135[[#This Row],[Id Riesgo]])</f>
        <v>0</v>
      </c>
      <c r="AL942" s="801" t="str" cm="1">
        <f t="array" ref="AL942">IFERROR(_xlfn.IFS(AND(AJ942&gt;=CONFIGURACIÓN!$BF$6,AJ942&lt;=CONFIGURACIÓN!$BG$6),CONFIGURACIÓN!$BE$6,AND(AJ942&gt;=CONFIGURACIÓN!$BF$7,AJ942&lt;=CONFIGURACIÓN!$BG$7),CONFIGURACIÓN!$BE$7,AND(AJ942&gt;=CONFIGURACIÓN!$BF$8,AJ942&lt;=CONFIGURACIÓN!$BG$8),CONFIGURACIÓN!$BE$8,AND(AJ942&gt;=CONFIGURACIÓN!$BF$9,AJ942&lt;=CONFIGURACIÓN!$BG$9),CONFIGURACIÓN!$BE$9,AND(AJ942&gt;=CONFIGURACIÓN!$BF$10,AJ942&lt;=CONFIGURACIÓN!$BG$10),CONFIGURACIÓN!$BE$10),"")</f>
        <v/>
      </c>
      <c r="AM942" s="801" t="str" cm="1">
        <f t="array" ref="AM942">IFERROR(_xlfn.IFS(AND(AK942&gt;=CONFIGURACIÓN!$BJ$6,AK942&lt;=CONFIGURACIÓN!$BK$6),CONFIGURACIÓN!$BI$6,AND(AK942&gt;=CONFIGURACIÓN!$BJ$7,AK942&lt;=CONFIGURACIÓN!$BK$7),CONFIGURACIÓN!$BI$7,AND(AK942&gt;=CONFIGURACIÓN!$BJ$8,AK942&lt;=CONFIGURACIÓN!$BK$8),CONFIGURACIÓN!$BI$8,AND(AK942&gt;=CONFIGURACIÓN!$BJ$9,AK942&lt;=CONFIGURACIÓN!$BK$9),CONFIGURACIÓN!$BI$9,AND(AK942&gt;=CONFIGURACIÓN!$BJ$10,AK942&lt;=CONFIGURACIÓN!$BK$10),CONFIGURACIÓN!$BI$10),"")</f>
        <v/>
      </c>
      <c r="AN942" s="213"/>
      <c r="AO942" s="213"/>
      <c r="AP942" s="213"/>
      <c r="AQ942" s="213"/>
      <c r="AR942" s="213"/>
      <c r="AS942" s="213"/>
      <c r="AT942" s="213"/>
      <c r="AU942" s="213"/>
      <c r="AV942" s="213"/>
      <c r="AW942" s="213"/>
      <c r="AX942" s="213"/>
      <c r="AY942" s="213"/>
    </row>
    <row r="943" spans="1:51" ht="14.6" x14ac:dyDescent="0.4">
      <c r="A943" s="783" t="str">
        <f>Tabla135[[#This Row],[Id Riesgo]]</f>
        <v>RC94</v>
      </c>
      <c r="B943" s="784" t="str">
        <f>Tabla135[[#This Row],[Riesgo]]</f>
        <v/>
      </c>
      <c r="C943" s="776" t="b">
        <f>Tabla135[[#This Row],[Identificado en paso 1 y 2?]]</f>
        <v>0</v>
      </c>
      <c r="D943" s="801" t="str">
        <f>_xlfn.XLOOKUP(Tabla135[[#This Row],[Id Riesgo]],Tabla13[Id Riesgo],Tabla13[Probabilidad],"",1)</f>
        <v/>
      </c>
      <c r="E943" s="801" t="str">
        <f>IF(C943=TRUE,_xlfn.XLOOKUP(Tabla135[[#This Row],[Id Riesgo]],Tabla13[Id Riesgo],Tabla13[Porcentaje Impacto],"",1),"")</f>
        <v/>
      </c>
      <c r="F943" s="290" t="str">
        <f t="shared" ref="F943:F951" si="93">F942</f>
        <v>RC94</v>
      </c>
      <c r="G943" s="414" t="b">
        <f>_xlfn.XLOOKUP(F943,Tabla13[Id Riesgo],Tabla13[Registro diligenciado],FALSE,1)</f>
        <v>0</v>
      </c>
      <c r="H943" s="290" t="str">
        <f>IF(G943,_xlfn.XLOOKUP(F943,Tabla6[Id Riesgo],Tabla6[DESCRIPCIÓN DEL RIESGO],FALSE,1),"")</f>
        <v/>
      </c>
      <c r="I943" s="327" t="str">
        <f>_xlfn.XLOOKUP(Tabla135[[#This Row],[Id Riesgo]],Tabla13[Id Riesgo],Tabla13[Probabilidad])</f>
        <v/>
      </c>
      <c r="J943" s="327" t="str">
        <f>_xlfn.XLOOKUP(Tabla135[[#This Row],[Id Riesgo]],Tabla13[Id Riesgo],Tabla13[Porcentaje Impacto],"",1)</f>
        <v/>
      </c>
      <c r="K943" s="311">
        <v>2</v>
      </c>
      <c r="L943" s="314"/>
      <c r="M943" s="314"/>
      <c r="N943" s="314"/>
      <c r="O943" s="295"/>
      <c r="P943" s="314"/>
      <c r="Q943" s="328" t="str">
        <f>_xlfn.TEXTJOIN(" ",TRUE,Tabla135[[#This Row],[Actividad - Acción ¿Qué?
Inicia con verbo]],Tabla135[[#This Row],[Complemento
(Observaciones o desviaciones)]])</f>
        <v/>
      </c>
      <c r="R943" s="295"/>
      <c r="S943" s="327" t="str">
        <f>_xlfn.XLOOKUP(Tabla135[[#This Row],[Tipo de control]],Tabla7[Tipo de control],Tabla7[Peso],"",1)</f>
        <v/>
      </c>
      <c r="T943" s="290" t="str">
        <f>_xlfn.XLOOKUP(Tabla135[[#This Row],[Tipo de control]],Tabla7[Tipo de control],Tabla7[Afectación matriz],"",1)</f>
        <v/>
      </c>
      <c r="U943" s="295"/>
      <c r="V943" s="327" t="str">
        <f>_xlfn.XLOOKUP(Tabla135[[#This Row],[Implementación]],Tabla11[Implementación],Tabla11[Peso],"",1)</f>
        <v/>
      </c>
      <c r="W943" s="295"/>
      <c r="X943" s="295"/>
      <c r="Y943" s="295"/>
      <c r="Z943" s="295"/>
      <c r="AA943" s="310" t="str">
        <f>IFERROR(Tabla135[[#This Row],[Peso del control]]+Tabla135[[#This Row],[Peso de la implementación]],"")</f>
        <v/>
      </c>
      <c r="AB943" s="310" t="str" cm="1">
        <f t="array" ref="AB943">IFERROR(IF(Tabla135[[#This Row],[Registro diligenciado]]=TRUE,_xlfn.IFS(AND(Tabla135[[#This Row],[No. de Control]]=1,Tabla135[[#This Row],[Desplazamiento en la Matriz]]="Probabilidad"),D943-(D943*Tabla135[[#This Row],[Valor del control]]),AND(Tabla135[[#This Row],[No. de Control]]&gt;1,Tabla135[[#This Row],[Desplazamiento en la Matriz]]="Probabilidad"),AB942-(AB942*Tabla135[[#This Row],[Valor del control]]),AND(Tabla135[[#This Row],[No. de Control]]=1,Tabla135[[#This Row],[Desplazamiento en la Matriz]]="Impacto"),D943,AND(Tabla135[[#This Row],[No. de Control]]&gt;1,Tabla135[[#This Row],[Desplazamiento en la Matriz]]="Impacto"),AB942),""),"")</f>
        <v/>
      </c>
      <c r="AC943" s="310" t="str" cm="1">
        <f t="array" ref="AC943">IFERROR(IF(Tabla135[[#This Row],[Registro diligenciado]]=TRUE,_xlfn.IFS(AND(Tabla135[[#This Row],[No. de Control]]=1,Tabla135[[#This Row],[Desplazamiento en la Matriz]]="Impacto"),E943-(E943*Tabla135[[#This Row],[Valor del control]]),AND(Tabla135[[#This Row],[No. de Control]]&gt;1,Tabla135[[#This Row],[Desplazamiento en la Matriz]]="Impacto"),AC942-(AC942*Tabla135[[#This Row],[Valor del control]]),AND(Tabla135[[#This Row],[No. de Control]]=1,Tabla135[[#This Row],[Desplazamiento en la Matriz]]="Probabilidad"),E943,AND(Tabla135[[#This Row],[No. de Control]]&gt;1,Tabla135[[#This Row],[Desplazamiento en la Matriz]]="Probabilidad"),AC942),""),"")</f>
        <v/>
      </c>
      <c r="AD943" s="310">
        <f>IFERROR(_xlfn.MINIFS(Tabla135[Probabilidad residual],Tabla135[Id Riesgo],Tabla135[[#This Row],[Id Riesgo]]),"")</f>
        <v>0</v>
      </c>
      <c r="AE943" s="310">
        <f>IFERROR(_xlfn.MINIFS(Tabla135[Impacto residual],Tabla135[Id Riesgo],Tabla135[[#This Row],[Id Riesgo]]),"")</f>
        <v>0</v>
      </c>
      <c r="AF943" s="310" t="str" cm="1">
        <f t="array" ref="AF9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3" s="310" t="str" cm="1">
        <f t="array" ref="AG9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3" s="213"/>
      <c r="AJ943" s="801">
        <f>_xlfn.MINIFS(Tabla135[Probabilidad residual],Tabla135[Id Riesgo],Tabla135[[#This Row],[Id Riesgo]])</f>
        <v>0</v>
      </c>
      <c r="AK943" s="801">
        <f>_xlfn.MINIFS(Tabla135[Impacto residual],Tabla135[Id Riesgo],Tabla135[[#This Row],[Id Riesgo]])</f>
        <v>0</v>
      </c>
      <c r="AL943" s="801"/>
      <c r="AM943" s="801"/>
      <c r="AN943" s="213"/>
      <c r="AO943" s="213"/>
      <c r="AP943" s="213"/>
      <c r="AQ943" s="213"/>
      <c r="AR943" s="213"/>
      <c r="AS943" s="213"/>
      <c r="AT943" s="213"/>
      <c r="AU943" s="213"/>
      <c r="AV943" s="213"/>
      <c r="AW943" s="213"/>
      <c r="AX943" s="213"/>
      <c r="AY943" s="213"/>
    </row>
    <row r="944" spans="1:51" ht="14.6" x14ac:dyDescent="0.4">
      <c r="A944" s="783" t="str">
        <f>Tabla135[[#This Row],[Id Riesgo]]</f>
        <v>RC94</v>
      </c>
      <c r="B944" s="784" t="str">
        <f>Tabla135[[#This Row],[Riesgo]]</f>
        <v/>
      </c>
      <c r="C944" s="776" t="b">
        <f>Tabla135[[#This Row],[Identificado en paso 1 y 2?]]</f>
        <v>0</v>
      </c>
      <c r="D944" s="801" t="str">
        <f>_xlfn.XLOOKUP(Tabla135[[#This Row],[Id Riesgo]],Tabla13[Id Riesgo],Tabla13[Probabilidad],"",1)</f>
        <v/>
      </c>
      <c r="E944" s="801" t="str">
        <f>IF(C944=TRUE,_xlfn.XLOOKUP(Tabla135[[#This Row],[Id Riesgo]],Tabla13[Id Riesgo],Tabla13[Porcentaje Impacto],"",1),"")</f>
        <v/>
      </c>
      <c r="F944" s="290" t="str">
        <f t="shared" si="93"/>
        <v>RC94</v>
      </c>
      <c r="G944" s="414" t="b">
        <f>_xlfn.XLOOKUP(F944,Tabla13[Id Riesgo],Tabla13[Registro diligenciado],FALSE,1)</f>
        <v>0</v>
      </c>
      <c r="H944" s="290" t="str">
        <f>IF(G944,_xlfn.XLOOKUP(F944,Tabla6[Id Riesgo],Tabla6[DESCRIPCIÓN DEL RIESGO],FALSE,1),"")</f>
        <v/>
      </c>
      <c r="I944" s="327" t="str">
        <f>_xlfn.XLOOKUP(Tabla135[[#This Row],[Id Riesgo]],Tabla13[Id Riesgo],Tabla13[Probabilidad])</f>
        <v/>
      </c>
      <c r="J944" s="327" t="str">
        <f>_xlfn.XLOOKUP(Tabla135[[#This Row],[Id Riesgo]],Tabla13[Id Riesgo],Tabla13[Porcentaje Impacto],"",1)</f>
        <v/>
      </c>
      <c r="K944" s="311">
        <v>3</v>
      </c>
      <c r="L944" s="314"/>
      <c r="M944" s="314"/>
      <c r="N944" s="314"/>
      <c r="O944" s="295"/>
      <c r="P944" s="314"/>
      <c r="Q944" s="328" t="str">
        <f>_xlfn.TEXTJOIN(" ",TRUE,Tabla135[[#This Row],[Actividad - Acción ¿Qué?
Inicia con verbo]],Tabla135[[#This Row],[Complemento
(Observaciones o desviaciones)]])</f>
        <v/>
      </c>
      <c r="R944" s="295"/>
      <c r="S944" s="327" t="str">
        <f>_xlfn.XLOOKUP(Tabla135[[#This Row],[Tipo de control]],Tabla7[Tipo de control],Tabla7[Peso],"",1)</f>
        <v/>
      </c>
      <c r="T944" s="290" t="str">
        <f>_xlfn.XLOOKUP(Tabla135[[#This Row],[Tipo de control]],Tabla7[Tipo de control],Tabla7[Afectación matriz],"",1)</f>
        <v/>
      </c>
      <c r="U944" s="295"/>
      <c r="V944" s="327" t="str">
        <f>_xlfn.XLOOKUP(Tabla135[[#This Row],[Implementación]],Tabla11[Implementación],Tabla11[Peso],"",1)</f>
        <v/>
      </c>
      <c r="W944" s="295"/>
      <c r="X944" s="295"/>
      <c r="Y944" s="295"/>
      <c r="Z944" s="295"/>
      <c r="AA944" s="310" t="str">
        <f>IFERROR(Tabla135[[#This Row],[Peso del control]]+Tabla135[[#This Row],[Peso de la implementación]],"")</f>
        <v/>
      </c>
      <c r="AB944" s="310" t="str" cm="1">
        <f t="array" ref="AB944">IFERROR(IF(Tabla135[[#This Row],[Registro diligenciado]]=TRUE,_xlfn.IFS(AND(Tabla135[[#This Row],[No. de Control]]=1,Tabla135[[#This Row],[Desplazamiento en la Matriz]]="Probabilidad"),D944-(D944*Tabla135[[#This Row],[Valor del control]]),AND(Tabla135[[#This Row],[No. de Control]]&gt;1,Tabla135[[#This Row],[Desplazamiento en la Matriz]]="Probabilidad"),AB943-(AB943*Tabla135[[#This Row],[Valor del control]]),AND(Tabla135[[#This Row],[No. de Control]]=1,Tabla135[[#This Row],[Desplazamiento en la Matriz]]="Impacto"),D944,AND(Tabla135[[#This Row],[No. de Control]]&gt;1,Tabla135[[#This Row],[Desplazamiento en la Matriz]]="Impacto"),AB943),""),"")</f>
        <v/>
      </c>
      <c r="AC944" s="310" t="str" cm="1">
        <f t="array" ref="AC944">IFERROR(IF(Tabla135[[#This Row],[Registro diligenciado]]=TRUE,_xlfn.IFS(AND(Tabla135[[#This Row],[No. de Control]]=1,Tabla135[[#This Row],[Desplazamiento en la Matriz]]="Impacto"),E944-(E944*Tabla135[[#This Row],[Valor del control]]),AND(Tabla135[[#This Row],[No. de Control]]&gt;1,Tabla135[[#This Row],[Desplazamiento en la Matriz]]="Impacto"),AC943-(AC943*Tabla135[[#This Row],[Valor del control]]),AND(Tabla135[[#This Row],[No. de Control]]=1,Tabla135[[#This Row],[Desplazamiento en la Matriz]]="Probabilidad"),E944,AND(Tabla135[[#This Row],[No. de Control]]&gt;1,Tabla135[[#This Row],[Desplazamiento en la Matriz]]="Probabilidad"),AC943),""),"")</f>
        <v/>
      </c>
      <c r="AD944" s="310">
        <f>IFERROR(_xlfn.MINIFS(Tabla135[Probabilidad residual],Tabla135[Id Riesgo],Tabla135[[#This Row],[Id Riesgo]]),"")</f>
        <v>0</v>
      </c>
      <c r="AE944" s="310">
        <f>IFERROR(_xlfn.MINIFS(Tabla135[Impacto residual],Tabla135[Id Riesgo],Tabla135[[#This Row],[Id Riesgo]]),"")</f>
        <v>0</v>
      </c>
      <c r="AF944" s="310" t="str" cm="1">
        <f t="array" ref="AF9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4" s="310" t="str" cm="1">
        <f t="array" ref="AG9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4" s="213"/>
      <c r="AJ944" s="801">
        <f>_xlfn.MINIFS(Tabla135[Probabilidad residual],Tabla135[Id Riesgo],Tabla135[[#This Row],[Id Riesgo]])</f>
        <v>0</v>
      </c>
      <c r="AK944" s="801">
        <f>_xlfn.MINIFS(Tabla135[Impacto residual],Tabla135[Id Riesgo],Tabla135[[#This Row],[Id Riesgo]])</f>
        <v>0</v>
      </c>
      <c r="AL944" s="801"/>
      <c r="AM944" s="801"/>
      <c r="AN944" s="213"/>
      <c r="AO944" s="213"/>
      <c r="AP944" s="213"/>
      <c r="AQ944" s="213"/>
      <c r="AR944" s="213"/>
      <c r="AS944" s="213"/>
      <c r="AT944" s="213"/>
      <c r="AU944" s="213"/>
      <c r="AV944" s="213"/>
      <c r="AW944" s="213"/>
      <c r="AX944" s="213"/>
      <c r="AY944" s="213"/>
    </row>
    <row r="945" spans="1:51" ht="14.6" x14ac:dyDescent="0.4">
      <c r="A945" s="783" t="str">
        <f>Tabla135[[#This Row],[Id Riesgo]]</f>
        <v>RC94</v>
      </c>
      <c r="B945" s="784" t="str">
        <f>Tabla135[[#This Row],[Riesgo]]</f>
        <v/>
      </c>
      <c r="C945" s="776" t="b">
        <f>Tabla135[[#This Row],[Identificado en paso 1 y 2?]]</f>
        <v>0</v>
      </c>
      <c r="D945" s="801" t="str">
        <f>_xlfn.XLOOKUP(Tabla135[[#This Row],[Id Riesgo]],Tabla13[Id Riesgo],Tabla13[Probabilidad],"",1)</f>
        <v/>
      </c>
      <c r="E945" s="801" t="str">
        <f>IF(C945=TRUE,_xlfn.XLOOKUP(Tabla135[[#This Row],[Id Riesgo]],Tabla13[Id Riesgo],Tabla13[Porcentaje Impacto],"",1),"")</f>
        <v/>
      </c>
      <c r="F945" s="290" t="str">
        <f t="shared" si="93"/>
        <v>RC94</v>
      </c>
      <c r="G945" s="414" t="b">
        <f>_xlfn.XLOOKUP(F945,Tabla13[Id Riesgo],Tabla13[Registro diligenciado],FALSE,1)</f>
        <v>0</v>
      </c>
      <c r="H945" s="290" t="str">
        <f>IF(G945,_xlfn.XLOOKUP(F945,Tabla6[Id Riesgo],Tabla6[DESCRIPCIÓN DEL RIESGO],FALSE,1),"")</f>
        <v/>
      </c>
      <c r="I945" s="327" t="str">
        <f>_xlfn.XLOOKUP(Tabla135[[#This Row],[Id Riesgo]],Tabla13[Id Riesgo],Tabla13[Probabilidad])</f>
        <v/>
      </c>
      <c r="J945" s="327" t="str">
        <f>_xlfn.XLOOKUP(Tabla135[[#This Row],[Id Riesgo]],Tabla13[Id Riesgo],Tabla13[Porcentaje Impacto],"",1)</f>
        <v/>
      </c>
      <c r="K945" s="311">
        <v>4</v>
      </c>
      <c r="L945" s="314"/>
      <c r="M945" s="314"/>
      <c r="N945" s="314"/>
      <c r="O945" s="295"/>
      <c r="P945" s="314"/>
      <c r="Q945" s="328" t="str">
        <f>_xlfn.TEXTJOIN(" ",TRUE,Tabla135[[#This Row],[Actividad - Acción ¿Qué?
Inicia con verbo]],Tabla135[[#This Row],[Complemento
(Observaciones o desviaciones)]])</f>
        <v/>
      </c>
      <c r="R945" s="295"/>
      <c r="S945" s="327" t="str">
        <f>_xlfn.XLOOKUP(Tabla135[[#This Row],[Tipo de control]],Tabla7[Tipo de control],Tabla7[Peso],"",1)</f>
        <v/>
      </c>
      <c r="T945" s="290" t="str">
        <f>_xlfn.XLOOKUP(Tabla135[[#This Row],[Tipo de control]],Tabla7[Tipo de control],Tabla7[Afectación matriz],"",1)</f>
        <v/>
      </c>
      <c r="U945" s="295"/>
      <c r="V945" s="327" t="str">
        <f>_xlfn.XLOOKUP(Tabla135[[#This Row],[Implementación]],Tabla11[Implementación],Tabla11[Peso],"",1)</f>
        <v/>
      </c>
      <c r="W945" s="295"/>
      <c r="X945" s="295"/>
      <c r="Y945" s="295"/>
      <c r="Z945" s="295"/>
      <c r="AA945" s="310" t="str">
        <f>IFERROR(Tabla135[[#This Row],[Peso del control]]+Tabla135[[#This Row],[Peso de la implementación]],"")</f>
        <v/>
      </c>
      <c r="AB945" s="310" t="str" cm="1">
        <f t="array" ref="AB945">IFERROR(IF(Tabla135[[#This Row],[Registro diligenciado]]=TRUE,_xlfn.IFS(AND(Tabla135[[#This Row],[No. de Control]]=1,Tabla135[[#This Row],[Desplazamiento en la Matriz]]="Probabilidad"),D945-(D945*Tabla135[[#This Row],[Valor del control]]),AND(Tabla135[[#This Row],[No. de Control]]&gt;1,Tabla135[[#This Row],[Desplazamiento en la Matriz]]="Probabilidad"),AB944-(AB944*Tabla135[[#This Row],[Valor del control]]),AND(Tabla135[[#This Row],[No. de Control]]=1,Tabla135[[#This Row],[Desplazamiento en la Matriz]]="Impacto"),D945,AND(Tabla135[[#This Row],[No. de Control]]&gt;1,Tabla135[[#This Row],[Desplazamiento en la Matriz]]="Impacto"),AB944),""),"")</f>
        <v/>
      </c>
      <c r="AC945" s="310" t="str" cm="1">
        <f t="array" ref="AC945">IFERROR(IF(Tabla135[[#This Row],[Registro diligenciado]]=TRUE,_xlfn.IFS(AND(Tabla135[[#This Row],[No. de Control]]=1,Tabla135[[#This Row],[Desplazamiento en la Matriz]]="Impacto"),E945-(E945*Tabla135[[#This Row],[Valor del control]]),AND(Tabla135[[#This Row],[No. de Control]]&gt;1,Tabla135[[#This Row],[Desplazamiento en la Matriz]]="Impacto"),AC944-(AC944*Tabla135[[#This Row],[Valor del control]]),AND(Tabla135[[#This Row],[No. de Control]]=1,Tabla135[[#This Row],[Desplazamiento en la Matriz]]="Probabilidad"),E945,AND(Tabla135[[#This Row],[No. de Control]]&gt;1,Tabla135[[#This Row],[Desplazamiento en la Matriz]]="Probabilidad"),AC944),""),"")</f>
        <v/>
      </c>
      <c r="AD945" s="310">
        <f>IFERROR(_xlfn.MINIFS(Tabla135[Probabilidad residual],Tabla135[Id Riesgo],Tabla135[[#This Row],[Id Riesgo]]),"")</f>
        <v>0</v>
      </c>
      <c r="AE945" s="310">
        <f>IFERROR(_xlfn.MINIFS(Tabla135[Impacto residual],Tabla135[Id Riesgo],Tabla135[[#This Row],[Id Riesgo]]),"")</f>
        <v>0</v>
      </c>
      <c r="AF945" s="310" t="str" cm="1">
        <f t="array" ref="AF9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5" s="310" t="str" cm="1">
        <f t="array" ref="AG9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5" s="213"/>
      <c r="AJ945" s="801">
        <f>_xlfn.MINIFS(Tabla135[Probabilidad residual],Tabla135[Id Riesgo],Tabla135[[#This Row],[Id Riesgo]])</f>
        <v>0</v>
      </c>
      <c r="AK945" s="801">
        <f>_xlfn.MINIFS(Tabla135[Impacto residual],Tabla135[Id Riesgo],Tabla135[[#This Row],[Id Riesgo]])</f>
        <v>0</v>
      </c>
      <c r="AL945" s="801"/>
      <c r="AM945" s="801"/>
      <c r="AN945" s="213"/>
      <c r="AO945" s="213"/>
      <c r="AP945" s="213"/>
      <c r="AQ945" s="213"/>
      <c r="AR945" s="213"/>
      <c r="AS945" s="213"/>
      <c r="AT945" s="213"/>
      <c r="AU945" s="213"/>
      <c r="AV945" s="213"/>
      <c r="AW945" s="213"/>
      <c r="AX945" s="213"/>
      <c r="AY945" s="213"/>
    </row>
    <row r="946" spans="1:51" ht="14.6" x14ac:dyDescent="0.4">
      <c r="A946" s="783" t="str">
        <f>Tabla135[[#This Row],[Id Riesgo]]</f>
        <v>RC94</v>
      </c>
      <c r="B946" s="784" t="str">
        <f>Tabla135[[#This Row],[Riesgo]]</f>
        <v/>
      </c>
      <c r="C946" s="776" t="b">
        <f>Tabla135[[#This Row],[Identificado en paso 1 y 2?]]</f>
        <v>0</v>
      </c>
      <c r="D946" s="801" t="str">
        <f>_xlfn.XLOOKUP(Tabla135[[#This Row],[Id Riesgo]],Tabla13[Id Riesgo],Tabla13[Probabilidad],"",1)</f>
        <v/>
      </c>
      <c r="E946" s="801" t="str">
        <f>IF(C946=TRUE,_xlfn.XLOOKUP(Tabla135[[#This Row],[Id Riesgo]],Tabla13[Id Riesgo],Tabla13[Porcentaje Impacto],"",1),"")</f>
        <v/>
      </c>
      <c r="F946" s="290" t="str">
        <f t="shared" si="93"/>
        <v>RC94</v>
      </c>
      <c r="G946" s="414" t="b">
        <f>_xlfn.XLOOKUP(F946,Tabla13[Id Riesgo],Tabla13[Registro diligenciado],FALSE,1)</f>
        <v>0</v>
      </c>
      <c r="H946" s="290" t="str">
        <f>IF(G946,_xlfn.XLOOKUP(F946,Tabla6[Id Riesgo],Tabla6[DESCRIPCIÓN DEL RIESGO],FALSE,1),"")</f>
        <v/>
      </c>
      <c r="I946" s="327" t="str">
        <f>_xlfn.XLOOKUP(Tabla135[[#This Row],[Id Riesgo]],Tabla13[Id Riesgo],Tabla13[Probabilidad])</f>
        <v/>
      </c>
      <c r="J946" s="327" t="str">
        <f>_xlfn.XLOOKUP(Tabla135[[#This Row],[Id Riesgo]],Tabla13[Id Riesgo],Tabla13[Porcentaje Impacto],"",1)</f>
        <v/>
      </c>
      <c r="K946" s="311">
        <v>5</v>
      </c>
      <c r="L946" s="314"/>
      <c r="M946" s="314"/>
      <c r="N946" s="314"/>
      <c r="O946" s="295"/>
      <c r="P946" s="314"/>
      <c r="Q946" s="328" t="str">
        <f>_xlfn.TEXTJOIN(" ",TRUE,Tabla135[[#This Row],[Actividad - Acción ¿Qué?
Inicia con verbo]],Tabla135[[#This Row],[Complemento
(Observaciones o desviaciones)]])</f>
        <v/>
      </c>
      <c r="R946" s="295"/>
      <c r="S946" s="327" t="str">
        <f>_xlfn.XLOOKUP(Tabla135[[#This Row],[Tipo de control]],Tabla7[Tipo de control],Tabla7[Peso],"",1)</f>
        <v/>
      </c>
      <c r="T946" s="290" t="str">
        <f>_xlfn.XLOOKUP(Tabla135[[#This Row],[Tipo de control]],Tabla7[Tipo de control],Tabla7[Afectación matriz],"",1)</f>
        <v/>
      </c>
      <c r="U946" s="295"/>
      <c r="V946" s="327" t="str">
        <f>_xlfn.XLOOKUP(Tabla135[[#This Row],[Implementación]],Tabla11[Implementación],Tabla11[Peso],"",1)</f>
        <v/>
      </c>
      <c r="W946" s="295"/>
      <c r="X946" s="295"/>
      <c r="Y946" s="295"/>
      <c r="Z946" s="295"/>
      <c r="AA946" s="310" t="str">
        <f>IFERROR(Tabla135[[#This Row],[Peso del control]]+Tabla135[[#This Row],[Peso de la implementación]],"")</f>
        <v/>
      </c>
      <c r="AB946" s="310" t="str" cm="1">
        <f t="array" ref="AB946">IFERROR(IF(Tabla135[[#This Row],[Registro diligenciado]]=TRUE,_xlfn.IFS(AND(Tabla135[[#This Row],[No. de Control]]=1,Tabla135[[#This Row],[Desplazamiento en la Matriz]]="Probabilidad"),D946-(D946*Tabla135[[#This Row],[Valor del control]]),AND(Tabla135[[#This Row],[No. de Control]]&gt;1,Tabla135[[#This Row],[Desplazamiento en la Matriz]]="Probabilidad"),AB945-(AB945*Tabla135[[#This Row],[Valor del control]]),AND(Tabla135[[#This Row],[No. de Control]]=1,Tabla135[[#This Row],[Desplazamiento en la Matriz]]="Impacto"),D946,AND(Tabla135[[#This Row],[No. de Control]]&gt;1,Tabla135[[#This Row],[Desplazamiento en la Matriz]]="Impacto"),AB945),""),"")</f>
        <v/>
      </c>
      <c r="AC946" s="310" t="str" cm="1">
        <f t="array" ref="AC946">IFERROR(IF(Tabla135[[#This Row],[Registro diligenciado]]=TRUE,_xlfn.IFS(AND(Tabla135[[#This Row],[No. de Control]]=1,Tabla135[[#This Row],[Desplazamiento en la Matriz]]="Impacto"),E946-(E946*Tabla135[[#This Row],[Valor del control]]),AND(Tabla135[[#This Row],[No. de Control]]&gt;1,Tabla135[[#This Row],[Desplazamiento en la Matriz]]="Impacto"),AC945-(AC945*Tabla135[[#This Row],[Valor del control]]),AND(Tabla135[[#This Row],[No. de Control]]=1,Tabla135[[#This Row],[Desplazamiento en la Matriz]]="Probabilidad"),E946,AND(Tabla135[[#This Row],[No. de Control]]&gt;1,Tabla135[[#This Row],[Desplazamiento en la Matriz]]="Probabilidad"),AC945),""),"")</f>
        <v/>
      </c>
      <c r="AD946" s="310">
        <f>IFERROR(_xlfn.MINIFS(Tabla135[Probabilidad residual],Tabla135[Id Riesgo],Tabla135[[#This Row],[Id Riesgo]]),"")</f>
        <v>0</v>
      </c>
      <c r="AE946" s="310">
        <f>IFERROR(_xlfn.MINIFS(Tabla135[Impacto residual],Tabla135[Id Riesgo],Tabla135[[#This Row],[Id Riesgo]]),"")</f>
        <v>0</v>
      </c>
      <c r="AF946" s="310" t="str" cm="1">
        <f t="array" ref="AF9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6" s="310" t="str" cm="1">
        <f t="array" ref="AG9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6" s="213"/>
      <c r="AJ946" s="801">
        <f>_xlfn.MINIFS(Tabla135[Probabilidad residual],Tabla135[Id Riesgo],Tabla135[[#This Row],[Id Riesgo]])</f>
        <v>0</v>
      </c>
      <c r="AK946" s="801">
        <f>_xlfn.MINIFS(Tabla135[Impacto residual],Tabla135[Id Riesgo],Tabla135[[#This Row],[Id Riesgo]])</f>
        <v>0</v>
      </c>
      <c r="AL946" s="801"/>
      <c r="AM946" s="801"/>
      <c r="AN946" s="213"/>
      <c r="AO946" s="213"/>
      <c r="AP946" s="213"/>
      <c r="AQ946" s="213"/>
      <c r="AR946" s="213"/>
      <c r="AS946" s="213"/>
      <c r="AT946" s="213"/>
      <c r="AU946" s="213"/>
      <c r="AV946" s="213"/>
      <c r="AW946" s="213"/>
      <c r="AX946" s="213"/>
      <c r="AY946" s="213"/>
    </row>
    <row r="947" spans="1:51" ht="14.6" x14ac:dyDescent="0.4">
      <c r="A947" s="783" t="str">
        <f>Tabla135[[#This Row],[Id Riesgo]]</f>
        <v>RC94</v>
      </c>
      <c r="B947" s="784" t="str">
        <f>Tabla135[[#This Row],[Riesgo]]</f>
        <v/>
      </c>
      <c r="C947" s="776" t="b">
        <f>Tabla135[[#This Row],[Identificado en paso 1 y 2?]]</f>
        <v>0</v>
      </c>
      <c r="D947" s="801" t="str">
        <f>_xlfn.XLOOKUP(Tabla135[[#This Row],[Id Riesgo]],Tabla13[Id Riesgo],Tabla13[Probabilidad],"",1)</f>
        <v/>
      </c>
      <c r="E947" s="801" t="str">
        <f>IF(C947=TRUE,_xlfn.XLOOKUP(Tabla135[[#This Row],[Id Riesgo]],Tabla13[Id Riesgo],Tabla13[Porcentaje Impacto],"",1),"")</f>
        <v/>
      </c>
      <c r="F947" s="290" t="str">
        <f t="shared" si="93"/>
        <v>RC94</v>
      </c>
      <c r="G947" s="414" t="b">
        <f>_xlfn.XLOOKUP(F947,Tabla13[Id Riesgo],Tabla13[Registro diligenciado],FALSE,1)</f>
        <v>0</v>
      </c>
      <c r="H947" s="290" t="str">
        <f>IF(G947,_xlfn.XLOOKUP(F947,Tabla6[Id Riesgo],Tabla6[DESCRIPCIÓN DEL RIESGO],FALSE,1),"")</f>
        <v/>
      </c>
      <c r="I947" s="327" t="str">
        <f>_xlfn.XLOOKUP(Tabla135[[#This Row],[Id Riesgo]],Tabla13[Id Riesgo],Tabla13[Probabilidad])</f>
        <v/>
      </c>
      <c r="J947" s="327" t="str">
        <f>_xlfn.XLOOKUP(Tabla135[[#This Row],[Id Riesgo]],Tabla13[Id Riesgo],Tabla13[Porcentaje Impacto],"",1)</f>
        <v/>
      </c>
      <c r="K947" s="311">
        <v>6</v>
      </c>
      <c r="L947" s="314"/>
      <c r="M947" s="314"/>
      <c r="N947" s="314"/>
      <c r="O947" s="295"/>
      <c r="P947" s="314"/>
      <c r="Q947" s="328" t="str">
        <f>_xlfn.TEXTJOIN(" ",TRUE,Tabla135[[#This Row],[Actividad - Acción ¿Qué?
Inicia con verbo]],Tabla135[[#This Row],[Complemento
(Observaciones o desviaciones)]])</f>
        <v/>
      </c>
      <c r="R947" s="295"/>
      <c r="S947" s="327" t="str">
        <f>_xlfn.XLOOKUP(Tabla135[[#This Row],[Tipo de control]],Tabla7[Tipo de control],Tabla7[Peso],"",1)</f>
        <v/>
      </c>
      <c r="T947" s="290" t="str">
        <f>_xlfn.XLOOKUP(Tabla135[[#This Row],[Tipo de control]],Tabla7[Tipo de control],Tabla7[Afectación matriz],"",1)</f>
        <v/>
      </c>
      <c r="U947" s="295"/>
      <c r="V947" s="327" t="str">
        <f>_xlfn.XLOOKUP(Tabla135[[#This Row],[Implementación]],Tabla11[Implementación],Tabla11[Peso],"",1)</f>
        <v/>
      </c>
      <c r="W947" s="295"/>
      <c r="X947" s="295"/>
      <c r="Y947" s="295"/>
      <c r="Z947" s="295"/>
      <c r="AA947" s="310" t="str">
        <f>IFERROR(Tabla135[[#This Row],[Peso del control]]+Tabla135[[#This Row],[Peso de la implementación]],"")</f>
        <v/>
      </c>
      <c r="AB947" s="310" t="str" cm="1">
        <f t="array" ref="AB947">IFERROR(IF(Tabla135[[#This Row],[Registro diligenciado]]=TRUE,_xlfn.IFS(AND(Tabla135[[#This Row],[No. de Control]]=1,Tabla135[[#This Row],[Desplazamiento en la Matriz]]="Probabilidad"),D947-(D947*Tabla135[[#This Row],[Valor del control]]),AND(Tabla135[[#This Row],[No. de Control]]&gt;1,Tabla135[[#This Row],[Desplazamiento en la Matriz]]="Probabilidad"),AB946-(AB946*Tabla135[[#This Row],[Valor del control]]),AND(Tabla135[[#This Row],[No. de Control]]=1,Tabla135[[#This Row],[Desplazamiento en la Matriz]]="Impacto"),D947,AND(Tabla135[[#This Row],[No. de Control]]&gt;1,Tabla135[[#This Row],[Desplazamiento en la Matriz]]="Impacto"),AB946),""),"")</f>
        <v/>
      </c>
      <c r="AC947" s="310" t="str" cm="1">
        <f t="array" ref="AC947">IFERROR(IF(Tabla135[[#This Row],[Registro diligenciado]]=TRUE,_xlfn.IFS(AND(Tabla135[[#This Row],[No. de Control]]=1,Tabla135[[#This Row],[Desplazamiento en la Matriz]]="Impacto"),E947-(E947*Tabla135[[#This Row],[Valor del control]]),AND(Tabla135[[#This Row],[No. de Control]]&gt;1,Tabla135[[#This Row],[Desplazamiento en la Matriz]]="Impacto"),AC946-(AC946*Tabla135[[#This Row],[Valor del control]]),AND(Tabla135[[#This Row],[No. de Control]]=1,Tabla135[[#This Row],[Desplazamiento en la Matriz]]="Probabilidad"),E947,AND(Tabla135[[#This Row],[No. de Control]]&gt;1,Tabla135[[#This Row],[Desplazamiento en la Matriz]]="Probabilidad"),AC946),""),"")</f>
        <v/>
      </c>
      <c r="AD947" s="310">
        <f>IFERROR(_xlfn.MINIFS(Tabla135[Probabilidad residual],Tabla135[Id Riesgo],Tabla135[[#This Row],[Id Riesgo]]),"")</f>
        <v>0</v>
      </c>
      <c r="AE947" s="310">
        <f>IFERROR(_xlfn.MINIFS(Tabla135[Impacto residual],Tabla135[Id Riesgo],Tabla135[[#This Row],[Id Riesgo]]),"")</f>
        <v>0</v>
      </c>
      <c r="AF947" s="310" t="str" cm="1">
        <f t="array" ref="AF9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7" s="310" t="str" cm="1">
        <f t="array" ref="AG9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7" s="213"/>
      <c r="AJ947" s="801">
        <f>_xlfn.MINIFS(Tabla135[Probabilidad residual],Tabla135[Id Riesgo],Tabla135[[#This Row],[Id Riesgo]])</f>
        <v>0</v>
      </c>
      <c r="AK947" s="801">
        <f>_xlfn.MINIFS(Tabla135[Impacto residual],Tabla135[Id Riesgo],Tabla135[[#This Row],[Id Riesgo]])</f>
        <v>0</v>
      </c>
      <c r="AL947" s="801"/>
      <c r="AM947" s="801"/>
      <c r="AN947" s="213"/>
      <c r="AO947" s="213"/>
      <c r="AP947" s="213"/>
      <c r="AQ947" s="213"/>
      <c r="AR947" s="213"/>
      <c r="AS947" s="213"/>
      <c r="AT947" s="213"/>
      <c r="AU947" s="213"/>
      <c r="AV947" s="213"/>
      <c r="AW947" s="213"/>
      <c r="AX947" s="213"/>
      <c r="AY947" s="213"/>
    </row>
    <row r="948" spans="1:51" ht="14.6" x14ac:dyDescent="0.4">
      <c r="A948" s="783" t="str">
        <f>Tabla135[[#This Row],[Id Riesgo]]</f>
        <v>RC94</v>
      </c>
      <c r="B948" s="784" t="str">
        <f>Tabla135[[#This Row],[Riesgo]]</f>
        <v/>
      </c>
      <c r="C948" s="776" t="b">
        <f>Tabla135[[#This Row],[Identificado en paso 1 y 2?]]</f>
        <v>0</v>
      </c>
      <c r="D948" s="801" t="str">
        <f>_xlfn.XLOOKUP(Tabla135[[#This Row],[Id Riesgo]],Tabla13[Id Riesgo],Tabla13[Probabilidad],"",1)</f>
        <v/>
      </c>
      <c r="E948" s="801" t="str">
        <f>IF(C948=TRUE,_xlfn.XLOOKUP(Tabla135[[#This Row],[Id Riesgo]],Tabla13[Id Riesgo],Tabla13[Porcentaje Impacto],"",1),"")</f>
        <v/>
      </c>
      <c r="F948" s="290" t="str">
        <f t="shared" si="93"/>
        <v>RC94</v>
      </c>
      <c r="G948" s="414" t="b">
        <f>_xlfn.XLOOKUP(F948,Tabla13[Id Riesgo],Tabla13[Registro diligenciado],FALSE,1)</f>
        <v>0</v>
      </c>
      <c r="H948" s="290" t="str">
        <f>IF(G948,_xlfn.XLOOKUP(F948,Tabla6[Id Riesgo],Tabla6[DESCRIPCIÓN DEL RIESGO],FALSE,1),"")</f>
        <v/>
      </c>
      <c r="I948" s="327" t="str">
        <f>_xlfn.XLOOKUP(Tabla135[[#This Row],[Id Riesgo]],Tabla13[Id Riesgo],Tabla13[Probabilidad])</f>
        <v/>
      </c>
      <c r="J948" s="327" t="str">
        <f>_xlfn.XLOOKUP(Tabla135[[#This Row],[Id Riesgo]],Tabla13[Id Riesgo],Tabla13[Porcentaje Impacto],"",1)</f>
        <v/>
      </c>
      <c r="K948" s="311">
        <v>7</v>
      </c>
      <c r="L948" s="314"/>
      <c r="M948" s="314"/>
      <c r="N948" s="314"/>
      <c r="O948" s="295"/>
      <c r="P948" s="314"/>
      <c r="Q948" s="328" t="str">
        <f>_xlfn.TEXTJOIN(" ",TRUE,Tabla135[[#This Row],[Actividad - Acción ¿Qué?
Inicia con verbo]],Tabla135[[#This Row],[Complemento
(Observaciones o desviaciones)]])</f>
        <v/>
      </c>
      <c r="R948" s="295"/>
      <c r="S948" s="327" t="str">
        <f>_xlfn.XLOOKUP(Tabla135[[#This Row],[Tipo de control]],Tabla7[Tipo de control],Tabla7[Peso],"",1)</f>
        <v/>
      </c>
      <c r="T948" s="290" t="str">
        <f>_xlfn.XLOOKUP(Tabla135[[#This Row],[Tipo de control]],Tabla7[Tipo de control],Tabla7[Afectación matriz],"",1)</f>
        <v/>
      </c>
      <c r="U948" s="295"/>
      <c r="V948" s="327" t="str">
        <f>_xlfn.XLOOKUP(Tabla135[[#This Row],[Implementación]],Tabla11[Implementación],Tabla11[Peso],"",1)</f>
        <v/>
      </c>
      <c r="W948" s="295"/>
      <c r="X948" s="295"/>
      <c r="Y948" s="295"/>
      <c r="Z948" s="295"/>
      <c r="AA948" s="310" t="str">
        <f>IFERROR(Tabla135[[#This Row],[Peso del control]]+Tabla135[[#This Row],[Peso de la implementación]],"")</f>
        <v/>
      </c>
      <c r="AB948" s="310" t="str" cm="1">
        <f t="array" ref="AB948">IFERROR(IF(Tabla135[[#This Row],[Registro diligenciado]]=TRUE,_xlfn.IFS(AND(Tabla135[[#This Row],[No. de Control]]=1,Tabla135[[#This Row],[Desplazamiento en la Matriz]]="Probabilidad"),D948-(D948*Tabla135[[#This Row],[Valor del control]]),AND(Tabla135[[#This Row],[No. de Control]]&gt;1,Tabla135[[#This Row],[Desplazamiento en la Matriz]]="Probabilidad"),AB947-(AB947*Tabla135[[#This Row],[Valor del control]]),AND(Tabla135[[#This Row],[No. de Control]]=1,Tabla135[[#This Row],[Desplazamiento en la Matriz]]="Impacto"),D948,AND(Tabla135[[#This Row],[No. de Control]]&gt;1,Tabla135[[#This Row],[Desplazamiento en la Matriz]]="Impacto"),AB947),""),"")</f>
        <v/>
      </c>
      <c r="AC948" s="310" t="str" cm="1">
        <f t="array" ref="AC948">IFERROR(IF(Tabla135[[#This Row],[Registro diligenciado]]=TRUE,_xlfn.IFS(AND(Tabla135[[#This Row],[No. de Control]]=1,Tabla135[[#This Row],[Desplazamiento en la Matriz]]="Impacto"),E948-(E948*Tabla135[[#This Row],[Valor del control]]),AND(Tabla135[[#This Row],[No. de Control]]&gt;1,Tabla135[[#This Row],[Desplazamiento en la Matriz]]="Impacto"),AC947-(AC947*Tabla135[[#This Row],[Valor del control]]),AND(Tabla135[[#This Row],[No. de Control]]=1,Tabla135[[#This Row],[Desplazamiento en la Matriz]]="Probabilidad"),E948,AND(Tabla135[[#This Row],[No. de Control]]&gt;1,Tabla135[[#This Row],[Desplazamiento en la Matriz]]="Probabilidad"),AC947),""),"")</f>
        <v/>
      </c>
      <c r="AD948" s="310">
        <f>IFERROR(_xlfn.MINIFS(Tabla135[Probabilidad residual],Tabla135[Id Riesgo],Tabla135[[#This Row],[Id Riesgo]]),"")</f>
        <v>0</v>
      </c>
      <c r="AE948" s="310">
        <f>IFERROR(_xlfn.MINIFS(Tabla135[Impacto residual],Tabla135[Id Riesgo],Tabla135[[#This Row],[Id Riesgo]]),"")</f>
        <v>0</v>
      </c>
      <c r="AF948" s="310" t="str" cm="1">
        <f t="array" ref="AF9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8" s="310" t="str" cm="1">
        <f t="array" ref="AG9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8" s="213"/>
      <c r="AJ948" s="801">
        <f>_xlfn.MINIFS(Tabla135[Probabilidad residual],Tabla135[Id Riesgo],Tabla135[[#This Row],[Id Riesgo]])</f>
        <v>0</v>
      </c>
      <c r="AK948" s="801">
        <f>_xlfn.MINIFS(Tabla135[Impacto residual],Tabla135[Id Riesgo],Tabla135[[#This Row],[Id Riesgo]])</f>
        <v>0</v>
      </c>
      <c r="AL948" s="801"/>
      <c r="AM948" s="801"/>
      <c r="AN948" s="213"/>
      <c r="AO948" s="213"/>
      <c r="AP948" s="213"/>
      <c r="AQ948" s="213"/>
      <c r="AR948" s="213"/>
      <c r="AS948" s="213"/>
      <c r="AT948" s="213"/>
      <c r="AU948" s="213"/>
      <c r="AV948" s="213"/>
      <c r="AW948" s="213"/>
      <c r="AX948" s="213"/>
      <c r="AY948" s="213"/>
    </row>
    <row r="949" spans="1:51" ht="14.6" x14ac:dyDescent="0.4">
      <c r="A949" s="783" t="str">
        <f>Tabla135[[#This Row],[Id Riesgo]]</f>
        <v>RC94</v>
      </c>
      <c r="B949" s="784" t="str">
        <f>Tabla135[[#This Row],[Riesgo]]</f>
        <v/>
      </c>
      <c r="C949" s="776" t="b">
        <f>Tabla135[[#This Row],[Identificado en paso 1 y 2?]]</f>
        <v>0</v>
      </c>
      <c r="D949" s="801" t="str">
        <f>_xlfn.XLOOKUP(Tabla135[[#This Row],[Id Riesgo]],Tabla13[Id Riesgo],Tabla13[Probabilidad],"",1)</f>
        <v/>
      </c>
      <c r="E949" s="801" t="str">
        <f>IF(C949=TRUE,_xlfn.XLOOKUP(Tabla135[[#This Row],[Id Riesgo]],Tabla13[Id Riesgo],Tabla13[Porcentaje Impacto],"",1),"")</f>
        <v/>
      </c>
      <c r="F949" s="290" t="str">
        <f t="shared" si="93"/>
        <v>RC94</v>
      </c>
      <c r="G949" s="414" t="b">
        <f>_xlfn.XLOOKUP(F949,Tabla13[Id Riesgo],Tabla13[Registro diligenciado],FALSE,1)</f>
        <v>0</v>
      </c>
      <c r="H949" s="290" t="str">
        <f>IF(G949,_xlfn.XLOOKUP(F949,Tabla6[Id Riesgo],Tabla6[DESCRIPCIÓN DEL RIESGO],FALSE,1),"")</f>
        <v/>
      </c>
      <c r="I949" s="327" t="str">
        <f>_xlfn.XLOOKUP(Tabla135[[#This Row],[Id Riesgo]],Tabla13[Id Riesgo],Tabla13[Probabilidad])</f>
        <v/>
      </c>
      <c r="J949" s="327" t="str">
        <f>_xlfn.XLOOKUP(Tabla135[[#This Row],[Id Riesgo]],Tabla13[Id Riesgo],Tabla13[Porcentaje Impacto],"",1)</f>
        <v/>
      </c>
      <c r="K949" s="311">
        <v>8</v>
      </c>
      <c r="L949" s="314"/>
      <c r="M949" s="314"/>
      <c r="N949" s="314"/>
      <c r="O949" s="295"/>
      <c r="P949" s="314"/>
      <c r="Q949" s="328" t="str">
        <f>_xlfn.TEXTJOIN(" ",TRUE,Tabla135[[#This Row],[Actividad - Acción ¿Qué?
Inicia con verbo]],Tabla135[[#This Row],[Complemento
(Observaciones o desviaciones)]])</f>
        <v/>
      </c>
      <c r="R949" s="295"/>
      <c r="S949" s="327" t="str">
        <f>_xlfn.XLOOKUP(Tabla135[[#This Row],[Tipo de control]],Tabla7[Tipo de control],Tabla7[Peso],"",1)</f>
        <v/>
      </c>
      <c r="T949" s="290" t="str">
        <f>_xlfn.XLOOKUP(Tabla135[[#This Row],[Tipo de control]],Tabla7[Tipo de control],Tabla7[Afectación matriz],"",1)</f>
        <v/>
      </c>
      <c r="U949" s="295"/>
      <c r="V949" s="327" t="str">
        <f>_xlfn.XLOOKUP(Tabla135[[#This Row],[Implementación]],Tabla11[Implementación],Tabla11[Peso],"",1)</f>
        <v/>
      </c>
      <c r="W949" s="295"/>
      <c r="X949" s="295"/>
      <c r="Y949" s="295"/>
      <c r="Z949" s="295"/>
      <c r="AA949" s="310" t="str">
        <f>IFERROR(Tabla135[[#This Row],[Peso del control]]+Tabla135[[#This Row],[Peso de la implementación]],"")</f>
        <v/>
      </c>
      <c r="AB949" s="310" t="str" cm="1">
        <f t="array" ref="AB949">IFERROR(IF(Tabla135[[#This Row],[Registro diligenciado]]=TRUE,_xlfn.IFS(AND(Tabla135[[#This Row],[No. de Control]]=1,Tabla135[[#This Row],[Desplazamiento en la Matriz]]="Probabilidad"),D949-(D949*Tabla135[[#This Row],[Valor del control]]),AND(Tabla135[[#This Row],[No. de Control]]&gt;1,Tabla135[[#This Row],[Desplazamiento en la Matriz]]="Probabilidad"),AB948-(AB948*Tabla135[[#This Row],[Valor del control]]),AND(Tabla135[[#This Row],[No. de Control]]=1,Tabla135[[#This Row],[Desplazamiento en la Matriz]]="Impacto"),D949,AND(Tabla135[[#This Row],[No. de Control]]&gt;1,Tabla135[[#This Row],[Desplazamiento en la Matriz]]="Impacto"),AB948),""),"")</f>
        <v/>
      </c>
      <c r="AC949" s="310" t="str" cm="1">
        <f t="array" ref="AC949">IFERROR(IF(Tabla135[[#This Row],[Registro diligenciado]]=TRUE,_xlfn.IFS(AND(Tabla135[[#This Row],[No. de Control]]=1,Tabla135[[#This Row],[Desplazamiento en la Matriz]]="Impacto"),E949-(E949*Tabla135[[#This Row],[Valor del control]]),AND(Tabla135[[#This Row],[No. de Control]]&gt;1,Tabla135[[#This Row],[Desplazamiento en la Matriz]]="Impacto"),AC948-(AC948*Tabla135[[#This Row],[Valor del control]]),AND(Tabla135[[#This Row],[No. de Control]]=1,Tabla135[[#This Row],[Desplazamiento en la Matriz]]="Probabilidad"),E949,AND(Tabla135[[#This Row],[No. de Control]]&gt;1,Tabla135[[#This Row],[Desplazamiento en la Matriz]]="Probabilidad"),AC948),""),"")</f>
        <v/>
      </c>
      <c r="AD949" s="310">
        <f>IFERROR(_xlfn.MINIFS(Tabla135[Probabilidad residual],Tabla135[Id Riesgo],Tabla135[[#This Row],[Id Riesgo]]),"")</f>
        <v>0</v>
      </c>
      <c r="AE949" s="310">
        <f>IFERROR(_xlfn.MINIFS(Tabla135[Impacto residual],Tabla135[Id Riesgo],Tabla135[[#This Row],[Id Riesgo]]),"")</f>
        <v>0</v>
      </c>
      <c r="AF949" s="310" t="str" cm="1">
        <f t="array" ref="AF9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49" s="310" t="str" cm="1">
        <f t="array" ref="AG9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49" s="213"/>
      <c r="AJ949" s="801">
        <f>_xlfn.MINIFS(Tabla135[Probabilidad residual],Tabla135[Id Riesgo],Tabla135[[#This Row],[Id Riesgo]])</f>
        <v>0</v>
      </c>
      <c r="AK949" s="801">
        <f>_xlfn.MINIFS(Tabla135[Impacto residual],Tabla135[Id Riesgo],Tabla135[[#This Row],[Id Riesgo]])</f>
        <v>0</v>
      </c>
      <c r="AL949" s="801"/>
      <c r="AM949" s="801"/>
      <c r="AN949" s="213"/>
      <c r="AO949" s="213"/>
      <c r="AP949" s="213"/>
      <c r="AQ949" s="213"/>
      <c r="AR949" s="213"/>
      <c r="AS949" s="213"/>
      <c r="AT949" s="213"/>
      <c r="AU949" s="213"/>
      <c r="AV949" s="213"/>
      <c r="AW949" s="213"/>
      <c r="AX949" s="213"/>
      <c r="AY949" s="213"/>
    </row>
    <row r="950" spans="1:51" ht="14.6" x14ac:dyDescent="0.4">
      <c r="A950" s="783" t="str">
        <f>Tabla135[[#This Row],[Id Riesgo]]</f>
        <v>RC94</v>
      </c>
      <c r="B950" s="784" t="str">
        <f>Tabla135[[#This Row],[Riesgo]]</f>
        <v/>
      </c>
      <c r="C950" s="776" t="b">
        <f>Tabla135[[#This Row],[Identificado en paso 1 y 2?]]</f>
        <v>0</v>
      </c>
      <c r="D950" s="801" t="str">
        <f>_xlfn.XLOOKUP(Tabla135[[#This Row],[Id Riesgo]],Tabla13[Id Riesgo],Tabla13[Probabilidad],"",1)</f>
        <v/>
      </c>
      <c r="E950" s="801" t="str">
        <f>IF(C950=TRUE,_xlfn.XLOOKUP(Tabla135[[#This Row],[Id Riesgo]],Tabla13[Id Riesgo],Tabla13[Porcentaje Impacto],"",1),"")</f>
        <v/>
      </c>
      <c r="F950" s="290" t="str">
        <f t="shared" si="93"/>
        <v>RC94</v>
      </c>
      <c r="G950" s="414" t="b">
        <f>_xlfn.XLOOKUP(F950,Tabla13[Id Riesgo],Tabla13[Registro diligenciado],FALSE,1)</f>
        <v>0</v>
      </c>
      <c r="H950" s="290" t="str">
        <f>IF(G950,_xlfn.XLOOKUP(F950,Tabla6[Id Riesgo],Tabla6[DESCRIPCIÓN DEL RIESGO],FALSE,1),"")</f>
        <v/>
      </c>
      <c r="I950" s="327" t="str">
        <f>_xlfn.XLOOKUP(Tabla135[[#This Row],[Id Riesgo]],Tabla13[Id Riesgo],Tabla13[Probabilidad])</f>
        <v/>
      </c>
      <c r="J950" s="327" t="str">
        <f>_xlfn.XLOOKUP(Tabla135[[#This Row],[Id Riesgo]],Tabla13[Id Riesgo],Tabla13[Porcentaje Impacto],"",1)</f>
        <v/>
      </c>
      <c r="K950" s="311">
        <v>9</v>
      </c>
      <c r="L950" s="314"/>
      <c r="M950" s="314"/>
      <c r="N950" s="314"/>
      <c r="O950" s="295"/>
      <c r="P950" s="314"/>
      <c r="Q950" s="328" t="str">
        <f>_xlfn.TEXTJOIN(" ",TRUE,Tabla135[[#This Row],[Actividad - Acción ¿Qué?
Inicia con verbo]],Tabla135[[#This Row],[Complemento
(Observaciones o desviaciones)]])</f>
        <v/>
      </c>
      <c r="R950" s="295"/>
      <c r="S950" s="327" t="str">
        <f>_xlfn.XLOOKUP(Tabla135[[#This Row],[Tipo de control]],Tabla7[Tipo de control],Tabla7[Peso],"",1)</f>
        <v/>
      </c>
      <c r="T950" s="290" t="str">
        <f>_xlfn.XLOOKUP(Tabla135[[#This Row],[Tipo de control]],Tabla7[Tipo de control],Tabla7[Afectación matriz],"",1)</f>
        <v/>
      </c>
      <c r="U950" s="295"/>
      <c r="V950" s="327" t="str">
        <f>_xlfn.XLOOKUP(Tabla135[[#This Row],[Implementación]],Tabla11[Implementación],Tabla11[Peso],"",1)</f>
        <v/>
      </c>
      <c r="W950" s="295"/>
      <c r="X950" s="295"/>
      <c r="Y950" s="295"/>
      <c r="Z950" s="295"/>
      <c r="AA950" s="310" t="str">
        <f>IFERROR(Tabla135[[#This Row],[Peso del control]]+Tabla135[[#This Row],[Peso de la implementación]],"")</f>
        <v/>
      </c>
      <c r="AB950" s="310" t="str" cm="1">
        <f t="array" ref="AB950">IFERROR(IF(Tabla135[[#This Row],[Registro diligenciado]]=TRUE,_xlfn.IFS(AND(Tabla135[[#This Row],[No. de Control]]=1,Tabla135[[#This Row],[Desplazamiento en la Matriz]]="Probabilidad"),D950-(D950*Tabla135[[#This Row],[Valor del control]]),AND(Tabla135[[#This Row],[No. de Control]]&gt;1,Tabla135[[#This Row],[Desplazamiento en la Matriz]]="Probabilidad"),AB949-(AB949*Tabla135[[#This Row],[Valor del control]]),AND(Tabla135[[#This Row],[No. de Control]]=1,Tabla135[[#This Row],[Desplazamiento en la Matriz]]="Impacto"),D950,AND(Tabla135[[#This Row],[No. de Control]]&gt;1,Tabla135[[#This Row],[Desplazamiento en la Matriz]]="Impacto"),AB949),""),"")</f>
        <v/>
      </c>
      <c r="AC950" s="310" t="str" cm="1">
        <f t="array" ref="AC950">IFERROR(IF(Tabla135[[#This Row],[Registro diligenciado]]=TRUE,_xlfn.IFS(AND(Tabla135[[#This Row],[No. de Control]]=1,Tabla135[[#This Row],[Desplazamiento en la Matriz]]="Impacto"),E950-(E950*Tabla135[[#This Row],[Valor del control]]),AND(Tabla135[[#This Row],[No. de Control]]&gt;1,Tabla135[[#This Row],[Desplazamiento en la Matriz]]="Impacto"),AC949-(AC949*Tabla135[[#This Row],[Valor del control]]),AND(Tabla135[[#This Row],[No. de Control]]=1,Tabla135[[#This Row],[Desplazamiento en la Matriz]]="Probabilidad"),E950,AND(Tabla135[[#This Row],[No. de Control]]&gt;1,Tabla135[[#This Row],[Desplazamiento en la Matriz]]="Probabilidad"),AC949),""),"")</f>
        <v/>
      </c>
      <c r="AD950" s="310">
        <f>IFERROR(_xlfn.MINIFS(Tabla135[Probabilidad residual],Tabla135[Id Riesgo],Tabla135[[#This Row],[Id Riesgo]]),"")</f>
        <v>0</v>
      </c>
      <c r="AE950" s="310">
        <f>IFERROR(_xlfn.MINIFS(Tabla135[Impacto residual],Tabla135[Id Riesgo],Tabla135[[#This Row],[Id Riesgo]]),"")</f>
        <v>0</v>
      </c>
      <c r="AF950" s="310" t="str" cm="1">
        <f t="array" ref="AF9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0" s="310" t="str" cm="1">
        <f t="array" ref="AG9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0" s="213"/>
      <c r="AJ950" s="801">
        <f>_xlfn.MINIFS(Tabla135[Probabilidad residual],Tabla135[Id Riesgo],Tabla135[[#This Row],[Id Riesgo]])</f>
        <v>0</v>
      </c>
      <c r="AK950" s="801">
        <f>_xlfn.MINIFS(Tabla135[Impacto residual],Tabla135[Id Riesgo],Tabla135[[#This Row],[Id Riesgo]])</f>
        <v>0</v>
      </c>
      <c r="AL950" s="801"/>
      <c r="AM950" s="801"/>
      <c r="AN950" s="213"/>
      <c r="AO950" s="213"/>
      <c r="AP950" s="213"/>
      <c r="AQ950" s="213"/>
      <c r="AR950" s="213"/>
      <c r="AS950" s="213"/>
      <c r="AT950" s="213"/>
      <c r="AU950" s="213"/>
      <c r="AV950" s="213"/>
      <c r="AW950" s="213"/>
      <c r="AX950" s="213"/>
      <c r="AY950" s="213"/>
    </row>
    <row r="951" spans="1:51" ht="14.6" x14ac:dyDescent="0.4">
      <c r="A951" s="783" t="str">
        <f>Tabla135[[#This Row],[Id Riesgo]]</f>
        <v>RC94</v>
      </c>
      <c r="B951" s="784" t="str">
        <f>Tabla135[[#This Row],[Riesgo]]</f>
        <v/>
      </c>
      <c r="C951" s="776" t="b">
        <f>Tabla135[[#This Row],[Identificado en paso 1 y 2?]]</f>
        <v>0</v>
      </c>
      <c r="D951" s="801" t="str">
        <f>_xlfn.XLOOKUP(Tabla135[[#This Row],[Id Riesgo]],Tabla13[Id Riesgo],Tabla13[Probabilidad],"",1)</f>
        <v/>
      </c>
      <c r="E951" s="801" t="str">
        <f>IF(C951=TRUE,_xlfn.XLOOKUP(Tabla135[[#This Row],[Id Riesgo]],Tabla13[Id Riesgo],Tabla13[Porcentaje Impacto],"",1),"")</f>
        <v/>
      </c>
      <c r="F951" s="290" t="str">
        <f t="shared" si="93"/>
        <v>RC94</v>
      </c>
      <c r="G951" s="414" t="b">
        <f>_xlfn.XLOOKUP(F951,Tabla13[Id Riesgo],Tabla13[Registro diligenciado],FALSE,1)</f>
        <v>0</v>
      </c>
      <c r="H951" s="290" t="str">
        <f>IF(G951,_xlfn.XLOOKUP(F951,Tabla6[Id Riesgo],Tabla6[DESCRIPCIÓN DEL RIESGO],FALSE,1),"")</f>
        <v/>
      </c>
      <c r="I951" s="327" t="str">
        <f>_xlfn.XLOOKUP(Tabla135[[#This Row],[Id Riesgo]],Tabla13[Id Riesgo],Tabla13[Probabilidad])</f>
        <v/>
      </c>
      <c r="J951" s="327" t="str">
        <f>_xlfn.XLOOKUP(Tabla135[[#This Row],[Id Riesgo]],Tabla13[Id Riesgo],Tabla13[Porcentaje Impacto],"",1)</f>
        <v/>
      </c>
      <c r="K951" s="311">
        <v>10</v>
      </c>
      <c r="L951" s="314"/>
      <c r="M951" s="314"/>
      <c r="N951" s="314"/>
      <c r="O951" s="295"/>
      <c r="P951" s="314"/>
      <c r="Q951" s="328" t="str">
        <f>_xlfn.TEXTJOIN(" ",TRUE,Tabla135[[#This Row],[Actividad - Acción ¿Qué?
Inicia con verbo]],Tabla135[[#This Row],[Complemento
(Observaciones o desviaciones)]])</f>
        <v/>
      </c>
      <c r="R951" s="295"/>
      <c r="S951" s="327" t="str">
        <f>_xlfn.XLOOKUP(Tabla135[[#This Row],[Tipo de control]],Tabla7[Tipo de control],Tabla7[Peso],"",1)</f>
        <v/>
      </c>
      <c r="T951" s="290" t="str">
        <f>_xlfn.XLOOKUP(Tabla135[[#This Row],[Tipo de control]],Tabla7[Tipo de control],Tabla7[Afectación matriz],"",1)</f>
        <v/>
      </c>
      <c r="U951" s="295"/>
      <c r="V951" s="327" t="str">
        <f>_xlfn.XLOOKUP(Tabla135[[#This Row],[Implementación]],Tabla11[Implementación],Tabla11[Peso],"",1)</f>
        <v/>
      </c>
      <c r="W951" s="295"/>
      <c r="X951" s="295"/>
      <c r="Y951" s="295"/>
      <c r="Z951" s="295"/>
      <c r="AA951" s="310" t="str">
        <f>IFERROR(Tabla135[[#This Row],[Peso del control]]+Tabla135[[#This Row],[Peso de la implementación]],"")</f>
        <v/>
      </c>
      <c r="AB951" s="310" t="str" cm="1">
        <f t="array" ref="AB951">IFERROR(IF(Tabla135[[#This Row],[Registro diligenciado]]=TRUE,_xlfn.IFS(AND(Tabla135[[#This Row],[No. de Control]]=1,Tabla135[[#This Row],[Desplazamiento en la Matriz]]="Probabilidad"),D951-(D951*Tabla135[[#This Row],[Valor del control]]),AND(Tabla135[[#This Row],[No. de Control]]&gt;1,Tabla135[[#This Row],[Desplazamiento en la Matriz]]="Probabilidad"),AB950-(AB950*Tabla135[[#This Row],[Valor del control]]),AND(Tabla135[[#This Row],[No. de Control]]=1,Tabla135[[#This Row],[Desplazamiento en la Matriz]]="Impacto"),D951,AND(Tabla135[[#This Row],[No. de Control]]&gt;1,Tabla135[[#This Row],[Desplazamiento en la Matriz]]="Impacto"),AB950),""),"")</f>
        <v/>
      </c>
      <c r="AC951" s="310" t="str" cm="1">
        <f t="array" ref="AC951">IFERROR(IF(Tabla135[[#This Row],[Registro diligenciado]]=TRUE,_xlfn.IFS(AND(Tabla135[[#This Row],[No. de Control]]=1,Tabla135[[#This Row],[Desplazamiento en la Matriz]]="Impacto"),E951-(E951*Tabla135[[#This Row],[Valor del control]]),AND(Tabla135[[#This Row],[No. de Control]]&gt;1,Tabla135[[#This Row],[Desplazamiento en la Matriz]]="Impacto"),AC950-(AC950*Tabla135[[#This Row],[Valor del control]]),AND(Tabla135[[#This Row],[No. de Control]]=1,Tabla135[[#This Row],[Desplazamiento en la Matriz]]="Probabilidad"),E951,AND(Tabla135[[#This Row],[No. de Control]]&gt;1,Tabla135[[#This Row],[Desplazamiento en la Matriz]]="Probabilidad"),AC950),""),"")</f>
        <v/>
      </c>
      <c r="AD951" s="310">
        <f>IFERROR(_xlfn.MINIFS(Tabla135[Probabilidad residual],Tabla135[Id Riesgo],Tabla135[[#This Row],[Id Riesgo]]),"")</f>
        <v>0</v>
      </c>
      <c r="AE951" s="310">
        <f>IFERROR(_xlfn.MINIFS(Tabla135[Impacto residual],Tabla135[Id Riesgo],Tabla135[[#This Row],[Id Riesgo]]),"")</f>
        <v>0</v>
      </c>
      <c r="AF951" s="310" t="str" cm="1">
        <f t="array" ref="AF9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1" s="310" t="str" cm="1">
        <f t="array" ref="AG9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1" s="213"/>
      <c r="AJ951" s="801">
        <f>_xlfn.MINIFS(Tabla135[Probabilidad residual],Tabla135[Id Riesgo],Tabla135[[#This Row],[Id Riesgo]])</f>
        <v>0</v>
      </c>
      <c r="AK951" s="801">
        <f>_xlfn.MINIFS(Tabla135[Impacto residual],Tabla135[Id Riesgo],Tabla135[[#This Row],[Id Riesgo]])</f>
        <v>0</v>
      </c>
      <c r="AL951" s="801"/>
      <c r="AM951" s="801"/>
      <c r="AN951" s="213"/>
      <c r="AO951" s="213"/>
      <c r="AP951" s="213"/>
      <c r="AQ951" s="213"/>
      <c r="AR951" s="213"/>
      <c r="AS951" s="213"/>
      <c r="AT951" s="213"/>
      <c r="AU951" s="213"/>
      <c r="AV951" s="213"/>
      <c r="AW951" s="213"/>
      <c r="AX951" s="213"/>
      <c r="AY951" s="213"/>
    </row>
    <row r="952" spans="1:51" ht="14.6" x14ac:dyDescent="0.4">
      <c r="A952" s="783" t="str">
        <f>Tabla135[[#This Row],[Id Riesgo]]</f>
        <v>RC95</v>
      </c>
      <c r="B952" s="784" t="str">
        <f>Tabla135[[#This Row],[Riesgo]]</f>
        <v/>
      </c>
      <c r="C952" s="776" t="b">
        <f>Tabla135[[#This Row],[Identificado en paso 1 y 2?]]</f>
        <v>0</v>
      </c>
      <c r="D952" s="801" t="str">
        <f>_xlfn.XLOOKUP(Tabla135[[#This Row],[Id Riesgo]],Tabla13[Id Riesgo],Tabla13[Probabilidad],"",1)</f>
        <v/>
      </c>
      <c r="E952" s="801" t="str">
        <f>IF(C952=TRUE,_xlfn.XLOOKUP(Tabla135[[#This Row],[Id Riesgo]],Tabla13[Id Riesgo],Tabla13[Porcentaje Impacto],"",1),"")</f>
        <v/>
      </c>
      <c r="F952" s="290" t="s">
        <v>686</v>
      </c>
      <c r="G952" s="414" t="b">
        <f>_xlfn.XLOOKUP(F952,Tabla13[Id Riesgo],Tabla13[Registro diligenciado],FALSE,1)</f>
        <v>0</v>
      </c>
      <c r="H952" s="290" t="str">
        <f>IF(G952,_xlfn.XLOOKUP(F952,Tabla6[Id Riesgo],Tabla6[DESCRIPCIÓN DEL RIESGO],FALSE,1),"")</f>
        <v/>
      </c>
      <c r="I952" s="327" t="str">
        <f>_xlfn.XLOOKUP(Tabla135[[#This Row],[Id Riesgo]],Tabla13[Id Riesgo],Tabla13[Probabilidad])</f>
        <v/>
      </c>
      <c r="J952" s="327" t="str">
        <f>_xlfn.XLOOKUP(Tabla135[[#This Row],[Id Riesgo]],Tabla13[Id Riesgo],Tabla13[Porcentaje Impacto],"",1)</f>
        <v/>
      </c>
      <c r="K952" s="311">
        <v>1</v>
      </c>
      <c r="L952" s="314"/>
      <c r="M952" s="314"/>
      <c r="N952" s="314"/>
      <c r="O952" s="295"/>
      <c r="P952" s="314"/>
      <c r="Q952" s="328" t="str">
        <f>_xlfn.TEXTJOIN(" ",TRUE,Tabla135[[#This Row],[Actividad - Acción ¿Qué?
Inicia con verbo]],Tabla135[[#This Row],[Complemento
(Observaciones o desviaciones)]])</f>
        <v/>
      </c>
      <c r="R952" s="295"/>
      <c r="S952" s="327" t="str">
        <f>_xlfn.XLOOKUP(Tabla135[[#This Row],[Tipo de control]],Tabla7[Tipo de control],Tabla7[Peso],"",1)</f>
        <v/>
      </c>
      <c r="T952" s="290" t="str">
        <f>_xlfn.XLOOKUP(Tabla135[[#This Row],[Tipo de control]],Tabla7[Tipo de control],Tabla7[Afectación matriz],"",1)</f>
        <v/>
      </c>
      <c r="U952" s="295"/>
      <c r="V952" s="327" t="str">
        <f>_xlfn.XLOOKUP(Tabla135[[#This Row],[Implementación]],Tabla11[Implementación],Tabla11[Peso],"",1)</f>
        <v/>
      </c>
      <c r="W952" s="295"/>
      <c r="X952" s="295"/>
      <c r="Y952" s="295"/>
      <c r="Z952" s="295"/>
      <c r="AA952" s="310" t="str">
        <f>IFERROR(Tabla135[[#This Row],[Peso del control]]+Tabla135[[#This Row],[Peso de la implementación]],"")</f>
        <v/>
      </c>
      <c r="AB952" s="310" t="str" cm="1">
        <f t="array" ref="AB952">IFERROR(IF(Tabla135[[#This Row],[Registro diligenciado]]=TRUE,_xlfn.IFS(AND(Tabla135[[#This Row],[No. de Control]]=1,Tabla135[[#This Row],[Desplazamiento en la Matriz]]="Probabilidad"),D952-(D952*Tabla135[[#This Row],[Valor del control]]),AND(Tabla135[[#This Row],[No. de Control]]&gt;1,Tabla135[[#This Row],[Desplazamiento en la Matriz]]="Probabilidad"),AB951-(AB951*Tabla135[[#This Row],[Valor del control]]),AND(Tabla135[[#This Row],[No. de Control]]=1,Tabla135[[#This Row],[Desplazamiento en la Matriz]]="Impacto"),D952,AND(Tabla135[[#This Row],[No. de Control]]&gt;1,Tabla135[[#This Row],[Desplazamiento en la Matriz]]="Impacto"),AB951),""),"")</f>
        <v/>
      </c>
      <c r="AC952" s="310" t="str" cm="1">
        <f t="array" ref="AC952">IFERROR(IF(Tabla135[[#This Row],[Registro diligenciado]]=TRUE,_xlfn.IFS(AND(Tabla135[[#This Row],[No. de Control]]=1,Tabla135[[#This Row],[Desplazamiento en la Matriz]]="Impacto"),E952-(E952*Tabla135[[#This Row],[Valor del control]]),AND(Tabla135[[#This Row],[No. de Control]]&gt;1,Tabla135[[#This Row],[Desplazamiento en la Matriz]]="Impacto"),AC951-(AC951*Tabla135[[#This Row],[Valor del control]]),AND(Tabla135[[#This Row],[No. de Control]]=1,Tabla135[[#This Row],[Desplazamiento en la Matriz]]="Probabilidad"),E952,AND(Tabla135[[#This Row],[No. de Control]]&gt;1,Tabla135[[#This Row],[Desplazamiento en la Matriz]]="Probabilidad"),AC951),""),"")</f>
        <v/>
      </c>
      <c r="AD952" s="310">
        <f>IFERROR(_xlfn.MINIFS(Tabla135[Probabilidad residual],Tabla135[Id Riesgo],Tabla135[[#This Row],[Id Riesgo]]),"")</f>
        <v>0</v>
      </c>
      <c r="AE952" s="310">
        <f>IFERROR(_xlfn.MINIFS(Tabla135[Impacto residual],Tabla135[Id Riesgo],Tabla135[[#This Row],[Id Riesgo]]),"")</f>
        <v>0</v>
      </c>
      <c r="AF952" s="310" t="str" cm="1">
        <f t="array" ref="AF9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2" s="310" t="str" cm="1">
        <f t="array" ref="AG9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2" s="213"/>
      <c r="AJ952" s="801">
        <f>_xlfn.MINIFS(Tabla135[Probabilidad residual],Tabla135[Id Riesgo],Tabla135[[#This Row],[Id Riesgo]])</f>
        <v>0</v>
      </c>
      <c r="AK952" s="801">
        <f>_xlfn.MINIFS(Tabla135[Impacto residual],Tabla135[Id Riesgo],Tabla135[[#This Row],[Id Riesgo]])</f>
        <v>0</v>
      </c>
      <c r="AL952" s="801" t="str" cm="1">
        <f t="array" ref="AL952">IFERROR(_xlfn.IFS(AND(AJ952&gt;=CONFIGURACIÓN!$BF$6,AJ952&lt;=CONFIGURACIÓN!$BG$6),CONFIGURACIÓN!$BE$6,AND(AJ952&gt;=CONFIGURACIÓN!$BF$7,AJ952&lt;=CONFIGURACIÓN!$BG$7),CONFIGURACIÓN!$BE$7,AND(AJ952&gt;=CONFIGURACIÓN!$BF$8,AJ952&lt;=CONFIGURACIÓN!$BG$8),CONFIGURACIÓN!$BE$8,AND(AJ952&gt;=CONFIGURACIÓN!$BF$9,AJ952&lt;=CONFIGURACIÓN!$BG$9),CONFIGURACIÓN!$BE$9,AND(AJ952&gt;=CONFIGURACIÓN!$BF$10,AJ952&lt;=CONFIGURACIÓN!$BG$10),CONFIGURACIÓN!$BE$10),"")</f>
        <v/>
      </c>
      <c r="AM952" s="801" t="str" cm="1">
        <f t="array" ref="AM952">IFERROR(_xlfn.IFS(AND(AK952&gt;=CONFIGURACIÓN!$BJ$6,AK952&lt;=CONFIGURACIÓN!$BK$6),CONFIGURACIÓN!$BI$6,AND(AK952&gt;=CONFIGURACIÓN!$BJ$7,AK952&lt;=CONFIGURACIÓN!$BK$7),CONFIGURACIÓN!$BI$7,AND(AK952&gt;=CONFIGURACIÓN!$BJ$8,AK952&lt;=CONFIGURACIÓN!$BK$8),CONFIGURACIÓN!$BI$8,AND(AK952&gt;=CONFIGURACIÓN!$BJ$9,AK952&lt;=CONFIGURACIÓN!$BK$9),CONFIGURACIÓN!$BI$9,AND(AK952&gt;=CONFIGURACIÓN!$BJ$10,AK952&lt;=CONFIGURACIÓN!$BK$10),CONFIGURACIÓN!$BI$10),"")</f>
        <v/>
      </c>
      <c r="AN952" s="213"/>
      <c r="AO952" s="213"/>
      <c r="AP952" s="213"/>
      <c r="AQ952" s="213"/>
      <c r="AR952" s="213"/>
      <c r="AS952" s="213"/>
      <c r="AT952" s="213"/>
      <c r="AU952" s="213"/>
      <c r="AV952" s="213"/>
      <c r="AW952" s="213"/>
      <c r="AX952" s="213"/>
      <c r="AY952" s="213"/>
    </row>
    <row r="953" spans="1:51" ht="14.6" x14ac:dyDescent="0.4">
      <c r="A953" s="783" t="str">
        <f>Tabla135[[#This Row],[Id Riesgo]]</f>
        <v>RC95</v>
      </c>
      <c r="B953" s="784" t="str">
        <f>Tabla135[[#This Row],[Riesgo]]</f>
        <v/>
      </c>
      <c r="C953" s="776" t="b">
        <f>Tabla135[[#This Row],[Identificado en paso 1 y 2?]]</f>
        <v>0</v>
      </c>
      <c r="D953" s="801" t="str">
        <f>_xlfn.XLOOKUP(Tabla135[[#This Row],[Id Riesgo]],Tabla13[Id Riesgo],Tabla13[Probabilidad],"",1)</f>
        <v/>
      </c>
      <c r="E953" s="801" t="str">
        <f>IF(C953=TRUE,_xlfn.XLOOKUP(Tabla135[[#This Row],[Id Riesgo]],Tabla13[Id Riesgo],Tabla13[Porcentaje Impacto],"",1),"")</f>
        <v/>
      </c>
      <c r="F953" s="290" t="str">
        <f t="shared" ref="F953:F961" si="94">F952</f>
        <v>RC95</v>
      </c>
      <c r="G953" s="414" t="b">
        <f>_xlfn.XLOOKUP(F953,Tabla13[Id Riesgo],Tabla13[Registro diligenciado],FALSE,1)</f>
        <v>0</v>
      </c>
      <c r="H953" s="290" t="str">
        <f>IF(G953,_xlfn.XLOOKUP(F953,Tabla6[Id Riesgo],Tabla6[DESCRIPCIÓN DEL RIESGO],FALSE,1),"")</f>
        <v/>
      </c>
      <c r="I953" s="327" t="str">
        <f>_xlfn.XLOOKUP(Tabla135[[#This Row],[Id Riesgo]],Tabla13[Id Riesgo],Tabla13[Probabilidad])</f>
        <v/>
      </c>
      <c r="J953" s="327" t="str">
        <f>_xlfn.XLOOKUP(Tabla135[[#This Row],[Id Riesgo]],Tabla13[Id Riesgo],Tabla13[Porcentaje Impacto],"",1)</f>
        <v/>
      </c>
      <c r="K953" s="311">
        <v>2</v>
      </c>
      <c r="L953" s="314"/>
      <c r="M953" s="314"/>
      <c r="N953" s="314"/>
      <c r="O953" s="295"/>
      <c r="P953" s="314"/>
      <c r="Q953" s="328" t="str">
        <f>_xlfn.TEXTJOIN(" ",TRUE,Tabla135[[#This Row],[Actividad - Acción ¿Qué?
Inicia con verbo]],Tabla135[[#This Row],[Complemento
(Observaciones o desviaciones)]])</f>
        <v/>
      </c>
      <c r="R953" s="295"/>
      <c r="S953" s="327" t="str">
        <f>_xlfn.XLOOKUP(Tabla135[[#This Row],[Tipo de control]],Tabla7[Tipo de control],Tabla7[Peso],"",1)</f>
        <v/>
      </c>
      <c r="T953" s="290" t="str">
        <f>_xlfn.XLOOKUP(Tabla135[[#This Row],[Tipo de control]],Tabla7[Tipo de control],Tabla7[Afectación matriz],"",1)</f>
        <v/>
      </c>
      <c r="U953" s="295"/>
      <c r="V953" s="327" t="str">
        <f>_xlfn.XLOOKUP(Tabla135[[#This Row],[Implementación]],Tabla11[Implementación],Tabla11[Peso],"",1)</f>
        <v/>
      </c>
      <c r="W953" s="295"/>
      <c r="X953" s="295"/>
      <c r="Y953" s="295"/>
      <c r="Z953" s="295"/>
      <c r="AA953" s="310" t="str">
        <f>IFERROR(Tabla135[[#This Row],[Peso del control]]+Tabla135[[#This Row],[Peso de la implementación]],"")</f>
        <v/>
      </c>
      <c r="AB953" s="310" t="str" cm="1">
        <f t="array" ref="AB953">IFERROR(IF(Tabla135[[#This Row],[Registro diligenciado]]=TRUE,_xlfn.IFS(AND(Tabla135[[#This Row],[No. de Control]]=1,Tabla135[[#This Row],[Desplazamiento en la Matriz]]="Probabilidad"),D953-(D953*Tabla135[[#This Row],[Valor del control]]),AND(Tabla135[[#This Row],[No. de Control]]&gt;1,Tabla135[[#This Row],[Desplazamiento en la Matriz]]="Probabilidad"),AB952-(AB952*Tabla135[[#This Row],[Valor del control]]),AND(Tabla135[[#This Row],[No. de Control]]=1,Tabla135[[#This Row],[Desplazamiento en la Matriz]]="Impacto"),D953,AND(Tabla135[[#This Row],[No. de Control]]&gt;1,Tabla135[[#This Row],[Desplazamiento en la Matriz]]="Impacto"),AB952),""),"")</f>
        <v/>
      </c>
      <c r="AC953" s="310" t="str" cm="1">
        <f t="array" ref="AC953">IFERROR(IF(Tabla135[[#This Row],[Registro diligenciado]]=TRUE,_xlfn.IFS(AND(Tabla135[[#This Row],[No. de Control]]=1,Tabla135[[#This Row],[Desplazamiento en la Matriz]]="Impacto"),E953-(E953*Tabla135[[#This Row],[Valor del control]]),AND(Tabla135[[#This Row],[No. de Control]]&gt;1,Tabla135[[#This Row],[Desplazamiento en la Matriz]]="Impacto"),AC952-(AC952*Tabla135[[#This Row],[Valor del control]]),AND(Tabla135[[#This Row],[No. de Control]]=1,Tabla135[[#This Row],[Desplazamiento en la Matriz]]="Probabilidad"),E953,AND(Tabla135[[#This Row],[No. de Control]]&gt;1,Tabla135[[#This Row],[Desplazamiento en la Matriz]]="Probabilidad"),AC952),""),"")</f>
        <v/>
      </c>
      <c r="AD953" s="310">
        <f>IFERROR(_xlfn.MINIFS(Tabla135[Probabilidad residual],Tabla135[Id Riesgo],Tabla135[[#This Row],[Id Riesgo]]),"")</f>
        <v>0</v>
      </c>
      <c r="AE953" s="310">
        <f>IFERROR(_xlfn.MINIFS(Tabla135[Impacto residual],Tabla135[Id Riesgo],Tabla135[[#This Row],[Id Riesgo]]),"")</f>
        <v>0</v>
      </c>
      <c r="AF953" s="310" t="str" cm="1">
        <f t="array" ref="AF9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3" s="310" t="str" cm="1">
        <f t="array" ref="AG9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3" s="213"/>
      <c r="AJ953" s="801">
        <f>_xlfn.MINIFS(Tabla135[Probabilidad residual],Tabla135[Id Riesgo],Tabla135[[#This Row],[Id Riesgo]])</f>
        <v>0</v>
      </c>
      <c r="AK953" s="801">
        <f>_xlfn.MINIFS(Tabla135[Impacto residual],Tabla135[Id Riesgo],Tabla135[[#This Row],[Id Riesgo]])</f>
        <v>0</v>
      </c>
      <c r="AL953" s="801"/>
      <c r="AM953" s="801"/>
      <c r="AN953" s="213"/>
      <c r="AO953" s="213"/>
      <c r="AP953" s="213"/>
      <c r="AQ953" s="213"/>
      <c r="AR953" s="213"/>
      <c r="AS953" s="213"/>
      <c r="AT953" s="213"/>
      <c r="AU953" s="213"/>
      <c r="AV953" s="213"/>
      <c r="AW953" s="213"/>
      <c r="AX953" s="213"/>
      <c r="AY953" s="213"/>
    </row>
    <row r="954" spans="1:51" ht="14.6" x14ac:dyDescent="0.4">
      <c r="A954" s="783" t="str">
        <f>Tabla135[[#This Row],[Id Riesgo]]</f>
        <v>RC95</v>
      </c>
      <c r="B954" s="784" t="str">
        <f>Tabla135[[#This Row],[Riesgo]]</f>
        <v/>
      </c>
      <c r="C954" s="776" t="b">
        <f>Tabla135[[#This Row],[Identificado en paso 1 y 2?]]</f>
        <v>0</v>
      </c>
      <c r="D954" s="801" t="str">
        <f>_xlfn.XLOOKUP(Tabla135[[#This Row],[Id Riesgo]],Tabla13[Id Riesgo],Tabla13[Probabilidad],"",1)</f>
        <v/>
      </c>
      <c r="E954" s="801" t="str">
        <f>IF(C954=TRUE,_xlfn.XLOOKUP(Tabla135[[#This Row],[Id Riesgo]],Tabla13[Id Riesgo],Tabla13[Porcentaje Impacto],"",1),"")</f>
        <v/>
      </c>
      <c r="F954" s="290" t="str">
        <f t="shared" si="94"/>
        <v>RC95</v>
      </c>
      <c r="G954" s="414" t="b">
        <f>_xlfn.XLOOKUP(F954,Tabla13[Id Riesgo],Tabla13[Registro diligenciado],FALSE,1)</f>
        <v>0</v>
      </c>
      <c r="H954" s="290" t="str">
        <f>IF(G954,_xlfn.XLOOKUP(F954,Tabla6[Id Riesgo],Tabla6[DESCRIPCIÓN DEL RIESGO],FALSE,1),"")</f>
        <v/>
      </c>
      <c r="I954" s="327" t="str">
        <f>_xlfn.XLOOKUP(Tabla135[[#This Row],[Id Riesgo]],Tabla13[Id Riesgo],Tabla13[Probabilidad])</f>
        <v/>
      </c>
      <c r="J954" s="327" t="str">
        <f>_xlfn.XLOOKUP(Tabla135[[#This Row],[Id Riesgo]],Tabla13[Id Riesgo],Tabla13[Porcentaje Impacto],"",1)</f>
        <v/>
      </c>
      <c r="K954" s="311">
        <v>3</v>
      </c>
      <c r="L954" s="314"/>
      <c r="M954" s="314"/>
      <c r="N954" s="314"/>
      <c r="O954" s="295"/>
      <c r="P954" s="314"/>
      <c r="Q954" s="328" t="str">
        <f>_xlfn.TEXTJOIN(" ",TRUE,Tabla135[[#This Row],[Actividad - Acción ¿Qué?
Inicia con verbo]],Tabla135[[#This Row],[Complemento
(Observaciones o desviaciones)]])</f>
        <v/>
      </c>
      <c r="R954" s="295"/>
      <c r="S954" s="327" t="str">
        <f>_xlfn.XLOOKUP(Tabla135[[#This Row],[Tipo de control]],Tabla7[Tipo de control],Tabla7[Peso],"",1)</f>
        <v/>
      </c>
      <c r="T954" s="290" t="str">
        <f>_xlfn.XLOOKUP(Tabla135[[#This Row],[Tipo de control]],Tabla7[Tipo de control],Tabla7[Afectación matriz],"",1)</f>
        <v/>
      </c>
      <c r="U954" s="295"/>
      <c r="V954" s="327" t="str">
        <f>_xlfn.XLOOKUP(Tabla135[[#This Row],[Implementación]],Tabla11[Implementación],Tabla11[Peso],"",1)</f>
        <v/>
      </c>
      <c r="W954" s="295"/>
      <c r="X954" s="295"/>
      <c r="Y954" s="295"/>
      <c r="Z954" s="295"/>
      <c r="AA954" s="310" t="str">
        <f>IFERROR(Tabla135[[#This Row],[Peso del control]]+Tabla135[[#This Row],[Peso de la implementación]],"")</f>
        <v/>
      </c>
      <c r="AB954" s="310" t="str" cm="1">
        <f t="array" ref="AB954">IFERROR(IF(Tabla135[[#This Row],[Registro diligenciado]]=TRUE,_xlfn.IFS(AND(Tabla135[[#This Row],[No. de Control]]=1,Tabla135[[#This Row],[Desplazamiento en la Matriz]]="Probabilidad"),D954-(D954*Tabla135[[#This Row],[Valor del control]]),AND(Tabla135[[#This Row],[No. de Control]]&gt;1,Tabla135[[#This Row],[Desplazamiento en la Matriz]]="Probabilidad"),AB953-(AB953*Tabla135[[#This Row],[Valor del control]]),AND(Tabla135[[#This Row],[No. de Control]]=1,Tabla135[[#This Row],[Desplazamiento en la Matriz]]="Impacto"),D954,AND(Tabla135[[#This Row],[No. de Control]]&gt;1,Tabla135[[#This Row],[Desplazamiento en la Matriz]]="Impacto"),AB953),""),"")</f>
        <v/>
      </c>
      <c r="AC954" s="310" t="str" cm="1">
        <f t="array" ref="AC954">IFERROR(IF(Tabla135[[#This Row],[Registro diligenciado]]=TRUE,_xlfn.IFS(AND(Tabla135[[#This Row],[No. de Control]]=1,Tabla135[[#This Row],[Desplazamiento en la Matriz]]="Impacto"),E954-(E954*Tabla135[[#This Row],[Valor del control]]),AND(Tabla135[[#This Row],[No. de Control]]&gt;1,Tabla135[[#This Row],[Desplazamiento en la Matriz]]="Impacto"),AC953-(AC953*Tabla135[[#This Row],[Valor del control]]),AND(Tabla135[[#This Row],[No. de Control]]=1,Tabla135[[#This Row],[Desplazamiento en la Matriz]]="Probabilidad"),E954,AND(Tabla135[[#This Row],[No. de Control]]&gt;1,Tabla135[[#This Row],[Desplazamiento en la Matriz]]="Probabilidad"),AC953),""),"")</f>
        <v/>
      </c>
      <c r="AD954" s="310">
        <f>IFERROR(_xlfn.MINIFS(Tabla135[Probabilidad residual],Tabla135[Id Riesgo],Tabla135[[#This Row],[Id Riesgo]]),"")</f>
        <v>0</v>
      </c>
      <c r="AE954" s="310">
        <f>IFERROR(_xlfn.MINIFS(Tabla135[Impacto residual],Tabla135[Id Riesgo],Tabla135[[#This Row],[Id Riesgo]]),"")</f>
        <v>0</v>
      </c>
      <c r="AF954" s="310" t="str" cm="1">
        <f t="array" ref="AF9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4" s="310" t="str" cm="1">
        <f t="array" ref="AG9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4" s="213"/>
      <c r="AJ954" s="801">
        <f>_xlfn.MINIFS(Tabla135[Probabilidad residual],Tabla135[Id Riesgo],Tabla135[[#This Row],[Id Riesgo]])</f>
        <v>0</v>
      </c>
      <c r="AK954" s="801">
        <f>_xlfn.MINIFS(Tabla135[Impacto residual],Tabla135[Id Riesgo],Tabla135[[#This Row],[Id Riesgo]])</f>
        <v>0</v>
      </c>
      <c r="AL954" s="801"/>
      <c r="AM954" s="801"/>
      <c r="AN954" s="213"/>
      <c r="AO954" s="213"/>
      <c r="AP954" s="213"/>
      <c r="AQ954" s="213"/>
      <c r="AR954" s="213"/>
      <c r="AS954" s="213"/>
      <c r="AT954" s="213"/>
      <c r="AU954" s="213"/>
      <c r="AV954" s="213"/>
      <c r="AW954" s="213"/>
      <c r="AX954" s="213"/>
      <c r="AY954" s="213"/>
    </row>
    <row r="955" spans="1:51" ht="14.6" x14ac:dyDescent="0.4">
      <c r="A955" s="783" t="str">
        <f>Tabla135[[#This Row],[Id Riesgo]]</f>
        <v>RC95</v>
      </c>
      <c r="B955" s="784" t="str">
        <f>Tabla135[[#This Row],[Riesgo]]</f>
        <v/>
      </c>
      <c r="C955" s="776" t="b">
        <f>Tabla135[[#This Row],[Identificado en paso 1 y 2?]]</f>
        <v>0</v>
      </c>
      <c r="D955" s="801" t="str">
        <f>_xlfn.XLOOKUP(Tabla135[[#This Row],[Id Riesgo]],Tabla13[Id Riesgo],Tabla13[Probabilidad],"",1)</f>
        <v/>
      </c>
      <c r="E955" s="801" t="str">
        <f>IF(C955=TRUE,_xlfn.XLOOKUP(Tabla135[[#This Row],[Id Riesgo]],Tabla13[Id Riesgo],Tabla13[Porcentaje Impacto],"",1),"")</f>
        <v/>
      </c>
      <c r="F955" s="290" t="str">
        <f t="shared" si="94"/>
        <v>RC95</v>
      </c>
      <c r="G955" s="414" t="b">
        <f>_xlfn.XLOOKUP(F955,Tabla13[Id Riesgo],Tabla13[Registro diligenciado],FALSE,1)</f>
        <v>0</v>
      </c>
      <c r="H955" s="290" t="str">
        <f>IF(G955,_xlfn.XLOOKUP(F955,Tabla6[Id Riesgo],Tabla6[DESCRIPCIÓN DEL RIESGO],FALSE,1),"")</f>
        <v/>
      </c>
      <c r="I955" s="327" t="str">
        <f>_xlfn.XLOOKUP(Tabla135[[#This Row],[Id Riesgo]],Tabla13[Id Riesgo],Tabla13[Probabilidad])</f>
        <v/>
      </c>
      <c r="J955" s="327" t="str">
        <f>_xlfn.XLOOKUP(Tabla135[[#This Row],[Id Riesgo]],Tabla13[Id Riesgo],Tabla13[Porcentaje Impacto],"",1)</f>
        <v/>
      </c>
      <c r="K955" s="311">
        <v>4</v>
      </c>
      <c r="L955" s="314"/>
      <c r="M955" s="314"/>
      <c r="N955" s="314"/>
      <c r="O955" s="295"/>
      <c r="P955" s="314"/>
      <c r="Q955" s="328" t="str">
        <f>_xlfn.TEXTJOIN(" ",TRUE,Tabla135[[#This Row],[Actividad - Acción ¿Qué?
Inicia con verbo]],Tabla135[[#This Row],[Complemento
(Observaciones o desviaciones)]])</f>
        <v/>
      </c>
      <c r="R955" s="295"/>
      <c r="S955" s="327" t="str">
        <f>_xlfn.XLOOKUP(Tabla135[[#This Row],[Tipo de control]],Tabla7[Tipo de control],Tabla7[Peso],"",1)</f>
        <v/>
      </c>
      <c r="T955" s="290" t="str">
        <f>_xlfn.XLOOKUP(Tabla135[[#This Row],[Tipo de control]],Tabla7[Tipo de control],Tabla7[Afectación matriz],"",1)</f>
        <v/>
      </c>
      <c r="U955" s="295"/>
      <c r="V955" s="327" t="str">
        <f>_xlfn.XLOOKUP(Tabla135[[#This Row],[Implementación]],Tabla11[Implementación],Tabla11[Peso],"",1)</f>
        <v/>
      </c>
      <c r="W955" s="295"/>
      <c r="X955" s="295"/>
      <c r="Y955" s="295"/>
      <c r="Z955" s="295"/>
      <c r="AA955" s="310" t="str">
        <f>IFERROR(Tabla135[[#This Row],[Peso del control]]+Tabla135[[#This Row],[Peso de la implementación]],"")</f>
        <v/>
      </c>
      <c r="AB955" s="310" t="str" cm="1">
        <f t="array" ref="AB955">IFERROR(IF(Tabla135[[#This Row],[Registro diligenciado]]=TRUE,_xlfn.IFS(AND(Tabla135[[#This Row],[No. de Control]]=1,Tabla135[[#This Row],[Desplazamiento en la Matriz]]="Probabilidad"),D955-(D955*Tabla135[[#This Row],[Valor del control]]),AND(Tabla135[[#This Row],[No. de Control]]&gt;1,Tabla135[[#This Row],[Desplazamiento en la Matriz]]="Probabilidad"),AB954-(AB954*Tabla135[[#This Row],[Valor del control]]),AND(Tabla135[[#This Row],[No. de Control]]=1,Tabla135[[#This Row],[Desplazamiento en la Matriz]]="Impacto"),D955,AND(Tabla135[[#This Row],[No. de Control]]&gt;1,Tabla135[[#This Row],[Desplazamiento en la Matriz]]="Impacto"),AB954),""),"")</f>
        <v/>
      </c>
      <c r="AC955" s="310" t="str" cm="1">
        <f t="array" ref="AC955">IFERROR(IF(Tabla135[[#This Row],[Registro diligenciado]]=TRUE,_xlfn.IFS(AND(Tabla135[[#This Row],[No. de Control]]=1,Tabla135[[#This Row],[Desplazamiento en la Matriz]]="Impacto"),E955-(E955*Tabla135[[#This Row],[Valor del control]]),AND(Tabla135[[#This Row],[No. de Control]]&gt;1,Tabla135[[#This Row],[Desplazamiento en la Matriz]]="Impacto"),AC954-(AC954*Tabla135[[#This Row],[Valor del control]]),AND(Tabla135[[#This Row],[No. de Control]]=1,Tabla135[[#This Row],[Desplazamiento en la Matriz]]="Probabilidad"),E955,AND(Tabla135[[#This Row],[No. de Control]]&gt;1,Tabla135[[#This Row],[Desplazamiento en la Matriz]]="Probabilidad"),AC954),""),"")</f>
        <v/>
      </c>
      <c r="AD955" s="310">
        <f>IFERROR(_xlfn.MINIFS(Tabla135[Probabilidad residual],Tabla135[Id Riesgo],Tabla135[[#This Row],[Id Riesgo]]),"")</f>
        <v>0</v>
      </c>
      <c r="AE955" s="310">
        <f>IFERROR(_xlfn.MINIFS(Tabla135[Impacto residual],Tabla135[Id Riesgo],Tabla135[[#This Row],[Id Riesgo]]),"")</f>
        <v>0</v>
      </c>
      <c r="AF955" s="310" t="str" cm="1">
        <f t="array" ref="AF9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5" s="310" t="str" cm="1">
        <f t="array" ref="AG9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5" s="213"/>
      <c r="AJ955" s="801">
        <f>_xlfn.MINIFS(Tabla135[Probabilidad residual],Tabla135[Id Riesgo],Tabla135[[#This Row],[Id Riesgo]])</f>
        <v>0</v>
      </c>
      <c r="AK955" s="801">
        <f>_xlfn.MINIFS(Tabla135[Impacto residual],Tabla135[Id Riesgo],Tabla135[[#This Row],[Id Riesgo]])</f>
        <v>0</v>
      </c>
      <c r="AL955" s="801"/>
      <c r="AM955" s="801"/>
      <c r="AN955" s="213"/>
      <c r="AO955" s="213"/>
      <c r="AP955" s="213"/>
      <c r="AQ955" s="213"/>
      <c r="AR955" s="213"/>
      <c r="AS955" s="213"/>
      <c r="AT955" s="213"/>
      <c r="AU955" s="213"/>
      <c r="AV955" s="213"/>
      <c r="AW955" s="213"/>
      <c r="AX955" s="213"/>
      <c r="AY955" s="213"/>
    </row>
    <row r="956" spans="1:51" ht="14.6" x14ac:dyDescent="0.4">
      <c r="A956" s="783" t="str">
        <f>Tabla135[[#This Row],[Id Riesgo]]</f>
        <v>RC95</v>
      </c>
      <c r="B956" s="784" t="str">
        <f>Tabla135[[#This Row],[Riesgo]]</f>
        <v/>
      </c>
      <c r="C956" s="776" t="b">
        <f>Tabla135[[#This Row],[Identificado en paso 1 y 2?]]</f>
        <v>0</v>
      </c>
      <c r="D956" s="801" t="str">
        <f>_xlfn.XLOOKUP(Tabla135[[#This Row],[Id Riesgo]],Tabla13[Id Riesgo],Tabla13[Probabilidad],"",1)</f>
        <v/>
      </c>
      <c r="E956" s="801" t="str">
        <f>IF(C956=TRUE,_xlfn.XLOOKUP(Tabla135[[#This Row],[Id Riesgo]],Tabla13[Id Riesgo],Tabla13[Porcentaje Impacto],"",1),"")</f>
        <v/>
      </c>
      <c r="F956" s="290" t="str">
        <f t="shared" si="94"/>
        <v>RC95</v>
      </c>
      <c r="G956" s="414" t="b">
        <f>_xlfn.XLOOKUP(F956,Tabla13[Id Riesgo],Tabla13[Registro diligenciado],FALSE,1)</f>
        <v>0</v>
      </c>
      <c r="H956" s="290" t="str">
        <f>IF(G956,_xlfn.XLOOKUP(F956,Tabla6[Id Riesgo],Tabla6[DESCRIPCIÓN DEL RIESGO],FALSE,1),"")</f>
        <v/>
      </c>
      <c r="I956" s="327" t="str">
        <f>_xlfn.XLOOKUP(Tabla135[[#This Row],[Id Riesgo]],Tabla13[Id Riesgo],Tabla13[Probabilidad])</f>
        <v/>
      </c>
      <c r="J956" s="327" t="str">
        <f>_xlfn.XLOOKUP(Tabla135[[#This Row],[Id Riesgo]],Tabla13[Id Riesgo],Tabla13[Porcentaje Impacto],"",1)</f>
        <v/>
      </c>
      <c r="K956" s="311">
        <v>5</v>
      </c>
      <c r="L956" s="314"/>
      <c r="M956" s="314"/>
      <c r="N956" s="314"/>
      <c r="O956" s="295"/>
      <c r="P956" s="314"/>
      <c r="Q956" s="328" t="str">
        <f>_xlfn.TEXTJOIN(" ",TRUE,Tabla135[[#This Row],[Actividad - Acción ¿Qué?
Inicia con verbo]],Tabla135[[#This Row],[Complemento
(Observaciones o desviaciones)]])</f>
        <v/>
      </c>
      <c r="R956" s="295"/>
      <c r="S956" s="327" t="str">
        <f>_xlfn.XLOOKUP(Tabla135[[#This Row],[Tipo de control]],Tabla7[Tipo de control],Tabla7[Peso],"",1)</f>
        <v/>
      </c>
      <c r="T956" s="290" t="str">
        <f>_xlfn.XLOOKUP(Tabla135[[#This Row],[Tipo de control]],Tabla7[Tipo de control],Tabla7[Afectación matriz],"",1)</f>
        <v/>
      </c>
      <c r="U956" s="295"/>
      <c r="V956" s="327" t="str">
        <f>_xlfn.XLOOKUP(Tabla135[[#This Row],[Implementación]],Tabla11[Implementación],Tabla11[Peso],"",1)</f>
        <v/>
      </c>
      <c r="W956" s="295"/>
      <c r="X956" s="295"/>
      <c r="Y956" s="295"/>
      <c r="Z956" s="295"/>
      <c r="AA956" s="310" t="str">
        <f>IFERROR(Tabla135[[#This Row],[Peso del control]]+Tabla135[[#This Row],[Peso de la implementación]],"")</f>
        <v/>
      </c>
      <c r="AB956" s="310" t="str" cm="1">
        <f t="array" ref="AB956">IFERROR(IF(Tabla135[[#This Row],[Registro diligenciado]]=TRUE,_xlfn.IFS(AND(Tabla135[[#This Row],[No. de Control]]=1,Tabla135[[#This Row],[Desplazamiento en la Matriz]]="Probabilidad"),D956-(D956*Tabla135[[#This Row],[Valor del control]]),AND(Tabla135[[#This Row],[No. de Control]]&gt;1,Tabla135[[#This Row],[Desplazamiento en la Matriz]]="Probabilidad"),AB955-(AB955*Tabla135[[#This Row],[Valor del control]]),AND(Tabla135[[#This Row],[No. de Control]]=1,Tabla135[[#This Row],[Desplazamiento en la Matriz]]="Impacto"),D956,AND(Tabla135[[#This Row],[No. de Control]]&gt;1,Tabla135[[#This Row],[Desplazamiento en la Matriz]]="Impacto"),AB955),""),"")</f>
        <v/>
      </c>
      <c r="AC956" s="310" t="str" cm="1">
        <f t="array" ref="AC956">IFERROR(IF(Tabla135[[#This Row],[Registro diligenciado]]=TRUE,_xlfn.IFS(AND(Tabla135[[#This Row],[No. de Control]]=1,Tabla135[[#This Row],[Desplazamiento en la Matriz]]="Impacto"),E956-(E956*Tabla135[[#This Row],[Valor del control]]),AND(Tabla135[[#This Row],[No. de Control]]&gt;1,Tabla135[[#This Row],[Desplazamiento en la Matriz]]="Impacto"),AC955-(AC955*Tabla135[[#This Row],[Valor del control]]),AND(Tabla135[[#This Row],[No. de Control]]=1,Tabla135[[#This Row],[Desplazamiento en la Matriz]]="Probabilidad"),E956,AND(Tabla135[[#This Row],[No. de Control]]&gt;1,Tabla135[[#This Row],[Desplazamiento en la Matriz]]="Probabilidad"),AC955),""),"")</f>
        <v/>
      </c>
      <c r="AD956" s="310">
        <f>IFERROR(_xlfn.MINIFS(Tabla135[Probabilidad residual],Tabla135[Id Riesgo],Tabla135[[#This Row],[Id Riesgo]]),"")</f>
        <v>0</v>
      </c>
      <c r="AE956" s="310">
        <f>IFERROR(_xlfn.MINIFS(Tabla135[Impacto residual],Tabla135[Id Riesgo],Tabla135[[#This Row],[Id Riesgo]]),"")</f>
        <v>0</v>
      </c>
      <c r="AF956" s="310" t="str" cm="1">
        <f t="array" ref="AF9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6" s="310" t="str" cm="1">
        <f t="array" ref="AG9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6" s="213"/>
      <c r="AJ956" s="801">
        <f>_xlfn.MINIFS(Tabla135[Probabilidad residual],Tabla135[Id Riesgo],Tabla135[[#This Row],[Id Riesgo]])</f>
        <v>0</v>
      </c>
      <c r="AK956" s="801">
        <f>_xlfn.MINIFS(Tabla135[Impacto residual],Tabla135[Id Riesgo],Tabla135[[#This Row],[Id Riesgo]])</f>
        <v>0</v>
      </c>
      <c r="AL956" s="801"/>
      <c r="AM956" s="801"/>
      <c r="AN956" s="213"/>
      <c r="AO956" s="213"/>
      <c r="AP956" s="213"/>
      <c r="AQ956" s="213"/>
      <c r="AR956" s="213"/>
      <c r="AS956" s="213"/>
      <c r="AT956" s="213"/>
      <c r="AU956" s="213"/>
      <c r="AV956" s="213"/>
      <c r="AW956" s="213"/>
      <c r="AX956" s="213"/>
      <c r="AY956" s="213"/>
    </row>
    <row r="957" spans="1:51" ht="14.6" x14ac:dyDescent="0.4">
      <c r="A957" s="783" t="str">
        <f>Tabla135[[#This Row],[Id Riesgo]]</f>
        <v>RC95</v>
      </c>
      <c r="B957" s="784" t="str">
        <f>Tabla135[[#This Row],[Riesgo]]</f>
        <v/>
      </c>
      <c r="C957" s="776" t="b">
        <f>Tabla135[[#This Row],[Identificado en paso 1 y 2?]]</f>
        <v>0</v>
      </c>
      <c r="D957" s="801" t="str">
        <f>_xlfn.XLOOKUP(Tabla135[[#This Row],[Id Riesgo]],Tabla13[Id Riesgo],Tabla13[Probabilidad],"",1)</f>
        <v/>
      </c>
      <c r="E957" s="801" t="str">
        <f>IF(C957=TRUE,_xlfn.XLOOKUP(Tabla135[[#This Row],[Id Riesgo]],Tabla13[Id Riesgo],Tabla13[Porcentaje Impacto],"",1),"")</f>
        <v/>
      </c>
      <c r="F957" s="290" t="str">
        <f t="shared" si="94"/>
        <v>RC95</v>
      </c>
      <c r="G957" s="414" t="b">
        <f>_xlfn.XLOOKUP(F957,Tabla13[Id Riesgo],Tabla13[Registro diligenciado],FALSE,1)</f>
        <v>0</v>
      </c>
      <c r="H957" s="290" t="str">
        <f>IF(G957,_xlfn.XLOOKUP(F957,Tabla6[Id Riesgo],Tabla6[DESCRIPCIÓN DEL RIESGO],FALSE,1),"")</f>
        <v/>
      </c>
      <c r="I957" s="327" t="str">
        <f>_xlfn.XLOOKUP(Tabla135[[#This Row],[Id Riesgo]],Tabla13[Id Riesgo],Tabla13[Probabilidad])</f>
        <v/>
      </c>
      <c r="J957" s="327" t="str">
        <f>_xlfn.XLOOKUP(Tabla135[[#This Row],[Id Riesgo]],Tabla13[Id Riesgo],Tabla13[Porcentaje Impacto],"",1)</f>
        <v/>
      </c>
      <c r="K957" s="311">
        <v>6</v>
      </c>
      <c r="L957" s="314"/>
      <c r="M957" s="314"/>
      <c r="N957" s="314"/>
      <c r="O957" s="295"/>
      <c r="P957" s="314"/>
      <c r="Q957" s="328" t="str">
        <f>_xlfn.TEXTJOIN(" ",TRUE,Tabla135[[#This Row],[Actividad - Acción ¿Qué?
Inicia con verbo]],Tabla135[[#This Row],[Complemento
(Observaciones o desviaciones)]])</f>
        <v/>
      </c>
      <c r="R957" s="295"/>
      <c r="S957" s="327" t="str">
        <f>_xlfn.XLOOKUP(Tabla135[[#This Row],[Tipo de control]],Tabla7[Tipo de control],Tabla7[Peso],"",1)</f>
        <v/>
      </c>
      <c r="T957" s="290" t="str">
        <f>_xlfn.XLOOKUP(Tabla135[[#This Row],[Tipo de control]],Tabla7[Tipo de control],Tabla7[Afectación matriz],"",1)</f>
        <v/>
      </c>
      <c r="U957" s="295"/>
      <c r="V957" s="327" t="str">
        <f>_xlfn.XLOOKUP(Tabla135[[#This Row],[Implementación]],Tabla11[Implementación],Tabla11[Peso],"",1)</f>
        <v/>
      </c>
      <c r="W957" s="295"/>
      <c r="X957" s="295"/>
      <c r="Y957" s="295"/>
      <c r="Z957" s="295"/>
      <c r="AA957" s="310" t="str">
        <f>IFERROR(Tabla135[[#This Row],[Peso del control]]+Tabla135[[#This Row],[Peso de la implementación]],"")</f>
        <v/>
      </c>
      <c r="AB957" s="310" t="str" cm="1">
        <f t="array" ref="AB957">IFERROR(IF(Tabla135[[#This Row],[Registro diligenciado]]=TRUE,_xlfn.IFS(AND(Tabla135[[#This Row],[No. de Control]]=1,Tabla135[[#This Row],[Desplazamiento en la Matriz]]="Probabilidad"),D957-(D957*Tabla135[[#This Row],[Valor del control]]),AND(Tabla135[[#This Row],[No. de Control]]&gt;1,Tabla135[[#This Row],[Desplazamiento en la Matriz]]="Probabilidad"),AB956-(AB956*Tabla135[[#This Row],[Valor del control]]),AND(Tabla135[[#This Row],[No. de Control]]=1,Tabla135[[#This Row],[Desplazamiento en la Matriz]]="Impacto"),D957,AND(Tabla135[[#This Row],[No. de Control]]&gt;1,Tabla135[[#This Row],[Desplazamiento en la Matriz]]="Impacto"),AB956),""),"")</f>
        <v/>
      </c>
      <c r="AC957" s="310" t="str" cm="1">
        <f t="array" ref="AC957">IFERROR(IF(Tabla135[[#This Row],[Registro diligenciado]]=TRUE,_xlfn.IFS(AND(Tabla135[[#This Row],[No. de Control]]=1,Tabla135[[#This Row],[Desplazamiento en la Matriz]]="Impacto"),E957-(E957*Tabla135[[#This Row],[Valor del control]]),AND(Tabla135[[#This Row],[No. de Control]]&gt;1,Tabla135[[#This Row],[Desplazamiento en la Matriz]]="Impacto"),AC956-(AC956*Tabla135[[#This Row],[Valor del control]]),AND(Tabla135[[#This Row],[No. de Control]]=1,Tabla135[[#This Row],[Desplazamiento en la Matriz]]="Probabilidad"),E957,AND(Tabla135[[#This Row],[No. de Control]]&gt;1,Tabla135[[#This Row],[Desplazamiento en la Matriz]]="Probabilidad"),AC956),""),"")</f>
        <v/>
      </c>
      <c r="AD957" s="310">
        <f>IFERROR(_xlfn.MINIFS(Tabla135[Probabilidad residual],Tabla135[Id Riesgo],Tabla135[[#This Row],[Id Riesgo]]),"")</f>
        <v>0</v>
      </c>
      <c r="AE957" s="310">
        <f>IFERROR(_xlfn.MINIFS(Tabla135[Impacto residual],Tabla135[Id Riesgo],Tabla135[[#This Row],[Id Riesgo]]),"")</f>
        <v>0</v>
      </c>
      <c r="AF957" s="310" t="str" cm="1">
        <f t="array" ref="AF9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7" s="310" t="str" cm="1">
        <f t="array" ref="AG9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7" s="213"/>
      <c r="AJ957" s="801">
        <f>_xlfn.MINIFS(Tabla135[Probabilidad residual],Tabla135[Id Riesgo],Tabla135[[#This Row],[Id Riesgo]])</f>
        <v>0</v>
      </c>
      <c r="AK957" s="801">
        <f>_xlfn.MINIFS(Tabla135[Impacto residual],Tabla135[Id Riesgo],Tabla135[[#This Row],[Id Riesgo]])</f>
        <v>0</v>
      </c>
      <c r="AL957" s="801"/>
      <c r="AM957" s="801"/>
      <c r="AN957" s="213"/>
      <c r="AO957" s="213"/>
      <c r="AP957" s="213"/>
      <c r="AQ957" s="213"/>
      <c r="AR957" s="213"/>
      <c r="AS957" s="213"/>
      <c r="AT957" s="213"/>
      <c r="AU957" s="213"/>
      <c r="AV957" s="213"/>
      <c r="AW957" s="213"/>
      <c r="AX957" s="213"/>
      <c r="AY957" s="213"/>
    </row>
    <row r="958" spans="1:51" ht="14.6" x14ac:dyDescent="0.4">
      <c r="A958" s="783" t="str">
        <f>Tabla135[[#This Row],[Id Riesgo]]</f>
        <v>RC95</v>
      </c>
      <c r="B958" s="784" t="str">
        <f>Tabla135[[#This Row],[Riesgo]]</f>
        <v/>
      </c>
      <c r="C958" s="776" t="b">
        <f>Tabla135[[#This Row],[Identificado en paso 1 y 2?]]</f>
        <v>0</v>
      </c>
      <c r="D958" s="801" t="str">
        <f>_xlfn.XLOOKUP(Tabla135[[#This Row],[Id Riesgo]],Tabla13[Id Riesgo],Tabla13[Probabilidad],"",1)</f>
        <v/>
      </c>
      <c r="E958" s="801" t="str">
        <f>IF(C958=TRUE,_xlfn.XLOOKUP(Tabla135[[#This Row],[Id Riesgo]],Tabla13[Id Riesgo],Tabla13[Porcentaje Impacto],"",1),"")</f>
        <v/>
      </c>
      <c r="F958" s="290" t="str">
        <f t="shared" si="94"/>
        <v>RC95</v>
      </c>
      <c r="G958" s="414" t="b">
        <f>_xlfn.XLOOKUP(F958,Tabla13[Id Riesgo],Tabla13[Registro diligenciado],FALSE,1)</f>
        <v>0</v>
      </c>
      <c r="H958" s="290" t="str">
        <f>IF(G958,_xlfn.XLOOKUP(F958,Tabla6[Id Riesgo],Tabla6[DESCRIPCIÓN DEL RIESGO],FALSE,1),"")</f>
        <v/>
      </c>
      <c r="I958" s="327" t="str">
        <f>_xlfn.XLOOKUP(Tabla135[[#This Row],[Id Riesgo]],Tabla13[Id Riesgo],Tabla13[Probabilidad])</f>
        <v/>
      </c>
      <c r="J958" s="327" t="str">
        <f>_xlfn.XLOOKUP(Tabla135[[#This Row],[Id Riesgo]],Tabla13[Id Riesgo],Tabla13[Porcentaje Impacto],"",1)</f>
        <v/>
      </c>
      <c r="K958" s="311">
        <v>7</v>
      </c>
      <c r="L958" s="314"/>
      <c r="M958" s="314"/>
      <c r="N958" s="314"/>
      <c r="O958" s="295"/>
      <c r="P958" s="314"/>
      <c r="Q958" s="328" t="str">
        <f>_xlfn.TEXTJOIN(" ",TRUE,Tabla135[[#This Row],[Actividad - Acción ¿Qué?
Inicia con verbo]],Tabla135[[#This Row],[Complemento
(Observaciones o desviaciones)]])</f>
        <v/>
      </c>
      <c r="R958" s="295"/>
      <c r="S958" s="327" t="str">
        <f>_xlfn.XLOOKUP(Tabla135[[#This Row],[Tipo de control]],Tabla7[Tipo de control],Tabla7[Peso],"",1)</f>
        <v/>
      </c>
      <c r="T958" s="290" t="str">
        <f>_xlfn.XLOOKUP(Tabla135[[#This Row],[Tipo de control]],Tabla7[Tipo de control],Tabla7[Afectación matriz],"",1)</f>
        <v/>
      </c>
      <c r="U958" s="295"/>
      <c r="V958" s="327" t="str">
        <f>_xlfn.XLOOKUP(Tabla135[[#This Row],[Implementación]],Tabla11[Implementación],Tabla11[Peso],"",1)</f>
        <v/>
      </c>
      <c r="W958" s="295"/>
      <c r="X958" s="295"/>
      <c r="Y958" s="295"/>
      <c r="Z958" s="295"/>
      <c r="AA958" s="310" t="str">
        <f>IFERROR(Tabla135[[#This Row],[Peso del control]]+Tabla135[[#This Row],[Peso de la implementación]],"")</f>
        <v/>
      </c>
      <c r="AB958" s="310" t="str" cm="1">
        <f t="array" ref="AB958">IFERROR(IF(Tabla135[[#This Row],[Registro diligenciado]]=TRUE,_xlfn.IFS(AND(Tabla135[[#This Row],[No. de Control]]=1,Tabla135[[#This Row],[Desplazamiento en la Matriz]]="Probabilidad"),D958-(D958*Tabla135[[#This Row],[Valor del control]]),AND(Tabla135[[#This Row],[No. de Control]]&gt;1,Tabla135[[#This Row],[Desplazamiento en la Matriz]]="Probabilidad"),AB957-(AB957*Tabla135[[#This Row],[Valor del control]]),AND(Tabla135[[#This Row],[No. de Control]]=1,Tabla135[[#This Row],[Desplazamiento en la Matriz]]="Impacto"),D958,AND(Tabla135[[#This Row],[No. de Control]]&gt;1,Tabla135[[#This Row],[Desplazamiento en la Matriz]]="Impacto"),AB957),""),"")</f>
        <v/>
      </c>
      <c r="AC958" s="310" t="str" cm="1">
        <f t="array" ref="AC958">IFERROR(IF(Tabla135[[#This Row],[Registro diligenciado]]=TRUE,_xlfn.IFS(AND(Tabla135[[#This Row],[No. de Control]]=1,Tabla135[[#This Row],[Desplazamiento en la Matriz]]="Impacto"),E958-(E958*Tabla135[[#This Row],[Valor del control]]),AND(Tabla135[[#This Row],[No. de Control]]&gt;1,Tabla135[[#This Row],[Desplazamiento en la Matriz]]="Impacto"),AC957-(AC957*Tabla135[[#This Row],[Valor del control]]),AND(Tabla135[[#This Row],[No. de Control]]=1,Tabla135[[#This Row],[Desplazamiento en la Matriz]]="Probabilidad"),E958,AND(Tabla135[[#This Row],[No. de Control]]&gt;1,Tabla135[[#This Row],[Desplazamiento en la Matriz]]="Probabilidad"),AC957),""),"")</f>
        <v/>
      </c>
      <c r="AD958" s="310">
        <f>IFERROR(_xlfn.MINIFS(Tabla135[Probabilidad residual],Tabla135[Id Riesgo],Tabla135[[#This Row],[Id Riesgo]]),"")</f>
        <v>0</v>
      </c>
      <c r="AE958" s="310">
        <f>IFERROR(_xlfn.MINIFS(Tabla135[Impacto residual],Tabla135[Id Riesgo],Tabla135[[#This Row],[Id Riesgo]]),"")</f>
        <v>0</v>
      </c>
      <c r="AF958" s="310" t="str" cm="1">
        <f t="array" ref="AF9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8" s="310" t="str" cm="1">
        <f t="array" ref="AG9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8" s="213"/>
      <c r="AJ958" s="801">
        <f>_xlfn.MINIFS(Tabla135[Probabilidad residual],Tabla135[Id Riesgo],Tabla135[[#This Row],[Id Riesgo]])</f>
        <v>0</v>
      </c>
      <c r="AK958" s="801">
        <f>_xlfn.MINIFS(Tabla135[Impacto residual],Tabla135[Id Riesgo],Tabla135[[#This Row],[Id Riesgo]])</f>
        <v>0</v>
      </c>
      <c r="AL958" s="801"/>
      <c r="AM958" s="801"/>
      <c r="AN958" s="213"/>
      <c r="AO958" s="213"/>
      <c r="AP958" s="213"/>
      <c r="AQ958" s="213"/>
      <c r="AR958" s="213"/>
      <c r="AS958" s="213"/>
      <c r="AT958" s="213"/>
      <c r="AU958" s="213"/>
      <c r="AV958" s="213"/>
      <c r="AW958" s="213"/>
      <c r="AX958" s="213"/>
      <c r="AY958" s="213"/>
    </row>
    <row r="959" spans="1:51" ht="14.6" x14ac:dyDescent="0.4">
      <c r="A959" s="783" t="str">
        <f>Tabla135[[#This Row],[Id Riesgo]]</f>
        <v>RC95</v>
      </c>
      <c r="B959" s="784" t="str">
        <f>Tabla135[[#This Row],[Riesgo]]</f>
        <v/>
      </c>
      <c r="C959" s="776" t="b">
        <f>Tabla135[[#This Row],[Identificado en paso 1 y 2?]]</f>
        <v>0</v>
      </c>
      <c r="D959" s="801" t="str">
        <f>_xlfn.XLOOKUP(Tabla135[[#This Row],[Id Riesgo]],Tabla13[Id Riesgo],Tabla13[Probabilidad],"",1)</f>
        <v/>
      </c>
      <c r="E959" s="801" t="str">
        <f>IF(C959=TRUE,_xlfn.XLOOKUP(Tabla135[[#This Row],[Id Riesgo]],Tabla13[Id Riesgo],Tabla13[Porcentaje Impacto],"",1),"")</f>
        <v/>
      </c>
      <c r="F959" s="290" t="str">
        <f t="shared" si="94"/>
        <v>RC95</v>
      </c>
      <c r="G959" s="414" t="b">
        <f>_xlfn.XLOOKUP(F959,Tabla13[Id Riesgo],Tabla13[Registro diligenciado],FALSE,1)</f>
        <v>0</v>
      </c>
      <c r="H959" s="290" t="str">
        <f>IF(G959,_xlfn.XLOOKUP(F959,Tabla6[Id Riesgo],Tabla6[DESCRIPCIÓN DEL RIESGO],FALSE,1),"")</f>
        <v/>
      </c>
      <c r="I959" s="327" t="str">
        <f>_xlfn.XLOOKUP(Tabla135[[#This Row],[Id Riesgo]],Tabla13[Id Riesgo],Tabla13[Probabilidad])</f>
        <v/>
      </c>
      <c r="J959" s="327" t="str">
        <f>_xlfn.XLOOKUP(Tabla135[[#This Row],[Id Riesgo]],Tabla13[Id Riesgo],Tabla13[Porcentaje Impacto],"",1)</f>
        <v/>
      </c>
      <c r="K959" s="311">
        <v>8</v>
      </c>
      <c r="L959" s="314"/>
      <c r="M959" s="314"/>
      <c r="N959" s="314"/>
      <c r="O959" s="295"/>
      <c r="P959" s="314"/>
      <c r="Q959" s="328" t="str">
        <f>_xlfn.TEXTJOIN(" ",TRUE,Tabla135[[#This Row],[Actividad - Acción ¿Qué?
Inicia con verbo]],Tabla135[[#This Row],[Complemento
(Observaciones o desviaciones)]])</f>
        <v/>
      </c>
      <c r="R959" s="295"/>
      <c r="S959" s="327" t="str">
        <f>_xlfn.XLOOKUP(Tabla135[[#This Row],[Tipo de control]],Tabla7[Tipo de control],Tabla7[Peso],"",1)</f>
        <v/>
      </c>
      <c r="T959" s="290" t="str">
        <f>_xlfn.XLOOKUP(Tabla135[[#This Row],[Tipo de control]],Tabla7[Tipo de control],Tabla7[Afectación matriz],"",1)</f>
        <v/>
      </c>
      <c r="U959" s="295"/>
      <c r="V959" s="327" t="str">
        <f>_xlfn.XLOOKUP(Tabla135[[#This Row],[Implementación]],Tabla11[Implementación],Tabla11[Peso],"",1)</f>
        <v/>
      </c>
      <c r="W959" s="295"/>
      <c r="X959" s="295"/>
      <c r="Y959" s="295"/>
      <c r="Z959" s="295"/>
      <c r="AA959" s="310" t="str">
        <f>IFERROR(Tabla135[[#This Row],[Peso del control]]+Tabla135[[#This Row],[Peso de la implementación]],"")</f>
        <v/>
      </c>
      <c r="AB959" s="310" t="str" cm="1">
        <f t="array" ref="AB959">IFERROR(IF(Tabla135[[#This Row],[Registro diligenciado]]=TRUE,_xlfn.IFS(AND(Tabla135[[#This Row],[No. de Control]]=1,Tabla135[[#This Row],[Desplazamiento en la Matriz]]="Probabilidad"),D959-(D959*Tabla135[[#This Row],[Valor del control]]),AND(Tabla135[[#This Row],[No. de Control]]&gt;1,Tabla135[[#This Row],[Desplazamiento en la Matriz]]="Probabilidad"),AB958-(AB958*Tabla135[[#This Row],[Valor del control]]),AND(Tabla135[[#This Row],[No. de Control]]=1,Tabla135[[#This Row],[Desplazamiento en la Matriz]]="Impacto"),D959,AND(Tabla135[[#This Row],[No. de Control]]&gt;1,Tabla135[[#This Row],[Desplazamiento en la Matriz]]="Impacto"),AB958),""),"")</f>
        <v/>
      </c>
      <c r="AC959" s="310" t="str" cm="1">
        <f t="array" ref="AC959">IFERROR(IF(Tabla135[[#This Row],[Registro diligenciado]]=TRUE,_xlfn.IFS(AND(Tabla135[[#This Row],[No. de Control]]=1,Tabla135[[#This Row],[Desplazamiento en la Matriz]]="Impacto"),E959-(E959*Tabla135[[#This Row],[Valor del control]]),AND(Tabla135[[#This Row],[No. de Control]]&gt;1,Tabla135[[#This Row],[Desplazamiento en la Matriz]]="Impacto"),AC958-(AC958*Tabla135[[#This Row],[Valor del control]]),AND(Tabla135[[#This Row],[No. de Control]]=1,Tabla135[[#This Row],[Desplazamiento en la Matriz]]="Probabilidad"),E959,AND(Tabla135[[#This Row],[No. de Control]]&gt;1,Tabla135[[#This Row],[Desplazamiento en la Matriz]]="Probabilidad"),AC958),""),"")</f>
        <v/>
      </c>
      <c r="AD959" s="310">
        <f>IFERROR(_xlfn.MINIFS(Tabla135[Probabilidad residual],Tabla135[Id Riesgo],Tabla135[[#This Row],[Id Riesgo]]),"")</f>
        <v>0</v>
      </c>
      <c r="AE959" s="310">
        <f>IFERROR(_xlfn.MINIFS(Tabla135[Impacto residual],Tabla135[Id Riesgo],Tabla135[[#This Row],[Id Riesgo]]),"")</f>
        <v>0</v>
      </c>
      <c r="AF959" s="310" t="str" cm="1">
        <f t="array" ref="AF9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59" s="310" t="str" cm="1">
        <f t="array" ref="AG9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59" s="213"/>
      <c r="AJ959" s="801">
        <f>_xlfn.MINIFS(Tabla135[Probabilidad residual],Tabla135[Id Riesgo],Tabla135[[#This Row],[Id Riesgo]])</f>
        <v>0</v>
      </c>
      <c r="AK959" s="801">
        <f>_xlfn.MINIFS(Tabla135[Impacto residual],Tabla135[Id Riesgo],Tabla135[[#This Row],[Id Riesgo]])</f>
        <v>0</v>
      </c>
      <c r="AL959" s="801"/>
      <c r="AM959" s="801"/>
      <c r="AN959" s="213"/>
      <c r="AO959" s="213"/>
      <c r="AP959" s="213"/>
      <c r="AQ959" s="213"/>
      <c r="AR959" s="213"/>
      <c r="AS959" s="213"/>
      <c r="AT959" s="213"/>
      <c r="AU959" s="213"/>
      <c r="AV959" s="213"/>
      <c r="AW959" s="213"/>
      <c r="AX959" s="213"/>
      <c r="AY959" s="213"/>
    </row>
    <row r="960" spans="1:51" ht="14.6" x14ac:dyDescent="0.4">
      <c r="A960" s="783" t="str">
        <f>Tabla135[[#This Row],[Id Riesgo]]</f>
        <v>RC95</v>
      </c>
      <c r="B960" s="784" t="str">
        <f>Tabla135[[#This Row],[Riesgo]]</f>
        <v/>
      </c>
      <c r="C960" s="776" t="b">
        <f>Tabla135[[#This Row],[Identificado en paso 1 y 2?]]</f>
        <v>0</v>
      </c>
      <c r="D960" s="801" t="str">
        <f>_xlfn.XLOOKUP(Tabla135[[#This Row],[Id Riesgo]],Tabla13[Id Riesgo],Tabla13[Probabilidad],"",1)</f>
        <v/>
      </c>
      <c r="E960" s="801" t="str">
        <f>IF(C960=TRUE,_xlfn.XLOOKUP(Tabla135[[#This Row],[Id Riesgo]],Tabla13[Id Riesgo],Tabla13[Porcentaje Impacto],"",1),"")</f>
        <v/>
      </c>
      <c r="F960" s="290" t="str">
        <f t="shared" si="94"/>
        <v>RC95</v>
      </c>
      <c r="G960" s="414" t="b">
        <f>_xlfn.XLOOKUP(F960,Tabla13[Id Riesgo],Tabla13[Registro diligenciado],FALSE,1)</f>
        <v>0</v>
      </c>
      <c r="H960" s="290" t="str">
        <f>IF(G960,_xlfn.XLOOKUP(F960,Tabla6[Id Riesgo],Tabla6[DESCRIPCIÓN DEL RIESGO],FALSE,1),"")</f>
        <v/>
      </c>
      <c r="I960" s="327" t="str">
        <f>_xlfn.XLOOKUP(Tabla135[[#This Row],[Id Riesgo]],Tabla13[Id Riesgo],Tabla13[Probabilidad])</f>
        <v/>
      </c>
      <c r="J960" s="327" t="str">
        <f>_xlfn.XLOOKUP(Tabla135[[#This Row],[Id Riesgo]],Tabla13[Id Riesgo],Tabla13[Porcentaje Impacto],"",1)</f>
        <v/>
      </c>
      <c r="K960" s="311">
        <v>9</v>
      </c>
      <c r="L960" s="314"/>
      <c r="M960" s="314"/>
      <c r="N960" s="314"/>
      <c r="O960" s="295"/>
      <c r="P960" s="314"/>
      <c r="Q960" s="328" t="str">
        <f>_xlfn.TEXTJOIN(" ",TRUE,Tabla135[[#This Row],[Actividad - Acción ¿Qué?
Inicia con verbo]],Tabla135[[#This Row],[Complemento
(Observaciones o desviaciones)]])</f>
        <v/>
      </c>
      <c r="R960" s="295"/>
      <c r="S960" s="327" t="str">
        <f>_xlfn.XLOOKUP(Tabla135[[#This Row],[Tipo de control]],Tabla7[Tipo de control],Tabla7[Peso],"",1)</f>
        <v/>
      </c>
      <c r="T960" s="290" t="str">
        <f>_xlfn.XLOOKUP(Tabla135[[#This Row],[Tipo de control]],Tabla7[Tipo de control],Tabla7[Afectación matriz],"",1)</f>
        <v/>
      </c>
      <c r="U960" s="295"/>
      <c r="V960" s="327" t="str">
        <f>_xlfn.XLOOKUP(Tabla135[[#This Row],[Implementación]],Tabla11[Implementación],Tabla11[Peso],"",1)</f>
        <v/>
      </c>
      <c r="W960" s="295"/>
      <c r="X960" s="295"/>
      <c r="Y960" s="295"/>
      <c r="Z960" s="295"/>
      <c r="AA960" s="310" t="str">
        <f>IFERROR(Tabla135[[#This Row],[Peso del control]]+Tabla135[[#This Row],[Peso de la implementación]],"")</f>
        <v/>
      </c>
      <c r="AB960" s="310" t="str" cm="1">
        <f t="array" ref="AB960">IFERROR(IF(Tabla135[[#This Row],[Registro diligenciado]]=TRUE,_xlfn.IFS(AND(Tabla135[[#This Row],[No. de Control]]=1,Tabla135[[#This Row],[Desplazamiento en la Matriz]]="Probabilidad"),D960-(D960*Tabla135[[#This Row],[Valor del control]]),AND(Tabla135[[#This Row],[No. de Control]]&gt;1,Tabla135[[#This Row],[Desplazamiento en la Matriz]]="Probabilidad"),AB959-(AB959*Tabla135[[#This Row],[Valor del control]]),AND(Tabla135[[#This Row],[No. de Control]]=1,Tabla135[[#This Row],[Desplazamiento en la Matriz]]="Impacto"),D960,AND(Tabla135[[#This Row],[No. de Control]]&gt;1,Tabla135[[#This Row],[Desplazamiento en la Matriz]]="Impacto"),AB959),""),"")</f>
        <v/>
      </c>
      <c r="AC960" s="310" t="str" cm="1">
        <f t="array" ref="AC960">IFERROR(IF(Tabla135[[#This Row],[Registro diligenciado]]=TRUE,_xlfn.IFS(AND(Tabla135[[#This Row],[No. de Control]]=1,Tabla135[[#This Row],[Desplazamiento en la Matriz]]="Impacto"),E960-(E960*Tabla135[[#This Row],[Valor del control]]),AND(Tabla135[[#This Row],[No. de Control]]&gt;1,Tabla135[[#This Row],[Desplazamiento en la Matriz]]="Impacto"),AC959-(AC959*Tabla135[[#This Row],[Valor del control]]),AND(Tabla135[[#This Row],[No. de Control]]=1,Tabla135[[#This Row],[Desplazamiento en la Matriz]]="Probabilidad"),E960,AND(Tabla135[[#This Row],[No. de Control]]&gt;1,Tabla135[[#This Row],[Desplazamiento en la Matriz]]="Probabilidad"),AC959),""),"")</f>
        <v/>
      </c>
      <c r="AD960" s="310">
        <f>IFERROR(_xlfn.MINIFS(Tabla135[Probabilidad residual],Tabla135[Id Riesgo],Tabla135[[#This Row],[Id Riesgo]]),"")</f>
        <v>0</v>
      </c>
      <c r="AE960" s="310">
        <f>IFERROR(_xlfn.MINIFS(Tabla135[Impacto residual],Tabla135[Id Riesgo],Tabla135[[#This Row],[Id Riesgo]]),"")</f>
        <v>0</v>
      </c>
      <c r="AF960" s="310" t="str" cm="1">
        <f t="array" ref="AF9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0" s="310" t="str" cm="1">
        <f t="array" ref="AG9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0" s="213"/>
      <c r="AJ960" s="801">
        <f>_xlfn.MINIFS(Tabla135[Probabilidad residual],Tabla135[Id Riesgo],Tabla135[[#This Row],[Id Riesgo]])</f>
        <v>0</v>
      </c>
      <c r="AK960" s="801">
        <f>_xlfn.MINIFS(Tabla135[Impacto residual],Tabla135[Id Riesgo],Tabla135[[#This Row],[Id Riesgo]])</f>
        <v>0</v>
      </c>
      <c r="AL960" s="801"/>
      <c r="AM960" s="801"/>
      <c r="AN960" s="213"/>
      <c r="AO960" s="213"/>
      <c r="AP960" s="213"/>
      <c r="AQ960" s="213"/>
      <c r="AR960" s="213"/>
      <c r="AS960" s="213"/>
      <c r="AT960" s="213"/>
      <c r="AU960" s="213"/>
      <c r="AV960" s="213"/>
      <c r="AW960" s="213"/>
      <c r="AX960" s="213"/>
      <c r="AY960" s="213"/>
    </row>
    <row r="961" spans="1:51" ht="14.6" x14ac:dyDescent="0.4">
      <c r="A961" s="783" t="str">
        <f>Tabla135[[#This Row],[Id Riesgo]]</f>
        <v>RC95</v>
      </c>
      <c r="B961" s="784" t="str">
        <f>Tabla135[[#This Row],[Riesgo]]</f>
        <v/>
      </c>
      <c r="C961" s="776" t="b">
        <f>Tabla135[[#This Row],[Identificado en paso 1 y 2?]]</f>
        <v>0</v>
      </c>
      <c r="D961" s="801" t="str">
        <f>_xlfn.XLOOKUP(Tabla135[[#This Row],[Id Riesgo]],Tabla13[Id Riesgo],Tabla13[Probabilidad],"",1)</f>
        <v/>
      </c>
      <c r="E961" s="801" t="str">
        <f>IF(C961=TRUE,_xlfn.XLOOKUP(Tabla135[[#This Row],[Id Riesgo]],Tabla13[Id Riesgo],Tabla13[Porcentaje Impacto],"",1),"")</f>
        <v/>
      </c>
      <c r="F961" s="290" t="str">
        <f t="shared" si="94"/>
        <v>RC95</v>
      </c>
      <c r="G961" s="414" t="b">
        <f>_xlfn.XLOOKUP(F961,Tabla13[Id Riesgo],Tabla13[Registro diligenciado],FALSE,1)</f>
        <v>0</v>
      </c>
      <c r="H961" s="290" t="str">
        <f>IF(G961,_xlfn.XLOOKUP(F961,Tabla6[Id Riesgo],Tabla6[DESCRIPCIÓN DEL RIESGO],FALSE,1),"")</f>
        <v/>
      </c>
      <c r="I961" s="327" t="str">
        <f>_xlfn.XLOOKUP(Tabla135[[#This Row],[Id Riesgo]],Tabla13[Id Riesgo],Tabla13[Probabilidad])</f>
        <v/>
      </c>
      <c r="J961" s="327" t="str">
        <f>_xlfn.XLOOKUP(Tabla135[[#This Row],[Id Riesgo]],Tabla13[Id Riesgo],Tabla13[Porcentaje Impacto],"",1)</f>
        <v/>
      </c>
      <c r="K961" s="311">
        <v>10</v>
      </c>
      <c r="L961" s="314"/>
      <c r="M961" s="314"/>
      <c r="N961" s="314"/>
      <c r="O961" s="295"/>
      <c r="P961" s="314"/>
      <c r="Q961" s="328" t="str">
        <f>_xlfn.TEXTJOIN(" ",TRUE,Tabla135[[#This Row],[Actividad - Acción ¿Qué?
Inicia con verbo]],Tabla135[[#This Row],[Complemento
(Observaciones o desviaciones)]])</f>
        <v/>
      </c>
      <c r="R961" s="295"/>
      <c r="S961" s="327" t="str">
        <f>_xlfn.XLOOKUP(Tabla135[[#This Row],[Tipo de control]],Tabla7[Tipo de control],Tabla7[Peso],"",1)</f>
        <v/>
      </c>
      <c r="T961" s="290" t="str">
        <f>_xlfn.XLOOKUP(Tabla135[[#This Row],[Tipo de control]],Tabla7[Tipo de control],Tabla7[Afectación matriz],"",1)</f>
        <v/>
      </c>
      <c r="U961" s="295"/>
      <c r="V961" s="327" t="str">
        <f>_xlfn.XLOOKUP(Tabla135[[#This Row],[Implementación]],Tabla11[Implementación],Tabla11[Peso],"",1)</f>
        <v/>
      </c>
      <c r="W961" s="295"/>
      <c r="X961" s="295"/>
      <c r="Y961" s="295"/>
      <c r="Z961" s="295"/>
      <c r="AA961" s="310" t="str">
        <f>IFERROR(Tabla135[[#This Row],[Peso del control]]+Tabla135[[#This Row],[Peso de la implementación]],"")</f>
        <v/>
      </c>
      <c r="AB961" s="310" t="str" cm="1">
        <f t="array" ref="AB961">IFERROR(IF(Tabla135[[#This Row],[Registro diligenciado]]=TRUE,_xlfn.IFS(AND(Tabla135[[#This Row],[No. de Control]]=1,Tabla135[[#This Row],[Desplazamiento en la Matriz]]="Probabilidad"),D961-(D961*Tabla135[[#This Row],[Valor del control]]),AND(Tabla135[[#This Row],[No. de Control]]&gt;1,Tabla135[[#This Row],[Desplazamiento en la Matriz]]="Probabilidad"),AB960-(AB960*Tabla135[[#This Row],[Valor del control]]),AND(Tabla135[[#This Row],[No. de Control]]=1,Tabla135[[#This Row],[Desplazamiento en la Matriz]]="Impacto"),D961,AND(Tabla135[[#This Row],[No. de Control]]&gt;1,Tabla135[[#This Row],[Desplazamiento en la Matriz]]="Impacto"),AB960),""),"")</f>
        <v/>
      </c>
      <c r="AC961" s="310" t="str" cm="1">
        <f t="array" ref="AC961">IFERROR(IF(Tabla135[[#This Row],[Registro diligenciado]]=TRUE,_xlfn.IFS(AND(Tabla135[[#This Row],[No. de Control]]=1,Tabla135[[#This Row],[Desplazamiento en la Matriz]]="Impacto"),E961-(E961*Tabla135[[#This Row],[Valor del control]]),AND(Tabla135[[#This Row],[No. de Control]]&gt;1,Tabla135[[#This Row],[Desplazamiento en la Matriz]]="Impacto"),AC960-(AC960*Tabla135[[#This Row],[Valor del control]]),AND(Tabla135[[#This Row],[No. de Control]]=1,Tabla135[[#This Row],[Desplazamiento en la Matriz]]="Probabilidad"),E961,AND(Tabla135[[#This Row],[No. de Control]]&gt;1,Tabla135[[#This Row],[Desplazamiento en la Matriz]]="Probabilidad"),AC960),""),"")</f>
        <v/>
      </c>
      <c r="AD961" s="310">
        <f>IFERROR(_xlfn.MINIFS(Tabla135[Probabilidad residual],Tabla135[Id Riesgo],Tabla135[[#This Row],[Id Riesgo]]),"")</f>
        <v>0</v>
      </c>
      <c r="AE961" s="310">
        <f>IFERROR(_xlfn.MINIFS(Tabla135[Impacto residual],Tabla135[Id Riesgo],Tabla135[[#This Row],[Id Riesgo]]),"")</f>
        <v>0</v>
      </c>
      <c r="AF961" s="310" t="str" cm="1">
        <f t="array" ref="AF9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1" s="310" t="str" cm="1">
        <f t="array" ref="AG9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1" s="213"/>
      <c r="AJ961" s="801">
        <f>_xlfn.MINIFS(Tabla135[Probabilidad residual],Tabla135[Id Riesgo],Tabla135[[#This Row],[Id Riesgo]])</f>
        <v>0</v>
      </c>
      <c r="AK961" s="801">
        <f>_xlfn.MINIFS(Tabla135[Impacto residual],Tabla135[Id Riesgo],Tabla135[[#This Row],[Id Riesgo]])</f>
        <v>0</v>
      </c>
      <c r="AL961" s="801"/>
      <c r="AM961" s="801"/>
      <c r="AN961" s="213"/>
      <c r="AO961" s="213"/>
      <c r="AP961" s="213"/>
      <c r="AQ961" s="213"/>
      <c r="AR961" s="213"/>
      <c r="AS961" s="213"/>
      <c r="AT961" s="213"/>
      <c r="AU961" s="213"/>
      <c r="AV961" s="213"/>
      <c r="AW961" s="213"/>
      <c r="AX961" s="213"/>
      <c r="AY961" s="213"/>
    </row>
    <row r="962" spans="1:51" ht="14.6" x14ac:dyDescent="0.4">
      <c r="A962" s="783" t="str">
        <f>Tabla135[[#This Row],[Id Riesgo]]</f>
        <v>RC96</v>
      </c>
      <c r="B962" s="784" t="str">
        <f>Tabla135[[#This Row],[Riesgo]]</f>
        <v/>
      </c>
      <c r="C962" s="776" t="b">
        <f>Tabla135[[#This Row],[Identificado en paso 1 y 2?]]</f>
        <v>0</v>
      </c>
      <c r="D962" s="801" t="str">
        <f>_xlfn.XLOOKUP(Tabla135[[#This Row],[Id Riesgo]],Tabla13[Id Riesgo],Tabla13[Probabilidad],"",1)</f>
        <v/>
      </c>
      <c r="E962" s="801" t="str">
        <f>IF(C962=TRUE,_xlfn.XLOOKUP(Tabla135[[#This Row],[Id Riesgo]],Tabla13[Id Riesgo],Tabla13[Porcentaje Impacto],"",1),"")</f>
        <v/>
      </c>
      <c r="F962" s="290" t="s">
        <v>687</v>
      </c>
      <c r="G962" s="414" t="b">
        <f>_xlfn.XLOOKUP(F962,Tabla13[Id Riesgo],Tabla13[Registro diligenciado],FALSE,1)</f>
        <v>0</v>
      </c>
      <c r="H962" s="290" t="str">
        <f>IF(G962,_xlfn.XLOOKUP(F962,Tabla6[Id Riesgo],Tabla6[DESCRIPCIÓN DEL RIESGO],FALSE,1),"")</f>
        <v/>
      </c>
      <c r="I962" s="327" t="str">
        <f>_xlfn.XLOOKUP(Tabla135[[#This Row],[Id Riesgo]],Tabla13[Id Riesgo],Tabla13[Probabilidad])</f>
        <v/>
      </c>
      <c r="J962" s="327" t="str">
        <f>_xlfn.XLOOKUP(Tabla135[[#This Row],[Id Riesgo]],Tabla13[Id Riesgo],Tabla13[Porcentaje Impacto],"",1)</f>
        <v/>
      </c>
      <c r="K962" s="311">
        <v>1</v>
      </c>
      <c r="L962" s="314"/>
      <c r="M962" s="314"/>
      <c r="N962" s="314"/>
      <c r="O962" s="295"/>
      <c r="P962" s="314"/>
      <c r="Q962" s="328" t="str">
        <f>_xlfn.TEXTJOIN(" ",TRUE,Tabla135[[#This Row],[Actividad - Acción ¿Qué?
Inicia con verbo]],Tabla135[[#This Row],[Complemento
(Observaciones o desviaciones)]])</f>
        <v/>
      </c>
      <c r="R962" s="295"/>
      <c r="S962" s="327" t="str">
        <f>_xlfn.XLOOKUP(Tabla135[[#This Row],[Tipo de control]],Tabla7[Tipo de control],Tabla7[Peso],"",1)</f>
        <v/>
      </c>
      <c r="T962" s="290" t="str">
        <f>_xlfn.XLOOKUP(Tabla135[[#This Row],[Tipo de control]],Tabla7[Tipo de control],Tabla7[Afectación matriz],"",1)</f>
        <v/>
      </c>
      <c r="U962" s="295"/>
      <c r="V962" s="327" t="str">
        <f>_xlfn.XLOOKUP(Tabla135[[#This Row],[Implementación]],Tabla11[Implementación],Tabla11[Peso],"",1)</f>
        <v/>
      </c>
      <c r="W962" s="295"/>
      <c r="X962" s="295"/>
      <c r="Y962" s="295"/>
      <c r="Z962" s="295"/>
      <c r="AA962" s="310" t="str">
        <f>IFERROR(Tabla135[[#This Row],[Peso del control]]+Tabla135[[#This Row],[Peso de la implementación]],"")</f>
        <v/>
      </c>
      <c r="AB962" s="310" t="str" cm="1">
        <f t="array" ref="AB962">IFERROR(IF(Tabla135[[#This Row],[Registro diligenciado]]=TRUE,_xlfn.IFS(AND(Tabla135[[#This Row],[No. de Control]]=1,Tabla135[[#This Row],[Desplazamiento en la Matriz]]="Probabilidad"),D962-(D962*Tabla135[[#This Row],[Valor del control]]),AND(Tabla135[[#This Row],[No. de Control]]&gt;1,Tabla135[[#This Row],[Desplazamiento en la Matriz]]="Probabilidad"),AB961-(AB961*Tabla135[[#This Row],[Valor del control]]),AND(Tabla135[[#This Row],[No. de Control]]=1,Tabla135[[#This Row],[Desplazamiento en la Matriz]]="Impacto"),D962,AND(Tabla135[[#This Row],[No. de Control]]&gt;1,Tabla135[[#This Row],[Desplazamiento en la Matriz]]="Impacto"),AB961),""),"")</f>
        <v/>
      </c>
      <c r="AC962" s="310" t="str" cm="1">
        <f t="array" ref="AC962">IFERROR(IF(Tabla135[[#This Row],[Registro diligenciado]]=TRUE,_xlfn.IFS(AND(Tabla135[[#This Row],[No. de Control]]=1,Tabla135[[#This Row],[Desplazamiento en la Matriz]]="Impacto"),E962-(E962*Tabla135[[#This Row],[Valor del control]]),AND(Tabla135[[#This Row],[No. de Control]]&gt;1,Tabla135[[#This Row],[Desplazamiento en la Matriz]]="Impacto"),AC961-(AC961*Tabla135[[#This Row],[Valor del control]]),AND(Tabla135[[#This Row],[No. de Control]]=1,Tabla135[[#This Row],[Desplazamiento en la Matriz]]="Probabilidad"),E962,AND(Tabla135[[#This Row],[No. de Control]]&gt;1,Tabla135[[#This Row],[Desplazamiento en la Matriz]]="Probabilidad"),AC961),""),"")</f>
        <v/>
      </c>
      <c r="AD962" s="310">
        <f>IFERROR(_xlfn.MINIFS(Tabla135[Probabilidad residual],Tabla135[Id Riesgo],Tabla135[[#This Row],[Id Riesgo]]),"")</f>
        <v>0</v>
      </c>
      <c r="AE962" s="310">
        <f>IFERROR(_xlfn.MINIFS(Tabla135[Impacto residual],Tabla135[Id Riesgo],Tabla135[[#This Row],[Id Riesgo]]),"")</f>
        <v>0</v>
      </c>
      <c r="AF962" s="310" t="str" cm="1">
        <f t="array" ref="AF9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2" s="310" t="str" cm="1">
        <f t="array" ref="AG9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2" s="213"/>
      <c r="AJ962" s="801">
        <f>_xlfn.MINIFS(Tabla135[Probabilidad residual],Tabla135[Id Riesgo],Tabla135[[#This Row],[Id Riesgo]])</f>
        <v>0</v>
      </c>
      <c r="AK962" s="801">
        <f>_xlfn.MINIFS(Tabla135[Impacto residual],Tabla135[Id Riesgo],Tabla135[[#This Row],[Id Riesgo]])</f>
        <v>0</v>
      </c>
      <c r="AL962" s="801" t="str" cm="1">
        <f t="array" ref="AL962">IFERROR(_xlfn.IFS(AND(AJ962&gt;=CONFIGURACIÓN!$BF$6,AJ962&lt;=CONFIGURACIÓN!$BG$6),CONFIGURACIÓN!$BE$6,AND(AJ962&gt;=CONFIGURACIÓN!$BF$7,AJ962&lt;=CONFIGURACIÓN!$BG$7),CONFIGURACIÓN!$BE$7,AND(AJ962&gt;=CONFIGURACIÓN!$BF$8,AJ962&lt;=CONFIGURACIÓN!$BG$8),CONFIGURACIÓN!$BE$8,AND(AJ962&gt;=CONFIGURACIÓN!$BF$9,AJ962&lt;=CONFIGURACIÓN!$BG$9),CONFIGURACIÓN!$BE$9,AND(AJ962&gt;=CONFIGURACIÓN!$BF$10,AJ962&lt;=CONFIGURACIÓN!$BG$10),CONFIGURACIÓN!$BE$10),"")</f>
        <v/>
      </c>
      <c r="AM962" s="801" t="str" cm="1">
        <f t="array" ref="AM962">IFERROR(_xlfn.IFS(AND(AK962&gt;=CONFIGURACIÓN!$BJ$6,AK962&lt;=CONFIGURACIÓN!$BK$6),CONFIGURACIÓN!$BI$6,AND(AK962&gt;=CONFIGURACIÓN!$BJ$7,AK962&lt;=CONFIGURACIÓN!$BK$7),CONFIGURACIÓN!$BI$7,AND(AK962&gt;=CONFIGURACIÓN!$BJ$8,AK962&lt;=CONFIGURACIÓN!$BK$8),CONFIGURACIÓN!$BI$8,AND(AK962&gt;=CONFIGURACIÓN!$BJ$9,AK962&lt;=CONFIGURACIÓN!$BK$9),CONFIGURACIÓN!$BI$9,AND(AK962&gt;=CONFIGURACIÓN!$BJ$10,AK962&lt;=CONFIGURACIÓN!$BK$10),CONFIGURACIÓN!$BI$10),"")</f>
        <v/>
      </c>
      <c r="AN962" s="213"/>
      <c r="AO962" s="213"/>
      <c r="AP962" s="213"/>
      <c r="AQ962" s="213"/>
      <c r="AR962" s="213"/>
      <c r="AS962" s="213"/>
      <c r="AT962" s="213"/>
      <c r="AU962" s="213"/>
      <c r="AV962" s="213"/>
      <c r="AW962" s="213"/>
      <c r="AX962" s="213"/>
      <c r="AY962" s="213"/>
    </row>
    <row r="963" spans="1:51" ht="14.6" x14ac:dyDescent="0.4">
      <c r="A963" s="783" t="str">
        <f>Tabla135[[#This Row],[Id Riesgo]]</f>
        <v>RC96</v>
      </c>
      <c r="B963" s="784" t="str">
        <f>Tabla135[[#This Row],[Riesgo]]</f>
        <v/>
      </c>
      <c r="C963" s="776" t="b">
        <f>Tabla135[[#This Row],[Identificado en paso 1 y 2?]]</f>
        <v>0</v>
      </c>
      <c r="D963" s="801" t="str">
        <f>_xlfn.XLOOKUP(Tabla135[[#This Row],[Id Riesgo]],Tabla13[Id Riesgo],Tabla13[Probabilidad],"",1)</f>
        <v/>
      </c>
      <c r="E963" s="801" t="str">
        <f>IF(C963=TRUE,_xlfn.XLOOKUP(Tabla135[[#This Row],[Id Riesgo]],Tabla13[Id Riesgo],Tabla13[Porcentaje Impacto],"",1),"")</f>
        <v/>
      </c>
      <c r="F963" s="290" t="str">
        <f t="shared" ref="F963:F971" si="95">F962</f>
        <v>RC96</v>
      </c>
      <c r="G963" s="414" t="b">
        <f>_xlfn.XLOOKUP(F963,Tabla13[Id Riesgo],Tabla13[Registro diligenciado],FALSE,1)</f>
        <v>0</v>
      </c>
      <c r="H963" s="290" t="str">
        <f>IF(G963,_xlfn.XLOOKUP(F963,Tabla6[Id Riesgo],Tabla6[DESCRIPCIÓN DEL RIESGO],FALSE,1),"")</f>
        <v/>
      </c>
      <c r="I963" s="327" t="str">
        <f>_xlfn.XLOOKUP(Tabla135[[#This Row],[Id Riesgo]],Tabla13[Id Riesgo],Tabla13[Probabilidad])</f>
        <v/>
      </c>
      <c r="J963" s="327" t="str">
        <f>_xlfn.XLOOKUP(Tabla135[[#This Row],[Id Riesgo]],Tabla13[Id Riesgo],Tabla13[Porcentaje Impacto],"",1)</f>
        <v/>
      </c>
      <c r="K963" s="311">
        <v>2</v>
      </c>
      <c r="L963" s="314"/>
      <c r="M963" s="314"/>
      <c r="N963" s="314"/>
      <c r="O963" s="295"/>
      <c r="P963" s="314"/>
      <c r="Q963" s="328" t="str">
        <f>_xlfn.TEXTJOIN(" ",TRUE,Tabla135[[#This Row],[Actividad - Acción ¿Qué?
Inicia con verbo]],Tabla135[[#This Row],[Complemento
(Observaciones o desviaciones)]])</f>
        <v/>
      </c>
      <c r="R963" s="295"/>
      <c r="S963" s="327" t="str">
        <f>_xlfn.XLOOKUP(Tabla135[[#This Row],[Tipo de control]],Tabla7[Tipo de control],Tabla7[Peso],"",1)</f>
        <v/>
      </c>
      <c r="T963" s="290" t="str">
        <f>_xlfn.XLOOKUP(Tabla135[[#This Row],[Tipo de control]],Tabla7[Tipo de control],Tabla7[Afectación matriz],"",1)</f>
        <v/>
      </c>
      <c r="U963" s="295"/>
      <c r="V963" s="327" t="str">
        <f>_xlfn.XLOOKUP(Tabla135[[#This Row],[Implementación]],Tabla11[Implementación],Tabla11[Peso],"",1)</f>
        <v/>
      </c>
      <c r="W963" s="295"/>
      <c r="X963" s="295"/>
      <c r="Y963" s="295"/>
      <c r="Z963" s="295"/>
      <c r="AA963" s="310" t="str">
        <f>IFERROR(Tabla135[[#This Row],[Peso del control]]+Tabla135[[#This Row],[Peso de la implementación]],"")</f>
        <v/>
      </c>
      <c r="AB963" s="310" t="str" cm="1">
        <f t="array" ref="AB963">IFERROR(IF(Tabla135[[#This Row],[Registro diligenciado]]=TRUE,_xlfn.IFS(AND(Tabla135[[#This Row],[No. de Control]]=1,Tabla135[[#This Row],[Desplazamiento en la Matriz]]="Probabilidad"),D963-(D963*Tabla135[[#This Row],[Valor del control]]),AND(Tabla135[[#This Row],[No. de Control]]&gt;1,Tabla135[[#This Row],[Desplazamiento en la Matriz]]="Probabilidad"),AB962-(AB962*Tabla135[[#This Row],[Valor del control]]),AND(Tabla135[[#This Row],[No. de Control]]=1,Tabla135[[#This Row],[Desplazamiento en la Matriz]]="Impacto"),D963,AND(Tabla135[[#This Row],[No. de Control]]&gt;1,Tabla135[[#This Row],[Desplazamiento en la Matriz]]="Impacto"),AB962),""),"")</f>
        <v/>
      </c>
      <c r="AC963" s="310" t="str" cm="1">
        <f t="array" ref="AC963">IFERROR(IF(Tabla135[[#This Row],[Registro diligenciado]]=TRUE,_xlfn.IFS(AND(Tabla135[[#This Row],[No. de Control]]=1,Tabla135[[#This Row],[Desplazamiento en la Matriz]]="Impacto"),E963-(E963*Tabla135[[#This Row],[Valor del control]]),AND(Tabla135[[#This Row],[No. de Control]]&gt;1,Tabla135[[#This Row],[Desplazamiento en la Matriz]]="Impacto"),AC962-(AC962*Tabla135[[#This Row],[Valor del control]]),AND(Tabla135[[#This Row],[No. de Control]]=1,Tabla135[[#This Row],[Desplazamiento en la Matriz]]="Probabilidad"),E963,AND(Tabla135[[#This Row],[No. de Control]]&gt;1,Tabla135[[#This Row],[Desplazamiento en la Matriz]]="Probabilidad"),AC962),""),"")</f>
        <v/>
      </c>
      <c r="AD963" s="310">
        <f>IFERROR(_xlfn.MINIFS(Tabla135[Probabilidad residual],Tabla135[Id Riesgo],Tabla135[[#This Row],[Id Riesgo]]),"")</f>
        <v>0</v>
      </c>
      <c r="AE963" s="310">
        <f>IFERROR(_xlfn.MINIFS(Tabla135[Impacto residual],Tabla135[Id Riesgo],Tabla135[[#This Row],[Id Riesgo]]),"")</f>
        <v>0</v>
      </c>
      <c r="AF963" s="310" t="str" cm="1">
        <f t="array" ref="AF9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3" s="310" t="str" cm="1">
        <f t="array" ref="AG9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3" s="213"/>
      <c r="AJ963" s="801">
        <f>_xlfn.MINIFS(Tabla135[Probabilidad residual],Tabla135[Id Riesgo],Tabla135[[#This Row],[Id Riesgo]])</f>
        <v>0</v>
      </c>
      <c r="AK963" s="801">
        <f>_xlfn.MINIFS(Tabla135[Impacto residual],Tabla135[Id Riesgo],Tabla135[[#This Row],[Id Riesgo]])</f>
        <v>0</v>
      </c>
      <c r="AL963" s="801"/>
      <c r="AM963" s="801"/>
      <c r="AN963" s="213"/>
      <c r="AO963" s="213"/>
      <c r="AP963" s="213"/>
      <c r="AQ963" s="213"/>
      <c r="AR963" s="213"/>
      <c r="AS963" s="213"/>
      <c r="AT963" s="213"/>
      <c r="AU963" s="213"/>
      <c r="AV963" s="213"/>
      <c r="AW963" s="213"/>
      <c r="AX963" s="213"/>
      <c r="AY963" s="213"/>
    </row>
    <row r="964" spans="1:51" ht="14.6" x14ac:dyDescent="0.4">
      <c r="A964" s="783" t="str">
        <f>Tabla135[[#This Row],[Id Riesgo]]</f>
        <v>RC96</v>
      </c>
      <c r="B964" s="784" t="str">
        <f>Tabla135[[#This Row],[Riesgo]]</f>
        <v/>
      </c>
      <c r="C964" s="776" t="b">
        <f>Tabla135[[#This Row],[Identificado en paso 1 y 2?]]</f>
        <v>0</v>
      </c>
      <c r="D964" s="801" t="str">
        <f>_xlfn.XLOOKUP(Tabla135[[#This Row],[Id Riesgo]],Tabla13[Id Riesgo],Tabla13[Probabilidad],"",1)</f>
        <v/>
      </c>
      <c r="E964" s="801" t="str">
        <f>IF(C964=TRUE,_xlfn.XLOOKUP(Tabla135[[#This Row],[Id Riesgo]],Tabla13[Id Riesgo],Tabla13[Porcentaje Impacto],"",1),"")</f>
        <v/>
      </c>
      <c r="F964" s="290" t="str">
        <f t="shared" si="95"/>
        <v>RC96</v>
      </c>
      <c r="G964" s="414" t="b">
        <f>_xlfn.XLOOKUP(F964,Tabla13[Id Riesgo],Tabla13[Registro diligenciado],FALSE,1)</f>
        <v>0</v>
      </c>
      <c r="H964" s="290" t="str">
        <f>IF(G964,_xlfn.XLOOKUP(F964,Tabla6[Id Riesgo],Tabla6[DESCRIPCIÓN DEL RIESGO],FALSE,1),"")</f>
        <v/>
      </c>
      <c r="I964" s="327" t="str">
        <f>_xlfn.XLOOKUP(Tabla135[[#This Row],[Id Riesgo]],Tabla13[Id Riesgo],Tabla13[Probabilidad])</f>
        <v/>
      </c>
      <c r="J964" s="327" t="str">
        <f>_xlfn.XLOOKUP(Tabla135[[#This Row],[Id Riesgo]],Tabla13[Id Riesgo],Tabla13[Porcentaje Impacto],"",1)</f>
        <v/>
      </c>
      <c r="K964" s="311">
        <v>3</v>
      </c>
      <c r="L964" s="314"/>
      <c r="M964" s="314"/>
      <c r="N964" s="314"/>
      <c r="O964" s="295"/>
      <c r="P964" s="314"/>
      <c r="Q964" s="328" t="str">
        <f>_xlfn.TEXTJOIN(" ",TRUE,Tabla135[[#This Row],[Actividad - Acción ¿Qué?
Inicia con verbo]],Tabla135[[#This Row],[Complemento
(Observaciones o desviaciones)]])</f>
        <v/>
      </c>
      <c r="R964" s="295"/>
      <c r="S964" s="327" t="str">
        <f>_xlfn.XLOOKUP(Tabla135[[#This Row],[Tipo de control]],Tabla7[Tipo de control],Tabla7[Peso],"",1)</f>
        <v/>
      </c>
      <c r="T964" s="290" t="str">
        <f>_xlfn.XLOOKUP(Tabla135[[#This Row],[Tipo de control]],Tabla7[Tipo de control],Tabla7[Afectación matriz],"",1)</f>
        <v/>
      </c>
      <c r="U964" s="295"/>
      <c r="V964" s="327" t="str">
        <f>_xlfn.XLOOKUP(Tabla135[[#This Row],[Implementación]],Tabla11[Implementación],Tabla11[Peso],"",1)</f>
        <v/>
      </c>
      <c r="W964" s="295"/>
      <c r="X964" s="295"/>
      <c r="Y964" s="295"/>
      <c r="Z964" s="295"/>
      <c r="AA964" s="310" t="str">
        <f>IFERROR(Tabla135[[#This Row],[Peso del control]]+Tabla135[[#This Row],[Peso de la implementación]],"")</f>
        <v/>
      </c>
      <c r="AB964" s="310" t="str" cm="1">
        <f t="array" ref="AB964">IFERROR(IF(Tabla135[[#This Row],[Registro diligenciado]]=TRUE,_xlfn.IFS(AND(Tabla135[[#This Row],[No. de Control]]=1,Tabla135[[#This Row],[Desplazamiento en la Matriz]]="Probabilidad"),D964-(D964*Tabla135[[#This Row],[Valor del control]]),AND(Tabla135[[#This Row],[No. de Control]]&gt;1,Tabla135[[#This Row],[Desplazamiento en la Matriz]]="Probabilidad"),AB963-(AB963*Tabla135[[#This Row],[Valor del control]]),AND(Tabla135[[#This Row],[No. de Control]]=1,Tabla135[[#This Row],[Desplazamiento en la Matriz]]="Impacto"),D964,AND(Tabla135[[#This Row],[No. de Control]]&gt;1,Tabla135[[#This Row],[Desplazamiento en la Matriz]]="Impacto"),AB963),""),"")</f>
        <v/>
      </c>
      <c r="AC964" s="310" t="str" cm="1">
        <f t="array" ref="AC964">IFERROR(IF(Tabla135[[#This Row],[Registro diligenciado]]=TRUE,_xlfn.IFS(AND(Tabla135[[#This Row],[No. de Control]]=1,Tabla135[[#This Row],[Desplazamiento en la Matriz]]="Impacto"),E964-(E964*Tabla135[[#This Row],[Valor del control]]),AND(Tabla135[[#This Row],[No. de Control]]&gt;1,Tabla135[[#This Row],[Desplazamiento en la Matriz]]="Impacto"),AC963-(AC963*Tabla135[[#This Row],[Valor del control]]),AND(Tabla135[[#This Row],[No. de Control]]=1,Tabla135[[#This Row],[Desplazamiento en la Matriz]]="Probabilidad"),E964,AND(Tabla135[[#This Row],[No. de Control]]&gt;1,Tabla135[[#This Row],[Desplazamiento en la Matriz]]="Probabilidad"),AC963),""),"")</f>
        <v/>
      </c>
      <c r="AD964" s="310">
        <f>IFERROR(_xlfn.MINIFS(Tabla135[Probabilidad residual],Tabla135[Id Riesgo],Tabla135[[#This Row],[Id Riesgo]]),"")</f>
        <v>0</v>
      </c>
      <c r="AE964" s="310">
        <f>IFERROR(_xlfn.MINIFS(Tabla135[Impacto residual],Tabla135[Id Riesgo],Tabla135[[#This Row],[Id Riesgo]]),"")</f>
        <v>0</v>
      </c>
      <c r="AF964" s="310" t="str" cm="1">
        <f t="array" ref="AF9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4" s="310" t="str" cm="1">
        <f t="array" ref="AG9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4" s="213"/>
      <c r="AJ964" s="801">
        <f>_xlfn.MINIFS(Tabla135[Probabilidad residual],Tabla135[Id Riesgo],Tabla135[[#This Row],[Id Riesgo]])</f>
        <v>0</v>
      </c>
      <c r="AK964" s="801">
        <f>_xlfn.MINIFS(Tabla135[Impacto residual],Tabla135[Id Riesgo],Tabla135[[#This Row],[Id Riesgo]])</f>
        <v>0</v>
      </c>
      <c r="AL964" s="801"/>
      <c r="AM964" s="801"/>
      <c r="AN964" s="213"/>
      <c r="AO964" s="213"/>
      <c r="AP964" s="213"/>
      <c r="AQ964" s="213"/>
      <c r="AR964" s="213"/>
      <c r="AS964" s="213"/>
      <c r="AT964" s="213"/>
      <c r="AU964" s="213"/>
      <c r="AV964" s="213"/>
      <c r="AW964" s="213"/>
      <c r="AX964" s="213"/>
      <c r="AY964" s="213"/>
    </row>
    <row r="965" spans="1:51" ht="14.6" x14ac:dyDescent="0.4">
      <c r="A965" s="783" t="str">
        <f>Tabla135[[#This Row],[Id Riesgo]]</f>
        <v>RC96</v>
      </c>
      <c r="B965" s="784" t="str">
        <f>Tabla135[[#This Row],[Riesgo]]</f>
        <v/>
      </c>
      <c r="C965" s="776" t="b">
        <f>Tabla135[[#This Row],[Identificado en paso 1 y 2?]]</f>
        <v>0</v>
      </c>
      <c r="D965" s="801" t="str">
        <f>_xlfn.XLOOKUP(Tabla135[[#This Row],[Id Riesgo]],Tabla13[Id Riesgo],Tabla13[Probabilidad],"",1)</f>
        <v/>
      </c>
      <c r="E965" s="801" t="str">
        <f>IF(C965=TRUE,_xlfn.XLOOKUP(Tabla135[[#This Row],[Id Riesgo]],Tabla13[Id Riesgo],Tabla13[Porcentaje Impacto],"",1),"")</f>
        <v/>
      </c>
      <c r="F965" s="290" t="str">
        <f t="shared" si="95"/>
        <v>RC96</v>
      </c>
      <c r="G965" s="414" t="b">
        <f>_xlfn.XLOOKUP(F965,Tabla13[Id Riesgo],Tabla13[Registro diligenciado],FALSE,1)</f>
        <v>0</v>
      </c>
      <c r="H965" s="290" t="str">
        <f>IF(G965,_xlfn.XLOOKUP(F965,Tabla6[Id Riesgo],Tabla6[DESCRIPCIÓN DEL RIESGO],FALSE,1),"")</f>
        <v/>
      </c>
      <c r="I965" s="327" t="str">
        <f>_xlfn.XLOOKUP(Tabla135[[#This Row],[Id Riesgo]],Tabla13[Id Riesgo],Tabla13[Probabilidad])</f>
        <v/>
      </c>
      <c r="J965" s="327" t="str">
        <f>_xlfn.XLOOKUP(Tabla135[[#This Row],[Id Riesgo]],Tabla13[Id Riesgo],Tabla13[Porcentaje Impacto],"",1)</f>
        <v/>
      </c>
      <c r="K965" s="311">
        <v>4</v>
      </c>
      <c r="L965" s="314"/>
      <c r="M965" s="314"/>
      <c r="N965" s="314"/>
      <c r="O965" s="295"/>
      <c r="P965" s="314"/>
      <c r="Q965" s="328" t="str">
        <f>_xlfn.TEXTJOIN(" ",TRUE,Tabla135[[#This Row],[Actividad - Acción ¿Qué?
Inicia con verbo]],Tabla135[[#This Row],[Complemento
(Observaciones o desviaciones)]])</f>
        <v/>
      </c>
      <c r="R965" s="295"/>
      <c r="S965" s="327" t="str">
        <f>_xlfn.XLOOKUP(Tabla135[[#This Row],[Tipo de control]],Tabla7[Tipo de control],Tabla7[Peso],"",1)</f>
        <v/>
      </c>
      <c r="T965" s="290" t="str">
        <f>_xlfn.XLOOKUP(Tabla135[[#This Row],[Tipo de control]],Tabla7[Tipo de control],Tabla7[Afectación matriz],"",1)</f>
        <v/>
      </c>
      <c r="U965" s="295"/>
      <c r="V965" s="327" t="str">
        <f>_xlfn.XLOOKUP(Tabla135[[#This Row],[Implementación]],Tabla11[Implementación],Tabla11[Peso],"",1)</f>
        <v/>
      </c>
      <c r="W965" s="295"/>
      <c r="X965" s="295"/>
      <c r="Y965" s="295"/>
      <c r="Z965" s="295"/>
      <c r="AA965" s="310" t="str">
        <f>IFERROR(Tabla135[[#This Row],[Peso del control]]+Tabla135[[#This Row],[Peso de la implementación]],"")</f>
        <v/>
      </c>
      <c r="AB965" s="310" t="str" cm="1">
        <f t="array" ref="AB965">IFERROR(IF(Tabla135[[#This Row],[Registro diligenciado]]=TRUE,_xlfn.IFS(AND(Tabla135[[#This Row],[No. de Control]]=1,Tabla135[[#This Row],[Desplazamiento en la Matriz]]="Probabilidad"),D965-(D965*Tabla135[[#This Row],[Valor del control]]),AND(Tabla135[[#This Row],[No. de Control]]&gt;1,Tabla135[[#This Row],[Desplazamiento en la Matriz]]="Probabilidad"),AB964-(AB964*Tabla135[[#This Row],[Valor del control]]),AND(Tabla135[[#This Row],[No. de Control]]=1,Tabla135[[#This Row],[Desplazamiento en la Matriz]]="Impacto"),D965,AND(Tabla135[[#This Row],[No. de Control]]&gt;1,Tabla135[[#This Row],[Desplazamiento en la Matriz]]="Impacto"),AB964),""),"")</f>
        <v/>
      </c>
      <c r="AC965" s="310" t="str" cm="1">
        <f t="array" ref="AC965">IFERROR(IF(Tabla135[[#This Row],[Registro diligenciado]]=TRUE,_xlfn.IFS(AND(Tabla135[[#This Row],[No. de Control]]=1,Tabla135[[#This Row],[Desplazamiento en la Matriz]]="Impacto"),E965-(E965*Tabla135[[#This Row],[Valor del control]]),AND(Tabla135[[#This Row],[No. de Control]]&gt;1,Tabla135[[#This Row],[Desplazamiento en la Matriz]]="Impacto"),AC964-(AC964*Tabla135[[#This Row],[Valor del control]]),AND(Tabla135[[#This Row],[No. de Control]]=1,Tabla135[[#This Row],[Desplazamiento en la Matriz]]="Probabilidad"),E965,AND(Tabla135[[#This Row],[No. de Control]]&gt;1,Tabla135[[#This Row],[Desplazamiento en la Matriz]]="Probabilidad"),AC964),""),"")</f>
        <v/>
      </c>
      <c r="AD965" s="310">
        <f>IFERROR(_xlfn.MINIFS(Tabla135[Probabilidad residual],Tabla135[Id Riesgo],Tabla135[[#This Row],[Id Riesgo]]),"")</f>
        <v>0</v>
      </c>
      <c r="AE965" s="310">
        <f>IFERROR(_xlfn.MINIFS(Tabla135[Impacto residual],Tabla135[Id Riesgo],Tabla135[[#This Row],[Id Riesgo]]),"")</f>
        <v>0</v>
      </c>
      <c r="AF965" s="310" t="str" cm="1">
        <f t="array" ref="AF9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5" s="310" t="str" cm="1">
        <f t="array" ref="AG9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5" s="213"/>
      <c r="AJ965" s="801">
        <f>_xlfn.MINIFS(Tabla135[Probabilidad residual],Tabla135[Id Riesgo],Tabla135[[#This Row],[Id Riesgo]])</f>
        <v>0</v>
      </c>
      <c r="AK965" s="801">
        <f>_xlfn.MINIFS(Tabla135[Impacto residual],Tabla135[Id Riesgo],Tabla135[[#This Row],[Id Riesgo]])</f>
        <v>0</v>
      </c>
      <c r="AL965" s="801"/>
      <c r="AM965" s="801"/>
      <c r="AN965" s="213"/>
      <c r="AO965" s="213"/>
      <c r="AP965" s="213"/>
      <c r="AQ965" s="213"/>
      <c r="AR965" s="213"/>
      <c r="AS965" s="213"/>
      <c r="AT965" s="213"/>
      <c r="AU965" s="213"/>
      <c r="AV965" s="213"/>
      <c r="AW965" s="213"/>
      <c r="AX965" s="213"/>
      <c r="AY965" s="213"/>
    </row>
    <row r="966" spans="1:51" ht="14.6" x14ac:dyDescent="0.4">
      <c r="A966" s="783" t="str">
        <f>Tabla135[[#This Row],[Id Riesgo]]</f>
        <v>RC96</v>
      </c>
      <c r="B966" s="784" t="str">
        <f>Tabla135[[#This Row],[Riesgo]]</f>
        <v/>
      </c>
      <c r="C966" s="776" t="b">
        <f>Tabla135[[#This Row],[Identificado en paso 1 y 2?]]</f>
        <v>0</v>
      </c>
      <c r="D966" s="801" t="str">
        <f>_xlfn.XLOOKUP(Tabla135[[#This Row],[Id Riesgo]],Tabla13[Id Riesgo],Tabla13[Probabilidad],"",1)</f>
        <v/>
      </c>
      <c r="E966" s="801" t="str">
        <f>IF(C966=TRUE,_xlfn.XLOOKUP(Tabla135[[#This Row],[Id Riesgo]],Tabla13[Id Riesgo],Tabla13[Porcentaje Impacto],"",1),"")</f>
        <v/>
      </c>
      <c r="F966" s="290" t="str">
        <f t="shared" si="95"/>
        <v>RC96</v>
      </c>
      <c r="G966" s="414" t="b">
        <f>_xlfn.XLOOKUP(F966,Tabla13[Id Riesgo],Tabla13[Registro diligenciado],FALSE,1)</f>
        <v>0</v>
      </c>
      <c r="H966" s="290" t="str">
        <f>IF(G966,_xlfn.XLOOKUP(F966,Tabla6[Id Riesgo],Tabla6[DESCRIPCIÓN DEL RIESGO],FALSE,1),"")</f>
        <v/>
      </c>
      <c r="I966" s="327" t="str">
        <f>_xlfn.XLOOKUP(Tabla135[[#This Row],[Id Riesgo]],Tabla13[Id Riesgo],Tabla13[Probabilidad])</f>
        <v/>
      </c>
      <c r="J966" s="327" t="str">
        <f>_xlfn.XLOOKUP(Tabla135[[#This Row],[Id Riesgo]],Tabla13[Id Riesgo],Tabla13[Porcentaje Impacto],"",1)</f>
        <v/>
      </c>
      <c r="K966" s="311">
        <v>5</v>
      </c>
      <c r="L966" s="314"/>
      <c r="M966" s="314"/>
      <c r="N966" s="314"/>
      <c r="O966" s="295"/>
      <c r="P966" s="314"/>
      <c r="Q966" s="328" t="str">
        <f>_xlfn.TEXTJOIN(" ",TRUE,Tabla135[[#This Row],[Actividad - Acción ¿Qué?
Inicia con verbo]],Tabla135[[#This Row],[Complemento
(Observaciones o desviaciones)]])</f>
        <v/>
      </c>
      <c r="R966" s="295"/>
      <c r="S966" s="327" t="str">
        <f>_xlfn.XLOOKUP(Tabla135[[#This Row],[Tipo de control]],Tabla7[Tipo de control],Tabla7[Peso],"",1)</f>
        <v/>
      </c>
      <c r="T966" s="290" t="str">
        <f>_xlfn.XLOOKUP(Tabla135[[#This Row],[Tipo de control]],Tabla7[Tipo de control],Tabla7[Afectación matriz],"",1)</f>
        <v/>
      </c>
      <c r="U966" s="295"/>
      <c r="V966" s="327" t="str">
        <f>_xlfn.XLOOKUP(Tabla135[[#This Row],[Implementación]],Tabla11[Implementación],Tabla11[Peso],"",1)</f>
        <v/>
      </c>
      <c r="W966" s="295"/>
      <c r="X966" s="295"/>
      <c r="Y966" s="295"/>
      <c r="Z966" s="295"/>
      <c r="AA966" s="310" t="str">
        <f>IFERROR(Tabla135[[#This Row],[Peso del control]]+Tabla135[[#This Row],[Peso de la implementación]],"")</f>
        <v/>
      </c>
      <c r="AB966" s="310" t="str" cm="1">
        <f t="array" ref="AB966">IFERROR(IF(Tabla135[[#This Row],[Registro diligenciado]]=TRUE,_xlfn.IFS(AND(Tabla135[[#This Row],[No. de Control]]=1,Tabla135[[#This Row],[Desplazamiento en la Matriz]]="Probabilidad"),D966-(D966*Tabla135[[#This Row],[Valor del control]]),AND(Tabla135[[#This Row],[No. de Control]]&gt;1,Tabla135[[#This Row],[Desplazamiento en la Matriz]]="Probabilidad"),AB965-(AB965*Tabla135[[#This Row],[Valor del control]]),AND(Tabla135[[#This Row],[No. de Control]]=1,Tabla135[[#This Row],[Desplazamiento en la Matriz]]="Impacto"),D966,AND(Tabla135[[#This Row],[No. de Control]]&gt;1,Tabla135[[#This Row],[Desplazamiento en la Matriz]]="Impacto"),AB965),""),"")</f>
        <v/>
      </c>
      <c r="AC966" s="310" t="str" cm="1">
        <f t="array" ref="AC966">IFERROR(IF(Tabla135[[#This Row],[Registro diligenciado]]=TRUE,_xlfn.IFS(AND(Tabla135[[#This Row],[No. de Control]]=1,Tabla135[[#This Row],[Desplazamiento en la Matriz]]="Impacto"),E966-(E966*Tabla135[[#This Row],[Valor del control]]),AND(Tabla135[[#This Row],[No. de Control]]&gt;1,Tabla135[[#This Row],[Desplazamiento en la Matriz]]="Impacto"),AC965-(AC965*Tabla135[[#This Row],[Valor del control]]),AND(Tabla135[[#This Row],[No. de Control]]=1,Tabla135[[#This Row],[Desplazamiento en la Matriz]]="Probabilidad"),E966,AND(Tabla135[[#This Row],[No. de Control]]&gt;1,Tabla135[[#This Row],[Desplazamiento en la Matriz]]="Probabilidad"),AC965),""),"")</f>
        <v/>
      </c>
      <c r="AD966" s="310">
        <f>IFERROR(_xlfn.MINIFS(Tabla135[Probabilidad residual],Tabla135[Id Riesgo],Tabla135[[#This Row],[Id Riesgo]]),"")</f>
        <v>0</v>
      </c>
      <c r="AE966" s="310">
        <f>IFERROR(_xlfn.MINIFS(Tabla135[Impacto residual],Tabla135[Id Riesgo],Tabla135[[#This Row],[Id Riesgo]]),"")</f>
        <v>0</v>
      </c>
      <c r="AF966" s="310" t="str" cm="1">
        <f t="array" ref="AF9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6" s="310" t="str" cm="1">
        <f t="array" ref="AG9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6" s="213"/>
      <c r="AJ966" s="801">
        <f>_xlfn.MINIFS(Tabla135[Probabilidad residual],Tabla135[Id Riesgo],Tabla135[[#This Row],[Id Riesgo]])</f>
        <v>0</v>
      </c>
      <c r="AK966" s="801">
        <f>_xlfn.MINIFS(Tabla135[Impacto residual],Tabla135[Id Riesgo],Tabla135[[#This Row],[Id Riesgo]])</f>
        <v>0</v>
      </c>
      <c r="AL966" s="801"/>
      <c r="AM966" s="801"/>
      <c r="AN966" s="213"/>
      <c r="AO966" s="213"/>
      <c r="AP966" s="213"/>
      <c r="AQ966" s="213"/>
      <c r="AR966" s="213"/>
      <c r="AS966" s="213"/>
      <c r="AT966" s="213"/>
      <c r="AU966" s="213"/>
      <c r="AV966" s="213"/>
      <c r="AW966" s="213"/>
      <c r="AX966" s="213"/>
      <c r="AY966" s="213"/>
    </row>
    <row r="967" spans="1:51" ht="14.6" x14ac:dyDescent="0.4">
      <c r="A967" s="783" t="str">
        <f>Tabla135[[#This Row],[Id Riesgo]]</f>
        <v>RC96</v>
      </c>
      <c r="B967" s="784" t="str">
        <f>Tabla135[[#This Row],[Riesgo]]</f>
        <v/>
      </c>
      <c r="C967" s="776" t="b">
        <f>Tabla135[[#This Row],[Identificado en paso 1 y 2?]]</f>
        <v>0</v>
      </c>
      <c r="D967" s="801" t="str">
        <f>_xlfn.XLOOKUP(Tabla135[[#This Row],[Id Riesgo]],Tabla13[Id Riesgo],Tabla13[Probabilidad],"",1)</f>
        <v/>
      </c>
      <c r="E967" s="801" t="str">
        <f>IF(C967=TRUE,_xlfn.XLOOKUP(Tabla135[[#This Row],[Id Riesgo]],Tabla13[Id Riesgo],Tabla13[Porcentaje Impacto],"",1),"")</f>
        <v/>
      </c>
      <c r="F967" s="290" t="str">
        <f t="shared" si="95"/>
        <v>RC96</v>
      </c>
      <c r="G967" s="414" t="b">
        <f>_xlfn.XLOOKUP(F967,Tabla13[Id Riesgo],Tabla13[Registro diligenciado],FALSE,1)</f>
        <v>0</v>
      </c>
      <c r="H967" s="290" t="str">
        <f>IF(G967,_xlfn.XLOOKUP(F967,Tabla6[Id Riesgo],Tabla6[DESCRIPCIÓN DEL RIESGO],FALSE,1),"")</f>
        <v/>
      </c>
      <c r="I967" s="327" t="str">
        <f>_xlfn.XLOOKUP(Tabla135[[#This Row],[Id Riesgo]],Tabla13[Id Riesgo],Tabla13[Probabilidad])</f>
        <v/>
      </c>
      <c r="J967" s="327" t="str">
        <f>_xlfn.XLOOKUP(Tabla135[[#This Row],[Id Riesgo]],Tabla13[Id Riesgo],Tabla13[Porcentaje Impacto],"",1)</f>
        <v/>
      </c>
      <c r="K967" s="311">
        <v>6</v>
      </c>
      <c r="L967" s="314"/>
      <c r="M967" s="314"/>
      <c r="N967" s="314"/>
      <c r="O967" s="295"/>
      <c r="P967" s="314"/>
      <c r="Q967" s="328" t="str">
        <f>_xlfn.TEXTJOIN(" ",TRUE,Tabla135[[#This Row],[Actividad - Acción ¿Qué?
Inicia con verbo]],Tabla135[[#This Row],[Complemento
(Observaciones o desviaciones)]])</f>
        <v/>
      </c>
      <c r="R967" s="295"/>
      <c r="S967" s="327" t="str">
        <f>_xlfn.XLOOKUP(Tabla135[[#This Row],[Tipo de control]],Tabla7[Tipo de control],Tabla7[Peso],"",1)</f>
        <v/>
      </c>
      <c r="T967" s="290" t="str">
        <f>_xlfn.XLOOKUP(Tabla135[[#This Row],[Tipo de control]],Tabla7[Tipo de control],Tabla7[Afectación matriz],"",1)</f>
        <v/>
      </c>
      <c r="U967" s="295"/>
      <c r="V967" s="327" t="str">
        <f>_xlfn.XLOOKUP(Tabla135[[#This Row],[Implementación]],Tabla11[Implementación],Tabla11[Peso],"",1)</f>
        <v/>
      </c>
      <c r="W967" s="295"/>
      <c r="X967" s="295"/>
      <c r="Y967" s="295"/>
      <c r="Z967" s="295"/>
      <c r="AA967" s="310" t="str">
        <f>IFERROR(Tabla135[[#This Row],[Peso del control]]+Tabla135[[#This Row],[Peso de la implementación]],"")</f>
        <v/>
      </c>
      <c r="AB967" s="310" t="str" cm="1">
        <f t="array" ref="AB967">IFERROR(IF(Tabla135[[#This Row],[Registro diligenciado]]=TRUE,_xlfn.IFS(AND(Tabla135[[#This Row],[No. de Control]]=1,Tabla135[[#This Row],[Desplazamiento en la Matriz]]="Probabilidad"),D967-(D967*Tabla135[[#This Row],[Valor del control]]),AND(Tabla135[[#This Row],[No. de Control]]&gt;1,Tabla135[[#This Row],[Desplazamiento en la Matriz]]="Probabilidad"),AB966-(AB966*Tabla135[[#This Row],[Valor del control]]),AND(Tabla135[[#This Row],[No. de Control]]=1,Tabla135[[#This Row],[Desplazamiento en la Matriz]]="Impacto"),D967,AND(Tabla135[[#This Row],[No. de Control]]&gt;1,Tabla135[[#This Row],[Desplazamiento en la Matriz]]="Impacto"),AB966),""),"")</f>
        <v/>
      </c>
      <c r="AC967" s="310" t="str" cm="1">
        <f t="array" ref="AC967">IFERROR(IF(Tabla135[[#This Row],[Registro diligenciado]]=TRUE,_xlfn.IFS(AND(Tabla135[[#This Row],[No. de Control]]=1,Tabla135[[#This Row],[Desplazamiento en la Matriz]]="Impacto"),E967-(E967*Tabla135[[#This Row],[Valor del control]]),AND(Tabla135[[#This Row],[No. de Control]]&gt;1,Tabla135[[#This Row],[Desplazamiento en la Matriz]]="Impacto"),AC966-(AC966*Tabla135[[#This Row],[Valor del control]]),AND(Tabla135[[#This Row],[No. de Control]]=1,Tabla135[[#This Row],[Desplazamiento en la Matriz]]="Probabilidad"),E967,AND(Tabla135[[#This Row],[No. de Control]]&gt;1,Tabla135[[#This Row],[Desplazamiento en la Matriz]]="Probabilidad"),AC966),""),"")</f>
        <v/>
      </c>
      <c r="AD967" s="310">
        <f>IFERROR(_xlfn.MINIFS(Tabla135[Probabilidad residual],Tabla135[Id Riesgo],Tabla135[[#This Row],[Id Riesgo]]),"")</f>
        <v>0</v>
      </c>
      <c r="AE967" s="310">
        <f>IFERROR(_xlfn.MINIFS(Tabla135[Impacto residual],Tabla135[Id Riesgo],Tabla135[[#This Row],[Id Riesgo]]),"")</f>
        <v>0</v>
      </c>
      <c r="AF967" s="310" t="str" cm="1">
        <f t="array" ref="AF9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7" s="310" t="str" cm="1">
        <f t="array" ref="AG9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7" s="213"/>
      <c r="AJ967" s="801">
        <f>_xlfn.MINIFS(Tabla135[Probabilidad residual],Tabla135[Id Riesgo],Tabla135[[#This Row],[Id Riesgo]])</f>
        <v>0</v>
      </c>
      <c r="AK967" s="801">
        <f>_xlfn.MINIFS(Tabla135[Impacto residual],Tabla135[Id Riesgo],Tabla135[[#This Row],[Id Riesgo]])</f>
        <v>0</v>
      </c>
      <c r="AL967" s="801"/>
      <c r="AM967" s="801"/>
      <c r="AN967" s="213"/>
      <c r="AO967" s="213"/>
      <c r="AP967" s="213"/>
      <c r="AQ967" s="213"/>
      <c r="AR967" s="213"/>
      <c r="AS967" s="213"/>
      <c r="AT967" s="213"/>
      <c r="AU967" s="213"/>
      <c r="AV967" s="213"/>
      <c r="AW967" s="213"/>
      <c r="AX967" s="213"/>
      <c r="AY967" s="213"/>
    </row>
    <row r="968" spans="1:51" ht="14.6" x14ac:dyDescent="0.4">
      <c r="A968" s="783" t="str">
        <f>Tabla135[[#This Row],[Id Riesgo]]</f>
        <v>RC96</v>
      </c>
      <c r="B968" s="784" t="str">
        <f>Tabla135[[#This Row],[Riesgo]]</f>
        <v/>
      </c>
      <c r="C968" s="776" t="b">
        <f>Tabla135[[#This Row],[Identificado en paso 1 y 2?]]</f>
        <v>0</v>
      </c>
      <c r="D968" s="801" t="str">
        <f>_xlfn.XLOOKUP(Tabla135[[#This Row],[Id Riesgo]],Tabla13[Id Riesgo],Tabla13[Probabilidad],"",1)</f>
        <v/>
      </c>
      <c r="E968" s="801" t="str">
        <f>IF(C968=TRUE,_xlfn.XLOOKUP(Tabla135[[#This Row],[Id Riesgo]],Tabla13[Id Riesgo],Tabla13[Porcentaje Impacto],"",1),"")</f>
        <v/>
      </c>
      <c r="F968" s="290" t="str">
        <f t="shared" si="95"/>
        <v>RC96</v>
      </c>
      <c r="G968" s="414" t="b">
        <f>_xlfn.XLOOKUP(F968,Tabla13[Id Riesgo],Tabla13[Registro diligenciado],FALSE,1)</f>
        <v>0</v>
      </c>
      <c r="H968" s="290" t="str">
        <f>IF(G968,_xlfn.XLOOKUP(F968,Tabla6[Id Riesgo],Tabla6[DESCRIPCIÓN DEL RIESGO],FALSE,1),"")</f>
        <v/>
      </c>
      <c r="I968" s="327" t="str">
        <f>_xlfn.XLOOKUP(Tabla135[[#This Row],[Id Riesgo]],Tabla13[Id Riesgo],Tabla13[Probabilidad])</f>
        <v/>
      </c>
      <c r="J968" s="327" t="str">
        <f>_xlfn.XLOOKUP(Tabla135[[#This Row],[Id Riesgo]],Tabla13[Id Riesgo],Tabla13[Porcentaje Impacto],"",1)</f>
        <v/>
      </c>
      <c r="K968" s="311">
        <v>7</v>
      </c>
      <c r="L968" s="314"/>
      <c r="M968" s="314"/>
      <c r="N968" s="314"/>
      <c r="O968" s="295"/>
      <c r="P968" s="314"/>
      <c r="Q968" s="328" t="str">
        <f>_xlfn.TEXTJOIN(" ",TRUE,Tabla135[[#This Row],[Actividad - Acción ¿Qué?
Inicia con verbo]],Tabla135[[#This Row],[Complemento
(Observaciones o desviaciones)]])</f>
        <v/>
      </c>
      <c r="R968" s="295"/>
      <c r="S968" s="327" t="str">
        <f>_xlfn.XLOOKUP(Tabla135[[#This Row],[Tipo de control]],Tabla7[Tipo de control],Tabla7[Peso],"",1)</f>
        <v/>
      </c>
      <c r="T968" s="290" t="str">
        <f>_xlfn.XLOOKUP(Tabla135[[#This Row],[Tipo de control]],Tabla7[Tipo de control],Tabla7[Afectación matriz],"",1)</f>
        <v/>
      </c>
      <c r="U968" s="295"/>
      <c r="V968" s="327" t="str">
        <f>_xlfn.XLOOKUP(Tabla135[[#This Row],[Implementación]],Tabla11[Implementación],Tabla11[Peso],"",1)</f>
        <v/>
      </c>
      <c r="W968" s="295"/>
      <c r="X968" s="295"/>
      <c r="Y968" s="295"/>
      <c r="Z968" s="295"/>
      <c r="AA968" s="310" t="str">
        <f>IFERROR(Tabla135[[#This Row],[Peso del control]]+Tabla135[[#This Row],[Peso de la implementación]],"")</f>
        <v/>
      </c>
      <c r="AB968" s="310" t="str" cm="1">
        <f t="array" ref="AB968">IFERROR(IF(Tabla135[[#This Row],[Registro diligenciado]]=TRUE,_xlfn.IFS(AND(Tabla135[[#This Row],[No. de Control]]=1,Tabla135[[#This Row],[Desplazamiento en la Matriz]]="Probabilidad"),D968-(D968*Tabla135[[#This Row],[Valor del control]]),AND(Tabla135[[#This Row],[No. de Control]]&gt;1,Tabla135[[#This Row],[Desplazamiento en la Matriz]]="Probabilidad"),AB967-(AB967*Tabla135[[#This Row],[Valor del control]]),AND(Tabla135[[#This Row],[No. de Control]]=1,Tabla135[[#This Row],[Desplazamiento en la Matriz]]="Impacto"),D968,AND(Tabla135[[#This Row],[No. de Control]]&gt;1,Tabla135[[#This Row],[Desplazamiento en la Matriz]]="Impacto"),AB967),""),"")</f>
        <v/>
      </c>
      <c r="AC968" s="310" t="str" cm="1">
        <f t="array" ref="AC968">IFERROR(IF(Tabla135[[#This Row],[Registro diligenciado]]=TRUE,_xlfn.IFS(AND(Tabla135[[#This Row],[No. de Control]]=1,Tabla135[[#This Row],[Desplazamiento en la Matriz]]="Impacto"),E968-(E968*Tabla135[[#This Row],[Valor del control]]),AND(Tabla135[[#This Row],[No. de Control]]&gt;1,Tabla135[[#This Row],[Desplazamiento en la Matriz]]="Impacto"),AC967-(AC967*Tabla135[[#This Row],[Valor del control]]),AND(Tabla135[[#This Row],[No. de Control]]=1,Tabla135[[#This Row],[Desplazamiento en la Matriz]]="Probabilidad"),E968,AND(Tabla135[[#This Row],[No. de Control]]&gt;1,Tabla135[[#This Row],[Desplazamiento en la Matriz]]="Probabilidad"),AC967),""),"")</f>
        <v/>
      </c>
      <c r="AD968" s="310">
        <f>IFERROR(_xlfn.MINIFS(Tabla135[Probabilidad residual],Tabla135[Id Riesgo],Tabla135[[#This Row],[Id Riesgo]]),"")</f>
        <v>0</v>
      </c>
      <c r="AE968" s="310">
        <f>IFERROR(_xlfn.MINIFS(Tabla135[Impacto residual],Tabla135[Id Riesgo],Tabla135[[#This Row],[Id Riesgo]]),"")</f>
        <v>0</v>
      </c>
      <c r="AF968" s="310" t="str" cm="1">
        <f t="array" ref="AF9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8" s="310" t="str" cm="1">
        <f t="array" ref="AG9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8" s="213"/>
      <c r="AJ968" s="801">
        <f>_xlfn.MINIFS(Tabla135[Probabilidad residual],Tabla135[Id Riesgo],Tabla135[[#This Row],[Id Riesgo]])</f>
        <v>0</v>
      </c>
      <c r="AK968" s="801">
        <f>_xlfn.MINIFS(Tabla135[Impacto residual],Tabla135[Id Riesgo],Tabla135[[#This Row],[Id Riesgo]])</f>
        <v>0</v>
      </c>
      <c r="AL968" s="801"/>
      <c r="AM968" s="801"/>
      <c r="AN968" s="213"/>
      <c r="AO968" s="213"/>
      <c r="AP968" s="213"/>
      <c r="AQ968" s="213"/>
      <c r="AR968" s="213"/>
      <c r="AS968" s="213"/>
      <c r="AT968" s="213"/>
      <c r="AU968" s="213"/>
      <c r="AV968" s="213"/>
      <c r="AW968" s="213"/>
      <c r="AX968" s="213"/>
      <c r="AY968" s="213"/>
    </row>
    <row r="969" spans="1:51" ht="14.6" x14ac:dyDescent="0.4">
      <c r="A969" s="783" t="str">
        <f>Tabla135[[#This Row],[Id Riesgo]]</f>
        <v>RC96</v>
      </c>
      <c r="B969" s="784" t="str">
        <f>Tabla135[[#This Row],[Riesgo]]</f>
        <v/>
      </c>
      <c r="C969" s="776" t="b">
        <f>Tabla135[[#This Row],[Identificado en paso 1 y 2?]]</f>
        <v>0</v>
      </c>
      <c r="D969" s="801" t="str">
        <f>_xlfn.XLOOKUP(Tabla135[[#This Row],[Id Riesgo]],Tabla13[Id Riesgo],Tabla13[Probabilidad],"",1)</f>
        <v/>
      </c>
      <c r="E969" s="801" t="str">
        <f>IF(C969=TRUE,_xlfn.XLOOKUP(Tabla135[[#This Row],[Id Riesgo]],Tabla13[Id Riesgo],Tabla13[Porcentaje Impacto],"",1),"")</f>
        <v/>
      </c>
      <c r="F969" s="290" t="str">
        <f t="shared" si="95"/>
        <v>RC96</v>
      </c>
      <c r="G969" s="414" t="b">
        <f>_xlfn.XLOOKUP(F969,Tabla13[Id Riesgo],Tabla13[Registro diligenciado],FALSE,1)</f>
        <v>0</v>
      </c>
      <c r="H969" s="290" t="str">
        <f>IF(G969,_xlfn.XLOOKUP(F969,Tabla6[Id Riesgo],Tabla6[DESCRIPCIÓN DEL RIESGO],FALSE,1),"")</f>
        <v/>
      </c>
      <c r="I969" s="327" t="str">
        <f>_xlfn.XLOOKUP(Tabla135[[#This Row],[Id Riesgo]],Tabla13[Id Riesgo],Tabla13[Probabilidad])</f>
        <v/>
      </c>
      <c r="J969" s="327" t="str">
        <f>_xlfn.XLOOKUP(Tabla135[[#This Row],[Id Riesgo]],Tabla13[Id Riesgo],Tabla13[Porcentaje Impacto],"",1)</f>
        <v/>
      </c>
      <c r="K969" s="311">
        <v>8</v>
      </c>
      <c r="L969" s="314"/>
      <c r="M969" s="314"/>
      <c r="N969" s="314"/>
      <c r="O969" s="295"/>
      <c r="P969" s="314"/>
      <c r="Q969" s="328" t="str">
        <f>_xlfn.TEXTJOIN(" ",TRUE,Tabla135[[#This Row],[Actividad - Acción ¿Qué?
Inicia con verbo]],Tabla135[[#This Row],[Complemento
(Observaciones o desviaciones)]])</f>
        <v/>
      </c>
      <c r="R969" s="295"/>
      <c r="S969" s="327" t="str">
        <f>_xlfn.XLOOKUP(Tabla135[[#This Row],[Tipo de control]],Tabla7[Tipo de control],Tabla7[Peso],"",1)</f>
        <v/>
      </c>
      <c r="T969" s="290" t="str">
        <f>_xlfn.XLOOKUP(Tabla135[[#This Row],[Tipo de control]],Tabla7[Tipo de control],Tabla7[Afectación matriz],"",1)</f>
        <v/>
      </c>
      <c r="U969" s="295"/>
      <c r="V969" s="327" t="str">
        <f>_xlfn.XLOOKUP(Tabla135[[#This Row],[Implementación]],Tabla11[Implementación],Tabla11[Peso],"",1)</f>
        <v/>
      </c>
      <c r="W969" s="295"/>
      <c r="X969" s="295"/>
      <c r="Y969" s="295"/>
      <c r="Z969" s="295"/>
      <c r="AA969" s="310" t="str">
        <f>IFERROR(Tabla135[[#This Row],[Peso del control]]+Tabla135[[#This Row],[Peso de la implementación]],"")</f>
        <v/>
      </c>
      <c r="AB969" s="310" t="str" cm="1">
        <f t="array" ref="AB969">IFERROR(IF(Tabla135[[#This Row],[Registro diligenciado]]=TRUE,_xlfn.IFS(AND(Tabla135[[#This Row],[No. de Control]]=1,Tabla135[[#This Row],[Desplazamiento en la Matriz]]="Probabilidad"),D969-(D969*Tabla135[[#This Row],[Valor del control]]),AND(Tabla135[[#This Row],[No. de Control]]&gt;1,Tabla135[[#This Row],[Desplazamiento en la Matriz]]="Probabilidad"),AB968-(AB968*Tabla135[[#This Row],[Valor del control]]),AND(Tabla135[[#This Row],[No. de Control]]=1,Tabla135[[#This Row],[Desplazamiento en la Matriz]]="Impacto"),D969,AND(Tabla135[[#This Row],[No. de Control]]&gt;1,Tabla135[[#This Row],[Desplazamiento en la Matriz]]="Impacto"),AB968),""),"")</f>
        <v/>
      </c>
      <c r="AC969" s="310" t="str" cm="1">
        <f t="array" ref="AC969">IFERROR(IF(Tabla135[[#This Row],[Registro diligenciado]]=TRUE,_xlfn.IFS(AND(Tabla135[[#This Row],[No. de Control]]=1,Tabla135[[#This Row],[Desplazamiento en la Matriz]]="Impacto"),E969-(E969*Tabla135[[#This Row],[Valor del control]]),AND(Tabla135[[#This Row],[No. de Control]]&gt;1,Tabla135[[#This Row],[Desplazamiento en la Matriz]]="Impacto"),AC968-(AC968*Tabla135[[#This Row],[Valor del control]]),AND(Tabla135[[#This Row],[No. de Control]]=1,Tabla135[[#This Row],[Desplazamiento en la Matriz]]="Probabilidad"),E969,AND(Tabla135[[#This Row],[No. de Control]]&gt;1,Tabla135[[#This Row],[Desplazamiento en la Matriz]]="Probabilidad"),AC968),""),"")</f>
        <v/>
      </c>
      <c r="AD969" s="310">
        <f>IFERROR(_xlfn.MINIFS(Tabla135[Probabilidad residual],Tabla135[Id Riesgo],Tabla135[[#This Row],[Id Riesgo]]),"")</f>
        <v>0</v>
      </c>
      <c r="AE969" s="310">
        <f>IFERROR(_xlfn.MINIFS(Tabla135[Impacto residual],Tabla135[Id Riesgo],Tabla135[[#This Row],[Id Riesgo]]),"")</f>
        <v>0</v>
      </c>
      <c r="AF969" s="310" t="str" cm="1">
        <f t="array" ref="AF9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69" s="310" t="str" cm="1">
        <f t="array" ref="AG9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69" s="213"/>
      <c r="AJ969" s="801">
        <f>_xlfn.MINIFS(Tabla135[Probabilidad residual],Tabla135[Id Riesgo],Tabla135[[#This Row],[Id Riesgo]])</f>
        <v>0</v>
      </c>
      <c r="AK969" s="801">
        <f>_xlfn.MINIFS(Tabla135[Impacto residual],Tabla135[Id Riesgo],Tabla135[[#This Row],[Id Riesgo]])</f>
        <v>0</v>
      </c>
      <c r="AL969" s="801"/>
      <c r="AM969" s="801"/>
      <c r="AN969" s="213"/>
      <c r="AO969" s="213"/>
      <c r="AP969" s="213"/>
      <c r="AQ969" s="213"/>
      <c r="AR969" s="213"/>
      <c r="AS969" s="213"/>
      <c r="AT969" s="213"/>
      <c r="AU969" s="213"/>
      <c r="AV969" s="213"/>
      <c r="AW969" s="213"/>
      <c r="AX969" s="213"/>
      <c r="AY969" s="213"/>
    </row>
    <row r="970" spans="1:51" ht="14.6" x14ac:dyDescent="0.4">
      <c r="A970" s="783" t="str">
        <f>Tabla135[[#This Row],[Id Riesgo]]</f>
        <v>RC96</v>
      </c>
      <c r="B970" s="784" t="str">
        <f>Tabla135[[#This Row],[Riesgo]]</f>
        <v/>
      </c>
      <c r="C970" s="776" t="b">
        <f>Tabla135[[#This Row],[Identificado en paso 1 y 2?]]</f>
        <v>0</v>
      </c>
      <c r="D970" s="801" t="str">
        <f>_xlfn.XLOOKUP(Tabla135[[#This Row],[Id Riesgo]],Tabla13[Id Riesgo],Tabla13[Probabilidad],"",1)</f>
        <v/>
      </c>
      <c r="E970" s="801" t="str">
        <f>IF(C970=TRUE,_xlfn.XLOOKUP(Tabla135[[#This Row],[Id Riesgo]],Tabla13[Id Riesgo],Tabla13[Porcentaje Impacto],"",1),"")</f>
        <v/>
      </c>
      <c r="F970" s="290" t="str">
        <f t="shared" si="95"/>
        <v>RC96</v>
      </c>
      <c r="G970" s="414" t="b">
        <f>_xlfn.XLOOKUP(F970,Tabla13[Id Riesgo],Tabla13[Registro diligenciado],FALSE,1)</f>
        <v>0</v>
      </c>
      <c r="H970" s="290" t="str">
        <f>IF(G970,_xlfn.XLOOKUP(F970,Tabla6[Id Riesgo],Tabla6[DESCRIPCIÓN DEL RIESGO],FALSE,1),"")</f>
        <v/>
      </c>
      <c r="I970" s="327" t="str">
        <f>_xlfn.XLOOKUP(Tabla135[[#This Row],[Id Riesgo]],Tabla13[Id Riesgo],Tabla13[Probabilidad])</f>
        <v/>
      </c>
      <c r="J970" s="327" t="str">
        <f>_xlfn.XLOOKUP(Tabla135[[#This Row],[Id Riesgo]],Tabla13[Id Riesgo],Tabla13[Porcentaje Impacto],"",1)</f>
        <v/>
      </c>
      <c r="K970" s="311">
        <v>9</v>
      </c>
      <c r="L970" s="314"/>
      <c r="M970" s="314"/>
      <c r="N970" s="314"/>
      <c r="O970" s="295"/>
      <c r="P970" s="314"/>
      <c r="Q970" s="328" t="str">
        <f>_xlfn.TEXTJOIN(" ",TRUE,Tabla135[[#This Row],[Actividad - Acción ¿Qué?
Inicia con verbo]],Tabla135[[#This Row],[Complemento
(Observaciones o desviaciones)]])</f>
        <v/>
      </c>
      <c r="R970" s="295"/>
      <c r="S970" s="327" t="str">
        <f>_xlfn.XLOOKUP(Tabla135[[#This Row],[Tipo de control]],Tabla7[Tipo de control],Tabla7[Peso],"",1)</f>
        <v/>
      </c>
      <c r="T970" s="290" t="str">
        <f>_xlfn.XLOOKUP(Tabla135[[#This Row],[Tipo de control]],Tabla7[Tipo de control],Tabla7[Afectación matriz],"",1)</f>
        <v/>
      </c>
      <c r="U970" s="295"/>
      <c r="V970" s="327" t="str">
        <f>_xlfn.XLOOKUP(Tabla135[[#This Row],[Implementación]],Tabla11[Implementación],Tabla11[Peso],"",1)</f>
        <v/>
      </c>
      <c r="W970" s="295"/>
      <c r="X970" s="295"/>
      <c r="Y970" s="295"/>
      <c r="Z970" s="295"/>
      <c r="AA970" s="310" t="str">
        <f>IFERROR(Tabla135[[#This Row],[Peso del control]]+Tabla135[[#This Row],[Peso de la implementación]],"")</f>
        <v/>
      </c>
      <c r="AB970" s="310" t="str" cm="1">
        <f t="array" ref="AB970">IFERROR(IF(Tabla135[[#This Row],[Registro diligenciado]]=TRUE,_xlfn.IFS(AND(Tabla135[[#This Row],[No. de Control]]=1,Tabla135[[#This Row],[Desplazamiento en la Matriz]]="Probabilidad"),D970-(D970*Tabla135[[#This Row],[Valor del control]]),AND(Tabla135[[#This Row],[No. de Control]]&gt;1,Tabla135[[#This Row],[Desplazamiento en la Matriz]]="Probabilidad"),AB969-(AB969*Tabla135[[#This Row],[Valor del control]]),AND(Tabla135[[#This Row],[No. de Control]]=1,Tabla135[[#This Row],[Desplazamiento en la Matriz]]="Impacto"),D970,AND(Tabla135[[#This Row],[No. de Control]]&gt;1,Tabla135[[#This Row],[Desplazamiento en la Matriz]]="Impacto"),AB969),""),"")</f>
        <v/>
      </c>
      <c r="AC970" s="310" t="str" cm="1">
        <f t="array" ref="AC970">IFERROR(IF(Tabla135[[#This Row],[Registro diligenciado]]=TRUE,_xlfn.IFS(AND(Tabla135[[#This Row],[No. de Control]]=1,Tabla135[[#This Row],[Desplazamiento en la Matriz]]="Impacto"),E970-(E970*Tabla135[[#This Row],[Valor del control]]),AND(Tabla135[[#This Row],[No. de Control]]&gt;1,Tabla135[[#This Row],[Desplazamiento en la Matriz]]="Impacto"),AC969-(AC969*Tabla135[[#This Row],[Valor del control]]),AND(Tabla135[[#This Row],[No. de Control]]=1,Tabla135[[#This Row],[Desplazamiento en la Matriz]]="Probabilidad"),E970,AND(Tabla135[[#This Row],[No. de Control]]&gt;1,Tabla135[[#This Row],[Desplazamiento en la Matriz]]="Probabilidad"),AC969),""),"")</f>
        <v/>
      </c>
      <c r="AD970" s="310">
        <f>IFERROR(_xlfn.MINIFS(Tabla135[Probabilidad residual],Tabla135[Id Riesgo],Tabla135[[#This Row],[Id Riesgo]]),"")</f>
        <v>0</v>
      </c>
      <c r="AE970" s="310">
        <f>IFERROR(_xlfn.MINIFS(Tabla135[Impacto residual],Tabla135[Id Riesgo],Tabla135[[#This Row],[Id Riesgo]]),"")</f>
        <v>0</v>
      </c>
      <c r="AF970" s="310" t="str" cm="1">
        <f t="array" ref="AF9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0" s="310" t="str" cm="1">
        <f t="array" ref="AG9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0" s="213"/>
      <c r="AJ970" s="801">
        <f>_xlfn.MINIFS(Tabla135[Probabilidad residual],Tabla135[Id Riesgo],Tabla135[[#This Row],[Id Riesgo]])</f>
        <v>0</v>
      </c>
      <c r="AK970" s="801">
        <f>_xlfn.MINIFS(Tabla135[Impacto residual],Tabla135[Id Riesgo],Tabla135[[#This Row],[Id Riesgo]])</f>
        <v>0</v>
      </c>
      <c r="AL970" s="801"/>
      <c r="AM970" s="801"/>
      <c r="AN970" s="213"/>
      <c r="AO970" s="213"/>
      <c r="AP970" s="213"/>
      <c r="AQ970" s="213"/>
      <c r="AR970" s="213"/>
      <c r="AS970" s="213"/>
      <c r="AT970" s="213"/>
      <c r="AU970" s="213"/>
      <c r="AV970" s="213"/>
      <c r="AW970" s="213"/>
      <c r="AX970" s="213"/>
      <c r="AY970" s="213"/>
    </row>
    <row r="971" spans="1:51" ht="14.6" x14ac:dyDescent="0.4">
      <c r="A971" s="783" t="str">
        <f>Tabla135[[#This Row],[Id Riesgo]]</f>
        <v>RC96</v>
      </c>
      <c r="B971" s="784" t="str">
        <f>Tabla135[[#This Row],[Riesgo]]</f>
        <v/>
      </c>
      <c r="C971" s="776" t="b">
        <f>Tabla135[[#This Row],[Identificado en paso 1 y 2?]]</f>
        <v>0</v>
      </c>
      <c r="D971" s="801" t="str">
        <f>_xlfn.XLOOKUP(Tabla135[[#This Row],[Id Riesgo]],Tabla13[Id Riesgo],Tabla13[Probabilidad],"",1)</f>
        <v/>
      </c>
      <c r="E971" s="801" t="str">
        <f>IF(C971=TRUE,_xlfn.XLOOKUP(Tabla135[[#This Row],[Id Riesgo]],Tabla13[Id Riesgo],Tabla13[Porcentaje Impacto],"",1),"")</f>
        <v/>
      </c>
      <c r="F971" s="290" t="str">
        <f t="shared" si="95"/>
        <v>RC96</v>
      </c>
      <c r="G971" s="414" t="b">
        <f>_xlfn.XLOOKUP(F971,Tabla13[Id Riesgo],Tabla13[Registro diligenciado],FALSE,1)</f>
        <v>0</v>
      </c>
      <c r="H971" s="290" t="str">
        <f>IF(G971,_xlfn.XLOOKUP(F971,Tabla6[Id Riesgo],Tabla6[DESCRIPCIÓN DEL RIESGO],FALSE,1),"")</f>
        <v/>
      </c>
      <c r="I971" s="327" t="str">
        <f>_xlfn.XLOOKUP(Tabla135[[#This Row],[Id Riesgo]],Tabla13[Id Riesgo],Tabla13[Probabilidad])</f>
        <v/>
      </c>
      <c r="J971" s="327" t="str">
        <f>_xlfn.XLOOKUP(Tabla135[[#This Row],[Id Riesgo]],Tabla13[Id Riesgo],Tabla13[Porcentaje Impacto],"",1)</f>
        <v/>
      </c>
      <c r="K971" s="311">
        <v>10</v>
      </c>
      <c r="L971" s="314"/>
      <c r="M971" s="314"/>
      <c r="N971" s="314"/>
      <c r="O971" s="295"/>
      <c r="P971" s="314"/>
      <c r="Q971" s="328" t="str">
        <f>_xlfn.TEXTJOIN(" ",TRUE,Tabla135[[#This Row],[Actividad - Acción ¿Qué?
Inicia con verbo]],Tabla135[[#This Row],[Complemento
(Observaciones o desviaciones)]])</f>
        <v/>
      </c>
      <c r="R971" s="295"/>
      <c r="S971" s="327" t="str">
        <f>_xlfn.XLOOKUP(Tabla135[[#This Row],[Tipo de control]],Tabla7[Tipo de control],Tabla7[Peso],"",1)</f>
        <v/>
      </c>
      <c r="T971" s="290" t="str">
        <f>_xlfn.XLOOKUP(Tabla135[[#This Row],[Tipo de control]],Tabla7[Tipo de control],Tabla7[Afectación matriz],"",1)</f>
        <v/>
      </c>
      <c r="U971" s="295"/>
      <c r="V971" s="327" t="str">
        <f>_xlfn.XLOOKUP(Tabla135[[#This Row],[Implementación]],Tabla11[Implementación],Tabla11[Peso],"",1)</f>
        <v/>
      </c>
      <c r="W971" s="295"/>
      <c r="X971" s="295"/>
      <c r="Y971" s="295"/>
      <c r="Z971" s="295"/>
      <c r="AA971" s="310" t="str">
        <f>IFERROR(Tabla135[[#This Row],[Peso del control]]+Tabla135[[#This Row],[Peso de la implementación]],"")</f>
        <v/>
      </c>
      <c r="AB971" s="310" t="str" cm="1">
        <f t="array" ref="AB971">IFERROR(IF(Tabla135[[#This Row],[Registro diligenciado]]=TRUE,_xlfn.IFS(AND(Tabla135[[#This Row],[No. de Control]]=1,Tabla135[[#This Row],[Desplazamiento en la Matriz]]="Probabilidad"),D971-(D971*Tabla135[[#This Row],[Valor del control]]),AND(Tabla135[[#This Row],[No. de Control]]&gt;1,Tabla135[[#This Row],[Desplazamiento en la Matriz]]="Probabilidad"),AB970-(AB970*Tabla135[[#This Row],[Valor del control]]),AND(Tabla135[[#This Row],[No. de Control]]=1,Tabla135[[#This Row],[Desplazamiento en la Matriz]]="Impacto"),D971,AND(Tabla135[[#This Row],[No. de Control]]&gt;1,Tabla135[[#This Row],[Desplazamiento en la Matriz]]="Impacto"),AB970),""),"")</f>
        <v/>
      </c>
      <c r="AC971" s="310" t="str" cm="1">
        <f t="array" ref="AC971">IFERROR(IF(Tabla135[[#This Row],[Registro diligenciado]]=TRUE,_xlfn.IFS(AND(Tabla135[[#This Row],[No. de Control]]=1,Tabla135[[#This Row],[Desplazamiento en la Matriz]]="Impacto"),E971-(E971*Tabla135[[#This Row],[Valor del control]]),AND(Tabla135[[#This Row],[No. de Control]]&gt;1,Tabla135[[#This Row],[Desplazamiento en la Matriz]]="Impacto"),AC970-(AC970*Tabla135[[#This Row],[Valor del control]]),AND(Tabla135[[#This Row],[No. de Control]]=1,Tabla135[[#This Row],[Desplazamiento en la Matriz]]="Probabilidad"),E971,AND(Tabla135[[#This Row],[No. de Control]]&gt;1,Tabla135[[#This Row],[Desplazamiento en la Matriz]]="Probabilidad"),AC970),""),"")</f>
        <v/>
      </c>
      <c r="AD971" s="310">
        <f>IFERROR(_xlfn.MINIFS(Tabla135[Probabilidad residual],Tabla135[Id Riesgo],Tabla135[[#This Row],[Id Riesgo]]),"")</f>
        <v>0</v>
      </c>
      <c r="AE971" s="310">
        <f>IFERROR(_xlfn.MINIFS(Tabla135[Impacto residual],Tabla135[Id Riesgo],Tabla135[[#This Row],[Id Riesgo]]),"")</f>
        <v>0</v>
      </c>
      <c r="AF971" s="310" t="str" cm="1">
        <f t="array" ref="AF9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1" s="310" t="str" cm="1">
        <f t="array" ref="AG9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1" s="213"/>
      <c r="AJ971" s="801">
        <f>_xlfn.MINIFS(Tabla135[Probabilidad residual],Tabla135[Id Riesgo],Tabla135[[#This Row],[Id Riesgo]])</f>
        <v>0</v>
      </c>
      <c r="AK971" s="801">
        <f>_xlfn.MINIFS(Tabla135[Impacto residual],Tabla135[Id Riesgo],Tabla135[[#This Row],[Id Riesgo]])</f>
        <v>0</v>
      </c>
      <c r="AL971" s="801"/>
      <c r="AM971" s="801"/>
      <c r="AN971" s="213"/>
      <c r="AO971" s="213"/>
      <c r="AP971" s="213"/>
      <c r="AQ971" s="213"/>
      <c r="AR971" s="213"/>
      <c r="AS971" s="213"/>
      <c r="AT971" s="213"/>
      <c r="AU971" s="213"/>
      <c r="AV971" s="213"/>
      <c r="AW971" s="213"/>
      <c r="AX971" s="213"/>
      <c r="AY971" s="213"/>
    </row>
    <row r="972" spans="1:51" ht="14.6" x14ac:dyDescent="0.4">
      <c r="A972" s="783" t="str">
        <f>Tabla135[[#This Row],[Id Riesgo]]</f>
        <v>RC97</v>
      </c>
      <c r="B972" s="784" t="str">
        <f>Tabla135[[#This Row],[Riesgo]]</f>
        <v/>
      </c>
      <c r="C972" s="776" t="b">
        <f>Tabla135[[#This Row],[Identificado en paso 1 y 2?]]</f>
        <v>0</v>
      </c>
      <c r="D972" s="801" t="str">
        <f>_xlfn.XLOOKUP(Tabla135[[#This Row],[Id Riesgo]],Tabla13[Id Riesgo],Tabla13[Probabilidad],"",1)</f>
        <v/>
      </c>
      <c r="E972" s="801" t="str">
        <f>IF(C972=TRUE,_xlfn.XLOOKUP(Tabla135[[#This Row],[Id Riesgo]],Tabla13[Id Riesgo],Tabla13[Porcentaje Impacto],"",1),"")</f>
        <v/>
      </c>
      <c r="F972" s="290" t="s">
        <v>688</v>
      </c>
      <c r="G972" s="414" t="b">
        <f>_xlfn.XLOOKUP(F972,Tabla13[Id Riesgo],Tabla13[Registro diligenciado],FALSE,1)</f>
        <v>0</v>
      </c>
      <c r="H972" s="290" t="str">
        <f>IF(G972,_xlfn.XLOOKUP(F972,Tabla6[Id Riesgo],Tabla6[DESCRIPCIÓN DEL RIESGO],FALSE,1),"")</f>
        <v/>
      </c>
      <c r="I972" s="327" t="str">
        <f>_xlfn.XLOOKUP(Tabla135[[#This Row],[Id Riesgo]],Tabla13[Id Riesgo],Tabla13[Probabilidad])</f>
        <v/>
      </c>
      <c r="J972" s="327" t="str">
        <f>_xlfn.XLOOKUP(Tabla135[[#This Row],[Id Riesgo]],Tabla13[Id Riesgo],Tabla13[Porcentaje Impacto],"",1)</f>
        <v/>
      </c>
      <c r="K972" s="311">
        <v>1</v>
      </c>
      <c r="L972" s="314"/>
      <c r="M972" s="314"/>
      <c r="N972" s="314"/>
      <c r="O972" s="295"/>
      <c r="P972" s="314"/>
      <c r="Q972" s="328" t="str">
        <f>_xlfn.TEXTJOIN(" ",TRUE,Tabla135[[#This Row],[Actividad - Acción ¿Qué?
Inicia con verbo]],Tabla135[[#This Row],[Complemento
(Observaciones o desviaciones)]])</f>
        <v/>
      </c>
      <c r="R972" s="295"/>
      <c r="S972" s="327" t="str">
        <f>_xlfn.XLOOKUP(Tabla135[[#This Row],[Tipo de control]],Tabla7[Tipo de control],Tabla7[Peso],"",1)</f>
        <v/>
      </c>
      <c r="T972" s="290" t="str">
        <f>_xlfn.XLOOKUP(Tabla135[[#This Row],[Tipo de control]],Tabla7[Tipo de control],Tabla7[Afectación matriz],"",1)</f>
        <v/>
      </c>
      <c r="U972" s="295"/>
      <c r="V972" s="327" t="str">
        <f>_xlfn.XLOOKUP(Tabla135[[#This Row],[Implementación]],Tabla11[Implementación],Tabla11[Peso],"",1)</f>
        <v/>
      </c>
      <c r="W972" s="295"/>
      <c r="X972" s="295"/>
      <c r="Y972" s="295"/>
      <c r="Z972" s="295"/>
      <c r="AA972" s="310" t="str">
        <f>IFERROR(Tabla135[[#This Row],[Peso del control]]+Tabla135[[#This Row],[Peso de la implementación]],"")</f>
        <v/>
      </c>
      <c r="AB972" s="310" t="str" cm="1">
        <f t="array" ref="AB972">IFERROR(IF(Tabla135[[#This Row],[Registro diligenciado]]=TRUE,_xlfn.IFS(AND(Tabla135[[#This Row],[No. de Control]]=1,Tabla135[[#This Row],[Desplazamiento en la Matriz]]="Probabilidad"),D972-(D972*Tabla135[[#This Row],[Valor del control]]),AND(Tabla135[[#This Row],[No. de Control]]&gt;1,Tabla135[[#This Row],[Desplazamiento en la Matriz]]="Probabilidad"),AB971-(AB971*Tabla135[[#This Row],[Valor del control]]),AND(Tabla135[[#This Row],[No. de Control]]=1,Tabla135[[#This Row],[Desplazamiento en la Matriz]]="Impacto"),D972,AND(Tabla135[[#This Row],[No. de Control]]&gt;1,Tabla135[[#This Row],[Desplazamiento en la Matriz]]="Impacto"),AB971),""),"")</f>
        <v/>
      </c>
      <c r="AC972" s="310" t="str" cm="1">
        <f t="array" ref="AC972">IFERROR(IF(Tabla135[[#This Row],[Registro diligenciado]]=TRUE,_xlfn.IFS(AND(Tabla135[[#This Row],[No. de Control]]=1,Tabla135[[#This Row],[Desplazamiento en la Matriz]]="Impacto"),E972-(E972*Tabla135[[#This Row],[Valor del control]]),AND(Tabla135[[#This Row],[No. de Control]]&gt;1,Tabla135[[#This Row],[Desplazamiento en la Matriz]]="Impacto"),AC971-(AC971*Tabla135[[#This Row],[Valor del control]]),AND(Tabla135[[#This Row],[No. de Control]]=1,Tabla135[[#This Row],[Desplazamiento en la Matriz]]="Probabilidad"),E972,AND(Tabla135[[#This Row],[No. de Control]]&gt;1,Tabla135[[#This Row],[Desplazamiento en la Matriz]]="Probabilidad"),AC971),""),"")</f>
        <v/>
      </c>
      <c r="AD972" s="310">
        <f>IFERROR(_xlfn.MINIFS(Tabla135[Probabilidad residual],Tabla135[Id Riesgo],Tabla135[[#This Row],[Id Riesgo]]),"")</f>
        <v>0</v>
      </c>
      <c r="AE972" s="310">
        <f>IFERROR(_xlfn.MINIFS(Tabla135[Impacto residual],Tabla135[Id Riesgo],Tabla135[[#This Row],[Id Riesgo]]),"")</f>
        <v>0</v>
      </c>
      <c r="AF972" s="310" t="str" cm="1">
        <f t="array" ref="AF9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2" s="310" t="str" cm="1">
        <f t="array" ref="AG9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2" s="213"/>
      <c r="AJ972" s="801">
        <f>_xlfn.MINIFS(Tabla135[Probabilidad residual],Tabla135[Id Riesgo],Tabla135[[#This Row],[Id Riesgo]])</f>
        <v>0</v>
      </c>
      <c r="AK972" s="801">
        <f>_xlfn.MINIFS(Tabla135[Impacto residual],Tabla135[Id Riesgo],Tabla135[[#This Row],[Id Riesgo]])</f>
        <v>0</v>
      </c>
      <c r="AL972" s="801" t="str" cm="1">
        <f t="array" ref="AL972">IFERROR(_xlfn.IFS(AND(AJ972&gt;=CONFIGURACIÓN!$BF$6,AJ972&lt;=CONFIGURACIÓN!$BG$6),CONFIGURACIÓN!$BE$6,AND(AJ972&gt;=CONFIGURACIÓN!$BF$7,AJ972&lt;=CONFIGURACIÓN!$BG$7),CONFIGURACIÓN!$BE$7,AND(AJ972&gt;=CONFIGURACIÓN!$BF$8,AJ972&lt;=CONFIGURACIÓN!$BG$8),CONFIGURACIÓN!$BE$8,AND(AJ972&gt;=CONFIGURACIÓN!$BF$9,AJ972&lt;=CONFIGURACIÓN!$BG$9),CONFIGURACIÓN!$BE$9,AND(AJ972&gt;=CONFIGURACIÓN!$BF$10,AJ972&lt;=CONFIGURACIÓN!$BG$10),CONFIGURACIÓN!$BE$10),"")</f>
        <v/>
      </c>
      <c r="AM972" s="801" t="str" cm="1">
        <f t="array" ref="AM972">IFERROR(_xlfn.IFS(AND(AK972&gt;=CONFIGURACIÓN!$BJ$6,AK972&lt;=CONFIGURACIÓN!$BK$6),CONFIGURACIÓN!$BI$6,AND(AK972&gt;=CONFIGURACIÓN!$BJ$7,AK972&lt;=CONFIGURACIÓN!$BK$7),CONFIGURACIÓN!$BI$7,AND(AK972&gt;=CONFIGURACIÓN!$BJ$8,AK972&lt;=CONFIGURACIÓN!$BK$8),CONFIGURACIÓN!$BI$8,AND(AK972&gt;=CONFIGURACIÓN!$BJ$9,AK972&lt;=CONFIGURACIÓN!$BK$9),CONFIGURACIÓN!$BI$9,AND(AK972&gt;=CONFIGURACIÓN!$BJ$10,AK972&lt;=CONFIGURACIÓN!$BK$10),CONFIGURACIÓN!$BI$10),"")</f>
        <v/>
      </c>
      <c r="AN972" s="213"/>
      <c r="AO972" s="213"/>
      <c r="AP972" s="213"/>
      <c r="AQ972" s="213"/>
      <c r="AR972" s="213"/>
      <c r="AS972" s="213"/>
      <c r="AT972" s="213"/>
      <c r="AU972" s="213"/>
      <c r="AV972" s="213"/>
      <c r="AW972" s="213"/>
      <c r="AX972" s="213"/>
      <c r="AY972" s="213"/>
    </row>
    <row r="973" spans="1:51" ht="14.6" x14ac:dyDescent="0.4">
      <c r="A973" s="783" t="str">
        <f>Tabla135[[#This Row],[Id Riesgo]]</f>
        <v>RC97</v>
      </c>
      <c r="B973" s="784" t="str">
        <f>Tabla135[[#This Row],[Riesgo]]</f>
        <v/>
      </c>
      <c r="C973" s="776" t="b">
        <f>Tabla135[[#This Row],[Identificado en paso 1 y 2?]]</f>
        <v>0</v>
      </c>
      <c r="D973" s="801" t="str">
        <f>_xlfn.XLOOKUP(Tabla135[[#This Row],[Id Riesgo]],Tabla13[Id Riesgo],Tabla13[Probabilidad],"",1)</f>
        <v/>
      </c>
      <c r="E973" s="801" t="str">
        <f>IF(C973=TRUE,_xlfn.XLOOKUP(Tabla135[[#This Row],[Id Riesgo]],Tabla13[Id Riesgo],Tabla13[Porcentaje Impacto],"",1),"")</f>
        <v/>
      </c>
      <c r="F973" s="290" t="str">
        <f t="shared" ref="F973:F981" si="96">F972</f>
        <v>RC97</v>
      </c>
      <c r="G973" s="414" t="b">
        <f>_xlfn.XLOOKUP(F973,Tabla13[Id Riesgo],Tabla13[Registro diligenciado],FALSE,1)</f>
        <v>0</v>
      </c>
      <c r="H973" s="290" t="str">
        <f>IF(G973,_xlfn.XLOOKUP(F973,Tabla6[Id Riesgo],Tabla6[DESCRIPCIÓN DEL RIESGO],FALSE,1),"")</f>
        <v/>
      </c>
      <c r="I973" s="327" t="str">
        <f>_xlfn.XLOOKUP(Tabla135[[#This Row],[Id Riesgo]],Tabla13[Id Riesgo],Tabla13[Probabilidad])</f>
        <v/>
      </c>
      <c r="J973" s="327" t="str">
        <f>_xlfn.XLOOKUP(Tabla135[[#This Row],[Id Riesgo]],Tabla13[Id Riesgo],Tabla13[Porcentaje Impacto],"",1)</f>
        <v/>
      </c>
      <c r="K973" s="311">
        <v>2</v>
      </c>
      <c r="L973" s="314"/>
      <c r="M973" s="314"/>
      <c r="N973" s="314"/>
      <c r="O973" s="295"/>
      <c r="P973" s="314"/>
      <c r="Q973" s="328" t="str">
        <f>_xlfn.TEXTJOIN(" ",TRUE,Tabla135[[#This Row],[Actividad - Acción ¿Qué?
Inicia con verbo]],Tabla135[[#This Row],[Complemento
(Observaciones o desviaciones)]])</f>
        <v/>
      </c>
      <c r="R973" s="295"/>
      <c r="S973" s="327" t="str">
        <f>_xlfn.XLOOKUP(Tabla135[[#This Row],[Tipo de control]],Tabla7[Tipo de control],Tabla7[Peso],"",1)</f>
        <v/>
      </c>
      <c r="T973" s="290" t="str">
        <f>_xlfn.XLOOKUP(Tabla135[[#This Row],[Tipo de control]],Tabla7[Tipo de control],Tabla7[Afectación matriz],"",1)</f>
        <v/>
      </c>
      <c r="U973" s="295"/>
      <c r="V973" s="327" t="str">
        <f>_xlfn.XLOOKUP(Tabla135[[#This Row],[Implementación]],Tabla11[Implementación],Tabla11[Peso],"",1)</f>
        <v/>
      </c>
      <c r="W973" s="295"/>
      <c r="X973" s="295"/>
      <c r="Y973" s="295"/>
      <c r="Z973" s="295"/>
      <c r="AA973" s="310" t="str">
        <f>IFERROR(Tabla135[[#This Row],[Peso del control]]+Tabla135[[#This Row],[Peso de la implementación]],"")</f>
        <v/>
      </c>
      <c r="AB973" s="310" t="str" cm="1">
        <f t="array" ref="AB973">IFERROR(IF(Tabla135[[#This Row],[Registro diligenciado]]=TRUE,_xlfn.IFS(AND(Tabla135[[#This Row],[No. de Control]]=1,Tabla135[[#This Row],[Desplazamiento en la Matriz]]="Probabilidad"),D973-(D973*Tabla135[[#This Row],[Valor del control]]),AND(Tabla135[[#This Row],[No. de Control]]&gt;1,Tabla135[[#This Row],[Desplazamiento en la Matriz]]="Probabilidad"),AB972-(AB972*Tabla135[[#This Row],[Valor del control]]),AND(Tabla135[[#This Row],[No. de Control]]=1,Tabla135[[#This Row],[Desplazamiento en la Matriz]]="Impacto"),D973,AND(Tabla135[[#This Row],[No. de Control]]&gt;1,Tabla135[[#This Row],[Desplazamiento en la Matriz]]="Impacto"),AB972),""),"")</f>
        <v/>
      </c>
      <c r="AC973" s="310" t="str" cm="1">
        <f t="array" ref="AC973">IFERROR(IF(Tabla135[[#This Row],[Registro diligenciado]]=TRUE,_xlfn.IFS(AND(Tabla135[[#This Row],[No. de Control]]=1,Tabla135[[#This Row],[Desplazamiento en la Matriz]]="Impacto"),E973-(E973*Tabla135[[#This Row],[Valor del control]]),AND(Tabla135[[#This Row],[No. de Control]]&gt;1,Tabla135[[#This Row],[Desplazamiento en la Matriz]]="Impacto"),AC972-(AC972*Tabla135[[#This Row],[Valor del control]]),AND(Tabla135[[#This Row],[No. de Control]]=1,Tabla135[[#This Row],[Desplazamiento en la Matriz]]="Probabilidad"),E973,AND(Tabla135[[#This Row],[No. de Control]]&gt;1,Tabla135[[#This Row],[Desplazamiento en la Matriz]]="Probabilidad"),AC972),""),"")</f>
        <v/>
      </c>
      <c r="AD973" s="310">
        <f>IFERROR(_xlfn.MINIFS(Tabla135[Probabilidad residual],Tabla135[Id Riesgo],Tabla135[[#This Row],[Id Riesgo]]),"")</f>
        <v>0</v>
      </c>
      <c r="AE973" s="310">
        <f>IFERROR(_xlfn.MINIFS(Tabla135[Impacto residual],Tabla135[Id Riesgo],Tabla135[[#This Row],[Id Riesgo]]),"")</f>
        <v>0</v>
      </c>
      <c r="AF973" s="310" t="str" cm="1">
        <f t="array" ref="AF9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3" s="310" t="str" cm="1">
        <f t="array" ref="AG9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3" s="213"/>
      <c r="AJ973" s="801">
        <f>_xlfn.MINIFS(Tabla135[Probabilidad residual],Tabla135[Id Riesgo],Tabla135[[#This Row],[Id Riesgo]])</f>
        <v>0</v>
      </c>
      <c r="AK973" s="801">
        <f>_xlfn.MINIFS(Tabla135[Impacto residual],Tabla135[Id Riesgo],Tabla135[[#This Row],[Id Riesgo]])</f>
        <v>0</v>
      </c>
      <c r="AL973" s="801"/>
      <c r="AM973" s="801"/>
      <c r="AN973" s="213"/>
      <c r="AO973" s="213"/>
      <c r="AP973" s="213"/>
      <c r="AQ973" s="213"/>
      <c r="AR973" s="213"/>
      <c r="AS973" s="213"/>
      <c r="AT973" s="213"/>
      <c r="AU973" s="213"/>
      <c r="AV973" s="213"/>
      <c r="AW973" s="213"/>
      <c r="AX973" s="213"/>
      <c r="AY973" s="213"/>
    </row>
    <row r="974" spans="1:51" ht="14.6" x14ac:dyDescent="0.4">
      <c r="A974" s="783" t="str">
        <f>Tabla135[[#This Row],[Id Riesgo]]</f>
        <v>RC97</v>
      </c>
      <c r="B974" s="784" t="str">
        <f>Tabla135[[#This Row],[Riesgo]]</f>
        <v/>
      </c>
      <c r="C974" s="776" t="b">
        <f>Tabla135[[#This Row],[Identificado en paso 1 y 2?]]</f>
        <v>0</v>
      </c>
      <c r="D974" s="801" t="str">
        <f>_xlfn.XLOOKUP(Tabla135[[#This Row],[Id Riesgo]],Tabla13[Id Riesgo],Tabla13[Probabilidad],"",1)</f>
        <v/>
      </c>
      <c r="E974" s="801" t="str">
        <f>IF(C974=TRUE,_xlfn.XLOOKUP(Tabla135[[#This Row],[Id Riesgo]],Tabla13[Id Riesgo],Tabla13[Porcentaje Impacto],"",1),"")</f>
        <v/>
      </c>
      <c r="F974" s="290" t="str">
        <f t="shared" si="96"/>
        <v>RC97</v>
      </c>
      <c r="G974" s="414" t="b">
        <f>_xlfn.XLOOKUP(F974,Tabla13[Id Riesgo],Tabla13[Registro diligenciado],FALSE,1)</f>
        <v>0</v>
      </c>
      <c r="H974" s="290" t="str">
        <f>IF(G974,_xlfn.XLOOKUP(F974,Tabla6[Id Riesgo],Tabla6[DESCRIPCIÓN DEL RIESGO],FALSE,1),"")</f>
        <v/>
      </c>
      <c r="I974" s="327" t="str">
        <f>_xlfn.XLOOKUP(Tabla135[[#This Row],[Id Riesgo]],Tabla13[Id Riesgo],Tabla13[Probabilidad])</f>
        <v/>
      </c>
      <c r="J974" s="327" t="str">
        <f>_xlfn.XLOOKUP(Tabla135[[#This Row],[Id Riesgo]],Tabla13[Id Riesgo],Tabla13[Porcentaje Impacto],"",1)</f>
        <v/>
      </c>
      <c r="K974" s="311">
        <v>3</v>
      </c>
      <c r="L974" s="314"/>
      <c r="M974" s="314"/>
      <c r="N974" s="314"/>
      <c r="O974" s="295"/>
      <c r="P974" s="314"/>
      <c r="Q974" s="328" t="str">
        <f>_xlfn.TEXTJOIN(" ",TRUE,Tabla135[[#This Row],[Actividad - Acción ¿Qué?
Inicia con verbo]],Tabla135[[#This Row],[Complemento
(Observaciones o desviaciones)]])</f>
        <v/>
      </c>
      <c r="R974" s="295"/>
      <c r="S974" s="327" t="str">
        <f>_xlfn.XLOOKUP(Tabla135[[#This Row],[Tipo de control]],Tabla7[Tipo de control],Tabla7[Peso],"",1)</f>
        <v/>
      </c>
      <c r="T974" s="290" t="str">
        <f>_xlfn.XLOOKUP(Tabla135[[#This Row],[Tipo de control]],Tabla7[Tipo de control],Tabla7[Afectación matriz],"",1)</f>
        <v/>
      </c>
      <c r="U974" s="295"/>
      <c r="V974" s="327" t="str">
        <f>_xlfn.XLOOKUP(Tabla135[[#This Row],[Implementación]],Tabla11[Implementación],Tabla11[Peso],"",1)</f>
        <v/>
      </c>
      <c r="W974" s="295"/>
      <c r="X974" s="295"/>
      <c r="Y974" s="295"/>
      <c r="Z974" s="295"/>
      <c r="AA974" s="310" t="str">
        <f>IFERROR(Tabla135[[#This Row],[Peso del control]]+Tabla135[[#This Row],[Peso de la implementación]],"")</f>
        <v/>
      </c>
      <c r="AB974" s="310" t="str" cm="1">
        <f t="array" ref="AB974">IFERROR(IF(Tabla135[[#This Row],[Registro diligenciado]]=TRUE,_xlfn.IFS(AND(Tabla135[[#This Row],[No. de Control]]=1,Tabla135[[#This Row],[Desplazamiento en la Matriz]]="Probabilidad"),D974-(D974*Tabla135[[#This Row],[Valor del control]]),AND(Tabla135[[#This Row],[No. de Control]]&gt;1,Tabla135[[#This Row],[Desplazamiento en la Matriz]]="Probabilidad"),AB973-(AB973*Tabla135[[#This Row],[Valor del control]]),AND(Tabla135[[#This Row],[No. de Control]]=1,Tabla135[[#This Row],[Desplazamiento en la Matriz]]="Impacto"),D974,AND(Tabla135[[#This Row],[No. de Control]]&gt;1,Tabla135[[#This Row],[Desplazamiento en la Matriz]]="Impacto"),AB973),""),"")</f>
        <v/>
      </c>
      <c r="AC974" s="310" t="str" cm="1">
        <f t="array" ref="AC974">IFERROR(IF(Tabla135[[#This Row],[Registro diligenciado]]=TRUE,_xlfn.IFS(AND(Tabla135[[#This Row],[No. de Control]]=1,Tabla135[[#This Row],[Desplazamiento en la Matriz]]="Impacto"),E974-(E974*Tabla135[[#This Row],[Valor del control]]),AND(Tabla135[[#This Row],[No. de Control]]&gt;1,Tabla135[[#This Row],[Desplazamiento en la Matriz]]="Impacto"),AC973-(AC973*Tabla135[[#This Row],[Valor del control]]),AND(Tabla135[[#This Row],[No. de Control]]=1,Tabla135[[#This Row],[Desplazamiento en la Matriz]]="Probabilidad"),E974,AND(Tabla135[[#This Row],[No. de Control]]&gt;1,Tabla135[[#This Row],[Desplazamiento en la Matriz]]="Probabilidad"),AC973),""),"")</f>
        <v/>
      </c>
      <c r="AD974" s="310">
        <f>IFERROR(_xlfn.MINIFS(Tabla135[Probabilidad residual],Tabla135[Id Riesgo],Tabla135[[#This Row],[Id Riesgo]]),"")</f>
        <v>0</v>
      </c>
      <c r="AE974" s="310">
        <f>IFERROR(_xlfn.MINIFS(Tabla135[Impacto residual],Tabla135[Id Riesgo],Tabla135[[#This Row],[Id Riesgo]]),"")</f>
        <v>0</v>
      </c>
      <c r="AF974" s="310" t="str" cm="1">
        <f t="array" ref="AF9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4" s="310" t="str" cm="1">
        <f t="array" ref="AG9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4" s="213"/>
      <c r="AJ974" s="801">
        <f>_xlfn.MINIFS(Tabla135[Probabilidad residual],Tabla135[Id Riesgo],Tabla135[[#This Row],[Id Riesgo]])</f>
        <v>0</v>
      </c>
      <c r="AK974" s="801">
        <f>_xlfn.MINIFS(Tabla135[Impacto residual],Tabla135[Id Riesgo],Tabla135[[#This Row],[Id Riesgo]])</f>
        <v>0</v>
      </c>
      <c r="AL974" s="801"/>
      <c r="AM974" s="801"/>
      <c r="AN974" s="213"/>
      <c r="AO974" s="213"/>
      <c r="AP974" s="213"/>
      <c r="AQ974" s="213"/>
      <c r="AR974" s="213"/>
      <c r="AS974" s="213"/>
      <c r="AT974" s="213"/>
      <c r="AU974" s="213"/>
      <c r="AV974" s="213"/>
      <c r="AW974" s="213"/>
      <c r="AX974" s="213"/>
      <c r="AY974" s="213"/>
    </row>
    <row r="975" spans="1:51" ht="14.6" x14ac:dyDescent="0.4">
      <c r="A975" s="783" t="str">
        <f>Tabla135[[#This Row],[Id Riesgo]]</f>
        <v>RC97</v>
      </c>
      <c r="B975" s="784" t="str">
        <f>Tabla135[[#This Row],[Riesgo]]</f>
        <v/>
      </c>
      <c r="C975" s="776" t="b">
        <f>Tabla135[[#This Row],[Identificado en paso 1 y 2?]]</f>
        <v>0</v>
      </c>
      <c r="D975" s="801" t="str">
        <f>_xlfn.XLOOKUP(Tabla135[[#This Row],[Id Riesgo]],Tabla13[Id Riesgo],Tabla13[Probabilidad],"",1)</f>
        <v/>
      </c>
      <c r="E975" s="801" t="str">
        <f>IF(C975=TRUE,_xlfn.XLOOKUP(Tabla135[[#This Row],[Id Riesgo]],Tabla13[Id Riesgo],Tabla13[Porcentaje Impacto],"",1),"")</f>
        <v/>
      </c>
      <c r="F975" s="290" t="str">
        <f t="shared" si="96"/>
        <v>RC97</v>
      </c>
      <c r="G975" s="414" t="b">
        <f>_xlfn.XLOOKUP(F975,Tabla13[Id Riesgo],Tabla13[Registro diligenciado],FALSE,1)</f>
        <v>0</v>
      </c>
      <c r="H975" s="290" t="str">
        <f>IF(G975,_xlfn.XLOOKUP(F975,Tabla6[Id Riesgo],Tabla6[DESCRIPCIÓN DEL RIESGO],FALSE,1),"")</f>
        <v/>
      </c>
      <c r="I975" s="327" t="str">
        <f>_xlfn.XLOOKUP(Tabla135[[#This Row],[Id Riesgo]],Tabla13[Id Riesgo],Tabla13[Probabilidad])</f>
        <v/>
      </c>
      <c r="J975" s="327" t="str">
        <f>_xlfn.XLOOKUP(Tabla135[[#This Row],[Id Riesgo]],Tabla13[Id Riesgo],Tabla13[Porcentaje Impacto],"",1)</f>
        <v/>
      </c>
      <c r="K975" s="311">
        <v>4</v>
      </c>
      <c r="L975" s="314"/>
      <c r="M975" s="314"/>
      <c r="N975" s="314"/>
      <c r="O975" s="295"/>
      <c r="P975" s="314"/>
      <c r="Q975" s="328" t="str">
        <f>_xlfn.TEXTJOIN(" ",TRUE,Tabla135[[#This Row],[Actividad - Acción ¿Qué?
Inicia con verbo]],Tabla135[[#This Row],[Complemento
(Observaciones o desviaciones)]])</f>
        <v/>
      </c>
      <c r="R975" s="295"/>
      <c r="S975" s="327" t="str">
        <f>_xlfn.XLOOKUP(Tabla135[[#This Row],[Tipo de control]],Tabla7[Tipo de control],Tabla7[Peso],"",1)</f>
        <v/>
      </c>
      <c r="T975" s="290" t="str">
        <f>_xlfn.XLOOKUP(Tabla135[[#This Row],[Tipo de control]],Tabla7[Tipo de control],Tabla7[Afectación matriz],"",1)</f>
        <v/>
      </c>
      <c r="U975" s="295"/>
      <c r="V975" s="327" t="str">
        <f>_xlfn.XLOOKUP(Tabla135[[#This Row],[Implementación]],Tabla11[Implementación],Tabla11[Peso],"",1)</f>
        <v/>
      </c>
      <c r="W975" s="295"/>
      <c r="X975" s="295"/>
      <c r="Y975" s="295"/>
      <c r="Z975" s="295"/>
      <c r="AA975" s="310" t="str">
        <f>IFERROR(Tabla135[[#This Row],[Peso del control]]+Tabla135[[#This Row],[Peso de la implementación]],"")</f>
        <v/>
      </c>
      <c r="AB975" s="310" t="str" cm="1">
        <f t="array" ref="AB975">IFERROR(IF(Tabla135[[#This Row],[Registro diligenciado]]=TRUE,_xlfn.IFS(AND(Tabla135[[#This Row],[No. de Control]]=1,Tabla135[[#This Row],[Desplazamiento en la Matriz]]="Probabilidad"),D975-(D975*Tabla135[[#This Row],[Valor del control]]),AND(Tabla135[[#This Row],[No. de Control]]&gt;1,Tabla135[[#This Row],[Desplazamiento en la Matriz]]="Probabilidad"),AB974-(AB974*Tabla135[[#This Row],[Valor del control]]),AND(Tabla135[[#This Row],[No. de Control]]=1,Tabla135[[#This Row],[Desplazamiento en la Matriz]]="Impacto"),D975,AND(Tabla135[[#This Row],[No. de Control]]&gt;1,Tabla135[[#This Row],[Desplazamiento en la Matriz]]="Impacto"),AB974),""),"")</f>
        <v/>
      </c>
      <c r="AC975" s="310" t="str" cm="1">
        <f t="array" ref="AC975">IFERROR(IF(Tabla135[[#This Row],[Registro diligenciado]]=TRUE,_xlfn.IFS(AND(Tabla135[[#This Row],[No. de Control]]=1,Tabla135[[#This Row],[Desplazamiento en la Matriz]]="Impacto"),E975-(E975*Tabla135[[#This Row],[Valor del control]]),AND(Tabla135[[#This Row],[No. de Control]]&gt;1,Tabla135[[#This Row],[Desplazamiento en la Matriz]]="Impacto"),AC974-(AC974*Tabla135[[#This Row],[Valor del control]]),AND(Tabla135[[#This Row],[No. de Control]]=1,Tabla135[[#This Row],[Desplazamiento en la Matriz]]="Probabilidad"),E975,AND(Tabla135[[#This Row],[No. de Control]]&gt;1,Tabla135[[#This Row],[Desplazamiento en la Matriz]]="Probabilidad"),AC974),""),"")</f>
        <v/>
      </c>
      <c r="AD975" s="310">
        <f>IFERROR(_xlfn.MINIFS(Tabla135[Probabilidad residual],Tabla135[Id Riesgo],Tabla135[[#This Row],[Id Riesgo]]),"")</f>
        <v>0</v>
      </c>
      <c r="AE975" s="310">
        <f>IFERROR(_xlfn.MINIFS(Tabla135[Impacto residual],Tabla135[Id Riesgo],Tabla135[[#This Row],[Id Riesgo]]),"")</f>
        <v>0</v>
      </c>
      <c r="AF975" s="310" t="str" cm="1">
        <f t="array" ref="AF9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5" s="310" t="str" cm="1">
        <f t="array" ref="AG9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5" s="213"/>
      <c r="AJ975" s="801">
        <f>_xlfn.MINIFS(Tabla135[Probabilidad residual],Tabla135[Id Riesgo],Tabla135[[#This Row],[Id Riesgo]])</f>
        <v>0</v>
      </c>
      <c r="AK975" s="801">
        <f>_xlfn.MINIFS(Tabla135[Impacto residual],Tabla135[Id Riesgo],Tabla135[[#This Row],[Id Riesgo]])</f>
        <v>0</v>
      </c>
      <c r="AL975" s="801"/>
      <c r="AM975" s="801"/>
      <c r="AN975" s="213"/>
      <c r="AO975" s="213"/>
      <c r="AP975" s="213"/>
      <c r="AQ975" s="213"/>
      <c r="AR975" s="213"/>
      <c r="AS975" s="213"/>
      <c r="AT975" s="213"/>
      <c r="AU975" s="213"/>
      <c r="AV975" s="213"/>
      <c r="AW975" s="213"/>
      <c r="AX975" s="213"/>
      <c r="AY975" s="213"/>
    </row>
    <row r="976" spans="1:51" ht="14.6" x14ac:dyDescent="0.4">
      <c r="A976" s="783" t="str">
        <f>Tabla135[[#This Row],[Id Riesgo]]</f>
        <v>RC97</v>
      </c>
      <c r="B976" s="784" t="str">
        <f>Tabla135[[#This Row],[Riesgo]]</f>
        <v/>
      </c>
      <c r="C976" s="776" t="b">
        <f>Tabla135[[#This Row],[Identificado en paso 1 y 2?]]</f>
        <v>0</v>
      </c>
      <c r="D976" s="801" t="str">
        <f>_xlfn.XLOOKUP(Tabla135[[#This Row],[Id Riesgo]],Tabla13[Id Riesgo],Tabla13[Probabilidad],"",1)</f>
        <v/>
      </c>
      <c r="E976" s="801" t="str">
        <f>IF(C976=TRUE,_xlfn.XLOOKUP(Tabla135[[#This Row],[Id Riesgo]],Tabla13[Id Riesgo],Tabla13[Porcentaje Impacto],"",1),"")</f>
        <v/>
      </c>
      <c r="F976" s="290" t="str">
        <f t="shared" si="96"/>
        <v>RC97</v>
      </c>
      <c r="G976" s="414" t="b">
        <f>_xlfn.XLOOKUP(F976,Tabla13[Id Riesgo],Tabla13[Registro diligenciado],FALSE,1)</f>
        <v>0</v>
      </c>
      <c r="H976" s="290" t="str">
        <f>IF(G976,_xlfn.XLOOKUP(F976,Tabla6[Id Riesgo],Tabla6[DESCRIPCIÓN DEL RIESGO],FALSE,1),"")</f>
        <v/>
      </c>
      <c r="I976" s="327" t="str">
        <f>_xlfn.XLOOKUP(Tabla135[[#This Row],[Id Riesgo]],Tabla13[Id Riesgo],Tabla13[Probabilidad])</f>
        <v/>
      </c>
      <c r="J976" s="327" t="str">
        <f>_xlfn.XLOOKUP(Tabla135[[#This Row],[Id Riesgo]],Tabla13[Id Riesgo],Tabla13[Porcentaje Impacto],"",1)</f>
        <v/>
      </c>
      <c r="K976" s="311">
        <v>5</v>
      </c>
      <c r="L976" s="314"/>
      <c r="M976" s="314"/>
      <c r="N976" s="314"/>
      <c r="O976" s="295"/>
      <c r="P976" s="314"/>
      <c r="Q976" s="328" t="str">
        <f>_xlfn.TEXTJOIN(" ",TRUE,Tabla135[[#This Row],[Actividad - Acción ¿Qué?
Inicia con verbo]],Tabla135[[#This Row],[Complemento
(Observaciones o desviaciones)]])</f>
        <v/>
      </c>
      <c r="R976" s="295"/>
      <c r="S976" s="327" t="str">
        <f>_xlfn.XLOOKUP(Tabla135[[#This Row],[Tipo de control]],Tabla7[Tipo de control],Tabla7[Peso],"",1)</f>
        <v/>
      </c>
      <c r="T976" s="290" t="str">
        <f>_xlfn.XLOOKUP(Tabla135[[#This Row],[Tipo de control]],Tabla7[Tipo de control],Tabla7[Afectación matriz],"",1)</f>
        <v/>
      </c>
      <c r="U976" s="295"/>
      <c r="V976" s="327" t="str">
        <f>_xlfn.XLOOKUP(Tabla135[[#This Row],[Implementación]],Tabla11[Implementación],Tabla11[Peso],"",1)</f>
        <v/>
      </c>
      <c r="W976" s="295"/>
      <c r="X976" s="295"/>
      <c r="Y976" s="295"/>
      <c r="Z976" s="295"/>
      <c r="AA976" s="310" t="str">
        <f>IFERROR(Tabla135[[#This Row],[Peso del control]]+Tabla135[[#This Row],[Peso de la implementación]],"")</f>
        <v/>
      </c>
      <c r="AB976" s="310" t="str" cm="1">
        <f t="array" ref="AB976">IFERROR(IF(Tabla135[[#This Row],[Registro diligenciado]]=TRUE,_xlfn.IFS(AND(Tabla135[[#This Row],[No. de Control]]=1,Tabla135[[#This Row],[Desplazamiento en la Matriz]]="Probabilidad"),D976-(D976*Tabla135[[#This Row],[Valor del control]]),AND(Tabla135[[#This Row],[No. de Control]]&gt;1,Tabla135[[#This Row],[Desplazamiento en la Matriz]]="Probabilidad"),AB975-(AB975*Tabla135[[#This Row],[Valor del control]]),AND(Tabla135[[#This Row],[No. de Control]]=1,Tabla135[[#This Row],[Desplazamiento en la Matriz]]="Impacto"),D976,AND(Tabla135[[#This Row],[No. de Control]]&gt;1,Tabla135[[#This Row],[Desplazamiento en la Matriz]]="Impacto"),AB975),""),"")</f>
        <v/>
      </c>
      <c r="AC976" s="310" t="str" cm="1">
        <f t="array" ref="AC976">IFERROR(IF(Tabla135[[#This Row],[Registro diligenciado]]=TRUE,_xlfn.IFS(AND(Tabla135[[#This Row],[No. de Control]]=1,Tabla135[[#This Row],[Desplazamiento en la Matriz]]="Impacto"),E976-(E976*Tabla135[[#This Row],[Valor del control]]),AND(Tabla135[[#This Row],[No. de Control]]&gt;1,Tabla135[[#This Row],[Desplazamiento en la Matriz]]="Impacto"),AC975-(AC975*Tabla135[[#This Row],[Valor del control]]),AND(Tabla135[[#This Row],[No. de Control]]=1,Tabla135[[#This Row],[Desplazamiento en la Matriz]]="Probabilidad"),E976,AND(Tabla135[[#This Row],[No. de Control]]&gt;1,Tabla135[[#This Row],[Desplazamiento en la Matriz]]="Probabilidad"),AC975),""),"")</f>
        <v/>
      </c>
      <c r="AD976" s="310">
        <f>IFERROR(_xlfn.MINIFS(Tabla135[Probabilidad residual],Tabla135[Id Riesgo],Tabla135[[#This Row],[Id Riesgo]]),"")</f>
        <v>0</v>
      </c>
      <c r="AE976" s="310">
        <f>IFERROR(_xlfn.MINIFS(Tabla135[Impacto residual],Tabla135[Id Riesgo],Tabla135[[#This Row],[Id Riesgo]]),"")</f>
        <v>0</v>
      </c>
      <c r="AF976" s="310" t="str" cm="1">
        <f t="array" ref="AF9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6" s="310" t="str" cm="1">
        <f t="array" ref="AG9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6" s="213"/>
      <c r="AJ976" s="801">
        <f>_xlfn.MINIFS(Tabla135[Probabilidad residual],Tabla135[Id Riesgo],Tabla135[[#This Row],[Id Riesgo]])</f>
        <v>0</v>
      </c>
      <c r="AK976" s="801">
        <f>_xlfn.MINIFS(Tabla135[Impacto residual],Tabla135[Id Riesgo],Tabla135[[#This Row],[Id Riesgo]])</f>
        <v>0</v>
      </c>
      <c r="AL976" s="801"/>
      <c r="AM976" s="801"/>
      <c r="AN976" s="213"/>
      <c r="AO976" s="213"/>
      <c r="AP976" s="213"/>
      <c r="AQ976" s="213"/>
      <c r="AR976" s="213"/>
      <c r="AS976" s="213"/>
      <c r="AT976" s="213"/>
      <c r="AU976" s="213"/>
      <c r="AV976" s="213"/>
      <c r="AW976" s="213"/>
      <c r="AX976" s="213"/>
      <c r="AY976" s="213"/>
    </row>
    <row r="977" spans="1:51" ht="14.6" x14ac:dyDescent="0.4">
      <c r="A977" s="783" t="str">
        <f>Tabla135[[#This Row],[Id Riesgo]]</f>
        <v>RC97</v>
      </c>
      <c r="B977" s="784" t="str">
        <f>Tabla135[[#This Row],[Riesgo]]</f>
        <v/>
      </c>
      <c r="C977" s="776" t="b">
        <f>Tabla135[[#This Row],[Identificado en paso 1 y 2?]]</f>
        <v>0</v>
      </c>
      <c r="D977" s="801" t="str">
        <f>_xlfn.XLOOKUP(Tabla135[[#This Row],[Id Riesgo]],Tabla13[Id Riesgo],Tabla13[Probabilidad],"",1)</f>
        <v/>
      </c>
      <c r="E977" s="801" t="str">
        <f>IF(C977=TRUE,_xlfn.XLOOKUP(Tabla135[[#This Row],[Id Riesgo]],Tabla13[Id Riesgo],Tabla13[Porcentaje Impacto],"",1),"")</f>
        <v/>
      </c>
      <c r="F977" s="290" t="str">
        <f t="shared" si="96"/>
        <v>RC97</v>
      </c>
      <c r="G977" s="414" t="b">
        <f>_xlfn.XLOOKUP(F977,Tabla13[Id Riesgo],Tabla13[Registro diligenciado],FALSE,1)</f>
        <v>0</v>
      </c>
      <c r="H977" s="290" t="str">
        <f>IF(G977,_xlfn.XLOOKUP(F977,Tabla6[Id Riesgo],Tabla6[DESCRIPCIÓN DEL RIESGO],FALSE,1),"")</f>
        <v/>
      </c>
      <c r="I977" s="327" t="str">
        <f>_xlfn.XLOOKUP(Tabla135[[#This Row],[Id Riesgo]],Tabla13[Id Riesgo],Tabla13[Probabilidad])</f>
        <v/>
      </c>
      <c r="J977" s="327" t="str">
        <f>_xlfn.XLOOKUP(Tabla135[[#This Row],[Id Riesgo]],Tabla13[Id Riesgo],Tabla13[Porcentaje Impacto],"",1)</f>
        <v/>
      </c>
      <c r="K977" s="311">
        <v>6</v>
      </c>
      <c r="L977" s="314"/>
      <c r="M977" s="314"/>
      <c r="N977" s="314"/>
      <c r="O977" s="295"/>
      <c r="P977" s="314"/>
      <c r="Q977" s="328" t="str">
        <f>_xlfn.TEXTJOIN(" ",TRUE,Tabla135[[#This Row],[Actividad - Acción ¿Qué?
Inicia con verbo]],Tabla135[[#This Row],[Complemento
(Observaciones o desviaciones)]])</f>
        <v/>
      </c>
      <c r="R977" s="295"/>
      <c r="S977" s="327" t="str">
        <f>_xlfn.XLOOKUP(Tabla135[[#This Row],[Tipo de control]],Tabla7[Tipo de control],Tabla7[Peso],"",1)</f>
        <v/>
      </c>
      <c r="T977" s="290" t="str">
        <f>_xlfn.XLOOKUP(Tabla135[[#This Row],[Tipo de control]],Tabla7[Tipo de control],Tabla7[Afectación matriz],"",1)</f>
        <v/>
      </c>
      <c r="U977" s="295"/>
      <c r="V977" s="327" t="str">
        <f>_xlfn.XLOOKUP(Tabla135[[#This Row],[Implementación]],Tabla11[Implementación],Tabla11[Peso],"",1)</f>
        <v/>
      </c>
      <c r="W977" s="295"/>
      <c r="X977" s="295"/>
      <c r="Y977" s="295"/>
      <c r="Z977" s="295"/>
      <c r="AA977" s="310" t="str">
        <f>IFERROR(Tabla135[[#This Row],[Peso del control]]+Tabla135[[#This Row],[Peso de la implementación]],"")</f>
        <v/>
      </c>
      <c r="AB977" s="310" t="str" cm="1">
        <f t="array" ref="AB977">IFERROR(IF(Tabla135[[#This Row],[Registro diligenciado]]=TRUE,_xlfn.IFS(AND(Tabla135[[#This Row],[No. de Control]]=1,Tabla135[[#This Row],[Desplazamiento en la Matriz]]="Probabilidad"),D977-(D977*Tabla135[[#This Row],[Valor del control]]),AND(Tabla135[[#This Row],[No. de Control]]&gt;1,Tabla135[[#This Row],[Desplazamiento en la Matriz]]="Probabilidad"),AB976-(AB976*Tabla135[[#This Row],[Valor del control]]),AND(Tabla135[[#This Row],[No. de Control]]=1,Tabla135[[#This Row],[Desplazamiento en la Matriz]]="Impacto"),D977,AND(Tabla135[[#This Row],[No. de Control]]&gt;1,Tabla135[[#This Row],[Desplazamiento en la Matriz]]="Impacto"),AB976),""),"")</f>
        <v/>
      </c>
      <c r="AC977" s="310" t="str" cm="1">
        <f t="array" ref="AC977">IFERROR(IF(Tabla135[[#This Row],[Registro diligenciado]]=TRUE,_xlfn.IFS(AND(Tabla135[[#This Row],[No. de Control]]=1,Tabla135[[#This Row],[Desplazamiento en la Matriz]]="Impacto"),E977-(E977*Tabla135[[#This Row],[Valor del control]]),AND(Tabla135[[#This Row],[No. de Control]]&gt;1,Tabla135[[#This Row],[Desplazamiento en la Matriz]]="Impacto"),AC976-(AC976*Tabla135[[#This Row],[Valor del control]]),AND(Tabla135[[#This Row],[No. de Control]]=1,Tabla135[[#This Row],[Desplazamiento en la Matriz]]="Probabilidad"),E977,AND(Tabla135[[#This Row],[No. de Control]]&gt;1,Tabla135[[#This Row],[Desplazamiento en la Matriz]]="Probabilidad"),AC976),""),"")</f>
        <v/>
      </c>
      <c r="AD977" s="310">
        <f>IFERROR(_xlfn.MINIFS(Tabla135[Probabilidad residual],Tabla135[Id Riesgo],Tabla135[[#This Row],[Id Riesgo]]),"")</f>
        <v>0</v>
      </c>
      <c r="AE977" s="310">
        <f>IFERROR(_xlfn.MINIFS(Tabla135[Impacto residual],Tabla135[Id Riesgo],Tabla135[[#This Row],[Id Riesgo]]),"")</f>
        <v>0</v>
      </c>
      <c r="AF977" s="310" t="str" cm="1">
        <f t="array" ref="AF9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7" s="310" t="str" cm="1">
        <f t="array" ref="AG9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7" s="213"/>
      <c r="AJ977" s="801">
        <f>_xlfn.MINIFS(Tabla135[Probabilidad residual],Tabla135[Id Riesgo],Tabla135[[#This Row],[Id Riesgo]])</f>
        <v>0</v>
      </c>
      <c r="AK977" s="801">
        <f>_xlfn.MINIFS(Tabla135[Impacto residual],Tabla135[Id Riesgo],Tabla135[[#This Row],[Id Riesgo]])</f>
        <v>0</v>
      </c>
      <c r="AL977" s="801"/>
      <c r="AM977" s="801"/>
      <c r="AN977" s="213"/>
      <c r="AO977" s="213"/>
      <c r="AP977" s="213"/>
      <c r="AQ977" s="213"/>
      <c r="AR977" s="213"/>
      <c r="AS977" s="213"/>
      <c r="AT977" s="213"/>
      <c r="AU977" s="213"/>
      <c r="AV977" s="213"/>
      <c r="AW977" s="213"/>
      <c r="AX977" s="213"/>
      <c r="AY977" s="213"/>
    </row>
    <row r="978" spans="1:51" ht="14.6" x14ac:dyDescent="0.4">
      <c r="A978" s="783" t="str">
        <f>Tabla135[[#This Row],[Id Riesgo]]</f>
        <v>RC97</v>
      </c>
      <c r="B978" s="784" t="str">
        <f>Tabla135[[#This Row],[Riesgo]]</f>
        <v/>
      </c>
      <c r="C978" s="776" t="b">
        <f>Tabla135[[#This Row],[Identificado en paso 1 y 2?]]</f>
        <v>0</v>
      </c>
      <c r="D978" s="801" t="str">
        <f>_xlfn.XLOOKUP(Tabla135[[#This Row],[Id Riesgo]],Tabla13[Id Riesgo],Tabla13[Probabilidad],"",1)</f>
        <v/>
      </c>
      <c r="E978" s="801" t="str">
        <f>IF(C978=TRUE,_xlfn.XLOOKUP(Tabla135[[#This Row],[Id Riesgo]],Tabla13[Id Riesgo],Tabla13[Porcentaje Impacto],"",1),"")</f>
        <v/>
      </c>
      <c r="F978" s="290" t="str">
        <f t="shared" si="96"/>
        <v>RC97</v>
      </c>
      <c r="G978" s="414" t="b">
        <f>_xlfn.XLOOKUP(F978,Tabla13[Id Riesgo],Tabla13[Registro diligenciado],FALSE,1)</f>
        <v>0</v>
      </c>
      <c r="H978" s="290" t="str">
        <f>IF(G978,_xlfn.XLOOKUP(F978,Tabla6[Id Riesgo],Tabla6[DESCRIPCIÓN DEL RIESGO],FALSE,1),"")</f>
        <v/>
      </c>
      <c r="I978" s="327" t="str">
        <f>_xlfn.XLOOKUP(Tabla135[[#This Row],[Id Riesgo]],Tabla13[Id Riesgo],Tabla13[Probabilidad])</f>
        <v/>
      </c>
      <c r="J978" s="327" t="str">
        <f>_xlfn.XLOOKUP(Tabla135[[#This Row],[Id Riesgo]],Tabla13[Id Riesgo],Tabla13[Porcentaje Impacto],"",1)</f>
        <v/>
      </c>
      <c r="K978" s="311">
        <v>7</v>
      </c>
      <c r="L978" s="314"/>
      <c r="M978" s="314"/>
      <c r="N978" s="314"/>
      <c r="O978" s="295"/>
      <c r="P978" s="314"/>
      <c r="Q978" s="328" t="str">
        <f>_xlfn.TEXTJOIN(" ",TRUE,Tabla135[[#This Row],[Actividad - Acción ¿Qué?
Inicia con verbo]],Tabla135[[#This Row],[Complemento
(Observaciones o desviaciones)]])</f>
        <v/>
      </c>
      <c r="R978" s="295"/>
      <c r="S978" s="327" t="str">
        <f>_xlfn.XLOOKUP(Tabla135[[#This Row],[Tipo de control]],Tabla7[Tipo de control],Tabla7[Peso],"",1)</f>
        <v/>
      </c>
      <c r="T978" s="290" t="str">
        <f>_xlfn.XLOOKUP(Tabla135[[#This Row],[Tipo de control]],Tabla7[Tipo de control],Tabla7[Afectación matriz],"",1)</f>
        <v/>
      </c>
      <c r="U978" s="295"/>
      <c r="V978" s="327" t="str">
        <f>_xlfn.XLOOKUP(Tabla135[[#This Row],[Implementación]],Tabla11[Implementación],Tabla11[Peso],"",1)</f>
        <v/>
      </c>
      <c r="W978" s="295"/>
      <c r="X978" s="295"/>
      <c r="Y978" s="295"/>
      <c r="Z978" s="295"/>
      <c r="AA978" s="310" t="str">
        <f>IFERROR(Tabla135[[#This Row],[Peso del control]]+Tabla135[[#This Row],[Peso de la implementación]],"")</f>
        <v/>
      </c>
      <c r="AB978" s="310" t="str" cm="1">
        <f t="array" ref="AB978">IFERROR(IF(Tabla135[[#This Row],[Registro diligenciado]]=TRUE,_xlfn.IFS(AND(Tabla135[[#This Row],[No. de Control]]=1,Tabla135[[#This Row],[Desplazamiento en la Matriz]]="Probabilidad"),D978-(D978*Tabla135[[#This Row],[Valor del control]]),AND(Tabla135[[#This Row],[No. de Control]]&gt;1,Tabla135[[#This Row],[Desplazamiento en la Matriz]]="Probabilidad"),AB977-(AB977*Tabla135[[#This Row],[Valor del control]]),AND(Tabla135[[#This Row],[No. de Control]]=1,Tabla135[[#This Row],[Desplazamiento en la Matriz]]="Impacto"),D978,AND(Tabla135[[#This Row],[No. de Control]]&gt;1,Tabla135[[#This Row],[Desplazamiento en la Matriz]]="Impacto"),AB977),""),"")</f>
        <v/>
      </c>
      <c r="AC978" s="310" t="str" cm="1">
        <f t="array" ref="AC978">IFERROR(IF(Tabla135[[#This Row],[Registro diligenciado]]=TRUE,_xlfn.IFS(AND(Tabla135[[#This Row],[No. de Control]]=1,Tabla135[[#This Row],[Desplazamiento en la Matriz]]="Impacto"),E978-(E978*Tabla135[[#This Row],[Valor del control]]),AND(Tabla135[[#This Row],[No. de Control]]&gt;1,Tabla135[[#This Row],[Desplazamiento en la Matriz]]="Impacto"),AC977-(AC977*Tabla135[[#This Row],[Valor del control]]),AND(Tabla135[[#This Row],[No. de Control]]=1,Tabla135[[#This Row],[Desplazamiento en la Matriz]]="Probabilidad"),E978,AND(Tabla135[[#This Row],[No. de Control]]&gt;1,Tabla135[[#This Row],[Desplazamiento en la Matriz]]="Probabilidad"),AC977),""),"")</f>
        <v/>
      </c>
      <c r="AD978" s="310">
        <f>IFERROR(_xlfn.MINIFS(Tabla135[Probabilidad residual],Tabla135[Id Riesgo],Tabla135[[#This Row],[Id Riesgo]]),"")</f>
        <v>0</v>
      </c>
      <c r="AE978" s="310">
        <f>IFERROR(_xlfn.MINIFS(Tabla135[Impacto residual],Tabla135[Id Riesgo],Tabla135[[#This Row],[Id Riesgo]]),"")</f>
        <v>0</v>
      </c>
      <c r="AF978" s="310" t="str" cm="1">
        <f t="array" ref="AF9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8" s="310" t="str" cm="1">
        <f t="array" ref="AG9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8" s="213"/>
      <c r="AJ978" s="801">
        <f>_xlfn.MINIFS(Tabla135[Probabilidad residual],Tabla135[Id Riesgo],Tabla135[[#This Row],[Id Riesgo]])</f>
        <v>0</v>
      </c>
      <c r="AK978" s="801">
        <f>_xlfn.MINIFS(Tabla135[Impacto residual],Tabla135[Id Riesgo],Tabla135[[#This Row],[Id Riesgo]])</f>
        <v>0</v>
      </c>
      <c r="AL978" s="801"/>
      <c r="AM978" s="801"/>
      <c r="AN978" s="213"/>
      <c r="AO978" s="213"/>
      <c r="AP978" s="213"/>
      <c r="AQ978" s="213"/>
      <c r="AR978" s="213"/>
      <c r="AS978" s="213"/>
      <c r="AT978" s="213"/>
      <c r="AU978" s="213"/>
      <c r="AV978" s="213"/>
      <c r="AW978" s="213"/>
      <c r="AX978" s="213"/>
      <c r="AY978" s="213"/>
    </row>
    <row r="979" spans="1:51" ht="14.6" x14ac:dyDescent="0.4">
      <c r="A979" s="783" t="str">
        <f>Tabla135[[#This Row],[Id Riesgo]]</f>
        <v>RC97</v>
      </c>
      <c r="B979" s="784" t="str">
        <f>Tabla135[[#This Row],[Riesgo]]</f>
        <v/>
      </c>
      <c r="C979" s="776" t="b">
        <f>Tabla135[[#This Row],[Identificado en paso 1 y 2?]]</f>
        <v>0</v>
      </c>
      <c r="D979" s="801" t="str">
        <f>_xlfn.XLOOKUP(Tabla135[[#This Row],[Id Riesgo]],Tabla13[Id Riesgo],Tabla13[Probabilidad],"",1)</f>
        <v/>
      </c>
      <c r="E979" s="801" t="str">
        <f>IF(C979=TRUE,_xlfn.XLOOKUP(Tabla135[[#This Row],[Id Riesgo]],Tabla13[Id Riesgo],Tabla13[Porcentaje Impacto],"",1),"")</f>
        <v/>
      </c>
      <c r="F979" s="290" t="str">
        <f t="shared" si="96"/>
        <v>RC97</v>
      </c>
      <c r="G979" s="414" t="b">
        <f>_xlfn.XLOOKUP(F979,Tabla13[Id Riesgo],Tabla13[Registro diligenciado],FALSE,1)</f>
        <v>0</v>
      </c>
      <c r="H979" s="290" t="str">
        <f>IF(G979,_xlfn.XLOOKUP(F979,Tabla6[Id Riesgo],Tabla6[DESCRIPCIÓN DEL RIESGO],FALSE,1),"")</f>
        <v/>
      </c>
      <c r="I979" s="327" t="str">
        <f>_xlfn.XLOOKUP(Tabla135[[#This Row],[Id Riesgo]],Tabla13[Id Riesgo],Tabla13[Probabilidad])</f>
        <v/>
      </c>
      <c r="J979" s="327" t="str">
        <f>_xlfn.XLOOKUP(Tabla135[[#This Row],[Id Riesgo]],Tabla13[Id Riesgo],Tabla13[Porcentaje Impacto],"",1)</f>
        <v/>
      </c>
      <c r="K979" s="311">
        <v>8</v>
      </c>
      <c r="L979" s="314"/>
      <c r="M979" s="314"/>
      <c r="N979" s="314"/>
      <c r="O979" s="295"/>
      <c r="P979" s="314"/>
      <c r="Q979" s="328" t="str">
        <f>_xlfn.TEXTJOIN(" ",TRUE,Tabla135[[#This Row],[Actividad - Acción ¿Qué?
Inicia con verbo]],Tabla135[[#This Row],[Complemento
(Observaciones o desviaciones)]])</f>
        <v/>
      </c>
      <c r="R979" s="295"/>
      <c r="S979" s="327" t="str">
        <f>_xlfn.XLOOKUP(Tabla135[[#This Row],[Tipo de control]],Tabla7[Tipo de control],Tabla7[Peso],"",1)</f>
        <v/>
      </c>
      <c r="T979" s="290" t="str">
        <f>_xlfn.XLOOKUP(Tabla135[[#This Row],[Tipo de control]],Tabla7[Tipo de control],Tabla7[Afectación matriz],"",1)</f>
        <v/>
      </c>
      <c r="U979" s="295"/>
      <c r="V979" s="327" t="str">
        <f>_xlfn.XLOOKUP(Tabla135[[#This Row],[Implementación]],Tabla11[Implementación],Tabla11[Peso],"",1)</f>
        <v/>
      </c>
      <c r="W979" s="295"/>
      <c r="X979" s="295"/>
      <c r="Y979" s="295"/>
      <c r="Z979" s="295"/>
      <c r="AA979" s="310" t="str">
        <f>IFERROR(Tabla135[[#This Row],[Peso del control]]+Tabla135[[#This Row],[Peso de la implementación]],"")</f>
        <v/>
      </c>
      <c r="AB979" s="310" t="str" cm="1">
        <f t="array" ref="AB979">IFERROR(IF(Tabla135[[#This Row],[Registro diligenciado]]=TRUE,_xlfn.IFS(AND(Tabla135[[#This Row],[No. de Control]]=1,Tabla135[[#This Row],[Desplazamiento en la Matriz]]="Probabilidad"),D979-(D979*Tabla135[[#This Row],[Valor del control]]),AND(Tabla135[[#This Row],[No. de Control]]&gt;1,Tabla135[[#This Row],[Desplazamiento en la Matriz]]="Probabilidad"),AB978-(AB978*Tabla135[[#This Row],[Valor del control]]),AND(Tabla135[[#This Row],[No. de Control]]=1,Tabla135[[#This Row],[Desplazamiento en la Matriz]]="Impacto"),D979,AND(Tabla135[[#This Row],[No. de Control]]&gt;1,Tabla135[[#This Row],[Desplazamiento en la Matriz]]="Impacto"),AB978),""),"")</f>
        <v/>
      </c>
      <c r="AC979" s="310" t="str" cm="1">
        <f t="array" ref="AC979">IFERROR(IF(Tabla135[[#This Row],[Registro diligenciado]]=TRUE,_xlfn.IFS(AND(Tabla135[[#This Row],[No. de Control]]=1,Tabla135[[#This Row],[Desplazamiento en la Matriz]]="Impacto"),E979-(E979*Tabla135[[#This Row],[Valor del control]]),AND(Tabla135[[#This Row],[No. de Control]]&gt;1,Tabla135[[#This Row],[Desplazamiento en la Matriz]]="Impacto"),AC978-(AC978*Tabla135[[#This Row],[Valor del control]]),AND(Tabla135[[#This Row],[No. de Control]]=1,Tabla135[[#This Row],[Desplazamiento en la Matriz]]="Probabilidad"),E979,AND(Tabla135[[#This Row],[No. de Control]]&gt;1,Tabla135[[#This Row],[Desplazamiento en la Matriz]]="Probabilidad"),AC978),""),"")</f>
        <v/>
      </c>
      <c r="AD979" s="310">
        <f>IFERROR(_xlfn.MINIFS(Tabla135[Probabilidad residual],Tabla135[Id Riesgo],Tabla135[[#This Row],[Id Riesgo]]),"")</f>
        <v>0</v>
      </c>
      <c r="AE979" s="310">
        <f>IFERROR(_xlfn.MINIFS(Tabla135[Impacto residual],Tabla135[Id Riesgo],Tabla135[[#This Row],[Id Riesgo]]),"")</f>
        <v>0</v>
      </c>
      <c r="AF979" s="310" t="str" cm="1">
        <f t="array" ref="AF9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79" s="310" t="str" cm="1">
        <f t="array" ref="AG9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79" s="213"/>
      <c r="AJ979" s="801">
        <f>_xlfn.MINIFS(Tabla135[Probabilidad residual],Tabla135[Id Riesgo],Tabla135[[#This Row],[Id Riesgo]])</f>
        <v>0</v>
      </c>
      <c r="AK979" s="801">
        <f>_xlfn.MINIFS(Tabla135[Impacto residual],Tabla135[Id Riesgo],Tabla135[[#This Row],[Id Riesgo]])</f>
        <v>0</v>
      </c>
      <c r="AL979" s="801"/>
      <c r="AM979" s="801"/>
      <c r="AN979" s="213"/>
      <c r="AO979" s="213"/>
      <c r="AP979" s="213"/>
      <c r="AQ979" s="213"/>
      <c r="AR979" s="213"/>
      <c r="AS979" s="213"/>
      <c r="AT979" s="213"/>
      <c r="AU979" s="213"/>
      <c r="AV979" s="213"/>
      <c r="AW979" s="213"/>
      <c r="AX979" s="213"/>
      <c r="AY979" s="213"/>
    </row>
    <row r="980" spans="1:51" ht="14.6" x14ac:dyDescent="0.4">
      <c r="A980" s="783" t="str">
        <f>Tabla135[[#This Row],[Id Riesgo]]</f>
        <v>RC97</v>
      </c>
      <c r="B980" s="784" t="str">
        <f>Tabla135[[#This Row],[Riesgo]]</f>
        <v/>
      </c>
      <c r="C980" s="776" t="b">
        <f>Tabla135[[#This Row],[Identificado en paso 1 y 2?]]</f>
        <v>0</v>
      </c>
      <c r="D980" s="801" t="str">
        <f>_xlfn.XLOOKUP(Tabla135[[#This Row],[Id Riesgo]],Tabla13[Id Riesgo],Tabla13[Probabilidad],"",1)</f>
        <v/>
      </c>
      <c r="E980" s="801" t="str">
        <f>IF(C980=TRUE,_xlfn.XLOOKUP(Tabla135[[#This Row],[Id Riesgo]],Tabla13[Id Riesgo],Tabla13[Porcentaje Impacto],"",1),"")</f>
        <v/>
      </c>
      <c r="F980" s="290" t="str">
        <f t="shared" si="96"/>
        <v>RC97</v>
      </c>
      <c r="G980" s="414" t="b">
        <f>_xlfn.XLOOKUP(F980,Tabla13[Id Riesgo],Tabla13[Registro diligenciado],FALSE,1)</f>
        <v>0</v>
      </c>
      <c r="H980" s="290" t="str">
        <f>IF(G980,_xlfn.XLOOKUP(F980,Tabla6[Id Riesgo],Tabla6[DESCRIPCIÓN DEL RIESGO],FALSE,1),"")</f>
        <v/>
      </c>
      <c r="I980" s="327" t="str">
        <f>_xlfn.XLOOKUP(Tabla135[[#This Row],[Id Riesgo]],Tabla13[Id Riesgo],Tabla13[Probabilidad])</f>
        <v/>
      </c>
      <c r="J980" s="327" t="str">
        <f>_xlfn.XLOOKUP(Tabla135[[#This Row],[Id Riesgo]],Tabla13[Id Riesgo],Tabla13[Porcentaje Impacto],"",1)</f>
        <v/>
      </c>
      <c r="K980" s="311">
        <v>9</v>
      </c>
      <c r="L980" s="314"/>
      <c r="M980" s="314"/>
      <c r="N980" s="314"/>
      <c r="O980" s="295"/>
      <c r="P980" s="314"/>
      <c r="Q980" s="328" t="str">
        <f>_xlfn.TEXTJOIN(" ",TRUE,Tabla135[[#This Row],[Actividad - Acción ¿Qué?
Inicia con verbo]],Tabla135[[#This Row],[Complemento
(Observaciones o desviaciones)]])</f>
        <v/>
      </c>
      <c r="R980" s="295"/>
      <c r="S980" s="327" t="str">
        <f>_xlfn.XLOOKUP(Tabla135[[#This Row],[Tipo de control]],Tabla7[Tipo de control],Tabla7[Peso],"",1)</f>
        <v/>
      </c>
      <c r="T980" s="290" t="str">
        <f>_xlfn.XLOOKUP(Tabla135[[#This Row],[Tipo de control]],Tabla7[Tipo de control],Tabla7[Afectación matriz],"",1)</f>
        <v/>
      </c>
      <c r="U980" s="295"/>
      <c r="V980" s="327" t="str">
        <f>_xlfn.XLOOKUP(Tabla135[[#This Row],[Implementación]],Tabla11[Implementación],Tabla11[Peso],"",1)</f>
        <v/>
      </c>
      <c r="W980" s="295"/>
      <c r="X980" s="295"/>
      <c r="Y980" s="295"/>
      <c r="Z980" s="295"/>
      <c r="AA980" s="310" t="str">
        <f>IFERROR(Tabla135[[#This Row],[Peso del control]]+Tabla135[[#This Row],[Peso de la implementación]],"")</f>
        <v/>
      </c>
      <c r="AB980" s="310" t="str" cm="1">
        <f t="array" ref="AB980">IFERROR(IF(Tabla135[[#This Row],[Registro diligenciado]]=TRUE,_xlfn.IFS(AND(Tabla135[[#This Row],[No. de Control]]=1,Tabla135[[#This Row],[Desplazamiento en la Matriz]]="Probabilidad"),D980-(D980*Tabla135[[#This Row],[Valor del control]]),AND(Tabla135[[#This Row],[No. de Control]]&gt;1,Tabla135[[#This Row],[Desplazamiento en la Matriz]]="Probabilidad"),AB979-(AB979*Tabla135[[#This Row],[Valor del control]]),AND(Tabla135[[#This Row],[No. de Control]]=1,Tabla135[[#This Row],[Desplazamiento en la Matriz]]="Impacto"),D980,AND(Tabla135[[#This Row],[No. de Control]]&gt;1,Tabla135[[#This Row],[Desplazamiento en la Matriz]]="Impacto"),AB979),""),"")</f>
        <v/>
      </c>
      <c r="AC980" s="310" t="str" cm="1">
        <f t="array" ref="AC980">IFERROR(IF(Tabla135[[#This Row],[Registro diligenciado]]=TRUE,_xlfn.IFS(AND(Tabla135[[#This Row],[No. de Control]]=1,Tabla135[[#This Row],[Desplazamiento en la Matriz]]="Impacto"),E980-(E980*Tabla135[[#This Row],[Valor del control]]),AND(Tabla135[[#This Row],[No. de Control]]&gt;1,Tabla135[[#This Row],[Desplazamiento en la Matriz]]="Impacto"),AC979-(AC979*Tabla135[[#This Row],[Valor del control]]),AND(Tabla135[[#This Row],[No. de Control]]=1,Tabla135[[#This Row],[Desplazamiento en la Matriz]]="Probabilidad"),E980,AND(Tabla135[[#This Row],[No. de Control]]&gt;1,Tabla135[[#This Row],[Desplazamiento en la Matriz]]="Probabilidad"),AC979),""),"")</f>
        <v/>
      </c>
      <c r="AD980" s="310">
        <f>IFERROR(_xlfn.MINIFS(Tabla135[Probabilidad residual],Tabla135[Id Riesgo],Tabla135[[#This Row],[Id Riesgo]]),"")</f>
        <v>0</v>
      </c>
      <c r="AE980" s="310">
        <f>IFERROR(_xlfn.MINIFS(Tabla135[Impacto residual],Tabla135[Id Riesgo],Tabla135[[#This Row],[Id Riesgo]]),"")</f>
        <v>0</v>
      </c>
      <c r="AF980" s="310" t="str" cm="1">
        <f t="array" ref="AF9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0" s="310" t="str" cm="1">
        <f t="array" ref="AG9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0" s="213"/>
      <c r="AJ980" s="801">
        <f>_xlfn.MINIFS(Tabla135[Probabilidad residual],Tabla135[Id Riesgo],Tabla135[[#This Row],[Id Riesgo]])</f>
        <v>0</v>
      </c>
      <c r="AK980" s="801">
        <f>_xlfn.MINIFS(Tabla135[Impacto residual],Tabla135[Id Riesgo],Tabla135[[#This Row],[Id Riesgo]])</f>
        <v>0</v>
      </c>
      <c r="AL980" s="801"/>
      <c r="AM980" s="801"/>
      <c r="AN980" s="213"/>
      <c r="AO980" s="213"/>
      <c r="AP980" s="213"/>
      <c r="AQ980" s="213"/>
      <c r="AR980" s="213"/>
      <c r="AS980" s="213"/>
      <c r="AT980" s="213"/>
      <c r="AU980" s="213"/>
      <c r="AV980" s="213"/>
      <c r="AW980" s="213"/>
      <c r="AX980" s="213"/>
      <c r="AY980" s="213"/>
    </row>
    <row r="981" spans="1:51" ht="14.6" x14ac:dyDescent="0.4">
      <c r="A981" s="783" t="str">
        <f>Tabla135[[#This Row],[Id Riesgo]]</f>
        <v>RC97</v>
      </c>
      <c r="B981" s="784" t="str">
        <f>Tabla135[[#This Row],[Riesgo]]</f>
        <v/>
      </c>
      <c r="C981" s="776" t="b">
        <f>Tabla135[[#This Row],[Identificado en paso 1 y 2?]]</f>
        <v>0</v>
      </c>
      <c r="D981" s="801" t="str">
        <f>_xlfn.XLOOKUP(Tabla135[[#This Row],[Id Riesgo]],Tabla13[Id Riesgo],Tabla13[Probabilidad],"",1)</f>
        <v/>
      </c>
      <c r="E981" s="801" t="str">
        <f>IF(C981=TRUE,_xlfn.XLOOKUP(Tabla135[[#This Row],[Id Riesgo]],Tabla13[Id Riesgo],Tabla13[Porcentaje Impacto],"",1),"")</f>
        <v/>
      </c>
      <c r="F981" s="290" t="str">
        <f t="shared" si="96"/>
        <v>RC97</v>
      </c>
      <c r="G981" s="414" t="b">
        <f>_xlfn.XLOOKUP(F981,Tabla13[Id Riesgo],Tabla13[Registro diligenciado],FALSE,1)</f>
        <v>0</v>
      </c>
      <c r="H981" s="290" t="str">
        <f>IF(G981,_xlfn.XLOOKUP(F981,Tabla6[Id Riesgo],Tabla6[DESCRIPCIÓN DEL RIESGO],FALSE,1),"")</f>
        <v/>
      </c>
      <c r="I981" s="327" t="str">
        <f>_xlfn.XLOOKUP(Tabla135[[#This Row],[Id Riesgo]],Tabla13[Id Riesgo],Tabla13[Probabilidad])</f>
        <v/>
      </c>
      <c r="J981" s="327" t="str">
        <f>_xlfn.XLOOKUP(Tabla135[[#This Row],[Id Riesgo]],Tabla13[Id Riesgo],Tabla13[Porcentaje Impacto],"",1)</f>
        <v/>
      </c>
      <c r="K981" s="311">
        <v>10</v>
      </c>
      <c r="L981" s="314"/>
      <c r="M981" s="314"/>
      <c r="N981" s="314"/>
      <c r="O981" s="295"/>
      <c r="P981" s="314"/>
      <c r="Q981" s="328" t="str">
        <f>_xlfn.TEXTJOIN(" ",TRUE,Tabla135[[#This Row],[Actividad - Acción ¿Qué?
Inicia con verbo]],Tabla135[[#This Row],[Complemento
(Observaciones o desviaciones)]])</f>
        <v/>
      </c>
      <c r="R981" s="295"/>
      <c r="S981" s="327" t="str">
        <f>_xlfn.XLOOKUP(Tabla135[[#This Row],[Tipo de control]],Tabla7[Tipo de control],Tabla7[Peso],"",1)</f>
        <v/>
      </c>
      <c r="T981" s="290" t="str">
        <f>_xlfn.XLOOKUP(Tabla135[[#This Row],[Tipo de control]],Tabla7[Tipo de control],Tabla7[Afectación matriz],"",1)</f>
        <v/>
      </c>
      <c r="U981" s="295"/>
      <c r="V981" s="327" t="str">
        <f>_xlfn.XLOOKUP(Tabla135[[#This Row],[Implementación]],Tabla11[Implementación],Tabla11[Peso],"",1)</f>
        <v/>
      </c>
      <c r="W981" s="295"/>
      <c r="X981" s="295"/>
      <c r="Y981" s="295"/>
      <c r="Z981" s="295"/>
      <c r="AA981" s="310" t="str">
        <f>IFERROR(Tabla135[[#This Row],[Peso del control]]+Tabla135[[#This Row],[Peso de la implementación]],"")</f>
        <v/>
      </c>
      <c r="AB981" s="310" t="str" cm="1">
        <f t="array" ref="AB981">IFERROR(IF(Tabla135[[#This Row],[Registro diligenciado]]=TRUE,_xlfn.IFS(AND(Tabla135[[#This Row],[No. de Control]]=1,Tabla135[[#This Row],[Desplazamiento en la Matriz]]="Probabilidad"),D981-(D981*Tabla135[[#This Row],[Valor del control]]),AND(Tabla135[[#This Row],[No. de Control]]&gt;1,Tabla135[[#This Row],[Desplazamiento en la Matriz]]="Probabilidad"),AB980-(AB980*Tabla135[[#This Row],[Valor del control]]),AND(Tabla135[[#This Row],[No. de Control]]=1,Tabla135[[#This Row],[Desplazamiento en la Matriz]]="Impacto"),D981,AND(Tabla135[[#This Row],[No. de Control]]&gt;1,Tabla135[[#This Row],[Desplazamiento en la Matriz]]="Impacto"),AB980),""),"")</f>
        <v/>
      </c>
      <c r="AC981" s="310" t="str" cm="1">
        <f t="array" ref="AC981">IFERROR(IF(Tabla135[[#This Row],[Registro diligenciado]]=TRUE,_xlfn.IFS(AND(Tabla135[[#This Row],[No. de Control]]=1,Tabla135[[#This Row],[Desplazamiento en la Matriz]]="Impacto"),E981-(E981*Tabla135[[#This Row],[Valor del control]]),AND(Tabla135[[#This Row],[No. de Control]]&gt;1,Tabla135[[#This Row],[Desplazamiento en la Matriz]]="Impacto"),AC980-(AC980*Tabla135[[#This Row],[Valor del control]]),AND(Tabla135[[#This Row],[No. de Control]]=1,Tabla135[[#This Row],[Desplazamiento en la Matriz]]="Probabilidad"),E981,AND(Tabla135[[#This Row],[No. de Control]]&gt;1,Tabla135[[#This Row],[Desplazamiento en la Matriz]]="Probabilidad"),AC980),""),"")</f>
        <v/>
      </c>
      <c r="AD981" s="310">
        <f>IFERROR(_xlfn.MINIFS(Tabla135[Probabilidad residual],Tabla135[Id Riesgo],Tabla135[[#This Row],[Id Riesgo]]),"")</f>
        <v>0</v>
      </c>
      <c r="AE981" s="310">
        <f>IFERROR(_xlfn.MINIFS(Tabla135[Impacto residual],Tabla135[Id Riesgo],Tabla135[[#This Row],[Id Riesgo]]),"")</f>
        <v>0</v>
      </c>
      <c r="AF981" s="310" t="str" cm="1">
        <f t="array" ref="AF9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1" s="310" t="str" cm="1">
        <f t="array" ref="AG9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1" s="213"/>
      <c r="AJ981" s="801">
        <f>_xlfn.MINIFS(Tabla135[Probabilidad residual],Tabla135[Id Riesgo],Tabla135[[#This Row],[Id Riesgo]])</f>
        <v>0</v>
      </c>
      <c r="AK981" s="801">
        <f>_xlfn.MINIFS(Tabla135[Impacto residual],Tabla135[Id Riesgo],Tabla135[[#This Row],[Id Riesgo]])</f>
        <v>0</v>
      </c>
      <c r="AL981" s="801"/>
      <c r="AM981" s="801"/>
      <c r="AN981" s="213"/>
      <c r="AO981" s="213"/>
      <c r="AP981" s="213"/>
      <c r="AQ981" s="213"/>
      <c r="AR981" s="213"/>
      <c r="AS981" s="213"/>
      <c r="AT981" s="213"/>
      <c r="AU981" s="213"/>
      <c r="AV981" s="213"/>
      <c r="AW981" s="213"/>
      <c r="AX981" s="213"/>
      <c r="AY981" s="213"/>
    </row>
    <row r="982" spans="1:51" ht="14.6" x14ac:dyDescent="0.4">
      <c r="A982" s="783" t="str">
        <f>Tabla135[[#This Row],[Id Riesgo]]</f>
        <v>RC98</v>
      </c>
      <c r="B982" s="784" t="str">
        <f>Tabla135[[#This Row],[Riesgo]]</f>
        <v/>
      </c>
      <c r="C982" s="776" t="b">
        <f>Tabla135[[#This Row],[Identificado en paso 1 y 2?]]</f>
        <v>0</v>
      </c>
      <c r="D982" s="801" t="str">
        <f>_xlfn.XLOOKUP(Tabla135[[#This Row],[Id Riesgo]],Tabla13[Id Riesgo],Tabla13[Probabilidad],"",1)</f>
        <v/>
      </c>
      <c r="E982" s="801" t="str">
        <f>IF(C982=TRUE,_xlfn.XLOOKUP(Tabla135[[#This Row],[Id Riesgo]],Tabla13[Id Riesgo],Tabla13[Porcentaje Impacto],"",1),"")</f>
        <v/>
      </c>
      <c r="F982" s="290" t="s">
        <v>689</v>
      </c>
      <c r="G982" s="414" t="b">
        <f>_xlfn.XLOOKUP(F982,Tabla13[Id Riesgo],Tabla13[Registro diligenciado],FALSE,1)</f>
        <v>0</v>
      </c>
      <c r="H982" s="290" t="str">
        <f>IF(G982,_xlfn.XLOOKUP(F982,Tabla6[Id Riesgo],Tabla6[DESCRIPCIÓN DEL RIESGO],FALSE,1),"")</f>
        <v/>
      </c>
      <c r="I982" s="327" t="str">
        <f>_xlfn.XLOOKUP(Tabla135[[#This Row],[Id Riesgo]],Tabla13[Id Riesgo],Tabla13[Probabilidad])</f>
        <v/>
      </c>
      <c r="J982" s="327" t="str">
        <f>_xlfn.XLOOKUP(Tabla135[[#This Row],[Id Riesgo]],Tabla13[Id Riesgo],Tabla13[Porcentaje Impacto],"",1)</f>
        <v/>
      </c>
      <c r="K982" s="311">
        <v>1</v>
      </c>
      <c r="L982" s="314"/>
      <c r="M982" s="314"/>
      <c r="N982" s="314"/>
      <c r="O982" s="295"/>
      <c r="P982" s="314"/>
      <c r="Q982" s="328" t="str">
        <f>_xlfn.TEXTJOIN(" ",TRUE,Tabla135[[#This Row],[Actividad - Acción ¿Qué?
Inicia con verbo]],Tabla135[[#This Row],[Complemento
(Observaciones o desviaciones)]])</f>
        <v/>
      </c>
      <c r="R982" s="295"/>
      <c r="S982" s="327" t="str">
        <f>_xlfn.XLOOKUP(Tabla135[[#This Row],[Tipo de control]],Tabla7[Tipo de control],Tabla7[Peso],"",1)</f>
        <v/>
      </c>
      <c r="T982" s="290" t="str">
        <f>_xlfn.XLOOKUP(Tabla135[[#This Row],[Tipo de control]],Tabla7[Tipo de control],Tabla7[Afectación matriz],"",1)</f>
        <v/>
      </c>
      <c r="U982" s="295"/>
      <c r="V982" s="327" t="str">
        <f>_xlfn.XLOOKUP(Tabla135[[#This Row],[Implementación]],Tabla11[Implementación],Tabla11[Peso],"",1)</f>
        <v/>
      </c>
      <c r="W982" s="295"/>
      <c r="X982" s="295"/>
      <c r="Y982" s="295"/>
      <c r="Z982" s="295"/>
      <c r="AA982" s="310" t="str">
        <f>IFERROR(Tabla135[[#This Row],[Peso del control]]+Tabla135[[#This Row],[Peso de la implementación]],"")</f>
        <v/>
      </c>
      <c r="AB982" s="310" t="str" cm="1">
        <f t="array" ref="AB982">IFERROR(IF(Tabla135[[#This Row],[Registro diligenciado]]=TRUE,_xlfn.IFS(AND(Tabla135[[#This Row],[No. de Control]]=1,Tabla135[[#This Row],[Desplazamiento en la Matriz]]="Probabilidad"),D982-(D982*Tabla135[[#This Row],[Valor del control]]),AND(Tabla135[[#This Row],[No. de Control]]&gt;1,Tabla135[[#This Row],[Desplazamiento en la Matriz]]="Probabilidad"),AB981-(AB981*Tabla135[[#This Row],[Valor del control]]),AND(Tabla135[[#This Row],[No. de Control]]=1,Tabla135[[#This Row],[Desplazamiento en la Matriz]]="Impacto"),D982,AND(Tabla135[[#This Row],[No. de Control]]&gt;1,Tabla135[[#This Row],[Desplazamiento en la Matriz]]="Impacto"),AB981),""),"")</f>
        <v/>
      </c>
      <c r="AC982" s="310" t="str" cm="1">
        <f t="array" ref="AC982">IFERROR(IF(Tabla135[[#This Row],[Registro diligenciado]]=TRUE,_xlfn.IFS(AND(Tabla135[[#This Row],[No. de Control]]=1,Tabla135[[#This Row],[Desplazamiento en la Matriz]]="Impacto"),E982-(E982*Tabla135[[#This Row],[Valor del control]]),AND(Tabla135[[#This Row],[No. de Control]]&gt;1,Tabla135[[#This Row],[Desplazamiento en la Matriz]]="Impacto"),AC981-(AC981*Tabla135[[#This Row],[Valor del control]]),AND(Tabla135[[#This Row],[No. de Control]]=1,Tabla135[[#This Row],[Desplazamiento en la Matriz]]="Probabilidad"),E982,AND(Tabla135[[#This Row],[No. de Control]]&gt;1,Tabla135[[#This Row],[Desplazamiento en la Matriz]]="Probabilidad"),AC981),""),"")</f>
        <v/>
      </c>
      <c r="AD982" s="310">
        <f>IFERROR(_xlfn.MINIFS(Tabla135[Probabilidad residual],Tabla135[Id Riesgo],Tabla135[[#This Row],[Id Riesgo]]),"")</f>
        <v>0</v>
      </c>
      <c r="AE982" s="310">
        <f>IFERROR(_xlfn.MINIFS(Tabla135[Impacto residual],Tabla135[Id Riesgo],Tabla135[[#This Row],[Id Riesgo]]),"")</f>
        <v>0</v>
      </c>
      <c r="AF982" s="310" t="str" cm="1">
        <f t="array" ref="AF9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2" s="310" t="str" cm="1">
        <f t="array" ref="AG9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2" s="213"/>
      <c r="AJ982" s="801">
        <f>_xlfn.MINIFS(Tabla135[Probabilidad residual],Tabla135[Id Riesgo],Tabla135[[#This Row],[Id Riesgo]])</f>
        <v>0</v>
      </c>
      <c r="AK982" s="801">
        <f>_xlfn.MINIFS(Tabla135[Impacto residual],Tabla135[Id Riesgo],Tabla135[[#This Row],[Id Riesgo]])</f>
        <v>0</v>
      </c>
      <c r="AL982" s="801" t="str" cm="1">
        <f t="array" ref="AL982">IFERROR(_xlfn.IFS(AND(AJ982&gt;=CONFIGURACIÓN!$BF$6,AJ982&lt;=CONFIGURACIÓN!$BG$6),CONFIGURACIÓN!$BE$6,AND(AJ982&gt;=CONFIGURACIÓN!$BF$7,AJ982&lt;=CONFIGURACIÓN!$BG$7),CONFIGURACIÓN!$BE$7,AND(AJ982&gt;=CONFIGURACIÓN!$BF$8,AJ982&lt;=CONFIGURACIÓN!$BG$8),CONFIGURACIÓN!$BE$8,AND(AJ982&gt;=CONFIGURACIÓN!$BF$9,AJ982&lt;=CONFIGURACIÓN!$BG$9),CONFIGURACIÓN!$BE$9,AND(AJ982&gt;=CONFIGURACIÓN!$BF$10,AJ982&lt;=CONFIGURACIÓN!$BG$10),CONFIGURACIÓN!$BE$10),"")</f>
        <v/>
      </c>
      <c r="AM982" s="801" t="str" cm="1">
        <f t="array" ref="AM982">IFERROR(_xlfn.IFS(AND(AK982&gt;=CONFIGURACIÓN!$BJ$6,AK982&lt;=CONFIGURACIÓN!$BK$6),CONFIGURACIÓN!$BI$6,AND(AK982&gt;=CONFIGURACIÓN!$BJ$7,AK982&lt;=CONFIGURACIÓN!$BK$7),CONFIGURACIÓN!$BI$7,AND(AK982&gt;=CONFIGURACIÓN!$BJ$8,AK982&lt;=CONFIGURACIÓN!$BK$8),CONFIGURACIÓN!$BI$8,AND(AK982&gt;=CONFIGURACIÓN!$BJ$9,AK982&lt;=CONFIGURACIÓN!$BK$9),CONFIGURACIÓN!$BI$9,AND(AK982&gt;=CONFIGURACIÓN!$BJ$10,AK982&lt;=CONFIGURACIÓN!$BK$10),CONFIGURACIÓN!$BI$10),"")</f>
        <v/>
      </c>
      <c r="AN982" s="213"/>
      <c r="AO982" s="213"/>
      <c r="AP982" s="213"/>
      <c r="AQ982" s="213"/>
      <c r="AR982" s="213"/>
      <c r="AS982" s="213"/>
      <c r="AT982" s="213"/>
      <c r="AU982" s="213"/>
      <c r="AV982" s="213"/>
      <c r="AW982" s="213"/>
      <c r="AX982" s="213"/>
      <c r="AY982" s="213"/>
    </row>
    <row r="983" spans="1:51" ht="14.6" x14ac:dyDescent="0.4">
      <c r="A983" s="783" t="str">
        <f>Tabla135[[#This Row],[Id Riesgo]]</f>
        <v>RC98</v>
      </c>
      <c r="B983" s="784" t="str">
        <f>Tabla135[[#This Row],[Riesgo]]</f>
        <v/>
      </c>
      <c r="C983" s="776" t="b">
        <f>Tabla135[[#This Row],[Identificado en paso 1 y 2?]]</f>
        <v>0</v>
      </c>
      <c r="D983" s="801" t="str">
        <f>_xlfn.XLOOKUP(Tabla135[[#This Row],[Id Riesgo]],Tabla13[Id Riesgo],Tabla13[Probabilidad],"",1)</f>
        <v/>
      </c>
      <c r="E983" s="801" t="str">
        <f>IF(C983=TRUE,_xlfn.XLOOKUP(Tabla135[[#This Row],[Id Riesgo]],Tabla13[Id Riesgo],Tabla13[Porcentaje Impacto],"",1),"")</f>
        <v/>
      </c>
      <c r="F983" s="290" t="str">
        <f t="shared" ref="F983:F991" si="97">F982</f>
        <v>RC98</v>
      </c>
      <c r="G983" s="414" t="b">
        <f>_xlfn.XLOOKUP(F983,Tabla13[Id Riesgo],Tabla13[Registro diligenciado],FALSE,1)</f>
        <v>0</v>
      </c>
      <c r="H983" s="290" t="str">
        <f>IF(G983,_xlfn.XLOOKUP(F983,Tabla6[Id Riesgo],Tabla6[DESCRIPCIÓN DEL RIESGO],FALSE,1),"")</f>
        <v/>
      </c>
      <c r="I983" s="327" t="str">
        <f>_xlfn.XLOOKUP(Tabla135[[#This Row],[Id Riesgo]],Tabla13[Id Riesgo],Tabla13[Probabilidad])</f>
        <v/>
      </c>
      <c r="J983" s="327" t="str">
        <f>_xlfn.XLOOKUP(Tabla135[[#This Row],[Id Riesgo]],Tabla13[Id Riesgo],Tabla13[Porcentaje Impacto],"",1)</f>
        <v/>
      </c>
      <c r="K983" s="311">
        <v>2</v>
      </c>
      <c r="L983" s="314"/>
      <c r="M983" s="314"/>
      <c r="N983" s="314"/>
      <c r="O983" s="295"/>
      <c r="P983" s="314"/>
      <c r="Q983" s="328" t="str">
        <f>_xlfn.TEXTJOIN(" ",TRUE,Tabla135[[#This Row],[Actividad - Acción ¿Qué?
Inicia con verbo]],Tabla135[[#This Row],[Complemento
(Observaciones o desviaciones)]])</f>
        <v/>
      </c>
      <c r="R983" s="295"/>
      <c r="S983" s="327" t="str">
        <f>_xlfn.XLOOKUP(Tabla135[[#This Row],[Tipo de control]],Tabla7[Tipo de control],Tabla7[Peso],"",1)</f>
        <v/>
      </c>
      <c r="T983" s="290" t="str">
        <f>_xlfn.XLOOKUP(Tabla135[[#This Row],[Tipo de control]],Tabla7[Tipo de control],Tabla7[Afectación matriz],"",1)</f>
        <v/>
      </c>
      <c r="U983" s="295"/>
      <c r="V983" s="327" t="str">
        <f>_xlfn.XLOOKUP(Tabla135[[#This Row],[Implementación]],Tabla11[Implementación],Tabla11[Peso],"",1)</f>
        <v/>
      </c>
      <c r="W983" s="295"/>
      <c r="X983" s="295"/>
      <c r="Y983" s="295"/>
      <c r="Z983" s="295"/>
      <c r="AA983" s="310" t="str">
        <f>IFERROR(Tabla135[[#This Row],[Peso del control]]+Tabla135[[#This Row],[Peso de la implementación]],"")</f>
        <v/>
      </c>
      <c r="AB983" s="310" t="str" cm="1">
        <f t="array" ref="AB983">IFERROR(IF(Tabla135[[#This Row],[Registro diligenciado]]=TRUE,_xlfn.IFS(AND(Tabla135[[#This Row],[No. de Control]]=1,Tabla135[[#This Row],[Desplazamiento en la Matriz]]="Probabilidad"),D983-(D983*Tabla135[[#This Row],[Valor del control]]),AND(Tabla135[[#This Row],[No. de Control]]&gt;1,Tabla135[[#This Row],[Desplazamiento en la Matriz]]="Probabilidad"),AB982-(AB982*Tabla135[[#This Row],[Valor del control]]),AND(Tabla135[[#This Row],[No. de Control]]=1,Tabla135[[#This Row],[Desplazamiento en la Matriz]]="Impacto"),D983,AND(Tabla135[[#This Row],[No. de Control]]&gt;1,Tabla135[[#This Row],[Desplazamiento en la Matriz]]="Impacto"),AB982),""),"")</f>
        <v/>
      </c>
      <c r="AC983" s="310" t="str" cm="1">
        <f t="array" ref="AC983">IFERROR(IF(Tabla135[[#This Row],[Registro diligenciado]]=TRUE,_xlfn.IFS(AND(Tabla135[[#This Row],[No. de Control]]=1,Tabla135[[#This Row],[Desplazamiento en la Matriz]]="Impacto"),E983-(E983*Tabla135[[#This Row],[Valor del control]]),AND(Tabla135[[#This Row],[No. de Control]]&gt;1,Tabla135[[#This Row],[Desplazamiento en la Matriz]]="Impacto"),AC982-(AC982*Tabla135[[#This Row],[Valor del control]]),AND(Tabla135[[#This Row],[No. de Control]]=1,Tabla135[[#This Row],[Desplazamiento en la Matriz]]="Probabilidad"),E983,AND(Tabla135[[#This Row],[No. de Control]]&gt;1,Tabla135[[#This Row],[Desplazamiento en la Matriz]]="Probabilidad"),AC982),""),"")</f>
        <v/>
      </c>
      <c r="AD983" s="310">
        <f>IFERROR(_xlfn.MINIFS(Tabla135[Probabilidad residual],Tabla135[Id Riesgo],Tabla135[[#This Row],[Id Riesgo]]),"")</f>
        <v>0</v>
      </c>
      <c r="AE983" s="310">
        <f>IFERROR(_xlfn.MINIFS(Tabla135[Impacto residual],Tabla135[Id Riesgo],Tabla135[[#This Row],[Id Riesgo]]),"")</f>
        <v>0</v>
      </c>
      <c r="AF983" s="310" t="str" cm="1">
        <f t="array" ref="AF9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3" s="310" t="str" cm="1">
        <f t="array" ref="AG9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3" s="213"/>
      <c r="AJ983" s="801">
        <f>_xlfn.MINIFS(Tabla135[Probabilidad residual],Tabla135[Id Riesgo],Tabla135[[#This Row],[Id Riesgo]])</f>
        <v>0</v>
      </c>
      <c r="AK983" s="801">
        <f>_xlfn.MINIFS(Tabla135[Impacto residual],Tabla135[Id Riesgo],Tabla135[[#This Row],[Id Riesgo]])</f>
        <v>0</v>
      </c>
      <c r="AL983" s="801"/>
      <c r="AM983" s="801"/>
      <c r="AN983" s="213"/>
      <c r="AO983" s="213"/>
      <c r="AP983" s="213"/>
      <c r="AQ983" s="213"/>
      <c r="AR983" s="213"/>
      <c r="AS983" s="213"/>
      <c r="AT983" s="213"/>
      <c r="AU983" s="213"/>
      <c r="AV983" s="213"/>
      <c r="AW983" s="213"/>
      <c r="AX983" s="213"/>
      <c r="AY983" s="213"/>
    </row>
    <row r="984" spans="1:51" ht="14.6" x14ac:dyDescent="0.4">
      <c r="A984" s="783" t="str">
        <f>Tabla135[[#This Row],[Id Riesgo]]</f>
        <v>RC98</v>
      </c>
      <c r="B984" s="784" t="str">
        <f>Tabla135[[#This Row],[Riesgo]]</f>
        <v/>
      </c>
      <c r="C984" s="776" t="b">
        <f>Tabla135[[#This Row],[Identificado en paso 1 y 2?]]</f>
        <v>0</v>
      </c>
      <c r="D984" s="801" t="str">
        <f>_xlfn.XLOOKUP(Tabla135[[#This Row],[Id Riesgo]],Tabla13[Id Riesgo],Tabla13[Probabilidad],"",1)</f>
        <v/>
      </c>
      <c r="E984" s="801" t="str">
        <f>IF(C984=TRUE,_xlfn.XLOOKUP(Tabla135[[#This Row],[Id Riesgo]],Tabla13[Id Riesgo],Tabla13[Porcentaje Impacto],"",1),"")</f>
        <v/>
      </c>
      <c r="F984" s="290" t="str">
        <f t="shared" si="97"/>
        <v>RC98</v>
      </c>
      <c r="G984" s="414" t="b">
        <f>_xlfn.XLOOKUP(F984,Tabla13[Id Riesgo],Tabla13[Registro diligenciado],FALSE,1)</f>
        <v>0</v>
      </c>
      <c r="H984" s="290" t="str">
        <f>IF(G984,_xlfn.XLOOKUP(F984,Tabla6[Id Riesgo],Tabla6[DESCRIPCIÓN DEL RIESGO],FALSE,1),"")</f>
        <v/>
      </c>
      <c r="I984" s="327" t="str">
        <f>_xlfn.XLOOKUP(Tabla135[[#This Row],[Id Riesgo]],Tabla13[Id Riesgo],Tabla13[Probabilidad])</f>
        <v/>
      </c>
      <c r="J984" s="327" t="str">
        <f>_xlfn.XLOOKUP(Tabla135[[#This Row],[Id Riesgo]],Tabla13[Id Riesgo],Tabla13[Porcentaje Impacto],"",1)</f>
        <v/>
      </c>
      <c r="K984" s="311">
        <v>3</v>
      </c>
      <c r="L984" s="314"/>
      <c r="M984" s="314"/>
      <c r="N984" s="314"/>
      <c r="O984" s="295"/>
      <c r="P984" s="314"/>
      <c r="Q984" s="328" t="str">
        <f>_xlfn.TEXTJOIN(" ",TRUE,Tabla135[[#This Row],[Actividad - Acción ¿Qué?
Inicia con verbo]],Tabla135[[#This Row],[Complemento
(Observaciones o desviaciones)]])</f>
        <v/>
      </c>
      <c r="R984" s="295"/>
      <c r="S984" s="327" t="str">
        <f>_xlfn.XLOOKUP(Tabla135[[#This Row],[Tipo de control]],Tabla7[Tipo de control],Tabla7[Peso],"",1)</f>
        <v/>
      </c>
      <c r="T984" s="290" t="str">
        <f>_xlfn.XLOOKUP(Tabla135[[#This Row],[Tipo de control]],Tabla7[Tipo de control],Tabla7[Afectación matriz],"",1)</f>
        <v/>
      </c>
      <c r="U984" s="295"/>
      <c r="V984" s="327" t="str">
        <f>_xlfn.XLOOKUP(Tabla135[[#This Row],[Implementación]],Tabla11[Implementación],Tabla11[Peso],"",1)</f>
        <v/>
      </c>
      <c r="W984" s="295"/>
      <c r="X984" s="295"/>
      <c r="Y984" s="295"/>
      <c r="Z984" s="295"/>
      <c r="AA984" s="310" t="str">
        <f>IFERROR(Tabla135[[#This Row],[Peso del control]]+Tabla135[[#This Row],[Peso de la implementación]],"")</f>
        <v/>
      </c>
      <c r="AB984" s="310" t="str" cm="1">
        <f t="array" ref="AB984">IFERROR(IF(Tabla135[[#This Row],[Registro diligenciado]]=TRUE,_xlfn.IFS(AND(Tabla135[[#This Row],[No. de Control]]=1,Tabla135[[#This Row],[Desplazamiento en la Matriz]]="Probabilidad"),D984-(D984*Tabla135[[#This Row],[Valor del control]]),AND(Tabla135[[#This Row],[No. de Control]]&gt;1,Tabla135[[#This Row],[Desplazamiento en la Matriz]]="Probabilidad"),AB983-(AB983*Tabla135[[#This Row],[Valor del control]]),AND(Tabla135[[#This Row],[No. de Control]]=1,Tabla135[[#This Row],[Desplazamiento en la Matriz]]="Impacto"),D984,AND(Tabla135[[#This Row],[No. de Control]]&gt;1,Tabla135[[#This Row],[Desplazamiento en la Matriz]]="Impacto"),AB983),""),"")</f>
        <v/>
      </c>
      <c r="AC984" s="310" t="str" cm="1">
        <f t="array" ref="AC984">IFERROR(IF(Tabla135[[#This Row],[Registro diligenciado]]=TRUE,_xlfn.IFS(AND(Tabla135[[#This Row],[No. de Control]]=1,Tabla135[[#This Row],[Desplazamiento en la Matriz]]="Impacto"),E984-(E984*Tabla135[[#This Row],[Valor del control]]),AND(Tabla135[[#This Row],[No. de Control]]&gt;1,Tabla135[[#This Row],[Desplazamiento en la Matriz]]="Impacto"),AC983-(AC983*Tabla135[[#This Row],[Valor del control]]),AND(Tabla135[[#This Row],[No. de Control]]=1,Tabla135[[#This Row],[Desplazamiento en la Matriz]]="Probabilidad"),E984,AND(Tabla135[[#This Row],[No. de Control]]&gt;1,Tabla135[[#This Row],[Desplazamiento en la Matriz]]="Probabilidad"),AC983),""),"")</f>
        <v/>
      </c>
      <c r="AD984" s="310">
        <f>IFERROR(_xlfn.MINIFS(Tabla135[Probabilidad residual],Tabla135[Id Riesgo],Tabla135[[#This Row],[Id Riesgo]]),"")</f>
        <v>0</v>
      </c>
      <c r="AE984" s="310">
        <f>IFERROR(_xlfn.MINIFS(Tabla135[Impacto residual],Tabla135[Id Riesgo],Tabla135[[#This Row],[Id Riesgo]]),"")</f>
        <v>0</v>
      </c>
      <c r="AF984" s="310" t="str" cm="1">
        <f t="array" ref="AF9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4" s="310" t="str" cm="1">
        <f t="array" ref="AG9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4" s="213"/>
      <c r="AJ984" s="801">
        <f>_xlfn.MINIFS(Tabla135[Probabilidad residual],Tabla135[Id Riesgo],Tabla135[[#This Row],[Id Riesgo]])</f>
        <v>0</v>
      </c>
      <c r="AK984" s="801">
        <f>_xlfn.MINIFS(Tabla135[Impacto residual],Tabla135[Id Riesgo],Tabla135[[#This Row],[Id Riesgo]])</f>
        <v>0</v>
      </c>
      <c r="AL984" s="801"/>
      <c r="AM984" s="801"/>
      <c r="AN984" s="213"/>
      <c r="AO984" s="213"/>
      <c r="AP984" s="213"/>
      <c r="AQ984" s="213"/>
      <c r="AR984" s="213"/>
      <c r="AS984" s="213"/>
      <c r="AT984" s="213"/>
      <c r="AU984" s="213"/>
      <c r="AV984" s="213"/>
      <c r="AW984" s="213"/>
      <c r="AX984" s="213"/>
      <c r="AY984" s="213"/>
    </row>
    <row r="985" spans="1:51" ht="14.6" x14ac:dyDescent="0.4">
      <c r="A985" s="783" t="str">
        <f>Tabla135[[#This Row],[Id Riesgo]]</f>
        <v>RC98</v>
      </c>
      <c r="B985" s="784" t="str">
        <f>Tabla135[[#This Row],[Riesgo]]</f>
        <v/>
      </c>
      <c r="C985" s="776" t="b">
        <f>Tabla135[[#This Row],[Identificado en paso 1 y 2?]]</f>
        <v>0</v>
      </c>
      <c r="D985" s="801" t="str">
        <f>_xlfn.XLOOKUP(Tabla135[[#This Row],[Id Riesgo]],Tabla13[Id Riesgo],Tabla13[Probabilidad],"",1)</f>
        <v/>
      </c>
      <c r="E985" s="801" t="str">
        <f>IF(C985=TRUE,_xlfn.XLOOKUP(Tabla135[[#This Row],[Id Riesgo]],Tabla13[Id Riesgo],Tabla13[Porcentaje Impacto],"",1),"")</f>
        <v/>
      </c>
      <c r="F985" s="290" t="str">
        <f t="shared" si="97"/>
        <v>RC98</v>
      </c>
      <c r="G985" s="414" t="b">
        <f>_xlfn.XLOOKUP(F985,Tabla13[Id Riesgo],Tabla13[Registro diligenciado],FALSE,1)</f>
        <v>0</v>
      </c>
      <c r="H985" s="290" t="str">
        <f>IF(G985,_xlfn.XLOOKUP(F985,Tabla6[Id Riesgo],Tabla6[DESCRIPCIÓN DEL RIESGO],FALSE,1),"")</f>
        <v/>
      </c>
      <c r="I985" s="327" t="str">
        <f>_xlfn.XLOOKUP(Tabla135[[#This Row],[Id Riesgo]],Tabla13[Id Riesgo],Tabla13[Probabilidad])</f>
        <v/>
      </c>
      <c r="J985" s="327" t="str">
        <f>_xlfn.XLOOKUP(Tabla135[[#This Row],[Id Riesgo]],Tabla13[Id Riesgo],Tabla13[Porcentaje Impacto],"",1)</f>
        <v/>
      </c>
      <c r="K985" s="311">
        <v>4</v>
      </c>
      <c r="L985" s="314"/>
      <c r="M985" s="314"/>
      <c r="N985" s="314"/>
      <c r="O985" s="295"/>
      <c r="P985" s="314"/>
      <c r="Q985" s="328" t="str">
        <f>_xlfn.TEXTJOIN(" ",TRUE,Tabla135[[#This Row],[Actividad - Acción ¿Qué?
Inicia con verbo]],Tabla135[[#This Row],[Complemento
(Observaciones o desviaciones)]])</f>
        <v/>
      </c>
      <c r="R985" s="295"/>
      <c r="S985" s="327" t="str">
        <f>_xlfn.XLOOKUP(Tabla135[[#This Row],[Tipo de control]],Tabla7[Tipo de control],Tabla7[Peso],"",1)</f>
        <v/>
      </c>
      <c r="T985" s="290" t="str">
        <f>_xlfn.XLOOKUP(Tabla135[[#This Row],[Tipo de control]],Tabla7[Tipo de control],Tabla7[Afectación matriz],"",1)</f>
        <v/>
      </c>
      <c r="U985" s="295"/>
      <c r="V985" s="327" t="str">
        <f>_xlfn.XLOOKUP(Tabla135[[#This Row],[Implementación]],Tabla11[Implementación],Tabla11[Peso],"",1)</f>
        <v/>
      </c>
      <c r="W985" s="295"/>
      <c r="X985" s="295"/>
      <c r="Y985" s="295"/>
      <c r="Z985" s="295"/>
      <c r="AA985" s="310" t="str">
        <f>IFERROR(Tabla135[[#This Row],[Peso del control]]+Tabla135[[#This Row],[Peso de la implementación]],"")</f>
        <v/>
      </c>
      <c r="AB985" s="310" t="str" cm="1">
        <f t="array" ref="AB985">IFERROR(IF(Tabla135[[#This Row],[Registro diligenciado]]=TRUE,_xlfn.IFS(AND(Tabla135[[#This Row],[No. de Control]]=1,Tabla135[[#This Row],[Desplazamiento en la Matriz]]="Probabilidad"),D985-(D985*Tabla135[[#This Row],[Valor del control]]),AND(Tabla135[[#This Row],[No. de Control]]&gt;1,Tabla135[[#This Row],[Desplazamiento en la Matriz]]="Probabilidad"),AB984-(AB984*Tabla135[[#This Row],[Valor del control]]),AND(Tabla135[[#This Row],[No. de Control]]=1,Tabla135[[#This Row],[Desplazamiento en la Matriz]]="Impacto"),D985,AND(Tabla135[[#This Row],[No. de Control]]&gt;1,Tabla135[[#This Row],[Desplazamiento en la Matriz]]="Impacto"),AB984),""),"")</f>
        <v/>
      </c>
      <c r="AC985" s="310" t="str" cm="1">
        <f t="array" ref="AC985">IFERROR(IF(Tabla135[[#This Row],[Registro diligenciado]]=TRUE,_xlfn.IFS(AND(Tabla135[[#This Row],[No. de Control]]=1,Tabla135[[#This Row],[Desplazamiento en la Matriz]]="Impacto"),E985-(E985*Tabla135[[#This Row],[Valor del control]]),AND(Tabla135[[#This Row],[No. de Control]]&gt;1,Tabla135[[#This Row],[Desplazamiento en la Matriz]]="Impacto"),AC984-(AC984*Tabla135[[#This Row],[Valor del control]]),AND(Tabla135[[#This Row],[No. de Control]]=1,Tabla135[[#This Row],[Desplazamiento en la Matriz]]="Probabilidad"),E985,AND(Tabla135[[#This Row],[No. de Control]]&gt;1,Tabla135[[#This Row],[Desplazamiento en la Matriz]]="Probabilidad"),AC984),""),"")</f>
        <v/>
      </c>
      <c r="AD985" s="310">
        <f>IFERROR(_xlfn.MINIFS(Tabla135[Probabilidad residual],Tabla135[Id Riesgo],Tabla135[[#This Row],[Id Riesgo]]),"")</f>
        <v>0</v>
      </c>
      <c r="AE985" s="310">
        <f>IFERROR(_xlfn.MINIFS(Tabla135[Impacto residual],Tabla135[Id Riesgo],Tabla135[[#This Row],[Id Riesgo]]),"")</f>
        <v>0</v>
      </c>
      <c r="AF985" s="310" t="str" cm="1">
        <f t="array" ref="AF9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5" s="310" t="str" cm="1">
        <f t="array" ref="AG9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5" s="213"/>
      <c r="AJ985" s="801">
        <f>_xlfn.MINIFS(Tabla135[Probabilidad residual],Tabla135[Id Riesgo],Tabla135[[#This Row],[Id Riesgo]])</f>
        <v>0</v>
      </c>
      <c r="AK985" s="801">
        <f>_xlfn.MINIFS(Tabla135[Impacto residual],Tabla135[Id Riesgo],Tabla135[[#This Row],[Id Riesgo]])</f>
        <v>0</v>
      </c>
      <c r="AL985" s="801"/>
      <c r="AM985" s="801"/>
      <c r="AN985" s="213"/>
      <c r="AO985" s="213"/>
      <c r="AP985" s="213"/>
      <c r="AQ985" s="213"/>
      <c r="AR985" s="213"/>
      <c r="AS985" s="213"/>
      <c r="AT985" s="213"/>
      <c r="AU985" s="213"/>
      <c r="AV985" s="213"/>
      <c r="AW985" s="213"/>
      <c r="AX985" s="213"/>
      <c r="AY985" s="213"/>
    </row>
    <row r="986" spans="1:51" ht="14.6" x14ac:dyDescent="0.4">
      <c r="A986" s="783" t="str">
        <f>Tabla135[[#This Row],[Id Riesgo]]</f>
        <v>RC98</v>
      </c>
      <c r="B986" s="784" t="str">
        <f>Tabla135[[#This Row],[Riesgo]]</f>
        <v/>
      </c>
      <c r="C986" s="776" t="b">
        <f>Tabla135[[#This Row],[Identificado en paso 1 y 2?]]</f>
        <v>0</v>
      </c>
      <c r="D986" s="801" t="str">
        <f>_xlfn.XLOOKUP(Tabla135[[#This Row],[Id Riesgo]],Tabla13[Id Riesgo],Tabla13[Probabilidad],"",1)</f>
        <v/>
      </c>
      <c r="E986" s="801" t="str">
        <f>IF(C986=TRUE,_xlfn.XLOOKUP(Tabla135[[#This Row],[Id Riesgo]],Tabla13[Id Riesgo],Tabla13[Porcentaje Impacto],"",1),"")</f>
        <v/>
      </c>
      <c r="F986" s="290" t="str">
        <f t="shared" si="97"/>
        <v>RC98</v>
      </c>
      <c r="G986" s="414" t="b">
        <f>_xlfn.XLOOKUP(F986,Tabla13[Id Riesgo],Tabla13[Registro diligenciado],FALSE,1)</f>
        <v>0</v>
      </c>
      <c r="H986" s="290" t="str">
        <f>IF(G986,_xlfn.XLOOKUP(F986,Tabla6[Id Riesgo],Tabla6[DESCRIPCIÓN DEL RIESGO],FALSE,1),"")</f>
        <v/>
      </c>
      <c r="I986" s="327" t="str">
        <f>_xlfn.XLOOKUP(Tabla135[[#This Row],[Id Riesgo]],Tabla13[Id Riesgo],Tabla13[Probabilidad])</f>
        <v/>
      </c>
      <c r="J986" s="327" t="str">
        <f>_xlfn.XLOOKUP(Tabla135[[#This Row],[Id Riesgo]],Tabla13[Id Riesgo],Tabla13[Porcentaje Impacto],"",1)</f>
        <v/>
      </c>
      <c r="K986" s="311">
        <v>5</v>
      </c>
      <c r="L986" s="314"/>
      <c r="M986" s="314"/>
      <c r="N986" s="314"/>
      <c r="O986" s="295"/>
      <c r="P986" s="314"/>
      <c r="Q986" s="328" t="str">
        <f>_xlfn.TEXTJOIN(" ",TRUE,Tabla135[[#This Row],[Actividad - Acción ¿Qué?
Inicia con verbo]],Tabla135[[#This Row],[Complemento
(Observaciones o desviaciones)]])</f>
        <v/>
      </c>
      <c r="R986" s="295"/>
      <c r="S986" s="327" t="str">
        <f>_xlfn.XLOOKUP(Tabla135[[#This Row],[Tipo de control]],Tabla7[Tipo de control],Tabla7[Peso],"",1)</f>
        <v/>
      </c>
      <c r="T986" s="290" t="str">
        <f>_xlfn.XLOOKUP(Tabla135[[#This Row],[Tipo de control]],Tabla7[Tipo de control],Tabla7[Afectación matriz],"",1)</f>
        <v/>
      </c>
      <c r="U986" s="295"/>
      <c r="V986" s="327" t="str">
        <f>_xlfn.XLOOKUP(Tabla135[[#This Row],[Implementación]],Tabla11[Implementación],Tabla11[Peso],"",1)</f>
        <v/>
      </c>
      <c r="W986" s="295"/>
      <c r="X986" s="295"/>
      <c r="Y986" s="295"/>
      <c r="Z986" s="295"/>
      <c r="AA986" s="310" t="str">
        <f>IFERROR(Tabla135[[#This Row],[Peso del control]]+Tabla135[[#This Row],[Peso de la implementación]],"")</f>
        <v/>
      </c>
      <c r="AB986" s="310" t="str" cm="1">
        <f t="array" ref="AB986">IFERROR(IF(Tabla135[[#This Row],[Registro diligenciado]]=TRUE,_xlfn.IFS(AND(Tabla135[[#This Row],[No. de Control]]=1,Tabla135[[#This Row],[Desplazamiento en la Matriz]]="Probabilidad"),D986-(D986*Tabla135[[#This Row],[Valor del control]]),AND(Tabla135[[#This Row],[No. de Control]]&gt;1,Tabla135[[#This Row],[Desplazamiento en la Matriz]]="Probabilidad"),AB985-(AB985*Tabla135[[#This Row],[Valor del control]]),AND(Tabla135[[#This Row],[No. de Control]]=1,Tabla135[[#This Row],[Desplazamiento en la Matriz]]="Impacto"),D986,AND(Tabla135[[#This Row],[No. de Control]]&gt;1,Tabla135[[#This Row],[Desplazamiento en la Matriz]]="Impacto"),AB985),""),"")</f>
        <v/>
      </c>
      <c r="AC986" s="310" t="str" cm="1">
        <f t="array" ref="AC986">IFERROR(IF(Tabla135[[#This Row],[Registro diligenciado]]=TRUE,_xlfn.IFS(AND(Tabla135[[#This Row],[No. de Control]]=1,Tabla135[[#This Row],[Desplazamiento en la Matriz]]="Impacto"),E986-(E986*Tabla135[[#This Row],[Valor del control]]),AND(Tabla135[[#This Row],[No. de Control]]&gt;1,Tabla135[[#This Row],[Desplazamiento en la Matriz]]="Impacto"),AC985-(AC985*Tabla135[[#This Row],[Valor del control]]),AND(Tabla135[[#This Row],[No. de Control]]=1,Tabla135[[#This Row],[Desplazamiento en la Matriz]]="Probabilidad"),E986,AND(Tabla135[[#This Row],[No. de Control]]&gt;1,Tabla135[[#This Row],[Desplazamiento en la Matriz]]="Probabilidad"),AC985),""),"")</f>
        <v/>
      </c>
      <c r="AD986" s="310">
        <f>IFERROR(_xlfn.MINIFS(Tabla135[Probabilidad residual],Tabla135[Id Riesgo],Tabla135[[#This Row],[Id Riesgo]]),"")</f>
        <v>0</v>
      </c>
      <c r="AE986" s="310">
        <f>IFERROR(_xlfn.MINIFS(Tabla135[Impacto residual],Tabla135[Id Riesgo],Tabla135[[#This Row],[Id Riesgo]]),"")</f>
        <v>0</v>
      </c>
      <c r="AF986" s="310" t="str" cm="1">
        <f t="array" ref="AF9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6" s="310" t="str" cm="1">
        <f t="array" ref="AG9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6" s="213"/>
      <c r="AJ986" s="801">
        <f>_xlfn.MINIFS(Tabla135[Probabilidad residual],Tabla135[Id Riesgo],Tabla135[[#This Row],[Id Riesgo]])</f>
        <v>0</v>
      </c>
      <c r="AK986" s="801">
        <f>_xlfn.MINIFS(Tabla135[Impacto residual],Tabla135[Id Riesgo],Tabla135[[#This Row],[Id Riesgo]])</f>
        <v>0</v>
      </c>
      <c r="AL986" s="801"/>
      <c r="AM986" s="801"/>
      <c r="AN986" s="213"/>
      <c r="AO986" s="213"/>
      <c r="AP986" s="213"/>
      <c r="AQ986" s="213"/>
      <c r="AR986" s="213"/>
      <c r="AS986" s="213"/>
      <c r="AT986" s="213"/>
      <c r="AU986" s="213"/>
      <c r="AV986" s="213"/>
      <c r="AW986" s="213"/>
      <c r="AX986" s="213"/>
      <c r="AY986" s="213"/>
    </row>
    <row r="987" spans="1:51" ht="14.6" x14ac:dyDescent="0.4">
      <c r="A987" s="783" t="str">
        <f>Tabla135[[#This Row],[Id Riesgo]]</f>
        <v>RC98</v>
      </c>
      <c r="B987" s="784" t="str">
        <f>Tabla135[[#This Row],[Riesgo]]</f>
        <v/>
      </c>
      <c r="C987" s="776" t="b">
        <f>Tabla135[[#This Row],[Identificado en paso 1 y 2?]]</f>
        <v>0</v>
      </c>
      <c r="D987" s="801" t="str">
        <f>_xlfn.XLOOKUP(Tabla135[[#This Row],[Id Riesgo]],Tabla13[Id Riesgo],Tabla13[Probabilidad],"",1)</f>
        <v/>
      </c>
      <c r="E987" s="801" t="str">
        <f>IF(C987=TRUE,_xlfn.XLOOKUP(Tabla135[[#This Row],[Id Riesgo]],Tabla13[Id Riesgo],Tabla13[Porcentaje Impacto],"",1),"")</f>
        <v/>
      </c>
      <c r="F987" s="290" t="str">
        <f t="shared" si="97"/>
        <v>RC98</v>
      </c>
      <c r="G987" s="414" t="b">
        <f>_xlfn.XLOOKUP(F987,Tabla13[Id Riesgo],Tabla13[Registro diligenciado],FALSE,1)</f>
        <v>0</v>
      </c>
      <c r="H987" s="290" t="str">
        <f>IF(G987,_xlfn.XLOOKUP(F987,Tabla6[Id Riesgo],Tabla6[DESCRIPCIÓN DEL RIESGO],FALSE,1),"")</f>
        <v/>
      </c>
      <c r="I987" s="327" t="str">
        <f>_xlfn.XLOOKUP(Tabla135[[#This Row],[Id Riesgo]],Tabla13[Id Riesgo],Tabla13[Probabilidad])</f>
        <v/>
      </c>
      <c r="J987" s="327" t="str">
        <f>_xlfn.XLOOKUP(Tabla135[[#This Row],[Id Riesgo]],Tabla13[Id Riesgo],Tabla13[Porcentaje Impacto],"",1)</f>
        <v/>
      </c>
      <c r="K987" s="311">
        <v>6</v>
      </c>
      <c r="L987" s="314"/>
      <c r="M987" s="314"/>
      <c r="N987" s="314"/>
      <c r="O987" s="295"/>
      <c r="P987" s="314"/>
      <c r="Q987" s="328" t="str">
        <f>_xlfn.TEXTJOIN(" ",TRUE,Tabla135[[#This Row],[Actividad - Acción ¿Qué?
Inicia con verbo]],Tabla135[[#This Row],[Complemento
(Observaciones o desviaciones)]])</f>
        <v/>
      </c>
      <c r="R987" s="295"/>
      <c r="S987" s="327" t="str">
        <f>_xlfn.XLOOKUP(Tabla135[[#This Row],[Tipo de control]],Tabla7[Tipo de control],Tabla7[Peso],"",1)</f>
        <v/>
      </c>
      <c r="T987" s="290" t="str">
        <f>_xlfn.XLOOKUP(Tabla135[[#This Row],[Tipo de control]],Tabla7[Tipo de control],Tabla7[Afectación matriz],"",1)</f>
        <v/>
      </c>
      <c r="U987" s="295"/>
      <c r="V987" s="327" t="str">
        <f>_xlfn.XLOOKUP(Tabla135[[#This Row],[Implementación]],Tabla11[Implementación],Tabla11[Peso],"",1)</f>
        <v/>
      </c>
      <c r="W987" s="295"/>
      <c r="X987" s="295"/>
      <c r="Y987" s="295"/>
      <c r="Z987" s="295"/>
      <c r="AA987" s="310" t="str">
        <f>IFERROR(Tabla135[[#This Row],[Peso del control]]+Tabla135[[#This Row],[Peso de la implementación]],"")</f>
        <v/>
      </c>
      <c r="AB987" s="310" t="str" cm="1">
        <f t="array" ref="AB987">IFERROR(IF(Tabla135[[#This Row],[Registro diligenciado]]=TRUE,_xlfn.IFS(AND(Tabla135[[#This Row],[No. de Control]]=1,Tabla135[[#This Row],[Desplazamiento en la Matriz]]="Probabilidad"),D987-(D987*Tabla135[[#This Row],[Valor del control]]),AND(Tabla135[[#This Row],[No. de Control]]&gt;1,Tabla135[[#This Row],[Desplazamiento en la Matriz]]="Probabilidad"),AB986-(AB986*Tabla135[[#This Row],[Valor del control]]),AND(Tabla135[[#This Row],[No. de Control]]=1,Tabla135[[#This Row],[Desplazamiento en la Matriz]]="Impacto"),D987,AND(Tabla135[[#This Row],[No. de Control]]&gt;1,Tabla135[[#This Row],[Desplazamiento en la Matriz]]="Impacto"),AB986),""),"")</f>
        <v/>
      </c>
      <c r="AC987" s="310" t="str" cm="1">
        <f t="array" ref="AC987">IFERROR(IF(Tabla135[[#This Row],[Registro diligenciado]]=TRUE,_xlfn.IFS(AND(Tabla135[[#This Row],[No. de Control]]=1,Tabla135[[#This Row],[Desplazamiento en la Matriz]]="Impacto"),E987-(E987*Tabla135[[#This Row],[Valor del control]]),AND(Tabla135[[#This Row],[No. de Control]]&gt;1,Tabla135[[#This Row],[Desplazamiento en la Matriz]]="Impacto"),AC986-(AC986*Tabla135[[#This Row],[Valor del control]]),AND(Tabla135[[#This Row],[No. de Control]]=1,Tabla135[[#This Row],[Desplazamiento en la Matriz]]="Probabilidad"),E987,AND(Tabla135[[#This Row],[No. de Control]]&gt;1,Tabla135[[#This Row],[Desplazamiento en la Matriz]]="Probabilidad"),AC986),""),"")</f>
        <v/>
      </c>
      <c r="AD987" s="310">
        <f>IFERROR(_xlfn.MINIFS(Tabla135[Probabilidad residual],Tabla135[Id Riesgo],Tabla135[[#This Row],[Id Riesgo]]),"")</f>
        <v>0</v>
      </c>
      <c r="AE987" s="310">
        <f>IFERROR(_xlfn.MINIFS(Tabla135[Impacto residual],Tabla135[Id Riesgo],Tabla135[[#This Row],[Id Riesgo]]),"")</f>
        <v>0</v>
      </c>
      <c r="AF987" s="310" t="str" cm="1">
        <f t="array" ref="AF9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7" s="310" t="str" cm="1">
        <f t="array" ref="AG9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7" s="213"/>
      <c r="AJ987" s="801">
        <f>_xlfn.MINIFS(Tabla135[Probabilidad residual],Tabla135[Id Riesgo],Tabla135[[#This Row],[Id Riesgo]])</f>
        <v>0</v>
      </c>
      <c r="AK987" s="801">
        <f>_xlfn.MINIFS(Tabla135[Impacto residual],Tabla135[Id Riesgo],Tabla135[[#This Row],[Id Riesgo]])</f>
        <v>0</v>
      </c>
      <c r="AL987" s="801"/>
      <c r="AM987" s="801"/>
      <c r="AN987" s="213"/>
      <c r="AO987" s="213"/>
      <c r="AP987" s="213"/>
      <c r="AQ987" s="213"/>
      <c r="AR987" s="213"/>
      <c r="AS987" s="213"/>
      <c r="AT987" s="213"/>
      <c r="AU987" s="213"/>
      <c r="AV987" s="213"/>
      <c r="AW987" s="213"/>
      <c r="AX987" s="213"/>
      <c r="AY987" s="213"/>
    </row>
    <row r="988" spans="1:51" ht="14.6" x14ac:dyDescent="0.4">
      <c r="A988" s="783" t="str">
        <f>Tabla135[[#This Row],[Id Riesgo]]</f>
        <v>RC98</v>
      </c>
      <c r="B988" s="784" t="str">
        <f>Tabla135[[#This Row],[Riesgo]]</f>
        <v/>
      </c>
      <c r="C988" s="776" t="b">
        <f>Tabla135[[#This Row],[Identificado en paso 1 y 2?]]</f>
        <v>0</v>
      </c>
      <c r="D988" s="801" t="str">
        <f>_xlfn.XLOOKUP(Tabla135[[#This Row],[Id Riesgo]],Tabla13[Id Riesgo],Tabla13[Probabilidad],"",1)</f>
        <v/>
      </c>
      <c r="E988" s="801" t="str">
        <f>IF(C988=TRUE,_xlfn.XLOOKUP(Tabla135[[#This Row],[Id Riesgo]],Tabla13[Id Riesgo],Tabla13[Porcentaje Impacto],"",1),"")</f>
        <v/>
      </c>
      <c r="F988" s="290" t="str">
        <f t="shared" si="97"/>
        <v>RC98</v>
      </c>
      <c r="G988" s="414" t="b">
        <f>_xlfn.XLOOKUP(F988,Tabla13[Id Riesgo],Tabla13[Registro diligenciado],FALSE,1)</f>
        <v>0</v>
      </c>
      <c r="H988" s="290" t="str">
        <f>IF(G988,_xlfn.XLOOKUP(F988,Tabla6[Id Riesgo],Tabla6[DESCRIPCIÓN DEL RIESGO],FALSE,1),"")</f>
        <v/>
      </c>
      <c r="I988" s="327" t="str">
        <f>_xlfn.XLOOKUP(Tabla135[[#This Row],[Id Riesgo]],Tabla13[Id Riesgo],Tabla13[Probabilidad])</f>
        <v/>
      </c>
      <c r="J988" s="327" t="str">
        <f>_xlfn.XLOOKUP(Tabla135[[#This Row],[Id Riesgo]],Tabla13[Id Riesgo],Tabla13[Porcentaje Impacto],"",1)</f>
        <v/>
      </c>
      <c r="K988" s="311">
        <v>7</v>
      </c>
      <c r="L988" s="314"/>
      <c r="M988" s="314"/>
      <c r="N988" s="314"/>
      <c r="O988" s="295"/>
      <c r="P988" s="314"/>
      <c r="Q988" s="328" t="str">
        <f>_xlfn.TEXTJOIN(" ",TRUE,Tabla135[[#This Row],[Actividad - Acción ¿Qué?
Inicia con verbo]],Tabla135[[#This Row],[Complemento
(Observaciones o desviaciones)]])</f>
        <v/>
      </c>
      <c r="R988" s="295"/>
      <c r="S988" s="327" t="str">
        <f>_xlfn.XLOOKUP(Tabla135[[#This Row],[Tipo de control]],Tabla7[Tipo de control],Tabla7[Peso],"",1)</f>
        <v/>
      </c>
      <c r="T988" s="290" t="str">
        <f>_xlfn.XLOOKUP(Tabla135[[#This Row],[Tipo de control]],Tabla7[Tipo de control],Tabla7[Afectación matriz],"",1)</f>
        <v/>
      </c>
      <c r="U988" s="295"/>
      <c r="V988" s="327" t="str">
        <f>_xlfn.XLOOKUP(Tabla135[[#This Row],[Implementación]],Tabla11[Implementación],Tabla11[Peso],"",1)</f>
        <v/>
      </c>
      <c r="W988" s="295"/>
      <c r="X988" s="295"/>
      <c r="Y988" s="295"/>
      <c r="Z988" s="295"/>
      <c r="AA988" s="310" t="str">
        <f>IFERROR(Tabla135[[#This Row],[Peso del control]]+Tabla135[[#This Row],[Peso de la implementación]],"")</f>
        <v/>
      </c>
      <c r="AB988" s="310" t="str" cm="1">
        <f t="array" ref="AB988">IFERROR(IF(Tabla135[[#This Row],[Registro diligenciado]]=TRUE,_xlfn.IFS(AND(Tabla135[[#This Row],[No. de Control]]=1,Tabla135[[#This Row],[Desplazamiento en la Matriz]]="Probabilidad"),D988-(D988*Tabla135[[#This Row],[Valor del control]]),AND(Tabla135[[#This Row],[No. de Control]]&gt;1,Tabla135[[#This Row],[Desplazamiento en la Matriz]]="Probabilidad"),AB987-(AB987*Tabla135[[#This Row],[Valor del control]]),AND(Tabla135[[#This Row],[No. de Control]]=1,Tabla135[[#This Row],[Desplazamiento en la Matriz]]="Impacto"),D988,AND(Tabla135[[#This Row],[No. de Control]]&gt;1,Tabla135[[#This Row],[Desplazamiento en la Matriz]]="Impacto"),AB987),""),"")</f>
        <v/>
      </c>
      <c r="AC988" s="310" t="str" cm="1">
        <f t="array" ref="AC988">IFERROR(IF(Tabla135[[#This Row],[Registro diligenciado]]=TRUE,_xlfn.IFS(AND(Tabla135[[#This Row],[No. de Control]]=1,Tabla135[[#This Row],[Desplazamiento en la Matriz]]="Impacto"),E988-(E988*Tabla135[[#This Row],[Valor del control]]),AND(Tabla135[[#This Row],[No. de Control]]&gt;1,Tabla135[[#This Row],[Desplazamiento en la Matriz]]="Impacto"),AC987-(AC987*Tabla135[[#This Row],[Valor del control]]),AND(Tabla135[[#This Row],[No. de Control]]=1,Tabla135[[#This Row],[Desplazamiento en la Matriz]]="Probabilidad"),E988,AND(Tabla135[[#This Row],[No. de Control]]&gt;1,Tabla135[[#This Row],[Desplazamiento en la Matriz]]="Probabilidad"),AC987),""),"")</f>
        <v/>
      </c>
      <c r="AD988" s="310">
        <f>IFERROR(_xlfn.MINIFS(Tabla135[Probabilidad residual],Tabla135[Id Riesgo],Tabla135[[#This Row],[Id Riesgo]]),"")</f>
        <v>0</v>
      </c>
      <c r="AE988" s="310">
        <f>IFERROR(_xlfn.MINIFS(Tabla135[Impacto residual],Tabla135[Id Riesgo],Tabla135[[#This Row],[Id Riesgo]]),"")</f>
        <v>0</v>
      </c>
      <c r="AF988" s="310" t="str" cm="1">
        <f t="array" ref="AF9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8" s="310" t="str" cm="1">
        <f t="array" ref="AG9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8" s="213"/>
      <c r="AJ988" s="801">
        <f>_xlfn.MINIFS(Tabla135[Probabilidad residual],Tabla135[Id Riesgo],Tabla135[[#This Row],[Id Riesgo]])</f>
        <v>0</v>
      </c>
      <c r="AK988" s="801">
        <f>_xlfn.MINIFS(Tabla135[Impacto residual],Tabla135[Id Riesgo],Tabla135[[#This Row],[Id Riesgo]])</f>
        <v>0</v>
      </c>
      <c r="AL988" s="801"/>
      <c r="AM988" s="801"/>
      <c r="AN988" s="213"/>
      <c r="AO988" s="213"/>
      <c r="AP988" s="213"/>
      <c r="AQ988" s="213"/>
      <c r="AR988" s="213"/>
      <c r="AS988" s="213"/>
      <c r="AT988" s="213"/>
      <c r="AU988" s="213"/>
      <c r="AV988" s="213"/>
      <c r="AW988" s="213"/>
      <c r="AX988" s="213"/>
      <c r="AY988" s="213"/>
    </row>
    <row r="989" spans="1:51" ht="14.6" x14ac:dyDescent="0.4">
      <c r="A989" s="783" t="str">
        <f>Tabla135[[#This Row],[Id Riesgo]]</f>
        <v>RC98</v>
      </c>
      <c r="B989" s="784" t="str">
        <f>Tabla135[[#This Row],[Riesgo]]</f>
        <v/>
      </c>
      <c r="C989" s="776" t="b">
        <f>Tabla135[[#This Row],[Identificado en paso 1 y 2?]]</f>
        <v>0</v>
      </c>
      <c r="D989" s="801" t="str">
        <f>_xlfn.XLOOKUP(Tabla135[[#This Row],[Id Riesgo]],Tabla13[Id Riesgo],Tabla13[Probabilidad],"",1)</f>
        <v/>
      </c>
      <c r="E989" s="801" t="str">
        <f>IF(C989=TRUE,_xlfn.XLOOKUP(Tabla135[[#This Row],[Id Riesgo]],Tabla13[Id Riesgo],Tabla13[Porcentaje Impacto],"",1),"")</f>
        <v/>
      </c>
      <c r="F989" s="290" t="str">
        <f t="shared" si="97"/>
        <v>RC98</v>
      </c>
      <c r="G989" s="414" t="b">
        <f>_xlfn.XLOOKUP(F989,Tabla13[Id Riesgo],Tabla13[Registro diligenciado],FALSE,1)</f>
        <v>0</v>
      </c>
      <c r="H989" s="290" t="str">
        <f>IF(G989,_xlfn.XLOOKUP(F989,Tabla6[Id Riesgo],Tabla6[DESCRIPCIÓN DEL RIESGO],FALSE,1),"")</f>
        <v/>
      </c>
      <c r="I989" s="327" t="str">
        <f>_xlfn.XLOOKUP(Tabla135[[#This Row],[Id Riesgo]],Tabla13[Id Riesgo],Tabla13[Probabilidad])</f>
        <v/>
      </c>
      <c r="J989" s="327" t="str">
        <f>_xlfn.XLOOKUP(Tabla135[[#This Row],[Id Riesgo]],Tabla13[Id Riesgo],Tabla13[Porcentaje Impacto],"",1)</f>
        <v/>
      </c>
      <c r="K989" s="311">
        <v>8</v>
      </c>
      <c r="L989" s="314"/>
      <c r="M989" s="314"/>
      <c r="N989" s="314"/>
      <c r="O989" s="295"/>
      <c r="P989" s="314"/>
      <c r="Q989" s="328" t="str">
        <f>_xlfn.TEXTJOIN(" ",TRUE,Tabla135[[#This Row],[Actividad - Acción ¿Qué?
Inicia con verbo]],Tabla135[[#This Row],[Complemento
(Observaciones o desviaciones)]])</f>
        <v/>
      </c>
      <c r="R989" s="295"/>
      <c r="S989" s="327" t="str">
        <f>_xlfn.XLOOKUP(Tabla135[[#This Row],[Tipo de control]],Tabla7[Tipo de control],Tabla7[Peso],"",1)</f>
        <v/>
      </c>
      <c r="T989" s="290" t="str">
        <f>_xlfn.XLOOKUP(Tabla135[[#This Row],[Tipo de control]],Tabla7[Tipo de control],Tabla7[Afectación matriz],"",1)</f>
        <v/>
      </c>
      <c r="U989" s="295"/>
      <c r="V989" s="327" t="str">
        <f>_xlfn.XLOOKUP(Tabla135[[#This Row],[Implementación]],Tabla11[Implementación],Tabla11[Peso],"",1)</f>
        <v/>
      </c>
      <c r="W989" s="295"/>
      <c r="X989" s="295"/>
      <c r="Y989" s="295"/>
      <c r="Z989" s="295"/>
      <c r="AA989" s="310" t="str">
        <f>IFERROR(Tabla135[[#This Row],[Peso del control]]+Tabla135[[#This Row],[Peso de la implementación]],"")</f>
        <v/>
      </c>
      <c r="AB989" s="310" t="str" cm="1">
        <f t="array" ref="AB989">IFERROR(IF(Tabla135[[#This Row],[Registro diligenciado]]=TRUE,_xlfn.IFS(AND(Tabla135[[#This Row],[No. de Control]]=1,Tabla135[[#This Row],[Desplazamiento en la Matriz]]="Probabilidad"),D989-(D989*Tabla135[[#This Row],[Valor del control]]),AND(Tabla135[[#This Row],[No. de Control]]&gt;1,Tabla135[[#This Row],[Desplazamiento en la Matriz]]="Probabilidad"),AB988-(AB988*Tabla135[[#This Row],[Valor del control]]),AND(Tabla135[[#This Row],[No. de Control]]=1,Tabla135[[#This Row],[Desplazamiento en la Matriz]]="Impacto"),D989,AND(Tabla135[[#This Row],[No. de Control]]&gt;1,Tabla135[[#This Row],[Desplazamiento en la Matriz]]="Impacto"),AB988),""),"")</f>
        <v/>
      </c>
      <c r="AC989" s="310" t="str" cm="1">
        <f t="array" ref="AC989">IFERROR(IF(Tabla135[[#This Row],[Registro diligenciado]]=TRUE,_xlfn.IFS(AND(Tabla135[[#This Row],[No. de Control]]=1,Tabla135[[#This Row],[Desplazamiento en la Matriz]]="Impacto"),E989-(E989*Tabla135[[#This Row],[Valor del control]]),AND(Tabla135[[#This Row],[No. de Control]]&gt;1,Tabla135[[#This Row],[Desplazamiento en la Matriz]]="Impacto"),AC988-(AC988*Tabla135[[#This Row],[Valor del control]]),AND(Tabla135[[#This Row],[No. de Control]]=1,Tabla135[[#This Row],[Desplazamiento en la Matriz]]="Probabilidad"),E989,AND(Tabla135[[#This Row],[No. de Control]]&gt;1,Tabla135[[#This Row],[Desplazamiento en la Matriz]]="Probabilidad"),AC988),""),"")</f>
        <v/>
      </c>
      <c r="AD989" s="310">
        <f>IFERROR(_xlfn.MINIFS(Tabla135[Probabilidad residual],Tabla135[Id Riesgo],Tabla135[[#This Row],[Id Riesgo]]),"")</f>
        <v>0</v>
      </c>
      <c r="AE989" s="310">
        <f>IFERROR(_xlfn.MINIFS(Tabla135[Impacto residual],Tabla135[Id Riesgo],Tabla135[[#This Row],[Id Riesgo]]),"")</f>
        <v>0</v>
      </c>
      <c r="AF989" s="310" t="str" cm="1">
        <f t="array" ref="AF9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89" s="310" t="str" cm="1">
        <f t="array" ref="AG9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89" s="213"/>
      <c r="AJ989" s="801">
        <f>_xlfn.MINIFS(Tabla135[Probabilidad residual],Tabla135[Id Riesgo],Tabla135[[#This Row],[Id Riesgo]])</f>
        <v>0</v>
      </c>
      <c r="AK989" s="801">
        <f>_xlfn.MINIFS(Tabla135[Impacto residual],Tabla135[Id Riesgo],Tabla135[[#This Row],[Id Riesgo]])</f>
        <v>0</v>
      </c>
      <c r="AL989" s="801"/>
      <c r="AM989" s="801"/>
      <c r="AN989" s="213"/>
      <c r="AO989" s="213"/>
      <c r="AP989" s="213"/>
      <c r="AQ989" s="213"/>
      <c r="AR989" s="213"/>
      <c r="AS989" s="213"/>
      <c r="AT989" s="213"/>
      <c r="AU989" s="213"/>
      <c r="AV989" s="213"/>
      <c r="AW989" s="213"/>
      <c r="AX989" s="213"/>
      <c r="AY989" s="213"/>
    </row>
    <row r="990" spans="1:51" ht="14.6" x14ac:dyDescent="0.4">
      <c r="A990" s="783" t="str">
        <f>Tabla135[[#This Row],[Id Riesgo]]</f>
        <v>RC98</v>
      </c>
      <c r="B990" s="784" t="str">
        <f>Tabla135[[#This Row],[Riesgo]]</f>
        <v/>
      </c>
      <c r="C990" s="776" t="b">
        <f>Tabla135[[#This Row],[Identificado en paso 1 y 2?]]</f>
        <v>0</v>
      </c>
      <c r="D990" s="801" t="str">
        <f>_xlfn.XLOOKUP(Tabla135[[#This Row],[Id Riesgo]],Tabla13[Id Riesgo],Tabla13[Probabilidad],"",1)</f>
        <v/>
      </c>
      <c r="E990" s="801" t="str">
        <f>IF(C990=TRUE,_xlfn.XLOOKUP(Tabla135[[#This Row],[Id Riesgo]],Tabla13[Id Riesgo],Tabla13[Porcentaje Impacto],"",1),"")</f>
        <v/>
      </c>
      <c r="F990" s="290" t="str">
        <f t="shared" si="97"/>
        <v>RC98</v>
      </c>
      <c r="G990" s="414" t="b">
        <f>_xlfn.XLOOKUP(F990,Tabla13[Id Riesgo],Tabla13[Registro diligenciado],FALSE,1)</f>
        <v>0</v>
      </c>
      <c r="H990" s="290" t="str">
        <f>IF(G990,_xlfn.XLOOKUP(F990,Tabla6[Id Riesgo],Tabla6[DESCRIPCIÓN DEL RIESGO],FALSE,1),"")</f>
        <v/>
      </c>
      <c r="I990" s="327" t="str">
        <f>_xlfn.XLOOKUP(Tabla135[[#This Row],[Id Riesgo]],Tabla13[Id Riesgo],Tabla13[Probabilidad])</f>
        <v/>
      </c>
      <c r="J990" s="327" t="str">
        <f>_xlfn.XLOOKUP(Tabla135[[#This Row],[Id Riesgo]],Tabla13[Id Riesgo],Tabla13[Porcentaje Impacto],"",1)</f>
        <v/>
      </c>
      <c r="K990" s="311">
        <v>9</v>
      </c>
      <c r="L990" s="314"/>
      <c r="M990" s="314"/>
      <c r="N990" s="314"/>
      <c r="O990" s="295"/>
      <c r="P990" s="314"/>
      <c r="Q990" s="328" t="str">
        <f>_xlfn.TEXTJOIN(" ",TRUE,Tabla135[[#This Row],[Actividad - Acción ¿Qué?
Inicia con verbo]],Tabla135[[#This Row],[Complemento
(Observaciones o desviaciones)]])</f>
        <v/>
      </c>
      <c r="R990" s="295"/>
      <c r="S990" s="327" t="str">
        <f>_xlfn.XLOOKUP(Tabla135[[#This Row],[Tipo de control]],Tabla7[Tipo de control],Tabla7[Peso],"",1)</f>
        <v/>
      </c>
      <c r="T990" s="290" t="str">
        <f>_xlfn.XLOOKUP(Tabla135[[#This Row],[Tipo de control]],Tabla7[Tipo de control],Tabla7[Afectación matriz],"",1)</f>
        <v/>
      </c>
      <c r="U990" s="295"/>
      <c r="V990" s="327" t="str">
        <f>_xlfn.XLOOKUP(Tabla135[[#This Row],[Implementación]],Tabla11[Implementación],Tabla11[Peso],"",1)</f>
        <v/>
      </c>
      <c r="W990" s="295"/>
      <c r="X990" s="295"/>
      <c r="Y990" s="295"/>
      <c r="Z990" s="295"/>
      <c r="AA990" s="310" t="str">
        <f>IFERROR(Tabla135[[#This Row],[Peso del control]]+Tabla135[[#This Row],[Peso de la implementación]],"")</f>
        <v/>
      </c>
      <c r="AB990" s="310" t="str" cm="1">
        <f t="array" ref="AB990">IFERROR(IF(Tabla135[[#This Row],[Registro diligenciado]]=TRUE,_xlfn.IFS(AND(Tabla135[[#This Row],[No. de Control]]=1,Tabla135[[#This Row],[Desplazamiento en la Matriz]]="Probabilidad"),D990-(D990*Tabla135[[#This Row],[Valor del control]]),AND(Tabla135[[#This Row],[No. de Control]]&gt;1,Tabla135[[#This Row],[Desplazamiento en la Matriz]]="Probabilidad"),AB989-(AB989*Tabla135[[#This Row],[Valor del control]]),AND(Tabla135[[#This Row],[No. de Control]]=1,Tabla135[[#This Row],[Desplazamiento en la Matriz]]="Impacto"),D990,AND(Tabla135[[#This Row],[No. de Control]]&gt;1,Tabla135[[#This Row],[Desplazamiento en la Matriz]]="Impacto"),AB989),""),"")</f>
        <v/>
      </c>
      <c r="AC990" s="310" t="str" cm="1">
        <f t="array" ref="AC990">IFERROR(IF(Tabla135[[#This Row],[Registro diligenciado]]=TRUE,_xlfn.IFS(AND(Tabla135[[#This Row],[No. de Control]]=1,Tabla135[[#This Row],[Desplazamiento en la Matriz]]="Impacto"),E990-(E990*Tabla135[[#This Row],[Valor del control]]),AND(Tabla135[[#This Row],[No. de Control]]&gt;1,Tabla135[[#This Row],[Desplazamiento en la Matriz]]="Impacto"),AC989-(AC989*Tabla135[[#This Row],[Valor del control]]),AND(Tabla135[[#This Row],[No. de Control]]=1,Tabla135[[#This Row],[Desplazamiento en la Matriz]]="Probabilidad"),E990,AND(Tabla135[[#This Row],[No. de Control]]&gt;1,Tabla135[[#This Row],[Desplazamiento en la Matriz]]="Probabilidad"),AC989),""),"")</f>
        <v/>
      </c>
      <c r="AD990" s="310">
        <f>IFERROR(_xlfn.MINIFS(Tabla135[Probabilidad residual],Tabla135[Id Riesgo],Tabla135[[#This Row],[Id Riesgo]]),"")</f>
        <v>0</v>
      </c>
      <c r="AE990" s="310">
        <f>IFERROR(_xlfn.MINIFS(Tabla135[Impacto residual],Tabla135[Id Riesgo],Tabla135[[#This Row],[Id Riesgo]]),"")</f>
        <v>0</v>
      </c>
      <c r="AF990" s="310" t="str" cm="1">
        <f t="array" ref="AF9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0" s="310" t="str" cm="1">
        <f t="array" ref="AG9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0" s="213"/>
      <c r="AJ990" s="801">
        <f>_xlfn.MINIFS(Tabla135[Probabilidad residual],Tabla135[Id Riesgo],Tabla135[[#This Row],[Id Riesgo]])</f>
        <v>0</v>
      </c>
      <c r="AK990" s="801">
        <f>_xlfn.MINIFS(Tabla135[Impacto residual],Tabla135[Id Riesgo],Tabla135[[#This Row],[Id Riesgo]])</f>
        <v>0</v>
      </c>
      <c r="AL990" s="801"/>
      <c r="AM990" s="801"/>
      <c r="AN990" s="213"/>
      <c r="AO990" s="213"/>
      <c r="AP990" s="213"/>
      <c r="AQ990" s="213"/>
      <c r="AR990" s="213"/>
      <c r="AS990" s="213"/>
      <c r="AT990" s="213"/>
      <c r="AU990" s="213"/>
      <c r="AV990" s="213"/>
      <c r="AW990" s="213"/>
      <c r="AX990" s="213"/>
      <c r="AY990" s="213"/>
    </row>
    <row r="991" spans="1:51" ht="14.6" x14ac:dyDescent="0.4">
      <c r="A991" s="783" t="str">
        <f>Tabla135[[#This Row],[Id Riesgo]]</f>
        <v>RC98</v>
      </c>
      <c r="B991" s="784" t="str">
        <f>Tabla135[[#This Row],[Riesgo]]</f>
        <v/>
      </c>
      <c r="C991" s="776" t="b">
        <f>Tabla135[[#This Row],[Identificado en paso 1 y 2?]]</f>
        <v>0</v>
      </c>
      <c r="D991" s="801" t="str">
        <f>_xlfn.XLOOKUP(Tabla135[[#This Row],[Id Riesgo]],Tabla13[Id Riesgo],Tabla13[Probabilidad],"",1)</f>
        <v/>
      </c>
      <c r="E991" s="801" t="str">
        <f>IF(C991=TRUE,_xlfn.XLOOKUP(Tabla135[[#This Row],[Id Riesgo]],Tabla13[Id Riesgo],Tabla13[Porcentaje Impacto],"",1),"")</f>
        <v/>
      </c>
      <c r="F991" s="290" t="str">
        <f t="shared" si="97"/>
        <v>RC98</v>
      </c>
      <c r="G991" s="414" t="b">
        <f>_xlfn.XLOOKUP(F991,Tabla13[Id Riesgo],Tabla13[Registro diligenciado],FALSE,1)</f>
        <v>0</v>
      </c>
      <c r="H991" s="290" t="str">
        <f>IF(G991,_xlfn.XLOOKUP(F991,Tabla6[Id Riesgo],Tabla6[DESCRIPCIÓN DEL RIESGO],FALSE,1),"")</f>
        <v/>
      </c>
      <c r="I991" s="327" t="str">
        <f>_xlfn.XLOOKUP(Tabla135[[#This Row],[Id Riesgo]],Tabla13[Id Riesgo],Tabla13[Probabilidad])</f>
        <v/>
      </c>
      <c r="J991" s="327" t="str">
        <f>_xlfn.XLOOKUP(Tabla135[[#This Row],[Id Riesgo]],Tabla13[Id Riesgo],Tabla13[Porcentaje Impacto],"",1)</f>
        <v/>
      </c>
      <c r="K991" s="311">
        <v>10</v>
      </c>
      <c r="L991" s="314"/>
      <c r="M991" s="314"/>
      <c r="N991" s="314"/>
      <c r="O991" s="295"/>
      <c r="P991" s="314"/>
      <c r="Q991" s="328" t="str">
        <f>_xlfn.TEXTJOIN(" ",TRUE,Tabla135[[#This Row],[Actividad - Acción ¿Qué?
Inicia con verbo]],Tabla135[[#This Row],[Complemento
(Observaciones o desviaciones)]])</f>
        <v/>
      </c>
      <c r="R991" s="295"/>
      <c r="S991" s="327" t="str">
        <f>_xlfn.XLOOKUP(Tabla135[[#This Row],[Tipo de control]],Tabla7[Tipo de control],Tabla7[Peso],"",1)</f>
        <v/>
      </c>
      <c r="T991" s="290" t="str">
        <f>_xlfn.XLOOKUP(Tabla135[[#This Row],[Tipo de control]],Tabla7[Tipo de control],Tabla7[Afectación matriz],"",1)</f>
        <v/>
      </c>
      <c r="U991" s="295"/>
      <c r="V991" s="327" t="str">
        <f>_xlfn.XLOOKUP(Tabla135[[#This Row],[Implementación]],Tabla11[Implementación],Tabla11[Peso],"",1)</f>
        <v/>
      </c>
      <c r="W991" s="295"/>
      <c r="X991" s="295"/>
      <c r="Y991" s="295"/>
      <c r="Z991" s="295"/>
      <c r="AA991" s="310" t="str">
        <f>IFERROR(Tabla135[[#This Row],[Peso del control]]+Tabla135[[#This Row],[Peso de la implementación]],"")</f>
        <v/>
      </c>
      <c r="AB991" s="310" t="str" cm="1">
        <f t="array" ref="AB991">IFERROR(IF(Tabla135[[#This Row],[Registro diligenciado]]=TRUE,_xlfn.IFS(AND(Tabla135[[#This Row],[No. de Control]]=1,Tabla135[[#This Row],[Desplazamiento en la Matriz]]="Probabilidad"),D991-(D991*Tabla135[[#This Row],[Valor del control]]),AND(Tabla135[[#This Row],[No. de Control]]&gt;1,Tabla135[[#This Row],[Desplazamiento en la Matriz]]="Probabilidad"),AB990-(AB990*Tabla135[[#This Row],[Valor del control]]),AND(Tabla135[[#This Row],[No. de Control]]=1,Tabla135[[#This Row],[Desplazamiento en la Matriz]]="Impacto"),D991,AND(Tabla135[[#This Row],[No. de Control]]&gt;1,Tabla135[[#This Row],[Desplazamiento en la Matriz]]="Impacto"),AB990),""),"")</f>
        <v/>
      </c>
      <c r="AC991" s="310" t="str" cm="1">
        <f t="array" ref="AC991">IFERROR(IF(Tabla135[[#This Row],[Registro diligenciado]]=TRUE,_xlfn.IFS(AND(Tabla135[[#This Row],[No. de Control]]=1,Tabla135[[#This Row],[Desplazamiento en la Matriz]]="Impacto"),E991-(E991*Tabla135[[#This Row],[Valor del control]]),AND(Tabla135[[#This Row],[No. de Control]]&gt;1,Tabla135[[#This Row],[Desplazamiento en la Matriz]]="Impacto"),AC990-(AC990*Tabla135[[#This Row],[Valor del control]]),AND(Tabla135[[#This Row],[No. de Control]]=1,Tabla135[[#This Row],[Desplazamiento en la Matriz]]="Probabilidad"),E991,AND(Tabla135[[#This Row],[No. de Control]]&gt;1,Tabla135[[#This Row],[Desplazamiento en la Matriz]]="Probabilidad"),AC990),""),"")</f>
        <v/>
      </c>
      <c r="AD991" s="310">
        <f>IFERROR(_xlfn.MINIFS(Tabla135[Probabilidad residual],Tabla135[Id Riesgo],Tabla135[[#This Row],[Id Riesgo]]),"")</f>
        <v>0</v>
      </c>
      <c r="AE991" s="310">
        <f>IFERROR(_xlfn.MINIFS(Tabla135[Impacto residual],Tabla135[Id Riesgo],Tabla135[[#This Row],[Id Riesgo]]),"")</f>
        <v>0</v>
      </c>
      <c r="AF991" s="310" t="str" cm="1">
        <f t="array" ref="AF9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1" s="310" t="str" cm="1">
        <f t="array" ref="AG9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1" s="213"/>
      <c r="AJ991" s="801">
        <f>_xlfn.MINIFS(Tabla135[Probabilidad residual],Tabla135[Id Riesgo],Tabla135[[#This Row],[Id Riesgo]])</f>
        <v>0</v>
      </c>
      <c r="AK991" s="801">
        <f>_xlfn.MINIFS(Tabla135[Impacto residual],Tabla135[Id Riesgo],Tabla135[[#This Row],[Id Riesgo]])</f>
        <v>0</v>
      </c>
      <c r="AL991" s="801"/>
      <c r="AM991" s="801"/>
      <c r="AN991" s="213"/>
      <c r="AO991" s="213"/>
      <c r="AP991" s="213"/>
      <c r="AQ991" s="213"/>
      <c r="AR991" s="213"/>
      <c r="AS991" s="213"/>
      <c r="AT991" s="213"/>
      <c r="AU991" s="213"/>
      <c r="AV991" s="213"/>
      <c r="AW991" s="213"/>
      <c r="AX991" s="213"/>
      <c r="AY991" s="213"/>
    </row>
    <row r="992" spans="1:51" ht="14.6" x14ac:dyDescent="0.4">
      <c r="A992" s="783" t="str">
        <f>Tabla135[[#This Row],[Id Riesgo]]</f>
        <v>RC99</v>
      </c>
      <c r="B992" s="784" t="str">
        <f>Tabla135[[#This Row],[Riesgo]]</f>
        <v/>
      </c>
      <c r="C992" s="776" t="b">
        <f>Tabla135[[#This Row],[Identificado en paso 1 y 2?]]</f>
        <v>0</v>
      </c>
      <c r="D992" s="801" t="str">
        <f>_xlfn.XLOOKUP(Tabla135[[#This Row],[Id Riesgo]],Tabla13[Id Riesgo],Tabla13[Probabilidad],"",1)</f>
        <v/>
      </c>
      <c r="E992" s="801" t="str">
        <f>IF(C992=TRUE,_xlfn.XLOOKUP(Tabla135[[#This Row],[Id Riesgo]],Tabla13[Id Riesgo],Tabla13[Porcentaje Impacto],"",1),"")</f>
        <v/>
      </c>
      <c r="F992" s="290" t="s">
        <v>690</v>
      </c>
      <c r="G992" s="414" t="b">
        <f>_xlfn.XLOOKUP(F992,Tabla13[Id Riesgo],Tabla13[Registro diligenciado],FALSE,1)</f>
        <v>0</v>
      </c>
      <c r="H992" s="290" t="str">
        <f>IF(G992,_xlfn.XLOOKUP(F992,Tabla6[Id Riesgo],Tabla6[DESCRIPCIÓN DEL RIESGO],FALSE,1),"")</f>
        <v/>
      </c>
      <c r="I992" s="327" t="str">
        <f>_xlfn.XLOOKUP(Tabla135[[#This Row],[Id Riesgo]],Tabla13[Id Riesgo],Tabla13[Probabilidad])</f>
        <v/>
      </c>
      <c r="J992" s="327" t="str">
        <f>_xlfn.XLOOKUP(Tabla135[[#This Row],[Id Riesgo]],Tabla13[Id Riesgo],Tabla13[Porcentaje Impacto],"",1)</f>
        <v/>
      </c>
      <c r="K992" s="311">
        <v>1</v>
      </c>
      <c r="L992" s="314"/>
      <c r="M992" s="314"/>
      <c r="N992" s="314"/>
      <c r="O992" s="295"/>
      <c r="P992" s="314"/>
      <c r="Q992" s="328" t="str">
        <f>_xlfn.TEXTJOIN(" ",TRUE,Tabla135[[#This Row],[Actividad - Acción ¿Qué?
Inicia con verbo]],Tabla135[[#This Row],[Complemento
(Observaciones o desviaciones)]])</f>
        <v/>
      </c>
      <c r="R992" s="295"/>
      <c r="S992" s="327" t="str">
        <f>_xlfn.XLOOKUP(Tabla135[[#This Row],[Tipo de control]],Tabla7[Tipo de control],Tabla7[Peso],"",1)</f>
        <v/>
      </c>
      <c r="T992" s="290" t="str">
        <f>_xlfn.XLOOKUP(Tabla135[[#This Row],[Tipo de control]],Tabla7[Tipo de control],Tabla7[Afectación matriz],"",1)</f>
        <v/>
      </c>
      <c r="U992" s="295"/>
      <c r="V992" s="327" t="str">
        <f>_xlfn.XLOOKUP(Tabla135[[#This Row],[Implementación]],Tabla11[Implementación],Tabla11[Peso],"",1)</f>
        <v/>
      </c>
      <c r="W992" s="295"/>
      <c r="X992" s="295"/>
      <c r="Y992" s="295"/>
      <c r="Z992" s="295"/>
      <c r="AA992" s="310" t="str">
        <f>IFERROR(Tabla135[[#This Row],[Peso del control]]+Tabla135[[#This Row],[Peso de la implementación]],"")</f>
        <v/>
      </c>
      <c r="AB992" s="310" t="str" cm="1">
        <f t="array" ref="AB992">IFERROR(IF(Tabla135[[#This Row],[Registro diligenciado]]=TRUE,_xlfn.IFS(AND(Tabla135[[#This Row],[No. de Control]]=1,Tabla135[[#This Row],[Desplazamiento en la Matriz]]="Probabilidad"),D992-(D992*Tabla135[[#This Row],[Valor del control]]),AND(Tabla135[[#This Row],[No. de Control]]&gt;1,Tabla135[[#This Row],[Desplazamiento en la Matriz]]="Probabilidad"),AB991-(AB991*Tabla135[[#This Row],[Valor del control]]),AND(Tabla135[[#This Row],[No. de Control]]=1,Tabla135[[#This Row],[Desplazamiento en la Matriz]]="Impacto"),D992,AND(Tabla135[[#This Row],[No. de Control]]&gt;1,Tabla135[[#This Row],[Desplazamiento en la Matriz]]="Impacto"),AB991),""),"")</f>
        <v/>
      </c>
      <c r="AC992" s="310" t="str" cm="1">
        <f t="array" ref="AC992">IFERROR(IF(Tabla135[[#This Row],[Registro diligenciado]]=TRUE,_xlfn.IFS(AND(Tabla135[[#This Row],[No. de Control]]=1,Tabla135[[#This Row],[Desplazamiento en la Matriz]]="Impacto"),E992-(E992*Tabla135[[#This Row],[Valor del control]]),AND(Tabla135[[#This Row],[No. de Control]]&gt;1,Tabla135[[#This Row],[Desplazamiento en la Matriz]]="Impacto"),AC991-(AC991*Tabla135[[#This Row],[Valor del control]]),AND(Tabla135[[#This Row],[No. de Control]]=1,Tabla135[[#This Row],[Desplazamiento en la Matriz]]="Probabilidad"),E992,AND(Tabla135[[#This Row],[No. de Control]]&gt;1,Tabla135[[#This Row],[Desplazamiento en la Matriz]]="Probabilidad"),AC991),""),"")</f>
        <v/>
      </c>
      <c r="AD992" s="310">
        <f>IFERROR(_xlfn.MINIFS(Tabla135[Probabilidad residual],Tabla135[Id Riesgo],Tabla135[[#This Row],[Id Riesgo]]),"")</f>
        <v>0</v>
      </c>
      <c r="AE992" s="310">
        <f>IFERROR(_xlfn.MINIFS(Tabla135[Impacto residual],Tabla135[Id Riesgo],Tabla135[[#This Row],[Id Riesgo]]),"")</f>
        <v>0</v>
      </c>
      <c r="AF992" s="310" t="str" cm="1">
        <f t="array" ref="AF9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2" s="310" t="str" cm="1">
        <f t="array" ref="AG9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2" s="213"/>
      <c r="AJ992" s="801">
        <f>_xlfn.MINIFS(Tabla135[Probabilidad residual],Tabla135[Id Riesgo],Tabla135[[#This Row],[Id Riesgo]])</f>
        <v>0</v>
      </c>
      <c r="AK992" s="801">
        <f>_xlfn.MINIFS(Tabla135[Impacto residual],Tabla135[Id Riesgo],Tabla135[[#This Row],[Id Riesgo]])</f>
        <v>0</v>
      </c>
      <c r="AL992" s="801" t="str" cm="1">
        <f t="array" ref="AL992">IFERROR(_xlfn.IFS(AND(AJ992&gt;=CONFIGURACIÓN!$BF$6,AJ992&lt;=CONFIGURACIÓN!$BG$6),CONFIGURACIÓN!$BE$6,AND(AJ992&gt;=CONFIGURACIÓN!$BF$7,AJ992&lt;=CONFIGURACIÓN!$BG$7),CONFIGURACIÓN!$BE$7,AND(AJ992&gt;=CONFIGURACIÓN!$BF$8,AJ992&lt;=CONFIGURACIÓN!$BG$8),CONFIGURACIÓN!$BE$8,AND(AJ992&gt;=CONFIGURACIÓN!$BF$9,AJ992&lt;=CONFIGURACIÓN!$BG$9),CONFIGURACIÓN!$BE$9,AND(AJ992&gt;=CONFIGURACIÓN!$BF$10,AJ992&lt;=CONFIGURACIÓN!$BG$10),CONFIGURACIÓN!$BE$10),"")</f>
        <v/>
      </c>
      <c r="AM992" s="801" t="str" cm="1">
        <f t="array" ref="AM992">IFERROR(_xlfn.IFS(AND(AK992&gt;=CONFIGURACIÓN!$BJ$6,AK992&lt;=CONFIGURACIÓN!$BK$6),CONFIGURACIÓN!$BI$6,AND(AK992&gt;=CONFIGURACIÓN!$BJ$7,AK992&lt;=CONFIGURACIÓN!$BK$7),CONFIGURACIÓN!$BI$7,AND(AK992&gt;=CONFIGURACIÓN!$BJ$8,AK992&lt;=CONFIGURACIÓN!$BK$8),CONFIGURACIÓN!$BI$8,AND(AK992&gt;=CONFIGURACIÓN!$BJ$9,AK992&lt;=CONFIGURACIÓN!$BK$9),CONFIGURACIÓN!$BI$9,AND(AK992&gt;=CONFIGURACIÓN!$BJ$10,AK992&lt;=CONFIGURACIÓN!$BK$10),CONFIGURACIÓN!$BI$10),"")</f>
        <v/>
      </c>
      <c r="AN992" s="213"/>
      <c r="AO992" s="213"/>
      <c r="AP992" s="213"/>
      <c r="AQ992" s="213"/>
      <c r="AR992" s="213"/>
      <c r="AS992" s="213"/>
      <c r="AT992" s="213"/>
      <c r="AU992" s="213"/>
      <c r="AV992" s="213"/>
      <c r="AW992" s="213"/>
      <c r="AX992" s="213"/>
      <c r="AY992" s="213"/>
    </row>
    <row r="993" spans="1:51" ht="14.6" x14ac:dyDescent="0.4">
      <c r="A993" s="783" t="str">
        <f>Tabla135[[#This Row],[Id Riesgo]]</f>
        <v>RC99</v>
      </c>
      <c r="B993" s="784" t="str">
        <f>Tabla135[[#This Row],[Riesgo]]</f>
        <v/>
      </c>
      <c r="C993" s="776" t="b">
        <f>Tabla135[[#This Row],[Identificado en paso 1 y 2?]]</f>
        <v>0</v>
      </c>
      <c r="D993" s="801" t="str">
        <f>_xlfn.XLOOKUP(Tabla135[[#This Row],[Id Riesgo]],Tabla13[Id Riesgo],Tabla13[Probabilidad],"",1)</f>
        <v/>
      </c>
      <c r="E993" s="801" t="str">
        <f>IF(C993=TRUE,_xlfn.XLOOKUP(Tabla135[[#This Row],[Id Riesgo]],Tabla13[Id Riesgo],Tabla13[Porcentaje Impacto],"",1),"")</f>
        <v/>
      </c>
      <c r="F993" s="290" t="str">
        <f t="shared" ref="F993:F1001" si="98">F992</f>
        <v>RC99</v>
      </c>
      <c r="G993" s="414" t="b">
        <f>_xlfn.XLOOKUP(F993,Tabla13[Id Riesgo],Tabla13[Registro diligenciado],FALSE,1)</f>
        <v>0</v>
      </c>
      <c r="H993" s="290" t="str">
        <f>IF(G993,_xlfn.XLOOKUP(F993,Tabla6[Id Riesgo],Tabla6[DESCRIPCIÓN DEL RIESGO],FALSE,1),"")</f>
        <v/>
      </c>
      <c r="I993" s="327" t="str">
        <f>_xlfn.XLOOKUP(Tabla135[[#This Row],[Id Riesgo]],Tabla13[Id Riesgo],Tabla13[Probabilidad])</f>
        <v/>
      </c>
      <c r="J993" s="327" t="str">
        <f>_xlfn.XLOOKUP(Tabla135[[#This Row],[Id Riesgo]],Tabla13[Id Riesgo],Tabla13[Porcentaje Impacto],"",1)</f>
        <v/>
      </c>
      <c r="K993" s="311">
        <v>2</v>
      </c>
      <c r="L993" s="314"/>
      <c r="M993" s="314"/>
      <c r="N993" s="314"/>
      <c r="O993" s="295"/>
      <c r="P993" s="314"/>
      <c r="Q993" s="328" t="str">
        <f>_xlfn.TEXTJOIN(" ",TRUE,Tabla135[[#This Row],[Actividad - Acción ¿Qué?
Inicia con verbo]],Tabla135[[#This Row],[Complemento
(Observaciones o desviaciones)]])</f>
        <v/>
      </c>
      <c r="R993" s="295"/>
      <c r="S993" s="327" t="str">
        <f>_xlfn.XLOOKUP(Tabla135[[#This Row],[Tipo de control]],Tabla7[Tipo de control],Tabla7[Peso],"",1)</f>
        <v/>
      </c>
      <c r="T993" s="290" t="str">
        <f>_xlfn.XLOOKUP(Tabla135[[#This Row],[Tipo de control]],Tabla7[Tipo de control],Tabla7[Afectación matriz],"",1)</f>
        <v/>
      </c>
      <c r="U993" s="295"/>
      <c r="V993" s="327" t="str">
        <f>_xlfn.XLOOKUP(Tabla135[[#This Row],[Implementación]],Tabla11[Implementación],Tabla11[Peso],"",1)</f>
        <v/>
      </c>
      <c r="W993" s="295"/>
      <c r="X993" s="295"/>
      <c r="Y993" s="295"/>
      <c r="Z993" s="295"/>
      <c r="AA993" s="310" t="str">
        <f>IFERROR(Tabla135[[#This Row],[Peso del control]]+Tabla135[[#This Row],[Peso de la implementación]],"")</f>
        <v/>
      </c>
      <c r="AB993" s="310" t="str" cm="1">
        <f t="array" ref="AB993">IFERROR(IF(Tabla135[[#This Row],[Registro diligenciado]]=TRUE,_xlfn.IFS(AND(Tabla135[[#This Row],[No. de Control]]=1,Tabla135[[#This Row],[Desplazamiento en la Matriz]]="Probabilidad"),D993-(D993*Tabla135[[#This Row],[Valor del control]]),AND(Tabla135[[#This Row],[No. de Control]]&gt;1,Tabla135[[#This Row],[Desplazamiento en la Matriz]]="Probabilidad"),AB992-(AB992*Tabla135[[#This Row],[Valor del control]]),AND(Tabla135[[#This Row],[No. de Control]]=1,Tabla135[[#This Row],[Desplazamiento en la Matriz]]="Impacto"),D993,AND(Tabla135[[#This Row],[No. de Control]]&gt;1,Tabla135[[#This Row],[Desplazamiento en la Matriz]]="Impacto"),AB992),""),"")</f>
        <v/>
      </c>
      <c r="AC993" s="310" t="str" cm="1">
        <f t="array" ref="AC993">IFERROR(IF(Tabla135[[#This Row],[Registro diligenciado]]=TRUE,_xlfn.IFS(AND(Tabla135[[#This Row],[No. de Control]]=1,Tabla135[[#This Row],[Desplazamiento en la Matriz]]="Impacto"),E993-(E993*Tabla135[[#This Row],[Valor del control]]),AND(Tabla135[[#This Row],[No. de Control]]&gt;1,Tabla135[[#This Row],[Desplazamiento en la Matriz]]="Impacto"),AC992-(AC992*Tabla135[[#This Row],[Valor del control]]),AND(Tabla135[[#This Row],[No. de Control]]=1,Tabla135[[#This Row],[Desplazamiento en la Matriz]]="Probabilidad"),E993,AND(Tabla135[[#This Row],[No. de Control]]&gt;1,Tabla135[[#This Row],[Desplazamiento en la Matriz]]="Probabilidad"),AC992),""),"")</f>
        <v/>
      </c>
      <c r="AD993" s="310">
        <f>IFERROR(_xlfn.MINIFS(Tabla135[Probabilidad residual],Tabla135[Id Riesgo],Tabla135[[#This Row],[Id Riesgo]]),"")</f>
        <v>0</v>
      </c>
      <c r="AE993" s="310">
        <f>IFERROR(_xlfn.MINIFS(Tabla135[Impacto residual],Tabla135[Id Riesgo],Tabla135[[#This Row],[Id Riesgo]]),"")</f>
        <v>0</v>
      </c>
      <c r="AF993" s="310" t="str" cm="1">
        <f t="array" ref="AF9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3" s="310" t="str" cm="1">
        <f t="array" ref="AG9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3" s="213"/>
      <c r="AJ993" s="801">
        <f>_xlfn.MINIFS(Tabla135[Probabilidad residual],Tabla135[Id Riesgo],Tabla135[[#This Row],[Id Riesgo]])</f>
        <v>0</v>
      </c>
      <c r="AK993" s="801">
        <f>_xlfn.MINIFS(Tabla135[Impacto residual],Tabla135[Id Riesgo],Tabla135[[#This Row],[Id Riesgo]])</f>
        <v>0</v>
      </c>
      <c r="AL993" s="801"/>
      <c r="AM993" s="801"/>
      <c r="AN993" s="213"/>
      <c r="AO993" s="213"/>
      <c r="AP993" s="213"/>
      <c r="AQ993" s="213"/>
      <c r="AR993" s="213"/>
      <c r="AS993" s="213"/>
      <c r="AT993" s="213"/>
      <c r="AU993" s="213"/>
      <c r="AV993" s="213"/>
      <c r="AW993" s="213"/>
      <c r="AX993" s="213"/>
      <c r="AY993" s="213"/>
    </row>
    <row r="994" spans="1:51" ht="14.6" x14ac:dyDescent="0.4">
      <c r="A994" s="783" t="str">
        <f>Tabla135[[#This Row],[Id Riesgo]]</f>
        <v>RC99</v>
      </c>
      <c r="B994" s="784" t="str">
        <f>Tabla135[[#This Row],[Riesgo]]</f>
        <v/>
      </c>
      <c r="C994" s="776" t="b">
        <f>Tabla135[[#This Row],[Identificado en paso 1 y 2?]]</f>
        <v>0</v>
      </c>
      <c r="D994" s="801" t="str">
        <f>_xlfn.XLOOKUP(Tabla135[[#This Row],[Id Riesgo]],Tabla13[Id Riesgo],Tabla13[Probabilidad],"",1)</f>
        <v/>
      </c>
      <c r="E994" s="801" t="str">
        <f>IF(C994=TRUE,_xlfn.XLOOKUP(Tabla135[[#This Row],[Id Riesgo]],Tabla13[Id Riesgo],Tabla13[Porcentaje Impacto],"",1),"")</f>
        <v/>
      </c>
      <c r="F994" s="290" t="str">
        <f t="shared" si="98"/>
        <v>RC99</v>
      </c>
      <c r="G994" s="414" t="b">
        <f>_xlfn.XLOOKUP(F994,Tabla13[Id Riesgo],Tabla13[Registro diligenciado],FALSE,1)</f>
        <v>0</v>
      </c>
      <c r="H994" s="290" t="str">
        <f>IF(G994,_xlfn.XLOOKUP(F994,Tabla6[Id Riesgo],Tabla6[DESCRIPCIÓN DEL RIESGO],FALSE,1),"")</f>
        <v/>
      </c>
      <c r="I994" s="327" t="str">
        <f>_xlfn.XLOOKUP(Tabla135[[#This Row],[Id Riesgo]],Tabla13[Id Riesgo],Tabla13[Probabilidad])</f>
        <v/>
      </c>
      <c r="J994" s="327" t="str">
        <f>_xlfn.XLOOKUP(Tabla135[[#This Row],[Id Riesgo]],Tabla13[Id Riesgo],Tabla13[Porcentaje Impacto],"",1)</f>
        <v/>
      </c>
      <c r="K994" s="311">
        <v>3</v>
      </c>
      <c r="L994" s="314"/>
      <c r="M994" s="314"/>
      <c r="N994" s="314"/>
      <c r="O994" s="295"/>
      <c r="P994" s="314"/>
      <c r="Q994" s="328" t="str">
        <f>_xlfn.TEXTJOIN(" ",TRUE,Tabla135[[#This Row],[Actividad - Acción ¿Qué?
Inicia con verbo]],Tabla135[[#This Row],[Complemento
(Observaciones o desviaciones)]])</f>
        <v/>
      </c>
      <c r="R994" s="295"/>
      <c r="S994" s="327" t="str">
        <f>_xlfn.XLOOKUP(Tabla135[[#This Row],[Tipo de control]],Tabla7[Tipo de control],Tabla7[Peso],"",1)</f>
        <v/>
      </c>
      <c r="T994" s="290" t="str">
        <f>_xlfn.XLOOKUP(Tabla135[[#This Row],[Tipo de control]],Tabla7[Tipo de control],Tabla7[Afectación matriz],"",1)</f>
        <v/>
      </c>
      <c r="U994" s="295"/>
      <c r="V994" s="327" t="str">
        <f>_xlfn.XLOOKUP(Tabla135[[#This Row],[Implementación]],Tabla11[Implementación],Tabla11[Peso],"",1)</f>
        <v/>
      </c>
      <c r="W994" s="295"/>
      <c r="X994" s="295"/>
      <c r="Y994" s="295"/>
      <c r="Z994" s="295"/>
      <c r="AA994" s="310" t="str">
        <f>IFERROR(Tabla135[[#This Row],[Peso del control]]+Tabla135[[#This Row],[Peso de la implementación]],"")</f>
        <v/>
      </c>
      <c r="AB994" s="310" t="str" cm="1">
        <f t="array" ref="AB994">IFERROR(IF(Tabla135[[#This Row],[Registro diligenciado]]=TRUE,_xlfn.IFS(AND(Tabla135[[#This Row],[No. de Control]]=1,Tabla135[[#This Row],[Desplazamiento en la Matriz]]="Probabilidad"),D994-(D994*Tabla135[[#This Row],[Valor del control]]),AND(Tabla135[[#This Row],[No. de Control]]&gt;1,Tabla135[[#This Row],[Desplazamiento en la Matriz]]="Probabilidad"),AB993-(AB993*Tabla135[[#This Row],[Valor del control]]),AND(Tabla135[[#This Row],[No. de Control]]=1,Tabla135[[#This Row],[Desplazamiento en la Matriz]]="Impacto"),D994,AND(Tabla135[[#This Row],[No. de Control]]&gt;1,Tabla135[[#This Row],[Desplazamiento en la Matriz]]="Impacto"),AB993),""),"")</f>
        <v/>
      </c>
      <c r="AC994" s="310" t="str" cm="1">
        <f t="array" ref="AC994">IFERROR(IF(Tabla135[[#This Row],[Registro diligenciado]]=TRUE,_xlfn.IFS(AND(Tabla135[[#This Row],[No. de Control]]=1,Tabla135[[#This Row],[Desplazamiento en la Matriz]]="Impacto"),E994-(E994*Tabla135[[#This Row],[Valor del control]]),AND(Tabla135[[#This Row],[No. de Control]]&gt;1,Tabla135[[#This Row],[Desplazamiento en la Matriz]]="Impacto"),AC993-(AC993*Tabla135[[#This Row],[Valor del control]]),AND(Tabla135[[#This Row],[No. de Control]]=1,Tabla135[[#This Row],[Desplazamiento en la Matriz]]="Probabilidad"),E994,AND(Tabla135[[#This Row],[No. de Control]]&gt;1,Tabla135[[#This Row],[Desplazamiento en la Matriz]]="Probabilidad"),AC993),""),"")</f>
        <v/>
      </c>
      <c r="AD994" s="310">
        <f>IFERROR(_xlfn.MINIFS(Tabla135[Probabilidad residual],Tabla135[Id Riesgo],Tabla135[[#This Row],[Id Riesgo]]),"")</f>
        <v>0</v>
      </c>
      <c r="AE994" s="310">
        <f>IFERROR(_xlfn.MINIFS(Tabla135[Impacto residual],Tabla135[Id Riesgo],Tabla135[[#This Row],[Id Riesgo]]),"")</f>
        <v>0</v>
      </c>
      <c r="AF994" s="310" t="str" cm="1">
        <f t="array" ref="AF9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4" s="310" t="str" cm="1">
        <f t="array" ref="AG9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4" s="213"/>
      <c r="AJ994" s="801">
        <f>_xlfn.MINIFS(Tabla135[Probabilidad residual],Tabla135[Id Riesgo],Tabla135[[#This Row],[Id Riesgo]])</f>
        <v>0</v>
      </c>
      <c r="AK994" s="801">
        <f>_xlfn.MINIFS(Tabla135[Impacto residual],Tabla135[Id Riesgo],Tabla135[[#This Row],[Id Riesgo]])</f>
        <v>0</v>
      </c>
      <c r="AL994" s="801"/>
      <c r="AM994" s="801"/>
      <c r="AN994" s="213"/>
      <c r="AO994" s="213"/>
      <c r="AP994" s="213"/>
      <c r="AQ994" s="213"/>
      <c r="AR994" s="213"/>
      <c r="AS994" s="213"/>
      <c r="AT994" s="213"/>
      <c r="AU994" s="213"/>
      <c r="AV994" s="213"/>
      <c r="AW994" s="213"/>
      <c r="AX994" s="213"/>
      <c r="AY994" s="213"/>
    </row>
    <row r="995" spans="1:51" ht="14.6" x14ac:dyDescent="0.4">
      <c r="A995" s="783" t="str">
        <f>Tabla135[[#This Row],[Id Riesgo]]</f>
        <v>RC99</v>
      </c>
      <c r="B995" s="784" t="str">
        <f>Tabla135[[#This Row],[Riesgo]]</f>
        <v/>
      </c>
      <c r="C995" s="776" t="b">
        <f>Tabla135[[#This Row],[Identificado en paso 1 y 2?]]</f>
        <v>0</v>
      </c>
      <c r="D995" s="801" t="str">
        <f>_xlfn.XLOOKUP(Tabla135[[#This Row],[Id Riesgo]],Tabla13[Id Riesgo],Tabla13[Probabilidad],"",1)</f>
        <v/>
      </c>
      <c r="E995" s="801" t="str">
        <f>IF(C995=TRUE,_xlfn.XLOOKUP(Tabla135[[#This Row],[Id Riesgo]],Tabla13[Id Riesgo],Tabla13[Porcentaje Impacto],"",1),"")</f>
        <v/>
      </c>
      <c r="F995" s="290" t="str">
        <f t="shared" si="98"/>
        <v>RC99</v>
      </c>
      <c r="G995" s="414" t="b">
        <f>_xlfn.XLOOKUP(F995,Tabla13[Id Riesgo],Tabla13[Registro diligenciado],FALSE,1)</f>
        <v>0</v>
      </c>
      <c r="H995" s="290" t="str">
        <f>IF(G995,_xlfn.XLOOKUP(F995,Tabla6[Id Riesgo],Tabla6[DESCRIPCIÓN DEL RIESGO],FALSE,1),"")</f>
        <v/>
      </c>
      <c r="I995" s="327" t="str">
        <f>_xlfn.XLOOKUP(Tabla135[[#This Row],[Id Riesgo]],Tabla13[Id Riesgo],Tabla13[Probabilidad])</f>
        <v/>
      </c>
      <c r="J995" s="327" t="str">
        <f>_xlfn.XLOOKUP(Tabla135[[#This Row],[Id Riesgo]],Tabla13[Id Riesgo],Tabla13[Porcentaje Impacto],"",1)</f>
        <v/>
      </c>
      <c r="K995" s="311">
        <v>4</v>
      </c>
      <c r="L995" s="314"/>
      <c r="M995" s="314"/>
      <c r="N995" s="314"/>
      <c r="O995" s="295"/>
      <c r="P995" s="314"/>
      <c r="Q995" s="328" t="str">
        <f>_xlfn.TEXTJOIN(" ",TRUE,Tabla135[[#This Row],[Actividad - Acción ¿Qué?
Inicia con verbo]],Tabla135[[#This Row],[Complemento
(Observaciones o desviaciones)]])</f>
        <v/>
      </c>
      <c r="R995" s="295"/>
      <c r="S995" s="327" t="str">
        <f>_xlfn.XLOOKUP(Tabla135[[#This Row],[Tipo de control]],Tabla7[Tipo de control],Tabla7[Peso],"",1)</f>
        <v/>
      </c>
      <c r="T995" s="290" t="str">
        <f>_xlfn.XLOOKUP(Tabla135[[#This Row],[Tipo de control]],Tabla7[Tipo de control],Tabla7[Afectación matriz],"",1)</f>
        <v/>
      </c>
      <c r="U995" s="295"/>
      <c r="V995" s="327" t="str">
        <f>_xlfn.XLOOKUP(Tabla135[[#This Row],[Implementación]],Tabla11[Implementación],Tabla11[Peso],"",1)</f>
        <v/>
      </c>
      <c r="W995" s="295"/>
      <c r="X995" s="295"/>
      <c r="Y995" s="295"/>
      <c r="Z995" s="295"/>
      <c r="AA995" s="310" t="str">
        <f>IFERROR(Tabla135[[#This Row],[Peso del control]]+Tabla135[[#This Row],[Peso de la implementación]],"")</f>
        <v/>
      </c>
      <c r="AB995" s="310" t="str" cm="1">
        <f t="array" ref="AB995">IFERROR(IF(Tabla135[[#This Row],[Registro diligenciado]]=TRUE,_xlfn.IFS(AND(Tabla135[[#This Row],[No. de Control]]=1,Tabla135[[#This Row],[Desplazamiento en la Matriz]]="Probabilidad"),D995-(D995*Tabla135[[#This Row],[Valor del control]]),AND(Tabla135[[#This Row],[No. de Control]]&gt;1,Tabla135[[#This Row],[Desplazamiento en la Matriz]]="Probabilidad"),AB994-(AB994*Tabla135[[#This Row],[Valor del control]]),AND(Tabla135[[#This Row],[No. de Control]]=1,Tabla135[[#This Row],[Desplazamiento en la Matriz]]="Impacto"),D995,AND(Tabla135[[#This Row],[No. de Control]]&gt;1,Tabla135[[#This Row],[Desplazamiento en la Matriz]]="Impacto"),AB994),""),"")</f>
        <v/>
      </c>
      <c r="AC995" s="310" t="str" cm="1">
        <f t="array" ref="AC995">IFERROR(IF(Tabla135[[#This Row],[Registro diligenciado]]=TRUE,_xlfn.IFS(AND(Tabla135[[#This Row],[No. de Control]]=1,Tabla135[[#This Row],[Desplazamiento en la Matriz]]="Impacto"),E995-(E995*Tabla135[[#This Row],[Valor del control]]),AND(Tabla135[[#This Row],[No. de Control]]&gt;1,Tabla135[[#This Row],[Desplazamiento en la Matriz]]="Impacto"),AC994-(AC994*Tabla135[[#This Row],[Valor del control]]),AND(Tabla135[[#This Row],[No. de Control]]=1,Tabla135[[#This Row],[Desplazamiento en la Matriz]]="Probabilidad"),E995,AND(Tabla135[[#This Row],[No. de Control]]&gt;1,Tabla135[[#This Row],[Desplazamiento en la Matriz]]="Probabilidad"),AC994),""),"")</f>
        <v/>
      </c>
      <c r="AD995" s="310">
        <f>IFERROR(_xlfn.MINIFS(Tabla135[Probabilidad residual],Tabla135[Id Riesgo],Tabla135[[#This Row],[Id Riesgo]]),"")</f>
        <v>0</v>
      </c>
      <c r="AE995" s="310">
        <f>IFERROR(_xlfn.MINIFS(Tabla135[Impacto residual],Tabla135[Id Riesgo],Tabla135[[#This Row],[Id Riesgo]]),"")</f>
        <v>0</v>
      </c>
      <c r="AF995" s="310" t="str" cm="1">
        <f t="array" ref="AF9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5" s="310" t="str" cm="1">
        <f t="array" ref="AG9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5" s="213"/>
      <c r="AJ995" s="801">
        <f>_xlfn.MINIFS(Tabla135[Probabilidad residual],Tabla135[Id Riesgo],Tabla135[[#This Row],[Id Riesgo]])</f>
        <v>0</v>
      </c>
      <c r="AK995" s="801">
        <f>_xlfn.MINIFS(Tabla135[Impacto residual],Tabla135[Id Riesgo],Tabla135[[#This Row],[Id Riesgo]])</f>
        <v>0</v>
      </c>
      <c r="AL995" s="801"/>
      <c r="AM995" s="801"/>
      <c r="AN995" s="213"/>
      <c r="AO995" s="213"/>
      <c r="AP995" s="213"/>
      <c r="AQ995" s="213"/>
      <c r="AR995" s="213"/>
      <c r="AS995" s="213"/>
      <c r="AT995" s="213"/>
      <c r="AU995" s="213"/>
      <c r="AV995" s="213"/>
      <c r="AW995" s="213"/>
      <c r="AX995" s="213"/>
      <c r="AY995" s="213"/>
    </row>
    <row r="996" spans="1:51" ht="14.6" x14ac:dyDescent="0.4">
      <c r="A996" s="783" t="str">
        <f>Tabla135[[#This Row],[Id Riesgo]]</f>
        <v>RC99</v>
      </c>
      <c r="B996" s="784" t="str">
        <f>Tabla135[[#This Row],[Riesgo]]</f>
        <v/>
      </c>
      <c r="C996" s="776" t="b">
        <f>Tabla135[[#This Row],[Identificado en paso 1 y 2?]]</f>
        <v>0</v>
      </c>
      <c r="D996" s="801" t="str">
        <f>_xlfn.XLOOKUP(Tabla135[[#This Row],[Id Riesgo]],Tabla13[Id Riesgo],Tabla13[Probabilidad],"",1)</f>
        <v/>
      </c>
      <c r="E996" s="801" t="str">
        <f>IF(C996=TRUE,_xlfn.XLOOKUP(Tabla135[[#This Row],[Id Riesgo]],Tabla13[Id Riesgo],Tabla13[Porcentaje Impacto],"",1),"")</f>
        <v/>
      </c>
      <c r="F996" s="290" t="str">
        <f t="shared" si="98"/>
        <v>RC99</v>
      </c>
      <c r="G996" s="414" t="b">
        <f>_xlfn.XLOOKUP(F996,Tabla13[Id Riesgo],Tabla13[Registro diligenciado],FALSE,1)</f>
        <v>0</v>
      </c>
      <c r="H996" s="290" t="str">
        <f>IF(G996,_xlfn.XLOOKUP(F996,Tabla6[Id Riesgo],Tabla6[DESCRIPCIÓN DEL RIESGO],FALSE,1),"")</f>
        <v/>
      </c>
      <c r="I996" s="327" t="str">
        <f>_xlfn.XLOOKUP(Tabla135[[#This Row],[Id Riesgo]],Tabla13[Id Riesgo],Tabla13[Probabilidad])</f>
        <v/>
      </c>
      <c r="J996" s="327" t="str">
        <f>_xlfn.XLOOKUP(Tabla135[[#This Row],[Id Riesgo]],Tabla13[Id Riesgo],Tabla13[Porcentaje Impacto],"",1)</f>
        <v/>
      </c>
      <c r="K996" s="311">
        <v>5</v>
      </c>
      <c r="L996" s="314"/>
      <c r="M996" s="314"/>
      <c r="N996" s="314"/>
      <c r="O996" s="295"/>
      <c r="P996" s="314"/>
      <c r="Q996" s="328" t="str">
        <f>_xlfn.TEXTJOIN(" ",TRUE,Tabla135[[#This Row],[Actividad - Acción ¿Qué?
Inicia con verbo]],Tabla135[[#This Row],[Complemento
(Observaciones o desviaciones)]])</f>
        <v/>
      </c>
      <c r="R996" s="295"/>
      <c r="S996" s="327" t="str">
        <f>_xlfn.XLOOKUP(Tabla135[[#This Row],[Tipo de control]],Tabla7[Tipo de control],Tabla7[Peso],"",1)</f>
        <v/>
      </c>
      <c r="T996" s="290" t="str">
        <f>_xlfn.XLOOKUP(Tabla135[[#This Row],[Tipo de control]],Tabla7[Tipo de control],Tabla7[Afectación matriz],"",1)</f>
        <v/>
      </c>
      <c r="U996" s="295"/>
      <c r="V996" s="327" t="str">
        <f>_xlfn.XLOOKUP(Tabla135[[#This Row],[Implementación]],Tabla11[Implementación],Tabla11[Peso],"",1)</f>
        <v/>
      </c>
      <c r="W996" s="295"/>
      <c r="X996" s="295"/>
      <c r="Y996" s="295"/>
      <c r="Z996" s="295"/>
      <c r="AA996" s="310" t="str">
        <f>IFERROR(Tabla135[[#This Row],[Peso del control]]+Tabla135[[#This Row],[Peso de la implementación]],"")</f>
        <v/>
      </c>
      <c r="AB996" s="310" t="str" cm="1">
        <f t="array" ref="AB996">IFERROR(IF(Tabla135[[#This Row],[Registro diligenciado]]=TRUE,_xlfn.IFS(AND(Tabla135[[#This Row],[No. de Control]]=1,Tabla135[[#This Row],[Desplazamiento en la Matriz]]="Probabilidad"),D996-(D996*Tabla135[[#This Row],[Valor del control]]),AND(Tabla135[[#This Row],[No. de Control]]&gt;1,Tabla135[[#This Row],[Desplazamiento en la Matriz]]="Probabilidad"),AB995-(AB995*Tabla135[[#This Row],[Valor del control]]),AND(Tabla135[[#This Row],[No. de Control]]=1,Tabla135[[#This Row],[Desplazamiento en la Matriz]]="Impacto"),D996,AND(Tabla135[[#This Row],[No. de Control]]&gt;1,Tabla135[[#This Row],[Desplazamiento en la Matriz]]="Impacto"),AB995),""),"")</f>
        <v/>
      </c>
      <c r="AC996" s="310" t="str" cm="1">
        <f t="array" ref="AC996">IFERROR(IF(Tabla135[[#This Row],[Registro diligenciado]]=TRUE,_xlfn.IFS(AND(Tabla135[[#This Row],[No. de Control]]=1,Tabla135[[#This Row],[Desplazamiento en la Matriz]]="Impacto"),E996-(E996*Tabla135[[#This Row],[Valor del control]]),AND(Tabla135[[#This Row],[No. de Control]]&gt;1,Tabla135[[#This Row],[Desplazamiento en la Matriz]]="Impacto"),AC995-(AC995*Tabla135[[#This Row],[Valor del control]]),AND(Tabla135[[#This Row],[No. de Control]]=1,Tabla135[[#This Row],[Desplazamiento en la Matriz]]="Probabilidad"),E996,AND(Tabla135[[#This Row],[No. de Control]]&gt;1,Tabla135[[#This Row],[Desplazamiento en la Matriz]]="Probabilidad"),AC995),""),"")</f>
        <v/>
      </c>
      <c r="AD996" s="310">
        <f>IFERROR(_xlfn.MINIFS(Tabla135[Probabilidad residual],Tabla135[Id Riesgo],Tabla135[[#This Row],[Id Riesgo]]),"")</f>
        <v>0</v>
      </c>
      <c r="AE996" s="310">
        <f>IFERROR(_xlfn.MINIFS(Tabla135[Impacto residual],Tabla135[Id Riesgo],Tabla135[[#This Row],[Id Riesgo]]),"")</f>
        <v>0</v>
      </c>
      <c r="AF996" s="310" t="str" cm="1">
        <f t="array" ref="AF9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6" s="310" t="str" cm="1">
        <f t="array" ref="AG9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6" s="213"/>
      <c r="AJ996" s="801">
        <f>_xlfn.MINIFS(Tabla135[Probabilidad residual],Tabla135[Id Riesgo],Tabla135[[#This Row],[Id Riesgo]])</f>
        <v>0</v>
      </c>
      <c r="AK996" s="801">
        <f>_xlfn.MINIFS(Tabla135[Impacto residual],Tabla135[Id Riesgo],Tabla135[[#This Row],[Id Riesgo]])</f>
        <v>0</v>
      </c>
      <c r="AL996" s="801"/>
      <c r="AM996" s="801"/>
      <c r="AN996" s="213"/>
      <c r="AO996" s="213"/>
      <c r="AP996" s="213"/>
      <c r="AQ996" s="213"/>
      <c r="AR996" s="213"/>
      <c r="AS996" s="213"/>
      <c r="AT996" s="213"/>
      <c r="AU996" s="213"/>
      <c r="AV996" s="213"/>
      <c r="AW996" s="213"/>
      <c r="AX996" s="213"/>
      <c r="AY996" s="213"/>
    </row>
    <row r="997" spans="1:51" ht="14.6" x14ac:dyDescent="0.4">
      <c r="A997" s="783" t="str">
        <f>Tabla135[[#This Row],[Id Riesgo]]</f>
        <v>RC99</v>
      </c>
      <c r="B997" s="784" t="str">
        <f>Tabla135[[#This Row],[Riesgo]]</f>
        <v/>
      </c>
      <c r="C997" s="776" t="b">
        <f>Tabla135[[#This Row],[Identificado en paso 1 y 2?]]</f>
        <v>0</v>
      </c>
      <c r="D997" s="801" t="str">
        <f>_xlfn.XLOOKUP(Tabla135[[#This Row],[Id Riesgo]],Tabla13[Id Riesgo],Tabla13[Probabilidad],"",1)</f>
        <v/>
      </c>
      <c r="E997" s="801" t="str">
        <f>IF(C997=TRUE,_xlfn.XLOOKUP(Tabla135[[#This Row],[Id Riesgo]],Tabla13[Id Riesgo],Tabla13[Porcentaje Impacto],"",1),"")</f>
        <v/>
      </c>
      <c r="F997" s="290" t="str">
        <f t="shared" si="98"/>
        <v>RC99</v>
      </c>
      <c r="G997" s="414" t="b">
        <f>_xlfn.XLOOKUP(F997,Tabla13[Id Riesgo],Tabla13[Registro diligenciado],FALSE,1)</f>
        <v>0</v>
      </c>
      <c r="H997" s="290" t="str">
        <f>IF(G997,_xlfn.XLOOKUP(F997,Tabla6[Id Riesgo],Tabla6[DESCRIPCIÓN DEL RIESGO],FALSE,1),"")</f>
        <v/>
      </c>
      <c r="I997" s="327" t="str">
        <f>_xlfn.XLOOKUP(Tabla135[[#This Row],[Id Riesgo]],Tabla13[Id Riesgo],Tabla13[Probabilidad])</f>
        <v/>
      </c>
      <c r="J997" s="327" t="str">
        <f>_xlfn.XLOOKUP(Tabla135[[#This Row],[Id Riesgo]],Tabla13[Id Riesgo],Tabla13[Porcentaje Impacto],"",1)</f>
        <v/>
      </c>
      <c r="K997" s="311">
        <v>6</v>
      </c>
      <c r="L997" s="314"/>
      <c r="M997" s="314"/>
      <c r="N997" s="314"/>
      <c r="O997" s="295"/>
      <c r="P997" s="314"/>
      <c r="Q997" s="328" t="str">
        <f>_xlfn.TEXTJOIN(" ",TRUE,Tabla135[[#This Row],[Actividad - Acción ¿Qué?
Inicia con verbo]],Tabla135[[#This Row],[Complemento
(Observaciones o desviaciones)]])</f>
        <v/>
      </c>
      <c r="R997" s="295"/>
      <c r="S997" s="327" t="str">
        <f>_xlfn.XLOOKUP(Tabla135[[#This Row],[Tipo de control]],Tabla7[Tipo de control],Tabla7[Peso],"",1)</f>
        <v/>
      </c>
      <c r="T997" s="290" t="str">
        <f>_xlfn.XLOOKUP(Tabla135[[#This Row],[Tipo de control]],Tabla7[Tipo de control],Tabla7[Afectación matriz],"",1)</f>
        <v/>
      </c>
      <c r="U997" s="295"/>
      <c r="V997" s="327" t="str">
        <f>_xlfn.XLOOKUP(Tabla135[[#This Row],[Implementación]],Tabla11[Implementación],Tabla11[Peso],"",1)</f>
        <v/>
      </c>
      <c r="W997" s="295"/>
      <c r="X997" s="295"/>
      <c r="Y997" s="295"/>
      <c r="Z997" s="295"/>
      <c r="AA997" s="310" t="str">
        <f>IFERROR(Tabla135[[#This Row],[Peso del control]]+Tabla135[[#This Row],[Peso de la implementación]],"")</f>
        <v/>
      </c>
      <c r="AB997" s="310" t="str" cm="1">
        <f t="array" ref="AB997">IFERROR(IF(Tabla135[[#This Row],[Registro diligenciado]]=TRUE,_xlfn.IFS(AND(Tabla135[[#This Row],[No. de Control]]=1,Tabla135[[#This Row],[Desplazamiento en la Matriz]]="Probabilidad"),D997-(D997*Tabla135[[#This Row],[Valor del control]]),AND(Tabla135[[#This Row],[No. de Control]]&gt;1,Tabla135[[#This Row],[Desplazamiento en la Matriz]]="Probabilidad"),AB996-(AB996*Tabla135[[#This Row],[Valor del control]]),AND(Tabla135[[#This Row],[No. de Control]]=1,Tabla135[[#This Row],[Desplazamiento en la Matriz]]="Impacto"),D997,AND(Tabla135[[#This Row],[No. de Control]]&gt;1,Tabla135[[#This Row],[Desplazamiento en la Matriz]]="Impacto"),AB996),""),"")</f>
        <v/>
      </c>
      <c r="AC997" s="310" t="str" cm="1">
        <f t="array" ref="AC997">IFERROR(IF(Tabla135[[#This Row],[Registro diligenciado]]=TRUE,_xlfn.IFS(AND(Tabla135[[#This Row],[No. de Control]]=1,Tabla135[[#This Row],[Desplazamiento en la Matriz]]="Impacto"),E997-(E997*Tabla135[[#This Row],[Valor del control]]),AND(Tabla135[[#This Row],[No. de Control]]&gt;1,Tabla135[[#This Row],[Desplazamiento en la Matriz]]="Impacto"),AC996-(AC996*Tabla135[[#This Row],[Valor del control]]),AND(Tabla135[[#This Row],[No. de Control]]=1,Tabla135[[#This Row],[Desplazamiento en la Matriz]]="Probabilidad"),E997,AND(Tabla135[[#This Row],[No. de Control]]&gt;1,Tabla135[[#This Row],[Desplazamiento en la Matriz]]="Probabilidad"),AC996),""),"")</f>
        <v/>
      </c>
      <c r="AD997" s="310">
        <f>IFERROR(_xlfn.MINIFS(Tabla135[Probabilidad residual],Tabla135[Id Riesgo],Tabla135[[#This Row],[Id Riesgo]]),"")</f>
        <v>0</v>
      </c>
      <c r="AE997" s="310">
        <f>IFERROR(_xlfn.MINIFS(Tabla135[Impacto residual],Tabla135[Id Riesgo],Tabla135[[#This Row],[Id Riesgo]]),"")</f>
        <v>0</v>
      </c>
      <c r="AF997" s="310" t="str" cm="1">
        <f t="array" ref="AF9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7" s="310" t="str" cm="1">
        <f t="array" ref="AG9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7" s="213"/>
      <c r="AJ997" s="801">
        <f>_xlfn.MINIFS(Tabla135[Probabilidad residual],Tabla135[Id Riesgo],Tabla135[[#This Row],[Id Riesgo]])</f>
        <v>0</v>
      </c>
      <c r="AK997" s="801">
        <f>_xlfn.MINIFS(Tabla135[Impacto residual],Tabla135[Id Riesgo],Tabla135[[#This Row],[Id Riesgo]])</f>
        <v>0</v>
      </c>
      <c r="AL997" s="801"/>
      <c r="AM997" s="801"/>
      <c r="AN997" s="213"/>
      <c r="AO997" s="213"/>
      <c r="AP997" s="213"/>
      <c r="AQ997" s="213"/>
      <c r="AR997" s="213"/>
      <c r="AS997" s="213"/>
      <c r="AT997" s="213"/>
      <c r="AU997" s="213"/>
      <c r="AV997" s="213"/>
      <c r="AW997" s="213"/>
      <c r="AX997" s="213"/>
      <c r="AY997" s="213"/>
    </row>
    <row r="998" spans="1:51" ht="14.6" x14ac:dyDescent="0.4">
      <c r="A998" s="783" t="str">
        <f>Tabla135[[#This Row],[Id Riesgo]]</f>
        <v>RC99</v>
      </c>
      <c r="B998" s="784" t="str">
        <f>Tabla135[[#This Row],[Riesgo]]</f>
        <v/>
      </c>
      <c r="C998" s="776" t="b">
        <f>Tabla135[[#This Row],[Identificado en paso 1 y 2?]]</f>
        <v>0</v>
      </c>
      <c r="D998" s="801" t="str">
        <f>_xlfn.XLOOKUP(Tabla135[[#This Row],[Id Riesgo]],Tabla13[Id Riesgo],Tabla13[Probabilidad],"",1)</f>
        <v/>
      </c>
      <c r="E998" s="801" t="str">
        <f>IF(C998=TRUE,_xlfn.XLOOKUP(Tabla135[[#This Row],[Id Riesgo]],Tabla13[Id Riesgo],Tabla13[Porcentaje Impacto],"",1),"")</f>
        <v/>
      </c>
      <c r="F998" s="290" t="str">
        <f t="shared" si="98"/>
        <v>RC99</v>
      </c>
      <c r="G998" s="414" t="b">
        <f>_xlfn.XLOOKUP(F998,Tabla13[Id Riesgo],Tabla13[Registro diligenciado],FALSE,1)</f>
        <v>0</v>
      </c>
      <c r="H998" s="290" t="str">
        <f>IF(G998,_xlfn.XLOOKUP(F998,Tabla6[Id Riesgo],Tabla6[DESCRIPCIÓN DEL RIESGO],FALSE,1),"")</f>
        <v/>
      </c>
      <c r="I998" s="327" t="str">
        <f>_xlfn.XLOOKUP(Tabla135[[#This Row],[Id Riesgo]],Tabla13[Id Riesgo],Tabla13[Probabilidad])</f>
        <v/>
      </c>
      <c r="J998" s="327" t="str">
        <f>_xlfn.XLOOKUP(Tabla135[[#This Row],[Id Riesgo]],Tabla13[Id Riesgo],Tabla13[Porcentaje Impacto],"",1)</f>
        <v/>
      </c>
      <c r="K998" s="311">
        <v>7</v>
      </c>
      <c r="L998" s="314"/>
      <c r="M998" s="314"/>
      <c r="N998" s="314"/>
      <c r="O998" s="295"/>
      <c r="P998" s="314"/>
      <c r="Q998" s="328" t="str">
        <f>_xlfn.TEXTJOIN(" ",TRUE,Tabla135[[#This Row],[Actividad - Acción ¿Qué?
Inicia con verbo]],Tabla135[[#This Row],[Complemento
(Observaciones o desviaciones)]])</f>
        <v/>
      </c>
      <c r="R998" s="295"/>
      <c r="S998" s="327" t="str">
        <f>_xlfn.XLOOKUP(Tabla135[[#This Row],[Tipo de control]],Tabla7[Tipo de control],Tabla7[Peso],"",1)</f>
        <v/>
      </c>
      <c r="T998" s="290" t="str">
        <f>_xlfn.XLOOKUP(Tabla135[[#This Row],[Tipo de control]],Tabla7[Tipo de control],Tabla7[Afectación matriz],"",1)</f>
        <v/>
      </c>
      <c r="U998" s="295"/>
      <c r="V998" s="327" t="str">
        <f>_xlfn.XLOOKUP(Tabla135[[#This Row],[Implementación]],Tabla11[Implementación],Tabla11[Peso],"",1)</f>
        <v/>
      </c>
      <c r="W998" s="295"/>
      <c r="X998" s="295"/>
      <c r="Y998" s="295"/>
      <c r="Z998" s="295"/>
      <c r="AA998" s="310" t="str">
        <f>IFERROR(Tabla135[[#This Row],[Peso del control]]+Tabla135[[#This Row],[Peso de la implementación]],"")</f>
        <v/>
      </c>
      <c r="AB998" s="310" t="str" cm="1">
        <f t="array" ref="AB998">IFERROR(IF(Tabla135[[#This Row],[Registro diligenciado]]=TRUE,_xlfn.IFS(AND(Tabla135[[#This Row],[No. de Control]]=1,Tabla135[[#This Row],[Desplazamiento en la Matriz]]="Probabilidad"),D998-(D998*Tabla135[[#This Row],[Valor del control]]),AND(Tabla135[[#This Row],[No. de Control]]&gt;1,Tabla135[[#This Row],[Desplazamiento en la Matriz]]="Probabilidad"),AB997-(AB997*Tabla135[[#This Row],[Valor del control]]),AND(Tabla135[[#This Row],[No. de Control]]=1,Tabla135[[#This Row],[Desplazamiento en la Matriz]]="Impacto"),D998,AND(Tabla135[[#This Row],[No. de Control]]&gt;1,Tabla135[[#This Row],[Desplazamiento en la Matriz]]="Impacto"),AB997),""),"")</f>
        <v/>
      </c>
      <c r="AC998" s="310" t="str" cm="1">
        <f t="array" ref="AC998">IFERROR(IF(Tabla135[[#This Row],[Registro diligenciado]]=TRUE,_xlfn.IFS(AND(Tabla135[[#This Row],[No. de Control]]=1,Tabla135[[#This Row],[Desplazamiento en la Matriz]]="Impacto"),E998-(E998*Tabla135[[#This Row],[Valor del control]]),AND(Tabla135[[#This Row],[No. de Control]]&gt;1,Tabla135[[#This Row],[Desplazamiento en la Matriz]]="Impacto"),AC997-(AC997*Tabla135[[#This Row],[Valor del control]]),AND(Tabla135[[#This Row],[No. de Control]]=1,Tabla135[[#This Row],[Desplazamiento en la Matriz]]="Probabilidad"),E998,AND(Tabla135[[#This Row],[No. de Control]]&gt;1,Tabla135[[#This Row],[Desplazamiento en la Matriz]]="Probabilidad"),AC997),""),"")</f>
        <v/>
      </c>
      <c r="AD998" s="310">
        <f>IFERROR(_xlfn.MINIFS(Tabla135[Probabilidad residual],Tabla135[Id Riesgo],Tabla135[[#This Row],[Id Riesgo]]),"")</f>
        <v>0</v>
      </c>
      <c r="AE998" s="310">
        <f>IFERROR(_xlfn.MINIFS(Tabla135[Impacto residual],Tabla135[Id Riesgo],Tabla135[[#This Row],[Id Riesgo]]),"")</f>
        <v>0</v>
      </c>
      <c r="AF998" s="310" t="str" cm="1">
        <f t="array" ref="AF9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8" s="310" t="str" cm="1">
        <f t="array" ref="AG9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8" s="213"/>
      <c r="AJ998" s="801">
        <f>_xlfn.MINIFS(Tabla135[Probabilidad residual],Tabla135[Id Riesgo],Tabla135[[#This Row],[Id Riesgo]])</f>
        <v>0</v>
      </c>
      <c r="AK998" s="801">
        <f>_xlfn.MINIFS(Tabla135[Impacto residual],Tabla135[Id Riesgo],Tabla135[[#This Row],[Id Riesgo]])</f>
        <v>0</v>
      </c>
      <c r="AL998" s="801"/>
      <c r="AM998" s="801"/>
      <c r="AN998" s="213"/>
      <c r="AO998" s="213"/>
      <c r="AP998" s="213"/>
      <c r="AQ998" s="213"/>
      <c r="AR998" s="213"/>
      <c r="AS998" s="213"/>
      <c r="AT998" s="213"/>
      <c r="AU998" s="213"/>
      <c r="AV998" s="213"/>
      <c r="AW998" s="213"/>
      <c r="AX998" s="213"/>
      <c r="AY998" s="213"/>
    </row>
    <row r="999" spans="1:51" ht="14.6" x14ac:dyDescent="0.4">
      <c r="A999" s="783" t="str">
        <f>Tabla135[[#This Row],[Id Riesgo]]</f>
        <v>RC99</v>
      </c>
      <c r="B999" s="784" t="str">
        <f>Tabla135[[#This Row],[Riesgo]]</f>
        <v/>
      </c>
      <c r="C999" s="776" t="b">
        <f>Tabla135[[#This Row],[Identificado en paso 1 y 2?]]</f>
        <v>0</v>
      </c>
      <c r="D999" s="801" t="str">
        <f>_xlfn.XLOOKUP(Tabla135[[#This Row],[Id Riesgo]],Tabla13[Id Riesgo],Tabla13[Probabilidad],"",1)</f>
        <v/>
      </c>
      <c r="E999" s="801" t="str">
        <f>IF(C999=TRUE,_xlfn.XLOOKUP(Tabla135[[#This Row],[Id Riesgo]],Tabla13[Id Riesgo],Tabla13[Porcentaje Impacto],"",1),"")</f>
        <v/>
      </c>
      <c r="F999" s="290" t="str">
        <f t="shared" si="98"/>
        <v>RC99</v>
      </c>
      <c r="G999" s="414" t="b">
        <f>_xlfn.XLOOKUP(F999,Tabla13[Id Riesgo],Tabla13[Registro diligenciado],FALSE,1)</f>
        <v>0</v>
      </c>
      <c r="H999" s="290" t="str">
        <f>IF(G999,_xlfn.XLOOKUP(F999,Tabla6[Id Riesgo],Tabla6[DESCRIPCIÓN DEL RIESGO],FALSE,1),"")</f>
        <v/>
      </c>
      <c r="I999" s="327" t="str">
        <f>_xlfn.XLOOKUP(Tabla135[[#This Row],[Id Riesgo]],Tabla13[Id Riesgo],Tabla13[Probabilidad])</f>
        <v/>
      </c>
      <c r="J999" s="327" t="str">
        <f>_xlfn.XLOOKUP(Tabla135[[#This Row],[Id Riesgo]],Tabla13[Id Riesgo],Tabla13[Porcentaje Impacto],"",1)</f>
        <v/>
      </c>
      <c r="K999" s="311">
        <v>8</v>
      </c>
      <c r="L999" s="314"/>
      <c r="M999" s="314"/>
      <c r="N999" s="314"/>
      <c r="O999" s="295"/>
      <c r="P999" s="314"/>
      <c r="Q999" s="328" t="str">
        <f>_xlfn.TEXTJOIN(" ",TRUE,Tabla135[[#This Row],[Actividad - Acción ¿Qué?
Inicia con verbo]],Tabla135[[#This Row],[Complemento
(Observaciones o desviaciones)]])</f>
        <v/>
      </c>
      <c r="R999" s="295"/>
      <c r="S999" s="327" t="str">
        <f>_xlfn.XLOOKUP(Tabla135[[#This Row],[Tipo de control]],Tabla7[Tipo de control],Tabla7[Peso],"",1)</f>
        <v/>
      </c>
      <c r="T999" s="290" t="str">
        <f>_xlfn.XLOOKUP(Tabla135[[#This Row],[Tipo de control]],Tabla7[Tipo de control],Tabla7[Afectación matriz],"",1)</f>
        <v/>
      </c>
      <c r="U999" s="295"/>
      <c r="V999" s="327" t="str">
        <f>_xlfn.XLOOKUP(Tabla135[[#This Row],[Implementación]],Tabla11[Implementación],Tabla11[Peso],"",1)</f>
        <v/>
      </c>
      <c r="W999" s="295"/>
      <c r="X999" s="295"/>
      <c r="Y999" s="295"/>
      <c r="Z999" s="295"/>
      <c r="AA999" s="310" t="str">
        <f>IFERROR(Tabla135[[#This Row],[Peso del control]]+Tabla135[[#This Row],[Peso de la implementación]],"")</f>
        <v/>
      </c>
      <c r="AB999" s="310" t="str" cm="1">
        <f t="array" ref="AB999">IFERROR(IF(Tabla135[[#This Row],[Registro diligenciado]]=TRUE,_xlfn.IFS(AND(Tabla135[[#This Row],[No. de Control]]=1,Tabla135[[#This Row],[Desplazamiento en la Matriz]]="Probabilidad"),D999-(D999*Tabla135[[#This Row],[Valor del control]]),AND(Tabla135[[#This Row],[No. de Control]]&gt;1,Tabla135[[#This Row],[Desplazamiento en la Matriz]]="Probabilidad"),AB998-(AB998*Tabla135[[#This Row],[Valor del control]]),AND(Tabla135[[#This Row],[No. de Control]]=1,Tabla135[[#This Row],[Desplazamiento en la Matriz]]="Impacto"),D999,AND(Tabla135[[#This Row],[No. de Control]]&gt;1,Tabla135[[#This Row],[Desplazamiento en la Matriz]]="Impacto"),AB998),""),"")</f>
        <v/>
      </c>
      <c r="AC999" s="310" t="str" cm="1">
        <f t="array" ref="AC999">IFERROR(IF(Tabla135[[#This Row],[Registro diligenciado]]=TRUE,_xlfn.IFS(AND(Tabla135[[#This Row],[No. de Control]]=1,Tabla135[[#This Row],[Desplazamiento en la Matriz]]="Impacto"),E999-(E999*Tabla135[[#This Row],[Valor del control]]),AND(Tabla135[[#This Row],[No. de Control]]&gt;1,Tabla135[[#This Row],[Desplazamiento en la Matriz]]="Impacto"),AC998-(AC998*Tabla135[[#This Row],[Valor del control]]),AND(Tabla135[[#This Row],[No. de Control]]=1,Tabla135[[#This Row],[Desplazamiento en la Matriz]]="Probabilidad"),E999,AND(Tabla135[[#This Row],[No. de Control]]&gt;1,Tabla135[[#This Row],[Desplazamiento en la Matriz]]="Probabilidad"),AC998),""),"")</f>
        <v/>
      </c>
      <c r="AD999" s="310">
        <f>IFERROR(_xlfn.MINIFS(Tabla135[Probabilidad residual],Tabla135[Id Riesgo],Tabla135[[#This Row],[Id Riesgo]]),"")</f>
        <v>0</v>
      </c>
      <c r="AE999" s="310">
        <f>IFERROR(_xlfn.MINIFS(Tabla135[Impacto residual],Tabla135[Id Riesgo],Tabla135[[#This Row],[Id Riesgo]]),"")</f>
        <v>0</v>
      </c>
      <c r="AF999" s="310" t="str" cm="1">
        <f t="array" ref="AF9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999" s="310" t="str" cm="1">
        <f t="array" ref="AG9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9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999" s="213"/>
      <c r="AJ999" s="801">
        <f>_xlfn.MINIFS(Tabla135[Probabilidad residual],Tabla135[Id Riesgo],Tabla135[[#This Row],[Id Riesgo]])</f>
        <v>0</v>
      </c>
      <c r="AK999" s="801">
        <f>_xlfn.MINIFS(Tabla135[Impacto residual],Tabla135[Id Riesgo],Tabla135[[#This Row],[Id Riesgo]])</f>
        <v>0</v>
      </c>
      <c r="AL999" s="801"/>
      <c r="AM999" s="801"/>
      <c r="AN999" s="213"/>
      <c r="AO999" s="213"/>
      <c r="AP999" s="213"/>
      <c r="AQ999" s="213"/>
      <c r="AR999" s="213"/>
      <c r="AS999" s="213"/>
      <c r="AT999" s="213"/>
      <c r="AU999" s="213"/>
      <c r="AV999" s="213"/>
      <c r="AW999" s="213"/>
      <c r="AX999" s="213"/>
      <c r="AY999" s="213"/>
    </row>
    <row r="1000" spans="1:51" ht="14.6" x14ac:dyDescent="0.4">
      <c r="A1000" s="783" t="str">
        <f>Tabla135[[#This Row],[Id Riesgo]]</f>
        <v>RC99</v>
      </c>
      <c r="B1000" s="784" t="str">
        <f>Tabla135[[#This Row],[Riesgo]]</f>
        <v/>
      </c>
      <c r="C1000" s="776" t="b">
        <f>Tabla135[[#This Row],[Identificado en paso 1 y 2?]]</f>
        <v>0</v>
      </c>
      <c r="D1000" s="801" t="str">
        <f>_xlfn.XLOOKUP(Tabla135[[#This Row],[Id Riesgo]],Tabla13[Id Riesgo],Tabla13[Probabilidad],"",1)</f>
        <v/>
      </c>
      <c r="E1000" s="801" t="str">
        <f>IF(C1000=TRUE,_xlfn.XLOOKUP(Tabla135[[#This Row],[Id Riesgo]],Tabla13[Id Riesgo],Tabla13[Porcentaje Impacto],"",1),"")</f>
        <v/>
      </c>
      <c r="F1000" s="290" t="str">
        <f t="shared" si="98"/>
        <v>RC99</v>
      </c>
      <c r="G1000" s="414" t="b">
        <f>_xlfn.XLOOKUP(F1000,Tabla13[Id Riesgo],Tabla13[Registro diligenciado],FALSE,1)</f>
        <v>0</v>
      </c>
      <c r="H1000" s="290" t="str">
        <f>IF(G1000,_xlfn.XLOOKUP(F1000,Tabla6[Id Riesgo],Tabla6[DESCRIPCIÓN DEL RIESGO],FALSE,1),"")</f>
        <v/>
      </c>
      <c r="I1000" s="327" t="str">
        <f>_xlfn.XLOOKUP(Tabla135[[#This Row],[Id Riesgo]],Tabla13[Id Riesgo],Tabla13[Probabilidad])</f>
        <v/>
      </c>
      <c r="J1000" s="327" t="str">
        <f>_xlfn.XLOOKUP(Tabla135[[#This Row],[Id Riesgo]],Tabla13[Id Riesgo],Tabla13[Porcentaje Impacto],"",1)</f>
        <v/>
      </c>
      <c r="K1000" s="311">
        <v>9</v>
      </c>
      <c r="L1000" s="314"/>
      <c r="M1000" s="314"/>
      <c r="N1000" s="314"/>
      <c r="O1000" s="295"/>
      <c r="P1000" s="314"/>
      <c r="Q1000" s="328" t="str">
        <f>_xlfn.TEXTJOIN(" ",TRUE,Tabla135[[#This Row],[Actividad - Acción ¿Qué?
Inicia con verbo]],Tabla135[[#This Row],[Complemento
(Observaciones o desviaciones)]])</f>
        <v/>
      </c>
      <c r="R1000" s="295"/>
      <c r="S1000" s="327" t="str">
        <f>_xlfn.XLOOKUP(Tabla135[[#This Row],[Tipo de control]],Tabla7[Tipo de control],Tabla7[Peso],"",1)</f>
        <v/>
      </c>
      <c r="T1000" s="290" t="str">
        <f>_xlfn.XLOOKUP(Tabla135[[#This Row],[Tipo de control]],Tabla7[Tipo de control],Tabla7[Afectación matriz],"",1)</f>
        <v/>
      </c>
      <c r="U1000" s="295"/>
      <c r="V1000" s="327" t="str">
        <f>_xlfn.XLOOKUP(Tabla135[[#This Row],[Implementación]],Tabla11[Implementación],Tabla11[Peso],"",1)</f>
        <v/>
      </c>
      <c r="W1000" s="295"/>
      <c r="X1000" s="295"/>
      <c r="Y1000" s="295"/>
      <c r="Z1000" s="295"/>
      <c r="AA1000" s="310" t="str">
        <f>IFERROR(Tabla135[[#This Row],[Peso del control]]+Tabla135[[#This Row],[Peso de la implementación]],"")</f>
        <v/>
      </c>
      <c r="AB1000" s="310" t="str" cm="1">
        <f t="array" ref="AB1000">IFERROR(IF(Tabla135[[#This Row],[Registro diligenciado]]=TRUE,_xlfn.IFS(AND(Tabla135[[#This Row],[No. de Control]]=1,Tabla135[[#This Row],[Desplazamiento en la Matriz]]="Probabilidad"),D1000-(D1000*Tabla135[[#This Row],[Valor del control]]),AND(Tabla135[[#This Row],[No. de Control]]&gt;1,Tabla135[[#This Row],[Desplazamiento en la Matriz]]="Probabilidad"),AB999-(AB999*Tabla135[[#This Row],[Valor del control]]),AND(Tabla135[[#This Row],[No. de Control]]=1,Tabla135[[#This Row],[Desplazamiento en la Matriz]]="Impacto"),D1000,AND(Tabla135[[#This Row],[No. de Control]]&gt;1,Tabla135[[#This Row],[Desplazamiento en la Matriz]]="Impacto"),AB999),""),"")</f>
        <v/>
      </c>
      <c r="AC1000" s="310" t="str" cm="1">
        <f t="array" ref="AC1000">IFERROR(IF(Tabla135[[#This Row],[Registro diligenciado]]=TRUE,_xlfn.IFS(AND(Tabla135[[#This Row],[No. de Control]]=1,Tabla135[[#This Row],[Desplazamiento en la Matriz]]="Impacto"),E1000-(E1000*Tabla135[[#This Row],[Valor del control]]),AND(Tabla135[[#This Row],[No. de Control]]&gt;1,Tabla135[[#This Row],[Desplazamiento en la Matriz]]="Impacto"),AC999-(AC999*Tabla135[[#This Row],[Valor del control]]),AND(Tabla135[[#This Row],[No. de Control]]=1,Tabla135[[#This Row],[Desplazamiento en la Matriz]]="Probabilidad"),E1000,AND(Tabla135[[#This Row],[No. de Control]]&gt;1,Tabla135[[#This Row],[Desplazamiento en la Matriz]]="Probabilidad"),AC999),""),"")</f>
        <v/>
      </c>
      <c r="AD1000" s="310">
        <f>IFERROR(_xlfn.MINIFS(Tabla135[Probabilidad residual],Tabla135[Id Riesgo],Tabla135[[#This Row],[Id Riesgo]]),"")</f>
        <v>0</v>
      </c>
      <c r="AE1000" s="310">
        <f>IFERROR(_xlfn.MINIFS(Tabla135[Impacto residual],Tabla135[Id Riesgo],Tabla135[[#This Row],[Id Riesgo]]),"")</f>
        <v>0</v>
      </c>
      <c r="AF1000" s="310" t="str" cm="1">
        <f t="array" ref="AF10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0" s="310" t="str" cm="1">
        <f t="array" ref="AG10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0" s="213"/>
      <c r="AJ1000" s="801">
        <f>_xlfn.MINIFS(Tabla135[Probabilidad residual],Tabla135[Id Riesgo],Tabla135[[#This Row],[Id Riesgo]])</f>
        <v>0</v>
      </c>
      <c r="AK1000" s="801">
        <f>_xlfn.MINIFS(Tabla135[Impacto residual],Tabla135[Id Riesgo],Tabla135[[#This Row],[Id Riesgo]])</f>
        <v>0</v>
      </c>
      <c r="AL1000" s="801"/>
      <c r="AM1000" s="801"/>
      <c r="AN1000" s="213"/>
      <c r="AO1000" s="213"/>
      <c r="AP1000" s="213"/>
      <c r="AQ1000" s="213"/>
      <c r="AR1000" s="213"/>
      <c r="AS1000" s="213"/>
      <c r="AT1000" s="213"/>
      <c r="AU1000" s="213"/>
      <c r="AV1000" s="213"/>
      <c r="AW1000" s="213"/>
      <c r="AX1000" s="213"/>
      <c r="AY1000" s="213"/>
    </row>
    <row r="1001" spans="1:51" ht="14.6" x14ac:dyDescent="0.4">
      <c r="A1001" s="783" t="str">
        <f>Tabla135[[#This Row],[Id Riesgo]]</f>
        <v>RC99</v>
      </c>
      <c r="B1001" s="784" t="str">
        <f>Tabla135[[#This Row],[Riesgo]]</f>
        <v/>
      </c>
      <c r="C1001" s="776" t="b">
        <f>Tabla135[[#This Row],[Identificado en paso 1 y 2?]]</f>
        <v>0</v>
      </c>
      <c r="D1001" s="801" t="str">
        <f>_xlfn.XLOOKUP(Tabla135[[#This Row],[Id Riesgo]],Tabla13[Id Riesgo],Tabla13[Probabilidad],"",1)</f>
        <v/>
      </c>
      <c r="E1001" s="801" t="str">
        <f>IF(C1001=TRUE,_xlfn.XLOOKUP(Tabla135[[#This Row],[Id Riesgo]],Tabla13[Id Riesgo],Tabla13[Porcentaje Impacto],"",1),"")</f>
        <v/>
      </c>
      <c r="F1001" s="290" t="str">
        <f t="shared" si="98"/>
        <v>RC99</v>
      </c>
      <c r="G1001" s="414" t="b">
        <f>_xlfn.XLOOKUP(F1001,Tabla13[Id Riesgo],Tabla13[Registro diligenciado],FALSE,1)</f>
        <v>0</v>
      </c>
      <c r="H1001" s="290" t="str">
        <f>IF(G1001,_xlfn.XLOOKUP(F1001,Tabla6[Id Riesgo],Tabla6[DESCRIPCIÓN DEL RIESGO],FALSE,1),"")</f>
        <v/>
      </c>
      <c r="I1001" s="327" t="str">
        <f>_xlfn.XLOOKUP(Tabla135[[#This Row],[Id Riesgo]],Tabla13[Id Riesgo],Tabla13[Probabilidad])</f>
        <v/>
      </c>
      <c r="J1001" s="327" t="str">
        <f>_xlfn.XLOOKUP(Tabla135[[#This Row],[Id Riesgo]],Tabla13[Id Riesgo],Tabla13[Porcentaje Impacto],"",1)</f>
        <v/>
      </c>
      <c r="K1001" s="311">
        <v>10</v>
      </c>
      <c r="L1001" s="314"/>
      <c r="M1001" s="314"/>
      <c r="N1001" s="314"/>
      <c r="O1001" s="295"/>
      <c r="P1001" s="314"/>
      <c r="Q1001" s="328" t="str">
        <f>_xlfn.TEXTJOIN(" ",TRUE,Tabla135[[#This Row],[Actividad - Acción ¿Qué?
Inicia con verbo]],Tabla135[[#This Row],[Complemento
(Observaciones o desviaciones)]])</f>
        <v/>
      </c>
      <c r="R1001" s="295"/>
      <c r="S1001" s="327" t="str">
        <f>_xlfn.XLOOKUP(Tabla135[[#This Row],[Tipo de control]],Tabla7[Tipo de control],Tabla7[Peso],"",1)</f>
        <v/>
      </c>
      <c r="T1001" s="290" t="str">
        <f>_xlfn.XLOOKUP(Tabla135[[#This Row],[Tipo de control]],Tabla7[Tipo de control],Tabla7[Afectación matriz],"",1)</f>
        <v/>
      </c>
      <c r="U1001" s="295"/>
      <c r="V1001" s="327" t="str">
        <f>_xlfn.XLOOKUP(Tabla135[[#This Row],[Implementación]],Tabla11[Implementación],Tabla11[Peso],"",1)</f>
        <v/>
      </c>
      <c r="W1001" s="295"/>
      <c r="X1001" s="295"/>
      <c r="Y1001" s="295"/>
      <c r="Z1001" s="295"/>
      <c r="AA1001" s="310" t="str">
        <f>IFERROR(Tabla135[[#This Row],[Peso del control]]+Tabla135[[#This Row],[Peso de la implementación]],"")</f>
        <v/>
      </c>
      <c r="AB1001" s="310" t="str" cm="1">
        <f t="array" ref="AB1001">IFERROR(IF(Tabla135[[#This Row],[Registro diligenciado]]=TRUE,_xlfn.IFS(AND(Tabla135[[#This Row],[No. de Control]]=1,Tabla135[[#This Row],[Desplazamiento en la Matriz]]="Probabilidad"),D1001-(D1001*Tabla135[[#This Row],[Valor del control]]),AND(Tabla135[[#This Row],[No. de Control]]&gt;1,Tabla135[[#This Row],[Desplazamiento en la Matriz]]="Probabilidad"),AB1000-(AB1000*Tabla135[[#This Row],[Valor del control]]),AND(Tabla135[[#This Row],[No. de Control]]=1,Tabla135[[#This Row],[Desplazamiento en la Matriz]]="Impacto"),D1001,AND(Tabla135[[#This Row],[No. de Control]]&gt;1,Tabla135[[#This Row],[Desplazamiento en la Matriz]]="Impacto"),AB1000),""),"")</f>
        <v/>
      </c>
      <c r="AC1001" s="310" t="str" cm="1">
        <f t="array" ref="AC1001">IFERROR(IF(Tabla135[[#This Row],[Registro diligenciado]]=TRUE,_xlfn.IFS(AND(Tabla135[[#This Row],[No. de Control]]=1,Tabla135[[#This Row],[Desplazamiento en la Matriz]]="Impacto"),E1001-(E1001*Tabla135[[#This Row],[Valor del control]]),AND(Tabla135[[#This Row],[No. de Control]]&gt;1,Tabla135[[#This Row],[Desplazamiento en la Matriz]]="Impacto"),AC1000-(AC1000*Tabla135[[#This Row],[Valor del control]]),AND(Tabla135[[#This Row],[No. de Control]]=1,Tabla135[[#This Row],[Desplazamiento en la Matriz]]="Probabilidad"),E1001,AND(Tabla135[[#This Row],[No. de Control]]&gt;1,Tabla135[[#This Row],[Desplazamiento en la Matriz]]="Probabilidad"),AC1000),""),"")</f>
        <v/>
      </c>
      <c r="AD1001" s="310">
        <f>IFERROR(_xlfn.MINIFS(Tabla135[Probabilidad residual],Tabla135[Id Riesgo],Tabla135[[#This Row],[Id Riesgo]]),"")</f>
        <v>0</v>
      </c>
      <c r="AE1001" s="310">
        <f>IFERROR(_xlfn.MINIFS(Tabla135[Impacto residual],Tabla135[Id Riesgo],Tabla135[[#This Row],[Id Riesgo]]),"")</f>
        <v>0</v>
      </c>
      <c r="AF1001" s="310" t="str" cm="1">
        <f t="array" ref="AF10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1" s="310" t="str" cm="1">
        <f t="array" ref="AG10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1" s="213"/>
      <c r="AJ1001" s="801">
        <f>_xlfn.MINIFS(Tabla135[Probabilidad residual],Tabla135[Id Riesgo],Tabla135[[#This Row],[Id Riesgo]])</f>
        <v>0</v>
      </c>
      <c r="AK1001" s="801">
        <f>_xlfn.MINIFS(Tabla135[Impacto residual],Tabla135[Id Riesgo],Tabla135[[#This Row],[Id Riesgo]])</f>
        <v>0</v>
      </c>
      <c r="AL1001" s="801"/>
      <c r="AM1001" s="801"/>
      <c r="AN1001" s="213"/>
      <c r="AO1001" s="213"/>
      <c r="AP1001" s="213"/>
      <c r="AQ1001" s="213"/>
      <c r="AR1001" s="213"/>
      <c r="AS1001" s="213"/>
      <c r="AT1001" s="213"/>
      <c r="AU1001" s="213"/>
      <c r="AV1001" s="213"/>
      <c r="AW1001" s="213"/>
      <c r="AX1001" s="213"/>
      <c r="AY1001" s="213"/>
    </row>
    <row r="1002" spans="1:51" ht="14.6" x14ac:dyDescent="0.4">
      <c r="A1002" s="783" t="str">
        <f>Tabla135[[#This Row],[Id Riesgo]]</f>
        <v>RC100</v>
      </c>
      <c r="B1002" s="784" t="str">
        <f>Tabla135[[#This Row],[Riesgo]]</f>
        <v/>
      </c>
      <c r="C1002" s="776" t="b">
        <f>Tabla135[[#This Row],[Identificado en paso 1 y 2?]]</f>
        <v>0</v>
      </c>
      <c r="D1002" s="801" t="str">
        <f>_xlfn.XLOOKUP(Tabla135[[#This Row],[Id Riesgo]],Tabla13[Id Riesgo],Tabla13[Probabilidad],"",1)</f>
        <v/>
      </c>
      <c r="E1002" s="801" t="str">
        <f>IF(C1002=TRUE,_xlfn.XLOOKUP(Tabla135[[#This Row],[Id Riesgo]],Tabla13[Id Riesgo],Tabla13[Porcentaje Impacto],"",1),"")</f>
        <v/>
      </c>
      <c r="F1002" s="290" t="s">
        <v>691</v>
      </c>
      <c r="G1002" s="414" t="b">
        <f>_xlfn.XLOOKUP(F1002,Tabla13[Id Riesgo],Tabla13[Registro diligenciado],FALSE,1)</f>
        <v>0</v>
      </c>
      <c r="H1002" s="290" t="str">
        <f>IF(G1002,_xlfn.XLOOKUP(F1002,Tabla6[Id Riesgo],Tabla6[DESCRIPCIÓN DEL RIESGO],FALSE,1),"")</f>
        <v/>
      </c>
      <c r="I1002" s="327" t="str">
        <f>_xlfn.XLOOKUP(Tabla135[[#This Row],[Id Riesgo]],Tabla13[Id Riesgo],Tabla13[Probabilidad])</f>
        <v/>
      </c>
      <c r="J1002" s="327" t="str">
        <f>_xlfn.XLOOKUP(Tabla135[[#This Row],[Id Riesgo]],Tabla13[Id Riesgo],Tabla13[Porcentaje Impacto],"",1)</f>
        <v/>
      </c>
      <c r="K1002" s="311">
        <v>1</v>
      </c>
      <c r="L1002" s="314"/>
      <c r="M1002" s="314"/>
      <c r="N1002" s="314"/>
      <c r="O1002" s="295"/>
      <c r="P1002" s="314"/>
      <c r="Q1002" s="328" t="str">
        <f>_xlfn.TEXTJOIN(" ",TRUE,Tabla135[[#This Row],[Actividad - Acción ¿Qué?
Inicia con verbo]],Tabla135[[#This Row],[Complemento
(Observaciones o desviaciones)]])</f>
        <v/>
      </c>
      <c r="R1002" s="295"/>
      <c r="S1002" s="327" t="str">
        <f>_xlfn.XLOOKUP(Tabla135[[#This Row],[Tipo de control]],Tabla7[Tipo de control],Tabla7[Peso],"",1)</f>
        <v/>
      </c>
      <c r="T1002" s="290" t="str">
        <f>_xlfn.XLOOKUP(Tabla135[[#This Row],[Tipo de control]],Tabla7[Tipo de control],Tabla7[Afectación matriz],"",1)</f>
        <v/>
      </c>
      <c r="U1002" s="295"/>
      <c r="V1002" s="327" t="str">
        <f>_xlfn.XLOOKUP(Tabla135[[#This Row],[Implementación]],Tabla11[Implementación],Tabla11[Peso],"",1)</f>
        <v/>
      </c>
      <c r="W1002" s="295"/>
      <c r="X1002" s="295"/>
      <c r="Y1002" s="295"/>
      <c r="Z1002" s="295"/>
      <c r="AA1002" s="310" t="str">
        <f>IFERROR(Tabla135[[#This Row],[Peso del control]]+Tabla135[[#This Row],[Peso de la implementación]],"")</f>
        <v/>
      </c>
      <c r="AB1002" s="310" t="str" cm="1">
        <f t="array" ref="AB1002">IFERROR(IF(Tabla135[[#This Row],[Registro diligenciado]]=TRUE,_xlfn.IFS(AND(Tabla135[[#This Row],[No. de Control]]=1,Tabla135[[#This Row],[Desplazamiento en la Matriz]]="Probabilidad"),D1002-(D1002*Tabla135[[#This Row],[Valor del control]]),AND(Tabla135[[#This Row],[No. de Control]]&gt;1,Tabla135[[#This Row],[Desplazamiento en la Matriz]]="Probabilidad"),AB1001-(AB1001*Tabla135[[#This Row],[Valor del control]]),AND(Tabla135[[#This Row],[No. de Control]]=1,Tabla135[[#This Row],[Desplazamiento en la Matriz]]="Impacto"),D1002,AND(Tabla135[[#This Row],[No. de Control]]&gt;1,Tabla135[[#This Row],[Desplazamiento en la Matriz]]="Impacto"),AB1001),""),"")</f>
        <v/>
      </c>
      <c r="AC1002" s="310" t="str" cm="1">
        <f t="array" ref="AC1002">IFERROR(IF(Tabla135[[#This Row],[Registro diligenciado]]=TRUE,_xlfn.IFS(AND(Tabla135[[#This Row],[No. de Control]]=1,Tabla135[[#This Row],[Desplazamiento en la Matriz]]="Impacto"),E1002-(E1002*Tabla135[[#This Row],[Valor del control]]),AND(Tabla135[[#This Row],[No. de Control]]&gt;1,Tabla135[[#This Row],[Desplazamiento en la Matriz]]="Impacto"),AC1001-(AC1001*Tabla135[[#This Row],[Valor del control]]),AND(Tabla135[[#This Row],[No. de Control]]=1,Tabla135[[#This Row],[Desplazamiento en la Matriz]]="Probabilidad"),E1002,AND(Tabla135[[#This Row],[No. de Control]]&gt;1,Tabla135[[#This Row],[Desplazamiento en la Matriz]]="Probabilidad"),AC1001),""),"")</f>
        <v/>
      </c>
      <c r="AD1002" s="310">
        <f>IFERROR(_xlfn.MINIFS(Tabla135[Probabilidad residual],Tabla135[Id Riesgo],Tabla135[[#This Row],[Id Riesgo]]),"")</f>
        <v>0</v>
      </c>
      <c r="AE1002" s="310">
        <f>IFERROR(_xlfn.MINIFS(Tabla135[Impacto residual],Tabla135[Id Riesgo],Tabla135[[#This Row],[Id Riesgo]]),"")</f>
        <v>0</v>
      </c>
      <c r="AF1002" s="310" t="str" cm="1">
        <f t="array" ref="AF10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2" s="310" t="str" cm="1">
        <f t="array" ref="AG10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2" s="213"/>
      <c r="AJ1002" s="801">
        <f>_xlfn.MINIFS(Tabla135[Probabilidad residual],Tabla135[Id Riesgo],Tabla135[[#This Row],[Id Riesgo]])</f>
        <v>0</v>
      </c>
      <c r="AK1002" s="801">
        <f>_xlfn.MINIFS(Tabla135[Impacto residual],Tabla135[Id Riesgo],Tabla135[[#This Row],[Id Riesgo]])</f>
        <v>0</v>
      </c>
      <c r="AL1002" s="801" t="str" cm="1">
        <f t="array" ref="AL1002">IFERROR(_xlfn.IFS(AND(AJ1002&gt;=CONFIGURACIÓN!$BF$6,AJ1002&lt;=CONFIGURACIÓN!$BG$6),CONFIGURACIÓN!$BE$6,AND(AJ1002&gt;=CONFIGURACIÓN!$BF$7,AJ1002&lt;=CONFIGURACIÓN!$BG$7),CONFIGURACIÓN!$BE$7,AND(AJ1002&gt;=CONFIGURACIÓN!$BF$8,AJ1002&lt;=CONFIGURACIÓN!$BG$8),CONFIGURACIÓN!$BE$8,AND(AJ1002&gt;=CONFIGURACIÓN!$BF$9,AJ1002&lt;=CONFIGURACIÓN!$BG$9),CONFIGURACIÓN!$BE$9,AND(AJ1002&gt;=CONFIGURACIÓN!$BF$10,AJ1002&lt;=CONFIGURACIÓN!$BG$10),CONFIGURACIÓN!$BE$10),"")</f>
        <v/>
      </c>
      <c r="AM1002" s="801" t="str" cm="1">
        <f t="array" ref="AM1002">IFERROR(_xlfn.IFS(AND(AK1002&gt;=CONFIGURACIÓN!$BJ$6,AK1002&lt;=CONFIGURACIÓN!$BK$6),CONFIGURACIÓN!$BI$6,AND(AK1002&gt;=CONFIGURACIÓN!$BJ$7,AK1002&lt;=CONFIGURACIÓN!$BK$7),CONFIGURACIÓN!$BI$7,AND(AK1002&gt;=CONFIGURACIÓN!$BJ$8,AK1002&lt;=CONFIGURACIÓN!$BK$8),CONFIGURACIÓN!$BI$8,AND(AK1002&gt;=CONFIGURACIÓN!$BJ$9,AK1002&lt;=CONFIGURACIÓN!$BK$9),CONFIGURACIÓN!$BI$9,AND(AK1002&gt;=CONFIGURACIÓN!$BJ$10,AK1002&lt;=CONFIGURACIÓN!$BK$10),CONFIGURACIÓN!$BI$10),"")</f>
        <v/>
      </c>
      <c r="AN1002" s="213"/>
      <c r="AO1002" s="213"/>
      <c r="AP1002" s="213"/>
      <c r="AQ1002" s="213"/>
      <c r="AR1002" s="213"/>
      <c r="AS1002" s="213"/>
      <c r="AT1002" s="213"/>
      <c r="AU1002" s="213"/>
      <c r="AV1002" s="213"/>
      <c r="AW1002" s="213"/>
      <c r="AX1002" s="213"/>
      <c r="AY1002" s="213"/>
    </row>
    <row r="1003" spans="1:51" ht="14.6" x14ac:dyDescent="0.4">
      <c r="A1003" s="783" t="str">
        <f>Tabla135[[#This Row],[Id Riesgo]]</f>
        <v>RC100</v>
      </c>
      <c r="B1003" s="784" t="str">
        <f>Tabla135[[#This Row],[Riesgo]]</f>
        <v/>
      </c>
      <c r="C1003" s="776" t="b">
        <f>Tabla135[[#This Row],[Identificado en paso 1 y 2?]]</f>
        <v>0</v>
      </c>
      <c r="D1003" s="801" t="str">
        <f>_xlfn.XLOOKUP(Tabla135[[#This Row],[Id Riesgo]],Tabla13[Id Riesgo],Tabla13[Probabilidad],"",1)</f>
        <v/>
      </c>
      <c r="E1003" s="801" t="str">
        <f>IF(C1003=TRUE,_xlfn.XLOOKUP(Tabla135[[#This Row],[Id Riesgo]],Tabla13[Id Riesgo],Tabla13[Porcentaje Impacto],"",1),"")</f>
        <v/>
      </c>
      <c r="F1003" s="290" t="str">
        <f t="shared" ref="F1003:F1011" si="99">F1002</f>
        <v>RC100</v>
      </c>
      <c r="G1003" s="414" t="b">
        <f>_xlfn.XLOOKUP(F1003,Tabla13[Id Riesgo],Tabla13[Registro diligenciado],FALSE,1)</f>
        <v>0</v>
      </c>
      <c r="H1003" s="290" t="str">
        <f>IF(G1003,_xlfn.XLOOKUP(F1003,Tabla6[Id Riesgo],Tabla6[DESCRIPCIÓN DEL RIESGO],FALSE,1),"")</f>
        <v/>
      </c>
      <c r="I1003" s="327" t="str">
        <f>_xlfn.XLOOKUP(Tabla135[[#This Row],[Id Riesgo]],Tabla13[Id Riesgo],Tabla13[Probabilidad])</f>
        <v/>
      </c>
      <c r="J1003" s="327" t="str">
        <f>_xlfn.XLOOKUP(Tabla135[[#This Row],[Id Riesgo]],Tabla13[Id Riesgo],Tabla13[Porcentaje Impacto],"",1)</f>
        <v/>
      </c>
      <c r="K1003" s="311">
        <v>2</v>
      </c>
      <c r="L1003" s="314"/>
      <c r="M1003" s="314"/>
      <c r="N1003" s="314"/>
      <c r="O1003" s="295"/>
      <c r="P1003" s="314"/>
      <c r="Q1003" s="328" t="str">
        <f>_xlfn.TEXTJOIN(" ",TRUE,Tabla135[[#This Row],[Actividad - Acción ¿Qué?
Inicia con verbo]],Tabla135[[#This Row],[Complemento
(Observaciones o desviaciones)]])</f>
        <v/>
      </c>
      <c r="R1003" s="295"/>
      <c r="S1003" s="327" t="str">
        <f>_xlfn.XLOOKUP(Tabla135[[#This Row],[Tipo de control]],Tabla7[Tipo de control],Tabla7[Peso],"",1)</f>
        <v/>
      </c>
      <c r="T1003" s="290" t="str">
        <f>_xlfn.XLOOKUP(Tabla135[[#This Row],[Tipo de control]],Tabla7[Tipo de control],Tabla7[Afectación matriz],"",1)</f>
        <v/>
      </c>
      <c r="U1003" s="295"/>
      <c r="V1003" s="327" t="str">
        <f>_xlfn.XLOOKUP(Tabla135[[#This Row],[Implementación]],Tabla11[Implementación],Tabla11[Peso],"",1)</f>
        <v/>
      </c>
      <c r="W1003" s="295"/>
      <c r="X1003" s="295"/>
      <c r="Y1003" s="295"/>
      <c r="Z1003" s="295"/>
      <c r="AA1003" s="310" t="str">
        <f>IFERROR(Tabla135[[#This Row],[Peso del control]]+Tabla135[[#This Row],[Peso de la implementación]],"")</f>
        <v/>
      </c>
      <c r="AB1003" s="310" t="str" cm="1">
        <f t="array" ref="AB1003">IFERROR(IF(Tabla135[[#This Row],[Registro diligenciado]]=TRUE,_xlfn.IFS(AND(Tabla135[[#This Row],[No. de Control]]=1,Tabla135[[#This Row],[Desplazamiento en la Matriz]]="Probabilidad"),D1003-(D1003*Tabla135[[#This Row],[Valor del control]]),AND(Tabla135[[#This Row],[No. de Control]]&gt;1,Tabla135[[#This Row],[Desplazamiento en la Matriz]]="Probabilidad"),AB1002-(AB1002*Tabla135[[#This Row],[Valor del control]]),AND(Tabla135[[#This Row],[No. de Control]]=1,Tabla135[[#This Row],[Desplazamiento en la Matriz]]="Impacto"),D1003,AND(Tabla135[[#This Row],[No. de Control]]&gt;1,Tabla135[[#This Row],[Desplazamiento en la Matriz]]="Impacto"),AB1002),""),"")</f>
        <v/>
      </c>
      <c r="AC1003" s="310" t="str" cm="1">
        <f t="array" ref="AC1003">IFERROR(IF(Tabla135[[#This Row],[Registro diligenciado]]=TRUE,_xlfn.IFS(AND(Tabla135[[#This Row],[No. de Control]]=1,Tabla135[[#This Row],[Desplazamiento en la Matriz]]="Impacto"),E1003-(E1003*Tabla135[[#This Row],[Valor del control]]),AND(Tabla135[[#This Row],[No. de Control]]&gt;1,Tabla135[[#This Row],[Desplazamiento en la Matriz]]="Impacto"),AC1002-(AC1002*Tabla135[[#This Row],[Valor del control]]),AND(Tabla135[[#This Row],[No. de Control]]=1,Tabla135[[#This Row],[Desplazamiento en la Matriz]]="Probabilidad"),E1003,AND(Tabla135[[#This Row],[No. de Control]]&gt;1,Tabla135[[#This Row],[Desplazamiento en la Matriz]]="Probabilidad"),AC1002),""),"")</f>
        <v/>
      </c>
      <c r="AD1003" s="310">
        <f>IFERROR(_xlfn.MINIFS(Tabla135[Probabilidad residual],Tabla135[Id Riesgo],Tabla135[[#This Row],[Id Riesgo]]),"")</f>
        <v>0</v>
      </c>
      <c r="AE1003" s="310">
        <f>IFERROR(_xlfn.MINIFS(Tabla135[Impacto residual],Tabla135[Id Riesgo],Tabla135[[#This Row],[Id Riesgo]]),"")</f>
        <v>0</v>
      </c>
      <c r="AF1003" s="310" t="str" cm="1">
        <f t="array" ref="AF10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3" s="310" t="str" cm="1">
        <f t="array" ref="AG10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3" s="213"/>
      <c r="AJ1003" s="801">
        <f>_xlfn.MINIFS(Tabla135[Probabilidad residual],Tabla135[Id Riesgo],Tabla135[[#This Row],[Id Riesgo]])</f>
        <v>0</v>
      </c>
      <c r="AK1003" s="801">
        <f>_xlfn.MINIFS(Tabla135[Impacto residual],Tabla135[Id Riesgo],Tabla135[[#This Row],[Id Riesgo]])</f>
        <v>0</v>
      </c>
      <c r="AL1003" s="801"/>
      <c r="AM1003" s="801"/>
      <c r="AN1003" s="213"/>
      <c r="AO1003" s="213"/>
      <c r="AP1003" s="213"/>
      <c r="AQ1003" s="213"/>
      <c r="AR1003" s="213"/>
      <c r="AS1003" s="213"/>
      <c r="AT1003" s="213"/>
      <c r="AU1003" s="213"/>
      <c r="AV1003" s="213"/>
      <c r="AW1003" s="213"/>
      <c r="AX1003" s="213"/>
      <c r="AY1003" s="213"/>
    </row>
    <row r="1004" spans="1:51" ht="14.6" x14ac:dyDescent="0.4">
      <c r="A1004" s="783" t="str">
        <f>Tabla135[[#This Row],[Id Riesgo]]</f>
        <v>RC100</v>
      </c>
      <c r="B1004" s="784" t="str">
        <f>Tabla135[[#This Row],[Riesgo]]</f>
        <v/>
      </c>
      <c r="C1004" s="776" t="b">
        <f>Tabla135[[#This Row],[Identificado en paso 1 y 2?]]</f>
        <v>0</v>
      </c>
      <c r="D1004" s="801" t="str">
        <f>_xlfn.XLOOKUP(Tabla135[[#This Row],[Id Riesgo]],Tabla13[Id Riesgo],Tabla13[Probabilidad],"",1)</f>
        <v/>
      </c>
      <c r="E1004" s="801" t="str">
        <f>IF(C1004=TRUE,_xlfn.XLOOKUP(Tabla135[[#This Row],[Id Riesgo]],Tabla13[Id Riesgo],Tabla13[Porcentaje Impacto],"",1),"")</f>
        <v/>
      </c>
      <c r="F1004" s="290" t="str">
        <f t="shared" si="99"/>
        <v>RC100</v>
      </c>
      <c r="G1004" s="414" t="b">
        <f>_xlfn.XLOOKUP(F1004,Tabla13[Id Riesgo],Tabla13[Registro diligenciado],FALSE,1)</f>
        <v>0</v>
      </c>
      <c r="H1004" s="290" t="str">
        <f>IF(G1004,_xlfn.XLOOKUP(F1004,Tabla6[Id Riesgo],Tabla6[DESCRIPCIÓN DEL RIESGO],FALSE,1),"")</f>
        <v/>
      </c>
      <c r="I1004" s="327" t="str">
        <f>_xlfn.XLOOKUP(Tabla135[[#This Row],[Id Riesgo]],Tabla13[Id Riesgo],Tabla13[Probabilidad])</f>
        <v/>
      </c>
      <c r="J1004" s="327" t="str">
        <f>_xlfn.XLOOKUP(Tabla135[[#This Row],[Id Riesgo]],Tabla13[Id Riesgo],Tabla13[Porcentaje Impacto],"",1)</f>
        <v/>
      </c>
      <c r="K1004" s="311">
        <v>3</v>
      </c>
      <c r="L1004" s="314"/>
      <c r="M1004" s="314"/>
      <c r="N1004" s="314"/>
      <c r="O1004" s="295"/>
      <c r="P1004" s="314"/>
      <c r="Q1004" s="328" t="str">
        <f>_xlfn.TEXTJOIN(" ",TRUE,Tabla135[[#This Row],[Actividad - Acción ¿Qué?
Inicia con verbo]],Tabla135[[#This Row],[Complemento
(Observaciones o desviaciones)]])</f>
        <v/>
      </c>
      <c r="R1004" s="295"/>
      <c r="S1004" s="327" t="str">
        <f>_xlfn.XLOOKUP(Tabla135[[#This Row],[Tipo de control]],Tabla7[Tipo de control],Tabla7[Peso],"",1)</f>
        <v/>
      </c>
      <c r="T1004" s="290" t="str">
        <f>_xlfn.XLOOKUP(Tabla135[[#This Row],[Tipo de control]],Tabla7[Tipo de control],Tabla7[Afectación matriz],"",1)</f>
        <v/>
      </c>
      <c r="U1004" s="295"/>
      <c r="V1004" s="327" t="str">
        <f>_xlfn.XLOOKUP(Tabla135[[#This Row],[Implementación]],Tabla11[Implementación],Tabla11[Peso],"",1)</f>
        <v/>
      </c>
      <c r="W1004" s="295"/>
      <c r="X1004" s="295"/>
      <c r="Y1004" s="295"/>
      <c r="Z1004" s="295"/>
      <c r="AA1004" s="310" t="str">
        <f>IFERROR(Tabla135[[#This Row],[Peso del control]]+Tabla135[[#This Row],[Peso de la implementación]],"")</f>
        <v/>
      </c>
      <c r="AB1004" s="310" t="str" cm="1">
        <f t="array" ref="AB1004">IFERROR(IF(Tabla135[[#This Row],[Registro diligenciado]]=TRUE,_xlfn.IFS(AND(Tabla135[[#This Row],[No. de Control]]=1,Tabla135[[#This Row],[Desplazamiento en la Matriz]]="Probabilidad"),D1004-(D1004*Tabla135[[#This Row],[Valor del control]]),AND(Tabla135[[#This Row],[No. de Control]]&gt;1,Tabla135[[#This Row],[Desplazamiento en la Matriz]]="Probabilidad"),AB1003-(AB1003*Tabla135[[#This Row],[Valor del control]]),AND(Tabla135[[#This Row],[No. de Control]]=1,Tabla135[[#This Row],[Desplazamiento en la Matriz]]="Impacto"),D1004,AND(Tabla135[[#This Row],[No. de Control]]&gt;1,Tabla135[[#This Row],[Desplazamiento en la Matriz]]="Impacto"),AB1003),""),"")</f>
        <v/>
      </c>
      <c r="AC1004" s="310" t="str" cm="1">
        <f t="array" ref="AC1004">IFERROR(IF(Tabla135[[#This Row],[Registro diligenciado]]=TRUE,_xlfn.IFS(AND(Tabla135[[#This Row],[No. de Control]]=1,Tabla135[[#This Row],[Desplazamiento en la Matriz]]="Impacto"),E1004-(E1004*Tabla135[[#This Row],[Valor del control]]),AND(Tabla135[[#This Row],[No. de Control]]&gt;1,Tabla135[[#This Row],[Desplazamiento en la Matriz]]="Impacto"),AC1003-(AC1003*Tabla135[[#This Row],[Valor del control]]),AND(Tabla135[[#This Row],[No. de Control]]=1,Tabla135[[#This Row],[Desplazamiento en la Matriz]]="Probabilidad"),E1004,AND(Tabla135[[#This Row],[No. de Control]]&gt;1,Tabla135[[#This Row],[Desplazamiento en la Matriz]]="Probabilidad"),AC1003),""),"")</f>
        <v/>
      </c>
      <c r="AD1004" s="310">
        <f>IFERROR(_xlfn.MINIFS(Tabla135[Probabilidad residual],Tabla135[Id Riesgo],Tabla135[[#This Row],[Id Riesgo]]),"")</f>
        <v>0</v>
      </c>
      <c r="AE1004" s="310">
        <f>IFERROR(_xlfn.MINIFS(Tabla135[Impacto residual],Tabla135[Id Riesgo],Tabla135[[#This Row],[Id Riesgo]]),"")</f>
        <v>0</v>
      </c>
      <c r="AF1004" s="310" t="str" cm="1">
        <f t="array" ref="AF10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4" s="310" t="str" cm="1">
        <f t="array" ref="AG10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4" s="213"/>
      <c r="AJ1004" s="801">
        <f>_xlfn.MINIFS(Tabla135[Probabilidad residual],Tabla135[Id Riesgo],Tabla135[[#This Row],[Id Riesgo]])</f>
        <v>0</v>
      </c>
      <c r="AK1004" s="801">
        <f>_xlfn.MINIFS(Tabla135[Impacto residual],Tabla135[Id Riesgo],Tabla135[[#This Row],[Id Riesgo]])</f>
        <v>0</v>
      </c>
      <c r="AL1004" s="801"/>
      <c r="AM1004" s="801"/>
      <c r="AN1004" s="213"/>
      <c r="AO1004" s="213"/>
      <c r="AP1004" s="213"/>
      <c r="AQ1004" s="213"/>
      <c r="AR1004" s="213"/>
      <c r="AS1004" s="213"/>
      <c r="AT1004" s="213"/>
      <c r="AU1004" s="213"/>
      <c r="AV1004" s="213"/>
      <c r="AW1004" s="213"/>
      <c r="AX1004" s="213"/>
      <c r="AY1004" s="213"/>
    </row>
    <row r="1005" spans="1:51" ht="14.6" x14ac:dyDescent="0.4">
      <c r="A1005" s="783" t="str">
        <f>Tabla135[[#This Row],[Id Riesgo]]</f>
        <v>RC100</v>
      </c>
      <c r="B1005" s="784" t="str">
        <f>Tabla135[[#This Row],[Riesgo]]</f>
        <v/>
      </c>
      <c r="C1005" s="776" t="b">
        <f>Tabla135[[#This Row],[Identificado en paso 1 y 2?]]</f>
        <v>0</v>
      </c>
      <c r="D1005" s="801" t="str">
        <f>_xlfn.XLOOKUP(Tabla135[[#This Row],[Id Riesgo]],Tabla13[Id Riesgo],Tabla13[Probabilidad],"",1)</f>
        <v/>
      </c>
      <c r="E1005" s="801" t="str">
        <f>IF(C1005=TRUE,_xlfn.XLOOKUP(Tabla135[[#This Row],[Id Riesgo]],Tabla13[Id Riesgo],Tabla13[Porcentaje Impacto],"",1),"")</f>
        <v/>
      </c>
      <c r="F1005" s="290" t="str">
        <f t="shared" si="99"/>
        <v>RC100</v>
      </c>
      <c r="G1005" s="414" t="b">
        <f>_xlfn.XLOOKUP(F1005,Tabla13[Id Riesgo],Tabla13[Registro diligenciado],FALSE,1)</f>
        <v>0</v>
      </c>
      <c r="H1005" s="290" t="str">
        <f>IF(G1005,_xlfn.XLOOKUP(F1005,Tabla6[Id Riesgo],Tabla6[DESCRIPCIÓN DEL RIESGO],FALSE,1),"")</f>
        <v/>
      </c>
      <c r="I1005" s="327" t="str">
        <f>_xlfn.XLOOKUP(Tabla135[[#This Row],[Id Riesgo]],Tabla13[Id Riesgo],Tabla13[Probabilidad])</f>
        <v/>
      </c>
      <c r="J1005" s="327" t="str">
        <f>_xlfn.XLOOKUP(Tabla135[[#This Row],[Id Riesgo]],Tabla13[Id Riesgo],Tabla13[Porcentaje Impacto],"",1)</f>
        <v/>
      </c>
      <c r="K1005" s="311">
        <v>4</v>
      </c>
      <c r="L1005" s="314"/>
      <c r="M1005" s="314"/>
      <c r="N1005" s="314"/>
      <c r="O1005" s="295"/>
      <c r="P1005" s="314"/>
      <c r="Q1005" s="328" t="str">
        <f>_xlfn.TEXTJOIN(" ",TRUE,Tabla135[[#This Row],[Actividad - Acción ¿Qué?
Inicia con verbo]],Tabla135[[#This Row],[Complemento
(Observaciones o desviaciones)]])</f>
        <v/>
      </c>
      <c r="R1005" s="295"/>
      <c r="S1005" s="327" t="str">
        <f>_xlfn.XLOOKUP(Tabla135[[#This Row],[Tipo de control]],Tabla7[Tipo de control],Tabla7[Peso],"",1)</f>
        <v/>
      </c>
      <c r="T1005" s="290" t="str">
        <f>_xlfn.XLOOKUP(Tabla135[[#This Row],[Tipo de control]],Tabla7[Tipo de control],Tabla7[Afectación matriz],"",1)</f>
        <v/>
      </c>
      <c r="U1005" s="295"/>
      <c r="V1005" s="327" t="str">
        <f>_xlfn.XLOOKUP(Tabla135[[#This Row],[Implementación]],Tabla11[Implementación],Tabla11[Peso],"",1)</f>
        <v/>
      </c>
      <c r="W1005" s="295"/>
      <c r="X1005" s="295"/>
      <c r="Y1005" s="295"/>
      <c r="Z1005" s="295"/>
      <c r="AA1005" s="310" t="str">
        <f>IFERROR(Tabla135[[#This Row],[Peso del control]]+Tabla135[[#This Row],[Peso de la implementación]],"")</f>
        <v/>
      </c>
      <c r="AB1005" s="310" t="str" cm="1">
        <f t="array" ref="AB1005">IFERROR(IF(Tabla135[[#This Row],[Registro diligenciado]]=TRUE,_xlfn.IFS(AND(Tabla135[[#This Row],[No. de Control]]=1,Tabla135[[#This Row],[Desplazamiento en la Matriz]]="Probabilidad"),D1005-(D1005*Tabla135[[#This Row],[Valor del control]]),AND(Tabla135[[#This Row],[No. de Control]]&gt;1,Tabla135[[#This Row],[Desplazamiento en la Matriz]]="Probabilidad"),AB1004-(AB1004*Tabla135[[#This Row],[Valor del control]]),AND(Tabla135[[#This Row],[No. de Control]]=1,Tabla135[[#This Row],[Desplazamiento en la Matriz]]="Impacto"),D1005,AND(Tabla135[[#This Row],[No. de Control]]&gt;1,Tabla135[[#This Row],[Desplazamiento en la Matriz]]="Impacto"),AB1004),""),"")</f>
        <v/>
      </c>
      <c r="AC1005" s="310" t="str" cm="1">
        <f t="array" ref="AC1005">IFERROR(IF(Tabla135[[#This Row],[Registro diligenciado]]=TRUE,_xlfn.IFS(AND(Tabla135[[#This Row],[No. de Control]]=1,Tabla135[[#This Row],[Desplazamiento en la Matriz]]="Impacto"),E1005-(E1005*Tabla135[[#This Row],[Valor del control]]),AND(Tabla135[[#This Row],[No. de Control]]&gt;1,Tabla135[[#This Row],[Desplazamiento en la Matriz]]="Impacto"),AC1004-(AC1004*Tabla135[[#This Row],[Valor del control]]),AND(Tabla135[[#This Row],[No. de Control]]=1,Tabla135[[#This Row],[Desplazamiento en la Matriz]]="Probabilidad"),E1005,AND(Tabla135[[#This Row],[No. de Control]]&gt;1,Tabla135[[#This Row],[Desplazamiento en la Matriz]]="Probabilidad"),AC1004),""),"")</f>
        <v/>
      </c>
      <c r="AD1005" s="310">
        <f>IFERROR(_xlfn.MINIFS(Tabla135[Probabilidad residual],Tabla135[Id Riesgo],Tabla135[[#This Row],[Id Riesgo]]),"")</f>
        <v>0</v>
      </c>
      <c r="AE1005" s="310">
        <f>IFERROR(_xlfn.MINIFS(Tabla135[Impacto residual],Tabla135[Id Riesgo],Tabla135[[#This Row],[Id Riesgo]]),"")</f>
        <v>0</v>
      </c>
      <c r="AF1005" s="310" t="str" cm="1">
        <f t="array" ref="AF10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5" s="310" t="str" cm="1">
        <f t="array" ref="AG10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5" s="213"/>
      <c r="AJ1005" s="801">
        <f>_xlfn.MINIFS(Tabla135[Probabilidad residual],Tabla135[Id Riesgo],Tabla135[[#This Row],[Id Riesgo]])</f>
        <v>0</v>
      </c>
      <c r="AK1005" s="801">
        <f>_xlfn.MINIFS(Tabla135[Impacto residual],Tabla135[Id Riesgo],Tabla135[[#This Row],[Id Riesgo]])</f>
        <v>0</v>
      </c>
      <c r="AL1005" s="801"/>
      <c r="AM1005" s="801"/>
      <c r="AN1005" s="213"/>
      <c r="AO1005" s="213"/>
      <c r="AP1005" s="213"/>
      <c r="AQ1005" s="213"/>
      <c r="AR1005" s="213"/>
      <c r="AS1005" s="213"/>
      <c r="AT1005" s="213"/>
      <c r="AU1005" s="213"/>
      <c r="AV1005" s="213"/>
      <c r="AW1005" s="213"/>
      <c r="AX1005" s="213"/>
      <c r="AY1005" s="213"/>
    </row>
    <row r="1006" spans="1:51" ht="14.6" x14ac:dyDescent="0.4">
      <c r="A1006" s="783" t="str">
        <f>Tabla135[[#This Row],[Id Riesgo]]</f>
        <v>RC100</v>
      </c>
      <c r="B1006" s="784" t="str">
        <f>Tabla135[[#This Row],[Riesgo]]</f>
        <v/>
      </c>
      <c r="C1006" s="776" t="b">
        <f>Tabla135[[#This Row],[Identificado en paso 1 y 2?]]</f>
        <v>0</v>
      </c>
      <c r="D1006" s="801" t="str">
        <f>_xlfn.XLOOKUP(Tabla135[[#This Row],[Id Riesgo]],Tabla13[Id Riesgo],Tabla13[Probabilidad],"",1)</f>
        <v/>
      </c>
      <c r="E1006" s="801" t="str">
        <f>IF(C1006=TRUE,_xlfn.XLOOKUP(Tabla135[[#This Row],[Id Riesgo]],Tabla13[Id Riesgo],Tabla13[Porcentaje Impacto],"",1),"")</f>
        <v/>
      </c>
      <c r="F1006" s="290" t="str">
        <f t="shared" si="99"/>
        <v>RC100</v>
      </c>
      <c r="G1006" s="414" t="b">
        <f>_xlfn.XLOOKUP(F1006,Tabla13[Id Riesgo],Tabla13[Registro diligenciado],FALSE,1)</f>
        <v>0</v>
      </c>
      <c r="H1006" s="290" t="str">
        <f>IF(G1006,_xlfn.XLOOKUP(F1006,Tabla6[Id Riesgo],Tabla6[DESCRIPCIÓN DEL RIESGO],FALSE,1),"")</f>
        <v/>
      </c>
      <c r="I1006" s="327" t="str">
        <f>_xlfn.XLOOKUP(Tabla135[[#This Row],[Id Riesgo]],Tabla13[Id Riesgo],Tabla13[Probabilidad])</f>
        <v/>
      </c>
      <c r="J1006" s="327" t="str">
        <f>_xlfn.XLOOKUP(Tabla135[[#This Row],[Id Riesgo]],Tabla13[Id Riesgo],Tabla13[Porcentaje Impacto],"",1)</f>
        <v/>
      </c>
      <c r="K1006" s="311">
        <v>5</v>
      </c>
      <c r="L1006" s="314"/>
      <c r="M1006" s="314"/>
      <c r="N1006" s="314"/>
      <c r="O1006" s="295"/>
      <c r="P1006" s="314"/>
      <c r="Q1006" s="328" t="str">
        <f>_xlfn.TEXTJOIN(" ",TRUE,Tabla135[[#This Row],[Actividad - Acción ¿Qué?
Inicia con verbo]],Tabla135[[#This Row],[Complemento
(Observaciones o desviaciones)]])</f>
        <v/>
      </c>
      <c r="R1006" s="295"/>
      <c r="S1006" s="327" t="str">
        <f>_xlfn.XLOOKUP(Tabla135[[#This Row],[Tipo de control]],Tabla7[Tipo de control],Tabla7[Peso],"",1)</f>
        <v/>
      </c>
      <c r="T1006" s="290" t="str">
        <f>_xlfn.XLOOKUP(Tabla135[[#This Row],[Tipo de control]],Tabla7[Tipo de control],Tabla7[Afectación matriz],"",1)</f>
        <v/>
      </c>
      <c r="U1006" s="295"/>
      <c r="V1006" s="327" t="str">
        <f>_xlfn.XLOOKUP(Tabla135[[#This Row],[Implementación]],Tabla11[Implementación],Tabla11[Peso],"",1)</f>
        <v/>
      </c>
      <c r="W1006" s="295"/>
      <c r="X1006" s="295"/>
      <c r="Y1006" s="295"/>
      <c r="Z1006" s="295"/>
      <c r="AA1006" s="310" t="str">
        <f>IFERROR(Tabla135[[#This Row],[Peso del control]]+Tabla135[[#This Row],[Peso de la implementación]],"")</f>
        <v/>
      </c>
      <c r="AB1006" s="310" t="str" cm="1">
        <f t="array" ref="AB1006">IFERROR(IF(Tabla135[[#This Row],[Registro diligenciado]]=TRUE,_xlfn.IFS(AND(Tabla135[[#This Row],[No. de Control]]=1,Tabla135[[#This Row],[Desplazamiento en la Matriz]]="Probabilidad"),D1006-(D1006*Tabla135[[#This Row],[Valor del control]]),AND(Tabla135[[#This Row],[No. de Control]]&gt;1,Tabla135[[#This Row],[Desplazamiento en la Matriz]]="Probabilidad"),AB1005-(AB1005*Tabla135[[#This Row],[Valor del control]]),AND(Tabla135[[#This Row],[No. de Control]]=1,Tabla135[[#This Row],[Desplazamiento en la Matriz]]="Impacto"),D1006,AND(Tabla135[[#This Row],[No. de Control]]&gt;1,Tabla135[[#This Row],[Desplazamiento en la Matriz]]="Impacto"),AB1005),""),"")</f>
        <v/>
      </c>
      <c r="AC1006" s="310" t="str" cm="1">
        <f t="array" ref="AC1006">IFERROR(IF(Tabla135[[#This Row],[Registro diligenciado]]=TRUE,_xlfn.IFS(AND(Tabla135[[#This Row],[No. de Control]]=1,Tabla135[[#This Row],[Desplazamiento en la Matriz]]="Impacto"),E1006-(E1006*Tabla135[[#This Row],[Valor del control]]),AND(Tabla135[[#This Row],[No. de Control]]&gt;1,Tabla135[[#This Row],[Desplazamiento en la Matriz]]="Impacto"),AC1005-(AC1005*Tabla135[[#This Row],[Valor del control]]),AND(Tabla135[[#This Row],[No. de Control]]=1,Tabla135[[#This Row],[Desplazamiento en la Matriz]]="Probabilidad"),E1006,AND(Tabla135[[#This Row],[No. de Control]]&gt;1,Tabla135[[#This Row],[Desplazamiento en la Matriz]]="Probabilidad"),AC1005),""),"")</f>
        <v/>
      </c>
      <c r="AD1006" s="310">
        <f>IFERROR(_xlfn.MINIFS(Tabla135[Probabilidad residual],Tabla135[Id Riesgo],Tabla135[[#This Row],[Id Riesgo]]),"")</f>
        <v>0</v>
      </c>
      <c r="AE1006" s="310">
        <f>IFERROR(_xlfn.MINIFS(Tabla135[Impacto residual],Tabla135[Id Riesgo],Tabla135[[#This Row],[Id Riesgo]]),"")</f>
        <v>0</v>
      </c>
      <c r="AF1006" s="310" t="str" cm="1">
        <f t="array" ref="AF10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6" s="310" t="str" cm="1">
        <f t="array" ref="AG10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6" s="213"/>
      <c r="AJ1006" s="801">
        <f>_xlfn.MINIFS(Tabla135[Probabilidad residual],Tabla135[Id Riesgo],Tabla135[[#This Row],[Id Riesgo]])</f>
        <v>0</v>
      </c>
      <c r="AK1006" s="801">
        <f>_xlfn.MINIFS(Tabla135[Impacto residual],Tabla135[Id Riesgo],Tabla135[[#This Row],[Id Riesgo]])</f>
        <v>0</v>
      </c>
      <c r="AL1006" s="801"/>
      <c r="AM1006" s="801"/>
      <c r="AN1006" s="213"/>
      <c r="AO1006" s="213"/>
      <c r="AP1006" s="213"/>
      <c r="AQ1006" s="213"/>
      <c r="AR1006" s="213"/>
      <c r="AS1006" s="213"/>
      <c r="AT1006" s="213"/>
      <c r="AU1006" s="213"/>
      <c r="AV1006" s="213"/>
      <c r="AW1006" s="213"/>
      <c r="AX1006" s="213"/>
      <c r="AY1006" s="213"/>
    </row>
    <row r="1007" spans="1:51" ht="14.6" x14ac:dyDescent="0.4">
      <c r="A1007" s="783" t="str">
        <f>Tabla135[[#This Row],[Id Riesgo]]</f>
        <v>RC100</v>
      </c>
      <c r="B1007" s="784" t="str">
        <f>Tabla135[[#This Row],[Riesgo]]</f>
        <v/>
      </c>
      <c r="C1007" s="776" t="b">
        <f>Tabla135[[#This Row],[Identificado en paso 1 y 2?]]</f>
        <v>0</v>
      </c>
      <c r="D1007" s="801" t="str">
        <f>_xlfn.XLOOKUP(Tabla135[[#This Row],[Id Riesgo]],Tabla13[Id Riesgo],Tabla13[Probabilidad],"",1)</f>
        <v/>
      </c>
      <c r="E1007" s="801" t="str">
        <f>IF(C1007=TRUE,_xlfn.XLOOKUP(Tabla135[[#This Row],[Id Riesgo]],Tabla13[Id Riesgo],Tabla13[Porcentaje Impacto],"",1),"")</f>
        <v/>
      </c>
      <c r="F1007" s="290" t="str">
        <f t="shared" si="99"/>
        <v>RC100</v>
      </c>
      <c r="G1007" s="414" t="b">
        <f>_xlfn.XLOOKUP(F1007,Tabla13[Id Riesgo],Tabla13[Registro diligenciado],FALSE,1)</f>
        <v>0</v>
      </c>
      <c r="H1007" s="290" t="str">
        <f>IF(G1007,_xlfn.XLOOKUP(F1007,Tabla6[Id Riesgo],Tabla6[DESCRIPCIÓN DEL RIESGO],FALSE,1),"")</f>
        <v/>
      </c>
      <c r="I1007" s="327" t="str">
        <f>_xlfn.XLOOKUP(Tabla135[[#This Row],[Id Riesgo]],Tabla13[Id Riesgo],Tabla13[Probabilidad])</f>
        <v/>
      </c>
      <c r="J1007" s="327" t="str">
        <f>_xlfn.XLOOKUP(Tabla135[[#This Row],[Id Riesgo]],Tabla13[Id Riesgo],Tabla13[Porcentaje Impacto],"",1)</f>
        <v/>
      </c>
      <c r="K1007" s="311">
        <v>6</v>
      </c>
      <c r="L1007" s="314"/>
      <c r="M1007" s="314"/>
      <c r="N1007" s="314"/>
      <c r="O1007" s="295"/>
      <c r="P1007" s="314"/>
      <c r="Q1007" s="328" t="str">
        <f>_xlfn.TEXTJOIN(" ",TRUE,Tabla135[[#This Row],[Actividad - Acción ¿Qué?
Inicia con verbo]],Tabla135[[#This Row],[Complemento
(Observaciones o desviaciones)]])</f>
        <v/>
      </c>
      <c r="R1007" s="295"/>
      <c r="S1007" s="327" t="str">
        <f>_xlfn.XLOOKUP(Tabla135[[#This Row],[Tipo de control]],Tabla7[Tipo de control],Tabla7[Peso],"",1)</f>
        <v/>
      </c>
      <c r="T1007" s="290" t="str">
        <f>_xlfn.XLOOKUP(Tabla135[[#This Row],[Tipo de control]],Tabla7[Tipo de control],Tabla7[Afectación matriz],"",1)</f>
        <v/>
      </c>
      <c r="U1007" s="295"/>
      <c r="V1007" s="327" t="str">
        <f>_xlfn.XLOOKUP(Tabla135[[#This Row],[Implementación]],Tabla11[Implementación],Tabla11[Peso],"",1)</f>
        <v/>
      </c>
      <c r="W1007" s="295"/>
      <c r="X1007" s="295"/>
      <c r="Y1007" s="295"/>
      <c r="Z1007" s="295"/>
      <c r="AA1007" s="310" t="str">
        <f>IFERROR(Tabla135[[#This Row],[Peso del control]]+Tabla135[[#This Row],[Peso de la implementación]],"")</f>
        <v/>
      </c>
      <c r="AB1007" s="310" t="str" cm="1">
        <f t="array" ref="AB1007">IFERROR(IF(Tabla135[[#This Row],[Registro diligenciado]]=TRUE,_xlfn.IFS(AND(Tabla135[[#This Row],[No. de Control]]=1,Tabla135[[#This Row],[Desplazamiento en la Matriz]]="Probabilidad"),D1007-(D1007*Tabla135[[#This Row],[Valor del control]]),AND(Tabla135[[#This Row],[No. de Control]]&gt;1,Tabla135[[#This Row],[Desplazamiento en la Matriz]]="Probabilidad"),AB1006-(AB1006*Tabla135[[#This Row],[Valor del control]]),AND(Tabla135[[#This Row],[No. de Control]]=1,Tabla135[[#This Row],[Desplazamiento en la Matriz]]="Impacto"),D1007,AND(Tabla135[[#This Row],[No. de Control]]&gt;1,Tabla135[[#This Row],[Desplazamiento en la Matriz]]="Impacto"),AB1006),""),"")</f>
        <v/>
      </c>
      <c r="AC1007" s="310" t="str" cm="1">
        <f t="array" ref="AC1007">IFERROR(IF(Tabla135[[#This Row],[Registro diligenciado]]=TRUE,_xlfn.IFS(AND(Tabla135[[#This Row],[No. de Control]]=1,Tabla135[[#This Row],[Desplazamiento en la Matriz]]="Impacto"),E1007-(E1007*Tabla135[[#This Row],[Valor del control]]),AND(Tabla135[[#This Row],[No. de Control]]&gt;1,Tabla135[[#This Row],[Desplazamiento en la Matriz]]="Impacto"),AC1006-(AC1006*Tabla135[[#This Row],[Valor del control]]),AND(Tabla135[[#This Row],[No. de Control]]=1,Tabla135[[#This Row],[Desplazamiento en la Matriz]]="Probabilidad"),E1007,AND(Tabla135[[#This Row],[No. de Control]]&gt;1,Tabla135[[#This Row],[Desplazamiento en la Matriz]]="Probabilidad"),AC1006),""),"")</f>
        <v/>
      </c>
      <c r="AD1007" s="310">
        <f>IFERROR(_xlfn.MINIFS(Tabla135[Probabilidad residual],Tabla135[Id Riesgo],Tabla135[[#This Row],[Id Riesgo]]),"")</f>
        <v>0</v>
      </c>
      <c r="AE1007" s="310">
        <f>IFERROR(_xlfn.MINIFS(Tabla135[Impacto residual],Tabla135[Id Riesgo],Tabla135[[#This Row],[Id Riesgo]]),"")</f>
        <v>0</v>
      </c>
      <c r="AF1007" s="310" t="str" cm="1">
        <f t="array" ref="AF10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7" s="310" t="str" cm="1">
        <f t="array" ref="AG10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7" s="213"/>
      <c r="AJ1007" s="801">
        <f>_xlfn.MINIFS(Tabla135[Probabilidad residual],Tabla135[Id Riesgo],Tabla135[[#This Row],[Id Riesgo]])</f>
        <v>0</v>
      </c>
      <c r="AK1007" s="801">
        <f>_xlfn.MINIFS(Tabla135[Impacto residual],Tabla135[Id Riesgo],Tabla135[[#This Row],[Id Riesgo]])</f>
        <v>0</v>
      </c>
      <c r="AL1007" s="801"/>
      <c r="AM1007" s="801"/>
      <c r="AN1007" s="213"/>
      <c r="AO1007" s="213"/>
      <c r="AP1007" s="213"/>
      <c r="AQ1007" s="213"/>
      <c r="AR1007" s="213"/>
      <c r="AS1007" s="213"/>
      <c r="AT1007" s="213"/>
      <c r="AU1007" s="213"/>
      <c r="AV1007" s="213"/>
      <c r="AW1007" s="213"/>
      <c r="AX1007" s="213"/>
      <c r="AY1007" s="213"/>
    </row>
    <row r="1008" spans="1:51" ht="14.6" x14ac:dyDescent="0.4">
      <c r="A1008" s="783" t="str">
        <f>Tabla135[[#This Row],[Id Riesgo]]</f>
        <v>RC100</v>
      </c>
      <c r="B1008" s="784" t="str">
        <f>Tabla135[[#This Row],[Riesgo]]</f>
        <v/>
      </c>
      <c r="C1008" s="776" t="b">
        <f>Tabla135[[#This Row],[Identificado en paso 1 y 2?]]</f>
        <v>0</v>
      </c>
      <c r="D1008" s="801" t="str">
        <f>_xlfn.XLOOKUP(Tabla135[[#This Row],[Id Riesgo]],Tabla13[Id Riesgo],Tabla13[Probabilidad],"",1)</f>
        <v/>
      </c>
      <c r="E1008" s="801" t="str">
        <f>IF(C1008=TRUE,_xlfn.XLOOKUP(Tabla135[[#This Row],[Id Riesgo]],Tabla13[Id Riesgo],Tabla13[Porcentaje Impacto],"",1),"")</f>
        <v/>
      </c>
      <c r="F1008" s="290" t="str">
        <f t="shared" si="99"/>
        <v>RC100</v>
      </c>
      <c r="G1008" s="414" t="b">
        <f>_xlfn.XLOOKUP(F1008,Tabla13[Id Riesgo],Tabla13[Registro diligenciado],FALSE,1)</f>
        <v>0</v>
      </c>
      <c r="H1008" s="290" t="str">
        <f>IF(G1008,_xlfn.XLOOKUP(F1008,Tabla6[Id Riesgo],Tabla6[DESCRIPCIÓN DEL RIESGO],FALSE,1),"")</f>
        <v/>
      </c>
      <c r="I1008" s="327" t="str">
        <f>_xlfn.XLOOKUP(Tabla135[[#This Row],[Id Riesgo]],Tabla13[Id Riesgo],Tabla13[Probabilidad])</f>
        <v/>
      </c>
      <c r="J1008" s="327" t="str">
        <f>_xlfn.XLOOKUP(Tabla135[[#This Row],[Id Riesgo]],Tabla13[Id Riesgo],Tabla13[Porcentaje Impacto],"",1)</f>
        <v/>
      </c>
      <c r="K1008" s="311">
        <v>7</v>
      </c>
      <c r="L1008" s="314"/>
      <c r="M1008" s="314"/>
      <c r="N1008" s="314"/>
      <c r="O1008" s="295"/>
      <c r="P1008" s="314"/>
      <c r="Q1008" s="328" t="str">
        <f>_xlfn.TEXTJOIN(" ",TRUE,Tabla135[[#This Row],[Actividad - Acción ¿Qué?
Inicia con verbo]],Tabla135[[#This Row],[Complemento
(Observaciones o desviaciones)]])</f>
        <v/>
      </c>
      <c r="R1008" s="295"/>
      <c r="S1008" s="327" t="str">
        <f>_xlfn.XLOOKUP(Tabla135[[#This Row],[Tipo de control]],Tabla7[Tipo de control],Tabla7[Peso],"",1)</f>
        <v/>
      </c>
      <c r="T1008" s="290" t="str">
        <f>_xlfn.XLOOKUP(Tabla135[[#This Row],[Tipo de control]],Tabla7[Tipo de control],Tabla7[Afectación matriz],"",1)</f>
        <v/>
      </c>
      <c r="U1008" s="295"/>
      <c r="V1008" s="327" t="str">
        <f>_xlfn.XLOOKUP(Tabla135[[#This Row],[Implementación]],Tabla11[Implementación],Tabla11[Peso],"",1)</f>
        <v/>
      </c>
      <c r="W1008" s="295"/>
      <c r="X1008" s="295"/>
      <c r="Y1008" s="295"/>
      <c r="Z1008" s="295"/>
      <c r="AA1008" s="310" t="str">
        <f>IFERROR(Tabla135[[#This Row],[Peso del control]]+Tabla135[[#This Row],[Peso de la implementación]],"")</f>
        <v/>
      </c>
      <c r="AB1008" s="310" t="str" cm="1">
        <f t="array" ref="AB1008">IFERROR(IF(Tabla135[[#This Row],[Registro diligenciado]]=TRUE,_xlfn.IFS(AND(Tabla135[[#This Row],[No. de Control]]=1,Tabla135[[#This Row],[Desplazamiento en la Matriz]]="Probabilidad"),D1008-(D1008*Tabla135[[#This Row],[Valor del control]]),AND(Tabla135[[#This Row],[No. de Control]]&gt;1,Tabla135[[#This Row],[Desplazamiento en la Matriz]]="Probabilidad"),AB1007-(AB1007*Tabla135[[#This Row],[Valor del control]]),AND(Tabla135[[#This Row],[No. de Control]]=1,Tabla135[[#This Row],[Desplazamiento en la Matriz]]="Impacto"),D1008,AND(Tabla135[[#This Row],[No. de Control]]&gt;1,Tabla135[[#This Row],[Desplazamiento en la Matriz]]="Impacto"),AB1007),""),"")</f>
        <v/>
      </c>
      <c r="AC1008" s="310" t="str" cm="1">
        <f t="array" ref="AC1008">IFERROR(IF(Tabla135[[#This Row],[Registro diligenciado]]=TRUE,_xlfn.IFS(AND(Tabla135[[#This Row],[No. de Control]]=1,Tabla135[[#This Row],[Desplazamiento en la Matriz]]="Impacto"),E1008-(E1008*Tabla135[[#This Row],[Valor del control]]),AND(Tabla135[[#This Row],[No. de Control]]&gt;1,Tabla135[[#This Row],[Desplazamiento en la Matriz]]="Impacto"),AC1007-(AC1007*Tabla135[[#This Row],[Valor del control]]),AND(Tabla135[[#This Row],[No. de Control]]=1,Tabla135[[#This Row],[Desplazamiento en la Matriz]]="Probabilidad"),E1008,AND(Tabla135[[#This Row],[No. de Control]]&gt;1,Tabla135[[#This Row],[Desplazamiento en la Matriz]]="Probabilidad"),AC1007),""),"")</f>
        <v/>
      </c>
      <c r="AD1008" s="310">
        <f>IFERROR(_xlfn.MINIFS(Tabla135[Probabilidad residual],Tabla135[Id Riesgo],Tabla135[[#This Row],[Id Riesgo]]),"")</f>
        <v>0</v>
      </c>
      <c r="AE1008" s="310">
        <f>IFERROR(_xlfn.MINIFS(Tabla135[Impacto residual],Tabla135[Id Riesgo],Tabla135[[#This Row],[Id Riesgo]]),"")</f>
        <v>0</v>
      </c>
      <c r="AF1008" s="310" t="str" cm="1">
        <f t="array" ref="AF10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8" s="310" t="str" cm="1">
        <f t="array" ref="AG10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8" s="213"/>
      <c r="AJ1008" s="801">
        <f>_xlfn.MINIFS(Tabla135[Probabilidad residual],Tabla135[Id Riesgo],Tabla135[[#This Row],[Id Riesgo]])</f>
        <v>0</v>
      </c>
      <c r="AK1008" s="801">
        <f>_xlfn.MINIFS(Tabla135[Impacto residual],Tabla135[Id Riesgo],Tabla135[[#This Row],[Id Riesgo]])</f>
        <v>0</v>
      </c>
      <c r="AL1008" s="801"/>
      <c r="AM1008" s="801"/>
      <c r="AN1008" s="213"/>
      <c r="AO1008" s="213"/>
      <c r="AP1008" s="213"/>
      <c r="AQ1008" s="213"/>
      <c r="AR1008" s="213"/>
      <c r="AS1008" s="213"/>
      <c r="AT1008" s="213"/>
      <c r="AU1008" s="213"/>
      <c r="AV1008" s="213"/>
      <c r="AW1008" s="213"/>
      <c r="AX1008" s="213"/>
      <c r="AY1008" s="213"/>
    </row>
    <row r="1009" spans="1:51" ht="14.6" x14ac:dyDescent="0.4">
      <c r="A1009" s="783" t="str">
        <f>Tabla135[[#This Row],[Id Riesgo]]</f>
        <v>RC100</v>
      </c>
      <c r="B1009" s="784" t="str">
        <f>Tabla135[[#This Row],[Riesgo]]</f>
        <v/>
      </c>
      <c r="C1009" s="776" t="b">
        <f>Tabla135[[#This Row],[Identificado en paso 1 y 2?]]</f>
        <v>0</v>
      </c>
      <c r="D1009" s="801" t="str">
        <f>_xlfn.XLOOKUP(Tabla135[[#This Row],[Id Riesgo]],Tabla13[Id Riesgo],Tabla13[Probabilidad],"",1)</f>
        <v/>
      </c>
      <c r="E1009" s="801" t="str">
        <f>IF(C1009=TRUE,_xlfn.XLOOKUP(Tabla135[[#This Row],[Id Riesgo]],Tabla13[Id Riesgo],Tabla13[Porcentaje Impacto],"",1),"")</f>
        <v/>
      </c>
      <c r="F1009" s="290" t="str">
        <f t="shared" si="99"/>
        <v>RC100</v>
      </c>
      <c r="G1009" s="414" t="b">
        <f>_xlfn.XLOOKUP(F1009,Tabla13[Id Riesgo],Tabla13[Registro diligenciado],FALSE,1)</f>
        <v>0</v>
      </c>
      <c r="H1009" s="290" t="str">
        <f>IF(G1009,_xlfn.XLOOKUP(F1009,Tabla6[Id Riesgo],Tabla6[DESCRIPCIÓN DEL RIESGO],FALSE,1),"")</f>
        <v/>
      </c>
      <c r="I1009" s="327" t="str">
        <f>_xlfn.XLOOKUP(Tabla135[[#This Row],[Id Riesgo]],Tabla13[Id Riesgo],Tabla13[Probabilidad])</f>
        <v/>
      </c>
      <c r="J1009" s="327" t="str">
        <f>_xlfn.XLOOKUP(Tabla135[[#This Row],[Id Riesgo]],Tabla13[Id Riesgo],Tabla13[Porcentaje Impacto],"",1)</f>
        <v/>
      </c>
      <c r="K1009" s="311">
        <v>8</v>
      </c>
      <c r="L1009" s="314"/>
      <c r="M1009" s="314"/>
      <c r="N1009" s="314"/>
      <c r="O1009" s="295"/>
      <c r="P1009" s="314"/>
      <c r="Q1009" s="328" t="str">
        <f>_xlfn.TEXTJOIN(" ",TRUE,Tabla135[[#This Row],[Actividad - Acción ¿Qué?
Inicia con verbo]],Tabla135[[#This Row],[Complemento
(Observaciones o desviaciones)]])</f>
        <v/>
      </c>
      <c r="R1009" s="295"/>
      <c r="S1009" s="327" t="str">
        <f>_xlfn.XLOOKUP(Tabla135[[#This Row],[Tipo de control]],Tabla7[Tipo de control],Tabla7[Peso],"",1)</f>
        <v/>
      </c>
      <c r="T1009" s="290" t="str">
        <f>_xlfn.XLOOKUP(Tabla135[[#This Row],[Tipo de control]],Tabla7[Tipo de control],Tabla7[Afectación matriz],"",1)</f>
        <v/>
      </c>
      <c r="U1009" s="295"/>
      <c r="V1009" s="327" t="str">
        <f>_xlfn.XLOOKUP(Tabla135[[#This Row],[Implementación]],Tabla11[Implementación],Tabla11[Peso],"",1)</f>
        <v/>
      </c>
      <c r="W1009" s="295"/>
      <c r="X1009" s="295"/>
      <c r="Y1009" s="295"/>
      <c r="Z1009" s="295"/>
      <c r="AA1009" s="310" t="str">
        <f>IFERROR(Tabla135[[#This Row],[Peso del control]]+Tabla135[[#This Row],[Peso de la implementación]],"")</f>
        <v/>
      </c>
      <c r="AB1009" s="310" t="str" cm="1">
        <f t="array" ref="AB1009">IFERROR(IF(Tabla135[[#This Row],[Registro diligenciado]]=TRUE,_xlfn.IFS(AND(Tabla135[[#This Row],[No. de Control]]=1,Tabla135[[#This Row],[Desplazamiento en la Matriz]]="Probabilidad"),D1009-(D1009*Tabla135[[#This Row],[Valor del control]]),AND(Tabla135[[#This Row],[No. de Control]]&gt;1,Tabla135[[#This Row],[Desplazamiento en la Matriz]]="Probabilidad"),AB1008-(AB1008*Tabla135[[#This Row],[Valor del control]]),AND(Tabla135[[#This Row],[No. de Control]]=1,Tabla135[[#This Row],[Desplazamiento en la Matriz]]="Impacto"),D1009,AND(Tabla135[[#This Row],[No. de Control]]&gt;1,Tabla135[[#This Row],[Desplazamiento en la Matriz]]="Impacto"),AB1008),""),"")</f>
        <v/>
      </c>
      <c r="AC1009" s="310" t="str" cm="1">
        <f t="array" ref="AC1009">IFERROR(IF(Tabla135[[#This Row],[Registro diligenciado]]=TRUE,_xlfn.IFS(AND(Tabla135[[#This Row],[No. de Control]]=1,Tabla135[[#This Row],[Desplazamiento en la Matriz]]="Impacto"),E1009-(E1009*Tabla135[[#This Row],[Valor del control]]),AND(Tabla135[[#This Row],[No. de Control]]&gt;1,Tabla135[[#This Row],[Desplazamiento en la Matriz]]="Impacto"),AC1008-(AC1008*Tabla135[[#This Row],[Valor del control]]),AND(Tabla135[[#This Row],[No. de Control]]=1,Tabla135[[#This Row],[Desplazamiento en la Matriz]]="Probabilidad"),E1009,AND(Tabla135[[#This Row],[No. de Control]]&gt;1,Tabla135[[#This Row],[Desplazamiento en la Matriz]]="Probabilidad"),AC1008),""),"")</f>
        <v/>
      </c>
      <c r="AD1009" s="310">
        <f>IFERROR(_xlfn.MINIFS(Tabla135[Probabilidad residual],Tabla135[Id Riesgo],Tabla135[[#This Row],[Id Riesgo]]),"")</f>
        <v>0</v>
      </c>
      <c r="AE1009" s="310">
        <f>IFERROR(_xlfn.MINIFS(Tabla135[Impacto residual],Tabla135[Id Riesgo],Tabla135[[#This Row],[Id Riesgo]]),"")</f>
        <v>0</v>
      </c>
      <c r="AF1009" s="310" t="str" cm="1">
        <f t="array" ref="AF10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09" s="310" t="str" cm="1">
        <f t="array" ref="AG10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09" s="213"/>
      <c r="AJ1009" s="801">
        <f>_xlfn.MINIFS(Tabla135[Probabilidad residual],Tabla135[Id Riesgo],Tabla135[[#This Row],[Id Riesgo]])</f>
        <v>0</v>
      </c>
      <c r="AK1009" s="801">
        <f>_xlfn.MINIFS(Tabla135[Impacto residual],Tabla135[Id Riesgo],Tabla135[[#This Row],[Id Riesgo]])</f>
        <v>0</v>
      </c>
      <c r="AL1009" s="801"/>
      <c r="AM1009" s="801"/>
      <c r="AN1009" s="213"/>
      <c r="AO1009" s="213"/>
      <c r="AP1009" s="213"/>
      <c r="AQ1009" s="213"/>
      <c r="AR1009" s="213"/>
      <c r="AS1009" s="213"/>
      <c r="AT1009" s="213"/>
      <c r="AU1009" s="213"/>
      <c r="AV1009" s="213"/>
      <c r="AW1009" s="213"/>
      <c r="AX1009" s="213"/>
      <c r="AY1009" s="213"/>
    </row>
    <row r="1010" spans="1:51" ht="14.6" x14ac:dyDescent="0.4">
      <c r="A1010" s="783" t="str">
        <f>Tabla135[[#This Row],[Id Riesgo]]</f>
        <v>RC100</v>
      </c>
      <c r="B1010" s="784" t="str">
        <f>Tabla135[[#This Row],[Riesgo]]</f>
        <v/>
      </c>
      <c r="C1010" s="776" t="b">
        <f>Tabla135[[#This Row],[Identificado en paso 1 y 2?]]</f>
        <v>0</v>
      </c>
      <c r="D1010" s="801" t="str">
        <f>_xlfn.XLOOKUP(Tabla135[[#This Row],[Id Riesgo]],Tabla13[Id Riesgo],Tabla13[Probabilidad],"",1)</f>
        <v/>
      </c>
      <c r="E1010" s="801" t="str">
        <f>IF(C1010=TRUE,_xlfn.XLOOKUP(Tabla135[[#This Row],[Id Riesgo]],Tabla13[Id Riesgo],Tabla13[Porcentaje Impacto],"",1),"")</f>
        <v/>
      </c>
      <c r="F1010" s="290" t="str">
        <f t="shared" si="99"/>
        <v>RC100</v>
      </c>
      <c r="G1010" s="414" t="b">
        <f>_xlfn.XLOOKUP(F1010,Tabla13[Id Riesgo],Tabla13[Registro diligenciado],FALSE,1)</f>
        <v>0</v>
      </c>
      <c r="H1010" s="290" t="str">
        <f>IF(G1010,_xlfn.XLOOKUP(F1010,Tabla6[Id Riesgo],Tabla6[DESCRIPCIÓN DEL RIESGO],FALSE,1),"")</f>
        <v/>
      </c>
      <c r="I1010" s="327" t="str">
        <f>_xlfn.XLOOKUP(Tabla135[[#This Row],[Id Riesgo]],Tabla13[Id Riesgo],Tabla13[Probabilidad])</f>
        <v/>
      </c>
      <c r="J1010" s="327" t="str">
        <f>_xlfn.XLOOKUP(Tabla135[[#This Row],[Id Riesgo]],Tabla13[Id Riesgo],Tabla13[Porcentaje Impacto],"",1)</f>
        <v/>
      </c>
      <c r="K1010" s="311">
        <v>9</v>
      </c>
      <c r="L1010" s="314"/>
      <c r="M1010" s="314"/>
      <c r="N1010" s="314"/>
      <c r="O1010" s="295"/>
      <c r="P1010" s="314"/>
      <c r="Q1010" s="328" t="str">
        <f>_xlfn.TEXTJOIN(" ",TRUE,Tabla135[[#This Row],[Actividad - Acción ¿Qué?
Inicia con verbo]],Tabla135[[#This Row],[Complemento
(Observaciones o desviaciones)]])</f>
        <v/>
      </c>
      <c r="R1010" s="295"/>
      <c r="S1010" s="327" t="str">
        <f>_xlfn.XLOOKUP(Tabla135[[#This Row],[Tipo de control]],Tabla7[Tipo de control],Tabla7[Peso],"",1)</f>
        <v/>
      </c>
      <c r="T1010" s="290" t="str">
        <f>_xlfn.XLOOKUP(Tabla135[[#This Row],[Tipo de control]],Tabla7[Tipo de control],Tabla7[Afectación matriz],"",1)</f>
        <v/>
      </c>
      <c r="U1010" s="295"/>
      <c r="V1010" s="327" t="str">
        <f>_xlfn.XLOOKUP(Tabla135[[#This Row],[Implementación]],Tabla11[Implementación],Tabla11[Peso],"",1)</f>
        <v/>
      </c>
      <c r="W1010" s="295"/>
      <c r="X1010" s="295"/>
      <c r="Y1010" s="295"/>
      <c r="Z1010" s="295"/>
      <c r="AA1010" s="310" t="str">
        <f>IFERROR(Tabla135[[#This Row],[Peso del control]]+Tabla135[[#This Row],[Peso de la implementación]],"")</f>
        <v/>
      </c>
      <c r="AB1010" s="310" t="str" cm="1">
        <f t="array" ref="AB1010">IFERROR(IF(Tabla135[[#This Row],[Registro diligenciado]]=TRUE,_xlfn.IFS(AND(Tabla135[[#This Row],[No. de Control]]=1,Tabla135[[#This Row],[Desplazamiento en la Matriz]]="Probabilidad"),D1010-(D1010*Tabla135[[#This Row],[Valor del control]]),AND(Tabla135[[#This Row],[No. de Control]]&gt;1,Tabla135[[#This Row],[Desplazamiento en la Matriz]]="Probabilidad"),AB1009-(AB1009*Tabla135[[#This Row],[Valor del control]]),AND(Tabla135[[#This Row],[No. de Control]]=1,Tabla135[[#This Row],[Desplazamiento en la Matriz]]="Impacto"),D1010,AND(Tabla135[[#This Row],[No. de Control]]&gt;1,Tabla135[[#This Row],[Desplazamiento en la Matriz]]="Impacto"),AB1009),""),"")</f>
        <v/>
      </c>
      <c r="AC1010" s="310" t="str" cm="1">
        <f t="array" ref="AC1010">IFERROR(IF(Tabla135[[#This Row],[Registro diligenciado]]=TRUE,_xlfn.IFS(AND(Tabla135[[#This Row],[No. de Control]]=1,Tabla135[[#This Row],[Desplazamiento en la Matriz]]="Impacto"),E1010-(E1010*Tabla135[[#This Row],[Valor del control]]),AND(Tabla135[[#This Row],[No. de Control]]&gt;1,Tabla135[[#This Row],[Desplazamiento en la Matriz]]="Impacto"),AC1009-(AC1009*Tabla135[[#This Row],[Valor del control]]),AND(Tabla135[[#This Row],[No. de Control]]=1,Tabla135[[#This Row],[Desplazamiento en la Matriz]]="Probabilidad"),E1010,AND(Tabla135[[#This Row],[No. de Control]]&gt;1,Tabla135[[#This Row],[Desplazamiento en la Matriz]]="Probabilidad"),AC1009),""),"")</f>
        <v/>
      </c>
      <c r="AD1010" s="310">
        <f>IFERROR(_xlfn.MINIFS(Tabla135[Probabilidad residual],Tabla135[Id Riesgo],Tabla135[[#This Row],[Id Riesgo]]),"")</f>
        <v>0</v>
      </c>
      <c r="AE1010" s="310">
        <f>IFERROR(_xlfn.MINIFS(Tabla135[Impacto residual],Tabla135[Id Riesgo],Tabla135[[#This Row],[Id Riesgo]]),"")</f>
        <v>0</v>
      </c>
      <c r="AF1010" s="310" t="str" cm="1">
        <f t="array" ref="AF10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0" s="310" t="str" cm="1">
        <f t="array" ref="AG10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0" s="213"/>
      <c r="AJ1010" s="801">
        <f>_xlfn.MINIFS(Tabla135[Probabilidad residual],Tabla135[Id Riesgo],Tabla135[[#This Row],[Id Riesgo]])</f>
        <v>0</v>
      </c>
      <c r="AK1010" s="801">
        <f>_xlfn.MINIFS(Tabla135[Impacto residual],Tabla135[Id Riesgo],Tabla135[[#This Row],[Id Riesgo]])</f>
        <v>0</v>
      </c>
      <c r="AL1010" s="801"/>
      <c r="AM1010" s="801"/>
      <c r="AN1010" s="213"/>
      <c r="AO1010" s="213"/>
      <c r="AP1010" s="213"/>
      <c r="AQ1010" s="213"/>
      <c r="AR1010" s="213"/>
      <c r="AS1010" s="213"/>
      <c r="AT1010" s="213"/>
      <c r="AU1010" s="213"/>
      <c r="AV1010" s="213"/>
      <c r="AW1010" s="213"/>
      <c r="AX1010" s="213"/>
      <c r="AY1010" s="213"/>
    </row>
    <row r="1011" spans="1:51" ht="14.6" x14ac:dyDescent="0.4">
      <c r="A1011" s="783" t="str">
        <f>Tabla135[[#This Row],[Id Riesgo]]</f>
        <v>RC100</v>
      </c>
      <c r="B1011" s="784" t="str">
        <f>Tabla135[[#This Row],[Riesgo]]</f>
        <v/>
      </c>
      <c r="C1011" s="776" t="b">
        <f>Tabla135[[#This Row],[Identificado en paso 1 y 2?]]</f>
        <v>0</v>
      </c>
      <c r="D1011" s="801" t="str">
        <f>_xlfn.XLOOKUP(Tabla135[[#This Row],[Id Riesgo]],Tabla13[Id Riesgo],Tabla13[Probabilidad],"",1)</f>
        <v/>
      </c>
      <c r="E1011" s="801" t="str">
        <f>IF(C1011=TRUE,_xlfn.XLOOKUP(Tabla135[[#This Row],[Id Riesgo]],Tabla13[Id Riesgo],Tabla13[Porcentaje Impacto],"",1),"")</f>
        <v/>
      </c>
      <c r="F1011" s="290" t="str">
        <f t="shared" si="99"/>
        <v>RC100</v>
      </c>
      <c r="G1011" s="414" t="b">
        <f>_xlfn.XLOOKUP(F1011,Tabla13[Id Riesgo],Tabla13[Registro diligenciado],FALSE,1)</f>
        <v>0</v>
      </c>
      <c r="H1011" s="290" t="str">
        <f>IF(G1011,_xlfn.XLOOKUP(F1011,Tabla6[Id Riesgo],Tabla6[DESCRIPCIÓN DEL RIESGO],FALSE,1),"")</f>
        <v/>
      </c>
      <c r="I1011" s="327" t="str">
        <f>_xlfn.XLOOKUP(Tabla135[[#This Row],[Id Riesgo]],Tabla13[Id Riesgo],Tabla13[Probabilidad])</f>
        <v/>
      </c>
      <c r="J1011" s="327" t="str">
        <f>_xlfn.XLOOKUP(Tabla135[[#This Row],[Id Riesgo]],Tabla13[Id Riesgo],Tabla13[Porcentaje Impacto],"",1)</f>
        <v/>
      </c>
      <c r="K1011" s="311">
        <v>10</v>
      </c>
      <c r="L1011" s="314"/>
      <c r="M1011" s="314"/>
      <c r="N1011" s="314"/>
      <c r="O1011" s="295"/>
      <c r="P1011" s="314"/>
      <c r="Q1011" s="328" t="str">
        <f>_xlfn.TEXTJOIN(" ",TRUE,Tabla135[[#This Row],[Actividad - Acción ¿Qué?
Inicia con verbo]],Tabla135[[#This Row],[Complemento
(Observaciones o desviaciones)]])</f>
        <v/>
      </c>
      <c r="R1011" s="295"/>
      <c r="S1011" s="327" t="str">
        <f>_xlfn.XLOOKUP(Tabla135[[#This Row],[Tipo de control]],Tabla7[Tipo de control],Tabla7[Peso],"",1)</f>
        <v/>
      </c>
      <c r="T1011" s="290" t="str">
        <f>_xlfn.XLOOKUP(Tabla135[[#This Row],[Tipo de control]],Tabla7[Tipo de control],Tabla7[Afectación matriz],"",1)</f>
        <v/>
      </c>
      <c r="U1011" s="295"/>
      <c r="V1011" s="327" t="str">
        <f>_xlfn.XLOOKUP(Tabla135[[#This Row],[Implementación]],Tabla11[Implementación],Tabla11[Peso],"",1)</f>
        <v/>
      </c>
      <c r="W1011" s="295"/>
      <c r="X1011" s="295"/>
      <c r="Y1011" s="295"/>
      <c r="Z1011" s="295"/>
      <c r="AA1011" s="310" t="str">
        <f>IFERROR(Tabla135[[#This Row],[Peso del control]]+Tabla135[[#This Row],[Peso de la implementación]],"")</f>
        <v/>
      </c>
      <c r="AB1011" s="310" t="str" cm="1">
        <f t="array" ref="AB1011">IFERROR(IF(Tabla135[[#This Row],[Registro diligenciado]]=TRUE,_xlfn.IFS(AND(Tabla135[[#This Row],[No. de Control]]=1,Tabla135[[#This Row],[Desplazamiento en la Matriz]]="Probabilidad"),D1011-(D1011*Tabla135[[#This Row],[Valor del control]]),AND(Tabla135[[#This Row],[No. de Control]]&gt;1,Tabla135[[#This Row],[Desplazamiento en la Matriz]]="Probabilidad"),AB1010-(AB1010*Tabla135[[#This Row],[Valor del control]]),AND(Tabla135[[#This Row],[No. de Control]]=1,Tabla135[[#This Row],[Desplazamiento en la Matriz]]="Impacto"),D1011,AND(Tabla135[[#This Row],[No. de Control]]&gt;1,Tabla135[[#This Row],[Desplazamiento en la Matriz]]="Impacto"),AB1010),""),"")</f>
        <v/>
      </c>
      <c r="AC1011" s="310" t="str" cm="1">
        <f t="array" ref="AC1011">IFERROR(IF(Tabla135[[#This Row],[Registro diligenciado]]=TRUE,_xlfn.IFS(AND(Tabla135[[#This Row],[No. de Control]]=1,Tabla135[[#This Row],[Desplazamiento en la Matriz]]="Impacto"),E1011-(E1011*Tabla135[[#This Row],[Valor del control]]),AND(Tabla135[[#This Row],[No. de Control]]&gt;1,Tabla135[[#This Row],[Desplazamiento en la Matriz]]="Impacto"),AC1010-(AC1010*Tabla135[[#This Row],[Valor del control]]),AND(Tabla135[[#This Row],[No. de Control]]=1,Tabla135[[#This Row],[Desplazamiento en la Matriz]]="Probabilidad"),E1011,AND(Tabla135[[#This Row],[No. de Control]]&gt;1,Tabla135[[#This Row],[Desplazamiento en la Matriz]]="Probabilidad"),AC1010),""),"")</f>
        <v/>
      </c>
      <c r="AD1011" s="310">
        <f>IFERROR(_xlfn.MINIFS(Tabla135[Probabilidad residual],Tabla135[Id Riesgo],Tabla135[[#This Row],[Id Riesgo]]),"")</f>
        <v>0</v>
      </c>
      <c r="AE1011" s="310">
        <f>IFERROR(_xlfn.MINIFS(Tabla135[Impacto residual],Tabla135[Id Riesgo],Tabla135[[#This Row],[Id Riesgo]]),"")</f>
        <v>0</v>
      </c>
      <c r="AF1011" s="310" t="str" cm="1">
        <f t="array" ref="AF10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1" s="310" t="str" cm="1">
        <f t="array" ref="AG10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1" s="213"/>
      <c r="AJ1011" s="801">
        <f>_xlfn.MINIFS(Tabla135[Probabilidad residual],Tabla135[Id Riesgo],Tabla135[[#This Row],[Id Riesgo]])</f>
        <v>0</v>
      </c>
      <c r="AK1011" s="801">
        <f>_xlfn.MINIFS(Tabla135[Impacto residual],Tabla135[Id Riesgo],Tabla135[[#This Row],[Id Riesgo]])</f>
        <v>0</v>
      </c>
      <c r="AL1011" s="801"/>
      <c r="AM1011" s="801"/>
      <c r="AN1011" s="213"/>
      <c r="AO1011" s="213"/>
      <c r="AP1011" s="213"/>
      <c r="AQ1011" s="213"/>
      <c r="AR1011" s="213"/>
      <c r="AS1011" s="213"/>
      <c r="AT1011" s="213"/>
      <c r="AU1011" s="213"/>
      <c r="AV1011" s="213"/>
      <c r="AW1011" s="213"/>
      <c r="AX1011" s="213"/>
      <c r="AY1011" s="213"/>
    </row>
    <row r="1012" spans="1:51" ht="14.6" x14ac:dyDescent="0.4">
      <c r="A1012" s="783" t="str">
        <f>Tabla135[[#This Row],[Id Riesgo]]</f>
        <v>RC101</v>
      </c>
      <c r="B1012" s="784" t="str">
        <f>Tabla135[[#This Row],[Riesgo]]</f>
        <v/>
      </c>
      <c r="C1012" s="776" t="b">
        <f>Tabla135[[#This Row],[Identificado en paso 1 y 2?]]</f>
        <v>0</v>
      </c>
      <c r="D1012" s="801" t="str">
        <f>_xlfn.XLOOKUP(Tabla135[[#This Row],[Id Riesgo]],Tabla13[Id Riesgo],Tabla13[Probabilidad],"",1)</f>
        <v/>
      </c>
      <c r="E1012" s="801" t="str">
        <f>IF(C1012=TRUE,_xlfn.XLOOKUP(Tabla135[[#This Row],[Id Riesgo]],Tabla13[Id Riesgo],Tabla13[Porcentaje Impacto],"",1),"")</f>
        <v/>
      </c>
      <c r="F1012" s="290" t="s">
        <v>692</v>
      </c>
      <c r="G1012" s="414" t="b">
        <f>_xlfn.XLOOKUP(F1012,Tabla13[Id Riesgo],Tabla13[Registro diligenciado],FALSE,1)</f>
        <v>0</v>
      </c>
      <c r="H1012" s="290" t="str">
        <f>IF(G1012,_xlfn.XLOOKUP(F1012,Tabla6[Id Riesgo],Tabla6[DESCRIPCIÓN DEL RIESGO],FALSE,1),"")</f>
        <v/>
      </c>
      <c r="I1012" s="327" t="str">
        <f>_xlfn.XLOOKUP(Tabla135[[#This Row],[Id Riesgo]],Tabla13[Id Riesgo],Tabla13[Probabilidad])</f>
        <v/>
      </c>
      <c r="J1012" s="327" t="str">
        <f>_xlfn.XLOOKUP(Tabla135[[#This Row],[Id Riesgo]],Tabla13[Id Riesgo],Tabla13[Porcentaje Impacto],"",1)</f>
        <v/>
      </c>
      <c r="K1012" s="311">
        <v>1</v>
      </c>
      <c r="L1012" s="314"/>
      <c r="M1012" s="314"/>
      <c r="N1012" s="314"/>
      <c r="O1012" s="295"/>
      <c r="P1012" s="314"/>
      <c r="Q1012" s="328" t="str">
        <f>_xlfn.TEXTJOIN(" ",TRUE,Tabla135[[#This Row],[Actividad - Acción ¿Qué?
Inicia con verbo]],Tabla135[[#This Row],[Complemento
(Observaciones o desviaciones)]])</f>
        <v/>
      </c>
      <c r="R1012" s="295"/>
      <c r="S1012" s="327" t="str">
        <f>_xlfn.XLOOKUP(Tabla135[[#This Row],[Tipo de control]],Tabla7[Tipo de control],Tabla7[Peso],"",1)</f>
        <v/>
      </c>
      <c r="T1012" s="290" t="str">
        <f>_xlfn.XLOOKUP(Tabla135[[#This Row],[Tipo de control]],Tabla7[Tipo de control],Tabla7[Afectación matriz],"",1)</f>
        <v/>
      </c>
      <c r="U1012" s="295"/>
      <c r="V1012" s="327" t="str">
        <f>_xlfn.XLOOKUP(Tabla135[[#This Row],[Implementación]],Tabla11[Implementación],Tabla11[Peso],"",1)</f>
        <v/>
      </c>
      <c r="W1012" s="295"/>
      <c r="X1012" s="295"/>
      <c r="Y1012" s="295"/>
      <c r="Z1012" s="295"/>
      <c r="AA1012" s="310" t="str">
        <f>IFERROR(Tabla135[[#This Row],[Peso del control]]+Tabla135[[#This Row],[Peso de la implementación]],"")</f>
        <v/>
      </c>
      <c r="AB1012" s="310" t="str" cm="1">
        <f t="array" ref="AB1012">IFERROR(IF(Tabla135[[#This Row],[Registro diligenciado]]=TRUE,_xlfn.IFS(AND(Tabla135[[#This Row],[No. de Control]]=1,Tabla135[[#This Row],[Desplazamiento en la Matriz]]="Probabilidad"),D1012-(D1012*Tabla135[[#This Row],[Valor del control]]),AND(Tabla135[[#This Row],[No. de Control]]&gt;1,Tabla135[[#This Row],[Desplazamiento en la Matriz]]="Probabilidad"),AB1011-(AB1011*Tabla135[[#This Row],[Valor del control]]),AND(Tabla135[[#This Row],[No. de Control]]=1,Tabla135[[#This Row],[Desplazamiento en la Matriz]]="Impacto"),D1012,AND(Tabla135[[#This Row],[No. de Control]]&gt;1,Tabla135[[#This Row],[Desplazamiento en la Matriz]]="Impacto"),AB1011),""),"")</f>
        <v/>
      </c>
      <c r="AC1012" s="310" t="str" cm="1">
        <f t="array" ref="AC1012">IFERROR(IF(Tabla135[[#This Row],[Registro diligenciado]]=TRUE,_xlfn.IFS(AND(Tabla135[[#This Row],[No. de Control]]=1,Tabla135[[#This Row],[Desplazamiento en la Matriz]]="Impacto"),E1012-(E1012*Tabla135[[#This Row],[Valor del control]]),AND(Tabla135[[#This Row],[No. de Control]]&gt;1,Tabla135[[#This Row],[Desplazamiento en la Matriz]]="Impacto"),AC1011-(AC1011*Tabla135[[#This Row],[Valor del control]]),AND(Tabla135[[#This Row],[No. de Control]]=1,Tabla135[[#This Row],[Desplazamiento en la Matriz]]="Probabilidad"),E1012,AND(Tabla135[[#This Row],[No. de Control]]&gt;1,Tabla135[[#This Row],[Desplazamiento en la Matriz]]="Probabilidad"),AC1011),""),"")</f>
        <v/>
      </c>
      <c r="AD1012" s="310">
        <f>IFERROR(_xlfn.MINIFS(Tabla135[Probabilidad residual],Tabla135[Id Riesgo],Tabla135[[#This Row],[Id Riesgo]]),"")</f>
        <v>0</v>
      </c>
      <c r="AE1012" s="310">
        <f>IFERROR(_xlfn.MINIFS(Tabla135[Impacto residual],Tabla135[Id Riesgo],Tabla135[[#This Row],[Id Riesgo]]),"")</f>
        <v>0</v>
      </c>
      <c r="AF1012" s="310" t="str" cm="1">
        <f t="array" ref="AF10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2" s="310" t="str" cm="1">
        <f t="array" ref="AG10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2" s="213"/>
      <c r="AJ1012" s="801">
        <f>_xlfn.MINIFS(Tabla135[Probabilidad residual],Tabla135[Id Riesgo],Tabla135[[#This Row],[Id Riesgo]])</f>
        <v>0</v>
      </c>
      <c r="AK1012" s="801">
        <f>_xlfn.MINIFS(Tabla135[Impacto residual],Tabla135[Id Riesgo],Tabla135[[#This Row],[Id Riesgo]])</f>
        <v>0</v>
      </c>
      <c r="AL1012" s="801" t="str" cm="1">
        <f t="array" ref="AL1012">IFERROR(_xlfn.IFS(AND(AJ1012&gt;=CONFIGURACIÓN!$BF$6,AJ1012&lt;=CONFIGURACIÓN!$BG$6),CONFIGURACIÓN!$BE$6,AND(AJ1012&gt;=CONFIGURACIÓN!$BF$7,AJ1012&lt;=CONFIGURACIÓN!$BG$7),CONFIGURACIÓN!$BE$7,AND(AJ1012&gt;=CONFIGURACIÓN!$BF$8,AJ1012&lt;=CONFIGURACIÓN!$BG$8),CONFIGURACIÓN!$BE$8,AND(AJ1012&gt;=CONFIGURACIÓN!$BF$9,AJ1012&lt;=CONFIGURACIÓN!$BG$9),CONFIGURACIÓN!$BE$9,AND(AJ1012&gt;=CONFIGURACIÓN!$BF$10,AJ1012&lt;=CONFIGURACIÓN!$BG$10),CONFIGURACIÓN!$BE$10),"")</f>
        <v/>
      </c>
      <c r="AM1012" s="801" t="str" cm="1">
        <f t="array" ref="AM1012">IFERROR(_xlfn.IFS(AND(AK1012&gt;=CONFIGURACIÓN!$BJ$6,AK1012&lt;=CONFIGURACIÓN!$BK$6),CONFIGURACIÓN!$BI$6,AND(AK1012&gt;=CONFIGURACIÓN!$BJ$7,AK1012&lt;=CONFIGURACIÓN!$BK$7),CONFIGURACIÓN!$BI$7,AND(AK1012&gt;=CONFIGURACIÓN!$BJ$8,AK1012&lt;=CONFIGURACIÓN!$BK$8),CONFIGURACIÓN!$BI$8,AND(AK1012&gt;=CONFIGURACIÓN!$BJ$9,AK1012&lt;=CONFIGURACIÓN!$BK$9),CONFIGURACIÓN!$BI$9,AND(AK1012&gt;=CONFIGURACIÓN!$BJ$10,AK1012&lt;=CONFIGURACIÓN!$BK$10),CONFIGURACIÓN!$BI$10),"")</f>
        <v/>
      </c>
      <c r="AN1012" s="213"/>
      <c r="AO1012" s="213"/>
      <c r="AP1012" s="213"/>
      <c r="AQ1012" s="213"/>
      <c r="AR1012" s="213"/>
      <c r="AS1012" s="213"/>
      <c r="AT1012" s="213"/>
      <c r="AU1012" s="213"/>
      <c r="AV1012" s="213"/>
      <c r="AW1012" s="213"/>
      <c r="AX1012" s="213"/>
      <c r="AY1012" s="213"/>
    </row>
    <row r="1013" spans="1:51" ht="14.6" x14ac:dyDescent="0.4">
      <c r="A1013" s="783" t="str">
        <f>Tabla135[[#This Row],[Id Riesgo]]</f>
        <v>RC101</v>
      </c>
      <c r="B1013" s="784" t="str">
        <f>Tabla135[[#This Row],[Riesgo]]</f>
        <v/>
      </c>
      <c r="C1013" s="776" t="b">
        <f>Tabla135[[#This Row],[Identificado en paso 1 y 2?]]</f>
        <v>0</v>
      </c>
      <c r="D1013" s="801" t="str">
        <f>_xlfn.XLOOKUP(Tabla135[[#This Row],[Id Riesgo]],Tabla13[Id Riesgo],Tabla13[Probabilidad],"",1)</f>
        <v/>
      </c>
      <c r="E1013" s="801" t="str">
        <f>IF(C1013=TRUE,_xlfn.XLOOKUP(Tabla135[[#This Row],[Id Riesgo]],Tabla13[Id Riesgo],Tabla13[Porcentaje Impacto],"",1),"")</f>
        <v/>
      </c>
      <c r="F1013" s="290" t="str">
        <f t="shared" ref="F1013:F1021" si="100">F1012</f>
        <v>RC101</v>
      </c>
      <c r="G1013" s="414" t="b">
        <f>_xlfn.XLOOKUP(F1013,Tabla13[Id Riesgo],Tabla13[Registro diligenciado],FALSE,1)</f>
        <v>0</v>
      </c>
      <c r="H1013" s="290" t="str">
        <f>IF(G1013,_xlfn.XLOOKUP(F1013,Tabla6[Id Riesgo],Tabla6[DESCRIPCIÓN DEL RIESGO],FALSE,1),"")</f>
        <v/>
      </c>
      <c r="I1013" s="327" t="str">
        <f>_xlfn.XLOOKUP(Tabla135[[#This Row],[Id Riesgo]],Tabla13[Id Riesgo],Tabla13[Probabilidad])</f>
        <v/>
      </c>
      <c r="J1013" s="327" t="str">
        <f>_xlfn.XLOOKUP(Tabla135[[#This Row],[Id Riesgo]],Tabla13[Id Riesgo],Tabla13[Porcentaje Impacto],"",1)</f>
        <v/>
      </c>
      <c r="K1013" s="311">
        <v>2</v>
      </c>
      <c r="L1013" s="314"/>
      <c r="M1013" s="314"/>
      <c r="N1013" s="314"/>
      <c r="O1013" s="295"/>
      <c r="P1013" s="314"/>
      <c r="Q1013" s="328" t="str">
        <f>_xlfn.TEXTJOIN(" ",TRUE,Tabla135[[#This Row],[Actividad - Acción ¿Qué?
Inicia con verbo]],Tabla135[[#This Row],[Complemento
(Observaciones o desviaciones)]])</f>
        <v/>
      </c>
      <c r="R1013" s="295"/>
      <c r="S1013" s="327" t="str">
        <f>_xlfn.XLOOKUP(Tabla135[[#This Row],[Tipo de control]],Tabla7[Tipo de control],Tabla7[Peso],"",1)</f>
        <v/>
      </c>
      <c r="T1013" s="290" t="str">
        <f>_xlfn.XLOOKUP(Tabla135[[#This Row],[Tipo de control]],Tabla7[Tipo de control],Tabla7[Afectación matriz],"",1)</f>
        <v/>
      </c>
      <c r="U1013" s="295"/>
      <c r="V1013" s="327" t="str">
        <f>_xlfn.XLOOKUP(Tabla135[[#This Row],[Implementación]],Tabla11[Implementación],Tabla11[Peso],"",1)</f>
        <v/>
      </c>
      <c r="W1013" s="295"/>
      <c r="X1013" s="295"/>
      <c r="Y1013" s="295"/>
      <c r="Z1013" s="295"/>
      <c r="AA1013" s="310" t="str">
        <f>IFERROR(Tabla135[[#This Row],[Peso del control]]+Tabla135[[#This Row],[Peso de la implementación]],"")</f>
        <v/>
      </c>
      <c r="AB1013" s="310" t="str" cm="1">
        <f t="array" ref="AB1013">IFERROR(IF(Tabla135[[#This Row],[Registro diligenciado]]=TRUE,_xlfn.IFS(AND(Tabla135[[#This Row],[No. de Control]]=1,Tabla135[[#This Row],[Desplazamiento en la Matriz]]="Probabilidad"),D1013-(D1013*Tabla135[[#This Row],[Valor del control]]),AND(Tabla135[[#This Row],[No. de Control]]&gt;1,Tabla135[[#This Row],[Desplazamiento en la Matriz]]="Probabilidad"),AB1012-(AB1012*Tabla135[[#This Row],[Valor del control]]),AND(Tabla135[[#This Row],[No. de Control]]=1,Tabla135[[#This Row],[Desplazamiento en la Matriz]]="Impacto"),D1013,AND(Tabla135[[#This Row],[No. de Control]]&gt;1,Tabla135[[#This Row],[Desplazamiento en la Matriz]]="Impacto"),AB1012),""),"")</f>
        <v/>
      </c>
      <c r="AC1013" s="310" t="str" cm="1">
        <f t="array" ref="AC1013">IFERROR(IF(Tabla135[[#This Row],[Registro diligenciado]]=TRUE,_xlfn.IFS(AND(Tabla135[[#This Row],[No. de Control]]=1,Tabla135[[#This Row],[Desplazamiento en la Matriz]]="Impacto"),E1013-(E1013*Tabla135[[#This Row],[Valor del control]]),AND(Tabla135[[#This Row],[No. de Control]]&gt;1,Tabla135[[#This Row],[Desplazamiento en la Matriz]]="Impacto"),AC1012-(AC1012*Tabla135[[#This Row],[Valor del control]]),AND(Tabla135[[#This Row],[No. de Control]]=1,Tabla135[[#This Row],[Desplazamiento en la Matriz]]="Probabilidad"),E1013,AND(Tabla135[[#This Row],[No. de Control]]&gt;1,Tabla135[[#This Row],[Desplazamiento en la Matriz]]="Probabilidad"),AC1012),""),"")</f>
        <v/>
      </c>
      <c r="AD1013" s="310">
        <f>IFERROR(_xlfn.MINIFS(Tabla135[Probabilidad residual],Tabla135[Id Riesgo],Tabla135[[#This Row],[Id Riesgo]]),"")</f>
        <v>0</v>
      </c>
      <c r="AE1013" s="310">
        <f>IFERROR(_xlfn.MINIFS(Tabla135[Impacto residual],Tabla135[Id Riesgo],Tabla135[[#This Row],[Id Riesgo]]),"")</f>
        <v>0</v>
      </c>
      <c r="AF1013" s="310" t="str" cm="1">
        <f t="array" ref="AF10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3" s="310" t="str" cm="1">
        <f t="array" ref="AG10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3" s="213"/>
      <c r="AJ1013" s="801">
        <f>_xlfn.MINIFS(Tabla135[Probabilidad residual],Tabla135[Id Riesgo],Tabla135[[#This Row],[Id Riesgo]])</f>
        <v>0</v>
      </c>
      <c r="AK1013" s="801">
        <f>_xlfn.MINIFS(Tabla135[Impacto residual],Tabla135[Id Riesgo],Tabla135[[#This Row],[Id Riesgo]])</f>
        <v>0</v>
      </c>
      <c r="AL1013" s="801"/>
      <c r="AM1013" s="801"/>
      <c r="AN1013" s="213"/>
      <c r="AO1013" s="213"/>
      <c r="AP1013" s="213"/>
      <c r="AQ1013" s="213"/>
      <c r="AR1013" s="213"/>
      <c r="AS1013" s="213"/>
      <c r="AT1013" s="213"/>
      <c r="AU1013" s="213"/>
      <c r="AV1013" s="213"/>
      <c r="AW1013" s="213"/>
      <c r="AX1013" s="213"/>
      <c r="AY1013" s="213"/>
    </row>
    <row r="1014" spans="1:51" ht="14.6" x14ac:dyDescent="0.4">
      <c r="A1014" s="783" t="str">
        <f>Tabla135[[#This Row],[Id Riesgo]]</f>
        <v>RC101</v>
      </c>
      <c r="B1014" s="784" t="str">
        <f>Tabla135[[#This Row],[Riesgo]]</f>
        <v/>
      </c>
      <c r="C1014" s="776" t="b">
        <f>Tabla135[[#This Row],[Identificado en paso 1 y 2?]]</f>
        <v>0</v>
      </c>
      <c r="D1014" s="801" t="str">
        <f>_xlfn.XLOOKUP(Tabla135[[#This Row],[Id Riesgo]],Tabla13[Id Riesgo],Tabla13[Probabilidad],"",1)</f>
        <v/>
      </c>
      <c r="E1014" s="801" t="str">
        <f>IF(C1014=TRUE,_xlfn.XLOOKUP(Tabla135[[#This Row],[Id Riesgo]],Tabla13[Id Riesgo],Tabla13[Porcentaje Impacto],"",1),"")</f>
        <v/>
      </c>
      <c r="F1014" s="290" t="str">
        <f t="shared" si="100"/>
        <v>RC101</v>
      </c>
      <c r="G1014" s="414" t="b">
        <f>_xlfn.XLOOKUP(F1014,Tabla13[Id Riesgo],Tabla13[Registro diligenciado],FALSE,1)</f>
        <v>0</v>
      </c>
      <c r="H1014" s="290" t="str">
        <f>IF(G1014,_xlfn.XLOOKUP(F1014,Tabla6[Id Riesgo],Tabla6[DESCRIPCIÓN DEL RIESGO],FALSE,1),"")</f>
        <v/>
      </c>
      <c r="I1014" s="327" t="str">
        <f>_xlfn.XLOOKUP(Tabla135[[#This Row],[Id Riesgo]],Tabla13[Id Riesgo],Tabla13[Probabilidad])</f>
        <v/>
      </c>
      <c r="J1014" s="327" t="str">
        <f>_xlfn.XLOOKUP(Tabla135[[#This Row],[Id Riesgo]],Tabla13[Id Riesgo],Tabla13[Porcentaje Impacto],"",1)</f>
        <v/>
      </c>
      <c r="K1014" s="311">
        <v>3</v>
      </c>
      <c r="L1014" s="314"/>
      <c r="M1014" s="314"/>
      <c r="N1014" s="314"/>
      <c r="O1014" s="295"/>
      <c r="P1014" s="314"/>
      <c r="Q1014" s="328" t="str">
        <f>_xlfn.TEXTJOIN(" ",TRUE,Tabla135[[#This Row],[Actividad - Acción ¿Qué?
Inicia con verbo]],Tabla135[[#This Row],[Complemento
(Observaciones o desviaciones)]])</f>
        <v/>
      </c>
      <c r="R1014" s="295"/>
      <c r="S1014" s="327" t="str">
        <f>_xlfn.XLOOKUP(Tabla135[[#This Row],[Tipo de control]],Tabla7[Tipo de control],Tabla7[Peso],"",1)</f>
        <v/>
      </c>
      <c r="T1014" s="290" t="str">
        <f>_xlfn.XLOOKUP(Tabla135[[#This Row],[Tipo de control]],Tabla7[Tipo de control],Tabla7[Afectación matriz],"",1)</f>
        <v/>
      </c>
      <c r="U1014" s="295"/>
      <c r="V1014" s="327" t="str">
        <f>_xlfn.XLOOKUP(Tabla135[[#This Row],[Implementación]],Tabla11[Implementación],Tabla11[Peso],"",1)</f>
        <v/>
      </c>
      <c r="W1014" s="295"/>
      <c r="X1014" s="295"/>
      <c r="Y1014" s="295"/>
      <c r="Z1014" s="295"/>
      <c r="AA1014" s="310" t="str">
        <f>IFERROR(Tabla135[[#This Row],[Peso del control]]+Tabla135[[#This Row],[Peso de la implementación]],"")</f>
        <v/>
      </c>
      <c r="AB1014" s="310" t="str" cm="1">
        <f t="array" ref="AB1014">IFERROR(IF(Tabla135[[#This Row],[Registro diligenciado]]=TRUE,_xlfn.IFS(AND(Tabla135[[#This Row],[No. de Control]]=1,Tabla135[[#This Row],[Desplazamiento en la Matriz]]="Probabilidad"),D1014-(D1014*Tabla135[[#This Row],[Valor del control]]),AND(Tabla135[[#This Row],[No. de Control]]&gt;1,Tabla135[[#This Row],[Desplazamiento en la Matriz]]="Probabilidad"),AB1013-(AB1013*Tabla135[[#This Row],[Valor del control]]),AND(Tabla135[[#This Row],[No. de Control]]=1,Tabla135[[#This Row],[Desplazamiento en la Matriz]]="Impacto"),D1014,AND(Tabla135[[#This Row],[No. de Control]]&gt;1,Tabla135[[#This Row],[Desplazamiento en la Matriz]]="Impacto"),AB1013),""),"")</f>
        <v/>
      </c>
      <c r="AC1014" s="310" t="str" cm="1">
        <f t="array" ref="AC1014">IFERROR(IF(Tabla135[[#This Row],[Registro diligenciado]]=TRUE,_xlfn.IFS(AND(Tabla135[[#This Row],[No. de Control]]=1,Tabla135[[#This Row],[Desplazamiento en la Matriz]]="Impacto"),E1014-(E1014*Tabla135[[#This Row],[Valor del control]]),AND(Tabla135[[#This Row],[No. de Control]]&gt;1,Tabla135[[#This Row],[Desplazamiento en la Matriz]]="Impacto"),AC1013-(AC1013*Tabla135[[#This Row],[Valor del control]]),AND(Tabla135[[#This Row],[No. de Control]]=1,Tabla135[[#This Row],[Desplazamiento en la Matriz]]="Probabilidad"),E1014,AND(Tabla135[[#This Row],[No. de Control]]&gt;1,Tabla135[[#This Row],[Desplazamiento en la Matriz]]="Probabilidad"),AC1013),""),"")</f>
        <v/>
      </c>
      <c r="AD1014" s="310">
        <f>IFERROR(_xlfn.MINIFS(Tabla135[Probabilidad residual],Tabla135[Id Riesgo],Tabla135[[#This Row],[Id Riesgo]]),"")</f>
        <v>0</v>
      </c>
      <c r="AE1014" s="310">
        <f>IFERROR(_xlfn.MINIFS(Tabla135[Impacto residual],Tabla135[Id Riesgo],Tabla135[[#This Row],[Id Riesgo]]),"")</f>
        <v>0</v>
      </c>
      <c r="AF1014" s="310" t="str" cm="1">
        <f t="array" ref="AF10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4" s="310" t="str" cm="1">
        <f t="array" ref="AG10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4" s="213"/>
      <c r="AJ1014" s="801">
        <f>_xlfn.MINIFS(Tabla135[Probabilidad residual],Tabla135[Id Riesgo],Tabla135[[#This Row],[Id Riesgo]])</f>
        <v>0</v>
      </c>
      <c r="AK1014" s="801">
        <f>_xlfn.MINIFS(Tabla135[Impacto residual],Tabla135[Id Riesgo],Tabla135[[#This Row],[Id Riesgo]])</f>
        <v>0</v>
      </c>
      <c r="AL1014" s="801"/>
      <c r="AM1014" s="801"/>
      <c r="AN1014" s="213"/>
      <c r="AO1014" s="213"/>
      <c r="AP1014" s="213"/>
      <c r="AQ1014" s="213"/>
      <c r="AR1014" s="213"/>
      <c r="AS1014" s="213"/>
      <c r="AT1014" s="213"/>
      <c r="AU1014" s="213"/>
      <c r="AV1014" s="213"/>
      <c r="AW1014" s="213"/>
      <c r="AX1014" s="213"/>
      <c r="AY1014" s="213"/>
    </row>
    <row r="1015" spans="1:51" ht="14.6" x14ac:dyDescent="0.4">
      <c r="A1015" s="783" t="str">
        <f>Tabla135[[#This Row],[Id Riesgo]]</f>
        <v>RC101</v>
      </c>
      <c r="B1015" s="784" t="str">
        <f>Tabla135[[#This Row],[Riesgo]]</f>
        <v/>
      </c>
      <c r="C1015" s="776" t="b">
        <f>Tabla135[[#This Row],[Identificado en paso 1 y 2?]]</f>
        <v>0</v>
      </c>
      <c r="D1015" s="801" t="str">
        <f>_xlfn.XLOOKUP(Tabla135[[#This Row],[Id Riesgo]],Tabla13[Id Riesgo],Tabla13[Probabilidad],"",1)</f>
        <v/>
      </c>
      <c r="E1015" s="801" t="str">
        <f>IF(C1015=TRUE,_xlfn.XLOOKUP(Tabla135[[#This Row],[Id Riesgo]],Tabla13[Id Riesgo],Tabla13[Porcentaje Impacto],"",1),"")</f>
        <v/>
      </c>
      <c r="F1015" s="290" t="str">
        <f t="shared" si="100"/>
        <v>RC101</v>
      </c>
      <c r="G1015" s="414" t="b">
        <f>_xlfn.XLOOKUP(F1015,Tabla13[Id Riesgo],Tabla13[Registro diligenciado],FALSE,1)</f>
        <v>0</v>
      </c>
      <c r="H1015" s="290" t="str">
        <f>IF(G1015,_xlfn.XLOOKUP(F1015,Tabla6[Id Riesgo],Tabla6[DESCRIPCIÓN DEL RIESGO],FALSE,1),"")</f>
        <v/>
      </c>
      <c r="I1015" s="327" t="str">
        <f>_xlfn.XLOOKUP(Tabla135[[#This Row],[Id Riesgo]],Tabla13[Id Riesgo],Tabla13[Probabilidad])</f>
        <v/>
      </c>
      <c r="J1015" s="327" t="str">
        <f>_xlfn.XLOOKUP(Tabla135[[#This Row],[Id Riesgo]],Tabla13[Id Riesgo],Tabla13[Porcentaje Impacto],"",1)</f>
        <v/>
      </c>
      <c r="K1015" s="311">
        <v>4</v>
      </c>
      <c r="L1015" s="314"/>
      <c r="M1015" s="314"/>
      <c r="N1015" s="314"/>
      <c r="O1015" s="295"/>
      <c r="P1015" s="314"/>
      <c r="Q1015" s="328" t="str">
        <f>_xlfn.TEXTJOIN(" ",TRUE,Tabla135[[#This Row],[Actividad - Acción ¿Qué?
Inicia con verbo]],Tabla135[[#This Row],[Complemento
(Observaciones o desviaciones)]])</f>
        <v/>
      </c>
      <c r="R1015" s="295"/>
      <c r="S1015" s="327" t="str">
        <f>_xlfn.XLOOKUP(Tabla135[[#This Row],[Tipo de control]],Tabla7[Tipo de control],Tabla7[Peso],"",1)</f>
        <v/>
      </c>
      <c r="T1015" s="290" t="str">
        <f>_xlfn.XLOOKUP(Tabla135[[#This Row],[Tipo de control]],Tabla7[Tipo de control],Tabla7[Afectación matriz],"",1)</f>
        <v/>
      </c>
      <c r="U1015" s="295"/>
      <c r="V1015" s="327" t="str">
        <f>_xlfn.XLOOKUP(Tabla135[[#This Row],[Implementación]],Tabla11[Implementación],Tabla11[Peso],"",1)</f>
        <v/>
      </c>
      <c r="W1015" s="295"/>
      <c r="X1015" s="295"/>
      <c r="Y1015" s="295"/>
      <c r="Z1015" s="295"/>
      <c r="AA1015" s="310" t="str">
        <f>IFERROR(Tabla135[[#This Row],[Peso del control]]+Tabla135[[#This Row],[Peso de la implementación]],"")</f>
        <v/>
      </c>
      <c r="AB1015" s="310" t="str" cm="1">
        <f t="array" ref="AB1015">IFERROR(IF(Tabla135[[#This Row],[Registro diligenciado]]=TRUE,_xlfn.IFS(AND(Tabla135[[#This Row],[No. de Control]]=1,Tabla135[[#This Row],[Desplazamiento en la Matriz]]="Probabilidad"),D1015-(D1015*Tabla135[[#This Row],[Valor del control]]),AND(Tabla135[[#This Row],[No. de Control]]&gt;1,Tabla135[[#This Row],[Desplazamiento en la Matriz]]="Probabilidad"),AB1014-(AB1014*Tabla135[[#This Row],[Valor del control]]),AND(Tabla135[[#This Row],[No. de Control]]=1,Tabla135[[#This Row],[Desplazamiento en la Matriz]]="Impacto"),D1015,AND(Tabla135[[#This Row],[No. de Control]]&gt;1,Tabla135[[#This Row],[Desplazamiento en la Matriz]]="Impacto"),AB1014),""),"")</f>
        <v/>
      </c>
      <c r="AC1015" s="310" t="str" cm="1">
        <f t="array" ref="AC1015">IFERROR(IF(Tabla135[[#This Row],[Registro diligenciado]]=TRUE,_xlfn.IFS(AND(Tabla135[[#This Row],[No. de Control]]=1,Tabla135[[#This Row],[Desplazamiento en la Matriz]]="Impacto"),E1015-(E1015*Tabla135[[#This Row],[Valor del control]]),AND(Tabla135[[#This Row],[No. de Control]]&gt;1,Tabla135[[#This Row],[Desplazamiento en la Matriz]]="Impacto"),AC1014-(AC1014*Tabla135[[#This Row],[Valor del control]]),AND(Tabla135[[#This Row],[No. de Control]]=1,Tabla135[[#This Row],[Desplazamiento en la Matriz]]="Probabilidad"),E1015,AND(Tabla135[[#This Row],[No. de Control]]&gt;1,Tabla135[[#This Row],[Desplazamiento en la Matriz]]="Probabilidad"),AC1014),""),"")</f>
        <v/>
      </c>
      <c r="AD1015" s="310">
        <f>IFERROR(_xlfn.MINIFS(Tabla135[Probabilidad residual],Tabla135[Id Riesgo],Tabla135[[#This Row],[Id Riesgo]]),"")</f>
        <v>0</v>
      </c>
      <c r="AE1015" s="310">
        <f>IFERROR(_xlfn.MINIFS(Tabla135[Impacto residual],Tabla135[Id Riesgo],Tabla135[[#This Row],[Id Riesgo]]),"")</f>
        <v>0</v>
      </c>
      <c r="AF1015" s="310" t="str" cm="1">
        <f t="array" ref="AF10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5" s="310" t="str" cm="1">
        <f t="array" ref="AG10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5" s="213"/>
      <c r="AJ1015" s="801">
        <f>_xlfn.MINIFS(Tabla135[Probabilidad residual],Tabla135[Id Riesgo],Tabla135[[#This Row],[Id Riesgo]])</f>
        <v>0</v>
      </c>
      <c r="AK1015" s="801">
        <f>_xlfn.MINIFS(Tabla135[Impacto residual],Tabla135[Id Riesgo],Tabla135[[#This Row],[Id Riesgo]])</f>
        <v>0</v>
      </c>
      <c r="AL1015" s="801"/>
      <c r="AM1015" s="801"/>
      <c r="AN1015" s="213"/>
      <c r="AO1015" s="213"/>
      <c r="AP1015" s="213"/>
      <c r="AQ1015" s="213"/>
      <c r="AR1015" s="213"/>
      <c r="AS1015" s="213"/>
      <c r="AT1015" s="213"/>
      <c r="AU1015" s="213"/>
      <c r="AV1015" s="213"/>
      <c r="AW1015" s="213"/>
      <c r="AX1015" s="213"/>
      <c r="AY1015" s="213"/>
    </row>
    <row r="1016" spans="1:51" ht="14.6" x14ac:dyDescent="0.4">
      <c r="A1016" s="783" t="str">
        <f>Tabla135[[#This Row],[Id Riesgo]]</f>
        <v>RC101</v>
      </c>
      <c r="B1016" s="784" t="str">
        <f>Tabla135[[#This Row],[Riesgo]]</f>
        <v/>
      </c>
      <c r="C1016" s="776" t="b">
        <f>Tabla135[[#This Row],[Identificado en paso 1 y 2?]]</f>
        <v>0</v>
      </c>
      <c r="D1016" s="801" t="str">
        <f>_xlfn.XLOOKUP(Tabla135[[#This Row],[Id Riesgo]],Tabla13[Id Riesgo],Tabla13[Probabilidad],"",1)</f>
        <v/>
      </c>
      <c r="E1016" s="801" t="str">
        <f>IF(C1016=TRUE,_xlfn.XLOOKUP(Tabla135[[#This Row],[Id Riesgo]],Tabla13[Id Riesgo],Tabla13[Porcentaje Impacto],"",1),"")</f>
        <v/>
      </c>
      <c r="F1016" s="290" t="str">
        <f t="shared" si="100"/>
        <v>RC101</v>
      </c>
      <c r="G1016" s="414" t="b">
        <f>_xlfn.XLOOKUP(F1016,Tabla13[Id Riesgo],Tabla13[Registro diligenciado],FALSE,1)</f>
        <v>0</v>
      </c>
      <c r="H1016" s="290" t="str">
        <f>IF(G1016,_xlfn.XLOOKUP(F1016,Tabla6[Id Riesgo],Tabla6[DESCRIPCIÓN DEL RIESGO],FALSE,1),"")</f>
        <v/>
      </c>
      <c r="I1016" s="327" t="str">
        <f>_xlfn.XLOOKUP(Tabla135[[#This Row],[Id Riesgo]],Tabla13[Id Riesgo],Tabla13[Probabilidad])</f>
        <v/>
      </c>
      <c r="J1016" s="327" t="str">
        <f>_xlfn.XLOOKUP(Tabla135[[#This Row],[Id Riesgo]],Tabla13[Id Riesgo],Tabla13[Porcentaje Impacto],"",1)</f>
        <v/>
      </c>
      <c r="K1016" s="311">
        <v>5</v>
      </c>
      <c r="L1016" s="314"/>
      <c r="M1016" s="314"/>
      <c r="N1016" s="314"/>
      <c r="O1016" s="295"/>
      <c r="P1016" s="314"/>
      <c r="Q1016" s="328" t="str">
        <f>_xlfn.TEXTJOIN(" ",TRUE,Tabla135[[#This Row],[Actividad - Acción ¿Qué?
Inicia con verbo]],Tabla135[[#This Row],[Complemento
(Observaciones o desviaciones)]])</f>
        <v/>
      </c>
      <c r="R1016" s="295"/>
      <c r="S1016" s="327" t="str">
        <f>_xlfn.XLOOKUP(Tabla135[[#This Row],[Tipo de control]],Tabla7[Tipo de control],Tabla7[Peso],"",1)</f>
        <v/>
      </c>
      <c r="T1016" s="290" t="str">
        <f>_xlfn.XLOOKUP(Tabla135[[#This Row],[Tipo de control]],Tabla7[Tipo de control],Tabla7[Afectación matriz],"",1)</f>
        <v/>
      </c>
      <c r="U1016" s="295"/>
      <c r="V1016" s="327" t="str">
        <f>_xlfn.XLOOKUP(Tabla135[[#This Row],[Implementación]],Tabla11[Implementación],Tabla11[Peso],"",1)</f>
        <v/>
      </c>
      <c r="W1016" s="295"/>
      <c r="X1016" s="295"/>
      <c r="Y1016" s="295"/>
      <c r="Z1016" s="295"/>
      <c r="AA1016" s="310" t="str">
        <f>IFERROR(Tabla135[[#This Row],[Peso del control]]+Tabla135[[#This Row],[Peso de la implementación]],"")</f>
        <v/>
      </c>
      <c r="AB1016" s="310" t="str" cm="1">
        <f t="array" ref="AB1016">IFERROR(IF(Tabla135[[#This Row],[Registro diligenciado]]=TRUE,_xlfn.IFS(AND(Tabla135[[#This Row],[No. de Control]]=1,Tabla135[[#This Row],[Desplazamiento en la Matriz]]="Probabilidad"),D1016-(D1016*Tabla135[[#This Row],[Valor del control]]),AND(Tabla135[[#This Row],[No. de Control]]&gt;1,Tabla135[[#This Row],[Desplazamiento en la Matriz]]="Probabilidad"),AB1015-(AB1015*Tabla135[[#This Row],[Valor del control]]),AND(Tabla135[[#This Row],[No. de Control]]=1,Tabla135[[#This Row],[Desplazamiento en la Matriz]]="Impacto"),D1016,AND(Tabla135[[#This Row],[No. de Control]]&gt;1,Tabla135[[#This Row],[Desplazamiento en la Matriz]]="Impacto"),AB1015),""),"")</f>
        <v/>
      </c>
      <c r="AC1016" s="310" t="str" cm="1">
        <f t="array" ref="AC1016">IFERROR(IF(Tabla135[[#This Row],[Registro diligenciado]]=TRUE,_xlfn.IFS(AND(Tabla135[[#This Row],[No. de Control]]=1,Tabla135[[#This Row],[Desplazamiento en la Matriz]]="Impacto"),E1016-(E1016*Tabla135[[#This Row],[Valor del control]]),AND(Tabla135[[#This Row],[No. de Control]]&gt;1,Tabla135[[#This Row],[Desplazamiento en la Matriz]]="Impacto"),AC1015-(AC1015*Tabla135[[#This Row],[Valor del control]]),AND(Tabla135[[#This Row],[No. de Control]]=1,Tabla135[[#This Row],[Desplazamiento en la Matriz]]="Probabilidad"),E1016,AND(Tabla135[[#This Row],[No. de Control]]&gt;1,Tabla135[[#This Row],[Desplazamiento en la Matriz]]="Probabilidad"),AC1015),""),"")</f>
        <v/>
      </c>
      <c r="AD1016" s="310">
        <f>IFERROR(_xlfn.MINIFS(Tabla135[Probabilidad residual],Tabla135[Id Riesgo],Tabla135[[#This Row],[Id Riesgo]]),"")</f>
        <v>0</v>
      </c>
      <c r="AE1016" s="310">
        <f>IFERROR(_xlfn.MINIFS(Tabla135[Impacto residual],Tabla135[Id Riesgo],Tabla135[[#This Row],[Id Riesgo]]),"")</f>
        <v>0</v>
      </c>
      <c r="AF1016" s="310" t="str" cm="1">
        <f t="array" ref="AF10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6" s="310" t="str" cm="1">
        <f t="array" ref="AG10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6" s="213"/>
      <c r="AJ1016" s="801">
        <f>_xlfn.MINIFS(Tabla135[Probabilidad residual],Tabla135[Id Riesgo],Tabla135[[#This Row],[Id Riesgo]])</f>
        <v>0</v>
      </c>
      <c r="AK1016" s="801">
        <f>_xlfn.MINIFS(Tabla135[Impacto residual],Tabla135[Id Riesgo],Tabla135[[#This Row],[Id Riesgo]])</f>
        <v>0</v>
      </c>
      <c r="AL1016" s="801"/>
      <c r="AM1016" s="801"/>
      <c r="AN1016" s="213"/>
      <c r="AO1016" s="213"/>
      <c r="AP1016" s="213"/>
      <c r="AQ1016" s="213"/>
      <c r="AR1016" s="213"/>
      <c r="AS1016" s="213"/>
      <c r="AT1016" s="213"/>
      <c r="AU1016" s="213"/>
      <c r="AV1016" s="213"/>
      <c r="AW1016" s="213"/>
      <c r="AX1016" s="213"/>
      <c r="AY1016" s="213"/>
    </row>
    <row r="1017" spans="1:51" ht="14.6" x14ac:dyDescent="0.4">
      <c r="A1017" s="783" t="str">
        <f>Tabla135[[#This Row],[Id Riesgo]]</f>
        <v>RC101</v>
      </c>
      <c r="B1017" s="784" t="str">
        <f>Tabla135[[#This Row],[Riesgo]]</f>
        <v/>
      </c>
      <c r="C1017" s="776" t="b">
        <f>Tabla135[[#This Row],[Identificado en paso 1 y 2?]]</f>
        <v>0</v>
      </c>
      <c r="D1017" s="801" t="str">
        <f>_xlfn.XLOOKUP(Tabla135[[#This Row],[Id Riesgo]],Tabla13[Id Riesgo],Tabla13[Probabilidad],"",1)</f>
        <v/>
      </c>
      <c r="E1017" s="801" t="str">
        <f>IF(C1017=TRUE,_xlfn.XLOOKUP(Tabla135[[#This Row],[Id Riesgo]],Tabla13[Id Riesgo],Tabla13[Porcentaje Impacto],"",1),"")</f>
        <v/>
      </c>
      <c r="F1017" s="290" t="str">
        <f t="shared" si="100"/>
        <v>RC101</v>
      </c>
      <c r="G1017" s="414" t="b">
        <f>_xlfn.XLOOKUP(F1017,Tabla13[Id Riesgo],Tabla13[Registro diligenciado],FALSE,1)</f>
        <v>0</v>
      </c>
      <c r="H1017" s="290" t="str">
        <f>IF(G1017,_xlfn.XLOOKUP(F1017,Tabla6[Id Riesgo],Tabla6[DESCRIPCIÓN DEL RIESGO],FALSE,1),"")</f>
        <v/>
      </c>
      <c r="I1017" s="327" t="str">
        <f>_xlfn.XLOOKUP(Tabla135[[#This Row],[Id Riesgo]],Tabla13[Id Riesgo],Tabla13[Probabilidad])</f>
        <v/>
      </c>
      <c r="J1017" s="327" t="str">
        <f>_xlfn.XLOOKUP(Tabla135[[#This Row],[Id Riesgo]],Tabla13[Id Riesgo],Tabla13[Porcentaje Impacto],"",1)</f>
        <v/>
      </c>
      <c r="K1017" s="311">
        <v>6</v>
      </c>
      <c r="L1017" s="314"/>
      <c r="M1017" s="314"/>
      <c r="N1017" s="314"/>
      <c r="O1017" s="295"/>
      <c r="P1017" s="314"/>
      <c r="Q1017" s="328" t="str">
        <f>_xlfn.TEXTJOIN(" ",TRUE,Tabla135[[#This Row],[Actividad - Acción ¿Qué?
Inicia con verbo]],Tabla135[[#This Row],[Complemento
(Observaciones o desviaciones)]])</f>
        <v/>
      </c>
      <c r="R1017" s="295"/>
      <c r="S1017" s="327" t="str">
        <f>_xlfn.XLOOKUP(Tabla135[[#This Row],[Tipo de control]],Tabla7[Tipo de control],Tabla7[Peso],"",1)</f>
        <v/>
      </c>
      <c r="T1017" s="290" t="str">
        <f>_xlfn.XLOOKUP(Tabla135[[#This Row],[Tipo de control]],Tabla7[Tipo de control],Tabla7[Afectación matriz],"",1)</f>
        <v/>
      </c>
      <c r="U1017" s="295"/>
      <c r="V1017" s="327" t="str">
        <f>_xlfn.XLOOKUP(Tabla135[[#This Row],[Implementación]],Tabla11[Implementación],Tabla11[Peso],"",1)</f>
        <v/>
      </c>
      <c r="W1017" s="295"/>
      <c r="X1017" s="295"/>
      <c r="Y1017" s="295"/>
      <c r="Z1017" s="295"/>
      <c r="AA1017" s="310" t="str">
        <f>IFERROR(Tabla135[[#This Row],[Peso del control]]+Tabla135[[#This Row],[Peso de la implementación]],"")</f>
        <v/>
      </c>
      <c r="AB1017" s="310" t="str" cm="1">
        <f t="array" ref="AB1017">IFERROR(IF(Tabla135[[#This Row],[Registro diligenciado]]=TRUE,_xlfn.IFS(AND(Tabla135[[#This Row],[No. de Control]]=1,Tabla135[[#This Row],[Desplazamiento en la Matriz]]="Probabilidad"),D1017-(D1017*Tabla135[[#This Row],[Valor del control]]),AND(Tabla135[[#This Row],[No. de Control]]&gt;1,Tabla135[[#This Row],[Desplazamiento en la Matriz]]="Probabilidad"),AB1016-(AB1016*Tabla135[[#This Row],[Valor del control]]),AND(Tabla135[[#This Row],[No. de Control]]=1,Tabla135[[#This Row],[Desplazamiento en la Matriz]]="Impacto"),D1017,AND(Tabla135[[#This Row],[No. de Control]]&gt;1,Tabla135[[#This Row],[Desplazamiento en la Matriz]]="Impacto"),AB1016),""),"")</f>
        <v/>
      </c>
      <c r="AC1017" s="310" t="str" cm="1">
        <f t="array" ref="AC1017">IFERROR(IF(Tabla135[[#This Row],[Registro diligenciado]]=TRUE,_xlfn.IFS(AND(Tabla135[[#This Row],[No. de Control]]=1,Tabla135[[#This Row],[Desplazamiento en la Matriz]]="Impacto"),E1017-(E1017*Tabla135[[#This Row],[Valor del control]]),AND(Tabla135[[#This Row],[No. de Control]]&gt;1,Tabla135[[#This Row],[Desplazamiento en la Matriz]]="Impacto"),AC1016-(AC1016*Tabla135[[#This Row],[Valor del control]]),AND(Tabla135[[#This Row],[No. de Control]]=1,Tabla135[[#This Row],[Desplazamiento en la Matriz]]="Probabilidad"),E1017,AND(Tabla135[[#This Row],[No. de Control]]&gt;1,Tabla135[[#This Row],[Desplazamiento en la Matriz]]="Probabilidad"),AC1016),""),"")</f>
        <v/>
      </c>
      <c r="AD1017" s="310">
        <f>IFERROR(_xlfn.MINIFS(Tabla135[Probabilidad residual],Tabla135[Id Riesgo],Tabla135[[#This Row],[Id Riesgo]]),"")</f>
        <v>0</v>
      </c>
      <c r="AE1017" s="310">
        <f>IFERROR(_xlfn.MINIFS(Tabla135[Impacto residual],Tabla135[Id Riesgo],Tabla135[[#This Row],[Id Riesgo]]),"")</f>
        <v>0</v>
      </c>
      <c r="AF1017" s="310" t="str" cm="1">
        <f t="array" ref="AF10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7" s="310" t="str" cm="1">
        <f t="array" ref="AG10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7" s="213"/>
      <c r="AJ1017" s="801">
        <f>_xlfn.MINIFS(Tabla135[Probabilidad residual],Tabla135[Id Riesgo],Tabla135[[#This Row],[Id Riesgo]])</f>
        <v>0</v>
      </c>
      <c r="AK1017" s="801">
        <f>_xlfn.MINIFS(Tabla135[Impacto residual],Tabla135[Id Riesgo],Tabla135[[#This Row],[Id Riesgo]])</f>
        <v>0</v>
      </c>
      <c r="AL1017" s="801"/>
      <c r="AM1017" s="801"/>
      <c r="AN1017" s="213"/>
      <c r="AO1017" s="213"/>
      <c r="AP1017" s="213"/>
      <c r="AQ1017" s="213"/>
      <c r="AR1017" s="213"/>
      <c r="AS1017" s="213"/>
      <c r="AT1017" s="213"/>
      <c r="AU1017" s="213"/>
      <c r="AV1017" s="213"/>
      <c r="AW1017" s="213"/>
      <c r="AX1017" s="213"/>
      <c r="AY1017" s="213"/>
    </row>
    <row r="1018" spans="1:51" ht="14.6" x14ac:dyDescent="0.4">
      <c r="A1018" s="783" t="str">
        <f>Tabla135[[#This Row],[Id Riesgo]]</f>
        <v>RC101</v>
      </c>
      <c r="B1018" s="784" t="str">
        <f>Tabla135[[#This Row],[Riesgo]]</f>
        <v/>
      </c>
      <c r="C1018" s="776" t="b">
        <f>Tabla135[[#This Row],[Identificado en paso 1 y 2?]]</f>
        <v>0</v>
      </c>
      <c r="D1018" s="801" t="str">
        <f>_xlfn.XLOOKUP(Tabla135[[#This Row],[Id Riesgo]],Tabla13[Id Riesgo],Tabla13[Probabilidad],"",1)</f>
        <v/>
      </c>
      <c r="E1018" s="801" t="str">
        <f>IF(C1018=TRUE,_xlfn.XLOOKUP(Tabla135[[#This Row],[Id Riesgo]],Tabla13[Id Riesgo],Tabla13[Porcentaje Impacto],"",1),"")</f>
        <v/>
      </c>
      <c r="F1018" s="290" t="str">
        <f t="shared" si="100"/>
        <v>RC101</v>
      </c>
      <c r="G1018" s="414" t="b">
        <f>_xlfn.XLOOKUP(F1018,Tabla13[Id Riesgo],Tabla13[Registro diligenciado],FALSE,1)</f>
        <v>0</v>
      </c>
      <c r="H1018" s="290" t="str">
        <f>IF(G1018,_xlfn.XLOOKUP(F1018,Tabla6[Id Riesgo],Tabla6[DESCRIPCIÓN DEL RIESGO],FALSE,1),"")</f>
        <v/>
      </c>
      <c r="I1018" s="327" t="str">
        <f>_xlfn.XLOOKUP(Tabla135[[#This Row],[Id Riesgo]],Tabla13[Id Riesgo],Tabla13[Probabilidad])</f>
        <v/>
      </c>
      <c r="J1018" s="327" t="str">
        <f>_xlfn.XLOOKUP(Tabla135[[#This Row],[Id Riesgo]],Tabla13[Id Riesgo],Tabla13[Porcentaje Impacto],"",1)</f>
        <v/>
      </c>
      <c r="K1018" s="311">
        <v>7</v>
      </c>
      <c r="L1018" s="314"/>
      <c r="M1018" s="314"/>
      <c r="N1018" s="314"/>
      <c r="O1018" s="295"/>
      <c r="P1018" s="314"/>
      <c r="Q1018" s="328" t="str">
        <f>_xlfn.TEXTJOIN(" ",TRUE,Tabla135[[#This Row],[Actividad - Acción ¿Qué?
Inicia con verbo]],Tabla135[[#This Row],[Complemento
(Observaciones o desviaciones)]])</f>
        <v/>
      </c>
      <c r="R1018" s="295"/>
      <c r="S1018" s="327" t="str">
        <f>_xlfn.XLOOKUP(Tabla135[[#This Row],[Tipo de control]],Tabla7[Tipo de control],Tabla7[Peso],"",1)</f>
        <v/>
      </c>
      <c r="T1018" s="290" t="str">
        <f>_xlfn.XLOOKUP(Tabla135[[#This Row],[Tipo de control]],Tabla7[Tipo de control],Tabla7[Afectación matriz],"",1)</f>
        <v/>
      </c>
      <c r="U1018" s="295"/>
      <c r="V1018" s="327" t="str">
        <f>_xlfn.XLOOKUP(Tabla135[[#This Row],[Implementación]],Tabla11[Implementación],Tabla11[Peso],"",1)</f>
        <v/>
      </c>
      <c r="W1018" s="295"/>
      <c r="X1018" s="295"/>
      <c r="Y1018" s="295"/>
      <c r="Z1018" s="295"/>
      <c r="AA1018" s="310" t="str">
        <f>IFERROR(Tabla135[[#This Row],[Peso del control]]+Tabla135[[#This Row],[Peso de la implementación]],"")</f>
        <v/>
      </c>
      <c r="AB1018" s="310" t="str" cm="1">
        <f t="array" ref="AB1018">IFERROR(IF(Tabla135[[#This Row],[Registro diligenciado]]=TRUE,_xlfn.IFS(AND(Tabla135[[#This Row],[No. de Control]]=1,Tabla135[[#This Row],[Desplazamiento en la Matriz]]="Probabilidad"),D1018-(D1018*Tabla135[[#This Row],[Valor del control]]),AND(Tabla135[[#This Row],[No. de Control]]&gt;1,Tabla135[[#This Row],[Desplazamiento en la Matriz]]="Probabilidad"),AB1017-(AB1017*Tabla135[[#This Row],[Valor del control]]),AND(Tabla135[[#This Row],[No. de Control]]=1,Tabla135[[#This Row],[Desplazamiento en la Matriz]]="Impacto"),D1018,AND(Tabla135[[#This Row],[No. de Control]]&gt;1,Tabla135[[#This Row],[Desplazamiento en la Matriz]]="Impacto"),AB1017),""),"")</f>
        <v/>
      </c>
      <c r="AC1018" s="310" t="str" cm="1">
        <f t="array" ref="AC1018">IFERROR(IF(Tabla135[[#This Row],[Registro diligenciado]]=TRUE,_xlfn.IFS(AND(Tabla135[[#This Row],[No. de Control]]=1,Tabla135[[#This Row],[Desplazamiento en la Matriz]]="Impacto"),E1018-(E1018*Tabla135[[#This Row],[Valor del control]]),AND(Tabla135[[#This Row],[No. de Control]]&gt;1,Tabla135[[#This Row],[Desplazamiento en la Matriz]]="Impacto"),AC1017-(AC1017*Tabla135[[#This Row],[Valor del control]]),AND(Tabla135[[#This Row],[No. de Control]]=1,Tabla135[[#This Row],[Desplazamiento en la Matriz]]="Probabilidad"),E1018,AND(Tabla135[[#This Row],[No. de Control]]&gt;1,Tabla135[[#This Row],[Desplazamiento en la Matriz]]="Probabilidad"),AC1017),""),"")</f>
        <v/>
      </c>
      <c r="AD1018" s="310">
        <f>IFERROR(_xlfn.MINIFS(Tabla135[Probabilidad residual],Tabla135[Id Riesgo],Tabla135[[#This Row],[Id Riesgo]]),"")</f>
        <v>0</v>
      </c>
      <c r="AE1018" s="310">
        <f>IFERROR(_xlfn.MINIFS(Tabla135[Impacto residual],Tabla135[Id Riesgo],Tabla135[[#This Row],[Id Riesgo]]),"")</f>
        <v>0</v>
      </c>
      <c r="AF1018" s="310" t="str" cm="1">
        <f t="array" ref="AF10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8" s="310" t="str" cm="1">
        <f t="array" ref="AG10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8" s="213"/>
      <c r="AJ1018" s="801">
        <f>_xlfn.MINIFS(Tabla135[Probabilidad residual],Tabla135[Id Riesgo],Tabla135[[#This Row],[Id Riesgo]])</f>
        <v>0</v>
      </c>
      <c r="AK1018" s="801">
        <f>_xlfn.MINIFS(Tabla135[Impacto residual],Tabla135[Id Riesgo],Tabla135[[#This Row],[Id Riesgo]])</f>
        <v>0</v>
      </c>
      <c r="AL1018" s="801"/>
      <c r="AM1018" s="801"/>
      <c r="AN1018" s="213"/>
      <c r="AO1018" s="213"/>
      <c r="AP1018" s="213"/>
      <c r="AQ1018" s="213"/>
      <c r="AR1018" s="213"/>
      <c r="AS1018" s="213"/>
      <c r="AT1018" s="213"/>
      <c r="AU1018" s="213"/>
      <c r="AV1018" s="213"/>
      <c r="AW1018" s="213"/>
      <c r="AX1018" s="213"/>
      <c r="AY1018" s="213"/>
    </row>
    <row r="1019" spans="1:51" ht="14.6" x14ac:dyDescent="0.4">
      <c r="A1019" s="783" t="str">
        <f>Tabla135[[#This Row],[Id Riesgo]]</f>
        <v>RC101</v>
      </c>
      <c r="B1019" s="784" t="str">
        <f>Tabla135[[#This Row],[Riesgo]]</f>
        <v/>
      </c>
      <c r="C1019" s="776" t="b">
        <f>Tabla135[[#This Row],[Identificado en paso 1 y 2?]]</f>
        <v>0</v>
      </c>
      <c r="D1019" s="801" t="str">
        <f>_xlfn.XLOOKUP(Tabla135[[#This Row],[Id Riesgo]],Tabla13[Id Riesgo],Tabla13[Probabilidad],"",1)</f>
        <v/>
      </c>
      <c r="E1019" s="801" t="str">
        <f>IF(C1019=TRUE,_xlfn.XLOOKUP(Tabla135[[#This Row],[Id Riesgo]],Tabla13[Id Riesgo],Tabla13[Porcentaje Impacto],"",1),"")</f>
        <v/>
      </c>
      <c r="F1019" s="290" t="str">
        <f t="shared" si="100"/>
        <v>RC101</v>
      </c>
      <c r="G1019" s="414" t="b">
        <f>_xlfn.XLOOKUP(F1019,Tabla13[Id Riesgo],Tabla13[Registro diligenciado],FALSE,1)</f>
        <v>0</v>
      </c>
      <c r="H1019" s="290" t="str">
        <f>IF(G1019,_xlfn.XLOOKUP(F1019,Tabla6[Id Riesgo],Tabla6[DESCRIPCIÓN DEL RIESGO],FALSE,1),"")</f>
        <v/>
      </c>
      <c r="I1019" s="327" t="str">
        <f>_xlfn.XLOOKUP(Tabla135[[#This Row],[Id Riesgo]],Tabla13[Id Riesgo],Tabla13[Probabilidad])</f>
        <v/>
      </c>
      <c r="J1019" s="327" t="str">
        <f>_xlfn.XLOOKUP(Tabla135[[#This Row],[Id Riesgo]],Tabla13[Id Riesgo],Tabla13[Porcentaje Impacto],"",1)</f>
        <v/>
      </c>
      <c r="K1019" s="311">
        <v>8</v>
      </c>
      <c r="L1019" s="314"/>
      <c r="M1019" s="314"/>
      <c r="N1019" s="314"/>
      <c r="O1019" s="295"/>
      <c r="P1019" s="314"/>
      <c r="Q1019" s="328" t="str">
        <f>_xlfn.TEXTJOIN(" ",TRUE,Tabla135[[#This Row],[Actividad - Acción ¿Qué?
Inicia con verbo]],Tabla135[[#This Row],[Complemento
(Observaciones o desviaciones)]])</f>
        <v/>
      </c>
      <c r="R1019" s="295"/>
      <c r="S1019" s="327" t="str">
        <f>_xlfn.XLOOKUP(Tabla135[[#This Row],[Tipo de control]],Tabla7[Tipo de control],Tabla7[Peso],"",1)</f>
        <v/>
      </c>
      <c r="T1019" s="290" t="str">
        <f>_xlfn.XLOOKUP(Tabla135[[#This Row],[Tipo de control]],Tabla7[Tipo de control],Tabla7[Afectación matriz],"",1)</f>
        <v/>
      </c>
      <c r="U1019" s="295"/>
      <c r="V1019" s="327" t="str">
        <f>_xlfn.XLOOKUP(Tabla135[[#This Row],[Implementación]],Tabla11[Implementación],Tabla11[Peso],"",1)</f>
        <v/>
      </c>
      <c r="W1019" s="295"/>
      <c r="X1019" s="295"/>
      <c r="Y1019" s="295"/>
      <c r="Z1019" s="295"/>
      <c r="AA1019" s="310" t="str">
        <f>IFERROR(Tabla135[[#This Row],[Peso del control]]+Tabla135[[#This Row],[Peso de la implementación]],"")</f>
        <v/>
      </c>
      <c r="AB1019" s="310" t="str" cm="1">
        <f t="array" ref="AB1019">IFERROR(IF(Tabla135[[#This Row],[Registro diligenciado]]=TRUE,_xlfn.IFS(AND(Tabla135[[#This Row],[No. de Control]]=1,Tabla135[[#This Row],[Desplazamiento en la Matriz]]="Probabilidad"),D1019-(D1019*Tabla135[[#This Row],[Valor del control]]),AND(Tabla135[[#This Row],[No. de Control]]&gt;1,Tabla135[[#This Row],[Desplazamiento en la Matriz]]="Probabilidad"),AB1018-(AB1018*Tabla135[[#This Row],[Valor del control]]),AND(Tabla135[[#This Row],[No. de Control]]=1,Tabla135[[#This Row],[Desplazamiento en la Matriz]]="Impacto"),D1019,AND(Tabla135[[#This Row],[No. de Control]]&gt;1,Tabla135[[#This Row],[Desplazamiento en la Matriz]]="Impacto"),AB1018),""),"")</f>
        <v/>
      </c>
      <c r="AC1019" s="310" t="str" cm="1">
        <f t="array" ref="AC1019">IFERROR(IF(Tabla135[[#This Row],[Registro diligenciado]]=TRUE,_xlfn.IFS(AND(Tabla135[[#This Row],[No. de Control]]=1,Tabla135[[#This Row],[Desplazamiento en la Matriz]]="Impacto"),E1019-(E1019*Tabla135[[#This Row],[Valor del control]]),AND(Tabla135[[#This Row],[No. de Control]]&gt;1,Tabla135[[#This Row],[Desplazamiento en la Matriz]]="Impacto"),AC1018-(AC1018*Tabla135[[#This Row],[Valor del control]]),AND(Tabla135[[#This Row],[No. de Control]]=1,Tabla135[[#This Row],[Desplazamiento en la Matriz]]="Probabilidad"),E1019,AND(Tabla135[[#This Row],[No. de Control]]&gt;1,Tabla135[[#This Row],[Desplazamiento en la Matriz]]="Probabilidad"),AC1018),""),"")</f>
        <v/>
      </c>
      <c r="AD1019" s="310">
        <f>IFERROR(_xlfn.MINIFS(Tabla135[Probabilidad residual],Tabla135[Id Riesgo],Tabla135[[#This Row],[Id Riesgo]]),"")</f>
        <v>0</v>
      </c>
      <c r="AE1019" s="310">
        <f>IFERROR(_xlfn.MINIFS(Tabla135[Impacto residual],Tabla135[Id Riesgo],Tabla135[[#This Row],[Id Riesgo]]),"")</f>
        <v>0</v>
      </c>
      <c r="AF1019" s="310" t="str" cm="1">
        <f t="array" ref="AF10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19" s="310" t="str" cm="1">
        <f t="array" ref="AG10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19" s="213"/>
      <c r="AJ1019" s="801">
        <f>_xlfn.MINIFS(Tabla135[Probabilidad residual],Tabla135[Id Riesgo],Tabla135[[#This Row],[Id Riesgo]])</f>
        <v>0</v>
      </c>
      <c r="AK1019" s="801">
        <f>_xlfn.MINIFS(Tabla135[Impacto residual],Tabla135[Id Riesgo],Tabla135[[#This Row],[Id Riesgo]])</f>
        <v>0</v>
      </c>
      <c r="AL1019" s="801"/>
      <c r="AM1019" s="801"/>
      <c r="AN1019" s="213"/>
      <c r="AO1019" s="213"/>
      <c r="AP1019" s="213"/>
      <c r="AQ1019" s="213"/>
      <c r="AR1019" s="213"/>
      <c r="AS1019" s="213"/>
      <c r="AT1019" s="213"/>
      <c r="AU1019" s="213"/>
      <c r="AV1019" s="213"/>
      <c r="AW1019" s="213"/>
      <c r="AX1019" s="213"/>
      <c r="AY1019" s="213"/>
    </row>
    <row r="1020" spans="1:51" ht="14.6" x14ac:dyDescent="0.4">
      <c r="A1020" s="783" t="str">
        <f>Tabla135[[#This Row],[Id Riesgo]]</f>
        <v>RC101</v>
      </c>
      <c r="B1020" s="784" t="str">
        <f>Tabla135[[#This Row],[Riesgo]]</f>
        <v/>
      </c>
      <c r="C1020" s="776" t="b">
        <f>Tabla135[[#This Row],[Identificado en paso 1 y 2?]]</f>
        <v>0</v>
      </c>
      <c r="D1020" s="801" t="str">
        <f>_xlfn.XLOOKUP(Tabla135[[#This Row],[Id Riesgo]],Tabla13[Id Riesgo],Tabla13[Probabilidad],"",1)</f>
        <v/>
      </c>
      <c r="E1020" s="801" t="str">
        <f>IF(C1020=TRUE,_xlfn.XLOOKUP(Tabla135[[#This Row],[Id Riesgo]],Tabla13[Id Riesgo],Tabla13[Porcentaje Impacto],"",1),"")</f>
        <v/>
      </c>
      <c r="F1020" s="290" t="str">
        <f t="shared" si="100"/>
        <v>RC101</v>
      </c>
      <c r="G1020" s="414" t="b">
        <f>_xlfn.XLOOKUP(F1020,Tabla13[Id Riesgo],Tabla13[Registro diligenciado],FALSE,1)</f>
        <v>0</v>
      </c>
      <c r="H1020" s="290" t="str">
        <f>IF(G1020,_xlfn.XLOOKUP(F1020,Tabla6[Id Riesgo],Tabla6[DESCRIPCIÓN DEL RIESGO],FALSE,1),"")</f>
        <v/>
      </c>
      <c r="I1020" s="327" t="str">
        <f>_xlfn.XLOOKUP(Tabla135[[#This Row],[Id Riesgo]],Tabla13[Id Riesgo],Tabla13[Probabilidad])</f>
        <v/>
      </c>
      <c r="J1020" s="327" t="str">
        <f>_xlfn.XLOOKUP(Tabla135[[#This Row],[Id Riesgo]],Tabla13[Id Riesgo],Tabla13[Porcentaje Impacto],"",1)</f>
        <v/>
      </c>
      <c r="K1020" s="311">
        <v>9</v>
      </c>
      <c r="L1020" s="314"/>
      <c r="M1020" s="314"/>
      <c r="N1020" s="314"/>
      <c r="O1020" s="295"/>
      <c r="P1020" s="314"/>
      <c r="Q1020" s="328" t="str">
        <f>_xlfn.TEXTJOIN(" ",TRUE,Tabla135[[#This Row],[Actividad - Acción ¿Qué?
Inicia con verbo]],Tabla135[[#This Row],[Complemento
(Observaciones o desviaciones)]])</f>
        <v/>
      </c>
      <c r="R1020" s="295"/>
      <c r="S1020" s="327" t="str">
        <f>_xlfn.XLOOKUP(Tabla135[[#This Row],[Tipo de control]],Tabla7[Tipo de control],Tabla7[Peso],"",1)</f>
        <v/>
      </c>
      <c r="T1020" s="290" t="str">
        <f>_xlfn.XLOOKUP(Tabla135[[#This Row],[Tipo de control]],Tabla7[Tipo de control],Tabla7[Afectación matriz],"",1)</f>
        <v/>
      </c>
      <c r="U1020" s="295"/>
      <c r="V1020" s="327" t="str">
        <f>_xlfn.XLOOKUP(Tabla135[[#This Row],[Implementación]],Tabla11[Implementación],Tabla11[Peso],"",1)</f>
        <v/>
      </c>
      <c r="W1020" s="295"/>
      <c r="X1020" s="295"/>
      <c r="Y1020" s="295"/>
      <c r="Z1020" s="295"/>
      <c r="AA1020" s="310" t="str">
        <f>IFERROR(Tabla135[[#This Row],[Peso del control]]+Tabla135[[#This Row],[Peso de la implementación]],"")</f>
        <v/>
      </c>
      <c r="AB1020" s="310" t="str" cm="1">
        <f t="array" ref="AB1020">IFERROR(IF(Tabla135[[#This Row],[Registro diligenciado]]=TRUE,_xlfn.IFS(AND(Tabla135[[#This Row],[No. de Control]]=1,Tabla135[[#This Row],[Desplazamiento en la Matriz]]="Probabilidad"),D1020-(D1020*Tabla135[[#This Row],[Valor del control]]),AND(Tabla135[[#This Row],[No. de Control]]&gt;1,Tabla135[[#This Row],[Desplazamiento en la Matriz]]="Probabilidad"),AB1019-(AB1019*Tabla135[[#This Row],[Valor del control]]),AND(Tabla135[[#This Row],[No. de Control]]=1,Tabla135[[#This Row],[Desplazamiento en la Matriz]]="Impacto"),D1020,AND(Tabla135[[#This Row],[No. de Control]]&gt;1,Tabla135[[#This Row],[Desplazamiento en la Matriz]]="Impacto"),AB1019),""),"")</f>
        <v/>
      </c>
      <c r="AC1020" s="310" t="str" cm="1">
        <f t="array" ref="AC1020">IFERROR(IF(Tabla135[[#This Row],[Registro diligenciado]]=TRUE,_xlfn.IFS(AND(Tabla135[[#This Row],[No. de Control]]=1,Tabla135[[#This Row],[Desplazamiento en la Matriz]]="Impacto"),E1020-(E1020*Tabla135[[#This Row],[Valor del control]]),AND(Tabla135[[#This Row],[No. de Control]]&gt;1,Tabla135[[#This Row],[Desplazamiento en la Matriz]]="Impacto"),AC1019-(AC1019*Tabla135[[#This Row],[Valor del control]]),AND(Tabla135[[#This Row],[No. de Control]]=1,Tabla135[[#This Row],[Desplazamiento en la Matriz]]="Probabilidad"),E1020,AND(Tabla135[[#This Row],[No. de Control]]&gt;1,Tabla135[[#This Row],[Desplazamiento en la Matriz]]="Probabilidad"),AC1019),""),"")</f>
        <v/>
      </c>
      <c r="AD1020" s="310">
        <f>IFERROR(_xlfn.MINIFS(Tabla135[Probabilidad residual],Tabla135[Id Riesgo],Tabla135[[#This Row],[Id Riesgo]]),"")</f>
        <v>0</v>
      </c>
      <c r="AE1020" s="310">
        <f>IFERROR(_xlfn.MINIFS(Tabla135[Impacto residual],Tabla135[Id Riesgo],Tabla135[[#This Row],[Id Riesgo]]),"")</f>
        <v>0</v>
      </c>
      <c r="AF1020" s="310" t="str" cm="1">
        <f t="array" ref="AF10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0" s="310" t="str" cm="1">
        <f t="array" ref="AG10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0" s="213"/>
      <c r="AJ1020" s="801">
        <f>_xlfn.MINIFS(Tabla135[Probabilidad residual],Tabla135[Id Riesgo],Tabla135[[#This Row],[Id Riesgo]])</f>
        <v>0</v>
      </c>
      <c r="AK1020" s="801">
        <f>_xlfn.MINIFS(Tabla135[Impacto residual],Tabla135[Id Riesgo],Tabla135[[#This Row],[Id Riesgo]])</f>
        <v>0</v>
      </c>
      <c r="AL1020" s="801"/>
      <c r="AM1020" s="801"/>
      <c r="AN1020" s="213"/>
      <c r="AO1020" s="213"/>
      <c r="AP1020" s="213"/>
      <c r="AQ1020" s="213"/>
      <c r="AR1020" s="213"/>
      <c r="AS1020" s="213"/>
      <c r="AT1020" s="213"/>
      <c r="AU1020" s="213"/>
      <c r="AV1020" s="213"/>
      <c r="AW1020" s="213"/>
      <c r="AX1020" s="213"/>
      <c r="AY1020" s="213"/>
    </row>
    <row r="1021" spans="1:51" ht="14.6" x14ac:dyDescent="0.4">
      <c r="A1021" s="783" t="str">
        <f>Tabla135[[#This Row],[Id Riesgo]]</f>
        <v>RC101</v>
      </c>
      <c r="B1021" s="784" t="str">
        <f>Tabla135[[#This Row],[Riesgo]]</f>
        <v/>
      </c>
      <c r="C1021" s="776" t="b">
        <f>Tabla135[[#This Row],[Identificado en paso 1 y 2?]]</f>
        <v>0</v>
      </c>
      <c r="D1021" s="801" t="str">
        <f>_xlfn.XLOOKUP(Tabla135[[#This Row],[Id Riesgo]],Tabla13[Id Riesgo],Tabla13[Probabilidad],"",1)</f>
        <v/>
      </c>
      <c r="E1021" s="801" t="str">
        <f>IF(C1021=TRUE,_xlfn.XLOOKUP(Tabla135[[#This Row],[Id Riesgo]],Tabla13[Id Riesgo],Tabla13[Porcentaje Impacto],"",1),"")</f>
        <v/>
      </c>
      <c r="F1021" s="290" t="str">
        <f t="shared" si="100"/>
        <v>RC101</v>
      </c>
      <c r="G1021" s="414" t="b">
        <f>_xlfn.XLOOKUP(F1021,Tabla13[Id Riesgo],Tabla13[Registro diligenciado],FALSE,1)</f>
        <v>0</v>
      </c>
      <c r="H1021" s="290" t="str">
        <f>IF(G1021,_xlfn.XLOOKUP(F1021,Tabla6[Id Riesgo],Tabla6[DESCRIPCIÓN DEL RIESGO],FALSE,1),"")</f>
        <v/>
      </c>
      <c r="I1021" s="327" t="str">
        <f>_xlfn.XLOOKUP(Tabla135[[#This Row],[Id Riesgo]],Tabla13[Id Riesgo],Tabla13[Probabilidad])</f>
        <v/>
      </c>
      <c r="J1021" s="327" t="str">
        <f>_xlfn.XLOOKUP(Tabla135[[#This Row],[Id Riesgo]],Tabla13[Id Riesgo],Tabla13[Porcentaje Impacto],"",1)</f>
        <v/>
      </c>
      <c r="K1021" s="311">
        <v>10</v>
      </c>
      <c r="L1021" s="314"/>
      <c r="M1021" s="314"/>
      <c r="N1021" s="314"/>
      <c r="O1021" s="295"/>
      <c r="P1021" s="314"/>
      <c r="Q1021" s="328" t="str">
        <f>_xlfn.TEXTJOIN(" ",TRUE,Tabla135[[#This Row],[Actividad - Acción ¿Qué?
Inicia con verbo]],Tabla135[[#This Row],[Complemento
(Observaciones o desviaciones)]])</f>
        <v/>
      </c>
      <c r="R1021" s="295"/>
      <c r="S1021" s="327" t="str">
        <f>_xlfn.XLOOKUP(Tabla135[[#This Row],[Tipo de control]],Tabla7[Tipo de control],Tabla7[Peso],"",1)</f>
        <v/>
      </c>
      <c r="T1021" s="290" t="str">
        <f>_xlfn.XLOOKUP(Tabla135[[#This Row],[Tipo de control]],Tabla7[Tipo de control],Tabla7[Afectación matriz],"",1)</f>
        <v/>
      </c>
      <c r="U1021" s="295"/>
      <c r="V1021" s="327" t="str">
        <f>_xlfn.XLOOKUP(Tabla135[[#This Row],[Implementación]],Tabla11[Implementación],Tabla11[Peso],"",1)</f>
        <v/>
      </c>
      <c r="W1021" s="295"/>
      <c r="X1021" s="295"/>
      <c r="Y1021" s="295"/>
      <c r="Z1021" s="295"/>
      <c r="AA1021" s="310" t="str">
        <f>IFERROR(Tabla135[[#This Row],[Peso del control]]+Tabla135[[#This Row],[Peso de la implementación]],"")</f>
        <v/>
      </c>
      <c r="AB1021" s="310" t="str" cm="1">
        <f t="array" ref="AB1021">IFERROR(IF(Tabla135[[#This Row],[Registro diligenciado]]=TRUE,_xlfn.IFS(AND(Tabla135[[#This Row],[No. de Control]]=1,Tabla135[[#This Row],[Desplazamiento en la Matriz]]="Probabilidad"),D1021-(D1021*Tabla135[[#This Row],[Valor del control]]),AND(Tabla135[[#This Row],[No. de Control]]&gt;1,Tabla135[[#This Row],[Desplazamiento en la Matriz]]="Probabilidad"),AB1020-(AB1020*Tabla135[[#This Row],[Valor del control]]),AND(Tabla135[[#This Row],[No. de Control]]=1,Tabla135[[#This Row],[Desplazamiento en la Matriz]]="Impacto"),D1021,AND(Tabla135[[#This Row],[No. de Control]]&gt;1,Tabla135[[#This Row],[Desplazamiento en la Matriz]]="Impacto"),AB1020),""),"")</f>
        <v/>
      </c>
      <c r="AC1021" s="310" t="str" cm="1">
        <f t="array" ref="AC1021">IFERROR(IF(Tabla135[[#This Row],[Registro diligenciado]]=TRUE,_xlfn.IFS(AND(Tabla135[[#This Row],[No. de Control]]=1,Tabla135[[#This Row],[Desplazamiento en la Matriz]]="Impacto"),E1021-(E1021*Tabla135[[#This Row],[Valor del control]]),AND(Tabla135[[#This Row],[No. de Control]]&gt;1,Tabla135[[#This Row],[Desplazamiento en la Matriz]]="Impacto"),AC1020-(AC1020*Tabla135[[#This Row],[Valor del control]]),AND(Tabla135[[#This Row],[No. de Control]]=1,Tabla135[[#This Row],[Desplazamiento en la Matriz]]="Probabilidad"),E1021,AND(Tabla135[[#This Row],[No. de Control]]&gt;1,Tabla135[[#This Row],[Desplazamiento en la Matriz]]="Probabilidad"),AC1020),""),"")</f>
        <v/>
      </c>
      <c r="AD1021" s="310">
        <f>IFERROR(_xlfn.MINIFS(Tabla135[Probabilidad residual],Tabla135[Id Riesgo],Tabla135[[#This Row],[Id Riesgo]]),"")</f>
        <v>0</v>
      </c>
      <c r="AE1021" s="310">
        <f>IFERROR(_xlfn.MINIFS(Tabla135[Impacto residual],Tabla135[Id Riesgo],Tabla135[[#This Row],[Id Riesgo]]),"")</f>
        <v>0</v>
      </c>
      <c r="AF1021" s="310" t="str" cm="1">
        <f t="array" ref="AF10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1" s="310" t="str" cm="1">
        <f t="array" ref="AG10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1" s="213"/>
      <c r="AJ1021" s="801">
        <f>_xlfn.MINIFS(Tabla135[Probabilidad residual],Tabla135[Id Riesgo],Tabla135[[#This Row],[Id Riesgo]])</f>
        <v>0</v>
      </c>
      <c r="AK1021" s="801">
        <f>_xlfn.MINIFS(Tabla135[Impacto residual],Tabla135[Id Riesgo],Tabla135[[#This Row],[Id Riesgo]])</f>
        <v>0</v>
      </c>
      <c r="AL1021" s="801"/>
      <c r="AM1021" s="801"/>
      <c r="AN1021" s="213"/>
      <c r="AO1021" s="213"/>
      <c r="AP1021" s="213"/>
      <c r="AQ1021" s="213"/>
      <c r="AR1021" s="213"/>
      <c r="AS1021" s="213"/>
      <c r="AT1021" s="213"/>
      <c r="AU1021" s="213"/>
      <c r="AV1021" s="213"/>
      <c r="AW1021" s="213"/>
      <c r="AX1021" s="213"/>
      <c r="AY1021" s="213"/>
    </row>
    <row r="1022" spans="1:51" ht="14.6" x14ac:dyDescent="0.4">
      <c r="A1022" s="783" t="str">
        <f>Tabla135[[#This Row],[Id Riesgo]]</f>
        <v>RC102</v>
      </c>
      <c r="B1022" s="784" t="str">
        <f>Tabla135[[#This Row],[Riesgo]]</f>
        <v/>
      </c>
      <c r="C1022" s="776" t="b">
        <f>Tabla135[[#This Row],[Identificado en paso 1 y 2?]]</f>
        <v>0</v>
      </c>
      <c r="D1022" s="801" t="str">
        <f>_xlfn.XLOOKUP(Tabla135[[#This Row],[Id Riesgo]],Tabla13[Id Riesgo],Tabla13[Probabilidad],"",1)</f>
        <v/>
      </c>
      <c r="E1022" s="801" t="str">
        <f>IF(C1022=TRUE,_xlfn.XLOOKUP(Tabla135[[#This Row],[Id Riesgo]],Tabla13[Id Riesgo],Tabla13[Porcentaje Impacto],"",1),"")</f>
        <v/>
      </c>
      <c r="F1022" s="290" t="s">
        <v>693</v>
      </c>
      <c r="G1022" s="414" t="b">
        <f>_xlfn.XLOOKUP(F1022,Tabla13[Id Riesgo],Tabla13[Registro diligenciado],FALSE,1)</f>
        <v>0</v>
      </c>
      <c r="H1022" s="290" t="str">
        <f>IF(G1022,_xlfn.XLOOKUP(F1022,Tabla6[Id Riesgo],Tabla6[DESCRIPCIÓN DEL RIESGO],FALSE,1),"")</f>
        <v/>
      </c>
      <c r="I1022" s="327" t="str">
        <f>_xlfn.XLOOKUP(Tabla135[[#This Row],[Id Riesgo]],Tabla13[Id Riesgo],Tabla13[Probabilidad])</f>
        <v/>
      </c>
      <c r="J1022" s="327" t="str">
        <f>_xlfn.XLOOKUP(Tabla135[[#This Row],[Id Riesgo]],Tabla13[Id Riesgo],Tabla13[Porcentaje Impacto],"",1)</f>
        <v/>
      </c>
      <c r="K1022" s="311">
        <v>1</v>
      </c>
      <c r="L1022" s="314"/>
      <c r="M1022" s="314"/>
      <c r="N1022" s="314"/>
      <c r="O1022" s="295"/>
      <c r="P1022" s="314"/>
      <c r="Q1022" s="328" t="str">
        <f>_xlfn.TEXTJOIN(" ",TRUE,Tabla135[[#This Row],[Actividad - Acción ¿Qué?
Inicia con verbo]],Tabla135[[#This Row],[Complemento
(Observaciones o desviaciones)]])</f>
        <v/>
      </c>
      <c r="R1022" s="295"/>
      <c r="S1022" s="327" t="str">
        <f>_xlfn.XLOOKUP(Tabla135[[#This Row],[Tipo de control]],Tabla7[Tipo de control],Tabla7[Peso],"",1)</f>
        <v/>
      </c>
      <c r="T1022" s="290" t="str">
        <f>_xlfn.XLOOKUP(Tabla135[[#This Row],[Tipo de control]],Tabla7[Tipo de control],Tabla7[Afectación matriz],"",1)</f>
        <v/>
      </c>
      <c r="U1022" s="295"/>
      <c r="V1022" s="327" t="str">
        <f>_xlfn.XLOOKUP(Tabla135[[#This Row],[Implementación]],Tabla11[Implementación],Tabla11[Peso],"",1)</f>
        <v/>
      </c>
      <c r="W1022" s="295"/>
      <c r="X1022" s="295"/>
      <c r="Y1022" s="295"/>
      <c r="Z1022" s="295"/>
      <c r="AA1022" s="310" t="str">
        <f>IFERROR(Tabla135[[#This Row],[Peso del control]]+Tabla135[[#This Row],[Peso de la implementación]],"")</f>
        <v/>
      </c>
      <c r="AB1022" s="310" t="str" cm="1">
        <f t="array" ref="AB1022">IFERROR(IF(Tabla135[[#This Row],[Registro diligenciado]]=TRUE,_xlfn.IFS(AND(Tabla135[[#This Row],[No. de Control]]=1,Tabla135[[#This Row],[Desplazamiento en la Matriz]]="Probabilidad"),D1022-(D1022*Tabla135[[#This Row],[Valor del control]]),AND(Tabla135[[#This Row],[No. de Control]]&gt;1,Tabla135[[#This Row],[Desplazamiento en la Matriz]]="Probabilidad"),AB1021-(AB1021*Tabla135[[#This Row],[Valor del control]]),AND(Tabla135[[#This Row],[No. de Control]]=1,Tabla135[[#This Row],[Desplazamiento en la Matriz]]="Impacto"),D1022,AND(Tabla135[[#This Row],[No. de Control]]&gt;1,Tabla135[[#This Row],[Desplazamiento en la Matriz]]="Impacto"),AB1021),""),"")</f>
        <v/>
      </c>
      <c r="AC1022" s="310" t="str" cm="1">
        <f t="array" ref="AC1022">IFERROR(IF(Tabla135[[#This Row],[Registro diligenciado]]=TRUE,_xlfn.IFS(AND(Tabla135[[#This Row],[No. de Control]]=1,Tabla135[[#This Row],[Desplazamiento en la Matriz]]="Impacto"),E1022-(E1022*Tabla135[[#This Row],[Valor del control]]),AND(Tabla135[[#This Row],[No. de Control]]&gt;1,Tabla135[[#This Row],[Desplazamiento en la Matriz]]="Impacto"),AC1021-(AC1021*Tabla135[[#This Row],[Valor del control]]),AND(Tabla135[[#This Row],[No. de Control]]=1,Tabla135[[#This Row],[Desplazamiento en la Matriz]]="Probabilidad"),E1022,AND(Tabla135[[#This Row],[No. de Control]]&gt;1,Tabla135[[#This Row],[Desplazamiento en la Matriz]]="Probabilidad"),AC1021),""),"")</f>
        <v/>
      </c>
      <c r="AD1022" s="310">
        <f>IFERROR(_xlfn.MINIFS(Tabla135[Probabilidad residual],Tabla135[Id Riesgo],Tabla135[[#This Row],[Id Riesgo]]),"")</f>
        <v>0</v>
      </c>
      <c r="AE1022" s="310">
        <f>IFERROR(_xlfn.MINIFS(Tabla135[Impacto residual],Tabla135[Id Riesgo],Tabla135[[#This Row],[Id Riesgo]]),"")</f>
        <v>0</v>
      </c>
      <c r="AF1022" s="310" t="str" cm="1">
        <f t="array" ref="AF10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2" s="310" t="str" cm="1">
        <f t="array" ref="AG10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2" s="213"/>
      <c r="AJ1022" s="801">
        <f>_xlfn.MINIFS(Tabla135[Probabilidad residual],Tabla135[Id Riesgo],Tabla135[[#This Row],[Id Riesgo]])</f>
        <v>0</v>
      </c>
      <c r="AK1022" s="801">
        <f>_xlfn.MINIFS(Tabla135[Impacto residual],Tabla135[Id Riesgo],Tabla135[[#This Row],[Id Riesgo]])</f>
        <v>0</v>
      </c>
      <c r="AL1022" s="801" t="str" cm="1">
        <f t="array" ref="AL1022">IFERROR(_xlfn.IFS(AND(AJ1022&gt;=CONFIGURACIÓN!$BF$6,AJ1022&lt;=CONFIGURACIÓN!$BG$6),CONFIGURACIÓN!$BE$6,AND(AJ1022&gt;=CONFIGURACIÓN!$BF$7,AJ1022&lt;=CONFIGURACIÓN!$BG$7),CONFIGURACIÓN!$BE$7,AND(AJ1022&gt;=CONFIGURACIÓN!$BF$8,AJ1022&lt;=CONFIGURACIÓN!$BG$8),CONFIGURACIÓN!$BE$8,AND(AJ1022&gt;=CONFIGURACIÓN!$BF$9,AJ1022&lt;=CONFIGURACIÓN!$BG$9),CONFIGURACIÓN!$BE$9,AND(AJ1022&gt;=CONFIGURACIÓN!$BF$10,AJ1022&lt;=CONFIGURACIÓN!$BG$10),CONFIGURACIÓN!$BE$10),"")</f>
        <v/>
      </c>
      <c r="AM1022" s="801" t="str" cm="1">
        <f t="array" ref="AM1022">IFERROR(_xlfn.IFS(AND(AK1022&gt;=CONFIGURACIÓN!$BJ$6,AK1022&lt;=CONFIGURACIÓN!$BK$6),CONFIGURACIÓN!$BI$6,AND(AK1022&gt;=CONFIGURACIÓN!$BJ$7,AK1022&lt;=CONFIGURACIÓN!$BK$7),CONFIGURACIÓN!$BI$7,AND(AK1022&gt;=CONFIGURACIÓN!$BJ$8,AK1022&lt;=CONFIGURACIÓN!$BK$8),CONFIGURACIÓN!$BI$8,AND(AK1022&gt;=CONFIGURACIÓN!$BJ$9,AK1022&lt;=CONFIGURACIÓN!$BK$9),CONFIGURACIÓN!$BI$9,AND(AK1022&gt;=CONFIGURACIÓN!$BJ$10,AK1022&lt;=CONFIGURACIÓN!$BK$10),CONFIGURACIÓN!$BI$10),"")</f>
        <v/>
      </c>
      <c r="AN1022" s="213"/>
      <c r="AO1022" s="213"/>
      <c r="AP1022" s="213"/>
      <c r="AQ1022" s="213"/>
      <c r="AR1022" s="213"/>
      <c r="AS1022" s="213"/>
      <c r="AT1022" s="213"/>
      <c r="AU1022" s="213"/>
      <c r="AV1022" s="213"/>
      <c r="AW1022" s="213"/>
      <c r="AX1022" s="213"/>
      <c r="AY1022" s="213"/>
    </row>
    <row r="1023" spans="1:51" ht="14.6" x14ac:dyDescent="0.4">
      <c r="A1023" s="783" t="str">
        <f>Tabla135[[#This Row],[Id Riesgo]]</f>
        <v>RC102</v>
      </c>
      <c r="B1023" s="784" t="str">
        <f>Tabla135[[#This Row],[Riesgo]]</f>
        <v/>
      </c>
      <c r="C1023" s="776" t="b">
        <f>Tabla135[[#This Row],[Identificado en paso 1 y 2?]]</f>
        <v>0</v>
      </c>
      <c r="D1023" s="801" t="str">
        <f>_xlfn.XLOOKUP(Tabla135[[#This Row],[Id Riesgo]],Tabla13[Id Riesgo],Tabla13[Probabilidad],"",1)</f>
        <v/>
      </c>
      <c r="E1023" s="801" t="str">
        <f>IF(C1023=TRUE,_xlfn.XLOOKUP(Tabla135[[#This Row],[Id Riesgo]],Tabla13[Id Riesgo],Tabla13[Porcentaje Impacto],"",1),"")</f>
        <v/>
      </c>
      <c r="F1023" s="290" t="str">
        <f t="shared" ref="F1023:F1031" si="101">F1022</f>
        <v>RC102</v>
      </c>
      <c r="G1023" s="414" t="b">
        <f>_xlfn.XLOOKUP(F1023,Tabla13[Id Riesgo],Tabla13[Registro diligenciado],FALSE,1)</f>
        <v>0</v>
      </c>
      <c r="H1023" s="290" t="str">
        <f>IF(G1023,_xlfn.XLOOKUP(F1023,Tabla6[Id Riesgo],Tabla6[DESCRIPCIÓN DEL RIESGO],FALSE,1),"")</f>
        <v/>
      </c>
      <c r="I1023" s="327" t="str">
        <f>_xlfn.XLOOKUP(Tabla135[[#This Row],[Id Riesgo]],Tabla13[Id Riesgo],Tabla13[Probabilidad])</f>
        <v/>
      </c>
      <c r="J1023" s="327" t="str">
        <f>_xlfn.XLOOKUP(Tabla135[[#This Row],[Id Riesgo]],Tabla13[Id Riesgo],Tabla13[Porcentaje Impacto],"",1)</f>
        <v/>
      </c>
      <c r="K1023" s="311">
        <v>2</v>
      </c>
      <c r="L1023" s="314"/>
      <c r="M1023" s="314"/>
      <c r="N1023" s="314"/>
      <c r="O1023" s="295"/>
      <c r="P1023" s="314"/>
      <c r="Q1023" s="328" t="str">
        <f>_xlfn.TEXTJOIN(" ",TRUE,Tabla135[[#This Row],[Actividad - Acción ¿Qué?
Inicia con verbo]],Tabla135[[#This Row],[Complemento
(Observaciones o desviaciones)]])</f>
        <v/>
      </c>
      <c r="R1023" s="295"/>
      <c r="S1023" s="327" t="str">
        <f>_xlfn.XLOOKUP(Tabla135[[#This Row],[Tipo de control]],Tabla7[Tipo de control],Tabla7[Peso],"",1)</f>
        <v/>
      </c>
      <c r="T1023" s="290" t="str">
        <f>_xlfn.XLOOKUP(Tabla135[[#This Row],[Tipo de control]],Tabla7[Tipo de control],Tabla7[Afectación matriz],"",1)</f>
        <v/>
      </c>
      <c r="U1023" s="295"/>
      <c r="V1023" s="327" t="str">
        <f>_xlfn.XLOOKUP(Tabla135[[#This Row],[Implementación]],Tabla11[Implementación],Tabla11[Peso],"",1)</f>
        <v/>
      </c>
      <c r="W1023" s="295"/>
      <c r="X1023" s="295"/>
      <c r="Y1023" s="295"/>
      <c r="Z1023" s="295"/>
      <c r="AA1023" s="310" t="str">
        <f>IFERROR(Tabla135[[#This Row],[Peso del control]]+Tabla135[[#This Row],[Peso de la implementación]],"")</f>
        <v/>
      </c>
      <c r="AB1023" s="310" t="str" cm="1">
        <f t="array" ref="AB1023">IFERROR(IF(Tabla135[[#This Row],[Registro diligenciado]]=TRUE,_xlfn.IFS(AND(Tabla135[[#This Row],[No. de Control]]=1,Tabla135[[#This Row],[Desplazamiento en la Matriz]]="Probabilidad"),D1023-(D1023*Tabla135[[#This Row],[Valor del control]]),AND(Tabla135[[#This Row],[No. de Control]]&gt;1,Tabla135[[#This Row],[Desplazamiento en la Matriz]]="Probabilidad"),AB1022-(AB1022*Tabla135[[#This Row],[Valor del control]]),AND(Tabla135[[#This Row],[No. de Control]]=1,Tabla135[[#This Row],[Desplazamiento en la Matriz]]="Impacto"),D1023,AND(Tabla135[[#This Row],[No. de Control]]&gt;1,Tabla135[[#This Row],[Desplazamiento en la Matriz]]="Impacto"),AB1022),""),"")</f>
        <v/>
      </c>
      <c r="AC1023" s="310" t="str" cm="1">
        <f t="array" ref="AC1023">IFERROR(IF(Tabla135[[#This Row],[Registro diligenciado]]=TRUE,_xlfn.IFS(AND(Tabla135[[#This Row],[No. de Control]]=1,Tabla135[[#This Row],[Desplazamiento en la Matriz]]="Impacto"),E1023-(E1023*Tabla135[[#This Row],[Valor del control]]),AND(Tabla135[[#This Row],[No. de Control]]&gt;1,Tabla135[[#This Row],[Desplazamiento en la Matriz]]="Impacto"),AC1022-(AC1022*Tabla135[[#This Row],[Valor del control]]),AND(Tabla135[[#This Row],[No. de Control]]=1,Tabla135[[#This Row],[Desplazamiento en la Matriz]]="Probabilidad"),E1023,AND(Tabla135[[#This Row],[No. de Control]]&gt;1,Tabla135[[#This Row],[Desplazamiento en la Matriz]]="Probabilidad"),AC1022),""),"")</f>
        <v/>
      </c>
      <c r="AD1023" s="310">
        <f>IFERROR(_xlfn.MINIFS(Tabla135[Probabilidad residual],Tabla135[Id Riesgo],Tabla135[[#This Row],[Id Riesgo]]),"")</f>
        <v>0</v>
      </c>
      <c r="AE1023" s="310">
        <f>IFERROR(_xlfn.MINIFS(Tabla135[Impacto residual],Tabla135[Id Riesgo],Tabla135[[#This Row],[Id Riesgo]]),"")</f>
        <v>0</v>
      </c>
      <c r="AF1023" s="310" t="str" cm="1">
        <f t="array" ref="AF10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3" s="310" t="str" cm="1">
        <f t="array" ref="AG10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3" s="213"/>
      <c r="AJ1023" s="801">
        <f>_xlfn.MINIFS(Tabla135[Probabilidad residual],Tabla135[Id Riesgo],Tabla135[[#This Row],[Id Riesgo]])</f>
        <v>0</v>
      </c>
      <c r="AK1023" s="801">
        <f>_xlfn.MINIFS(Tabla135[Impacto residual],Tabla135[Id Riesgo],Tabla135[[#This Row],[Id Riesgo]])</f>
        <v>0</v>
      </c>
      <c r="AL1023" s="801"/>
      <c r="AM1023" s="801"/>
      <c r="AN1023" s="213"/>
      <c r="AO1023" s="213"/>
      <c r="AP1023" s="213"/>
      <c r="AQ1023" s="213"/>
      <c r="AR1023" s="213"/>
      <c r="AS1023" s="213"/>
      <c r="AT1023" s="213"/>
      <c r="AU1023" s="213"/>
      <c r="AV1023" s="213"/>
      <c r="AW1023" s="213"/>
      <c r="AX1023" s="213"/>
      <c r="AY1023" s="213"/>
    </row>
    <row r="1024" spans="1:51" ht="14.6" x14ac:dyDescent="0.4">
      <c r="A1024" s="783" t="str">
        <f>Tabla135[[#This Row],[Id Riesgo]]</f>
        <v>RC102</v>
      </c>
      <c r="B1024" s="784" t="str">
        <f>Tabla135[[#This Row],[Riesgo]]</f>
        <v/>
      </c>
      <c r="C1024" s="776" t="b">
        <f>Tabla135[[#This Row],[Identificado en paso 1 y 2?]]</f>
        <v>0</v>
      </c>
      <c r="D1024" s="801" t="str">
        <f>_xlfn.XLOOKUP(Tabla135[[#This Row],[Id Riesgo]],Tabla13[Id Riesgo],Tabla13[Probabilidad],"",1)</f>
        <v/>
      </c>
      <c r="E1024" s="801" t="str">
        <f>IF(C1024=TRUE,_xlfn.XLOOKUP(Tabla135[[#This Row],[Id Riesgo]],Tabla13[Id Riesgo],Tabla13[Porcentaje Impacto],"",1),"")</f>
        <v/>
      </c>
      <c r="F1024" s="290" t="str">
        <f t="shared" si="101"/>
        <v>RC102</v>
      </c>
      <c r="G1024" s="414" t="b">
        <f>_xlfn.XLOOKUP(F1024,Tabla13[Id Riesgo],Tabla13[Registro diligenciado],FALSE,1)</f>
        <v>0</v>
      </c>
      <c r="H1024" s="290" t="str">
        <f>IF(G1024,_xlfn.XLOOKUP(F1024,Tabla6[Id Riesgo],Tabla6[DESCRIPCIÓN DEL RIESGO],FALSE,1),"")</f>
        <v/>
      </c>
      <c r="I1024" s="327" t="str">
        <f>_xlfn.XLOOKUP(Tabla135[[#This Row],[Id Riesgo]],Tabla13[Id Riesgo],Tabla13[Probabilidad])</f>
        <v/>
      </c>
      <c r="J1024" s="327" t="str">
        <f>_xlfn.XLOOKUP(Tabla135[[#This Row],[Id Riesgo]],Tabla13[Id Riesgo],Tabla13[Porcentaje Impacto],"",1)</f>
        <v/>
      </c>
      <c r="K1024" s="311">
        <v>3</v>
      </c>
      <c r="L1024" s="314"/>
      <c r="M1024" s="314"/>
      <c r="N1024" s="314"/>
      <c r="O1024" s="295"/>
      <c r="P1024" s="314"/>
      <c r="Q1024" s="328" t="str">
        <f>_xlfn.TEXTJOIN(" ",TRUE,Tabla135[[#This Row],[Actividad - Acción ¿Qué?
Inicia con verbo]],Tabla135[[#This Row],[Complemento
(Observaciones o desviaciones)]])</f>
        <v/>
      </c>
      <c r="R1024" s="295"/>
      <c r="S1024" s="327" t="str">
        <f>_xlfn.XLOOKUP(Tabla135[[#This Row],[Tipo de control]],Tabla7[Tipo de control],Tabla7[Peso],"",1)</f>
        <v/>
      </c>
      <c r="T1024" s="290" t="str">
        <f>_xlfn.XLOOKUP(Tabla135[[#This Row],[Tipo de control]],Tabla7[Tipo de control],Tabla7[Afectación matriz],"",1)</f>
        <v/>
      </c>
      <c r="U1024" s="295"/>
      <c r="V1024" s="327" t="str">
        <f>_xlfn.XLOOKUP(Tabla135[[#This Row],[Implementación]],Tabla11[Implementación],Tabla11[Peso],"",1)</f>
        <v/>
      </c>
      <c r="W1024" s="295"/>
      <c r="X1024" s="295"/>
      <c r="Y1024" s="295"/>
      <c r="Z1024" s="295"/>
      <c r="AA1024" s="310" t="str">
        <f>IFERROR(Tabla135[[#This Row],[Peso del control]]+Tabla135[[#This Row],[Peso de la implementación]],"")</f>
        <v/>
      </c>
      <c r="AB1024" s="310" t="str" cm="1">
        <f t="array" ref="AB1024">IFERROR(IF(Tabla135[[#This Row],[Registro diligenciado]]=TRUE,_xlfn.IFS(AND(Tabla135[[#This Row],[No. de Control]]=1,Tabla135[[#This Row],[Desplazamiento en la Matriz]]="Probabilidad"),D1024-(D1024*Tabla135[[#This Row],[Valor del control]]),AND(Tabla135[[#This Row],[No. de Control]]&gt;1,Tabla135[[#This Row],[Desplazamiento en la Matriz]]="Probabilidad"),AB1023-(AB1023*Tabla135[[#This Row],[Valor del control]]),AND(Tabla135[[#This Row],[No. de Control]]=1,Tabla135[[#This Row],[Desplazamiento en la Matriz]]="Impacto"),D1024,AND(Tabla135[[#This Row],[No. de Control]]&gt;1,Tabla135[[#This Row],[Desplazamiento en la Matriz]]="Impacto"),AB1023),""),"")</f>
        <v/>
      </c>
      <c r="AC1024" s="310" t="str" cm="1">
        <f t="array" ref="AC1024">IFERROR(IF(Tabla135[[#This Row],[Registro diligenciado]]=TRUE,_xlfn.IFS(AND(Tabla135[[#This Row],[No. de Control]]=1,Tabla135[[#This Row],[Desplazamiento en la Matriz]]="Impacto"),E1024-(E1024*Tabla135[[#This Row],[Valor del control]]),AND(Tabla135[[#This Row],[No. de Control]]&gt;1,Tabla135[[#This Row],[Desplazamiento en la Matriz]]="Impacto"),AC1023-(AC1023*Tabla135[[#This Row],[Valor del control]]),AND(Tabla135[[#This Row],[No. de Control]]=1,Tabla135[[#This Row],[Desplazamiento en la Matriz]]="Probabilidad"),E1024,AND(Tabla135[[#This Row],[No. de Control]]&gt;1,Tabla135[[#This Row],[Desplazamiento en la Matriz]]="Probabilidad"),AC1023),""),"")</f>
        <v/>
      </c>
      <c r="AD1024" s="310">
        <f>IFERROR(_xlfn.MINIFS(Tabla135[Probabilidad residual],Tabla135[Id Riesgo],Tabla135[[#This Row],[Id Riesgo]]),"")</f>
        <v>0</v>
      </c>
      <c r="AE1024" s="310">
        <f>IFERROR(_xlfn.MINIFS(Tabla135[Impacto residual],Tabla135[Id Riesgo],Tabla135[[#This Row],[Id Riesgo]]),"")</f>
        <v>0</v>
      </c>
      <c r="AF1024" s="310" t="str" cm="1">
        <f t="array" ref="AF10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4" s="310" t="str" cm="1">
        <f t="array" ref="AG10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4" s="213"/>
      <c r="AJ1024" s="801">
        <f>_xlfn.MINIFS(Tabla135[Probabilidad residual],Tabla135[Id Riesgo],Tabla135[[#This Row],[Id Riesgo]])</f>
        <v>0</v>
      </c>
      <c r="AK1024" s="801">
        <f>_xlfn.MINIFS(Tabla135[Impacto residual],Tabla135[Id Riesgo],Tabla135[[#This Row],[Id Riesgo]])</f>
        <v>0</v>
      </c>
      <c r="AL1024" s="801"/>
      <c r="AM1024" s="801"/>
      <c r="AN1024" s="213"/>
      <c r="AO1024" s="213"/>
      <c r="AP1024" s="213"/>
      <c r="AQ1024" s="213"/>
      <c r="AR1024" s="213"/>
      <c r="AS1024" s="213"/>
      <c r="AT1024" s="213"/>
      <c r="AU1024" s="213"/>
      <c r="AV1024" s="213"/>
      <c r="AW1024" s="213"/>
      <c r="AX1024" s="213"/>
      <c r="AY1024" s="213"/>
    </row>
    <row r="1025" spans="1:51" ht="14.6" x14ac:dyDescent="0.4">
      <c r="A1025" s="783" t="str">
        <f>Tabla135[[#This Row],[Id Riesgo]]</f>
        <v>RC102</v>
      </c>
      <c r="B1025" s="784" t="str">
        <f>Tabla135[[#This Row],[Riesgo]]</f>
        <v/>
      </c>
      <c r="C1025" s="776" t="b">
        <f>Tabla135[[#This Row],[Identificado en paso 1 y 2?]]</f>
        <v>0</v>
      </c>
      <c r="D1025" s="801" t="str">
        <f>_xlfn.XLOOKUP(Tabla135[[#This Row],[Id Riesgo]],Tabla13[Id Riesgo],Tabla13[Probabilidad],"",1)</f>
        <v/>
      </c>
      <c r="E1025" s="801" t="str">
        <f>IF(C1025=TRUE,_xlfn.XLOOKUP(Tabla135[[#This Row],[Id Riesgo]],Tabla13[Id Riesgo],Tabla13[Porcentaje Impacto],"",1),"")</f>
        <v/>
      </c>
      <c r="F1025" s="290" t="str">
        <f t="shared" si="101"/>
        <v>RC102</v>
      </c>
      <c r="G1025" s="414" t="b">
        <f>_xlfn.XLOOKUP(F1025,Tabla13[Id Riesgo],Tabla13[Registro diligenciado],FALSE,1)</f>
        <v>0</v>
      </c>
      <c r="H1025" s="290" t="str">
        <f>IF(G1025,_xlfn.XLOOKUP(F1025,Tabla6[Id Riesgo],Tabla6[DESCRIPCIÓN DEL RIESGO],FALSE,1),"")</f>
        <v/>
      </c>
      <c r="I1025" s="327" t="str">
        <f>_xlfn.XLOOKUP(Tabla135[[#This Row],[Id Riesgo]],Tabla13[Id Riesgo],Tabla13[Probabilidad])</f>
        <v/>
      </c>
      <c r="J1025" s="327" t="str">
        <f>_xlfn.XLOOKUP(Tabla135[[#This Row],[Id Riesgo]],Tabla13[Id Riesgo],Tabla13[Porcentaje Impacto],"",1)</f>
        <v/>
      </c>
      <c r="K1025" s="311">
        <v>4</v>
      </c>
      <c r="L1025" s="314"/>
      <c r="M1025" s="314"/>
      <c r="N1025" s="314"/>
      <c r="O1025" s="295"/>
      <c r="P1025" s="314"/>
      <c r="Q1025" s="328" t="str">
        <f>_xlfn.TEXTJOIN(" ",TRUE,Tabla135[[#This Row],[Actividad - Acción ¿Qué?
Inicia con verbo]],Tabla135[[#This Row],[Complemento
(Observaciones o desviaciones)]])</f>
        <v/>
      </c>
      <c r="R1025" s="295"/>
      <c r="S1025" s="327" t="str">
        <f>_xlfn.XLOOKUP(Tabla135[[#This Row],[Tipo de control]],Tabla7[Tipo de control],Tabla7[Peso],"",1)</f>
        <v/>
      </c>
      <c r="T1025" s="290" t="str">
        <f>_xlfn.XLOOKUP(Tabla135[[#This Row],[Tipo de control]],Tabla7[Tipo de control],Tabla7[Afectación matriz],"",1)</f>
        <v/>
      </c>
      <c r="U1025" s="295"/>
      <c r="V1025" s="327" t="str">
        <f>_xlfn.XLOOKUP(Tabla135[[#This Row],[Implementación]],Tabla11[Implementación],Tabla11[Peso],"",1)</f>
        <v/>
      </c>
      <c r="W1025" s="295"/>
      <c r="X1025" s="295"/>
      <c r="Y1025" s="295"/>
      <c r="Z1025" s="295"/>
      <c r="AA1025" s="310" t="str">
        <f>IFERROR(Tabla135[[#This Row],[Peso del control]]+Tabla135[[#This Row],[Peso de la implementación]],"")</f>
        <v/>
      </c>
      <c r="AB1025" s="310" t="str" cm="1">
        <f t="array" ref="AB1025">IFERROR(IF(Tabla135[[#This Row],[Registro diligenciado]]=TRUE,_xlfn.IFS(AND(Tabla135[[#This Row],[No. de Control]]=1,Tabla135[[#This Row],[Desplazamiento en la Matriz]]="Probabilidad"),D1025-(D1025*Tabla135[[#This Row],[Valor del control]]),AND(Tabla135[[#This Row],[No. de Control]]&gt;1,Tabla135[[#This Row],[Desplazamiento en la Matriz]]="Probabilidad"),AB1024-(AB1024*Tabla135[[#This Row],[Valor del control]]),AND(Tabla135[[#This Row],[No. de Control]]=1,Tabla135[[#This Row],[Desplazamiento en la Matriz]]="Impacto"),D1025,AND(Tabla135[[#This Row],[No. de Control]]&gt;1,Tabla135[[#This Row],[Desplazamiento en la Matriz]]="Impacto"),AB1024),""),"")</f>
        <v/>
      </c>
      <c r="AC1025" s="310" t="str" cm="1">
        <f t="array" ref="AC1025">IFERROR(IF(Tabla135[[#This Row],[Registro diligenciado]]=TRUE,_xlfn.IFS(AND(Tabla135[[#This Row],[No. de Control]]=1,Tabla135[[#This Row],[Desplazamiento en la Matriz]]="Impacto"),E1025-(E1025*Tabla135[[#This Row],[Valor del control]]),AND(Tabla135[[#This Row],[No. de Control]]&gt;1,Tabla135[[#This Row],[Desplazamiento en la Matriz]]="Impacto"),AC1024-(AC1024*Tabla135[[#This Row],[Valor del control]]),AND(Tabla135[[#This Row],[No. de Control]]=1,Tabla135[[#This Row],[Desplazamiento en la Matriz]]="Probabilidad"),E1025,AND(Tabla135[[#This Row],[No. de Control]]&gt;1,Tabla135[[#This Row],[Desplazamiento en la Matriz]]="Probabilidad"),AC1024),""),"")</f>
        <v/>
      </c>
      <c r="AD1025" s="310">
        <f>IFERROR(_xlfn.MINIFS(Tabla135[Probabilidad residual],Tabla135[Id Riesgo],Tabla135[[#This Row],[Id Riesgo]]),"")</f>
        <v>0</v>
      </c>
      <c r="AE1025" s="310">
        <f>IFERROR(_xlfn.MINIFS(Tabla135[Impacto residual],Tabla135[Id Riesgo],Tabla135[[#This Row],[Id Riesgo]]),"")</f>
        <v>0</v>
      </c>
      <c r="AF1025" s="310" t="str" cm="1">
        <f t="array" ref="AF10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5" s="310" t="str" cm="1">
        <f t="array" ref="AG10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5" s="213"/>
      <c r="AJ1025" s="801">
        <f>_xlfn.MINIFS(Tabla135[Probabilidad residual],Tabla135[Id Riesgo],Tabla135[[#This Row],[Id Riesgo]])</f>
        <v>0</v>
      </c>
      <c r="AK1025" s="801">
        <f>_xlfn.MINIFS(Tabla135[Impacto residual],Tabla135[Id Riesgo],Tabla135[[#This Row],[Id Riesgo]])</f>
        <v>0</v>
      </c>
      <c r="AL1025" s="801"/>
      <c r="AM1025" s="801"/>
      <c r="AN1025" s="213"/>
      <c r="AO1025" s="213"/>
      <c r="AP1025" s="213"/>
      <c r="AQ1025" s="213"/>
      <c r="AR1025" s="213"/>
      <c r="AS1025" s="213"/>
      <c r="AT1025" s="213"/>
      <c r="AU1025" s="213"/>
      <c r="AV1025" s="213"/>
      <c r="AW1025" s="213"/>
      <c r="AX1025" s="213"/>
      <c r="AY1025" s="213"/>
    </row>
    <row r="1026" spans="1:51" ht="14.6" x14ac:dyDescent="0.4">
      <c r="A1026" s="783" t="str">
        <f>Tabla135[[#This Row],[Id Riesgo]]</f>
        <v>RC102</v>
      </c>
      <c r="B1026" s="784" t="str">
        <f>Tabla135[[#This Row],[Riesgo]]</f>
        <v/>
      </c>
      <c r="C1026" s="776" t="b">
        <f>Tabla135[[#This Row],[Identificado en paso 1 y 2?]]</f>
        <v>0</v>
      </c>
      <c r="D1026" s="801" t="str">
        <f>_xlfn.XLOOKUP(Tabla135[[#This Row],[Id Riesgo]],Tabla13[Id Riesgo],Tabla13[Probabilidad],"",1)</f>
        <v/>
      </c>
      <c r="E1026" s="801" t="str">
        <f>IF(C1026=TRUE,_xlfn.XLOOKUP(Tabla135[[#This Row],[Id Riesgo]],Tabla13[Id Riesgo],Tabla13[Porcentaje Impacto],"",1),"")</f>
        <v/>
      </c>
      <c r="F1026" s="290" t="str">
        <f t="shared" si="101"/>
        <v>RC102</v>
      </c>
      <c r="G1026" s="414" t="b">
        <f>_xlfn.XLOOKUP(F1026,Tabla13[Id Riesgo],Tabla13[Registro diligenciado],FALSE,1)</f>
        <v>0</v>
      </c>
      <c r="H1026" s="290" t="str">
        <f>IF(G1026,_xlfn.XLOOKUP(F1026,Tabla6[Id Riesgo],Tabla6[DESCRIPCIÓN DEL RIESGO],FALSE,1),"")</f>
        <v/>
      </c>
      <c r="I1026" s="327" t="str">
        <f>_xlfn.XLOOKUP(Tabla135[[#This Row],[Id Riesgo]],Tabla13[Id Riesgo],Tabla13[Probabilidad])</f>
        <v/>
      </c>
      <c r="J1026" s="327" t="str">
        <f>_xlfn.XLOOKUP(Tabla135[[#This Row],[Id Riesgo]],Tabla13[Id Riesgo],Tabla13[Porcentaje Impacto],"",1)</f>
        <v/>
      </c>
      <c r="K1026" s="311">
        <v>5</v>
      </c>
      <c r="L1026" s="314"/>
      <c r="M1026" s="314"/>
      <c r="N1026" s="314"/>
      <c r="O1026" s="295"/>
      <c r="P1026" s="314"/>
      <c r="Q1026" s="328" t="str">
        <f>_xlfn.TEXTJOIN(" ",TRUE,Tabla135[[#This Row],[Actividad - Acción ¿Qué?
Inicia con verbo]],Tabla135[[#This Row],[Complemento
(Observaciones o desviaciones)]])</f>
        <v/>
      </c>
      <c r="R1026" s="295"/>
      <c r="S1026" s="327" t="str">
        <f>_xlfn.XLOOKUP(Tabla135[[#This Row],[Tipo de control]],Tabla7[Tipo de control],Tabla7[Peso],"",1)</f>
        <v/>
      </c>
      <c r="T1026" s="290" t="str">
        <f>_xlfn.XLOOKUP(Tabla135[[#This Row],[Tipo de control]],Tabla7[Tipo de control],Tabla7[Afectación matriz],"",1)</f>
        <v/>
      </c>
      <c r="U1026" s="295"/>
      <c r="V1026" s="327" t="str">
        <f>_xlfn.XLOOKUP(Tabla135[[#This Row],[Implementación]],Tabla11[Implementación],Tabla11[Peso],"",1)</f>
        <v/>
      </c>
      <c r="W1026" s="295"/>
      <c r="X1026" s="295"/>
      <c r="Y1026" s="295"/>
      <c r="Z1026" s="295"/>
      <c r="AA1026" s="310" t="str">
        <f>IFERROR(Tabla135[[#This Row],[Peso del control]]+Tabla135[[#This Row],[Peso de la implementación]],"")</f>
        <v/>
      </c>
      <c r="AB1026" s="310" t="str" cm="1">
        <f t="array" ref="AB1026">IFERROR(IF(Tabla135[[#This Row],[Registro diligenciado]]=TRUE,_xlfn.IFS(AND(Tabla135[[#This Row],[No. de Control]]=1,Tabla135[[#This Row],[Desplazamiento en la Matriz]]="Probabilidad"),D1026-(D1026*Tabla135[[#This Row],[Valor del control]]),AND(Tabla135[[#This Row],[No. de Control]]&gt;1,Tabla135[[#This Row],[Desplazamiento en la Matriz]]="Probabilidad"),AB1025-(AB1025*Tabla135[[#This Row],[Valor del control]]),AND(Tabla135[[#This Row],[No. de Control]]=1,Tabla135[[#This Row],[Desplazamiento en la Matriz]]="Impacto"),D1026,AND(Tabla135[[#This Row],[No. de Control]]&gt;1,Tabla135[[#This Row],[Desplazamiento en la Matriz]]="Impacto"),AB1025),""),"")</f>
        <v/>
      </c>
      <c r="AC1026" s="310" t="str" cm="1">
        <f t="array" ref="AC1026">IFERROR(IF(Tabla135[[#This Row],[Registro diligenciado]]=TRUE,_xlfn.IFS(AND(Tabla135[[#This Row],[No. de Control]]=1,Tabla135[[#This Row],[Desplazamiento en la Matriz]]="Impacto"),E1026-(E1026*Tabla135[[#This Row],[Valor del control]]),AND(Tabla135[[#This Row],[No. de Control]]&gt;1,Tabla135[[#This Row],[Desplazamiento en la Matriz]]="Impacto"),AC1025-(AC1025*Tabla135[[#This Row],[Valor del control]]),AND(Tabla135[[#This Row],[No. de Control]]=1,Tabla135[[#This Row],[Desplazamiento en la Matriz]]="Probabilidad"),E1026,AND(Tabla135[[#This Row],[No. de Control]]&gt;1,Tabla135[[#This Row],[Desplazamiento en la Matriz]]="Probabilidad"),AC1025),""),"")</f>
        <v/>
      </c>
      <c r="AD1026" s="310">
        <f>IFERROR(_xlfn.MINIFS(Tabla135[Probabilidad residual],Tabla135[Id Riesgo],Tabla135[[#This Row],[Id Riesgo]]),"")</f>
        <v>0</v>
      </c>
      <c r="AE1026" s="310">
        <f>IFERROR(_xlfn.MINIFS(Tabla135[Impacto residual],Tabla135[Id Riesgo],Tabla135[[#This Row],[Id Riesgo]]),"")</f>
        <v>0</v>
      </c>
      <c r="AF1026" s="310" t="str" cm="1">
        <f t="array" ref="AF10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6" s="310" t="str" cm="1">
        <f t="array" ref="AG10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6" s="213"/>
      <c r="AJ1026" s="801">
        <f>_xlfn.MINIFS(Tabla135[Probabilidad residual],Tabla135[Id Riesgo],Tabla135[[#This Row],[Id Riesgo]])</f>
        <v>0</v>
      </c>
      <c r="AK1026" s="801">
        <f>_xlfn.MINIFS(Tabla135[Impacto residual],Tabla135[Id Riesgo],Tabla135[[#This Row],[Id Riesgo]])</f>
        <v>0</v>
      </c>
      <c r="AL1026" s="801"/>
      <c r="AM1026" s="801"/>
      <c r="AN1026" s="213"/>
      <c r="AO1026" s="213"/>
      <c r="AP1026" s="213"/>
      <c r="AQ1026" s="213"/>
      <c r="AR1026" s="213"/>
      <c r="AS1026" s="213"/>
      <c r="AT1026" s="213"/>
      <c r="AU1026" s="213"/>
      <c r="AV1026" s="213"/>
      <c r="AW1026" s="213"/>
      <c r="AX1026" s="213"/>
      <c r="AY1026" s="213"/>
    </row>
    <row r="1027" spans="1:51" ht="14.6" x14ac:dyDescent="0.4">
      <c r="A1027" s="783" t="str">
        <f>Tabla135[[#This Row],[Id Riesgo]]</f>
        <v>RC102</v>
      </c>
      <c r="B1027" s="784" t="str">
        <f>Tabla135[[#This Row],[Riesgo]]</f>
        <v/>
      </c>
      <c r="C1027" s="776" t="b">
        <f>Tabla135[[#This Row],[Identificado en paso 1 y 2?]]</f>
        <v>0</v>
      </c>
      <c r="D1027" s="801" t="str">
        <f>_xlfn.XLOOKUP(Tabla135[[#This Row],[Id Riesgo]],Tabla13[Id Riesgo],Tabla13[Probabilidad],"",1)</f>
        <v/>
      </c>
      <c r="E1027" s="801" t="str">
        <f>IF(C1027=TRUE,_xlfn.XLOOKUP(Tabla135[[#This Row],[Id Riesgo]],Tabla13[Id Riesgo],Tabla13[Porcentaje Impacto],"",1),"")</f>
        <v/>
      </c>
      <c r="F1027" s="290" t="str">
        <f t="shared" si="101"/>
        <v>RC102</v>
      </c>
      <c r="G1027" s="414" t="b">
        <f>_xlfn.XLOOKUP(F1027,Tabla13[Id Riesgo],Tabla13[Registro diligenciado],FALSE,1)</f>
        <v>0</v>
      </c>
      <c r="H1027" s="290" t="str">
        <f>IF(G1027,_xlfn.XLOOKUP(F1027,Tabla6[Id Riesgo],Tabla6[DESCRIPCIÓN DEL RIESGO],FALSE,1),"")</f>
        <v/>
      </c>
      <c r="I1027" s="327" t="str">
        <f>_xlfn.XLOOKUP(Tabla135[[#This Row],[Id Riesgo]],Tabla13[Id Riesgo],Tabla13[Probabilidad])</f>
        <v/>
      </c>
      <c r="J1027" s="327" t="str">
        <f>_xlfn.XLOOKUP(Tabla135[[#This Row],[Id Riesgo]],Tabla13[Id Riesgo],Tabla13[Porcentaje Impacto],"",1)</f>
        <v/>
      </c>
      <c r="K1027" s="311">
        <v>6</v>
      </c>
      <c r="L1027" s="314"/>
      <c r="M1027" s="314"/>
      <c r="N1027" s="314"/>
      <c r="O1027" s="295"/>
      <c r="P1027" s="314"/>
      <c r="Q1027" s="328" t="str">
        <f>_xlfn.TEXTJOIN(" ",TRUE,Tabla135[[#This Row],[Actividad - Acción ¿Qué?
Inicia con verbo]],Tabla135[[#This Row],[Complemento
(Observaciones o desviaciones)]])</f>
        <v/>
      </c>
      <c r="R1027" s="295"/>
      <c r="S1027" s="327" t="str">
        <f>_xlfn.XLOOKUP(Tabla135[[#This Row],[Tipo de control]],Tabla7[Tipo de control],Tabla7[Peso],"",1)</f>
        <v/>
      </c>
      <c r="T1027" s="290" t="str">
        <f>_xlfn.XLOOKUP(Tabla135[[#This Row],[Tipo de control]],Tabla7[Tipo de control],Tabla7[Afectación matriz],"",1)</f>
        <v/>
      </c>
      <c r="U1027" s="295"/>
      <c r="V1027" s="327" t="str">
        <f>_xlfn.XLOOKUP(Tabla135[[#This Row],[Implementación]],Tabla11[Implementación],Tabla11[Peso],"",1)</f>
        <v/>
      </c>
      <c r="W1027" s="295"/>
      <c r="X1027" s="295"/>
      <c r="Y1027" s="295"/>
      <c r="Z1027" s="295"/>
      <c r="AA1027" s="310" t="str">
        <f>IFERROR(Tabla135[[#This Row],[Peso del control]]+Tabla135[[#This Row],[Peso de la implementación]],"")</f>
        <v/>
      </c>
      <c r="AB1027" s="310" t="str" cm="1">
        <f t="array" ref="AB1027">IFERROR(IF(Tabla135[[#This Row],[Registro diligenciado]]=TRUE,_xlfn.IFS(AND(Tabla135[[#This Row],[No. de Control]]=1,Tabla135[[#This Row],[Desplazamiento en la Matriz]]="Probabilidad"),D1027-(D1027*Tabla135[[#This Row],[Valor del control]]),AND(Tabla135[[#This Row],[No. de Control]]&gt;1,Tabla135[[#This Row],[Desplazamiento en la Matriz]]="Probabilidad"),AB1026-(AB1026*Tabla135[[#This Row],[Valor del control]]),AND(Tabla135[[#This Row],[No. de Control]]=1,Tabla135[[#This Row],[Desplazamiento en la Matriz]]="Impacto"),D1027,AND(Tabla135[[#This Row],[No. de Control]]&gt;1,Tabla135[[#This Row],[Desplazamiento en la Matriz]]="Impacto"),AB1026),""),"")</f>
        <v/>
      </c>
      <c r="AC1027" s="310" t="str" cm="1">
        <f t="array" ref="AC1027">IFERROR(IF(Tabla135[[#This Row],[Registro diligenciado]]=TRUE,_xlfn.IFS(AND(Tabla135[[#This Row],[No. de Control]]=1,Tabla135[[#This Row],[Desplazamiento en la Matriz]]="Impacto"),E1027-(E1027*Tabla135[[#This Row],[Valor del control]]),AND(Tabla135[[#This Row],[No. de Control]]&gt;1,Tabla135[[#This Row],[Desplazamiento en la Matriz]]="Impacto"),AC1026-(AC1026*Tabla135[[#This Row],[Valor del control]]),AND(Tabla135[[#This Row],[No. de Control]]=1,Tabla135[[#This Row],[Desplazamiento en la Matriz]]="Probabilidad"),E1027,AND(Tabla135[[#This Row],[No. de Control]]&gt;1,Tabla135[[#This Row],[Desplazamiento en la Matriz]]="Probabilidad"),AC1026),""),"")</f>
        <v/>
      </c>
      <c r="AD1027" s="310">
        <f>IFERROR(_xlfn.MINIFS(Tabla135[Probabilidad residual],Tabla135[Id Riesgo],Tabla135[[#This Row],[Id Riesgo]]),"")</f>
        <v>0</v>
      </c>
      <c r="AE1027" s="310">
        <f>IFERROR(_xlfn.MINIFS(Tabla135[Impacto residual],Tabla135[Id Riesgo],Tabla135[[#This Row],[Id Riesgo]]),"")</f>
        <v>0</v>
      </c>
      <c r="AF1027" s="310" t="str" cm="1">
        <f t="array" ref="AF10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7" s="310" t="str" cm="1">
        <f t="array" ref="AG10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7" s="213"/>
      <c r="AJ1027" s="801">
        <f>_xlfn.MINIFS(Tabla135[Probabilidad residual],Tabla135[Id Riesgo],Tabla135[[#This Row],[Id Riesgo]])</f>
        <v>0</v>
      </c>
      <c r="AK1027" s="801">
        <f>_xlfn.MINIFS(Tabla135[Impacto residual],Tabla135[Id Riesgo],Tabla135[[#This Row],[Id Riesgo]])</f>
        <v>0</v>
      </c>
      <c r="AL1027" s="801"/>
      <c r="AM1027" s="801"/>
      <c r="AN1027" s="213"/>
      <c r="AO1027" s="213"/>
      <c r="AP1027" s="213"/>
      <c r="AQ1027" s="213"/>
      <c r="AR1027" s="213"/>
      <c r="AS1027" s="213"/>
      <c r="AT1027" s="213"/>
      <c r="AU1027" s="213"/>
      <c r="AV1027" s="213"/>
      <c r="AW1027" s="213"/>
      <c r="AX1027" s="213"/>
      <c r="AY1027" s="213"/>
    </row>
    <row r="1028" spans="1:51" ht="14.6" x14ac:dyDescent="0.4">
      <c r="A1028" s="783" t="str">
        <f>Tabla135[[#This Row],[Id Riesgo]]</f>
        <v>RC102</v>
      </c>
      <c r="B1028" s="784" t="str">
        <f>Tabla135[[#This Row],[Riesgo]]</f>
        <v/>
      </c>
      <c r="C1028" s="776" t="b">
        <f>Tabla135[[#This Row],[Identificado en paso 1 y 2?]]</f>
        <v>0</v>
      </c>
      <c r="D1028" s="801" t="str">
        <f>_xlfn.XLOOKUP(Tabla135[[#This Row],[Id Riesgo]],Tabla13[Id Riesgo],Tabla13[Probabilidad],"",1)</f>
        <v/>
      </c>
      <c r="E1028" s="801" t="str">
        <f>IF(C1028=TRUE,_xlfn.XLOOKUP(Tabla135[[#This Row],[Id Riesgo]],Tabla13[Id Riesgo],Tabla13[Porcentaje Impacto],"",1),"")</f>
        <v/>
      </c>
      <c r="F1028" s="290" t="str">
        <f t="shared" si="101"/>
        <v>RC102</v>
      </c>
      <c r="G1028" s="414" t="b">
        <f>_xlfn.XLOOKUP(F1028,Tabla13[Id Riesgo],Tabla13[Registro diligenciado],FALSE,1)</f>
        <v>0</v>
      </c>
      <c r="H1028" s="290" t="str">
        <f>IF(G1028,_xlfn.XLOOKUP(F1028,Tabla6[Id Riesgo],Tabla6[DESCRIPCIÓN DEL RIESGO],FALSE,1),"")</f>
        <v/>
      </c>
      <c r="I1028" s="327" t="str">
        <f>_xlfn.XLOOKUP(Tabla135[[#This Row],[Id Riesgo]],Tabla13[Id Riesgo],Tabla13[Probabilidad])</f>
        <v/>
      </c>
      <c r="J1028" s="327" t="str">
        <f>_xlfn.XLOOKUP(Tabla135[[#This Row],[Id Riesgo]],Tabla13[Id Riesgo],Tabla13[Porcentaje Impacto],"",1)</f>
        <v/>
      </c>
      <c r="K1028" s="311">
        <v>7</v>
      </c>
      <c r="L1028" s="314"/>
      <c r="M1028" s="314"/>
      <c r="N1028" s="314"/>
      <c r="O1028" s="295"/>
      <c r="P1028" s="314"/>
      <c r="Q1028" s="328" t="str">
        <f>_xlfn.TEXTJOIN(" ",TRUE,Tabla135[[#This Row],[Actividad - Acción ¿Qué?
Inicia con verbo]],Tabla135[[#This Row],[Complemento
(Observaciones o desviaciones)]])</f>
        <v/>
      </c>
      <c r="R1028" s="295"/>
      <c r="S1028" s="327" t="str">
        <f>_xlfn.XLOOKUP(Tabla135[[#This Row],[Tipo de control]],Tabla7[Tipo de control],Tabla7[Peso],"",1)</f>
        <v/>
      </c>
      <c r="T1028" s="290" t="str">
        <f>_xlfn.XLOOKUP(Tabla135[[#This Row],[Tipo de control]],Tabla7[Tipo de control],Tabla7[Afectación matriz],"",1)</f>
        <v/>
      </c>
      <c r="U1028" s="295"/>
      <c r="V1028" s="327" t="str">
        <f>_xlfn.XLOOKUP(Tabla135[[#This Row],[Implementación]],Tabla11[Implementación],Tabla11[Peso],"",1)</f>
        <v/>
      </c>
      <c r="W1028" s="295"/>
      <c r="X1028" s="295"/>
      <c r="Y1028" s="295"/>
      <c r="Z1028" s="295"/>
      <c r="AA1028" s="310" t="str">
        <f>IFERROR(Tabla135[[#This Row],[Peso del control]]+Tabla135[[#This Row],[Peso de la implementación]],"")</f>
        <v/>
      </c>
      <c r="AB1028" s="310" t="str" cm="1">
        <f t="array" ref="AB1028">IFERROR(IF(Tabla135[[#This Row],[Registro diligenciado]]=TRUE,_xlfn.IFS(AND(Tabla135[[#This Row],[No. de Control]]=1,Tabla135[[#This Row],[Desplazamiento en la Matriz]]="Probabilidad"),D1028-(D1028*Tabla135[[#This Row],[Valor del control]]),AND(Tabla135[[#This Row],[No. de Control]]&gt;1,Tabla135[[#This Row],[Desplazamiento en la Matriz]]="Probabilidad"),AB1027-(AB1027*Tabla135[[#This Row],[Valor del control]]),AND(Tabla135[[#This Row],[No. de Control]]=1,Tabla135[[#This Row],[Desplazamiento en la Matriz]]="Impacto"),D1028,AND(Tabla135[[#This Row],[No. de Control]]&gt;1,Tabla135[[#This Row],[Desplazamiento en la Matriz]]="Impacto"),AB1027),""),"")</f>
        <v/>
      </c>
      <c r="AC1028" s="310" t="str" cm="1">
        <f t="array" ref="AC1028">IFERROR(IF(Tabla135[[#This Row],[Registro diligenciado]]=TRUE,_xlfn.IFS(AND(Tabla135[[#This Row],[No. de Control]]=1,Tabla135[[#This Row],[Desplazamiento en la Matriz]]="Impacto"),E1028-(E1028*Tabla135[[#This Row],[Valor del control]]),AND(Tabla135[[#This Row],[No. de Control]]&gt;1,Tabla135[[#This Row],[Desplazamiento en la Matriz]]="Impacto"),AC1027-(AC1027*Tabla135[[#This Row],[Valor del control]]),AND(Tabla135[[#This Row],[No. de Control]]=1,Tabla135[[#This Row],[Desplazamiento en la Matriz]]="Probabilidad"),E1028,AND(Tabla135[[#This Row],[No. de Control]]&gt;1,Tabla135[[#This Row],[Desplazamiento en la Matriz]]="Probabilidad"),AC1027),""),"")</f>
        <v/>
      </c>
      <c r="AD1028" s="310">
        <f>IFERROR(_xlfn.MINIFS(Tabla135[Probabilidad residual],Tabla135[Id Riesgo],Tabla135[[#This Row],[Id Riesgo]]),"")</f>
        <v>0</v>
      </c>
      <c r="AE1028" s="310">
        <f>IFERROR(_xlfn.MINIFS(Tabla135[Impacto residual],Tabla135[Id Riesgo],Tabla135[[#This Row],[Id Riesgo]]),"")</f>
        <v>0</v>
      </c>
      <c r="AF1028" s="310" t="str" cm="1">
        <f t="array" ref="AF10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8" s="310" t="str" cm="1">
        <f t="array" ref="AG10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8" s="213"/>
      <c r="AJ1028" s="801">
        <f>_xlfn.MINIFS(Tabla135[Probabilidad residual],Tabla135[Id Riesgo],Tabla135[[#This Row],[Id Riesgo]])</f>
        <v>0</v>
      </c>
      <c r="AK1028" s="801">
        <f>_xlfn.MINIFS(Tabla135[Impacto residual],Tabla135[Id Riesgo],Tabla135[[#This Row],[Id Riesgo]])</f>
        <v>0</v>
      </c>
      <c r="AL1028" s="801"/>
      <c r="AM1028" s="801"/>
      <c r="AN1028" s="213"/>
      <c r="AO1028" s="213"/>
      <c r="AP1028" s="213"/>
      <c r="AQ1028" s="213"/>
      <c r="AR1028" s="213"/>
      <c r="AS1028" s="213"/>
      <c r="AT1028" s="213"/>
      <c r="AU1028" s="213"/>
      <c r="AV1028" s="213"/>
      <c r="AW1028" s="213"/>
      <c r="AX1028" s="213"/>
      <c r="AY1028" s="213"/>
    </row>
    <row r="1029" spans="1:51" ht="14.6" x14ac:dyDescent="0.4">
      <c r="A1029" s="783" t="str">
        <f>Tabla135[[#This Row],[Id Riesgo]]</f>
        <v>RC102</v>
      </c>
      <c r="B1029" s="784" t="str">
        <f>Tabla135[[#This Row],[Riesgo]]</f>
        <v/>
      </c>
      <c r="C1029" s="776" t="b">
        <f>Tabla135[[#This Row],[Identificado en paso 1 y 2?]]</f>
        <v>0</v>
      </c>
      <c r="D1029" s="801" t="str">
        <f>_xlfn.XLOOKUP(Tabla135[[#This Row],[Id Riesgo]],Tabla13[Id Riesgo],Tabla13[Probabilidad],"",1)</f>
        <v/>
      </c>
      <c r="E1029" s="801" t="str">
        <f>IF(C1029=TRUE,_xlfn.XLOOKUP(Tabla135[[#This Row],[Id Riesgo]],Tabla13[Id Riesgo],Tabla13[Porcentaje Impacto],"",1),"")</f>
        <v/>
      </c>
      <c r="F1029" s="290" t="str">
        <f t="shared" si="101"/>
        <v>RC102</v>
      </c>
      <c r="G1029" s="414" t="b">
        <f>_xlfn.XLOOKUP(F1029,Tabla13[Id Riesgo],Tabla13[Registro diligenciado],FALSE,1)</f>
        <v>0</v>
      </c>
      <c r="H1029" s="290" t="str">
        <f>IF(G1029,_xlfn.XLOOKUP(F1029,Tabla6[Id Riesgo],Tabla6[DESCRIPCIÓN DEL RIESGO],FALSE,1),"")</f>
        <v/>
      </c>
      <c r="I1029" s="327" t="str">
        <f>_xlfn.XLOOKUP(Tabla135[[#This Row],[Id Riesgo]],Tabla13[Id Riesgo],Tabla13[Probabilidad])</f>
        <v/>
      </c>
      <c r="J1029" s="327" t="str">
        <f>_xlfn.XLOOKUP(Tabla135[[#This Row],[Id Riesgo]],Tabla13[Id Riesgo],Tabla13[Porcentaje Impacto],"",1)</f>
        <v/>
      </c>
      <c r="K1029" s="311">
        <v>8</v>
      </c>
      <c r="L1029" s="314"/>
      <c r="M1029" s="314"/>
      <c r="N1029" s="314"/>
      <c r="O1029" s="295"/>
      <c r="P1029" s="314"/>
      <c r="Q1029" s="328" t="str">
        <f>_xlfn.TEXTJOIN(" ",TRUE,Tabla135[[#This Row],[Actividad - Acción ¿Qué?
Inicia con verbo]],Tabla135[[#This Row],[Complemento
(Observaciones o desviaciones)]])</f>
        <v/>
      </c>
      <c r="R1029" s="295"/>
      <c r="S1029" s="327" t="str">
        <f>_xlfn.XLOOKUP(Tabla135[[#This Row],[Tipo de control]],Tabla7[Tipo de control],Tabla7[Peso],"",1)</f>
        <v/>
      </c>
      <c r="T1029" s="290" t="str">
        <f>_xlfn.XLOOKUP(Tabla135[[#This Row],[Tipo de control]],Tabla7[Tipo de control],Tabla7[Afectación matriz],"",1)</f>
        <v/>
      </c>
      <c r="U1029" s="295"/>
      <c r="V1029" s="327" t="str">
        <f>_xlfn.XLOOKUP(Tabla135[[#This Row],[Implementación]],Tabla11[Implementación],Tabla11[Peso],"",1)</f>
        <v/>
      </c>
      <c r="W1029" s="295"/>
      <c r="X1029" s="295"/>
      <c r="Y1029" s="295"/>
      <c r="Z1029" s="295"/>
      <c r="AA1029" s="310" t="str">
        <f>IFERROR(Tabla135[[#This Row],[Peso del control]]+Tabla135[[#This Row],[Peso de la implementación]],"")</f>
        <v/>
      </c>
      <c r="AB1029" s="310" t="str" cm="1">
        <f t="array" ref="AB1029">IFERROR(IF(Tabla135[[#This Row],[Registro diligenciado]]=TRUE,_xlfn.IFS(AND(Tabla135[[#This Row],[No. de Control]]=1,Tabla135[[#This Row],[Desplazamiento en la Matriz]]="Probabilidad"),D1029-(D1029*Tabla135[[#This Row],[Valor del control]]),AND(Tabla135[[#This Row],[No. de Control]]&gt;1,Tabla135[[#This Row],[Desplazamiento en la Matriz]]="Probabilidad"),AB1028-(AB1028*Tabla135[[#This Row],[Valor del control]]),AND(Tabla135[[#This Row],[No. de Control]]=1,Tabla135[[#This Row],[Desplazamiento en la Matriz]]="Impacto"),D1029,AND(Tabla135[[#This Row],[No. de Control]]&gt;1,Tabla135[[#This Row],[Desplazamiento en la Matriz]]="Impacto"),AB1028),""),"")</f>
        <v/>
      </c>
      <c r="AC1029" s="310" t="str" cm="1">
        <f t="array" ref="AC1029">IFERROR(IF(Tabla135[[#This Row],[Registro diligenciado]]=TRUE,_xlfn.IFS(AND(Tabla135[[#This Row],[No. de Control]]=1,Tabla135[[#This Row],[Desplazamiento en la Matriz]]="Impacto"),E1029-(E1029*Tabla135[[#This Row],[Valor del control]]),AND(Tabla135[[#This Row],[No. de Control]]&gt;1,Tabla135[[#This Row],[Desplazamiento en la Matriz]]="Impacto"),AC1028-(AC1028*Tabla135[[#This Row],[Valor del control]]),AND(Tabla135[[#This Row],[No. de Control]]=1,Tabla135[[#This Row],[Desplazamiento en la Matriz]]="Probabilidad"),E1029,AND(Tabla135[[#This Row],[No. de Control]]&gt;1,Tabla135[[#This Row],[Desplazamiento en la Matriz]]="Probabilidad"),AC1028),""),"")</f>
        <v/>
      </c>
      <c r="AD1029" s="310">
        <f>IFERROR(_xlfn.MINIFS(Tabla135[Probabilidad residual],Tabla135[Id Riesgo],Tabla135[[#This Row],[Id Riesgo]]),"")</f>
        <v>0</v>
      </c>
      <c r="AE1029" s="310">
        <f>IFERROR(_xlfn.MINIFS(Tabla135[Impacto residual],Tabla135[Id Riesgo],Tabla135[[#This Row],[Id Riesgo]]),"")</f>
        <v>0</v>
      </c>
      <c r="AF1029" s="310" t="str" cm="1">
        <f t="array" ref="AF10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29" s="310" t="str" cm="1">
        <f t="array" ref="AG10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29" s="213"/>
      <c r="AJ1029" s="801">
        <f>_xlfn.MINIFS(Tabla135[Probabilidad residual],Tabla135[Id Riesgo],Tabla135[[#This Row],[Id Riesgo]])</f>
        <v>0</v>
      </c>
      <c r="AK1029" s="801">
        <f>_xlfn.MINIFS(Tabla135[Impacto residual],Tabla135[Id Riesgo],Tabla135[[#This Row],[Id Riesgo]])</f>
        <v>0</v>
      </c>
      <c r="AL1029" s="801"/>
      <c r="AM1029" s="801"/>
      <c r="AN1029" s="213"/>
      <c r="AO1029" s="213"/>
      <c r="AP1029" s="213"/>
      <c r="AQ1029" s="213"/>
      <c r="AR1029" s="213"/>
      <c r="AS1029" s="213"/>
      <c r="AT1029" s="213"/>
      <c r="AU1029" s="213"/>
      <c r="AV1029" s="213"/>
      <c r="AW1029" s="213"/>
      <c r="AX1029" s="213"/>
      <c r="AY1029" s="213"/>
    </row>
    <row r="1030" spans="1:51" ht="14.6" x14ac:dyDescent="0.4">
      <c r="A1030" s="783" t="str">
        <f>Tabla135[[#This Row],[Id Riesgo]]</f>
        <v>RC102</v>
      </c>
      <c r="B1030" s="784" t="str">
        <f>Tabla135[[#This Row],[Riesgo]]</f>
        <v/>
      </c>
      <c r="C1030" s="776" t="b">
        <f>Tabla135[[#This Row],[Identificado en paso 1 y 2?]]</f>
        <v>0</v>
      </c>
      <c r="D1030" s="801" t="str">
        <f>_xlfn.XLOOKUP(Tabla135[[#This Row],[Id Riesgo]],Tabla13[Id Riesgo],Tabla13[Probabilidad],"",1)</f>
        <v/>
      </c>
      <c r="E1030" s="801" t="str">
        <f>IF(C1030=TRUE,_xlfn.XLOOKUP(Tabla135[[#This Row],[Id Riesgo]],Tabla13[Id Riesgo],Tabla13[Porcentaje Impacto],"",1),"")</f>
        <v/>
      </c>
      <c r="F1030" s="290" t="str">
        <f t="shared" si="101"/>
        <v>RC102</v>
      </c>
      <c r="G1030" s="414" t="b">
        <f>_xlfn.XLOOKUP(F1030,Tabla13[Id Riesgo],Tabla13[Registro diligenciado],FALSE,1)</f>
        <v>0</v>
      </c>
      <c r="H1030" s="290" t="str">
        <f>IF(G1030,_xlfn.XLOOKUP(F1030,Tabla6[Id Riesgo],Tabla6[DESCRIPCIÓN DEL RIESGO],FALSE,1),"")</f>
        <v/>
      </c>
      <c r="I1030" s="327" t="str">
        <f>_xlfn.XLOOKUP(Tabla135[[#This Row],[Id Riesgo]],Tabla13[Id Riesgo],Tabla13[Probabilidad])</f>
        <v/>
      </c>
      <c r="J1030" s="327" t="str">
        <f>_xlfn.XLOOKUP(Tabla135[[#This Row],[Id Riesgo]],Tabla13[Id Riesgo],Tabla13[Porcentaje Impacto],"",1)</f>
        <v/>
      </c>
      <c r="K1030" s="311">
        <v>9</v>
      </c>
      <c r="L1030" s="314"/>
      <c r="M1030" s="314"/>
      <c r="N1030" s="314"/>
      <c r="O1030" s="295"/>
      <c r="P1030" s="314"/>
      <c r="Q1030" s="328" t="str">
        <f>_xlfn.TEXTJOIN(" ",TRUE,Tabla135[[#This Row],[Actividad - Acción ¿Qué?
Inicia con verbo]],Tabla135[[#This Row],[Complemento
(Observaciones o desviaciones)]])</f>
        <v/>
      </c>
      <c r="R1030" s="295"/>
      <c r="S1030" s="327" t="str">
        <f>_xlfn.XLOOKUP(Tabla135[[#This Row],[Tipo de control]],Tabla7[Tipo de control],Tabla7[Peso],"",1)</f>
        <v/>
      </c>
      <c r="T1030" s="290" t="str">
        <f>_xlfn.XLOOKUP(Tabla135[[#This Row],[Tipo de control]],Tabla7[Tipo de control],Tabla7[Afectación matriz],"",1)</f>
        <v/>
      </c>
      <c r="U1030" s="295"/>
      <c r="V1030" s="327" t="str">
        <f>_xlfn.XLOOKUP(Tabla135[[#This Row],[Implementación]],Tabla11[Implementación],Tabla11[Peso],"",1)</f>
        <v/>
      </c>
      <c r="W1030" s="295"/>
      <c r="X1030" s="295"/>
      <c r="Y1030" s="295"/>
      <c r="Z1030" s="295"/>
      <c r="AA1030" s="310" t="str">
        <f>IFERROR(Tabla135[[#This Row],[Peso del control]]+Tabla135[[#This Row],[Peso de la implementación]],"")</f>
        <v/>
      </c>
      <c r="AB1030" s="310" t="str" cm="1">
        <f t="array" ref="AB1030">IFERROR(IF(Tabla135[[#This Row],[Registro diligenciado]]=TRUE,_xlfn.IFS(AND(Tabla135[[#This Row],[No. de Control]]=1,Tabla135[[#This Row],[Desplazamiento en la Matriz]]="Probabilidad"),D1030-(D1030*Tabla135[[#This Row],[Valor del control]]),AND(Tabla135[[#This Row],[No. de Control]]&gt;1,Tabla135[[#This Row],[Desplazamiento en la Matriz]]="Probabilidad"),AB1029-(AB1029*Tabla135[[#This Row],[Valor del control]]),AND(Tabla135[[#This Row],[No. de Control]]=1,Tabla135[[#This Row],[Desplazamiento en la Matriz]]="Impacto"),D1030,AND(Tabla135[[#This Row],[No. de Control]]&gt;1,Tabla135[[#This Row],[Desplazamiento en la Matriz]]="Impacto"),AB1029),""),"")</f>
        <v/>
      </c>
      <c r="AC1030" s="310" t="str" cm="1">
        <f t="array" ref="AC1030">IFERROR(IF(Tabla135[[#This Row],[Registro diligenciado]]=TRUE,_xlfn.IFS(AND(Tabla135[[#This Row],[No. de Control]]=1,Tabla135[[#This Row],[Desplazamiento en la Matriz]]="Impacto"),E1030-(E1030*Tabla135[[#This Row],[Valor del control]]),AND(Tabla135[[#This Row],[No. de Control]]&gt;1,Tabla135[[#This Row],[Desplazamiento en la Matriz]]="Impacto"),AC1029-(AC1029*Tabla135[[#This Row],[Valor del control]]),AND(Tabla135[[#This Row],[No. de Control]]=1,Tabla135[[#This Row],[Desplazamiento en la Matriz]]="Probabilidad"),E1030,AND(Tabla135[[#This Row],[No. de Control]]&gt;1,Tabla135[[#This Row],[Desplazamiento en la Matriz]]="Probabilidad"),AC1029),""),"")</f>
        <v/>
      </c>
      <c r="AD1030" s="310">
        <f>IFERROR(_xlfn.MINIFS(Tabla135[Probabilidad residual],Tabla135[Id Riesgo],Tabla135[[#This Row],[Id Riesgo]]),"")</f>
        <v>0</v>
      </c>
      <c r="AE1030" s="310">
        <f>IFERROR(_xlfn.MINIFS(Tabla135[Impacto residual],Tabla135[Id Riesgo],Tabla135[[#This Row],[Id Riesgo]]),"")</f>
        <v>0</v>
      </c>
      <c r="AF1030" s="310" t="str" cm="1">
        <f t="array" ref="AF10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0" s="310" t="str" cm="1">
        <f t="array" ref="AG10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0" s="213"/>
      <c r="AJ1030" s="801">
        <f>_xlfn.MINIFS(Tabla135[Probabilidad residual],Tabla135[Id Riesgo],Tabla135[[#This Row],[Id Riesgo]])</f>
        <v>0</v>
      </c>
      <c r="AK1030" s="801">
        <f>_xlfn.MINIFS(Tabla135[Impacto residual],Tabla135[Id Riesgo],Tabla135[[#This Row],[Id Riesgo]])</f>
        <v>0</v>
      </c>
      <c r="AL1030" s="801"/>
      <c r="AM1030" s="801"/>
      <c r="AN1030" s="213"/>
      <c r="AO1030" s="213"/>
      <c r="AP1030" s="213"/>
      <c r="AQ1030" s="213"/>
      <c r="AR1030" s="213"/>
      <c r="AS1030" s="213"/>
      <c r="AT1030" s="213"/>
      <c r="AU1030" s="213"/>
      <c r="AV1030" s="213"/>
      <c r="AW1030" s="213"/>
      <c r="AX1030" s="213"/>
      <c r="AY1030" s="213"/>
    </row>
    <row r="1031" spans="1:51" ht="14.6" x14ac:dyDescent="0.4">
      <c r="A1031" s="783" t="str">
        <f>Tabla135[[#This Row],[Id Riesgo]]</f>
        <v>RC102</v>
      </c>
      <c r="B1031" s="784" t="str">
        <f>Tabla135[[#This Row],[Riesgo]]</f>
        <v/>
      </c>
      <c r="C1031" s="776" t="b">
        <f>Tabla135[[#This Row],[Identificado en paso 1 y 2?]]</f>
        <v>0</v>
      </c>
      <c r="D1031" s="801" t="str">
        <f>_xlfn.XLOOKUP(Tabla135[[#This Row],[Id Riesgo]],Tabla13[Id Riesgo],Tabla13[Probabilidad],"",1)</f>
        <v/>
      </c>
      <c r="E1031" s="801" t="str">
        <f>IF(C1031=TRUE,_xlfn.XLOOKUP(Tabla135[[#This Row],[Id Riesgo]],Tabla13[Id Riesgo],Tabla13[Porcentaje Impacto],"",1),"")</f>
        <v/>
      </c>
      <c r="F1031" s="290" t="str">
        <f t="shared" si="101"/>
        <v>RC102</v>
      </c>
      <c r="G1031" s="414" t="b">
        <f>_xlfn.XLOOKUP(F1031,Tabla13[Id Riesgo],Tabla13[Registro diligenciado],FALSE,1)</f>
        <v>0</v>
      </c>
      <c r="H1031" s="290" t="str">
        <f>IF(G1031,_xlfn.XLOOKUP(F1031,Tabla6[Id Riesgo],Tabla6[DESCRIPCIÓN DEL RIESGO],FALSE,1),"")</f>
        <v/>
      </c>
      <c r="I1031" s="327" t="str">
        <f>_xlfn.XLOOKUP(Tabla135[[#This Row],[Id Riesgo]],Tabla13[Id Riesgo],Tabla13[Probabilidad])</f>
        <v/>
      </c>
      <c r="J1031" s="327" t="str">
        <f>_xlfn.XLOOKUP(Tabla135[[#This Row],[Id Riesgo]],Tabla13[Id Riesgo],Tabla13[Porcentaje Impacto],"",1)</f>
        <v/>
      </c>
      <c r="K1031" s="311">
        <v>10</v>
      </c>
      <c r="L1031" s="314"/>
      <c r="M1031" s="314"/>
      <c r="N1031" s="314"/>
      <c r="O1031" s="295"/>
      <c r="P1031" s="314"/>
      <c r="Q1031" s="328" t="str">
        <f>_xlfn.TEXTJOIN(" ",TRUE,Tabla135[[#This Row],[Actividad - Acción ¿Qué?
Inicia con verbo]],Tabla135[[#This Row],[Complemento
(Observaciones o desviaciones)]])</f>
        <v/>
      </c>
      <c r="R1031" s="295"/>
      <c r="S1031" s="327" t="str">
        <f>_xlfn.XLOOKUP(Tabla135[[#This Row],[Tipo de control]],Tabla7[Tipo de control],Tabla7[Peso],"",1)</f>
        <v/>
      </c>
      <c r="T1031" s="290" t="str">
        <f>_xlfn.XLOOKUP(Tabla135[[#This Row],[Tipo de control]],Tabla7[Tipo de control],Tabla7[Afectación matriz],"",1)</f>
        <v/>
      </c>
      <c r="U1031" s="295"/>
      <c r="V1031" s="327" t="str">
        <f>_xlfn.XLOOKUP(Tabla135[[#This Row],[Implementación]],Tabla11[Implementación],Tabla11[Peso],"",1)</f>
        <v/>
      </c>
      <c r="W1031" s="295"/>
      <c r="X1031" s="295"/>
      <c r="Y1031" s="295"/>
      <c r="Z1031" s="295"/>
      <c r="AA1031" s="310" t="str">
        <f>IFERROR(Tabla135[[#This Row],[Peso del control]]+Tabla135[[#This Row],[Peso de la implementación]],"")</f>
        <v/>
      </c>
      <c r="AB1031" s="310" t="str" cm="1">
        <f t="array" ref="AB1031">IFERROR(IF(Tabla135[[#This Row],[Registro diligenciado]]=TRUE,_xlfn.IFS(AND(Tabla135[[#This Row],[No. de Control]]=1,Tabla135[[#This Row],[Desplazamiento en la Matriz]]="Probabilidad"),D1031-(D1031*Tabla135[[#This Row],[Valor del control]]),AND(Tabla135[[#This Row],[No. de Control]]&gt;1,Tabla135[[#This Row],[Desplazamiento en la Matriz]]="Probabilidad"),AB1030-(AB1030*Tabla135[[#This Row],[Valor del control]]),AND(Tabla135[[#This Row],[No. de Control]]=1,Tabla135[[#This Row],[Desplazamiento en la Matriz]]="Impacto"),D1031,AND(Tabla135[[#This Row],[No. de Control]]&gt;1,Tabla135[[#This Row],[Desplazamiento en la Matriz]]="Impacto"),AB1030),""),"")</f>
        <v/>
      </c>
      <c r="AC1031" s="310" t="str" cm="1">
        <f t="array" ref="AC1031">IFERROR(IF(Tabla135[[#This Row],[Registro diligenciado]]=TRUE,_xlfn.IFS(AND(Tabla135[[#This Row],[No. de Control]]=1,Tabla135[[#This Row],[Desplazamiento en la Matriz]]="Impacto"),E1031-(E1031*Tabla135[[#This Row],[Valor del control]]),AND(Tabla135[[#This Row],[No. de Control]]&gt;1,Tabla135[[#This Row],[Desplazamiento en la Matriz]]="Impacto"),AC1030-(AC1030*Tabla135[[#This Row],[Valor del control]]),AND(Tabla135[[#This Row],[No. de Control]]=1,Tabla135[[#This Row],[Desplazamiento en la Matriz]]="Probabilidad"),E1031,AND(Tabla135[[#This Row],[No. de Control]]&gt;1,Tabla135[[#This Row],[Desplazamiento en la Matriz]]="Probabilidad"),AC1030),""),"")</f>
        <v/>
      </c>
      <c r="AD1031" s="310">
        <f>IFERROR(_xlfn.MINIFS(Tabla135[Probabilidad residual],Tabla135[Id Riesgo],Tabla135[[#This Row],[Id Riesgo]]),"")</f>
        <v>0</v>
      </c>
      <c r="AE1031" s="310">
        <f>IFERROR(_xlfn.MINIFS(Tabla135[Impacto residual],Tabla135[Id Riesgo],Tabla135[[#This Row],[Id Riesgo]]),"")</f>
        <v>0</v>
      </c>
      <c r="AF1031" s="310" t="str" cm="1">
        <f t="array" ref="AF10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1" s="310" t="str" cm="1">
        <f t="array" ref="AG10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1" s="213"/>
      <c r="AJ1031" s="801">
        <f>_xlfn.MINIFS(Tabla135[Probabilidad residual],Tabla135[Id Riesgo],Tabla135[[#This Row],[Id Riesgo]])</f>
        <v>0</v>
      </c>
      <c r="AK1031" s="801">
        <f>_xlfn.MINIFS(Tabla135[Impacto residual],Tabla135[Id Riesgo],Tabla135[[#This Row],[Id Riesgo]])</f>
        <v>0</v>
      </c>
      <c r="AL1031" s="801"/>
      <c r="AM1031" s="801"/>
      <c r="AN1031" s="213"/>
      <c r="AO1031" s="213"/>
      <c r="AP1031" s="213"/>
      <c r="AQ1031" s="213"/>
      <c r="AR1031" s="213"/>
      <c r="AS1031" s="213"/>
      <c r="AT1031" s="213"/>
      <c r="AU1031" s="213"/>
      <c r="AV1031" s="213"/>
      <c r="AW1031" s="213"/>
      <c r="AX1031" s="213"/>
      <c r="AY1031" s="213"/>
    </row>
    <row r="1032" spans="1:51" ht="14.6" x14ac:dyDescent="0.4">
      <c r="A1032" s="783" t="str">
        <f>Tabla135[[#This Row],[Id Riesgo]]</f>
        <v>RC103</v>
      </c>
      <c r="B1032" s="784" t="str">
        <f>Tabla135[[#This Row],[Riesgo]]</f>
        <v/>
      </c>
      <c r="C1032" s="776" t="b">
        <f>Tabla135[[#This Row],[Identificado en paso 1 y 2?]]</f>
        <v>0</v>
      </c>
      <c r="D1032" s="801" t="str">
        <f>_xlfn.XLOOKUP(Tabla135[[#This Row],[Id Riesgo]],Tabla13[Id Riesgo],Tabla13[Probabilidad],"",1)</f>
        <v/>
      </c>
      <c r="E1032" s="801" t="str">
        <f>IF(C1032=TRUE,_xlfn.XLOOKUP(Tabla135[[#This Row],[Id Riesgo]],Tabla13[Id Riesgo],Tabla13[Porcentaje Impacto],"",1),"")</f>
        <v/>
      </c>
      <c r="F1032" s="290" t="s">
        <v>694</v>
      </c>
      <c r="G1032" s="414" t="b">
        <f>_xlfn.XLOOKUP(F1032,Tabla13[Id Riesgo],Tabla13[Registro diligenciado],FALSE,1)</f>
        <v>0</v>
      </c>
      <c r="H1032" s="290" t="str">
        <f>IF(G1032,_xlfn.XLOOKUP(F1032,Tabla6[Id Riesgo],Tabla6[DESCRIPCIÓN DEL RIESGO],FALSE,1),"")</f>
        <v/>
      </c>
      <c r="I1032" s="327" t="str">
        <f>_xlfn.XLOOKUP(Tabla135[[#This Row],[Id Riesgo]],Tabla13[Id Riesgo],Tabla13[Probabilidad])</f>
        <v/>
      </c>
      <c r="J1032" s="327" t="str">
        <f>_xlfn.XLOOKUP(Tabla135[[#This Row],[Id Riesgo]],Tabla13[Id Riesgo],Tabla13[Porcentaje Impacto],"",1)</f>
        <v/>
      </c>
      <c r="K1032" s="311">
        <v>1</v>
      </c>
      <c r="L1032" s="314"/>
      <c r="M1032" s="314"/>
      <c r="N1032" s="314"/>
      <c r="O1032" s="295"/>
      <c r="P1032" s="314"/>
      <c r="Q1032" s="328" t="str">
        <f>_xlfn.TEXTJOIN(" ",TRUE,Tabla135[[#This Row],[Actividad - Acción ¿Qué?
Inicia con verbo]],Tabla135[[#This Row],[Complemento
(Observaciones o desviaciones)]])</f>
        <v/>
      </c>
      <c r="R1032" s="295"/>
      <c r="S1032" s="327" t="str">
        <f>_xlfn.XLOOKUP(Tabla135[[#This Row],[Tipo de control]],Tabla7[Tipo de control],Tabla7[Peso],"",1)</f>
        <v/>
      </c>
      <c r="T1032" s="290" t="str">
        <f>_xlfn.XLOOKUP(Tabla135[[#This Row],[Tipo de control]],Tabla7[Tipo de control],Tabla7[Afectación matriz],"",1)</f>
        <v/>
      </c>
      <c r="U1032" s="295"/>
      <c r="V1032" s="327" t="str">
        <f>_xlfn.XLOOKUP(Tabla135[[#This Row],[Implementación]],Tabla11[Implementación],Tabla11[Peso],"",1)</f>
        <v/>
      </c>
      <c r="W1032" s="295"/>
      <c r="X1032" s="295"/>
      <c r="Y1032" s="295"/>
      <c r="Z1032" s="295"/>
      <c r="AA1032" s="310" t="str">
        <f>IFERROR(Tabla135[[#This Row],[Peso del control]]+Tabla135[[#This Row],[Peso de la implementación]],"")</f>
        <v/>
      </c>
      <c r="AB1032" s="310" t="str" cm="1">
        <f t="array" ref="AB1032">IFERROR(IF(Tabla135[[#This Row],[Registro diligenciado]]=TRUE,_xlfn.IFS(AND(Tabla135[[#This Row],[No. de Control]]=1,Tabla135[[#This Row],[Desplazamiento en la Matriz]]="Probabilidad"),D1032-(D1032*Tabla135[[#This Row],[Valor del control]]),AND(Tabla135[[#This Row],[No. de Control]]&gt;1,Tabla135[[#This Row],[Desplazamiento en la Matriz]]="Probabilidad"),AB1031-(AB1031*Tabla135[[#This Row],[Valor del control]]),AND(Tabla135[[#This Row],[No. de Control]]=1,Tabla135[[#This Row],[Desplazamiento en la Matriz]]="Impacto"),D1032,AND(Tabla135[[#This Row],[No. de Control]]&gt;1,Tabla135[[#This Row],[Desplazamiento en la Matriz]]="Impacto"),AB1031),""),"")</f>
        <v/>
      </c>
      <c r="AC1032" s="310" t="str" cm="1">
        <f t="array" ref="AC1032">IFERROR(IF(Tabla135[[#This Row],[Registro diligenciado]]=TRUE,_xlfn.IFS(AND(Tabla135[[#This Row],[No. de Control]]=1,Tabla135[[#This Row],[Desplazamiento en la Matriz]]="Impacto"),E1032-(E1032*Tabla135[[#This Row],[Valor del control]]),AND(Tabla135[[#This Row],[No. de Control]]&gt;1,Tabla135[[#This Row],[Desplazamiento en la Matriz]]="Impacto"),AC1031-(AC1031*Tabla135[[#This Row],[Valor del control]]),AND(Tabla135[[#This Row],[No. de Control]]=1,Tabla135[[#This Row],[Desplazamiento en la Matriz]]="Probabilidad"),E1032,AND(Tabla135[[#This Row],[No. de Control]]&gt;1,Tabla135[[#This Row],[Desplazamiento en la Matriz]]="Probabilidad"),AC1031),""),"")</f>
        <v/>
      </c>
      <c r="AD1032" s="310">
        <f>IFERROR(_xlfn.MINIFS(Tabla135[Probabilidad residual],Tabla135[Id Riesgo],Tabla135[[#This Row],[Id Riesgo]]),"")</f>
        <v>0</v>
      </c>
      <c r="AE1032" s="310">
        <f>IFERROR(_xlfn.MINIFS(Tabla135[Impacto residual],Tabla135[Id Riesgo],Tabla135[[#This Row],[Id Riesgo]]),"")</f>
        <v>0</v>
      </c>
      <c r="AF1032" s="310" t="str" cm="1">
        <f t="array" ref="AF10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2" s="310" t="str" cm="1">
        <f t="array" ref="AG10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2" s="213"/>
      <c r="AJ1032" s="801">
        <f>_xlfn.MINIFS(Tabla135[Probabilidad residual],Tabla135[Id Riesgo],Tabla135[[#This Row],[Id Riesgo]])</f>
        <v>0</v>
      </c>
      <c r="AK1032" s="801">
        <f>_xlfn.MINIFS(Tabla135[Impacto residual],Tabla135[Id Riesgo],Tabla135[[#This Row],[Id Riesgo]])</f>
        <v>0</v>
      </c>
      <c r="AL1032" s="801" t="str" cm="1">
        <f t="array" ref="AL1032">IFERROR(_xlfn.IFS(AND(AJ1032&gt;=CONFIGURACIÓN!$BF$6,AJ1032&lt;=CONFIGURACIÓN!$BG$6),CONFIGURACIÓN!$BE$6,AND(AJ1032&gt;=CONFIGURACIÓN!$BF$7,AJ1032&lt;=CONFIGURACIÓN!$BG$7),CONFIGURACIÓN!$BE$7,AND(AJ1032&gt;=CONFIGURACIÓN!$BF$8,AJ1032&lt;=CONFIGURACIÓN!$BG$8),CONFIGURACIÓN!$BE$8,AND(AJ1032&gt;=CONFIGURACIÓN!$BF$9,AJ1032&lt;=CONFIGURACIÓN!$BG$9),CONFIGURACIÓN!$BE$9,AND(AJ1032&gt;=CONFIGURACIÓN!$BF$10,AJ1032&lt;=CONFIGURACIÓN!$BG$10),CONFIGURACIÓN!$BE$10),"")</f>
        <v/>
      </c>
      <c r="AM1032" s="801" t="str" cm="1">
        <f t="array" ref="AM1032">IFERROR(_xlfn.IFS(AND(AK1032&gt;=CONFIGURACIÓN!$BJ$6,AK1032&lt;=CONFIGURACIÓN!$BK$6),CONFIGURACIÓN!$BI$6,AND(AK1032&gt;=CONFIGURACIÓN!$BJ$7,AK1032&lt;=CONFIGURACIÓN!$BK$7),CONFIGURACIÓN!$BI$7,AND(AK1032&gt;=CONFIGURACIÓN!$BJ$8,AK1032&lt;=CONFIGURACIÓN!$BK$8),CONFIGURACIÓN!$BI$8,AND(AK1032&gt;=CONFIGURACIÓN!$BJ$9,AK1032&lt;=CONFIGURACIÓN!$BK$9),CONFIGURACIÓN!$BI$9,AND(AK1032&gt;=CONFIGURACIÓN!$BJ$10,AK1032&lt;=CONFIGURACIÓN!$BK$10),CONFIGURACIÓN!$BI$10),"")</f>
        <v/>
      </c>
      <c r="AN1032" s="213"/>
      <c r="AO1032" s="213"/>
      <c r="AP1032" s="213"/>
      <c r="AQ1032" s="213"/>
      <c r="AR1032" s="213"/>
      <c r="AS1032" s="213"/>
      <c r="AT1032" s="213"/>
      <c r="AU1032" s="213"/>
      <c r="AV1032" s="213"/>
      <c r="AW1032" s="213"/>
      <c r="AX1032" s="213"/>
      <c r="AY1032" s="213"/>
    </row>
    <row r="1033" spans="1:51" ht="14.6" x14ac:dyDescent="0.4">
      <c r="A1033" s="783" t="str">
        <f>Tabla135[[#This Row],[Id Riesgo]]</f>
        <v>RC103</v>
      </c>
      <c r="B1033" s="784" t="str">
        <f>Tabla135[[#This Row],[Riesgo]]</f>
        <v/>
      </c>
      <c r="C1033" s="776" t="b">
        <f>Tabla135[[#This Row],[Identificado en paso 1 y 2?]]</f>
        <v>0</v>
      </c>
      <c r="D1033" s="801" t="str">
        <f>_xlfn.XLOOKUP(Tabla135[[#This Row],[Id Riesgo]],Tabla13[Id Riesgo],Tabla13[Probabilidad],"",1)</f>
        <v/>
      </c>
      <c r="E1033" s="801" t="str">
        <f>IF(C1033=TRUE,_xlfn.XLOOKUP(Tabla135[[#This Row],[Id Riesgo]],Tabla13[Id Riesgo],Tabla13[Porcentaje Impacto],"",1),"")</f>
        <v/>
      </c>
      <c r="F1033" s="290" t="str">
        <f t="shared" ref="F1033:F1041" si="102">F1032</f>
        <v>RC103</v>
      </c>
      <c r="G1033" s="414" t="b">
        <f>_xlfn.XLOOKUP(F1033,Tabla13[Id Riesgo],Tabla13[Registro diligenciado],FALSE,1)</f>
        <v>0</v>
      </c>
      <c r="H1033" s="290" t="str">
        <f>IF(G1033,_xlfn.XLOOKUP(F1033,Tabla6[Id Riesgo],Tabla6[DESCRIPCIÓN DEL RIESGO],FALSE,1),"")</f>
        <v/>
      </c>
      <c r="I1033" s="327" t="str">
        <f>_xlfn.XLOOKUP(Tabla135[[#This Row],[Id Riesgo]],Tabla13[Id Riesgo],Tabla13[Probabilidad])</f>
        <v/>
      </c>
      <c r="J1033" s="327" t="str">
        <f>_xlfn.XLOOKUP(Tabla135[[#This Row],[Id Riesgo]],Tabla13[Id Riesgo],Tabla13[Porcentaje Impacto],"",1)</f>
        <v/>
      </c>
      <c r="K1033" s="311">
        <v>2</v>
      </c>
      <c r="L1033" s="314"/>
      <c r="M1033" s="314"/>
      <c r="N1033" s="314"/>
      <c r="O1033" s="295"/>
      <c r="P1033" s="314"/>
      <c r="Q1033" s="328" t="str">
        <f>_xlfn.TEXTJOIN(" ",TRUE,Tabla135[[#This Row],[Actividad - Acción ¿Qué?
Inicia con verbo]],Tabla135[[#This Row],[Complemento
(Observaciones o desviaciones)]])</f>
        <v/>
      </c>
      <c r="R1033" s="295"/>
      <c r="S1033" s="327" t="str">
        <f>_xlfn.XLOOKUP(Tabla135[[#This Row],[Tipo de control]],Tabla7[Tipo de control],Tabla7[Peso],"",1)</f>
        <v/>
      </c>
      <c r="T1033" s="290" t="str">
        <f>_xlfn.XLOOKUP(Tabla135[[#This Row],[Tipo de control]],Tabla7[Tipo de control],Tabla7[Afectación matriz],"",1)</f>
        <v/>
      </c>
      <c r="U1033" s="295"/>
      <c r="V1033" s="327" t="str">
        <f>_xlfn.XLOOKUP(Tabla135[[#This Row],[Implementación]],Tabla11[Implementación],Tabla11[Peso],"",1)</f>
        <v/>
      </c>
      <c r="W1033" s="295"/>
      <c r="X1033" s="295"/>
      <c r="Y1033" s="295"/>
      <c r="Z1033" s="295"/>
      <c r="AA1033" s="310" t="str">
        <f>IFERROR(Tabla135[[#This Row],[Peso del control]]+Tabla135[[#This Row],[Peso de la implementación]],"")</f>
        <v/>
      </c>
      <c r="AB1033" s="310" t="str" cm="1">
        <f t="array" ref="AB1033">IFERROR(IF(Tabla135[[#This Row],[Registro diligenciado]]=TRUE,_xlfn.IFS(AND(Tabla135[[#This Row],[No. de Control]]=1,Tabla135[[#This Row],[Desplazamiento en la Matriz]]="Probabilidad"),D1033-(D1033*Tabla135[[#This Row],[Valor del control]]),AND(Tabla135[[#This Row],[No. de Control]]&gt;1,Tabla135[[#This Row],[Desplazamiento en la Matriz]]="Probabilidad"),AB1032-(AB1032*Tabla135[[#This Row],[Valor del control]]),AND(Tabla135[[#This Row],[No. de Control]]=1,Tabla135[[#This Row],[Desplazamiento en la Matriz]]="Impacto"),D1033,AND(Tabla135[[#This Row],[No. de Control]]&gt;1,Tabla135[[#This Row],[Desplazamiento en la Matriz]]="Impacto"),AB1032),""),"")</f>
        <v/>
      </c>
      <c r="AC1033" s="310" t="str" cm="1">
        <f t="array" ref="AC1033">IFERROR(IF(Tabla135[[#This Row],[Registro diligenciado]]=TRUE,_xlfn.IFS(AND(Tabla135[[#This Row],[No. de Control]]=1,Tabla135[[#This Row],[Desplazamiento en la Matriz]]="Impacto"),E1033-(E1033*Tabla135[[#This Row],[Valor del control]]),AND(Tabla135[[#This Row],[No. de Control]]&gt;1,Tabla135[[#This Row],[Desplazamiento en la Matriz]]="Impacto"),AC1032-(AC1032*Tabla135[[#This Row],[Valor del control]]),AND(Tabla135[[#This Row],[No. de Control]]=1,Tabla135[[#This Row],[Desplazamiento en la Matriz]]="Probabilidad"),E1033,AND(Tabla135[[#This Row],[No. de Control]]&gt;1,Tabla135[[#This Row],[Desplazamiento en la Matriz]]="Probabilidad"),AC1032),""),"")</f>
        <v/>
      </c>
      <c r="AD1033" s="310">
        <f>IFERROR(_xlfn.MINIFS(Tabla135[Probabilidad residual],Tabla135[Id Riesgo],Tabla135[[#This Row],[Id Riesgo]]),"")</f>
        <v>0</v>
      </c>
      <c r="AE1033" s="310">
        <f>IFERROR(_xlfn.MINIFS(Tabla135[Impacto residual],Tabla135[Id Riesgo],Tabla135[[#This Row],[Id Riesgo]]),"")</f>
        <v>0</v>
      </c>
      <c r="AF1033" s="310" t="str" cm="1">
        <f t="array" ref="AF10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3" s="310" t="str" cm="1">
        <f t="array" ref="AG10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3" s="213"/>
      <c r="AJ1033" s="801">
        <f>_xlfn.MINIFS(Tabla135[Probabilidad residual],Tabla135[Id Riesgo],Tabla135[[#This Row],[Id Riesgo]])</f>
        <v>0</v>
      </c>
      <c r="AK1033" s="801">
        <f>_xlfn.MINIFS(Tabla135[Impacto residual],Tabla135[Id Riesgo],Tabla135[[#This Row],[Id Riesgo]])</f>
        <v>0</v>
      </c>
      <c r="AL1033" s="801"/>
      <c r="AM1033" s="801"/>
      <c r="AN1033" s="213"/>
      <c r="AO1033" s="213"/>
      <c r="AP1033" s="213"/>
      <c r="AQ1033" s="213"/>
      <c r="AR1033" s="213"/>
      <c r="AS1033" s="213"/>
      <c r="AT1033" s="213"/>
      <c r="AU1033" s="213"/>
      <c r="AV1033" s="213"/>
      <c r="AW1033" s="213"/>
      <c r="AX1033" s="213"/>
      <c r="AY1033" s="213"/>
    </row>
    <row r="1034" spans="1:51" ht="14.6" x14ac:dyDescent="0.4">
      <c r="A1034" s="783" t="str">
        <f>Tabla135[[#This Row],[Id Riesgo]]</f>
        <v>RC103</v>
      </c>
      <c r="B1034" s="784" t="str">
        <f>Tabla135[[#This Row],[Riesgo]]</f>
        <v/>
      </c>
      <c r="C1034" s="776" t="b">
        <f>Tabla135[[#This Row],[Identificado en paso 1 y 2?]]</f>
        <v>0</v>
      </c>
      <c r="D1034" s="801" t="str">
        <f>_xlfn.XLOOKUP(Tabla135[[#This Row],[Id Riesgo]],Tabla13[Id Riesgo],Tabla13[Probabilidad],"",1)</f>
        <v/>
      </c>
      <c r="E1034" s="801" t="str">
        <f>IF(C1034=TRUE,_xlfn.XLOOKUP(Tabla135[[#This Row],[Id Riesgo]],Tabla13[Id Riesgo],Tabla13[Porcentaje Impacto],"",1),"")</f>
        <v/>
      </c>
      <c r="F1034" s="290" t="str">
        <f t="shared" si="102"/>
        <v>RC103</v>
      </c>
      <c r="G1034" s="414" t="b">
        <f>_xlfn.XLOOKUP(F1034,Tabla13[Id Riesgo],Tabla13[Registro diligenciado],FALSE,1)</f>
        <v>0</v>
      </c>
      <c r="H1034" s="290" t="str">
        <f>IF(G1034,_xlfn.XLOOKUP(F1034,Tabla6[Id Riesgo],Tabla6[DESCRIPCIÓN DEL RIESGO],FALSE,1),"")</f>
        <v/>
      </c>
      <c r="I1034" s="327" t="str">
        <f>_xlfn.XLOOKUP(Tabla135[[#This Row],[Id Riesgo]],Tabla13[Id Riesgo],Tabla13[Probabilidad])</f>
        <v/>
      </c>
      <c r="J1034" s="327" t="str">
        <f>_xlfn.XLOOKUP(Tabla135[[#This Row],[Id Riesgo]],Tabla13[Id Riesgo],Tabla13[Porcentaje Impacto],"",1)</f>
        <v/>
      </c>
      <c r="K1034" s="311">
        <v>3</v>
      </c>
      <c r="L1034" s="314"/>
      <c r="M1034" s="314"/>
      <c r="N1034" s="314"/>
      <c r="O1034" s="295"/>
      <c r="P1034" s="314"/>
      <c r="Q1034" s="328" t="str">
        <f>_xlfn.TEXTJOIN(" ",TRUE,Tabla135[[#This Row],[Actividad - Acción ¿Qué?
Inicia con verbo]],Tabla135[[#This Row],[Complemento
(Observaciones o desviaciones)]])</f>
        <v/>
      </c>
      <c r="R1034" s="295"/>
      <c r="S1034" s="327" t="str">
        <f>_xlfn.XLOOKUP(Tabla135[[#This Row],[Tipo de control]],Tabla7[Tipo de control],Tabla7[Peso],"",1)</f>
        <v/>
      </c>
      <c r="T1034" s="290" t="str">
        <f>_xlfn.XLOOKUP(Tabla135[[#This Row],[Tipo de control]],Tabla7[Tipo de control],Tabla7[Afectación matriz],"",1)</f>
        <v/>
      </c>
      <c r="U1034" s="295"/>
      <c r="V1034" s="327" t="str">
        <f>_xlfn.XLOOKUP(Tabla135[[#This Row],[Implementación]],Tabla11[Implementación],Tabla11[Peso],"",1)</f>
        <v/>
      </c>
      <c r="W1034" s="295"/>
      <c r="X1034" s="295"/>
      <c r="Y1034" s="295"/>
      <c r="Z1034" s="295"/>
      <c r="AA1034" s="310" t="str">
        <f>IFERROR(Tabla135[[#This Row],[Peso del control]]+Tabla135[[#This Row],[Peso de la implementación]],"")</f>
        <v/>
      </c>
      <c r="AB1034" s="310" t="str" cm="1">
        <f t="array" ref="AB1034">IFERROR(IF(Tabla135[[#This Row],[Registro diligenciado]]=TRUE,_xlfn.IFS(AND(Tabla135[[#This Row],[No. de Control]]=1,Tabla135[[#This Row],[Desplazamiento en la Matriz]]="Probabilidad"),D1034-(D1034*Tabla135[[#This Row],[Valor del control]]),AND(Tabla135[[#This Row],[No. de Control]]&gt;1,Tabla135[[#This Row],[Desplazamiento en la Matriz]]="Probabilidad"),AB1033-(AB1033*Tabla135[[#This Row],[Valor del control]]),AND(Tabla135[[#This Row],[No. de Control]]=1,Tabla135[[#This Row],[Desplazamiento en la Matriz]]="Impacto"),D1034,AND(Tabla135[[#This Row],[No. de Control]]&gt;1,Tabla135[[#This Row],[Desplazamiento en la Matriz]]="Impacto"),AB1033),""),"")</f>
        <v/>
      </c>
      <c r="AC1034" s="310" t="str" cm="1">
        <f t="array" ref="AC1034">IFERROR(IF(Tabla135[[#This Row],[Registro diligenciado]]=TRUE,_xlfn.IFS(AND(Tabla135[[#This Row],[No. de Control]]=1,Tabla135[[#This Row],[Desplazamiento en la Matriz]]="Impacto"),E1034-(E1034*Tabla135[[#This Row],[Valor del control]]),AND(Tabla135[[#This Row],[No. de Control]]&gt;1,Tabla135[[#This Row],[Desplazamiento en la Matriz]]="Impacto"),AC1033-(AC1033*Tabla135[[#This Row],[Valor del control]]),AND(Tabla135[[#This Row],[No. de Control]]=1,Tabla135[[#This Row],[Desplazamiento en la Matriz]]="Probabilidad"),E1034,AND(Tabla135[[#This Row],[No. de Control]]&gt;1,Tabla135[[#This Row],[Desplazamiento en la Matriz]]="Probabilidad"),AC1033),""),"")</f>
        <v/>
      </c>
      <c r="AD1034" s="310">
        <f>IFERROR(_xlfn.MINIFS(Tabla135[Probabilidad residual],Tabla135[Id Riesgo],Tabla135[[#This Row],[Id Riesgo]]),"")</f>
        <v>0</v>
      </c>
      <c r="AE1034" s="310">
        <f>IFERROR(_xlfn.MINIFS(Tabla135[Impacto residual],Tabla135[Id Riesgo],Tabla135[[#This Row],[Id Riesgo]]),"")</f>
        <v>0</v>
      </c>
      <c r="AF1034" s="310" t="str" cm="1">
        <f t="array" ref="AF10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4" s="310" t="str" cm="1">
        <f t="array" ref="AG10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4" s="213"/>
      <c r="AJ1034" s="801">
        <f>_xlfn.MINIFS(Tabla135[Probabilidad residual],Tabla135[Id Riesgo],Tabla135[[#This Row],[Id Riesgo]])</f>
        <v>0</v>
      </c>
      <c r="AK1034" s="801">
        <f>_xlfn.MINIFS(Tabla135[Impacto residual],Tabla135[Id Riesgo],Tabla135[[#This Row],[Id Riesgo]])</f>
        <v>0</v>
      </c>
      <c r="AL1034" s="801"/>
      <c r="AM1034" s="801"/>
      <c r="AN1034" s="213"/>
      <c r="AO1034" s="213"/>
      <c r="AP1034" s="213"/>
      <c r="AQ1034" s="213"/>
      <c r="AR1034" s="213"/>
      <c r="AS1034" s="213"/>
      <c r="AT1034" s="213"/>
      <c r="AU1034" s="213"/>
      <c r="AV1034" s="213"/>
      <c r="AW1034" s="213"/>
      <c r="AX1034" s="213"/>
      <c r="AY1034" s="213"/>
    </row>
    <row r="1035" spans="1:51" ht="14.6" x14ac:dyDescent="0.4">
      <c r="A1035" s="783" t="str">
        <f>Tabla135[[#This Row],[Id Riesgo]]</f>
        <v>RC103</v>
      </c>
      <c r="B1035" s="784" t="str">
        <f>Tabla135[[#This Row],[Riesgo]]</f>
        <v/>
      </c>
      <c r="C1035" s="776" t="b">
        <f>Tabla135[[#This Row],[Identificado en paso 1 y 2?]]</f>
        <v>0</v>
      </c>
      <c r="D1035" s="801" t="str">
        <f>_xlfn.XLOOKUP(Tabla135[[#This Row],[Id Riesgo]],Tabla13[Id Riesgo],Tabla13[Probabilidad],"",1)</f>
        <v/>
      </c>
      <c r="E1035" s="801" t="str">
        <f>IF(C1035=TRUE,_xlfn.XLOOKUP(Tabla135[[#This Row],[Id Riesgo]],Tabla13[Id Riesgo],Tabla13[Porcentaje Impacto],"",1),"")</f>
        <v/>
      </c>
      <c r="F1035" s="290" t="str">
        <f t="shared" si="102"/>
        <v>RC103</v>
      </c>
      <c r="G1035" s="414" t="b">
        <f>_xlfn.XLOOKUP(F1035,Tabla13[Id Riesgo],Tabla13[Registro diligenciado],FALSE,1)</f>
        <v>0</v>
      </c>
      <c r="H1035" s="290" t="str">
        <f>IF(G1035,_xlfn.XLOOKUP(F1035,Tabla6[Id Riesgo],Tabla6[DESCRIPCIÓN DEL RIESGO],FALSE,1),"")</f>
        <v/>
      </c>
      <c r="I1035" s="327" t="str">
        <f>_xlfn.XLOOKUP(Tabla135[[#This Row],[Id Riesgo]],Tabla13[Id Riesgo],Tabla13[Probabilidad])</f>
        <v/>
      </c>
      <c r="J1035" s="327" t="str">
        <f>_xlfn.XLOOKUP(Tabla135[[#This Row],[Id Riesgo]],Tabla13[Id Riesgo],Tabla13[Porcentaje Impacto],"",1)</f>
        <v/>
      </c>
      <c r="K1035" s="311">
        <v>4</v>
      </c>
      <c r="L1035" s="314"/>
      <c r="M1035" s="314"/>
      <c r="N1035" s="314"/>
      <c r="O1035" s="295"/>
      <c r="P1035" s="314"/>
      <c r="Q1035" s="328" t="str">
        <f>_xlfn.TEXTJOIN(" ",TRUE,Tabla135[[#This Row],[Actividad - Acción ¿Qué?
Inicia con verbo]],Tabla135[[#This Row],[Complemento
(Observaciones o desviaciones)]])</f>
        <v/>
      </c>
      <c r="R1035" s="295"/>
      <c r="S1035" s="327" t="str">
        <f>_xlfn.XLOOKUP(Tabla135[[#This Row],[Tipo de control]],Tabla7[Tipo de control],Tabla7[Peso],"",1)</f>
        <v/>
      </c>
      <c r="T1035" s="290" t="str">
        <f>_xlfn.XLOOKUP(Tabla135[[#This Row],[Tipo de control]],Tabla7[Tipo de control],Tabla7[Afectación matriz],"",1)</f>
        <v/>
      </c>
      <c r="U1035" s="295"/>
      <c r="V1035" s="327" t="str">
        <f>_xlfn.XLOOKUP(Tabla135[[#This Row],[Implementación]],Tabla11[Implementación],Tabla11[Peso],"",1)</f>
        <v/>
      </c>
      <c r="W1035" s="295"/>
      <c r="X1035" s="295"/>
      <c r="Y1035" s="295"/>
      <c r="Z1035" s="295"/>
      <c r="AA1035" s="310" t="str">
        <f>IFERROR(Tabla135[[#This Row],[Peso del control]]+Tabla135[[#This Row],[Peso de la implementación]],"")</f>
        <v/>
      </c>
      <c r="AB1035" s="310" t="str" cm="1">
        <f t="array" ref="AB1035">IFERROR(IF(Tabla135[[#This Row],[Registro diligenciado]]=TRUE,_xlfn.IFS(AND(Tabla135[[#This Row],[No. de Control]]=1,Tabla135[[#This Row],[Desplazamiento en la Matriz]]="Probabilidad"),D1035-(D1035*Tabla135[[#This Row],[Valor del control]]),AND(Tabla135[[#This Row],[No. de Control]]&gt;1,Tabla135[[#This Row],[Desplazamiento en la Matriz]]="Probabilidad"),AB1034-(AB1034*Tabla135[[#This Row],[Valor del control]]),AND(Tabla135[[#This Row],[No. de Control]]=1,Tabla135[[#This Row],[Desplazamiento en la Matriz]]="Impacto"),D1035,AND(Tabla135[[#This Row],[No. de Control]]&gt;1,Tabla135[[#This Row],[Desplazamiento en la Matriz]]="Impacto"),AB1034),""),"")</f>
        <v/>
      </c>
      <c r="AC1035" s="310" t="str" cm="1">
        <f t="array" ref="AC1035">IFERROR(IF(Tabla135[[#This Row],[Registro diligenciado]]=TRUE,_xlfn.IFS(AND(Tabla135[[#This Row],[No. de Control]]=1,Tabla135[[#This Row],[Desplazamiento en la Matriz]]="Impacto"),E1035-(E1035*Tabla135[[#This Row],[Valor del control]]),AND(Tabla135[[#This Row],[No. de Control]]&gt;1,Tabla135[[#This Row],[Desplazamiento en la Matriz]]="Impacto"),AC1034-(AC1034*Tabla135[[#This Row],[Valor del control]]),AND(Tabla135[[#This Row],[No. de Control]]=1,Tabla135[[#This Row],[Desplazamiento en la Matriz]]="Probabilidad"),E1035,AND(Tabla135[[#This Row],[No. de Control]]&gt;1,Tabla135[[#This Row],[Desplazamiento en la Matriz]]="Probabilidad"),AC1034),""),"")</f>
        <v/>
      </c>
      <c r="AD1035" s="310">
        <f>IFERROR(_xlfn.MINIFS(Tabla135[Probabilidad residual],Tabla135[Id Riesgo],Tabla135[[#This Row],[Id Riesgo]]),"")</f>
        <v>0</v>
      </c>
      <c r="AE1035" s="310">
        <f>IFERROR(_xlfn.MINIFS(Tabla135[Impacto residual],Tabla135[Id Riesgo],Tabla135[[#This Row],[Id Riesgo]]),"")</f>
        <v>0</v>
      </c>
      <c r="AF1035" s="310" t="str" cm="1">
        <f t="array" ref="AF10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5" s="310" t="str" cm="1">
        <f t="array" ref="AG10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5" s="213"/>
      <c r="AJ1035" s="801">
        <f>_xlfn.MINIFS(Tabla135[Probabilidad residual],Tabla135[Id Riesgo],Tabla135[[#This Row],[Id Riesgo]])</f>
        <v>0</v>
      </c>
      <c r="AK1035" s="801">
        <f>_xlfn.MINIFS(Tabla135[Impacto residual],Tabla135[Id Riesgo],Tabla135[[#This Row],[Id Riesgo]])</f>
        <v>0</v>
      </c>
      <c r="AL1035" s="801"/>
      <c r="AM1035" s="801"/>
      <c r="AN1035" s="213"/>
      <c r="AO1035" s="213"/>
      <c r="AP1035" s="213"/>
      <c r="AQ1035" s="213"/>
      <c r="AR1035" s="213"/>
      <c r="AS1035" s="213"/>
      <c r="AT1035" s="213"/>
      <c r="AU1035" s="213"/>
      <c r="AV1035" s="213"/>
      <c r="AW1035" s="213"/>
      <c r="AX1035" s="213"/>
      <c r="AY1035" s="213"/>
    </row>
    <row r="1036" spans="1:51" ht="14.6" x14ac:dyDescent="0.4">
      <c r="A1036" s="783" t="str">
        <f>Tabla135[[#This Row],[Id Riesgo]]</f>
        <v>RC103</v>
      </c>
      <c r="B1036" s="784" t="str">
        <f>Tabla135[[#This Row],[Riesgo]]</f>
        <v/>
      </c>
      <c r="C1036" s="776" t="b">
        <f>Tabla135[[#This Row],[Identificado en paso 1 y 2?]]</f>
        <v>0</v>
      </c>
      <c r="D1036" s="801" t="str">
        <f>_xlfn.XLOOKUP(Tabla135[[#This Row],[Id Riesgo]],Tabla13[Id Riesgo],Tabla13[Probabilidad],"",1)</f>
        <v/>
      </c>
      <c r="E1036" s="801" t="str">
        <f>IF(C1036=TRUE,_xlfn.XLOOKUP(Tabla135[[#This Row],[Id Riesgo]],Tabla13[Id Riesgo],Tabla13[Porcentaje Impacto],"",1),"")</f>
        <v/>
      </c>
      <c r="F1036" s="290" t="str">
        <f t="shared" si="102"/>
        <v>RC103</v>
      </c>
      <c r="G1036" s="414" t="b">
        <f>_xlfn.XLOOKUP(F1036,Tabla13[Id Riesgo],Tabla13[Registro diligenciado],FALSE,1)</f>
        <v>0</v>
      </c>
      <c r="H1036" s="290" t="str">
        <f>IF(G1036,_xlfn.XLOOKUP(F1036,Tabla6[Id Riesgo],Tabla6[DESCRIPCIÓN DEL RIESGO],FALSE,1),"")</f>
        <v/>
      </c>
      <c r="I1036" s="327" t="str">
        <f>_xlfn.XLOOKUP(Tabla135[[#This Row],[Id Riesgo]],Tabla13[Id Riesgo],Tabla13[Probabilidad])</f>
        <v/>
      </c>
      <c r="J1036" s="327" t="str">
        <f>_xlfn.XLOOKUP(Tabla135[[#This Row],[Id Riesgo]],Tabla13[Id Riesgo],Tabla13[Porcentaje Impacto],"",1)</f>
        <v/>
      </c>
      <c r="K1036" s="311">
        <v>5</v>
      </c>
      <c r="L1036" s="314"/>
      <c r="M1036" s="314"/>
      <c r="N1036" s="314"/>
      <c r="O1036" s="295"/>
      <c r="P1036" s="314"/>
      <c r="Q1036" s="328" t="str">
        <f>_xlfn.TEXTJOIN(" ",TRUE,Tabla135[[#This Row],[Actividad - Acción ¿Qué?
Inicia con verbo]],Tabla135[[#This Row],[Complemento
(Observaciones o desviaciones)]])</f>
        <v/>
      </c>
      <c r="R1036" s="295"/>
      <c r="S1036" s="327" t="str">
        <f>_xlfn.XLOOKUP(Tabla135[[#This Row],[Tipo de control]],Tabla7[Tipo de control],Tabla7[Peso],"",1)</f>
        <v/>
      </c>
      <c r="T1036" s="290" t="str">
        <f>_xlfn.XLOOKUP(Tabla135[[#This Row],[Tipo de control]],Tabla7[Tipo de control],Tabla7[Afectación matriz],"",1)</f>
        <v/>
      </c>
      <c r="U1036" s="295"/>
      <c r="V1036" s="327" t="str">
        <f>_xlfn.XLOOKUP(Tabla135[[#This Row],[Implementación]],Tabla11[Implementación],Tabla11[Peso],"",1)</f>
        <v/>
      </c>
      <c r="W1036" s="295"/>
      <c r="X1036" s="295"/>
      <c r="Y1036" s="295"/>
      <c r="Z1036" s="295"/>
      <c r="AA1036" s="310" t="str">
        <f>IFERROR(Tabla135[[#This Row],[Peso del control]]+Tabla135[[#This Row],[Peso de la implementación]],"")</f>
        <v/>
      </c>
      <c r="AB1036" s="310" t="str" cm="1">
        <f t="array" ref="AB1036">IFERROR(IF(Tabla135[[#This Row],[Registro diligenciado]]=TRUE,_xlfn.IFS(AND(Tabla135[[#This Row],[No. de Control]]=1,Tabla135[[#This Row],[Desplazamiento en la Matriz]]="Probabilidad"),D1036-(D1036*Tabla135[[#This Row],[Valor del control]]),AND(Tabla135[[#This Row],[No. de Control]]&gt;1,Tabla135[[#This Row],[Desplazamiento en la Matriz]]="Probabilidad"),AB1035-(AB1035*Tabla135[[#This Row],[Valor del control]]),AND(Tabla135[[#This Row],[No. de Control]]=1,Tabla135[[#This Row],[Desplazamiento en la Matriz]]="Impacto"),D1036,AND(Tabla135[[#This Row],[No. de Control]]&gt;1,Tabla135[[#This Row],[Desplazamiento en la Matriz]]="Impacto"),AB1035),""),"")</f>
        <v/>
      </c>
      <c r="AC1036" s="310" t="str" cm="1">
        <f t="array" ref="AC1036">IFERROR(IF(Tabla135[[#This Row],[Registro diligenciado]]=TRUE,_xlfn.IFS(AND(Tabla135[[#This Row],[No. de Control]]=1,Tabla135[[#This Row],[Desplazamiento en la Matriz]]="Impacto"),E1036-(E1036*Tabla135[[#This Row],[Valor del control]]),AND(Tabla135[[#This Row],[No. de Control]]&gt;1,Tabla135[[#This Row],[Desplazamiento en la Matriz]]="Impacto"),AC1035-(AC1035*Tabla135[[#This Row],[Valor del control]]),AND(Tabla135[[#This Row],[No. de Control]]=1,Tabla135[[#This Row],[Desplazamiento en la Matriz]]="Probabilidad"),E1036,AND(Tabla135[[#This Row],[No. de Control]]&gt;1,Tabla135[[#This Row],[Desplazamiento en la Matriz]]="Probabilidad"),AC1035),""),"")</f>
        <v/>
      </c>
      <c r="AD1036" s="310">
        <f>IFERROR(_xlfn.MINIFS(Tabla135[Probabilidad residual],Tabla135[Id Riesgo],Tabla135[[#This Row],[Id Riesgo]]),"")</f>
        <v>0</v>
      </c>
      <c r="AE1036" s="310">
        <f>IFERROR(_xlfn.MINIFS(Tabla135[Impacto residual],Tabla135[Id Riesgo],Tabla135[[#This Row],[Id Riesgo]]),"")</f>
        <v>0</v>
      </c>
      <c r="AF1036" s="310" t="str" cm="1">
        <f t="array" ref="AF10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6" s="310" t="str" cm="1">
        <f t="array" ref="AG10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6" s="213"/>
      <c r="AJ1036" s="801">
        <f>_xlfn.MINIFS(Tabla135[Probabilidad residual],Tabla135[Id Riesgo],Tabla135[[#This Row],[Id Riesgo]])</f>
        <v>0</v>
      </c>
      <c r="AK1036" s="801">
        <f>_xlfn.MINIFS(Tabla135[Impacto residual],Tabla135[Id Riesgo],Tabla135[[#This Row],[Id Riesgo]])</f>
        <v>0</v>
      </c>
      <c r="AL1036" s="801"/>
      <c r="AM1036" s="801"/>
      <c r="AN1036" s="213"/>
      <c r="AO1036" s="213"/>
      <c r="AP1036" s="213"/>
      <c r="AQ1036" s="213"/>
      <c r="AR1036" s="213"/>
      <c r="AS1036" s="213"/>
      <c r="AT1036" s="213"/>
      <c r="AU1036" s="213"/>
      <c r="AV1036" s="213"/>
      <c r="AW1036" s="213"/>
      <c r="AX1036" s="213"/>
      <c r="AY1036" s="213"/>
    </row>
    <row r="1037" spans="1:51" ht="14.6" x14ac:dyDescent="0.4">
      <c r="A1037" s="783" t="str">
        <f>Tabla135[[#This Row],[Id Riesgo]]</f>
        <v>RC103</v>
      </c>
      <c r="B1037" s="784" t="str">
        <f>Tabla135[[#This Row],[Riesgo]]</f>
        <v/>
      </c>
      <c r="C1037" s="776" t="b">
        <f>Tabla135[[#This Row],[Identificado en paso 1 y 2?]]</f>
        <v>0</v>
      </c>
      <c r="D1037" s="801" t="str">
        <f>_xlfn.XLOOKUP(Tabla135[[#This Row],[Id Riesgo]],Tabla13[Id Riesgo],Tabla13[Probabilidad],"",1)</f>
        <v/>
      </c>
      <c r="E1037" s="801" t="str">
        <f>IF(C1037=TRUE,_xlfn.XLOOKUP(Tabla135[[#This Row],[Id Riesgo]],Tabla13[Id Riesgo],Tabla13[Porcentaje Impacto],"",1),"")</f>
        <v/>
      </c>
      <c r="F1037" s="290" t="str">
        <f t="shared" si="102"/>
        <v>RC103</v>
      </c>
      <c r="G1037" s="414" t="b">
        <f>_xlfn.XLOOKUP(F1037,Tabla13[Id Riesgo],Tabla13[Registro diligenciado],FALSE,1)</f>
        <v>0</v>
      </c>
      <c r="H1037" s="290" t="str">
        <f>IF(G1037,_xlfn.XLOOKUP(F1037,Tabla6[Id Riesgo],Tabla6[DESCRIPCIÓN DEL RIESGO],FALSE,1),"")</f>
        <v/>
      </c>
      <c r="I1037" s="327" t="str">
        <f>_xlfn.XLOOKUP(Tabla135[[#This Row],[Id Riesgo]],Tabla13[Id Riesgo],Tabla13[Probabilidad])</f>
        <v/>
      </c>
      <c r="J1037" s="327" t="str">
        <f>_xlfn.XLOOKUP(Tabla135[[#This Row],[Id Riesgo]],Tabla13[Id Riesgo],Tabla13[Porcentaje Impacto],"",1)</f>
        <v/>
      </c>
      <c r="K1037" s="311">
        <v>6</v>
      </c>
      <c r="L1037" s="314"/>
      <c r="M1037" s="314"/>
      <c r="N1037" s="314"/>
      <c r="O1037" s="295"/>
      <c r="P1037" s="314"/>
      <c r="Q1037" s="328" t="str">
        <f>_xlfn.TEXTJOIN(" ",TRUE,Tabla135[[#This Row],[Actividad - Acción ¿Qué?
Inicia con verbo]],Tabla135[[#This Row],[Complemento
(Observaciones o desviaciones)]])</f>
        <v/>
      </c>
      <c r="R1037" s="295"/>
      <c r="S1037" s="327" t="str">
        <f>_xlfn.XLOOKUP(Tabla135[[#This Row],[Tipo de control]],Tabla7[Tipo de control],Tabla7[Peso],"",1)</f>
        <v/>
      </c>
      <c r="T1037" s="290" t="str">
        <f>_xlfn.XLOOKUP(Tabla135[[#This Row],[Tipo de control]],Tabla7[Tipo de control],Tabla7[Afectación matriz],"",1)</f>
        <v/>
      </c>
      <c r="U1037" s="295"/>
      <c r="V1037" s="327" t="str">
        <f>_xlfn.XLOOKUP(Tabla135[[#This Row],[Implementación]],Tabla11[Implementación],Tabla11[Peso],"",1)</f>
        <v/>
      </c>
      <c r="W1037" s="295"/>
      <c r="X1037" s="295"/>
      <c r="Y1037" s="295"/>
      <c r="Z1037" s="295"/>
      <c r="AA1037" s="310" t="str">
        <f>IFERROR(Tabla135[[#This Row],[Peso del control]]+Tabla135[[#This Row],[Peso de la implementación]],"")</f>
        <v/>
      </c>
      <c r="AB1037" s="310" t="str" cm="1">
        <f t="array" ref="AB1037">IFERROR(IF(Tabla135[[#This Row],[Registro diligenciado]]=TRUE,_xlfn.IFS(AND(Tabla135[[#This Row],[No. de Control]]=1,Tabla135[[#This Row],[Desplazamiento en la Matriz]]="Probabilidad"),D1037-(D1037*Tabla135[[#This Row],[Valor del control]]),AND(Tabla135[[#This Row],[No. de Control]]&gt;1,Tabla135[[#This Row],[Desplazamiento en la Matriz]]="Probabilidad"),AB1036-(AB1036*Tabla135[[#This Row],[Valor del control]]),AND(Tabla135[[#This Row],[No. de Control]]=1,Tabla135[[#This Row],[Desplazamiento en la Matriz]]="Impacto"),D1037,AND(Tabla135[[#This Row],[No. de Control]]&gt;1,Tabla135[[#This Row],[Desplazamiento en la Matriz]]="Impacto"),AB1036),""),"")</f>
        <v/>
      </c>
      <c r="AC1037" s="310" t="str" cm="1">
        <f t="array" ref="AC1037">IFERROR(IF(Tabla135[[#This Row],[Registro diligenciado]]=TRUE,_xlfn.IFS(AND(Tabla135[[#This Row],[No. de Control]]=1,Tabla135[[#This Row],[Desplazamiento en la Matriz]]="Impacto"),E1037-(E1037*Tabla135[[#This Row],[Valor del control]]),AND(Tabla135[[#This Row],[No. de Control]]&gt;1,Tabla135[[#This Row],[Desplazamiento en la Matriz]]="Impacto"),AC1036-(AC1036*Tabla135[[#This Row],[Valor del control]]),AND(Tabla135[[#This Row],[No. de Control]]=1,Tabla135[[#This Row],[Desplazamiento en la Matriz]]="Probabilidad"),E1037,AND(Tabla135[[#This Row],[No. de Control]]&gt;1,Tabla135[[#This Row],[Desplazamiento en la Matriz]]="Probabilidad"),AC1036),""),"")</f>
        <v/>
      </c>
      <c r="AD1037" s="310">
        <f>IFERROR(_xlfn.MINIFS(Tabla135[Probabilidad residual],Tabla135[Id Riesgo],Tabla135[[#This Row],[Id Riesgo]]),"")</f>
        <v>0</v>
      </c>
      <c r="AE1037" s="310">
        <f>IFERROR(_xlfn.MINIFS(Tabla135[Impacto residual],Tabla135[Id Riesgo],Tabla135[[#This Row],[Id Riesgo]]),"")</f>
        <v>0</v>
      </c>
      <c r="AF1037" s="310" t="str" cm="1">
        <f t="array" ref="AF10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7" s="310" t="str" cm="1">
        <f t="array" ref="AG10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7" s="213"/>
      <c r="AJ1037" s="801">
        <f>_xlfn.MINIFS(Tabla135[Probabilidad residual],Tabla135[Id Riesgo],Tabla135[[#This Row],[Id Riesgo]])</f>
        <v>0</v>
      </c>
      <c r="AK1037" s="801">
        <f>_xlfn.MINIFS(Tabla135[Impacto residual],Tabla135[Id Riesgo],Tabla135[[#This Row],[Id Riesgo]])</f>
        <v>0</v>
      </c>
      <c r="AL1037" s="801"/>
      <c r="AM1037" s="801"/>
      <c r="AN1037" s="213"/>
      <c r="AO1037" s="213"/>
      <c r="AP1037" s="213"/>
      <c r="AQ1037" s="213"/>
      <c r="AR1037" s="213"/>
      <c r="AS1037" s="213"/>
      <c r="AT1037" s="213"/>
      <c r="AU1037" s="213"/>
      <c r="AV1037" s="213"/>
      <c r="AW1037" s="213"/>
      <c r="AX1037" s="213"/>
      <c r="AY1037" s="213"/>
    </row>
    <row r="1038" spans="1:51" ht="14.6" x14ac:dyDescent="0.4">
      <c r="A1038" s="783" t="str">
        <f>Tabla135[[#This Row],[Id Riesgo]]</f>
        <v>RC103</v>
      </c>
      <c r="B1038" s="784" t="str">
        <f>Tabla135[[#This Row],[Riesgo]]</f>
        <v/>
      </c>
      <c r="C1038" s="776" t="b">
        <f>Tabla135[[#This Row],[Identificado en paso 1 y 2?]]</f>
        <v>0</v>
      </c>
      <c r="D1038" s="801" t="str">
        <f>_xlfn.XLOOKUP(Tabla135[[#This Row],[Id Riesgo]],Tabla13[Id Riesgo],Tabla13[Probabilidad],"",1)</f>
        <v/>
      </c>
      <c r="E1038" s="801" t="str">
        <f>IF(C1038=TRUE,_xlfn.XLOOKUP(Tabla135[[#This Row],[Id Riesgo]],Tabla13[Id Riesgo],Tabla13[Porcentaje Impacto],"",1),"")</f>
        <v/>
      </c>
      <c r="F1038" s="290" t="str">
        <f t="shared" si="102"/>
        <v>RC103</v>
      </c>
      <c r="G1038" s="414" t="b">
        <f>_xlfn.XLOOKUP(F1038,Tabla13[Id Riesgo],Tabla13[Registro diligenciado],FALSE,1)</f>
        <v>0</v>
      </c>
      <c r="H1038" s="290" t="str">
        <f>IF(G1038,_xlfn.XLOOKUP(F1038,Tabla6[Id Riesgo],Tabla6[DESCRIPCIÓN DEL RIESGO],FALSE,1),"")</f>
        <v/>
      </c>
      <c r="I1038" s="327" t="str">
        <f>_xlfn.XLOOKUP(Tabla135[[#This Row],[Id Riesgo]],Tabla13[Id Riesgo],Tabla13[Probabilidad])</f>
        <v/>
      </c>
      <c r="J1038" s="327" t="str">
        <f>_xlfn.XLOOKUP(Tabla135[[#This Row],[Id Riesgo]],Tabla13[Id Riesgo],Tabla13[Porcentaje Impacto],"",1)</f>
        <v/>
      </c>
      <c r="K1038" s="311">
        <v>7</v>
      </c>
      <c r="L1038" s="314"/>
      <c r="M1038" s="314"/>
      <c r="N1038" s="314"/>
      <c r="O1038" s="295"/>
      <c r="P1038" s="314"/>
      <c r="Q1038" s="328" t="str">
        <f>_xlfn.TEXTJOIN(" ",TRUE,Tabla135[[#This Row],[Actividad - Acción ¿Qué?
Inicia con verbo]],Tabla135[[#This Row],[Complemento
(Observaciones o desviaciones)]])</f>
        <v/>
      </c>
      <c r="R1038" s="295"/>
      <c r="S1038" s="327" t="str">
        <f>_xlfn.XLOOKUP(Tabla135[[#This Row],[Tipo de control]],Tabla7[Tipo de control],Tabla7[Peso],"",1)</f>
        <v/>
      </c>
      <c r="T1038" s="290" t="str">
        <f>_xlfn.XLOOKUP(Tabla135[[#This Row],[Tipo de control]],Tabla7[Tipo de control],Tabla7[Afectación matriz],"",1)</f>
        <v/>
      </c>
      <c r="U1038" s="295"/>
      <c r="V1038" s="327" t="str">
        <f>_xlfn.XLOOKUP(Tabla135[[#This Row],[Implementación]],Tabla11[Implementación],Tabla11[Peso],"",1)</f>
        <v/>
      </c>
      <c r="W1038" s="295"/>
      <c r="X1038" s="295"/>
      <c r="Y1038" s="295"/>
      <c r="Z1038" s="295"/>
      <c r="AA1038" s="310" t="str">
        <f>IFERROR(Tabla135[[#This Row],[Peso del control]]+Tabla135[[#This Row],[Peso de la implementación]],"")</f>
        <v/>
      </c>
      <c r="AB1038" s="310" t="str" cm="1">
        <f t="array" ref="AB1038">IFERROR(IF(Tabla135[[#This Row],[Registro diligenciado]]=TRUE,_xlfn.IFS(AND(Tabla135[[#This Row],[No. de Control]]=1,Tabla135[[#This Row],[Desplazamiento en la Matriz]]="Probabilidad"),D1038-(D1038*Tabla135[[#This Row],[Valor del control]]),AND(Tabla135[[#This Row],[No. de Control]]&gt;1,Tabla135[[#This Row],[Desplazamiento en la Matriz]]="Probabilidad"),AB1037-(AB1037*Tabla135[[#This Row],[Valor del control]]),AND(Tabla135[[#This Row],[No. de Control]]=1,Tabla135[[#This Row],[Desplazamiento en la Matriz]]="Impacto"),D1038,AND(Tabla135[[#This Row],[No. de Control]]&gt;1,Tabla135[[#This Row],[Desplazamiento en la Matriz]]="Impacto"),AB1037),""),"")</f>
        <v/>
      </c>
      <c r="AC1038" s="310" t="str" cm="1">
        <f t="array" ref="AC1038">IFERROR(IF(Tabla135[[#This Row],[Registro diligenciado]]=TRUE,_xlfn.IFS(AND(Tabla135[[#This Row],[No. de Control]]=1,Tabla135[[#This Row],[Desplazamiento en la Matriz]]="Impacto"),E1038-(E1038*Tabla135[[#This Row],[Valor del control]]),AND(Tabla135[[#This Row],[No. de Control]]&gt;1,Tabla135[[#This Row],[Desplazamiento en la Matriz]]="Impacto"),AC1037-(AC1037*Tabla135[[#This Row],[Valor del control]]),AND(Tabla135[[#This Row],[No. de Control]]=1,Tabla135[[#This Row],[Desplazamiento en la Matriz]]="Probabilidad"),E1038,AND(Tabla135[[#This Row],[No. de Control]]&gt;1,Tabla135[[#This Row],[Desplazamiento en la Matriz]]="Probabilidad"),AC1037),""),"")</f>
        <v/>
      </c>
      <c r="AD1038" s="310">
        <f>IFERROR(_xlfn.MINIFS(Tabla135[Probabilidad residual],Tabla135[Id Riesgo],Tabla135[[#This Row],[Id Riesgo]]),"")</f>
        <v>0</v>
      </c>
      <c r="AE1038" s="310">
        <f>IFERROR(_xlfn.MINIFS(Tabla135[Impacto residual],Tabla135[Id Riesgo],Tabla135[[#This Row],[Id Riesgo]]),"")</f>
        <v>0</v>
      </c>
      <c r="AF1038" s="310" t="str" cm="1">
        <f t="array" ref="AF10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8" s="310" t="str" cm="1">
        <f t="array" ref="AG10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8" s="213"/>
      <c r="AJ1038" s="801">
        <f>_xlfn.MINIFS(Tabla135[Probabilidad residual],Tabla135[Id Riesgo],Tabla135[[#This Row],[Id Riesgo]])</f>
        <v>0</v>
      </c>
      <c r="AK1038" s="801">
        <f>_xlfn.MINIFS(Tabla135[Impacto residual],Tabla135[Id Riesgo],Tabla135[[#This Row],[Id Riesgo]])</f>
        <v>0</v>
      </c>
      <c r="AL1038" s="801"/>
      <c r="AM1038" s="801"/>
      <c r="AN1038" s="213"/>
      <c r="AO1038" s="213"/>
      <c r="AP1038" s="213"/>
      <c r="AQ1038" s="213"/>
      <c r="AR1038" s="213"/>
      <c r="AS1038" s="213"/>
      <c r="AT1038" s="213"/>
      <c r="AU1038" s="213"/>
      <c r="AV1038" s="213"/>
      <c r="AW1038" s="213"/>
      <c r="AX1038" s="213"/>
      <c r="AY1038" s="213"/>
    </row>
    <row r="1039" spans="1:51" ht="14.6" x14ac:dyDescent="0.4">
      <c r="A1039" s="783" t="str">
        <f>Tabla135[[#This Row],[Id Riesgo]]</f>
        <v>RC103</v>
      </c>
      <c r="B1039" s="784" t="str">
        <f>Tabla135[[#This Row],[Riesgo]]</f>
        <v/>
      </c>
      <c r="C1039" s="776" t="b">
        <f>Tabla135[[#This Row],[Identificado en paso 1 y 2?]]</f>
        <v>0</v>
      </c>
      <c r="D1039" s="801" t="str">
        <f>_xlfn.XLOOKUP(Tabla135[[#This Row],[Id Riesgo]],Tabla13[Id Riesgo],Tabla13[Probabilidad],"",1)</f>
        <v/>
      </c>
      <c r="E1039" s="801" t="str">
        <f>IF(C1039=TRUE,_xlfn.XLOOKUP(Tabla135[[#This Row],[Id Riesgo]],Tabla13[Id Riesgo],Tabla13[Porcentaje Impacto],"",1),"")</f>
        <v/>
      </c>
      <c r="F1039" s="290" t="str">
        <f t="shared" si="102"/>
        <v>RC103</v>
      </c>
      <c r="G1039" s="414" t="b">
        <f>_xlfn.XLOOKUP(F1039,Tabla13[Id Riesgo],Tabla13[Registro diligenciado],FALSE,1)</f>
        <v>0</v>
      </c>
      <c r="H1039" s="290" t="str">
        <f>IF(G1039,_xlfn.XLOOKUP(F1039,Tabla6[Id Riesgo],Tabla6[DESCRIPCIÓN DEL RIESGO],FALSE,1),"")</f>
        <v/>
      </c>
      <c r="I1039" s="327" t="str">
        <f>_xlfn.XLOOKUP(Tabla135[[#This Row],[Id Riesgo]],Tabla13[Id Riesgo],Tabla13[Probabilidad])</f>
        <v/>
      </c>
      <c r="J1039" s="327" t="str">
        <f>_xlfn.XLOOKUP(Tabla135[[#This Row],[Id Riesgo]],Tabla13[Id Riesgo],Tabla13[Porcentaje Impacto],"",1)</f>
        <v/>
      </c>
      <c r="K1039" s="311">
        <v>8</v>
      </c>
      <c r="L1039" s="314"/>
      <c r="M1039" s="314"/>
      <c r="N1039" s="314"/>
      <c r="O1039" s="295"/>
      <c r="P1039" s="314"/>
      <c r="Q1039" s="328" t="str">
        <f>_xlfn.TEXTJOIN(" ",TRUE,Tabla135[[#This Row],[Actividad - Acción ¿Qué?
Inicia con verbo]],Tabla135[[#This Row],[Complemento
(Observaciones o desviaciones)]])</f>
        <v/>
      </c>
      <c r="R1039" s="295"/>
      <c r="S1039" s="327" t="str">
        <f>_xlfn.XLOOKUP(Tabla135[[#This Row],[Tipo de control]],Tabla7[Tipo de control],Tabla7[Peso],"",1)</f>
        <v/>
      </c>
      <c r="T1039" s="290" t="str">
        <f>_xlfn.XLOOKUP(Tabla135[[#This Row],[Tipo de control]],Tabla7[Tipo de control],Tabla7[Afectación matriz],"",1)</f>
        <v/>
      </c>
      <c r="U1039" s="295"/>
      <c r="V1039" s="327" t="str">
        <f>_xlfn.XLOOKUP(Tabla135[[#This Row],[Implementación]],Tabla11[Implementación],Tabla11[Peso],"",1)</f>
        <v/>
      </c>
      <c r="W1039" s="295"/>
      <c r="X1039" s="295"/>
      <c r="Y1039" s="295"/>
      <c r="Z1039" s="295"/>
      <c r="AA1039" s="310" t="str">
        <f>IFERROR(Tabla135[[#This Row],[Peso del control]]+Tabla135[[#This Row],[Peso de la implementación]],"")</f>
        <v/>
      </c>
      <c r="AB1039" s="310" t="str" cm="1">
        <f t="array" ref="AB1039">IFERROR(IF(Tabla135[[#This Row],[Registro diligenciado]]=TRUE,_xlfn.IFS(AND(Tabla135[[#This Row],[No. de Control]]=1,Tabla135[[#This Row],[Desplazamiento en la Matriz]]="Probabilidad"),D1039-(D1039*Tabla135[[#This Row],[Valor del control]]),AND(Tabla135[[#This Row],[No. de Control]]&gt;1,Tabla135[[#This Row],[Desplazamiento en la Matriz]]="Probabilidad"),AB1038-(AB1038*Tabla135[[#This Row],[Valor del control]]),AND(Tabla135[[#This Row],[No. de Control]]=1,Tabla135[[#This Row],[Desplazamiento en la Matriz]]="Impacto"),D1039,AND(Tabla135[[#This Row],[No. de Control]]&gt;1,Tabla135[[#This Row],[Desplazamiento en la Matriz]]="Impacto"),AB1038),""),"")</f>
        <v/>
      </c>
      <c r="AC1039" s="310" t="str" cm="1">
        <f t="array" ref="AC1039">IFERROR(IF(Tabla135[[#This Row],[Registro diligenciado]]=TRUE,_xlfn.IFS(AND(Tabla135[[#This Row],[No. de Control]]=1,Tabla135[[#This Row],[Desplazamiento en la Matriz]]="Impacto"),E1039-(E1039*Tabla135[[#This Row],[Valor del control]]),AND(Tabla135[[#This Row],[No. de Control]]&gt;1,Tabla135[[#This Row],[Desplazamiento en la Matriz]]="Impacto"),AC1038-(AC1038*Tabla135[[#This Row],[Valor del control]]),AND(Tabla135[[#This Row],[No. de Control]]=1,Tabla135[[#This Row],[Desplazamiento en la Matriz]]="Probabilidad"),E1039,AND(Tabla135[[#This Row],[No. de Control]]&gt;1,Tabla135[[#This Row],[Desplazamiento en la Matriz]]="Probabilidad"),AC1038),""),"")</f>
        <v/>
      </c>
      <c r="AD1039" s="310">
        <f>IFERROR(_xlfn.MINIFS(Tabla135[Probabilidad residual],Tabla135[Id Riesgo],Tabla135[[#This Row],[Id Riesgo]]),"")</f>
        <v>0</v>
      </c>
      <c r="AE1039" s="310">
        <f>IFERROR(_xlfn.MINIFS(Tabla135[Impacto residual],Tabla135[Id Riesgo],Tabla135[[#This Row],[Id Riesgo]]),"")</f>
        <v>0</v>
      </c>
      <c r="AF1039" s="310" t="str" cm="1">
        <f t="array" ref="AF10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39" s="310" t="str" cm="1">
        <f t="array" ref="AG10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39" s="213"/>
      <c r="AJ1039" s="801">
        <f>_xlfn.MINIFS(Tabla135[Probabilidad residual],Tabla135[Id Riesgo],Tabla135[[#This Row],[Id Riesgo]])</f>
        <v>0</v>
      </c>
      <c r="AK1039" s="801">
        <f>_xlfn.MINIFS(Tabla135[Impacto residual],Tabla135[Id Riesgo],Tabla135[[#This Row],[Id Riesgo]])</f>
        <v>0</v>
      </c>
      <c r="AL1039" s="801"/>
      <c r="AM1039" s="801"/>
      <c r="AN1039" s="213"/>
      <c r="AO1039" s="213"/>
      <c r="AP1039" s="213"/>
      <c r="AQ1039" s="213"/>
      <c r="AR1039" s="213"/>
      <c r="AS1039" s="213"/>
      <c r="AT1039" s="213"/>
      <c r="AU1039" s="213"/>
      <c r="AV1039" s="213"/>
      <c r="AW1039" s="213"/>
      <c r="AX1039" s="213"/>
      <c r="AY1039" s="213"/>
    </row>
    <row r="1040" spans="1:51" ht="14.6" x14ac:dyDescent="0.4">
      <c r="A1040" s="783" t="str">
        <f>Tabla135[[#This Row],[Id Riesgo]]</f>
        <v>RC103</v>
      </c>
      <c r="B1040" s="784" t="str">
        <f>Tabla135[[#This Row],[Riesgo]]</f>
        <v/>
      </c>
      <c r="C1040" s="776" t="b">
        <f>Tabla135[[#This Row],[Identificado en paso 1 y 2?]]</f>
        <v>0</v>
      </c>
      <c r="D1040" s="801" t="str">
        <f>_xlfn.XLOOKUP(Tabla135[[#This Row],[Id Riesgo]],Tabla13[Id Riesgo],Tabla13[Probabilidad],"",1)</f>
        <v/>
      </c>
      <c r="E1040" s="801" t="str">
        <f>IF(C1040=TRUE,_xlfn.XLOOKUP(Tabla135[[#This Row],[Id Riesgo]],Tabla13[Id Riesgo],Tabla13[Porcentaje Impacto],"",1),"")</f>
        <v/>
      </c>
      <c r="F1040" s="290" t="str">
        <f t="shared" si="102"/>
        <v>RC103</v>
      </c>
      <c r="G1040" s="414" t="b">
        <f>_xlfn.XLOOKUP(F1040,Tabla13[Id Riesgo],Tabla13[Registro diligenciado],FALSE,1)</f>
        <v>0</v>
      </c>
      <c r="H1040" s="290" t="str">
        <f>IF(G1040,_xlfn.XLOOKUP(F1040,Tabla6[Id Riesgo],Tabla6[DESCRIPCIÓN DEL RIESGO],FALSE,1),"")</f>
        <v/>
      </c>
      <c r="I1040" s="327" t="str">
        <f>_xlfn.XLOOKUP(Tabla135[[#This Row],[Id Riesgo]],Tabla13[Id Riesgo],Tabla13[Probabilidad])</f>
        <v/>
      </c>
      <c r="J1040" s="327" t="str">
        <f>_xlfn.XLOOKUP(Tabla135[[#This Row],[Id Riesgo]],Tabla13[Id Riesgo],Tabla13[Porcentaje Impacto],"",1)</f>
        <v/>
      </c>
      <c r="K1040" s="311">
        <v>9</v>
      </c>
      <c r="L1040" s="314"/>
      <c r="M1040" s="314"/>
      <c r="N1040" s="314"/>
      <c r="O1040" s="295"/>
      <c r="P1040" s="314"/>
      <c r="Q1040" s="328" t="str">
        <f>_xlfn.TEXTJOIN(" ",TRUE,Tabla135[[#This Row],[Actividad - Acción ¿Qué?
Inicia con verbo]],Tabla135[[#This Row],[Complemento
(Observaciones o desviaciones)]])</f>
        <v/>
      </c>
      <c r="R1040" s="295"/>
      <c r="S1040" s="327" t="str">
        <f>_xlfn.XLOOKUP(Tabla135[[#This Row],[Tipo de control]],Tabla7[Tipo de control],Tabla7[Peso],"",1)</f>
        <v/>
      </c>
      <c r="T1040" s="290" t="str">
        <f>_xlfn.XLOOKUP(Tabla135[[#This Row],[Tipo de control]],Tabla7[Tipo de control],Tabla7[Afectación matriz],"",1)</f>
        <v/>
      </c>
      <c r="U1040" s="295"/>
      <c r="V1040" s="327" t="str">
        <f>_xlfn.XLOOKUP(Tabla135[[#This Row],[Implementación]],Tabla11[Implementación],Tabla11[Peso],"",1)</f>
        <v/>
      </c>
      <c r="W1040" s="295"/>
      <c r="X1040" s="295"/>
      <c r="Y1040" s="295"/>
      <c r="Z1040" s="295"/>
      <c r="AA1040" s="310" t="str">
        <f>IFERROR(Tabla135[[#This Row],[Peso del control]]+Tabla135[[#This Row],[Peso de la implementación]],"")</f>
        <v/>
      </c>
      <c r="AB1040" s="310" t="str" cm="1">
        <f t="array" ref="AB1040">IFERROR(IF(Tabla135[[#This Row],[Registro diligenciado]]=TRUE,_xlfn.IFS(AND(Tabla135[[#This Row],[No. de Control]]=1,Tabla135[[#This Row],[Desplazamiento en la Matriz]]="Probabilidad"),D1040-(D1040*Tabla135[[#This Row],[Valor del control]]),AND(Tabla135[[#This Row],[No. de Control]]&gt;1,Tabla135[[#This Row],[Desplazamiento en la Matriz]]="Probabilidad"),AB1039-(AB1039*Tabla135[[#This Row],[Valor del control]]),AND(Tabla135[[#This Row],[No. de Control]]=1,Tabla135[[#This Row],[Desplazamiento en la Matriz]]="Impacto"),D1040,AND(Tabla135[[#This Row],[No. de Control]]&gt;1,Tabla135[[#This Row],[Desplazamiento en la Matriz]]="Impacto"),AB1039),""),"")</f>
        <v/>
      </c>
      <c r="AC1040" s="310" t="str" cm="1">
        <f t="array" ref="AC1040">IFERROR(IF(Tabla135[[#This Row],[Registro diligenciado]]=TRUE,_xlfn.IFS(AND(Tabla135[[#This Row],[No. de Control]]=1,Tabla135[[#This Row],[Desplazamiento en la Matriz]]="Impacto"),E1040-(E1040*Tabla135[[#This Row],[Valor del control]]),AND(Tabla135[[#This Row],[No. de Control]]&gt;1,Tabla135[[#This Row],[Desplazamiento en la Matriz]]="Impacto"),AC1039-(AC1039*Tabla135[[#This Row],[Valor del control]]),AND(Tabla135[[#This Row],[No. de Control]]=1,Tabla135[[#This Row],[Desplazamiento en la Matriz]]="Probabilidad"),E1040,AND(Tabla135[[#This Row],[No. de Control]]&gt;1,Tabla135[[#This Row],[Desplazamiento en la Matriz]]="Probabilidad"),AC1039),""),"")</f>
        <v/>
      </c>
      <c r="AD1040" s="310">
        <f>IFERROR(_xlfn.MINIFS(Tabla135[Probabilidad residual],Tabla135[Id Riesgo],Tabla135[[#This Row],[Id Riesgo]]),"")</f>
        <v>0</v>
      </c>
      <c r="AE1040" s="310">
        <f>IFERROR(_xlfn.MINIFS(Tabla135[Impacto residual],Tabla135[Id Riesgo],Tabla135[[#This Row],[Id Riesgo]]),"")</f>
        <v>0</v>
      </c>
      <c r="AF1040" s="310" t="str" cm="1">
        <f t="array" ref="AF10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0" s="310" t="str" cm="1">
        <f t="array" ref="AG10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0" s="213"/>
      <c r="AJ1040" s="801">
        <f>_xlfn.MINIFS(Tabla135[Probabilidad residual],Tabla135[Id Riesgo],Tabla135[[#This Row],[Id Riesgo]])</f>
        <v>0</v>
      </c>
      <c r="AK1040" s="801">
        <f>_xlfn.MINIFS(Tabla135[Impacto residual],Tabla135[Id Riesgo],Tabla135[[#This Row],[Id Riesgo]])</f>
        <v>0</v>
      </c>
      <c r="AL1040" s="801"/>
      <c r="AM1040" s="801"/>
      <c r="AN1040" s="213"/>
      <c r="AO1040" s="213"/>
      <c r="AP1040" s="213"/>
      <c r="AQ1040" s="213"/>
      <c r="AR1040" s="213"/>
      <c r="AS1040" s="213"/>
      <c r="AT1040" s="213"/>
      <c r="AU1040" s="213"/>
      <c r="AV1040" s="213"/>
      <c r="AW1040" s="213"/>
      <c r="AX1040" s="213"/>
      <c r="AY1040" s="213"/>
    </row>
    <row r="1041" spans="1:51" ht="14.6" x14ac:dyDescent="0.4">
      <c r="A1041" s="783" t="str">
        <f>Tabla135[[#This Row],[Id Riesgo]]</f>
        <v>RC103</v>
      </c>
      <c r="B1041" s="784" t="str">
        <f>Tabla135[[#This Row],[Riesgo]]</f>
        <v/>
      </c>
      <c r="C1041" s="776" t="b">
        <f>Tabla135[[#This Row],[Identificado en paso 1 y 2?]]</f>
        <v>0</v>
      </c>
      <c r="D1041" s="801" t="str">
        <f>_xlfn.XLOOKUP(Tabla135[[#This Row],[Id Riesgo]],Tabla13[Id Riesgo],Tabla13[Probabilidad],"",1)</f>
        <v/>
      </c>
      <c r="E1041" s="801" t="str">
        <f>IF(C1041=TRUE,_xlfn.XLOOKUP(Tabla135[[#This Row],[Id Riesgo]],Tabla13[Id Riesgo],Tabla13[Porcentaje Impacto],"",1),"")</f>
        <v/>
      </c>
      <c r="F1041" s="290" t="str">
        <f t="shared" si="102"/>
        <v>RC103</v>
      </c>
      <c r="G1041" s="414" t="b">
        <f>_xlfn.XLOOKUP(F1041,Tabla13[Id Riesgo],Tabla13[Registro diligenciado],FALSE,1)</f>
        <v>0</v>
      </c>
      <c r="H1041" s="290" t="str">
        <f>IF(G1041,_xlfn.XLOOKUP(F1041,Tabla6[Id Riesgo],Tabla6[DESCRIPCIÓN DEL RIESGO],FALSE,1),"")</f>
        <v/>
      </c>
      <c r="I1041" s="327" t="str">
        <f>_xlfn.XLOOKUP(Tabla135[[#This Row],[Id Riesgo]],Tabla13[Id Riesgo],Tabla13[Probabilidad])</f>
        <v/>
      </c>
      <c r="J1041" s="327" t="str">
        <f>_xlfn.XLOOKUP(Tabla135[[#This Row],[Id Riesgo]],Tabla13[Id Riesgo],Tabla13[Porcentaje Impacto],"",1)</f>
        <v/>
      </c>
      <c r="K1041" s="311">
        <v>10</v>
      </c>
      <c r="L1041" s="314"/>
      <c r="M1041" s="314"/>
      <c r="N1041" s="314"/>
      <c r="O1041" s="295"/>
      <c r="P1041" s="314"/>
      <c r="Q1041" s="328" t="str">
        <f>_xlfn.TEXTJOIN(" ",TRUE,Tabla135[[#This Row],[Actividad - Acción ¿Qué?
Inicia con verbo]],Tabla135[[#This Row],[Complemento
(Observaciones o desviaciones)]])</f>
        <v/>
      </c>
      <c r="R1041" s="295"/>
      <c r="S1041" s="327" t="str">
        <f>_xlfn.XLOOKUP(Tabla135[[#This Row],[Tipo de control]],Tabla7[Tipo de control],Tabla7[Peso],"",1)</f>
        <v/>
      </c>
      <c r="T1041" s="290" t="str">
        <f>_xlfn.XLOOKUP(Tabla135[[#This Row],[Tipo de control]],Tabla7[Tipo de control],Tabla7[Afectación matriz],"",1)</f>
        <v/>
      </c>
      <c r="U1041" s="295"/>
      <c r="V1041" s="327" t="str">
        <f>_xlfn.XLOOKUP(Tabla135[[#This Row],[Implementación]],Tabla11[Implementación],Tabla11[Peso],"",1)</f>
        <v/>
      </c>
      <c r="W1041" s="295"/>
      <c r="X1041" s="295"/>
      <c r="Y1041" s="295"/>
      <c r="Z1041" s="295"/>
      <c r="AA1041" s="310" t="str">
        <f>IFERROR(Tabla135[[#This Row],[Peso del control]]+Tabla135[[#This Row],[Peso de la implementación]],"")</f>
        <v/>
      </c>
      <c r="AB1041" s="310" t="str" cm="1">
        <f t="array" ref="AB1041">IFERROR(IF(Tabla135[[#This Row],[Registro diligenciado]]=TRUE,_xlfn.IFS(AND(Tabla135[[#This Row],[No. de Control]]=1,Tabla135[[#This Row],[Desplazamiento en la Matriz]]="Probabilidad"),D1041-(D1041*Tabla135[[#This Row],[Valor del control]]),AND(Tabla135[[#This Row],[No. de Control]]&gt;1,Tabla135[[#This Row],[Desplazamiento en la Matriz]]="Probabilidad"),AB1040-(AB1040*Tabla135[[#This Row],[Valor del control]]),AND(Tabla135[[#This Row],[No. de Control]]=1,Tabla135[[#This Row],[Desplazamiento en la Matriz]]="Impacto"),D1041,AND(Tabla135[[#This Row],[No. de Control]]&gt;1,Tabla135[[#This Row],[Desplazamiento en la Matriz]]="Impacto"),AB1040),""),"")</f>
        <v/>
      </c>
      <c r="AC1041" s="310" t="str" cm="1">
        <f t="array" ref="AC1041">IFERROR(IF(Tabla135[[#This Row],[Registro diligenciado]]=TRUE,_xlfn.IFS(AND(Tabla135[[#This Row],[No. de Control]]=1,Tabla135[[#This Row],[Desplazamiento en la Matriz]]="Impacto"),E1041-(E1041*Tabla135[[#This Row],[Valor del control]]),AND(Tabla135[[#This Row],[No. de Control]]&gt;1,Tabla135[[#This Row],[Desplazamiento en la Matriz]]="Impacto"),AC1040-(AC1040*Tabla135[[#This Row],[Valor del control]]),AND(Tabla135[[#This Row],[No. de Control]]=1,Tabla135[[#This Row],[Desplazamiento en la Matriz]]="Probabilidad"),E1041,AND(Tabla135[[#This Row],[No. de Control]]&gt;1,Tabla135[[#This Row],[Desplazamiento en la Matriz]]="Probabilidad"),AC1040),""),"")</f>
        <v/>
      </c>
      <c r="AD1041" s="310">
        <f>IFERROR(_xlfn.MINIFS(Tabla135[Probabilidad residual],Tabla135[Id Riesgo],Tabla135[[#This Row],[Id Riesgo]]),"")</f>
        <v>0</v>
      </c>
      <c r="AE1041" s="310">
        <f>IFERROR(_xlfn.MINIFS(Tabla135[Impacto residual],Tabla135[Id Riesgo],Tabla135[[#This Row],[Id Riesgo]]),"")</f>
        <v>0</v>
      </c>
      <c r="AF1041" s="310" t="str" cm="1">
        <f t="array" ref="AF10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1" s="310" t="str" cm="1">
        <f t="array" ref="AG10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1" s="213"/>
      <c r="AJ1041" s="801">
        <f>_xlfn.MINIFS(Tabla135[Probabilidad residual],Tabla135[Id Riesgo],Tabla135[[#This Row],[Id Riesgo]])</f>
        <v>0</v>
      </c>
      <c r="AK1041" s="801">
        <f>_xlfn.MINIFS(Tabla135[Impacto residual],Tabla135[Id Riesgo],Tabla135[[#This Row],[Id Riesgo]])</f>
        <v>0</v>
      </c>
      <c r="AL1041" s="801"/>
      <c r="AM1041" s="801"/>
      <c r="AN1041" s="213"/>
      <c r="AO1041" s="213"/>
      <c r="AP1041" s="213"/>
      <c r="AQ1041" s="213"/>
      <c r="AR1041" s="213"/>
      <c r="AS1041" s="213"/>
      <c r="AT1041" s="213"/>
      <c r="AU1041" s="213"/>
      <c r="AV1041" s="213"/>
      <c r="AW1041" s="213"/>
      <c r="AX1041" s="213"/>
      <c r="AY1041" s="213"/>
    </row>
    <row r="1042" spans="1:51" ht="14.6" x14ac:dyDescent="0.4">
      <c r="A1042" s="783" t="str">
        <f>Tabla135[[#This Row],[Id Riesgo]]</f>
        <v>RC104</v>
      </c>
      <c r="B1042" s="784" t="str">
        <f>Tabla135[[#This Row],[Riesgo]]</f>
        <v/>
      </c>
      <c r="C1042" s="776" t="b">
        <f>Tabla135[[#This Row],[Identificado en paso 1 y 2?]]</f>
        <v>0</v>
      </c>
      <c r="D1042" s="801" t="str">
        <f>_xlfn.XLOOKUP(Tabla135[[#This Row],[Id Riesgo]],Tabla13[Id Riesgo],Tabla13[Probabilidad],"",1)</f>
        <v/>
      </c>
      <c r="E1042" s="801" t="str">
        <f>IF(C1042=TRUE,_xlfn.XLOOKUP(Tabla135[[#This Row],[Id Riesgo]],Tabla13[Id Riesgo],Tabla13[Porcentaje Impacto],"",1),"")</f>
        <v/>
      </c>
      <c r="F1042" s="290" t="s">
        <v>695</v>
      </c>
      <c r="G1042" s="414" t="b">
        <f>_xlfn.XLOOKUP(F1042,Tabla13[Id Riesgo],Tabla13[Registro diligenciado],FALSE,1)</f>
        <v>0</v>
      </c>
      <c r="H1042" s="290" t="str">
        <f>IF(G1042,_xlfn.XLOOKUP(F1042,Tabla6[Id Riesgo],Tabla6[DESCRIPCIÓN DEL RIESGO],FALSE,1),"")</f>
        <v/>
      </c>
      <c r="I1042" s="327" t="str">
        <f>_xlfn.XLOOKUP(Tabla135[[#This Row],[Id Riesgo]],Tabla13[Id Riesgo],Tabla13[Probabilidad])</f>
        <v/>
      </c>
      <c r="J1042" s="327" t="str">
        <f>_xlfn.XLOOKUP(Tabla135[[#This Row],[Id Riesgo]],Tabla13[Id Riesgo],Tabla13[Porcentaje Impacto],"",1)</f>
        <v/>
      </c>
      <c r="K1042" s="311">
        <v>1</v>
      </c>
      <c r="L1042" s="314"/>
      <c r="M1042" s="314"/>
      <c r="N1042" s="314"/>
      <c r="O1042" s="295"/>
      <c r="P1042" s="314"/>
      <c r="Q1042" s="328" t="str">
        <f>_xlfn.TEXTJOIN(" ",TRUE,Tabla135[[#This Row],[Actividad - Acción ¿Qué?
Inicia con verbo]],Tabla135[[#This Row],[Complemento
(Observaciones o desviaciones)]])</f>
        <v/>
      </c>
      <c r="R1042" s="295"/>
      <c r="S1042" s="327" t="str">
        <f>_xlfn.XLOOKUP(Tabla135[[#This Row],[Tipo de control]],Tabla7[Tipo de control],Tabla7[Peso],"",1)</f>
        <v/>
      </c>
      <c r="T1042" s="290" t="str">
        <f>_xlfn.XLOOKUP(Tabla135[[#This Row],[Tipo de control]],Tabla7[Tipo de control],Tabla7[Afectación matriz],"",1)</f>
        <v/>
      </c>
      <c r="U1042" s="295"/>
      <c r="V1042" s="327" t="str">
        <f>_xlfn.XLOOKUP(Tabla135[[#This Row],[Implementación]],Tabla11[Implementación],Tabla11[Peso],"",1)</f>
        <v/>
      </c>
      <c r="W1042" s="295"/>
      <c r="X1042" s="295"/>
      <c r="Y1042" s="295"/>
      <c r="Z1042" s="295"/>
      <c r="AA1042" s="310" t="str">
        <f>IFERROR(Tabla135[[#This Row],[Peso del control]]+Tabla135[[#This Row],[Peso de la implementación]],"")</f>
        <v/>
      </c>
      <c r="AB1042" s="310" t="str" cm="1">
        <f t="array" ref="AB1042">IFERROR(IF(Tabla135[[#This Row],[Registro diligenciado]]=TRUE,_xlfn.IFS(AND(Tabla135[[#This Row],[No. de Control]]=1,Tabla135[[#This Row],[Desplazamiento en la Matriz]]="Probabilidad"),D1042-(D1042*Tabla135[[#This Row],[Valor del control]]),AND(Tabla135[[#This Row],[No. de Control]]&gt;1,Tabla135[[#This Row],[Desplazamiento en la Matriz]]="Probabilidad"),AB1041-(AB1041*Tabla135[[#This Row],[Valor del control]]),AND(Tabla135[[#This Row],[No. de Control]]=1,Tabla135[[#This Row],[Desplazamiento en la Matriz]]="Impacto"),D1042,AND(Tabla135[[#This Row],[No. de Control]]&gt;1,Tabla135[[#This Row],[Desplazamiento en la Matriz]]="Impacto"),AB1041),""),"")</f>
        <v/>
      </c>
      <c r="AC1042" s="310" t="str" cm="1">
        <f t="array" ref="AC1042">IFERROR(IF(Tabla135[[#This Row],[Registro diligenciado]]=TRUE,_xlfn.IFS(AND(Tabla135[[#This Row],[No. de Control]]=1,Tabla135[[#This Row],[Desplazamiento en la Matriz]]="Impacto"),E1042-(E1042*Tabla135[[#This Row],[Valor del control]]),AND(Tabla135[[#This Row],[No. de Control]]&gt;1,Tabla135[[#This Row],[Desplazamiento en la Matriz]]="Impacto"),AC1041-(AC1041*Tabla135[[#This Row],[Valor del control]]),AND(Tabla135[[#This Row],[No. de Control]]=1,Tabla135[[#This Row],[Desplazamiento en la Matriz]]="Probabilidad"),E1042,AND(Tabla135[[#This Row],[No. de Control]]&gt;1,Tabla135[[#This Row],[Desplazamiento en la Matriz]]="Probabilidad"),AC1041),""),"")</f>
        <v/>
      </c>
      <c r="AD1042" s="310">
        <f>IFERROR(_xlfn.MINIFS(Tabla135[Probabilidad residual],Tabla135[Id Riesgo],Tabla135[[#This Row],[Id Riesgo]]),"")</f>
        <v>0</v>
      </c>
      <c r="AE1042" s="310">
        <f>IFERROR(_xlfn.MINIFS(Tabla135[Impacto residual],Tabla135[Id Riesgo],Tabla135[[#This Row],[Id Riesgo]]),"")</f>
        <v>0</v>
      </c>
      <c r="AF1042" s="310" t="str" cm="1">
        <f t="array" ref="AF10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2" s="310" t="str" cm="1">
        <f t="array" ref="AG10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2" s="213"/>
      <c r="AJ1042" s="801">
        <f>_xlfn.MINIFS(Tabla135[Probabilidad residual],Tabla135[Id Riesgo],Tabla135[[#This Row],[Id Riesgo]])</f>
        <v>0</v>
      </c>
      <c r="AK1042" s="801">
        <f>_xlfn.MINIFS(Tabla135[Impacto residual],Tabla135[Id Riesgo],Tabla135[[#This Row],[Id Riesgo]])</f>
        <v>0</v>
      </c>
      <c r="AL1042" s="801" t="str" cm="1">
        <f t="array" ref="AL1042">IFERROR(_xlfn.IFS(AND(AJ1042&gt;=CONFIGURACIÓN!$BF$6,AJ1042&lt;=CONFIGURACIÓN!$BG$6),CONFIGURACIÓN!$BE$6,AND(AJ1042&gt;=CONFIGURACIÓN!$BF$7,AJ1042&lt;=CONFIGURACIÓN!$BG$7),CONFIGURACIÓN!$BE$7,AND(AJ1042&gt;=CONFIGURACIÓN!$BF$8,AJ1042&lt;=CONFIGURACIÓN!$BG$8),CONFIGURACIÓN!$BE$8,AND(AJ1042&gt;=CONFIGURACIÓN!$BF$9,AJ1042&lt;=CONFIGURACIÓN!$BG$9),CONFIGURACIÓN!$BE$9,AND(AJ1042&gt;=CONFIGURACIÓN!$BF$10,AJ1042&lt;=CONFIGURACIÓN!$BG$10),CONFIGURACIÓN!$BE$10),"")</f>
        <v/>
      </c>
      <c r="AM1042" s="801" t="str" cm="1">
        <f t="array" ref="AM1042">IFERROR(_xlfn.IFS(AND(AK1042&gt;=CONFIGURACIÓN!$BJ$6,AK1042&lt;=CONFIGURACIÓN!$BK$6),CONFIGURACIÓN!$BI$6,AND(AK1042&gt;=CONFIGURACIÓN!$BJ$7,AK1042&lt;=CONFIGURACIÓN!$BK$7),CONFIGURACIÓN!$BI$7,AND(AK1042&gt;=CONFIGURACIÓN!$BJ$8,AK1042&lt;=CONFIGURACIÓN!$BK$8),CONFIGURACIÓN!$BI$8,AND(AK1042&gt;=CONFIGURACIÓN!$BJ$9,AK1042&lt;=CONFIGURACIÓN!$BK$9),CONFIGURACIÓN!$BI$9,AND(AK1042&gt;=CONFIGURACIÓN!$BJ$10,AK1042&lt;=CONFIGURACIÓN!$BK$10),CONFIGURACIÓN!$BI$10),"")</f>
        <v/>
      </c>
      <c r="AN1042" s="213"/>
      <c r="AO1042" s="213"/>
      <c r="AP1042" s="213"/>
      <c r="AQ1042" s="213"/>
      <c r="AR1042" s="213"/>
      <c r="AS1042" s="213"/>
      <c r="AT1042" s="213"/>
      <c r="AU1042" s="213"/>
      <c r="AV1042" s="213"/>
      <c r="AW1042" s="213"/>
      <c r="AX1042" s="213"/>
      <c r="AY1042" s="213"/>
    </row>
    <row r="1043" spans="1:51" ht="14.6" x14ac:dyDescent="0.4">
      <c r="A1043" s="783" t="str">
        <f>Tabla135[[#This Row],[Id Riesgo]]</f>
        <v>RC104</v>
      </c>
      <c r="B1043" s="784" t="str">
        <f>Tabla135[[#This Row],[Riesgo]]</f>
        <v/>
      </c>
      <c r="C1043" s="776" t="b">
        <f>Tabla135[[#This Row],[Identificado en paso 1 y 2?]]</f>
        <v>0</v>
      </c>
      <c r="D1043" s="801" t="str">
        <f>_xlfn.XLOOKUP(Tabla135[[#This Row],[Id Riesgo]],Tabla13[Id Riesgo],Tabla13[Probabilidad],"",1)</f>
        <v/>
      </c>
      <c r="E1043" s="801" t="str">
        <f>IF(C1043=TRUE,_xlfn.XLOOKUP(Tabla135[[#This Row],[Id Riesgo]],Tabla13[Id Riesgo],Tabla13[Porcentaje Impacto],"",1),"")</f>
        <v/>
      </c>
      <c r="F1043" s="290" t="str">
        <f t="shared" ref="F1043:F1051" si="103">F1042</f>
        <v>RC104</v>
      </c>
      <c r="G1043" s="414" t="b">
        <f>_xlfn.XLOOKUP(F1043,Tabla13[Id Riesgo],Tabla13[Registro diligenciado],FALSE,1)</f>
        <v>0</v>
      </c>
      <c r="H1043" s="290" t="str">
        <f>IF(G1043,_xlfn.XLOOKUP(F1043,Tabla6[Id Riesgo],Tabla6[DESCRIPCIÓN DEL RIESGO],FALSE,1),"")</f>
        <v/>
      </c>
      <c r="I1043" s="327" t="str">
        <f>_xlfn.XLOOKUP(Tabla135[[#This Row],[Id Riesgo]],Tabla13[Id Riesgo],Tabla13[Probabilidad])</f>
        <v/>
      </c>
      <c r="J1043" s="327" t="str">
        <f>_xlfn.XLOOKUP(Tabla135[[#This Row],[Id Riesgo]],Tabla13[Id Riesgo],Tabla13[Porcentaje Impacto],"",1)</f>
        <v/>
      </c>
      <c r="K1043" s="311">
        <v>2</v>
      </c>
      <c r="L1043" s="314"/>
      <c r="M1043" s="314"/>
      <c r="N1043" s="314"/>
      <c r="O1043" s="295"/>
      <c r="P1043" s="314"/>
      <c r="Q1043" s="328" t="str">
        <f>_xlfn.TEXTJOIN(" ",TRUE,Tabla135[[#This Row],[Actividad - Acción ¿Qué?
Inicia con verbo]],Tabla135[[#This Row],[Complemento
(Observaciones o desviaciones)]])</f>
        <v/>
      </c>
      <c r="R1043" s="295"/>
      <c r="S1043" s="327" t="str">
        <f>_xlfn.XLOOKUP(Tabla135[[#This Row],[Tipo de control]],Tabla7[Tipo de control],Tabla7[Peso],"",1)</f>
        <v/>
      </c>
      <c r="T1043" s="290" t="str">
        <f>_xlfn.XLOOKUP(Tabla135[[#This Row],[Tipo de control]],Tabla7[Tipo de control],Tabla7[Afectación matriz],"",1)</f>
        <v/>
      </c>
      <c r="U1043" s="295"/>
      <c r="V1043" s="327" t="str">
        <f>_xlfn.XLOOKUP(Tabla135[[#This Row],[Implementación]],Tabla11[Implementación],Tabla11[Peso],"",1)</f>
        <v/>
      </c>
      <c r="W1043" s="295"/>
      <c r="X1043" s="295"/>
      <c r="Y1043" s="295"/>
      <c r="Z1043" s="295"/>
      <c r="AA1043" s="310" t="str">
        <f>IFERROR(Tabla135[[#This Row],[Peso del control]]+Tabla135[[#This Row],[Peso de la implementación]],"")</f>
        <v/>
      </c>
      <c r="AB1043" s="310" t="str" cm="1">
        <f t="array" ref="AB1043">IFERROR(IF(Tabla135[[#This Row],[Registro diligenciado]]=TRUE,_xlfn.IFS(AND(Tabla135[[#This Row],[No. de Control]]=1,Tabla135[[#This Row],[Desplazamiento en la Matriz]]="Probabilidad"),D1043-(D1043*Tabla135[[#This Row],[Valor del control]]),AND(Tabla135[[#This Row],[No. de Control]]&gt;1,Tabla135[[#This Row],[Desplazamiento en la Matriz]]="Probabilidad"),AB1042-(AB1042*Tabla135[[#This Row],[Valor del control]]),AND(Tabla135[[#This Row],[No. de Control]]=1,Tabla135[[#This Row],[Desplazamiento en la Matriz]]="Impacto"),D1043,AND(Tabla135[[#This Row],[No. de Control]]&gt;1,Tabla135[[#This Row],[Desplazamiento en la Matriz]]="Impacto"),AB1042),""),"")</f>
        <v/>
      </c>
      <c r="AC1043" s="310" t="str" cm="1">
        <f t="array" ref="AC1043">IFERROR(IF(Tabla135[[#This Row],[Registro diligenciado]]=TRUE,_xlfn.IFS(AND(Tabla135[[#This Row],[No. de Control]]=1,Tabla135[[#This Row],[Desplazamiento en la Matriz]]="Impacto"),E1043-(E1043*Tabla135[[#This Row],[Valor del control]]),AND(Tabla135[[#This Row],[No. de Control]]&gt;1,Tabla135[[#This Row],[Desplazamiento en la Matriz]]="Impacto"),AC1042-(AC1042*Tabla135[[#This Row],[Valor del control]]),AND(Tabla135[[#This Row],[No. de Control]]=1,Tabla135[[#This Row],[Desplazamiento en la Matriz]]="Probabilidad"),E1043,AND(Tabla135[[#This Row],[No. de Control]]&gt;1,Tabla135[[#This Row],[Desplazamiento en la Matriz]]="Probabilidad"),AC1042),""),"")</f>
        <v/>
      </c>
      <c r="AD1043" s="310">
        <f>IFERROR(_xlfn.MINIFS(Tabla135[Probabilidad residual],Tabla135[Id Riesgo],Tabla135[[#This Row],[Id Riesgo]]),"")</f>
        <v>0</v>
      </c>
      <c r="AE1043" s="310">
        <f>IFERROR(_xlfn.MINIFS(Tabla135[Impacto residual],Tabla135[Id Riesgo],Tabla135[[#This Row],[Id Riesgo]]),"")</f>
        <v>0</v>
      </c>
      <c r="AF1043" s="310" t="str" cm="1">
        <f t="array" ref="AF10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3" s="310" t="str" cm="1">
        <f t="array" ref="AG10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3" s="213"/>
      <c r="AJ1043" s="801">
        <f>_xlfn.MINIFS(Tabla135[Probabilidad residual],Tabla135[Id Riesgo],Tabla135[[#This Row],[Id Riesgo]])</f>
        <v>0</v>
      </c>
      <c r="AK1043" s="801">
        <f>_xlfn.MINIFS(Tabla135[Impacto residual],Tabla135[Id Riesgo],Tabla135[[#This Row],[Id Riesgo]])</f>
        <v>0</v>
      </c>
      <c r="AL1043" s="801"/>
      <c r="AM1043" s="801"/>
      <c r="AN1043" s="213"/>
      <c r="AO1043" s="213"/>
      <c r="AP1043" s="213"/>
      <c r="AQ1043" s="213"/>
      <c r="AR1043" s="213"/>
      <c r="AS1043" s="213"/>
      <c r="AT1043" s="213"/>
      <c r="AU1043" s="213"/>
      <c r="AV1043" s="213"/>
      <c r="AW1043" s="213"/>
      <c r="AX1043" s="213"/>
      <c r="AY1043" s="213"/>
    </row>
    <row r="1044" spans="1:51" ht="14.6" x14ac:dyDescent="0.4">
      <c r="A1044" s="783" t="str">
        <f>Tabla135[[#This Row],[Id Riesgo]]</f>
        <v>RC104</v>
      </c>
      <c r="B1044" s="784" t="str">
        <f>Tabla135[[#This Row],[Riesgo]]</f>
        <v/>
      </c>
      <c r="C1044" s="776" t="b">
        <f>Tabla135[[#This Row],[Identificado en paso 1 y 2?]]</f>
        <v>0</v>
      </c>
      <c r="D1044" s="801" t="str">
        <f>_xlfn.XLOOKUP(Tabla135[[#This Row],[Id Riesgo]],Tabla13[Id Riesgo],Tabla13[Probabilidad],"",1)</f>
        <v/>
      </c>
      <c r="E1044" s="801" t="str">
        <f>IF(C1044=TRUE,_xlfn.XLOOKUP(Tabla135[[#This Row],[Id Riesgo]],Tabla13[Id Riesgo],Tabla13[Porcentaje Impacto],"",1),"")</f>
        <v/>
      </c>
      <c r="F1044" s="290" t="str">
        <f t="shared" si="103"/>
        <v>RC104</v>
      </c>
      <c r="G1044" s="414" t="b">
        <f>_xlfn.XLOOKUP(F1044,Tabla13[Id Riesgo],Tabla13[Registro diligenciado],FALSE,1)</f>
        <v>0</v>
      </c>
      <c r="H1044" s="290" t="str">
        <f>IF(G1044,_xlfn.XLOOKUP(F1044,Tabla6[Id Riesgo],Tabla6[DESCRIPCIÓN DEL RIESGO],FALSE,1),"")</f>
        <v/>
      </c>
      <c r="I1044" s="327" t="str">
        <f>_xlfn.XLOOKUP(Tabla135[[#This Row],[Id Riesgo]],Tabla13[Id Riesgo],Tabla13[Probabilidad])</f>
        <v/>
      </c>
      <c r="J1044" s="327" t="str">
        <f>_xlfn.XLOOKUP(Tabla135[[#This Row],[Id Riesgo]],Tabla13[Id Riesgo],Tabla13[Porcentaje Impacto],"",1)</f>
        <v/>
      </c>
      <c r="K1044" s="311">
        <v>3</v>
      </c>
      <c r="L1044" s="314"/>
      <c r="M1044" s="314"/>
      <c r="N1044" s="314"/>
      <c r="O1044" s="295"/>
      <c r="P1044" s="314"/>
      <c r="Q1044" s="328" t="str">
        <f>_xlfn.TEXTJOIN(" ",TRUE,Tabla135[[#This Row],[Actividad - Acción ¿Qué?
Inicia con verbo]],Tabla135[[#This Row],[Complemento
(Observaciones o desviaciones)]])</f>
        <v/>
      </c>
      <c r="R1044" s="295"/>
      <c r="S1044" s="327" t="str">
        <f>_xlfn.XLOOKUP(Tabla135[[#This Row],[Tipo de control]],Tabla7[Tipo de control],Tabla7[Peso],"",1)</f>
        <v/>
      </c>
      <c r="T1044" s="290" t="str">
        <f>_xlfn.XLOOKUP(Tabla135[[#This Row],[Tipo de control]],Tabla7[Tipo de control],Tabla7[Afectación matriz],"",1)</f>
        <v/>
      </c>
      <c r="U1044" s="295"/>
      <c r="V1044" s="327" t="str">
        <f>_xlfn.XLOOKUP(Tabla135[[#This Row],[Implementación]],Tabla11[Implementación],Tabla11[Peso],"",1)</f>
        <v/>
      </c>
      <c r="W1044" s="295"/>
      <c r="X1044" s="295"/>
      <c r="Y1044" s="295"/>
      <c r="Z1044" s="295"/>
      <c r="AA1044" s="310" t="str">
        <f>IFERROR(Tabla135[[#This Row],[Peso del control]]+Tabla135[[#This Row],[Peso de la implementación]],"")</f>
        <v/>
      </c>
      <c r="AB1044" s="310" t="str" cm="1">
        <f t="array" ref="AB1044">IFERROR(IF(Tabla135[[#This Row],[Registro diligenciado]]=TRUE,_xlfn.IFS(AND(Tabla135[[#This Row],[No. de Control]]=1,Tabla135[[#This Row],[Desplazamiento en la Matriz]]="Probabilidad"),D1044-(D1044*Tabla135[[#This Row],[Valor del control]]),AND(Tabla135[[#This Row],[No. de Control]]&gt;1,Tabla135[[#This Row],[Desplazamiento en la Matriz]]="Probabilidad"),AB1043-(AB1043*Tabla135[[#This Row],[Valor del control]]),AND(Tabla135[[#This Row],[No. de Control]]=1,Tabla135[[#This Row],[Desplazamiento en la Matriz]]="Impacto"),D1044,AND(Tabla135[[#This Row],[No. de Control]]&gt;1,Tabla135[[#This Row],[Desplazamiento en la Matriz]]="Impacto"),AB1043),""),"")</f>
        <v/>
      </c>
      <c r="AC1044" s="310" t="str" cm="1">
        <f t="array" ref="AC1044">IFERROR(IF(Tabla135[[#This Row],[Registro diligenciado]]=TRUE,_xlfn.IFS(AND(Tabla135[[#This Row],[No. de Control]]=1,Tabla135[[#This Row],[Desplazamiento en la Matriz]]="Impacto"),E1044-(E1044*Tabla135[[#This Row],[Valor del control]]),AND(Tabla135[[#This Row],[No. de Control]]&gt;1,Tabla135[[#This Row],[Desplazamiento en la Matriz]]="Impacto"),AC1043-(AC1043*Tabla135[[#This Row],[Valor del control]]),AND(Tabla135[[#This Row],[No. de Control]]=1,Tabla135[[#This Row],[Desplazamiento en la Matriz]]="Probabilidad"),E1044,AND(Tabla135[[#This Row],[No. de Control]]&gt;1,Tabla135[[#This Row],[Desplazamiento en la Matriz]]="Probabilidad"),AC1043),""),"")</f>
        <v/>
      </c>
      <c r="AD1044" s="310">
        <f>IFERROR(_xlfn.MINIFS(Tabla135[Probabilidad residual],Tabla135[Id Riesgo],Tabla135[[#This Row],[Id Riesgo]]),"")</f>
        <v>0</v>
      </c>
      <c r="AE1044" s="310">
        <f>IFERROR(_xlfn.MINIFS(Tabla135[Impacto residual],Tabla135[Id Riesgo],Tabla135[[#This Row],[Id Riesgo]]),"")</f>
        <v>0</v>
      </c>
      <c r="AF1044" s="310" t="str" cm="1">
        <f t="array" ref="AF10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4" s="310" t="str" cm="1">
        <f t="array" ref="AG10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4" s="213"/>
      <c r="AJ1044" s="801">
        <f>_xlfn.MINIFS(Tabla135[Probabilidad residual],Tabla135[Id Riesgo],Tabla135[[#This Row],[Id Riesgo]])</f>
        <v>0</v>
      </c>
      <c r="AK1044" s="801">
        <f>_xlfn.MINIFS(Tabla135[Impacto residual],Tabla135[Id Riesgo],Tabla135[[#This Row],[Id Riesgo]])</f>
        <v>0</v>
      </c>
      <c r="AL1044" s="801"/>
      <c r="AM1044" s="801"/>
      <c r="AN1044" s="213"/>
      <c r="AO1044" s="213"/>
      <c r="AP1044" s="213"/>
      <c r="AQ1044" s="213"/>
      <c r="AR1044" s="213"/>
      <c r="AS1044" s="213"/>
      <c r="AT1044" s="213"/>
      <c r="AU1044" s="213"/>
      <c r="AV1044" s="213"/>
      <c r="AW1044" s="213"/>
      <c r="AX1044" s="213"/>
      <c r="AY1044" s="213"/>
    </row>
    <row r="1045" spans="1:51" ht="14.6" x14ac:dyDescent="0.4">
      <c r="A1045" s="783" t="str">
        <f>Tabla135[[#This Row],[Id Riesgo]]</f>
        <v>RC104</v>
      </c>
      <c r="B1045" s="784" t="str">
        <f>Tabla135[[#This Row],[Riesgo]]</f>
        <v/>
      </c>
      <c r="C1045" s="776" t="b">
        <f>Tabla135[[#This Row],[Identificado en paso 1 y 2?]]</f>
        <v>0</v>
      </c>
      <c r="D1045" s="801" t="str">
        <f>_xlfn.XLOOKUP(Tabla135[[#This Row],[Id Riesgo]],Tabla13[Id Riesgo],Tabla13[Probabilidad],"",1)</f>
        <v/>
      </c>
      <c r="E1045" s="801" t="str">
        <f>IF(C1045=TRUE,_xlfn.XLOOKUP(Tabla135[[#This Row],[Id Riesgo]],Tabla13[Id Riesgo],Tabla13[Porcentaje Impacto],"",1),"")</f>
        <v/>
      </c>
      <c r="F1045" s="290" t="str">
        <f t="shared" si="103"/>
        <v>RC104</v>
      </c>
      <c r="G1045" s="414" t="b">
        <f>_xlfn.XLOOKUP(F1045,Tabla13[Id Riesgo],Tabla13[Registro diligenciado],FALSE,1)</f>
        <v>0</v>
      </c>
      <c r="H1045" s="290" t="str">
        <f>IF(G1045,_xlfn.XLOOKUP(F1045,Tabla6[Id Riesgo],Tabla6[DESCRIPCIÓN DEL RIESGO],FALSE,1),"")</f>
        <v/>
      </c>
      <c r="I1045" s="327" t="str">
        <f>_xlfn.XLOOKUP(Tabla135[[#This Row],[Id Riesgo]],Tabla13[Id Riesgo],Tabla13[Probabilidad])</f>
        <v/>
      </c>
      <c r="J1045" s="327" t="str">
        <f>_xlfn.XLOOKUP(Tabla135[[#This Row],[Id Riesgo]],Tabla13[Id Riesgo],Tabla13[Porcentaje Impacto],"",1)</f>
        <v/>
      </c>
      <c r="K1045" s="311">
        <v>4</v>
      </c>
      <c r="L1045" s="314"/>
      <c r="M1045" s="314"/>
      <c r="N1045" s="314"/>
      <c r="O1045" s="295"/>
      <c r="P1045" s="314"/>
      <c r="Q1045" s="328" t="str">
        <f>_xlfn.TEXTJOIN(" ",TRUE,Tabla135[[#This Row],[Actividad - Acción ¿Qué?
Inicia con verbo]],Tabla135[[#This Row],[Complemento
(Observaciones o desviaciones)]])</f>
        <v/>
      </c>
      <c r="R1045" s="295"/>
      <c r="S1045" s="327" t="str">
        <f>_xlfn.XLOOKUP(Tabla135[[#This Row],[Tipo de control]],Tabla7[Tipo de control],Tabla7[Peso],"",1)</f>
        <v/>
      </c>
      <c r="T1045" s="290" t="str">
        <f>_xlfn.XLOOKUP(Tabla135[[#This Row],[Tipo de control]],Tabla7[Tipo de control],Tabla7[Afectación matriz],"",1)</f>
        <v/>
      </c>
      <c r="U1045" s="295"/>
      <c r="V1045" s="327" t="str">
        <f>_xlfn.XLOOKUP(Tabla135[[#This Row],[Implementación]],Tabla11[Implementación],Tabla11[Peso],"",1)</f>
        <v/>
      </c>
      <c r="W1045" s="295"/>
      <c r="X1045" s="295"/>
      <c r="Y1045" s="295"/>
      <c r="Z1045" s="295"/>
      <c r="AA1045" s="310" t="str">
        <f>IFERROR(Tabla135[[#This Row],[Peso del control]]+Tabla135[[#This Row],[Peso de la implementación]],"")</f>
        <v/>
      </c>
      <c r="AB1045" s="310" t="str" cm="1">
        <f t="array" ref="AB1045">IFERROR(IF(Tabla135[[#This Row],[Registro diligenciado]]=TRUE,_xlfn.IFS(AND(Tabla135[[#This Row],[No. de Control]]=1,Tabla135[[#This Row],[Desplazamiento en la Matriz]]="Probabilidad"),D1045-(D1045*Tabla135[[#This Row],[Valor del control]]),AND(Tabla135[[#This Row],[No. de Control]]&gt;1,Tabla135[[#This Row],[Desplazamiento en la Matriz]]="Probabilidad"),AB1044-(AB1044*Tabla135[[#This Row],[Valor del control]]),AND(Tabla135[[#This Row],[No. de Control]]=1,Tabla135[[#This Row],[Desplazamiento en la Matriz]]="Impacto"),D1045,AND(Tabla135[[#This Row],[No. de Control]]&gt;1,Tabla135[[#This Row],[Desplazamiento en la Matriz]]="Impacto"),AB1044),""),"")</f>
        <v/>
      </c>
      <c r="AC1045" s="310" t="str" cm="1">
        <f t="array" ref="AC1045">IFERROR(IF(Tabla135[[#This Row],[Registro diligenciado]]=TRUE,_xlfn.IFS(AND(Tabla135[[#This Row],[No. de Control]]=1,Tabla135[[#This Row],[Desplazamiento en la Matriz]]="Impacto"),E1045-(E1045*Tabla135[[#This Row],[Valor del control]]),AND(Tabla135[[#This Row],[No. de Control]]&gt;1,Tabla135[[#This Row],[Desplazamiento en la Matriz]]="Impacto"),AC1044-(AC1044*Tabla135[[#This Row],[Valor del control]]),AND(Tabla135[[#This Row],[No. de Control]]=1,Tabla135[[#This Row],[Desplazamiento en la Matriz]]="Probabilidad"),E1045,AND(Tabla135[[#This Row],[No. de Control]]&gt;1,Tabla135[[#This Row],[Desplazamiento en la Matriz]]="Probabilidad"),AC1044),""),"")</f>
        <v/>
      </c>
      <c r="AD1045" s="310">
        <f>IFERROR(_xlfn.MINIFS(Tabla135[Probabilidad residual],Tabla135[Id Riesgo],Tabla135[[#This Row],[Id Riesgo]]),"")</f>
        <v>0</v>
      </c>
      <c r="AE1045" s="310">
        <f>IFERROR(_xlfn.MINIFS(Tabla135[Impacto residual],Tabla135[Id Riesgo],Tabla135[[#This Row],[Id Riesgo]]),"")</f>
        <v>0</v>
      </c>
      <c r="AF1045" s="310" t="str" cm="1">
        <f t="array" ref="AF10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5" s="310" t="str" cm="1">
        <f t="array" ref="AG10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5" s="213"/>
      <c r="AJ1045" s="801">
        <f>_xlfn.MINIFS(Tabla135[Probabilidad residual],Tabla135[Id Riesgo],Tabla135[[#This Row],[Id Riesgo]])</f>
        <v>0</v>
      </c>
      <c r="AK1045" s="801">
        <f>_xlfn.MINIFS(Tabla135[Impacto residual],Tabla135[Id Riesgo],Tabla135[[#This Row],[Id Riesgo]])</f>
        <v>0</v>
      </c>
      <c r="AL1045" s="801"/>
      <c r="AM1045" s="801"/>
      <c r="AN1045" s="213"/>
      <c r="AO1045" s="213"/>
      <c r="AP1045" s="213"/>
      <c r="AQ1045" s="213"/>
      <c r="AR1045" s="213"/>
      <c r="AS1045" s="213"/>
      <c r="AT1045" s="213"/>
      <c r="AU1045" s="213"/>
      <c r="AV1045" s="213"/>
      <c r="AW1045" s="213"/>
      <c r="AX1045" s="213"/>
      <c r="AY1045" s="213"/>
    </row>
    <row r="1046" spans="1:51" ht="14.6" x14ac:dyDescent="0.4">
      <c r="A1046" s="783" t="str">
        <f>Tabla135[[#This Row],[Id Riesgo]]</f>
        <v>RC104</v>
      </c>
      <c r="B1046" s="784" t="str">
        <f>Tabla135[[#This Row],[Riesgo]]</f>
        <v/>
      </c>
      <c r="C1046" s="776" t="b">
        <f>Tabla135[[#This Row],[Identificado en paso 1 y 2?]]</f>
        <v>0</v>
      </c>
      <c r="D1046" s="801" t="str">
        <f>_xlfn.XLOOKUP(Tabla135[[#This Row],[Id Riesgo]],Tabla13[Id Riesgo],Tabla13[Probabilidad],"",1)</f>
        <v/>
      </c>
      <c r="E1046" s="801" t="str">
        <f>IF(C1046=TRUE,_xlfn.XLOOKUP(Tabla135[[#This Row],[Id Riesgo]],Tabla13[Id Riesgo],Tabla13[Porcentaje Impacto],"",1),"")</f>
        <v/>
      </c>
      <c r="F1046" s="290" t="str">
        <f t="shared" si="103"/>
        <v>RC104</v>
      </c>
      <c r="G1046" s="414" t="b">
        <f>_xlfn.XLOOKUP(F1046,Tabla13[Id Riesgo],Tabla13[Registro diligenciado],FALSE,1)</f>
        <v>0</v>
      </c>
      <c r="H1046" s="290" t="str">
        <f>IF(G1046,_xlfn.XLOOKUP(F1046,Tabla6[Id Riesgo],Tabla6[DESCRIPCIÓN DEL RIESGO],FALSE,1),"")</f>
        <v/>
      </c>
      <c r="I1046" s="327" t="str">
        <f>_xlfn.XLOOKUP(Tabla135[[#This Row],[Id Riesgo]],Tabla13[Id Riesgo],Tabla13[Probabilidad])</f>
        <v/>
      </c>
      <c r="J1046" s="327" t="str">
        <f>_xlfn.XLOOKUP(Tabla135[[#This Row],[Id Riesgo]],Tabla13[Id Riesgo],Tabla13[Porcentaje Impacto],"",1)</f>
        <v/>
      </c>
      <c r="K1046" s="311">
        <v>5</v>
      </c>
      <c r="L1046" s="314"/>
      <c r="M1046" s="314"/>
      <c r="N1046" s="314"/>
      <c r="O1046" s="295"/>
      <c r="P1046" s="314"/>
      <c r="Q1046" s="328" t="str">
        <f>_xlfn.TEXTJOIN(" ",TRUE,Tabla135[[#This Row],[Actividad - Acción ¿Qué?
Inicia con verbo]],Tabla135[[#This Row],[Complemento
(Observaciones o desviaciones)]])</f>
        <v/>
      </c>
      <c r="R1046" s="295"/>
      <c r="S1046" s="327" t="str">
        <f>_xlfn.XLOOKUP(Tabla135[[#This Row],[Tipo de control]],Tabla7[Tipo de control],Tabla7[Peso],"",1)</f>
        <v/>
      </c>
      <c r="T1046" s="290" t="str">
        <f>_xlfn.XLOOKUP(Tabla135[[#This Row],[Tipo de control]],Tabla7[Tipo de control],Tabla7[Afectación matriz],"",1)</f>
        <v/>
      </c>
      <c r="U1046" s="295"/>
      <c r="V1046" s="327" t="str">
        <f>_xlfn.XLOOKUP(Tabla135[[#This Row],[Implementación]],Tabla11[Implementación],Tabla11[Peso],"",1)</f>
        <v/>
      </c>
      <c r="W1046" s="295"/>
      <c r="X1046" s="295"/>
      <c r="Y1046" s="295"/>
      <c r="Z1046" s="295"/>
      <c r="AA1046" s="310" t="str">
        <f>IFERROR(Tabla135[[#This Row],[Peso del control]]+Tabla135[[#This Row],[Peso de la implementación]],"")</f>
        <v/>
      </c>
      <c r="AB1046" s="310" t="str" cm="1">
        <f t="array" ref="AB1046">IFERROR(IF(Tabla135[[#This Row],[Registro diligenciado]]=TRUE,_xlfn.IFS(AND(Tabla135[[#This Row],[No. de Control]]=1,Tabla135[[#This Row],[Desplazamiento en la Matriz]]="Probabilidad"),D1046-(D1046*Tabla135[[#This Row],[Valor del control]]),AND(Tabla135[[#This Row],[No. de Control]]&gt;1,Tabla135[[#This Row],[Desplazamiento en la Matriz]]="Probabilidad"),AB1045-(AB1045*Tabla135[[#This Row],[Valor del control]]),AND(Tabla135[[#This Row],[No. de Control]]=1,Tabla135[[#This Row],[Desplazamiento en la Matriz]]="Impacto"),D1046,AND(Tabla135[[#This Row],[No. de Control]]&gt;1,Tabla135[[#This Row],[Desplazamiento en la Matriz]]="Impacto"),AB1045),""),"")</f>
        <v/>
      </c>
      <c r="AC1046" s="310" t="str" cm="1">
        <f t="array" ref="AC1046">IFERROR(IF(Tabla135[[#This Row],[Registro diligenciado]]=TRUE,_xlfn.IFS(AND(Tabla135[[#This Row],[No. de Control]]=1,Tabla135[[#This Row],[Desplazamiento en la Matriz]]="Impacto"),E1046-(E1046*Tabla135[[#This Row],[Valor del control]]),AND(Tabla135[[#This Row],[No. de Control]]&gt;1,Tabla135[[#This Row],[Desplazamiento en la Matriz]]="Impacto"),AC1045-(AC1045*Tabla135[[#This Row],[Valor del control]]),AND(Tabla135[[#This Row],[No. de Control]]=1,Tabla135[[#This Row],[Desplazamiento en la Matriz]]="Probabilidad"),E1046,AND(Tabla135[[#This Row],[No. de Control]]&gt;1,Tabla135[[#This Row],[Desplazamiento en la Matriz]]="Probabilidad"),AC1045),""),"")</f>
        <v/>
      </c>
      <c r="AD1046" s="310">
        <f>IFERROR(_xlfn.MINIFS(Tabla135[Probabilidad residual],Tabla135[Id Riesgo],Tabla135[[#This Row],[Id Riesgo]]),"")</f>
        <v>0</v>
      </c>
      <c r="AE1046" s="310">
        <f>IFERROR(_xlfn.MINIFS(Tabla135[Impacto residual],Tabla135[Id Riesgo],Tabla135[[#This Row],[Id Riesgo]]),"")</f>
        <v>0</v>
      </c>
      <c r="AF1046" s="310" t="str" cm="1">
        <f t="array" ref="AF10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6" s="310" t="str" cm="1">
        <f t="array" ref="AG10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6" s="213"/>
      <c r="AJ1046" s="801">
        <f>_xlfn.MINIFS(Tabla135[Probabilidad residual],Tabla135[Id Riesgo],Tabla135[[#This Row],[Id Riesgo]])</f>
        <v>0</v>
      </c>
      <c r="AK1046" s="801">
        <f>_xlfn.MINIFS(Tabla135[Impacto residual],Tabla135[Id Riesgo],Tabla135[[#This Row],[Id Riesgo]])</f>
        <v>0</v>
      </c>
      <c r="AL1046" s="801"/>
      <c r="AM1046" s="801"/>
      <c r="AN1046" s="213"/>
      <c r="AO1046" s="213"/>
      <c r="AP1046" s="213"/>
      <c r="AQ1046" s="213"/>
      <c r="AR1046" s="213"/>
      <c r="AS1046" s="213"/>
      <c r="AT1046" s="213"/>
      <c r="AU1046" s="213"/>
      <c r="AV1046" s="213"/>
      <c r="AW1046" s="213"/>
      <c r="AX1046" s="213"/>
      <c r="AY1046" s="213"/>
    </row>
    <row r="1047" spans="1:51" ht="14.6" x14ac:dyDescent="0.4">
      <c r="A1047" s="783" t="str">
        <f>Tabla135[[#This Row],[Id Riesgo]]</f>
        <v>RC104</v>
      </c>
      <c r="B1047" s="784" t="str">
        <f>Tabla135[[#This Row],[Riesgo]]</f>
        <v/>
      </c>
      <c r="C1047" s="776" t="b">
        <f>Tabla135[[#This Row],[Identificado en paso 1 y 2?]]</f>
        <v>0</v>
      </c>
      <c r="D1047" s="801" t="str">
        <f>_xlfn.XLOOKUP(Tabla135[[#This Row],[Id Riesgo]],Tabla13[Id Riesgo],Tabla13[Probabilidad],"",1)</f>
        <v/>
      </c>
      <c r="E1047" s="801" t="str">
        <f>IF(C1047=TRUE,_xlfn.XLOOKUP(Tabla135[[#This Row],[Id Riesgo]],Tabla13[Id Riesgo],Tabla13[Porcentaje Impacto],"",1),"")</f>
        <v/>
      </c>
      <c r="F1047" s="290" t="str">
        <f t="shared" si="103"/>
        <v>RC104</v>
      </c>
      <c r="G1047" s="414" t="b">
        <f>_xlfn.XLOOKUP(F1047,Tabla13[Id Riesgo],Tabla13[Registro diligenciado],FALSE,1)</f>
        <v>0</v>
      </c>
      <c r="H1047" s="290" t="str">
        <f>IF(G1047,_xlfn.XLOOKUP(F1047,Tabla6[Id Riesgo],Tabla6[DESCRIPCIÓN DEL RIESGO],FALSE,1),"")</f>
        <v/>
      </c>
      <c r="I1047" s="327" t="str">
        <f>_xlfn.XLOOKUP(Tabla135[[#This Row],[Id Riesgo]],Tabla13[Id Riesgo],Tabla13[Probabilidad])</f>
        <v/>
      </c>
      <c r="J1047" s="327" t="str">
        <f>_xlfn.XLOOKUP(Tabla135[[#This Row],[Id Riesgo]],Tabla13[Id Riesgo],Tabla13[Porcentaje Impacto],"",1)</f>
        <v/>
      </c>
      <c r="K1047" s="311">
        <v>6</v>
      </c>
      <c r="L1047" s="314"/>
      <c r="M1047" s="314"/>
      <c r="N1047" s="314"/>
      <c r="O1047" s="295"/>
      <c r="P1047" s="314"/>
      <c r="Q1047" s="328" t="str">
        <f>_xlfn.TEXTJOIN(" ",TRUE,Tabla135[[#This Row],[Actividad - Acción ¿Qué?
Inicia con verbo]],Tabla135[[#This Row],[Complemento
(Observaciones o desviaciones)]])</f>
        <v/>
      </c>
      <c r="R1047" s="295"/>
      <c r="S1047" s="327" t="str">
        <f>_xlfn.XLOOKUP(Tabla135[[#This Row],[Tipo de control]],Tabla7[Tipo de control],Tabla7[Peso],"",1)</f>
        <v/>
      </c>
      <c r="T1047" s="290" t="str">
        <f>_xlfn.XLOOKUP(Tabla135[[#This Row],[Tipo de control]],Tabla7[Tipo de control],Tabla7[Afectación matriz],"",1)</f>
        <v/>
      </c>
      <c r="U1047" s="295"/>
      <c r="V1047" s="327" t="str">
        <f>_xlfn.XLOOKUP(Tabla135[[#This Row],[Implementación]],Tabla11[Implementación],Tabla11[Peso],"",1)</f>
        <v/>
      </c>
      <c r="W1047" s="295"/>
      <c r="X1047" s="295"/>
      <c r="Y1047" s="295"/>
      <c r="Z1047" s="295"/>
      <c r="AA1047" s="310" t="str">
        <f>IFERROR(Tabla135[[#This Row],[Peso del control]]+Tabla135[[#This Row],[Peso de la implementación]],"")</f>
        <v/>
      </c>
      <c r="AB1047" s="310" t="str" cm="1">
        <f t="array" ref="AB1047">IFERROR(IF(Tabla135[[#This Row],[Registro diligenciado]]=TRUE,_xlfn.IFS(AND(Tabla135[[#This Row],[No. de Control]]=1,Tabla135[[#This Row],[Desplazamiento en la Matriz]]="Probabilidad"),D1047-(D1047*Tabla135[[#This Row],[Valor del control]]),AND(Tabla135[[#This Row],[No. de Control]]&gt;1,Tabla135[[#This Row],[Desplazamiento en la Matriz]]="Probabilidad"),AB1046-(AB1046*Tabla135[[#This Row],[Valor del control]]),AND(Tabla135[[#This Row],[No. de Control]]=1,Tabla135[[#This Row],[Desplazamiento en la Matriz]]="Impacto"),D1047,AND(Tabla135[[#This Row],[No. de Control]]&gt;1,Tabla135[[#This Row],[Desplazamiento en la Matriz]]="Impacto"),AB1046),""),"")</f>
        <v/>
      </c>
      <c r="AC1047" s="310" t="str" cm="1">
        <f t="array" ref="AC1047">IFERROR(IF(Tabla135[[#This Row],[Registro diligenciado]]=TRUE,_xlfn.IFS(AND(Tabla135[[#This Row],[No. de Control]]=1,Tabla135[[#This Row],[Desplazamiento en la Matriz]]="Impacto"),E1047-(E1047*Tabla135[[#This Row],[Valor del control]]),AND(Tabla135[[#This Row],[No. de Control]]&gt;1,Tabla135[[#This Row],[Desplazamiento en la Matriz]]="Impacto"),AC1046-(AC1046*Tabla135[[#This Row],[Valor del control]]),AND(Tabla135[[#This Row],[No. de Control]]=1,Tabla135[[#This Row],[Desplazamiento en la Matriz]]="Probabilidad"),E1047,AND(Tabla135[[#This Row],[No. de Control]]&gt;1,Tabla135[[#This Row],[Desplazamiento en la Matriz]]="Probabilidad"),AC1046),""),"")</f>
        <v/>
      </c>
      <c r="AD1047" s="310">
        <f>IFERROR(_xlfn.MINIFS(Tabla135[Probabilidad residual],Tabla135[Id Riesgo],Tabla135[[#This Row],[Id Riesgo]]),"")</f>
        <v>0</v>
      </c>
      <c r="AE1047" s="310">
        <f>IFERROR(_xlfn.MINIFS(Tabla135[Impacto residual],Tabla135[Id Riesgo],Tabla135[[#This Row],[Id Riesgo]]),"")</f>
        <v>0</v>
      </c>
      <c r="AF1047" s="310" t="str" cm="1">
        <f t="array" ref="AF10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7" s="310" t="str" cm="1">
        <f t="array" ref="AG10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7" s="213"/>
      <c r="AJ1047" s="801">
        <f>_xlfn.MINIFS(Tabla135[Probabilidad residual],Tabla135[Id Riesgo],Tabla135[[#This Row],[Id Riesgo]])</f>
        <v>0</v>
      </c>
      <c r="AK1047" s="801">
        <f>_xlfn.MINIFS(Tabla135[Impacto residual],Tabla135[Id Riesgo],Tabla135[[#This Row],[Id Riesgo]])</f>
        <v>0</v>
      </c>
      <c r="AL1047" s="801"/>
      <c r="AM1047" s="801"/>
      <c r="AN1047" s="213"/>
      <c r="AO1047" s="213"/>
      <c r="AP1047" s="213"/>
      <c r="AQ1047" s="213"/>
      <c r="AR1047" s="213"/>
      <c r="AS1047" s="213"/>
      <c r="AT1047" s="213"/>
      <c r="AU1047" s="213"/>
      <c r="AV1047" s="213"/>
      <c r="AW1047" s="213"/>
      <c r="AX1047" s="213"/>
      <c r="AY1047" s="213"/>
    </row>
    <row r="1048" spans="1:51" ht="14.6" x14ac:dyDescent="0.4">
      <c r="A1048" s="783" t="str">
        <f>Tabla135[[#This Row],[Id Riesgo]]</f>
        <v>RC104</v>
      </c>
      <c r="B1048" s="784" t="str">
        <f>Tabla135[[#This Row],[Riesgo]]</f>
        <v/>
      </c>
      <c r="C1048" s="776" t="b">
        <f>Tabla135[[#This Row],[Identificado en paso 1 y 2?]]</f>
        <v>0</v>
      </c>
      <c r="D1048" s="801" t="str">
        <f>_xlfn.XLOOKUP(Tabla135[[#This Row],[Id Riesgo]],Tabla13[Id Riesgo],Tabla13[Probabilidad],"",1)</f>
        <v/>
      </c>
      <c r="E1048" s="801" t="str">
        <f>IF(C1048=TRUE,_xlfn.XLOOKUP(Tabla135[[#This Row],[Id Riesgo]],Tabla13[Id Riesgo],Tabla13[Porcentaje Impacto],"",1),"")</f>
        <v/>
      </c>
      <c r="F1048" s="290" t="str">
        <f t="shared" si="103"/>
        <v>RC104</v>
      </c>
      <c r="G1048" s="414" t="b">
        <f>_xlfn.XLOOKUP(F1048,Tabla13[Id Riesgo],Tabla13[Registro diligenciado],FALSE,1)</f>
        <v>0</v>
      </c>
      <c r="H1048" s="290" t="str">
        <f>IF(G1048,_xlfn.XLOOKUP(F1048,Tabla6[Id Riesgo],Tabla6[DESCRIPCIÓN DEL RIESGO],FALSE,1),"")</f>
        <v/>
      </c>
      <c r="I1048" s="327" t="str">
        <f>_xlfn.XLOOKUP(Tabla135[[#This Row],[Id Riesgo]],Tabla13[Id Riesgo],Tabla13[Probabilidad])</f>
        <v/>
      </c>
      <c r="J1048" s="327" t="str">
        <f>_xlfn.XLOOKUP(Tabla135[[#This Row],[Id Riesgo]],Tabla13[Id Riesgo],Tabla13[Porcentaje Impacto],"",1)</f>
        <v/>
      </c>
      <c r="K1048" s="311">
        <v>7</v>
      </c>
      <c r="L1048" s="314"/>
      <c r="M1048" s="314"/>
      <c r="N1048" s="314"/>
      <c r="O1048" s="295"/>
      <c r="P1048" s="314"/>
      <c r="Q1048" s="328" t="str">
        <f>_xlfn.TEXTJOIN(" ",TRUE,Tabla135[[#This Row],[Actividad - Acción ¿Qué?
Inicia con verbo]],Tabla135[[#This Row],[Complemento
(Observaciones o desviaciones)]])</f>
        <v/>
      </c>
      <c r="R1048" s="295"/>
      <c r="S1048" s="327" t="str">
        <f>_xlfn.XLOOKUP(Tabla135[[#This Row],[Tipo de control]],Tabla7[Tipo de control],Tabla7[Peso],"",1)</f>
        <v/>
      </c>
      <c r="T1048" s="290" t="str">
        <f>_xlfn.XLOOKUP(Tabla135[[#This Row],[Tipo de control]],Tabla7[Tipo de control],Tabla7[Afectación matriz],"",1)</f>
        <v/>
      </c>
      <c r="U1048" s="295"/>
      <c r="V1048" s="327" t="str">
        <f>_xlfn.XLOOKUP(Tabla135[[#This Row],[Implementación]],Tabla11[Implementación],Tabla11[Peso],"",1)</f>
        <v/>
      </c>
      <c r="W1048" s="295"/>
      <c r="X1048" s="295"/>
      <c r="Y1048" s="295"/>
      <c r="Z1048" s="295"/>
      <c r="AA1048" s="310" t="str">
        <f>IFERROR(Tabla135[[#This Row],[Peso del control]]+Tabla135[[#This Row],[Peso de la implementación]],"")</f>
        <v/>
      </c>
      <c r="AB1048" s="310" t="str" cm="1">
        <f t="array" ref="AB1048">IFERROR(IF(Tabla135[[#This Row],[Registro diligenciado]]=TRUE,_xlfn.IFS(AND(Tabla135[[#This Row],[No. de Control]]=1,Tabla135[[#This Row],[Desplazamiento en la Matriz]]="Probabilidad"),D1048-(D1048*Tabla135[[#This Row],[Valor del control]]),AND(Tabla135[[#This Row],[No. de Control]]&gt;1,Tabla135[[#This Row],[Desplazamiento en la Matriz]]="Probabilidad"),AB1047-(AB1047*Tabla135[[#This Row],[Valor del control]]),AND(Tabla135[[#This Row],[No. de Control]]=1,Tabla135[[#This Row],[Desplazamiento en la Matriz]]="Impacto"),D1048,AND(Tabla135[[#This Row],[No. de Control]]&gt;1,Tabla135[[#This Row],[Desplazamiento en la Matriz]]="Impacto"),AB1047),""),"")</f>
        <v/>
      </c>
      <c r="AC1048" s="310" t="str" cm="1">
        <f t="array" ref="AC1048">IFERROR(IF(Tabla135[[#This Row],[Registro diligenciado]]=TRUE,_xlfn.IFS(AND(Tabla135[[#This Row],[No. de Control]]=1,Tabla135[[#This Row],[Desplazamiento en la Matriz]]="Impacto"),E1048-(E1048*Tabla135[[#This Row],[Valor del control]]),AND(Tabla135[[#This Row],[No. de Control]]&gt;1,Tabla135[[#This Row],[Desplazamiento en la Matriz]]="Impacto"),AC1047-(AC1047*Tabla135[[#This Row],[Valor del control]]),AND(Tabla135[[#This Row],[No. de Control]]=1,Tabla135[[#This Row],[Desplazamiento en la Matriz]]="Probabilidad"),E1048,AND(Tabla135[[#This Row],[No. de Control]]&gt;1,Tabla135[[#This Row],[Desplazamiento en la Matriz]]="Probabilidad"),AC1047),""),"")</f>
        <v/>
      </c>
      <c r="AD1048" s="310">
        <f>IFERROR(_xlfn.MINIFS(Tabla135[Probabilidad residual],Tabla135[Id Riesgo],Tabla135[[#This Row],[Id Riesgo]]),"")</f>
        <v>0</v>
      </c>
      <c r="AE1048" s="310">
        <f>IFERROR(_xlfn.MINIFS(Tabla135[Impacto residual],Tabla135[Id Riesgo],Tabla135[[#This Row],[Id Riesgo]]),"")</f>
        <v>0</v>
      </c>
      <c r="AF1048" s="310" t="str" cm="1">
        <f t="array" ref="AF10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8" s="310" t="str" cm="1">
        <f t="array" ref="AG10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8" s="213"/>
      <c r="AJ1048" s="801">
        <f>_xlfn.MINIFS(Tabla135[Probabilidad residual],Tabla135[Id Riesgo],Tabla135[[#This Row],[Id Riesgo]])</f>
        <v>0</v>
      </c>
      <c r="AK1048" s="801">
        <f>_xlfn.MINIFS(Tabla135[Impacto residual],Tabla135[Id Riesgo],Tabla135[[#This Row],[Id Riesgo]])</f>
        <v>0</v>
      </c>
      <c r="AL1048" s="801"/>
      <c r="AM1048" s="801"/>
      <c r="AN1048" s="213"/>
      <c r="AO1048" s="213"/>
      <c r="AP1048" s="213"/>
      <c r="AQ1048" s="213"/>
      <c r="AR1048" s="213"/>
      <c r="AS1048" s="213"/>
      <c r="AT1048" s="213"/>
      <c r="AU1048" s="213"/>
      <c r="AV1048" s="213"/>
      <c r="AW1048" s="213"/>
      <c r="AX1048" s="213"/>
      <c r="AY1048" s="213"/>
    </row>
    <row r="1049" spans="1:51" ht="14.6" x14ac:dyDescent="0.4">
      <c r="A1049" s="783" t="str">
        <f>Tabla135[[#This Row],[Id Riesgo]]</f>
        <v>RC104</v>
      </c>
      <c r="B1049" s="784" t="str">
        <f>Tabla135[[#This Row],[Riesgo]]</f>
        <v/>
      </c>
      <c r="C1049" s="776" t="b">
        <f>Tabla135[[#This Row],[Identificado en paso 1 y 2?]]</f>
        <v>0</v>
      </c>
      <c r="D1049" s="801" t="str">
        <f>_xlfn.XLOOKUP(Tabla135[[#This Row],[Id Riesgo]],Tabla13[Id Riesgo],Tabla13[Probabilidad],"",1)</f>
        <v/>
      </c>
      <c r="E1049" s="801" t="str">
        <f>IF(C1049=TRUE,_xlfn.XLOOKUP(Tabla135[[#This Row],[Id Riesgo]],Tabla13[Id Riesgo],Tabla13[Porcentaje Impacto],"",1),"")</f>
        <v/>
      </c>
      <c r="F1049" s="290" t="str">
        <f t="shared" si="103"/>
        <v>RC104</v>
      </c>
      <c r="G1049" s="414" t="b">
        <f>_xlfn.XLOOKUP(F1049,Tabla13[Id Riesgo],Tabla13[Registro diligenciado],FALSE,1)</f>
        <v>0</v>
      </c>
      <c r="H1049" s="290" t="str">
        <f>IF(G1049,_xlfn.XLOOKUP(F1049,Tabla6[Id Riesgo],Tabla6[DESCRIPCIÓN DEL RIESGO],FALSE,1),"")</f>
        <v/>
      </c>
      <c r="I1049" s="327" t="str">
        <f>_xlfn.XLOOKUP(Tabla135[[#This Row],[Id Riesgo]],Tabla13[Id Riesgo],Tabla13[Probabilidad])</f>
        <v/>
      </c>
      <c r="J1049" s="327" t="str">
        <f>_xlfn.XLOOKUP(Tabla135[[#This Row],[Id Riesgo]],Tabla13[Id Riesgo],Tabla13[Porcentaje Impacto],"",1)</f>
        <v/>
      </c>
      <c r="K1049" s="311">
        <v>8</v>
      </c>
      <c r="L1049" s="314"/>
      <c r="M1049" s="314"/>
      <c r="N1049" s="314"/>
      <c r="O1049" s="295"/>
      <c r="P1049" s="314"/>
      <c r="Q1049" s="328" t="str">
        <f>_xlfn.TEXTJOIN(" ",TRUE,Tabla135[[#This Row],[Actividad - Acción ¿Qué?
Inicia con verbo]],Tabla135[[#This Row],[Complemento
(Observaciones o desviaciones)]])</f>
        <v/>
      </c>
      <c r="R1049" s="295"/>
      <c r="S1049" s="327" t="str">
        <f>_xlfn.XLOOKUP(Tabla135[[#This Row],[Tipo de control]],Tabla7[Tipo de control],Tabla7[Peso],"",1)</f>
        <v/>
      </c>
      <c r="T1049" s="290" t="str">
        <f>_xlfn.XLOOKUP(Tabla135[[#This Row],[Tipo de control]],Tabla7[Tipo de control],Tabla7[Afectación matriz],"",1)</f>
        <v/>
      </c>
      <c r="U1049" s="295"/>
      <c r="V1049" s="327" t="str">
        <f>_xlfn.XLOOKUP(Tabla135[[#This Row],[Implementación]],Tabla11[Implementación],Tabla11[Peso],"",1)</f>
        <v/>
      </c>
      <c r="W1049" s="295"/>
      <c r="X1049" s="295"/>
      <c r="Y1049" s="295"/>
      <c r="Z1049" s="295"/>
      <c r="AA1049" s="310" t="str">
        <f>IFERROR(Tabla135[[#This Row],[Peso del control]]+Tabla135[[#This Row],[Peso de la implementación]],"")</f>
        <v/>
      </c>
      <c r="AB1049" s="310" t="str" cm="1">
        <f t="array" ref="AB1049">IFERROR(IF(Tabla135[[#This Row],[Registro diligenciado]]=TRUE,_xlfn.IFS(AND(Tabla135[[#This Row],[No. de Control]]=1,Tabla135[[#This Row],[Desplazamiento en la Matriz]]="Probabilidad"),D1049-(D1049*Tabla135[[#This Row],[Valor del control]]),AND(Tabla135[[#This Row],[No. de Control]]&gt;1,Tabla135[[#This Row],[Desplazamiento en la Matriz]]="Probabilidad"),AB1048-(AB1048*Tabla135[[#This Row],[Valor del control]]),AND(Tabla135[[#This Row],[No. de Control]]=1,Tabla135[[#This Row],[Desplazamiento en la Matriz]]="Impacto"),D1049,AND(Tabla135[[#This Row],[No. de Control]]&gt;1,Tabla135[[#This Row],[Desplazamiento en la Matriz]]="Impacto"),AB1048),""),"")</f>
        <v/>
      </c>
      <c r="AC1049" s="310" t="str" cm="1">
        <f t="array" ref="AC1049">IFERROR(IF(Tabla135[[#This Row],[Registro diligenciado]]=TRUE,_xlfn.IFS(AND(Tabla135[[#This Row],[No. de Control]]=1,Tabla135[[#This Row],[Desplazamiento en la Matriz]]="Impacto"),E1049-(E1049*Tabla135[[#This Row],[Valor del control]]),AND(Tabla135[[#This Row],[No. de Control]]&gt;1,Tabla135[[#This Row],[Desplazamiento en la Matriz]]="Impacto"),AC1048-(AC1048*Tabla135[[#This Row],[Valor del control]]),AND(Tabla135[[#This Row],[No. de Control]]=1,Tabla135[[#This Row],[Desplazamiento en la Matriz]]="Probabilidad"),E1049,AND(Tabla135[[#This Row],[No. de Control]]&gt;1,Tabla135[[#This Row],[Desplazamiento en la Matriz]]="Probabilidad"),AC1048),""),"")</f>
        <v/>
      </c>
      <c r="AD1049" s="310">
        <f>IFERROR(_xlfn.MINIFS(Tabla135[Probabilidad residual],Tabla135[Id Riesgo],Tabla135[[#This Row],[Id Riesgo]]),"")</f>
        <v>0</v>
      </c>
      <c r="AE1049" s="310">
        <f>IFERROR(_xlfn.MINIFS(Tabla135[Impacto residual],Tabla135[Id Riesgo],Tabla135[[#This Row],[Id Riesgo]]),"")</f>
        <v>0</v>
      </c>
      <c r="AF1049" s="310" t="str" cm="1">
        <f t="array" ref="AF10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49" s="310" t="str" cm="1">
        <f t="array" ref="AG10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49" s="213"/>
      <c r="AJ1049" s="801">
        <f>_xlfn.MINIFS(Tabla135[Probabilidad residual],Tabla135[Id Riesgo],Tabla135[[#This Row],[Id Riesgo]])</f>
        <v>0</v>
      </c>
      <c r="AK1049" s="801">
        <f>_xlfn.MINIFS(Tabla135[Impacto residual],Tabla135[Id Riesgo],Tabla135[[#This Row],[Id Riesgo]])</f>
        <v>0</v>
      </c>
      <c r="AL1049" s="801"/>
      <c r="AM1049" s="801"/>
      <c r="AN1049" s="213"/>
      <c r="AO1049" s="213"/>
      <c r="AP1049" s="213"/>
      <c r="AQ1049" s="213"/>
      <c r="AR1049" s="213"/>
      <c r="AS1049" s="213"/>
      <c r="AT1049" s="213"/>
      <c r="AU1049" s="213"/>
      <c r="AV1049" s="213"/>
      <c r="AW1049" s="213"/>
      <c r="AX1049" s="213"/>
      <c r="AY1049" s="213"/>
    </row>
    <row r="1050" spans="1:51" ht="14.6" x14ac:dyDescent="0.4">
      <c r="A1050" s="783" t="str">
        <f>Tabla135[[#This Row],[Id Riesgo]]</f>
        <v>RC104</v>
      </c>
      <c r="B1050" s="784" t="str">
        <f>Tabla135[[#This Row],[Riesgo]]</f>
        <v/>
      </c>
      <c r="C1050" s="776" t="b">
        <f>Tabla135[[#This Row],[Identificado en paso 1 y 2?]]</f>
        <v>0</v>
      </c>
      <c r="D1050" s="801" t="str">
        <f>_xlfn.XLOOKUP(Tabla135[[#This Row],[Id Riesgo]],Tabla13[Id Riesgo],Tabla13[Probabilidad],"",1)</f>
        <v/>
      </c>
      <c r="E1050" s="801" t="str">
        <f>IF(C1050=TRUE,_xlfn.XLOOKUP(Tabla135[[#This Row],[Id Riesgo]],Tabla13[Id Riesgo],Tabla13[Porcentaje Impacto],"",1),"")</f>
        <v/>
      </c>
      <c r="F1050" s="290" t="str">
        <f t="shared" si="103"/>
        <v>RC104</v>
      </c>
      <c r="G1050" s="414" t="b">
        <f>_xlfn.XLOOKUP(F1050,Tabla13[Id Riesgo],Tabla13[Registro diligenciado],FALSE,1)</f>
        <v>0</v>
      </c>
      <c r="H1050" s="290" t="str">
        <f>IF(G1050,_xlfn.XLOOKUP(F1050,Tabla6[Id Riesgo],Tabla6[DESCRIPCIÓN DEL RIESGO],FALSE,1),"")</f>
        <v/>
      </c>
      <c r="I1050" s="327" t="str">
        <f>_xlfn.XLOOKUP(Tabla135[[#This Row],[Id Riesgo]],Tabla13[Id Riesgo],Tabla13[Probabilidad])</f>
        <v/>
      </c>
      <c r="J1050" s="327" t="str">
        <f>_xlfn.XLOOKUP(Tabla135[[#This Row],[Id Riesgo]],Tabla13[Id Riesgo],Tabla13[Porcentaje Impacto],"",1)</f>
        <v/>
      </c>
      <c r="K1050" s="311">
        <v>9</v>
      </c>
      <c r="L1050" s="314"/>
      <c r="M1050" s="314"/>
      <c r="N1050" s="314"/>
      <c r="O1050" s="295"/>
      <c r="P1050" s="314"/>
      <c r="Q1050" s="328" t="str">
        <f>_xlfn.TEXTJOIN(" ",TRUE,Tabla135[[#This Row],[Actividad - Acción ¿Qué?
Inicia con verbo]],Tabla135[[#This Row],[Complemento
(Observaciones o desviaciones)]])</f>
        <v/>
      </c>
      <c r="R1050" s="295"/>
      <c r="S1050" s="327" t="str">
        <f>_xlfn.XLOOKUP(Tabla135[[#This Row],[Tipo de control]],Tabla7[Tipo de control],Tabla7[Peso],"",1)</f>
        <v/>
      </c>
      <c r="T1050" s="290" t="str">
        <f>_xlfn.XLOOKUP(Tabla135[[#This Row],[Tipo de control]],Tabla7[Tipo de control],Tabla7[Afectación matriz],"",1)</f>
        <v/>
      </c>
      <c r="U1050" s="295"/>
      <c r="V1050" s="327" t="str">
        <f>_xlfn.XLOOKUP(Tabla135[[#This Row],[Implementación]],Tabla11[Implementación],Tabla11[Peso],"",1)</f>
        <v/>
      </c>
      <c r="W1050" s="295"/>
      <c r="X1050" s="295"/>
      <c r="Y1050" s="295"/>
      <c r="Z1050" s="295"/>
      <c r="AA1050" s="310" t="str">
        <f>IFERROR(Tabla135[[#This Row],[Peso del control]]+Tabla135[[#This Row],[Peso de la implementación]],"")</f>
        <v/>
      </c>
      <c r="AB1050" s="310" t="str" cm="1">
        <f t="array" ref="AB1050">IFERROR(IF(Tabla135[[#This Row],[Registro diligenciado]]=TRUE,_xlfn.IFS(AND(Tabla135[[#This Row],[No. de Control]]=1,Tabla135[[#This Row],[Desplazamiento en la Matriz]]="Probabilidad"),D1050-(D1050*Tabla135[[#This Row],[Valor del control]]),AND(Tabla135[[#This Row],[No. de Control]]&gt;1,Tabla135[[#This Row],[Desplazamiento en la Matriz]]="Probabilidad"),AB1049-(AB1049*Tabla135[[#This Row],[Valor del control]]),AND(Tabla135[[#This Row],[No. de Control]]=1,Tabla135[[#This Row],[Desplazamiento en la Matriz]]="Impacto"),D1050,AND(Tabla135[[#This Row],[No. de Control]]&gt;1,Tabla135[[#This Row],[Desplazamiento en la Matriz]]="Impacto"),AB1049),""),"")</f>
        <v/>
      </c>
      <c r="AC1050" s="310" t="str" cm="1">
        <f t="array" ref="AC1050">IFERROR(IF(Tabla135[[#This Row],[Registro diligenciado]]=TRUE,_xlfn.IFS(AND(Tabla135[[#This Row],[No. de Control]]=1,Tabla135[[#This Row],[Desplazamiento en la Matriz]]="Impacto"),E1050-(E1050*Tabla135[[#This Row],[Valor del control]]),AND(Tabla135[[#This Row],[No. de Control]]&gt;1,Tabla135[[#This Row],[Desplazamiento en la Matriz]]="Impacto"),AC1049-(AC1049*Tabla135[[#This Row],[Valor del control]]),AND(Tabla135[[#This Row],[No. de Control]]=1,Tabla135[[#This Row],[Desplazamiento en la Matriz]]="Probabilidad"),E1050,AND(Tabla135[[#This Row],[No. de Control]]&gt;1,Tabla135[[#This Row],[Desplazamiento en la Matriz]]="Probabilidad"),AC1049),""),"")</f>
        <v/>
      </c>
      <c r="AD1050" s="310">
        <f>IFERROR(_xlfn.MINIFS(Tabla135[Probabilidad residual],Tabla135[Id Riesgo],Tabla135[[#This Row],[Id Riesgo]]),"")</f>
        <v>0</v>
      </c>
      <c r="AE1050" s="310">
        <f>IFERROR(_xlfn.MINIFS(Tabla135[Impacto residual],Tabla135[Id Riesgo],Tabla135[[#This Row],[Id Riesgo]]),"")</f>
        <v>0</v>
      </c>
      <c r="AF1050" s="310" t="str" cm="1">
        <f t="array" ref="AF10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0" s="310" t="str" cm="1">
        <f t="array" ref="AG10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0" s="213"/>
      <c r="AJ1050" s="801">
        <f>_xlfn.MINIFS(Tabla135[Probabilidad residual],Tabla135[Id Riesgo],Tabla135[[#This Row],[Id Riesgo]])</f>
        <v>0</v>
      </c>
      <c r="AK1050" s="801">
        <f>_xlfn.MINIFS(Tabla135[Impacto residual],Tabla135[Id Riesgo],Tabla135[[#This Row],[Id Riesgo]])</f>
        <v>0</v>
      </c>
      <c r="AL1050" s="801"/>
      <c r="AM1050" s="801"/>
      <c r="AN1050" s="213"/>
      <c r="AO1050" s="213"/>
      <c r="AP1050" s="213"/>
      <c r="AQ1050" s="213"/>
      <c r="AR1050" s="213"/>
      <c r="AS1050" s="213"/>
      <c r="AT1050" s="213"/>
      <c r="AU1050" s="213"/>
      <c r="AV1050" s="213"/>
      <c r="AW1050" s="213"/>
      <c r="AX1050" s="213"/>
      <c r="AY1050" s="213"/>
    </row>
    <row r="1051" spans="1:51" ht="14.6" x14ac:dyDescent="0.4">
      <c r="A1051" s="783" t="str">
        <f>Tabla135[[#This Row],[Id Riesgo]]</f>
        <v>RC104</v>
      </c>
      <c r="B1051" s="784" t="str">
        <f>Tabla135[[#This Row],[Riesgo]]</f>
        <v/>
      </c>
      <c r="C1051" s="776" t="b">
        <f>Tabla135[[#This Row],[Identificado en paso 1 y 2?]]</f>
        <v>0</v>
      </c>
      <c r="D1051" s="801" t="str">
        <f>_xlfn.XLOOKUP(Tabla135[[#This Row],[Id Riesgo]],Tabla13[Id Riesgo],Tabla13[Probabilidad],"",1)</f>
        <v/>
      </c>
      <c r="E1051" s="801" t="str">
        <f>IF(C1051=TRUE,_xlfn.XLOOKUP(Tabla135[[#This Row],[Id Riesgo]],Tabla13[Id Riesgo],Tabla13[Porcentaje Impacto],"",1),"")</f>
        <v/>
      </c>
      <c r="F1051" s="290" t="str">
        <f t="shared" si="103"/>
        <v>RC104</v>
      </c>
      <c r="G1051" s="414" t="b">
        <f>_xlfn.XLOOKUP(F1051,Tabla13[Id Riesgo],Tabla13[Registro diligenciado],FALSE,1)</f>
        <v>0</v>
      </c>
      <c r="H1051" s="290" t="str">
        <f>IF(G1051,_xlfn.XLOOKUP(F1051,Tabla6[Id Riesgo],Tabla6[DESCRIPCIÓN DEL RIESGO],FALSE,1),"")</f>
        <v/>
      </c>
      <c r="I1051" s="327" t="str">
        <f>_xlfn.XLOOKUP(Tabla135[[#This Row],[Id Riesgo]],Tabla13[Id Riesgo],Tabla13[Probabilidad])</f>
        <v/>
      </c>
      <c r="J1051" s="327" t="str">
        <f>_xlfn.XLOOKUP(Tabla135[[#This Row],[Id Riesgo]],Tabla13[Id Riesgo],Tabla13[Porcentaje Impacto],"",1)</f>
        <v/>
      </c>
      <c r="K1051" s="311">
        <v>10</v>
      </c>
      <c r="L1051" s="314"/>
      <c r="M1051" s="314"/>
      <c r="N1051" s="314"/>
      <c r="O1051" s="295"/>
      <c r="P1051" s="314"/>
      <c r="Q1051" s="328" t="str">
        <f>_xlfn.TEXTJOIN(" ",TRUE,Tabla135[[#This Row],[Actividad - Acción ¿Qué?
Inicia con verbo]],Tabla135[[#This Row],[Complemento
(Observaciones o desviaciones)]])</f>
        <v/>
      </c>
      <c r="R1051" s="295"/>
      <c r="S1051" s="327" t="str">
        <f>_xlfn.XLOOKUP(Tabla135[[#This Row],[Tipo de control]],Tabla7[Tipo de control],Tabla7[Peso],"",1)</f>
        <v/>
      </c>
      <c r="T1051" s="290" t="str">
        <f>_xlfn.XLOOKUP(Tabla135[[#This Row],[Tipo de control]],Tabla7[Tipo de control],Tabla7[Afectación matriz],"",1)</f>
        <v/>
      </c>
      <c r="U1051" s="295"/>
      <c r="V1051" s="327" t="str">
        <f>_xlfn.XLOOKUP(Tabla135[[#This Row],[Implementación]],Tabla11[Implementación],Tabla11[Peso],"",1)</f>
        <v/>
      </c>
      <c r="W1051" s="295"/>
      <c r="X1051" s="295"/>
      <c r="Y1051" s="295"/>
      <c r="Z1051" s="295"/>
      <c r="AA1051" s="310" t="str">
        <f>IFERROR(Tabla135[[#This Row],[Peso del control]]+Tabla135[[#This Row],[Peso de la implementación]],"")</f>
        <v/>
      </c>
      <c r="AB1051" s="310" t="str" cm="1">
        <f t="array" ref="AB1051">IFERROR(IF(Tabla135[[#This Row],[Registro diligenciado]]=TRUE,_xlfn.IFS(AND(Tabla135[[#This Row],[No. de Control]]=1,Tabla135[[#This Row],[Desplazamiento en la Matriz]]="Probabilidad"),D1051-(D1051*Tabla135[[#This Row],[Valor del control]]),AND(Tabla135[[#This Row],[No. de Control]]&gt;1,Tabla135[[#This Row],[Desplazamiento en la Matriz]]="Probabilidad"),AB1050-(AB1050*Tabla135[[#This Row],[Valor del control]]),AND(Tabla135[[#This Row],[No. de Control]]=1,Tabla135[[#This Row],[Desplazamiento en la Matriz]]="Impacto"),D1051,AND(Tabla135[[#This Row],[No. de Control]]&gt;1,Tabla135[[#This Row],[Desplazamiento en la Matriz]]="Impacto"),AB1050),""),"")</f>
        <v/>
      </c>
      <c r="AC1051" s="310" t="str" cm="1">
        <f t="array" ref="AC1051">IFERROR(IF(Tabla135[[#This Row],[Registro diligenciado]]=TRUE,_xlfn.IFS(AND(Tabla135[[#This Row],[No. de Control]]=1,Tabla135[[#This Row],[Desplazamiento en la Matriz]]="Impacto"),E1051-(E1051*Tabla135[[#This Row],[Valor del control]]),AND(Tabla135[[#This Row],[No. de Control]]&gt;1,Tabla135[[#This Row],[Desplazamiento en la Matriz]]="Impacto"),AC1050-(AC1050*Tabla135[[#This Row],[Valor del control]]),AND(Tabla135[[#This Row],[No. de Control]]=1,Tabla135[[#This Row],[Desplazamiento en la Matriz]]="Probabilidad"),E1051,AND(Tabla135[[#This Row],[No. de Control]]&gt;1,Tabla135[[#This Row],[Desplazamiento en la Matriz]]="Probabilidad"),AC1050),""),"")</f>
        <v/>
      </c>
      <c r="AD1051" s="310">
        <f>IFERROR(_xlfn.MINIFS(Tabla135[Probabilidad residual],Tabla135[Id Riesgo],Tabla135[[#This Row],[Id Riesgo]]),"")</f>
        <v>0</v>
      </c>
      <c r="AE1051" s="310">
        <f>IFERROR(_xlfn.MINIFS(Tabla135[Impacto residual],Tabla135[Id Riesgo],Tabla135[[#This Row],[Id Riesgo]]),"")</f>
        <v>0</v>
      </c>
      <c r="AF1051" s="310" t="str" cm="1">
        <f t="array" ref="AF10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1" s="310" t="str" cm="1">
        <f t="array" ref="AG10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1" s="213"/>
      <c r="AJ1051" s="801">
        <f>_xlfn.MINIFS(Tabla135[Probabilidad residual],Tabla135[Id Riesgo],Tabla135[[#This Row],[Id Riesgo]])</f>
        <v>0</v>
      </c>
      <c r="AK1051" s="801">
        <f>_xlfn.MINIFS(Tabla135[Impacto residual],Tabla135[Id Riesgo],Tabla135[[#This Row],[Id Riesgo]])</f>
        <v>0</v>
      </c>
      <c r="AL1051" s="801"/>
      <c r="AM1051" s="801"/>
      <c r="AN1051" s="213"/>
      <c r="AO1051" s="213"/>
      <c r="AP1051" s="213"/>
      <c r="AQ1051" s="213"/>
      <c r="AR1051" s="213"/>
      <c r="AS1051" s="213"/>
      <c r="AT1051" s="213"/>
      <c r="AU1051" s="213"/>
      <c r="AV1051" s="213"/>
      <c r="AW1051" s="213"/>
      <c r="AX1051" s="213"/>
      <c r="AY1051" s="213"/>
    </row>
    <row r="1052" spans="1:51" ht="14.6" x14ac:dyDescent="0.4">
      <c r="A1052" s="783" t="str">
        <f>Tabla135[[#This Row],[Id Riesgo]]</f>
        <v>RC105</v>
      </c>
      <c r="B1052" s="784" t="str">
        <f>Tabla135[[#This Row],[Riesgo]]</f>
        <v/>
      </c>
      <c r="C1052" s="776" t="b">
        <f>Tabla135[[#This Row],[Identificado en paso 1 y 2?]]</f>
        <v>0</v>
      </c>
      <c r="D1052" s="801" t="str">
        <f>_xlfn.XLOOKUP(Tabla135[[#This Row],[Id Riesgo]],Tabla13[Id Riesgo],Tabla13[Probabilidad],"",1)</f>
        <v/>
      </c>
      <c r="E1052" s="801" t="str">
        <f>IF(C1052=TRUE,_xlfn.XLOOKUP(Tabla135[[#This Row],[Id Riesgo]],Tabla13[Id Riesgo],Tabla13[Porcentaje Impacto],"",1),"")</f>
        <v/>
      </c>
      <c r="F1052" s="290" t="s">
        <v>696</v>
      </c>
      <c r="G1052" s="414" t="b">
        <f>_xlfn.XLOOKUP(F1052,Tabla13[Id Riesgo],Tabla13[Registro diligenciado],FALSE,1)</f>
        <v>0</v>
      </c>
      <c r="H1052" s="290" t="str">
        <f>IF(G1052,_xlfn.XLOOKUP(F1052,Tabla6[Id Riesgo],Tabla6[DESCRIPCIÓN DEL RIESGO],FALSE,1),"")</f>
        <v/>
      </c>
      <c r="I1052" s="327" t="str">
        <f>_xlfn.XLOOKUP(Tabla135[[#This Row],[Id Riesgo]],Tabla13[Id Riesgo],Tabla13[Probabilidad])</f>
        <v/>
      </c>
      <c r="J1052" s="327" t="str">
        <f>_xlfn.XLOOKUP(Tabla135[[#This Row],[Id Riesgo]],Tabla13[Id Riesgo],Tabla13[Porcentaje Impacto],"",1)</f>
        <v/>
      </c>
      <c r="K1052" s="311">
        <v>1</v>
      </c>
      <c r="L1052" s="314"/>
      <c r="M1052" s="314"/>
      <c r="N1052" s="314"/>
      <c r="O1052" s="295"/>
      <c r="P1052" s="314"/>
      <c r="Q1052" s="328" t="str">
        <f>_xlfn.TEXTJOIN(" ",TRUE,Tabla135[[#This Row],[Actividad - Acción ¿Qué?
Inicia con verbo]],Tabla135[[#This Row],[Complemento
(Observaciones o desviaciones)]])</f>
        <v/>
      </c>
      <c r="R1052" s="295"/>
      <c r="S1052" s="327" t="str">
        <f>_xlfn.XLOOKUP(Tabla135[[#This Row],[Tipo de control]],Tabla7[Tipo de control],Tabla7[Peso],"",1)</f>
        <v/>
      </c>
      <c r="T1052" s="290" t="str">
        <f>_xlfn.XLOOKUP(Tabla135[[#This Row],[Tipo de control]],Tabla7[Tipo de control],Tabla7[Afectación matriz],"",1)</f>
        <v/>
      </c>
      <c r="U1052" s="295"/>
      <c r="V1052" s="327" t="str">
        <f>_xlfn.XLOOKUP(Tabla135[[#This Row],[Implementación]],Tabla11[Implementación],Tabla11[Peso],"",1)</f>
        <v/>
      </c>
      <c r="W1052" s="295"/>
      <c r="X1052" s="295"/>
      <c r="Y1052" s="295"/>
      <c r="Z1052" s="295"/>
      <c r="AA1052" s="310" t="str">
        <f>IFERROR(Tabla135[[#This Row],[Peso del control]]+Tabla135[[#This Row],[Peso de la implementación]],"")</f>
        <v/>
      </c>
      <c r="AB1052" s="310" t="str" cm="1">
        <f t="array" ref="AB1052">IFERROR(IF(Tabla135[[#This Row],[Registro diligenciado]]=TRUE,_xlfn.IFS(AND(Tabla135[[#This Row],[No. de Control]]=1,Tabla135[[#This Row],[Desplazamiento en la Matriz]]="Probabilidad"),D1052-(D1052*Tabla135[[#This Row],[Valor del control]]),AND(Tabla135[[#This Row],[No. de Control]]&gt;1,Tabla135[[#This Row],[Desplazamiento en la Matriz]]="Probabilidad"),AB1051-(AB1051*Tabla135[[#This Row],[Valor del control]]),AND(Tabla135[[#This Row],[No. de Control]]=1,Tabla135[[#This Row],[Desplazamiento en la Matriz]]="Impacto"),D1052,AND(Tabla135[[#This Row],[No. de Control]]&gt;1,Tabla135[[#This Row],[Desplazamiento en la Matriz]]="Impacto"),AB1051),""),"")</f>
        <v/>
      </c>
      <c r="AC1052" s="310" t="str" cm="1">
        <f t="array" ref="AC1052">IFERROR(IF(Tabla135[[#This Row],[Registro diligenciado]]=TRUE,_xlfn.IFS(AND(Tabla135[[#This Row],[No. de Control]]=1,Tabla135[[#This Row],[Desplazamiento en la Matriz]]="Impacto"),E1052-(E1052*Tabla135[[#This Row],[Valor del control]]),AND(Tabla135[[#This Row],[No. de Control]]&gt;1,Tabla135[[#This Row],[Desplazamiento en la Matriz]]="Impacto"),AC1051-(AC1051*Tabla135[[#This Row],[Valor del control]]),AND(Tabla135[[#This Row],[No. de Control]]=1,Tabla135[[#This Row],[Desplazamiento en la Matriz]]="Probabilidad"),E1052,AND(Tabla135[[#This Row],[No. de Control]]&gt;1,Tabla135[[#This Row],[Desplazamiento en la Matriz]]="Probabilidad"),AC1051),""),"")</f>
        <v/>
      </c>
      <c r="AD1052" s="310">
        <f>IFERROR(_xlfn.MINIFS(Tabla135[Probabilidad residual],Tabla135[Id Riesgo],Tabla135[[#This Row],[Id Riesgo]]),"")</f>
        <v>0</v>
      </c>
      <c r="AE1052" s="310">
        <f>IFERROR(_xlfn.MINIFS(Tabla135[Impacto residual],Tabla135[Id Riesgo],Tabla135[[#This Row],[Id Riesgo]]),"")</f>
        <v>0</v>
      </c>
      <c r="AF1052" s="310" t="str" cm="1">
        <f t="array" ref="AF10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2" s="310" t="str" cm="1">
        <f t="array" ref="AG10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2" s="213"/>
      <c r="AJ1052" s="801">
        <f>_xlfn.MINIFS(Tabla135[Probabilidad residual],Tabla135[Id Riesgo],Tabla135[[#This Row],[Id Riesgo]])</f>
        <v>0</v>
      </c>
      <c r="AK1052" s="801">
        <f>_xlfn.MINIFS(Tabla135[Impacto residual],Tabla135[Id Riesgo],Tabla135[[#This Row],[Id Riesgo]])</f>
        <v>0</v>
      </c>
      <c r="AL1052" s="801" t="str" cm="1">
        <f t="array" ref="AL1052">IFERROR(_xlfn.IFS(AND(AJ1052&gt;=CONFIGURACIÓN!$BF$6,AJ1052&lt;=CONFIGURACIÓN!$BG$6),CONFIGURACIÓN!$BE$6,AND(AJ1052&gt;=CONFIGURACIÓN!$BF$7,AJ1052&lt;=CONFIGURACIÓN!$BG$7),CONFIGURACIÓN!$BE$7,AND(AJ1052&gt;=CONFIGURACIÓN!$BF$8,AJ1052&lt;=CONFIGURACIÓN!$BG$8),CONFIGURACIÓN!$BE$8,AND(AJ1052&gt;=CONFIGURACIÓN!$BF$9,AJ1052&lt;=CONFIGURACIÓN!$BG$9),CONFIGURACIÓN!$BE$9,AND(AJ1052&gt;=CONFIGURACIÓN!$BF$10,AJ1052&lt;=CONFIGURACIÓN!$BG$10),CONFIGURACIÓN!$BE$10),"")</f>
        <v/>
      </c>
      <c r="AM1052" s="801" t="str" cm="1">
        <f t="array" ref="AM1052">IFERROR(_xlfn.IFS(AND(AK1052&gt;=CONFIGURACIÓN!$BJ$6,AK1052&lt;=CONFIGURACIÓN!$BK$6),CONFIGURACIÓN!$BI$6,AND(AK1052&gt;=CONFIGURACIÓN!$BJ$7,AK1052&lt;=CONFIGURACIÓN!$BK$7),CONFIGURACIÓN!$BI$7,AND(AK1052&gt;=CONFIGURACIÓN!$BJ$8,AK1052&lt;=CONFIGURACIÓN!$BK$8),CONFIGURACIÓN!$BI$8,AND(AK1052&gt;=CONFIGURACIÓN!$BJ$9,AK1052&lt;=CONFIGURACIÓN!$BK$9),CONFIGURACIÓN!$BI$9,AND(AK1052&gt;=CONFIGURACIÓN!$BJ$10,AK1052&lt;=CONFIGURACIÓN!$BK$10),CONFIGURACIÓN!$BI$10),"")</f>
        <v/>
      </c>
      <c r="AN1052" s="213"/>
      <c r="AO1052" s="213"/>
      <c r="AP1052" s="213"/>
      <c r="AQ1052" s="213"/>
      <c r="AR1052" s="213"/>
      <c r="AS1052" s="213"/>
      <c r="AT1052" s="213"/>
      <c r="AU1052" s="213"/>
      <c r="AV1052" s="213"/>
      <c r="AW1052" s="213"/>
      <c r="AX1052" s="213"/>
      <c r="AY1052" s="213"/>
    </row>
    <row r="1053" spans="1:51" ht="14.6" x14ac:dyDescent="0.4">
      <c r="A1053" s="783" t="str">
        <f>Tabla135[[#This Row],[Id Riesgo]]</f>
        <v>RC105</v>
      </c>
      <c r="B1053" s="784" t="str">
        <f>Tabla135[[#This Row],[Riesgo]]</f>
        <v/>
      </c>
      <c r="C1053" s="776" t="b">
        <f>Tabla135[[#This Row],[Identificado en paso 1 y 2?]]</f>
        <v>0</v>
      </c>
      <c r="D1053" s="801" t="str">
        <f>_xlfn.XLOOKUP(Tabla135[[#This Row],[Id Riesgo]],Tabla13[Id Riesgo],Tabla13[Probabilidad],"",1)</f>
        <v/>
      </c>
      <c r="E1053" s="801" t="str">
        <f>IF(C1053=TRUE,_xlfn.XLOOKUP(Tabla135[[#This Row],[Id Riesgo]],Tabla13[Id Riesgo],Tabla13[Porcentaje Impacto],"",1),"")</f>
        <v/>
      </c>
      <c r="F1053" s="290" t="str">
        <f t="shared" ref="F1053:F1061" si="104">F1052</f>
        <v>RC105</v>
      </c>
      <c r="G1053" s="414" t="b">
        <f>_xlfn.XLOOKUP(F1053,Tabla13[Id Riesgo],Tabla13[Registro diligenciado],FALSE,1)</f>
        <v>0</v>
      </c>
      <c r="H1053" s="290" t="str">
        <f>IF(G1053,_xlfn.XLOOKUP(F1053,Tabla6[Id Riesgo],Tabla6[DESCRIPCIÓN DEL RIESGO],FALSE,1),"")</f>
        <v/>
      </c>
      <c r="I1053" s="327" t="str">
        <f>_xlfn.XLOOKUP(Tabla135[[#This Row],[Id Riesgo]],Tabla13[Id Riesgo],Tabla13[Probabilidad])</f>
        <v/>
      </c>
      <c r="J1053" s="327" t="str">
        <f>_xlfn.XLOOKUP(Tabla135[[#This Row],[Id Riesgo]],Tabla13[Id Riesgo],Tabla13[Porcentaje Impacto],"",1)</f>
        <v/>
      </c>
      <c r="K1053" s="311">
        <v>2</v>
      </c>
      <c r="L1053" s="314"/>
      <c r="M1053" s="314"/>
      <c r="N1053" s="314"/>
      <c r="O1053" s="295"/>
      <c r="P1053" s="314"/>
      <c r="Q1053" s="328" t="str">
        <f>_xlfn.TEXTJOIN(" ",TRUE,Tabla135[[#This Row],[Actividad - Acción ¿Qué?
Inicia con verbo]],Tabla135[[#This Row],[Complemento
(Observaciones o desviaciones)]])</f>
        <v/>
      </c>
      <c r="R1053" s="295"/>
      <c r="S1053" s="327" t="str">
        <f>_xlfn.XLOOKUP(Tabla135[[#This Row],[Tipo de control]],Tabla7[Tipo de control],Tabla7[Peso],"",1)</f>
        <v/>
      </c>
      <c r="T1053" s="290" t="str">
        <f>_xlfn.XLOOKUP(Tabla135[[#This Row],[Tipo de control]],Tabla7[Tipo de control],Tabla7[Afectación matriz],"",1)</f>
        <v/>
      </c>
      <c r="U1053" s="295"/>
      <c r="V1053" s="327" t="str">
        <f>_xlfn.XLOOKUP(Tabla135[[#This Row],[Implementación]],Tabla11[Implementación],Tabla11[Peso],"",1)</f>
        <v/>
      </c>
      <c r="W1053" s="295"/>
      <c r="X1053" s="295"/>
      <c r="Y1053" s="295"/>
      <c r="Z1053" s="295"/>
      <c r="AA1053" s="310" t="str">
        <f>IFERROR(Tabla135[[#This Row],[Peso del control]]+Tabla135[[#This Row],[Peso de la implementación]],"")</f>
        <v/>
      </c>
      <c r="AB1053" s="310" t="str" cm="1">
        <f t="array" ref="AB1053">IFERROR(IF(Tabla135[[#This Row],[Registro diligenciado]]=TRUE,_xlfn.IFS(AND(Tabla135[[#This Row],[No. de Control]]=1,Tabla135[[#This Row],[Desplazamiento en la Matriz]]="Probabilidad"),D1053-(D1053*Tabla135[[#This Row],[Valor del control]]),AND(Tabla135[[#This Row],[No. de Control]]&gt;1,Tabla135[[#This Row],[Desplazamiento en la Matriz]]="Probabilidad"),AB1052-(AB1052*Tabla135[[#This Row],[Valor del control]]),AND(Tabla135[[#This Row],[No. de Control]]=1,Tabla135[[#This Row],[Desplazamiento en la Matriz]]="Impacto"),D1053,AND(Tabla135[[#This Row],[No. de Control]]&gt;1,Tabla135[[#This Row],[Desplazamiento en la Matriz]]="Impacto"),AB1052),""),"")</f>
        <v/>
      </c>
      <c r="AC1053" s="310" t="str" cm="1">
        <f t="array" ref="AC1053">IFERROR(IF(Tabla135[[#This Row],[Registro diligenciado]]=TRUE,_xlfn.IFS(AND(Tabla135[[#This Row],[No. de Control]]=1,Tabla135[[#This Row],[Desplazamiento en la Matriz]]="Impacto"),E1053-(E1053*Tabla135[[#This Row],[Valor del control]]),AND(Tabla135[[#This Row],[No. de Control]]&gt;1,Tabla135[[#This Row],[Desplazamiento en la Matriz]]="Impacto"),AC1052-(AC1052*Tabla135[[#This Row],[Valor del control]]),AND(Tabla135[[#This Row],[No. de Control]]=1,Tabla135[[#This Row],[Desplazamiento en la Matriz]]="Probabilidad"),E1053,AND(Tabla135[[#This Row],[No. de Control]]&gt;1,Tabla135[[#This Row],[Desplazamiento en la Matriz]]="Probabilidad"),AC1052),""),"")</f>
        <v/>
      </c>
      <c r="AD1053" s="310">
        <f>IFERROR(_xlfn.MINIFS(Tabla135[Probabilidad residual],Tabla135[Id Riesgo],Tabla135[[#This Row],[Id Riesgo]]),"")</f>
        <v>0</v>
      </c>
      <c r="AE1053" s="310">
        <f>IFERROR(_xlfn.MINIFS(Tabla135[Impacto residual],Tabla135[Id Riesgo],Tabla135[[#This Row],[Id Riesgo]]),"")</f>
        <v>0</v>
      </c>
      <c r="AF1053" s="310" t="str" cm="1">
        <f t="array" ref="AF10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3" s="310" t="str" cm="1">
        <f t="array" ref="AG10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3" s="213"/>
      <c r="AJ1053" s="801">
        <f>_xlfn.MINIFS(Tabla135[Probabilidad residual],Tabla135[Id Riesgo],Tabla135[[#This Row],[Id Riesgo]])</f>
        <v>0</v>
      </c>
      <c r="AK1053" s="801">
        <f>_xlfn.MINIFS(Tabla135[Impacto residual],Tabla135[Id Riesgo],Tabla135[[#This Row],[Id Riesgo]])</f>
        <v>0</v>
      </c>
      <c r="AL1053" s="801"/>
      <c r="AM1053" s="801"/>
      <c r="AN1053" s="213"/>
      <c r="AO1053" s="213"/>
      <c r="AP1053" s="213"/>
      <c r="AQ1053" s="213"/>
      <c r="AR1053" s="213"/>
      <c r="AS1053" s="213"/>
      <c r="AT1053" s="213"/>
      <c r="AU1053" s="213"/>
      <c r="AV1053" s="213"/>
      <c r="AW1053" s="213"/>
      <c r="AX1053" s="213"/>
      <c r="AY1053" s="213"/>
    </row>
    <row r="1054" spans="1:51" ht="14.6" x14ac:dyDescent="0.4">
      <c r="A1054" s="783" t="str">
        <f>Tabla135[[#This Row],[Id Riesgo]]</f>
        <v>RC105</v>
      </c>
      <c r="B1054" s="784" t="str">
        <f>Tabla135[[#This Row],[Riesgo]]</f>
        <v/>
      </c>
      <c r="C1054" s="776" t="b">
        <f>Tabla135[[#This Row],[Identificado en paso 1 y 2?]]</f>
        <v>0</v>
      </c>
      <c r="D1054" s="801" t="str">
        <f>_xlfn.XLOOKUP(Tabla135[[#This Row],[Id Riesgo]],Tabla13[Id Riesgo],Tabla13[Probabilidad],"",1)</f>
        <v/>
      </c>
      <c r="E1054" s="801" t="str">
        <f>IF(C1054=TRUE,_xlfn.XLOOKUP(Tabla135[[#This Row],[Id Riesgo]],Tabla13[Id Riesgo],Tabla13[Porcentaje Impacto],"",1),"")</f>
        <v/>
      </c>
      <c r="F1054" s="290" t="str">
        <f t="shared" si="104"/>
        <v>RC105</v>
      </c>
      <c r="G1054" s="414" t="b">
        <f>_xlfn.XLOOKUP(F1054,Tabla13[Id Riesgo],Tabla13[Registro diligenciado],FALSE,1)</f>
        <v>0</v>
      </c>
      <c r="H1054" s="290" t="str">
        <f>IF(G1054,_xlfn.XLOOKUP(F1054,Tabla6[Id Riesgo],Tabla6[DESCRIPCIÓN DEL RIESGO],FALSE,1),"")</f>
        <v/>
      </c>
      <c r="I1054" s="327" t="str">
        <f>_xlfn.XLOOKUP(Tabla135[[#This Row],[Id Riesgo]],Tabla13[Id Riesgo],Tabla13[Probabilidad])</f>
        <v/>
      </c>
      <c r="J1054" s="327" t="str">
        <f>_xlfn.XLOOKUP(Tabla135[[#This Row],[Id Riesgo]],Tabla13[Id Riesgo],Tabla13[Porcentaje Impacto],"",1)</f>
        <v/>
      </c>
      <c r="K1054" s="311">
        <v>3</v>
      </c>
      <c r="L1054" s="314"/>
      <c r="M1054" s="314"/>
      <c r="N1054" s="314"/>
      <c r="O1054" s="295"/>
      <c r="P1054" s="314"/>
      <c r="Q1054" s="328" t="str">
        <f>_xlfn.TEXTJOIN(" ",TRUE,Tabla135[[#This Row],[Actividad - Acción ¿Qué?
Inicia con verbo]],Tabla135[[#This Row],[Complemento
(Observaciones o desviaciones)]])</f>
        <v/>
      </c>
      <c r="R1054" s="295"/>
      <c r="S1054" s="327" t="str">
        <f>_xlfn.XLOOKUP(Tabla135[[#This Row],[Tipo de control]],Tabla7[Tipo de control],Tabla7[Peso],"",1)</f>
        <v/>
      </c>
      <c r="T1054" s="290" t="str">
        <f>_xlfn.XLOOKUP(Tabla135[[#This Row],[Tipo de control]],Tabla7[Tipo de control],Tabla7[Afectación matriz],"",1)</f>
        <v/>
      </c>
      <c r="U1054" s="295"/>
      <c r="V1054" s="327" t="str">
        <f>_xlfn.XLOOKUP(Tabla135[[#This Row],[Implementación]],Tabla11[Implementación],Tabla11[Peso],"",1)</f>
        <v/>
      </c>
      <c r="W1054" s="295"/>
      <c r="X1054" s="295"/>
      <c r="Y1054" s="295"/>
      <c r="Z1054" s="295"/>
      <c r="AA1054" s="310" t="str">
        <f>IFERROR(Tabla135[[#This Row],[Peso del control]]+Tabla135[[#This Row],[Peso de la implementación]],"")</f>
        <v/>
      </c>
      <c r="AB1054" s="310" t="str" cm="1">
        <f t="array" ref="AB1054">IFERROR(IF(Tabla135[[#This Row],[Registro diligenciado]]=TRUE,_xlfn.IFS(AND(Tabla135[[#This Row],[No. de Control]]=1,Tabla135[[#This Row],[Desplazamiento en la Matriz]]="Probabilidad"),D1054-(D1054*Tabla135[[#This Row],[Valor del control]]),AND(Tabla135[[#This Row],[No. de Control]]&gt;1,Tabla135[[#This Row],[Desplazamiento en la Matriz]]="Probabilidad"),AB1053-(AB1053*Tabla135[[#This Row],[Valor del control]]),AND(Tabla135[[#This Row],[No. de Control]]=1,Tabla135[[#This Row],[Desplazamiento en la Matriz]]="Impacto"),D1054,AND(Tabla135[[#This Row],[No. de Control]]&gt;1,Tabla135[[#This Row],[Desplazamiento en la Matriz]]="Impacto"),AB1053),""),"")</f>
        <v/>
      </c>
      <c r="AC1054" s="310" t="str" cm="1">
        <f t="array" ref="AC1054">IFERROR(IF(Tabla135[[#This Row],[Registro diligenciado]]=TRUE,_xlfn.IFS(AND(Tabla135[[#This Row],[No. de Control]]=1,Tabla135[[#This Row],[Desplazamiento en la Matriz]]="Impacto"),E1054-(E1054*Tabla135[[#This Row],[Valor del control]]),AND(Tabla135[[#This Row],[No. de Control]]&gt;1,Tabla135[[#This Row],[Desplazamiento en la Matriz]]="Impacto"),AC1053-(AC1053*Tabla135[[#This Row],[Valor del control]]),AND(Tabla135[[#This Row],[No. de Control]]=1,Tabla135[[#This Row],[Desplazamiento en la Matriz]]="Probabilidad"),E1054,AND(Tabla135[[#This Row],[No. de Control]]&gt;1,Tabla135[[#This Row],[Desplazamiento en la Matriz]]="Probabilidad"),AC1053),""),"")</f>
        <v/>
      </c>
      <c r="AD1054" s="310">
        <f>IFERROR(_xlfn.MINIFS(Tabla135[Probabilidad residual],Tabla135[Id Riesgo],Tabla135[[#This Row],[Id Riesgo]]),"")</f>
        <v>0</v>
      </c>
      <c r="AE1054" s="310">
        <f>IFERROR(_xlfn.MINIFS(Tabla135[Impacto residual],Tabla135[Id Riesgo],Tabla135[[#This Row],[Id Riesgo]]),"")</f>
        <v>0</v>
      </c>
      <c r="AF1054" s="310" t="str" cm="1">
        <f t="array" ref="AF10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4" s="310" t="str" cm="1">
        <f t="array" ref="AG10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4" s="213"/>
      <c r="AJ1054" s="801">
        <f>_xlfn.MINIFS(Tabla135[Probabilidad residual],Tabla135[Id Riesgo],Tabla135[[#This Row],[Id Riesgo]])</f>
        <v>0</v>
      </c>
      <c r="AK1054" s="801">
        <f>_xlfn.MINIFS(Tabla135[Impacto residual],Tabla135[Id Riesgo],Tabla135[[#This Row],[Id Riesgo]])</f>
        <v>0</v>
      </c>
      <c r="AL1054" s="801"/>
      <c r="AM1054" s="801"/>
      <c r="AN1054" s="213"/>
      <c r="AO1054" s="213"/>
      <c r="AP1054" s="213"/>
      <c r="AQ1054" s="213"/>
      <c r="AR1054" s="213"/>
      <c r="AS1054" s="213"/>
      <c r="AT1054" s="213"/>
      <c r="AU1054" s="213"/>
      <c r="AV1054" s="213"/>
      <c r="AW1054" s="213"/>
      <c r="AX1054" s="213"/>
      <c r="AY1054" s="213"/>
    </row>
    <row r="1055" spans="1:51" ht="14.6" x14ac:dyDescent="0.4">
      <c r="A1055" s="783" t="str">
        <f>Tabla135[[#This Row],[Id Riesgo]]</f>
        <v>RC105</v>
      </c>
      <c r="B1055" s="784" t="str">
        <f>Tabla135[[#This Row],[Riesgo]]</f>
        <v/>
      </c>
      <c r="C1055" s="776" t="b">
        <f>Tabla135[[#This Row],[Identificado en paso 1 y 2?]]</f>
        <v>0</v>
      </c>
      <c r="D1055" s="801" t="str">
        <f>_xlfn.XLOOKUP(Tabla135[[#This Row],[Id Riesgo]],Tabla13[Id Riesgo],Tabla13[Probabilidad],"",1)</f>
        <v/>
      </c>
      <c r="E1055" s="801" t="str">
        <f>IF(C1055=TRUE,_xlfn.XLOOKUP(Tabla135[[#This Row],[Id Riesgo]],Tabla13[Id Riesgo],Tabla13[Porcentaje Impacto],"",1),"")</f>
        <v/>
      </c>
      <c r="F1055" s="290" t="str">
        <f t="shared" si="104"/>
        <v>RC105</v>
      </c>
      <c r="G1055" s="414" t="b">
        <f>_xlfn.XLOOKUP(F1055,Tabla13[Id Riesgo],Tabla13[Registro diligenciado],FALSE,1)</f>
        <v>0</v>
      </c>
      <c r="H1055" s="290" t="str">
        <f>IF(G1055,_xlfn.XLOOKUP(F1055,Tabla6[Id Riesgo],Tabla6[DESCRIPCIÓN DEL RIESGO],FALSE,1),"")</f>
        <v/>
      </c>
      <c r="I1055" s="327" t="str">
        <f>_xlfn.XLOOKUP(Tabla135[[#This Row],[Id Riesgo]],Tabla13[Id Riesgo],Tabla13[Probabilidad])</f>
        <v/>
      </c>
      <c r="J1055" s="327" t="str">
        <f>_xlfn.XLOOKUP(Tabla135[[#This Row],[Id Riesgo]],Tabla13[Id Riesgo],Tabla13[Porcentaje Impacto],"",1)</f>
        <v/>
      </c>
      <c r="K1055" s="311">
        <v>4</v>
      </c>
      <c r="L1055" s="314"/>
      <c r="M1055" s="314"/>
      <c r="N1055" s="314"/>
      <c r="O1055" s="295"/>
      <c r="P1055" s="314"/>
      <c r="Q1055" s="328" t="str">
        <f>_xlfn.TEXTJOIN(" ",TRUE,Tabla135[[#This Row],[Actividad - Acción ¿Qué?
Inicia con verbo]],Tabla135[[#This Row],[Complemento
(Observaciones o desviaciones)]])</f>
        <v/>
      </c>
      <c r="R1055" s="295"/>
      <c r="S1055" s="327" t="str">
        <f>_xlfn.XLOOKUP(Tabla135[[#This Row],[Tipo de control]],Tabla7[Tipo de control],Tabla7[Peso],"",1)</f>
        <v/>
      </c>
      <c r="T1055" s="290" t="str">
        <f>_xlfn.XLOOKUP(Tabla135[[#This Row],[Tipo de control]],Tabla7[Tipo de control],Tabla7[Afectación matriz],"",1)</f>
        <v/>
      </c>
      <c r="U1055" s="295"/>
      <c r="V1055" s="327" t="str">
        <f>_xlfn.XLOOKUP(Tabla135[[#This Row],[Implementación]],Tabla11[Implementación],Tabla11[Peso],"",1)</f>
        <v/>
      </c>
      <c r="W1055" s="295"/>
      <c r="X1055" s="295"/>
      <c r="Y1055" s="295"/>
      <c r="Z1055" s="295"/>
      <c r="AA1055" s="310" t="str">
        <f>IFERROR(Tabla135[[#This Row],[Peso del control]]+Tabla135[[#This Row],[Peso de la implementación]],"")</f>
        <v/>
      </c>
      <c r="AB1055" s="310" t="str" cm="1">
        <f t="array" ref="AB1055">IFERROR(IF(Tabla135[[#This Row],[Registro diligenciado]]=TRUE,_xlfn.IFS(AND(Tabla135[[#This Row],[No. de Control]]=1,Tabla135[[#This Row],[Desplazamiento en la Matriz]]="Probabilidad"),D1055-(D1055*Tabla135[[#This Row],[Valor del control]]),AND(Tabla135[[#This Row],[No. de Control]]&gt;1,Tabla135[[#This Row],[Desplazamiento en la Matriz]]="Probabilidad"),AB1054-(AB1054*Tabla135[[#This Row],[Valor del control]]),AND(Tabla135[[#This Row],[No. de Control]]=1,Tabla135[[#This Row],[Desplazamiento en la Matriz]]="Impacto"),D1055,AND(Tabla135[[#This Row],[No. de Control]]&gt;1,Tabla135[[#This Row],[Desplazamiento en la Matriz]]="Impacto"),AB1054),""),"")</f>
        <v/>
      </c>
      <c r="AC1055" s="310" t="str" cm="1">
        <f t="array" ref="AC1055">IFERROR(IF(Tabla135[[#This Row],[Registro diligenciado]]=TRUE,_xlfn.IFS(AND(Tabla135[[#This Row],[No. de Control]]=1,Tabla135[[#This Row],[Desplazamiento en la Matriz]]="Impacto"),E1055-(E1055*Tabla135[[#This Row],[Valor del control]]),AND(Tabla135[[#This Row],[No. de Control]]&gt;1,Tabla135[[#This Row],[Desplazamiento en la Matriz]]="Impacto"),AC1054-(AC1054*Tabla135[[#This Row],[Valor del control]]),AND(Tabla135[[#This Row],[No. de Control]]=1,Tabla135[[#This Row],[Desplazamiento en la Matriz]]="Probabilidad"),E1055,AND(Tabla135[[#This Row],[No. de Control]]&gt;1,Tabla135[[#This Row],[Desplazamiento en la Matriz]]="Probabilidad"),AC1054),""),"")</f>
        <v/>
      </c>
      <c r="AD1055" s="310">
        <f>IFERROR(_xlfn.MINIFS(Tabla135[Probabilidad residual],Tabla135[Id Riesgo],Tabla135[[#This Row],[Id Riesgo]]),"")</f>
        <v>0</v>
      </c>
      <c r="AE1055" s="310">
        <f>IFERROR(_xlfn.MINIFS(Tabla135[Impacto residual],Tabla135[Id Riesgo],Tabla135[[#This Row],[Id Riesgo]]),"")</f>
        <v>0</v>
      </c>
      <c r="AF1055" s="310" t="str" cm="1">
        <f t="array" ref="AF10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5" s="310" t="str" cm="1">
        <f t="array" ref="AG10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5" s="213"/>
      <c r="AJ1055" s="801">
        <f>_xlfn.MINIFS(Tabla135[Probabilidad residual],Tabla135[Id Riesgo],Tabla135[[#This Row],[Id Riesgo]])</f>
        <v>0</v>
      </c>
      <c r="AK1055" s="801">
        <f>_xlfn.MINIFS(Tabla135[Impacto residual],Tabla135[Id Riesgo],Tabla135[[#This Row],[Id Riesgo]])</f>
        <v>0</v>
      </c>
      <c r="AL1055" s="801"/>
      <c r="AM1055" s="801"/>
      <c r="AN1055" s="213"/>
      <c r="AO1055" s="213"/>
      <c r="AP1055" s="213"/>
      <c r="AQ1055" s="213"/>
      <c r="AR1055" s="213"/>
      <c r="AS1055" s="213"/>
      <c r="AT1055" s="213"/>
      <c r="AU1055" s="213"/>
      <c r="AV1055" s="213"/>
      <c r="AW1055" s="213"/>
      <c r="AX1055" s="213"/>
      <c r="AY1055" s="213"/>
    </row>
    <row r="1056" spans="1:51" ht="14.6" x14ac:dyDescent="0.4">
      <c r="A1056" s="783" t="str">
        <f>Tabla135[[#This Row],[Id Riesgo]]</f>
        <v>RC105</v>
      </c>
      <c r="B1056" s="784" t="str">
        <f>Tabla135[[#This Row],[Riesgo]]</f>
        <v/>
      </c>
      <c r="C1056" s="776" t="b">
        <f>Tabla135[[#This Row],[Identificado en paso 1 y 2?]]</f>
        <v>0</v>
      </c>
      <c r="D1056" s="801" t="str">
        <f>_xlfn.XLOOKUP(Tabla135[[#This Row],[Id Riesgo]],Tabla13[Id Riesgo],Tabla13[Probabilidad],"",1)</f>
        <v/>
      </c>
      <c r="E1056" s="801" t="str">
        <f>IF(C1056=TRUE,_xlfn.XLOOKUP(Tabla135[[#This Row],[Id Riesgo]],Tabla13[Id Riesgo],Tabla13[Porcentaje Impacto],"",1),"")</f>
        <v/>
      </c>
      <c r="F1056" s="290" t="str">
        <f t="shared" si="104"/>
        <v>RC105</v>
      </c>
      <c r="G1056" s="414" t="b">
        <f>_xlfn.XLOOKUP(F1056,Tabla13[Id Riesgo],Tabla13[Registro diligenciado],FALSE,1)</f>
        <v>0</v>
      </c>
      <c r="H1056" s="290" t="str">
        <f>IF(G1056,_xlfn.XLOOKUP(F1056,Tabla6[Id Riesgo],Tabla6[DESCRIPCIÓN DEL RIESGO],FALSE,1),"")</f>
        <v/>
      </c>
      <c r="I1056" s="327" t="str">
        <f>_xlfn.XLOOKUP(Tabla135[[#This Row],[Id Riesgo]],Tabla13[Id Riesgo],Tabla13[Probabilidad])</f>
        <v/>
      </c>
      <c r="J1056" s="327" t="str">
        <f>_xlfn.XLOOKUP(Tabla135[[#This Row],[Id Riesgo]],Tabla13[Id Riesgo],Tabla13[Porcentaje Impacto],"",1)</f>
        <v/>
      </c>
      <c r="K1056" s="311">
        <v>5</v>
      </c>
      <c r="L1056" s="314"/>
      <c r="M1056" s="314"/>
      <c r="N1056" s="314"/>
      <c r="O1056" s="295"/>
      <c r="P1056" s="314"/>
      <c r="Q1056" s="328" t="str">
        <f>_xlfn.TEXTJOIN(" ",TRUE,Tabla135[[#This Row],[Actividad - Acción ¿Qué?
Inicia con verbo]],Tabla135[[#This Row],[Complemento
(Observaciones o desviaciones)]])</f>
        <v/>
      </c>
      <c r="R1056" s="295"/>
      <c r="S1056" s="327" t="str">
        <f>_xlfn.XLOOKUP(Tabla135[[#This Row],[Tipo de control]],Tabla7[Tipo de control],Tabla7[Peso],"",1)</f>
        <v/>
      </c>
      <c r="T1056" s="290" t="str">
        <f>_xlfn.XLOOKUP(Tabla135[[#This Row],[Tipo de control]],Tabla7[Tipo de control],Tabla7[Afectación matriz],"",1)</f>
        <v/>
      </c>
      <c r="U1056" s="295"/>
      <c r="V1056" s="327" t="str">
        <f>_xlfn.XLOOKUP(Tabla135[[#This Row],[Implementación]],Tabla11[Implementación],Tabla11[Peso],"",1)</f>
        <v/>
      </c>
      <c r="W1056" s="295"/>
      <c r="X1056" s="295"/>
      <c r="Y1056" s="295"/>
      <c r="Z1056" s="295"/>
      <c r="AA1056" s="310" t="str">
        <f>IFERROR(Tabla135[[#This Row],[Peso del control]]+Tabla135[[#This Row],[Peso de la implementación]],"")</f>
        <v/>
      </c>
      <c r="AB1056" s="310" t="str" cm="1">
        <f t="array" ref="AB1056">IFERROR(IF(Tabla135[[#This Row],[Registro diligenciado]]=TRUE,_xlfn.IFS(AND(Tabla135[[#This Row],[No. de Control]]=1,Tabla135[[#This Row],[Desplazamiento en la Matriz]]="Probabilidad"),D1056-(D1056*Tabla135[[#This Row],[Valor del control]]),AND(Tabla135[[#This Row],[No. de Control]]&gt;1,Tabla135[[#This Row],[Desplazamiento en la Matriz]]="Probabilidad"),AB1055-(AB1055*Tabla135[[#This Row],[Valor del control]]),AND(Tabla135[[#This Row],[No. de Control]]=1,Tabla135[[#This Row],[Desplazamiento en la Matriz]]="Impacto"),D1056,AND(Tabla135[[#This Row],[No. de Control]]&gt;1,Tabla135[[#This Row],[Desplazamiento en la Matriz]]="Impacto"),AB1055),""),"")</f>
        <v/>
      </c>
      <c r="AC1056" s="310" t="str" cm="1">
        <f t="array" ref="AC1056">IFERROR(IF(Tabla135[[#This Row],[Registro diligenciado]]=TRUE,_xlfn.IFS(AND(Tabla135[[#This Row],[No. de Control]]=1,Tabla135[[#This Row],[Desplazamiento en la Matriz]]="Impacto"),E1056-(E1056*Tabla135[[#This Row],[Valor del control]]),AND(Tabla135[[#This Row],[No. de Control]]&gt;1,Tabla135[[#This Row],[Desplazamiento en la Matriz]]="Impacto"),AC1055-(AC1055*Tabla135[[#This Row],[Valor del control]]),AND(Tabla135[[#This Row],[No. de Control]]=1,Tabla135[[#This Row],[Desplazamiento en la Matriz]]="Probabilidad"),E1056,AND(Tabla135[[#This Row],[No. de Control]]&gt;1,Tabla135[[#This Row],[Desplazamiento en la Matriz]]="Probabilidad"),AC1055),""),"")</f>
        <v/>
      </c>
      <c r="AD1056" s="310">
        <f>IFERROR(_xlfn.MINIFS(Tabla135[Probabilidad residual],Tabla135[Id Riesgo],Tabla135[[#This Row],[Id Riesgo]]),"")</f>
        <v>0</v>
      </c>
      <c r="AE1056" s="310">
        <f>IFERROR(_xlfn.MINIFS(Tabla135[Impacto residual],Tabla135[Id Riesgo],Tabla135[[#This Row],[Id Riesgo]]),"")</f>
        <v>0</v>
      </c>
      <c r="AF1056" s="310" t="str" cm="1">
        <f t="array" ref="AF10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6" s="310" t="str" cm="1">
        <f t="array" ref="AG10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6" s="213"/>
      <c r="AJ1056" s="801">
        <f>_xlfn.MINIFS(Tabla135[Probabilidad residual],Tabla135[Id Riesgo],Tabla135[[#This Row],[Id Riesgo]])</f>
        <v>0</v>
      </c>
      <c r="AK1056" s="801">
        <f>_xlfn.MINIFS(Tabla135[Impacto residual],Tabla135[Id Riesgo],Tabla135[[#This Row],[Id Riesgo]])</f>
        <v>0</v>
      </c>
      <c r="AL1056" s="801"/>
      <c r="AM1056" s="801"/>
      <c r="AN1056" s="213"/>
      <c r="AO1056" s="213"/>
      <c r="AP1056" s="213"/>
      <c r="AQ1056" s="213"/>
      <c r="AR1056" s="213"/>
      <c r="AS1056" s="213"/>
      <c r="AT1056" s="213"/>
      <c r="AU1056" s="213"/>
      <c r="AV1056" s="213"/>
      <c r="AW1056" s="213"/>
      <c r="AX1056" s="213"/>
      <c r="AY1056" s="213"/>
    </row>
    <row r="1057" spans="1:51" ht="14.6" x14ac:dyDescent="0.4">
      <c r="A1057" s="783" t="str">
        <f>Tabla135[[#This Row],[Id Riesgo]]</f>
        <v>RC105</v>
      </c>
      <c r="B1057" s="784" t="str">
        <f>Tabla135[[#This Row],[Riesgo]]</f>
        <v/>
      </c>
      <c r="C1057" s="776" t="b">
        <f>Tabla135[[#This Row],[Identificado en paso 1 y 2?]]</f>
        <v>0</v>
      </c>
      <c r="D1057" s="801" t="str">
        <f>_xlfn.XLOOKUP(Tabla135[[#This Row],[Id Riesgo]],Tabla13[Id Riesgo],Tabla13[Probabilidad],"",1)</f>
        <v/>
      </c>
      <c r="E1057" s="801" t="str">
        <f>IF(C1057=TRUE,_xlfn.XLOOKUP(Tabla135[[#This Row],[Id Riesgo]],Tabla13[Id Riesgo],Tabla13[Porcentaje Impacto],"",1),"")</f>
        <v/>
      </c>
      <c r="F1057" s="290" t="str">
        <f t="shared" si="104"/>
        <v>RC105</v>
      </c>
      <c r="G1057" s="414" t="b">
        <f>_xlfn.XLOOKUP(F1057,Tabla13[Id Riesgo],Tabla13[Registro diligenciado],FALSE,1)</f>
        <v>0</v>
      </c>
      <c r="H1057" s="290" t="str">
        <f>IF(G1057,_xlfn.XLOOKUP(F1057,Tabla6[Id Riesgo],Tabla6[DESCRIPCIÓN DEL RIESGO],FALSE,1),"")</f>
        <v/>
      </c>
      <c r="I1057" s="327" t="str">
        <f>_xlfn.XLOOKUP(Tabla135[[#This Row],[Id Riesgo]],Tabla13[Id Riesgo],Tabla13[Probabilidad])</f>
        <v/>
      </c>
      <c r="J1057" s="327" t="str">
        <f>_xlfn.XLOOKUP(Tabla135[[#This Row],[Id Riesgo]],Tabla13[Id Riesgo],Tabla13[Porcentaje Impacto],"",1)</f>
        <v/>
      </c>
      <c r="K1057" s="311">
        <v>6</v>
      </c>
      <c r="L1057" s="314"/>
      <c r="M1057" s="314"/>
      <c r="N1057" s="314"/>
      <c r="O1057" s="295"/>
      <c r="P1057" s="314"/>
      <c r="Q1057" s="328" t="str">
        <f>_xlfn.TEXTJOIN(" ",TRUE,Tabla135[[#This Row],[Actividad - Acción ¿Qué?
Inicia con verbo]],Tabla135[[#This Row],[Complemento
(Observaciones o desviaciones)]])</f>
        <v/>
      </c>
      <c r="R1057" s="295"/>
      <c r="S1057" s="327" t="str">
        <f>_xlfn.XLOOKUP(Tabla135[[#This Row],[Tipo de control]],Tabla7[Tipo de control],Tabla7[Peso],"",1)</f>
        <v/>
      </c>
      <c r="T1057" s="290" t="str">
        <f>_xlfn.XLOOKUP(Tabla135[[#This Row],[Tipo de control]],Tabla7[Tipo de control],Tabla7[Afectación matriz],"",1)</f>
        <v/>
      </c>
      <c r="U1057" s="295"/>
      <c r="V1057" s="327" t="str">
        <f>_xlfn.XLOOKUP(Tabla135[[#This Row],[Implementación]],Tabla11[Implementación],Tabla11[Peso],"",1)</f>
        <v/>
      </c>
      <c r="W1057" s="295"/>
      <c r="X1057" s="295"/>
      <c r="Y1057" s="295"/>
      <c r="Z1057" s="295"/>
      <c r="AA1057" s="310" t="str">
        <f>IFERROR(Tabla135[[#This Row],[Peso del control]]+Tabla135[[#This Row],[Peso de la implementación]],"")</f>
        <v/>
      </c>
      <c r="AB1057" s="310" t="str" cm="1">
        <f t="array" ref="AB1057">IFERROR(IF(Tabla135[[#This Row],[Registro diligenciado]]=TRUE,_xlfn.IFS(AND(Tabla135[[#This Row],[No. de Control]]=1,Tabla135[[#This Row],[Desplazamiento en la Matriz]]="Probabilidad"),D1057-(D1057*Tabla135[[#This Row],[Valor del control]]),AND(Tabla135[[#This Row],[No. de Control]]&gt;1,Tabla135[[#This Row],[Desplazamiento en la Matriz]]="Probabilidad"),AB1056-(AB1056*Tabla135[[#This Row],[Valor del control]]),AND(Tabla135[[#This Row],[No. de Control]]=1,Tabla135[[#This Row],[Desplazamiento en la Matriz]]="Impacto"),D1057,AND(Tabla135[[#This Row],[No. de Control]]&gt;1,Tabla135[[#This Row],[Desplazamiento en la Matriz]]="Impacto"),AB1056),""),"")</f>
        <v/>
      </c>
      <c r="AC1057" s="310" t="str" cm="1">
        <f t="array" ref="AC1057">IFERROR(IF(Tabla135[[#This Row],[Registro diligenciado]]=TRUE,_xlfn.IFS(AND(Tabla135[[#This Row],[No. de Control]]=1,Tabla135[[#This Row],[Desplazamiento en la Matriz]]="Impacto"),E1057-(E1057*Tabla135[[#This Row],[Valor del control]]),AND(Tabla135[[#This Row],[No. de Control]]&gt;1,Tabla135[[#This Row],[Desplazamiento en la Matriz]]="Impacto"),AC1056-(AC1056*Tabla135[[#This Row],[Valor del control]]),AND(Tabla135[[#This Row],[No. de Control]]=1,Tabla135[[#This Row],[Desplazamiento en la Matriz]]="Probabilidad"),E1057,AND(Tabla135[[#This Row],[No. de Control]]&gt;1,Tabla135[[#This Row],[Desplazamiento en la Matriz]]="Probabilidad"),AC1056),""),"")</f>
        <v/>
      </c>
      <c r="AD1057" s="310">
        <f>IFERROR(_xlfn.MINIFS(Tabla135[Probabilidad residual],Tabla135[Id Riesgo],Tabla135[[#This Row],[Id Riesgo]]),"")</f>
        <v>0</v>
      </c>
      <c r="AE1057" s="310">
        <f>IFERROR(_xlfn.MINIFS(Tabla135[Impacto residual],Tabla135[Id Riesgo],Tabla135[[#This Row],[Id Riesgo]]),"")</f>
        <v>0</v>
      </c>
      <c r="AF1057" s="310" t="str" cm="1">
        <f t="array" ref="AF10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7" s="310" t="str" cm="1">
        <f t="array" ref="AG10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7" s="213"/>
      <c r="AJ1057" s="801">
        <f>_xlfn.MINIFS(Tabla135[Probabilidad residual],Tabla135[Id Riesgo],Tabla135[[#This Row],[Id Riesgo]])</f>
        <v>0</v>
      </c>
      <c r="AK1057" s="801">
        <f>_xlfn.MINIFS(Tabla135[Impacto residual],Tabla135[Id Riesgo],Tabla135[[#This Row],[Id Riesgo]])</f>
        <v>0</v>
      </c>
      <c r="AL1057" s="801"/>
      <c r="AM1057" s="801"/>
      <c r="AN1057" s="213"/>
      <c r="AO1057" s="213"/>
      <c r="AP1057" s="213"/>
      <c r="AQ1057" s="213"/>
      <c r="AR1057" s="213"/>
      <c r="AS1057" s="213"/>
      <c r="AT1057" s="213"/>
      <c r="AU1057" s="213"/>
      <c r="AV1057" s="213"/>
      <c r="AW1057" s="213"/>
      <c r="AX1057" s="213"/>
      <c r="AY1057" s="213"/>
    </row>
    <row r="1058" spans="1:51" ht="14.6" x14ac:dyDescent="0.4">
      <c r="A1058" s="783" t="str">
        <f>Tabla135[[#This Row],[Id Riesgo]]</f>
        <v>RC105</v>
      </c>
      <c r="B1058" s="784" t="str">
        <f>Tabla135[[#This Row],[Riesgo]]</f>
        <v/>
      </c>
      <c r="C1058" s="776" t="b">
        <f>Tabla135[[#This Row],[Identificado en paso 1 y 2?]]</f>
        <v>0</v>
      </c>
      <c r="D1058" s="801" t="str">
        <f>_xlfn.XLOOKUP(Tabla135[[#This Row],[Id Riesgo]],Tabla13[Id Riesgo],Tabla13[Probabilidad],"",1)</f>
        <v/>
      </c>
      <c r="E1058" s="801" t="str">
        <f>IF(C1058=TRUE,_xlfn.XLOOKUP(Tabla135[[#This Row],[Id Riesgo]],Tabla13[Id Riesgo],Tabla13[Porcentaje Impacto],"",1),"")</f>
        <v/>
      </c>
      <c r="F1058" s="290" t="str">
        <f t="shared" si="104"/>
        <v>RC105</v>
      </c>
      <c r="G1058" s="414" t="b">
        <f>_xlfn.XLOOKUP(F1058,Tabla13[Id Riesgo],Tabla13[Registro diligenciado],FALSE,1)</f>
        <v>0</v>
      </c>
      <c r="H1058" s="290" t="str">
        <f>IF(G1058,_xlfn.XLOOKUP(F1058,Tabla6[Id Riesgo],Tabla6[DESCRIPCIÓN DEL RIESGO],FALSE,1),"")</f>
        <v/>
      </c>
      <c r="I1058" s="327" t="str">
        <f>_xlfn.XLOOKUP(Tabla135[[#This Row],[Id Riesgo]],Tabla13[Id Riesgo],Tabla13[Probabilidad])</f>
        <v/>
      </c>
      <c r="J1058" s="327" t="str">
        <f>_xlfn.XLOOKUP(Tabla135[[#This Row],[Id Riesgo]],Tabla13[Id Riesgo],Tabla13[Porcentaje Impacto],"",1)</f>
        <v/>
      </c>
      <c r="K1058" s="311">
        <v>7</v>
      </c>
      <c r="L1058" s="314"/>
      <c r="M1058" s="314"/>
      <c r="N1058" s="314"/>
      <c r="O1058" s="295"/>
      <c r="P1058" s="314"/>
      <c r="Q1058" s="328" t="str">
        <f>_xlfn.TEXTJOIN(" ",TRUE,Tabla135[[#This Row],[Actividad - Acción ¿Qué?
Inicia con verbo]],Tabla135[[#This Row],[Complemento
(Observaciones o desviaciones)]])</f>
        <v/>
      </c>
      <c r="R1058" s="295"/>
      <c r="S1058" s="327" t="str">
        <f>_xlfn.XLOOKUP(Tabla135[[#This Row],[Tipo de control]],Tabla7[Tipo de control],Tabla7[Peso],"",1)</f>
        <v/>
      </c>
      <c r="T1058" s="290" t="str">
        <f>_xlfn.XLOOKUP(Tabla135[[#This Row],[Tipo de control]],Tabla7[Tipo de control],Tabla7[Afectación matriz],"",1)</f>
        <v/>
      </c>
      <c r="U1058" s="295"/>
      <c r="V1058" s="327" t="str">
        <f>_xlfn.XLOOKUP(Tabla135[[#This Row],[Implementación]],Tabla11[Implementación],Tabla11[Peso],"",1)</f>
        <v/>
      </c>
      <c r="W1058" s="295"/>
      <c r="X1058" s="295"/>
      <c r="Y1058" s="295"/>
      <c r="Z1058" s="295"/>
      <c r="AA1058" s="310" t="str">
        <f>IFERROR(Tabla135[[#This Row],[Peso del control]]+Tabla135[[#This Row],[Peso de la implementación]],"")</f>
        <v/>
      </c>
      <c r="AB1058" s="310" t="str" cm="1">
        <f t="array" ref="AB1058">IFERROR(IF(Tabla135[[#This Row],[Registro diligenciado]]=TRUE,_xlfn.IFS(AND(Tabla135[[#This Row],[No. de Control]]=1,Tabla135[[#This Row],[Desplazamiento en la Matriz]]="Probabilidad"),D1058-(D1058*Tabla135[[#This Row],[Valor del control]]),AND(Tabla135[[#This Row],[No. de Control]]&gt;1,Tabla135[[#This Row],[Desplazamiento en la Matriz]]="Probabilidad"),AB1057-(AB1057*Tabla135[[#This Row],[Valor del control]]),AND(Tabla135[[#This Row],[No. de Control]]=1,Tabla135[[#This Row],[Desplazamiento en la Matriz]]="Impacto"),D1058,AND(Tabla135[[#This Row],[No. de Control]]&gt;1,Tabla135[[#This Row],[Desplazamiento en la Matriz]]="Impacto"),AB1057),""),"")</f>
        <v/>
      </c>
      <c r="AC1058" s="310" t="str" cm="1">
        <f t="array" ref="AC1058">IFERROR(IF(Tabla135[[#This Row],[Registro diligenciado]]=TRUE,_xlfn.IFS(AND(Tabla135[[#This Row],[No. de Control]]=1,Tabla135[[#This Row],[Desplazamiento en la Matriz]]="Impacto"),E1058-(E1058*Tabla135[[#This Row],[Valor del control]]),AND(Tabla135[[#This Row],[No. de Control]]&gt;1,Tabla135[[#This Row],[Desplazamiento en la Matriz]]="Impacto"),AC1057-(AC1057*Tabla135[[#This Row],[Valor del control]]),AND(Tabla135[[#This Row],[No. de Control]]=1,Tabla135[[#This Row],[Desplazamiento en la Matriz]]="Probabilidad"),E1058,AND(Tabla135[[#This Row],[No. de Control]]&gt;1,Tabla135[[#This Row],[Desplazamiento en la Matriz]]="Probabilidad"),AC1057),""),"")</f>
        <v/>
      </c>
      <c r="AD1058" s="310">
        <f>IFERROR(_xlfn.MINIFS(Tabla135[Probabilidad residual],Tabla135[Id Riesgo],Tabla135[[#This Row],[Id Riesgo]]),"")</f>
        <v>0</v>
      </c>
      <c r="AE1058" s="310">
        <f>IFERROR(_xlfn.MINIFS(Tabla135[Impacto residual],Tabla135[Id Riesgo],Tabla135[[#This Row],[Id Riesgo]]),"")</f>
        <v>0</v>
      </c>
      <c r="AF1058" s="310" t="str" cm="1">
        <f t="array" ref="AF10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8" s="310" t="str" cm="1">
        <f t="array" ref="AG10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8" s="213"/>
      <c r="AJ1058" s="801">
        <f>_xlfn.MINIFS(Tabla135[Probabilidad residual],Tabla135[Id Riesgo],Tabla135[[#This Row],[Id Riesgo]])</f>
        <v>0</v>
      </c>
      <c r="AK1058" s="801">
        <f>_xlfn.MINIFS(Tabla135[Impacto residual],Tabla135[Id Riesgo],Tabla135[[#This Row],[Id Riesgo]])</f>
        <v>0</v>
      </c>
      <c r="AL1058" s="801"/>
      <c r="AM1058" s="801"/>
      <c r="AN1058" s="213"/>
      <c r="AO1058" s="213"/>
      <c r="AP1058" s="213"/>
      <c r="AQ1058" s="213"/>
      <c r="AR1058" s="213"/>
      <c r="AS1058" s="213"/>
      <c r="AT1058" s="213"/>
      <c r="AU1058" s="213"/>
      <c r="AV1058" s="213"/>
      <c r="AW1058" s="213"/>
      <c r="AX1058" s="213"/>
      <c r="AY1058" s="213"/>
    </row>
    <row r="1059" spans="1:51" ht="14.6" x14ac:dyDescent="0.4">
      <c r="A1059" s="783" t="str">
        <f>Tabla135[[#This Row],[Id Riesgo]]</f>
        <v>RC105</v>
      </c>
      <c r="B1059" s="784" t="str">
        <f>Tabla135[[#This Row],[Riesgo]]</f>
        <v/>
      </c>
      <c r="C1059" s="776" t="b">
        <f>Tabla135[[#This Row],[Identificado en paso 1 y 2?]]</f>
        <v>0</v>
      </c>
      <c r="D1059" s="801" t="str">
        <f>_xlfn.XLOOKUP(Tabla135[[#This Row],[Id Riesgo]],Tabla13[Id Riesgo],Tabla13[Probabilidad],"",1)</f>
        <v/>
      </c>
      <c r="E1059" s="801" t="str">
        <f>IF(C1059=TRUE,_xlfn.XLOOKUP(Tabla135[[#This Row],[Id Riesgo]],Tabla13[Id Riesgo],Tabla13[Porcentaje Impacto],"",1),"")</f>
        <v/>
      </c>
      <c r="F1059" s="290" t="str">
        <f t="shared" si="104"/>
        <v>RC105</v>
      </c>
      <c r="G1059" s="414" t="b">
        <f>_xlfn.XLOOKUP(F1059,Tabla13[Id Riesgo],Tabla13[Registro diligenciado],FALSE,1)</f>
        <v>0</v>
      </c>
      <c r="H1059" s="290" t="str">
        <f>IF(G1059,_xlfn.XLOOKUP(F1059,Tabla6[Id Riesgo],Tabla6[DESCRIPCIÓN DEL RIESGO],FALSE,1),"")</f>
        <v/>
      </c>
      <c r="I1059" s="327" t="str">
        <f>_xlfn.XLOOKUP(Tabla135[[#This Row],[Id Riesgo]],Tabla13[Id Riesgo],Tabla13[Probabilidad])</f>
        <v/>
      </c>
      <c r="J1059" s="327" t="str">
        <f>_xlfn.XLOOKUP(Tabla135[[#This Row],[Id Riesgo]],Tabla13[Id Riesgo],Tabla13[Porcentaje Impacto],"",1)</f>
        <v/>
      </c>
      <c r="K1059" s="311">
        <v>8</v>
      </c>
      <c r="L1059" s="314"/>
      <c r="M1059" s="314"/>
      <c r="N1059" s="314"/>
      <c r="O1059" s="295"/>
      <c r="P1059" s="314"/>
      <c r="Q1059" s="328" t="str">
        <f>_xlfn.TEXTJOIN(" ",TRUE,Tabla135[[#This Row],[Actividad - Acción ¿Qué?
Inicia con verbo]],Tabla135[[#This Row],[Complemento
(Observaciones o desviaciones)]])</f>
        <v/>
      </c>
      <c r="R1059" s="295"/>
      <c r="S1059" s="327" t="str">
        <f>_xlfn.XLOOKUP(Tabla135[[#This Row],[Tipo de control]],Tabla7[Tipo de control],Tabla7[Peso],"",1)</f>
        <v/>
      </c>
      <c r="T1059" s="290" t="str">
        <f>_xlfn.XLOOKUP(Tabla135[[#This Row],[Tipo de control]],Tabla7[Tipo de control],Tabla7[Afectación matriz],"",1)</f>
        <v/>
      </c>
      <c r="U1059" s="295"/>
      <c r="V1059" s="327" t="str">
        <f>_xlfn.XLOOKUP(Tabla135[[#This Row],[Implementación]],Tabla11[Implementación],Tabla11[Peso],"",1)</f>
        <v/>
      </c>
      <c r="W1059" s="295"/>
      <c r="X1059" s="295"/>
      <c r="Y1059" s="295"/>
      <c r="Z1059" s="295"/>
      <c r="AA1059" s="310" t="str">
        <f>IFERROR(Tabla135[[#This Row],[Peso del control]]+Tabla135[[#This Row],[Peso de la implementación]],"")</f>
        <v/>
      </c>
      <c r="AB1059" s="310" t="str" cm="1">
        <f t="array" ref="AB1059">IFERROR(IF(Tabla135[[#This Row],[Registro diligenciado]]=TRUE,_xlfn.IFS(AND(Tabla135[[#This Row],[No. de Control]]=1,Tabla135[[#This Row],[Desplazamiento en la Matriz]]="Probabilidad"),D1059-(D1059*Tabla135[[#This Row],[Valor del control]]),AND(Tabla135[[#This Row],[No. de Control]]&gt;1,Tabla135[[#This Row],[Desplazamiento en la Matriz]]="Probabilidad"),AB1058-(AB1058*Tabla135[[#This Row],[Valor del control]]),AND(Tabla135[[#This Row],[No. de Control]]=1,Tabla135[[#This Row],[Desplazamiento en la Matriz]]="Impacto"),D1059,AND(Tabla135[[#This Row],[No. de Control]]&gt;1,Tabla135[[#This Row],[Desplazamiento en la Matriz]]="Impacto"),AB1058),""),"")</f>
        <v/>
      </c>
      <c r="AC1059" s="310" t="str" cm="1">
        <f t="array" ref="AC1059">IFERROR(IF(Tabla135[[#This Row],[Registro diligenciado]]=TRUE,_xlfn.IFS(AND(Tabla135[[#This Row],[No. de Control]]=1,Tabla135[[#This Row],[Desplazamiento en la Matriz]]="Impacto"),E1059-(E1059*Tabla135[[#This Row],[Valor del control]]),AND(Tabla135[[#This Row],[No. de Control]]&gt;1,Tabla135[[#This Row],[Desplazamiento en la Matriz]]="Impacto"),AC1058-(AC1058*Tabla135[[#This Row],[Valor del control]]),AND(Tabla135[[#This Row],[No. de Control]]=1,Tabla135[[#This Row],[Desplazamiento en la Matriz]]="Probabilidad"),E1059,AND(Tabla135[[#This Row],[No. de Control]]&gt;1,Tabla135[[#This Row],[Desplazamiento en la Matriz]]="Probabilidad"),AC1058),""),"")</f>
        <v/>
      </c>
      <c r="AD1059" s="310">
        <f>IFERROR(_xlfn.MINIFS(Tabla135[Probabilidad residual],Tabla135[Id Riesgo],Tabla135[[#This Row],[Id Riesgo]]),"")</f>
        <v>0</v>
      </c>
      <c r="AE1059" s="310">
        <f>IFERROR(_xlfn.MINIFS(Tabla135[Impacto residual],Tabla135[Id Riesgo],Tabla135[[#This Row],[Id Riesgo]]),"")</f>
        <v>0</v>
      </c>
      <c r="AF1059" s="310" t="str" cm="1">
        <f t="array" ref="AF10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59" s="310" t="str" cm="1">
        <f t="array" ref="AG10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59" s="213"/>
      <c r="AJ1059" s="801">
        <f>_xlfn.MINIFS(Tabla135[Probabilidad residual],Tabla135[Id Riesgo],Tabla135[[#This Row],[Id Riesgo]])</f>
        <v>0</v>
      </c>
      <c r="AK1059" s="801">
        <f>_xlfn.MINIFS(Tabla135[Impacto residual],Tabla135[Id Riesgo],Tabla135[[#This Row],[Id Riesgo]])</f>
        <v>0</v>
      </c>
      <c r="AL1059" s="801"/>
      <c r="AM1059" s="801"/>
      <c r="AN1059" s="213"/>
      <c r="AO1059" s="213"/>
      <c r="AP1059" s="213"/>
      <c r="AQ1059" s="213"/>
      <c r="AR1059" s="213"/>
      <c r="AS1059" s="213"/>
      <c r="AT1059" s="213"/>
      <c r="AU1059" s="213"/>
      <c r="AV1059" s="213"/>
      <c r="AW1059" s="213"/>
      <c r="AX1059" s="213"/>
      <c r="AY1059" s="213"/>
    </row>
    <row r="1060" spans="1:51" ht="14.6" x14ac:dyDescent="0.4">
      <c r="A1060" s="783" t="str">
        <f>Tabla135[[#This Row],[Id Riesgo]]</f>
        <v>RC105</v>
      </c>
      <c r="B1060" s="784" t="str">
        <f>Tabla135[[#This Row],[Riesgo]]</f>
        <v/>
      </c>
      <c r="C1060" s="776" t="b">
        <f>Tabla135[[#This Row],[Identificado en paso 1 y 2?]]</f>
        <v>0</v>
      </c>
      <c r="D1060" s="801" t="str">
        <f>_xlfn.XLOOKUP(Tabla135[[#This Row],[Id Riesgo]],Tabla13[Id Riesgo],Tabla13[Probabilidad],"",1)</f>
        <v/>
      </c>
      <c r="E1060" s="801" t="str">
        <f>IF(C1060=TRUE,_xlfn.XLOOKUP(Tabla135[[#This Row],[Id Riesgo]],Tabla13[Id Riesgo],Tabla13[Porcentaje Impacto],"",1),"")</f>
        <v/>
      </c>
      <c r="F1060" s="290" t="str">
        <f t="shared" si="104"/>
        <v>RC105</v>
      </c>
      <c r="G1060" s="414" t="b">
        <f>_xlfn.XLOOKUP(F1060,Tabla13[Id Riesgo],Tabla13[Registro diligenciado],FALSE,1)</f>
        <v>0</v>
      </c>
      <c r="H1060" s="290" t="str">
        <f>IF(G1060,_xlfn.XLOOKUP(F1060,Tabla6[Id Riesgo],Tabla6[DESCRIPCIÓN DEL RIESGO],FALSE,1),"")</f>
        <v/>
      </c>
      <c r="I1060" s="327" t="str">
        <f>_xlfn.XLOOKUP(Tabla135[[#This Row],[Id Riesgo]],Tabla13[Id Riesgo],Tabla13[Probabilidad])</f>
        <v/>
      </c>
      <c r="J1060" s="327" t="str">
        <f>_xlfn.XLOOKUP(Tabla135[[#This Row],[Id Riesgo]],Tabla13[Id Riesgo],Tabla13[Porcentaje Impacto],"",1)</f>
        <v/>
      </c>
      <c r="K1060" s="311">
        <v>9</v>
      </c>
      <c r="L1060" s="314"/>
      <c r="M1060" s="314"/>
      <c r="N1060" s="314"/>
      <c r="O1060" s="295"/>
      <c r="P1060" s="314"/>
      <c r="Q1060" s="328" t="str">
        <f>_xlfn.TEXTJOIN(" ",TRUE,Tabla135[[#This Row],[Actividad - Acción ¿Qué?
Inicia con verbo]],Tabla135[[#This Row],[Complemento
(Observaciones o desviaciones)]])</f>
        <v/>
      </c>
      <c r="R1060" s="295"/>
      <c r="S1060" s="327" t="str">
        <f>_xlfn.XLOOKUP(Tabla135[[#This Row],[Tipo de control]],Tabla7[Tipo de control],Tabla7[Peso],"",1)</f>
        <v/>
      </c>
      <c r="T1060" s="290" t="str">
        <f>_xlfn.XLOOKUP(Tabla135[[#This Row],[Tipo de control]],Tabla7[Tipo de control],Tabla7[Afectación matriz],"",1)</f>
        <v/>
      </c>
      <c r="U1060" s="295"/>
      <c r="V1060" s="327" t="str">
        <f>_xlfn.XLOOKUP(Tabla135[[#This Row],[Implementación]],Tabla11[Implementación],Tabla11[Peso],"",1)</f>
        <v/>
      </c>
      <c r="W1060" s="295"/>
      <c r="X1060" s="295"/>
      <c r="Y1060" s="295"/>
      <c r="Z1060" s="295"/>
      <c r="AA1060" s="310" t="str">
        <f>IFERROR(Tabla135[[#This Row],[Peso del control]]+Tabla135[[#This Row],[Peso de la implementación]],"")</f>
        <v/>
      </c>
      <c r="AB1060" s="310" t="str" cm="1">
        <f t="array" ref="AB1060">IFERROR(IF(Tabla135[[#This Row],[Registro diligenciado]]=TRUE,_xlfn.IFS(AND(Tabla135[[#This Row],[No. de Control]]=1,Tabla135[[#This Row],[Desplazamiento en la Matriz]]="Probabilidad"),D1060-(D1060*Tabla135[[#This Row],[Valor del control]]),AND(Tabla135[[#This Row],[No. de Control]]&gt;1,Tabla135[[#This Row],[Desplazamiento en la Matriz]]="Probabilidad"),AB1059-(AB1059*Tabla135[[#This Row],[Valor del control]]),AND(Tabla135[[#This Row],[No. de Control]]=1,Tabla135[[#This Row],[Desplazamiento en la Matriz]]="Impacto"),D1060,AND(Tabla135[[#This Row],[No. de Control]]&gt;1,Tabla135[[#This Row],[Desplazamiento en la Matriz]]="Impacto"),AB1059),""),"")</f>
        <v/>
      </c>
      <c r="AC1060" s="310" t="str" cm="1">
        <f t="array" ref="AC1060">IFERROR(IF(Tabla135[[#This Row],[Registro diligenciado]]=TRUE,_xlfn.IFS(AND(Tabla135[[#This Row],[No. de Control]]=1,Tabla135[[#This Row],[Desplazamiento en la Matriz]]="Impacto"),E1060-(E1060*Tabla135[[#This Row],[Valor del control]]),AND(Tabla135[[#This Row],[No. de Control]]&gt;1,Tabla135[[#This Row],[Desplazamiento en la Matriz]]="Impacto"),AC1059-(AC1059*Tabla135[[#This Row],[Valor del control]]),AND(Tabla135[[#This Row],[No. de Control]]=1,Tabla135[[#This Row],[Desplazamiento en la Matriz]]="Probabilidad"),E1060,AND(Tabla135[[#This Row],[No. de Control]]&gt;1,Tabla135[[#This Row],[Desplazamiento en la Matriz]]="Probabilidad"),AC1059),""),"")</f>
        <v/>
      </c>
      <c r="AD1060" s="310">
        <f>IFERROR(_xlfn.MINIFS(Tabla135[Probabilidad residual],Tabla135[Id Riesgo],Tabla135[[#This Row],[Id Riesgo]]),"")</f>
        <v>0</v>
      </c>
      <c r="AE1060" s="310">
        <f>IFERROR(_xlfn.MINIFS(Tabla135[Impacto residual],Tabla135[Id Riesgo],Tabla135[[#This Row],[Id Riesgo]]),"")</f>
        <v>0</v>
      </c>
      <c r="AF1060" s="310" t="str" cm="1">
        <f t="array" ref="AF10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0" s="310" t="str" cm="1">
        <f t="array" ref="AG10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0" s="213"/>
      <c r="AJ1060" s="801">
        <f>_xlfn.MINIFS(Tabla135[Probabilidad residual],Tabla135[Id Riesgo],Tabla135[[#This Row],[Id Riesgo]])</f>
        <v>0</v>
      </c>
      <c r="AK1060" s="801">
        <f>_xlfn.MINIFS(Tabla135[Impacto residual],Tabla135[Id Riesgo],Tabla135[[#This Row],[Id Riesgo]])</f>
        <v>0</v>
      </c>
      <c r="AL1060" s="801"/>
      <c r="AM1060" s="801"/>
      <c r="AN1060" s="213"/>
      <c r="AO1060" s="213"/>
      <c r="AP1060" s="213"/>
      <c r="AQ1060" s="213"/>
      <c r="AR1060" s="213"/>
      <c r="AS1060" s="213"/>
      <c r="AT1060" s="213"/>
      <c r="AU1060" s="213"/>
      <c r="AV1060" s="213"/>
      <c r="AW1060" s="213"/>
      <c r="AX1060" s="213"/>
      <c r="AY1060" s="213"/>
    </row>
    <row r="1061" spans="1:51" ht="14.6" x14ac:dyDescent="0.4">
      <c r="A1061" s="783" t="str">
        <f>Tabla135[[#This Row],[Id Riesgo]]</f>
        <v>RC105</v>
      </c>
      <c r="B1061" s="784" t="str">
        <f>Tabla135[[#This Row],[Riesgo]]</f>
        <v/>
      </c>
      <c r="C1061" s="776" t="b">
        <f>Tabla135[[#This Row],[Identificado en paso 1 y 2?]]</f>
        <v>0</v>
      </c>
      <c r="D1061" s="801" t="str">
        <f>_xlfn.XLOOKUP(Tabla135[[#This Row],[Id Riesgo]],Tabla13[Id Riesgo],Tabla13[Probabilidad],"",1)</f>
        <v/>
      </c>
      <c r="E1061" s="801" t="str">
        <f>IF(C1061=TRUE,_xlfn.XLOOKUP(Tabla135[[#This Row],[Id Riesgo]],Tabla13[Id Riesgo],Tabla13[Porcentaje Impacto],"",1),"")</f>
        <v/>
      </c>
      <c r="F1061" s="290" t="str">
        <f t="shared" si="104"/>
        <v>RC105</v>
      </c>
      <c r="G1061" s="414" t="b">
        <f>_xlfn.XLOOKUP(F1061,Tabla13[Id Riesgo],Tabla13[Registro diligenciado],FALSE,1)</f>
        <v>0</v>
      </c>
      <c r="H1061" s="290" t="str">
        <f>IF(G1061,_xlfn.XLOOKUP(F1061,Tabla6[Id Riesgo],Tabla6[DESCRIPCIÓN DEL RIESGO],FALSE,1),"")</f>
        <v/>
      </c>
      <c r="I1061" s="327" t="str">
        <f>_xlfn.XLOOKUP(Tabla135[[#This Row],[Id Riesgo]],Tabla13[Id Riesgo],Tabla13[Probabilidad])</f>
        <v/>
      </c>
      <c r="J1061" s="327" t="str">
        <f>_xlfn.XLOOKUP(Tabla135[[#This Row],[Id Riesgo]],Tabla13[Id Riesgo],Tabla13[Porcentaje Impacto],"",1)</f>
        <v/>
      </c>
      <c r="K1061" s="311">
        <v>10</v>
      </c>
      <c r="L1061" s="314"/>
      <c r="M1061" s="314"/>
      <c r="N1061" s="314"/>
      <c r="O1061" s="295"/>
      <c r="P1061" s="314"/>
      <c r="Q1061" s="328" t="str">
        <f>_xlfn.TEXTJOIN(" ",TRUE,Tabla135[[#This Row],[Actividad - Acción ¿Qué?
Inicia con verbo]],Tabla135[[#This Row],[Complemento
(Observaciones o desviaciones)]])</f>
        <v/>
      </c>
      <c r="R1061" s="295"/>
      <c r="S1061" s="327" t="str">
        <f>_xlfn.XLOOKUP(Tabla135[[#This Row],[Tipo de control]],Tabla7[Tipo de control],Tabla7[Peso],"",1)</f>
        <v/>
      </c>
      <c r="T1061" s="290" t="str">
        <f>_xlfn.XLOOKUP(Tabla135[[#This Row],[Tipo de control]],Tabla7[Tipo de control],Tabla7[Afectación matriz],"",1)</f>
        <v/>
      </c>
      <c r="U1061" s="295"/>
      <c r="V1061" s="327" t="str">
        <f>_xlfn.XLOOKUP(Tabla135[[#This Row],[Implementación]],Tabla11[Implementación],Tabla11[Peso],"",1)</f>
        <v/>
      </c>
      <c r="W1061" s="295"/>
      <c r="X1061" s="295"/>
      <c r="Y1061" s="295"/>
      <c r="Z1061" s="295"/>
      <c r="AA1061" s="310" t="str">
        <f>IFERROR(Tabla135[[#This Row],[Peso del control]]+Tabla135[[#This Row],[Peso de la implementación]],"")</f>
        <v/>
      </c>
      <c r="AB1061" s="310" t="str" cm="1">
        <f t="array" ref="AB1061">IFERROR(IF(Tabla135[[#This Row],[Registro diligenciado]]=TRUE,_xlfn.IFS(AND(Tabla135[[#This Row],[No. de Control]]=1,Tabla135[[#This Row],[Desplazamiento en la Matriz]]="Probabilidad"),D1061-(D1061*Tabla135[[#This Row],[Valor del control]]),AND(Tabla135[[#This Row],[No. de Control]]&gt;1,Tabla135[[#This Row],[Desplazamiento en la Matriz]]="Probabilidad"),AB1060-(AB1060*Tabla135[[#This Row],[Valor del control]]),AND(Tabla135[[#This Row],[No. de Control]]=1,Tabla135[[#This Row],[Desplazamiento en la Matriz]]="Impacto"),D1061,AND(Tabla135[[#This Row],[No. de Control]]&gt;1,Tabla135[[#This Row],[Desplazamiento en la Matriz]]="Impacto"),AB1060),""),"")</f>
        <v/>
      </c>
      <c r="AC1061" s="310" t="str" cm="1">
        <f t="array" ref="AC1061">IFERROR(IF(Tabla135[[#This Row],[Registro diligenciado]]=TRUE,_xlfn.IFS(AND(Tabla135[[#This Row],[No. de Control]]=1,Tabla135[[#This Row],[Desplazamiento en la Matriz]]="Impacto"),E1061-(E1061*Tabla135[[#This Row],[Valor del control]]),AND(Tabla135[[#This Row],[No. de Control]]&gt;1,Tabla135[[#This Row],[Desplazamiento en la Matriz]]="Impacto"),AC1060-(AC1060*Tabla135[[#This Row],[Valor del control]]),AND(Tabla135[[#This Row],[No. de Control]]=1,Tabla135[[#This Row],[Desplazamiento en la Matriz]]="Probabilidad"),E1061,AND(Tabla135[[#This Row],[No. de Control]]&gt;1,Tabla135[[#This Row],[Desplazamiento en la Matriz]]="Probabilidad"),AC1060),""),"")</f>
        <v/>
      </c>
      <c r="AD1061" s="310">
        <f>IFERROR(_xlfn.MINIFS(Tabla135[Probabilidad residual],Tabla135[Id Riesgo],Tabla135[[#This Row],[Id Riesgo]]),"")</f>
        <v>0</v>
      </c>
      <c r="AE1061" s="310">
        <f>IFERROR(_xlfn.MINIFS(Tabla135[Impacto residual],Tabla135[Id Riesgo],Tabla135[[#This Row],[Id Riesgo]]),"")</f>
        <v>0</v>
      </c>
      <c r="AF1061" s="310" t="str" cm="1">
        <f t="array" ref="AF10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1" s="310" t="str" cm="1">
        <f t="array" ref="AG10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1" s="213"/>
      <c r="AJ1061" s="801">
        <f>_xlfn.MINIFS(Tabla135[Probabilidad residual],Tabla135[Id Riesgo],Tabla135[[#This Row],[Id Riesgo]])</f>
        <v>0</v>
      </c>
      <c r="AK1061" s="801">
        <f>_xlfn.MINIFS(Tabla135[Impacto residual],Tabla135[Id Riesgo],Tabla135[[#This Row],[Id Riesgo]])</f>
        <v>0</v>
      </c>
      <c r="AL1061" s="801"/>
      <c r="AM1061" s="801"/>
      <c r="AN1061" s="213"/>
      <c r="AO1061" s="213"/>
      <c r="AP1061" s="213"/>
      <c r="AQ1061" s="213"/>
      <c r="AR1061" s="213"/>
      <c r="AS1061" s="213"/>
      <c r="AT1061" s="213"/>
      <c r="AU1061" s="213"/>
      <c r="AV1061" s="213"/>
      <c r="AW1061" s="213"/>
      <c r="AX1061" s="213"/>
      <c r="AY1061" s="213"/>
    </row>
    <row r="1062" spans="1:51" ht="14.6" x14ac:dyDescent="0.4">
      <c r="A1062" s="783" t="str">
        <f>Tabla135[[#This Row],[Id Riesgo]]</f>
        <v>RC106</v>
      </c>
      <c r="B1062" s="784" t="str">
        <f>Tabla135[[#This Row],[Riesgo]]</f>
        <v/>
      </c>
      <c r="C1062" s="776" t="b">
        <f>Tabla135[[#This Row],[Identificado en paso 1 y 2?]]</f>
        <v>0</v>
      </c>
      <c r="D1062" s="801" t="str">
        <f>_xlfn.XLOOKUP(Tabla135[[#This Row],[Id Riesgo]],Tabla13[Id Riesgo],Tabla13[Probabilidad],"",1)</f>
        <v/>
      </c>
      <c r="E1062" s="801" t="str">
        <f>IF(C1062=TRUE,_xlfn.XLOOKUP(Tabla135[[#This Row],[Id Riesgo]],Tabla13[Id Riesgo],Tabla13[Porcentaje Impacto],"",1),"")</f>
        <v/>
      </c>
      <c r="F1062" s="290" t="s">
        <v>697</v>
      </c>
      <c r="G1062" s="414" t="b">
        <f>_xlfn.XLOOKUP(F1062,Tabla13[Id Riesgo],Tabla13[Registro diligenciado],FALSE,1)</f>
        <v>0</v>
      </c>
      <c r="H1062" s="290" t="str">
        <f>IF(G1062,_xlfn.XLOOKUP(F1062,Tabla6[Id Riesgo],Tabla6[DESCRIPCIÓN DEL RIESGO],FALSE,1),"")</f>
        <v/>
      </c>
      <c r="I1062" s="327" t="str">
        <f>_xlfn.XLOOKUP(Tabla135[[#This Row],[Id Riesgo]],Tabla13[Id Riesgo],Tabla13[Probabilidad])</f>
        <v/>
      </c>
      <c r="J1062" s="327" t="str">
        <f>_xlfn.XLOOKUP(Tabla135[[#This Row],[Id Riesgo]],Tabla13[Id Riesgo],Tabla13[Porcentaje Impacto],"",1)</f>
        <v/>
      </c>
      <c r="K1062" s="311">
        <v>1</v>
      </c>
      <c r="L1062" s="314"/>
      <c r="M1062" s="314"/>
      <c r="N1062" s="314"/>
      <c r="O1062" s="295"/>
      <c r="P1062" s="314"/>
      <c r="Q1062" s="328" t="str">
        <f>_xlfn.TEXTJOIN(" ",TRUE,Tabla135[[#This Row],[Actividad - Acción ¿Qué?
Inicia con verbo]],Tabla135[[#This Row],[Complemento
(Observaciones o desviaciones)]])</f>
        <v/>
      </c>
      <c r="R1062" s="295"/>
      <c r="S1062" s="327" t="str">
        <f>_xlfn.XLOOKUP(Tabla135[[#This Row],[Tipo de control]],Tabla7[Tipo de control],Tabla7[Peso],"",1)</f>
        <v/>
      </c>
      <c r="T1062" s="290" t="str">
        <f>_xlfn.XLOOKUP(Tabla135[[#This Row],[Tipo de control]],Tabla7[Tipo de control],Tabla7[Afectación matriz],"",1)</f>
        <v/>
      </c>
      <c r="U1062" s="295"/>
      <c r="V1062" s="327" t="str">
        <f>_xlfn.XLOOKUP(Tabla135[[#This Row],[Implementación]],Tabla11[Implementación],Tabla11[Peso],"",1)</f>
        <v/>
      </c>
      <c r="W1062" s="295"/>
      <c r="X1062" s="295"/>
      <c r="Y1062" s="295"/>
      <c r="Z1062" s="295"/>
      <c r="AA1062" s="310" t="str">
        <f>IFERROR(Tabla135[[#This Row],[Peso del control]]+Tabla135[[#This Row],[Peso de la implementación]],"")</f>
        <v/>
      </c>
      <c r="AB1062" s="310" t="str" cm="1">
        <f t="array" ref="AB1062">IFERROR(IF(Tabla135[[#This Row],[Registro diligenciado]]=TRUE,_xlfn.IFS(AND(Tabla135[[#This Row],[No. de Control]]=1,Tabla135[[#This Row],[Desplazamiento en la Matriz]]="Probabilidad"),D1062-(D1062*Tabla135[[#This Row],[Valor del control]]),AND(Tabla135[[#This Row],[No. de Control]]&gt;1,Tabla135[[#This Row],[Desplazamiento en la Matriz]]="Probabilidad"),AB1061-(AB1061*Tabla135[[#This Row],[Valor del control]]),AND(Tabla135[[#This Row],[No. de Control]]=1,Tabla135[[#This Row],[Desplazamiento en la Matriz]]="Impacto"),D1062,AND(Tabla135[[#This Row],[No. de Control]]&gt;1,Tabla135[[#This Row],[Desplazamiento en la Matriz]]="Impacto"),AB1061),""),"")</f>
        <v/>
      </c>
      <c r="AC1062" s="310" t="str" cm="1">
        <f t="array" ref="AC1062">IFERROR(IF(Tabla135[[#This Row],[Registro diligenciado]]=TRUE,_xlfn.IFS(AND(Tabla135[[#This Row],[No. de Control]]=1,Tabla135[[#This Row],[Desplazamiento en la Matriz]]="Impacto"),E1062-(E1062*Tabla135[[#This Row],[Valor del control]]),AND(Tabla135[[#This Row],[No. de Control]]&gt;1,Tabla135[[#This Row],[Desplazamiento en la Matriz]]="Impacto"),AC1061-(AC1061*Tabla135[[#This Row],[Valor del control]]),AND(Tabla135[[#This Row],[No. de Control]]=1,Tabla135[[#This Row],[Desplazamiento en la Matriz]]="Probabilidad"),E1062,AND(Tabla135[[#This Row],[No. de Control]]&gt;1,Tabla135[[#This Row],[Desplazamiento en la Matriz]]="Probabilidad"),AC1061),""),"")</f>
        <v/>
      </c>
      <c r="AD1062" s="310">
        <f>IFERROR(_xlfn.MINIFS(Tabla135[Probabilidad residual],Tabla135[Id Riesgo],Tabla135[[#This Row],[Id Riesgo]]),"")</f>
        <v>0</v>
      </c>
      <c r="AE1062" s="310">
        <f>IFERROR(_xlfn.MINIFS(Tabla135[Impacto residual],Tabla135[Id Riesgo],Tabla135[[#This Row],[Id Riesgo]]),"")</f>
        <v>0</v>
      </c>
      <c r="AF1062" s="310" t="str" cm="1">
        <f t="array" ref="AF10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2" s="310" t="str" cm="1">
        <f t="array" ref="AG10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2" s="213"/>
      <c r="AJ1062" s="801">
        <f>_xlfn.MINIFS(Tabla135[Probabilidad residual],Tabla135[Id Riesgo],Tabla135[[#This Row],[Id Riesgo]])</f>
        <v>0</v>
      </c>
      <c r="AK1062" s="801">
        <f>_xlfn.MINIFS(Tabla135[Impacto residual],Tabla135[Id Riesgo],Tabla135[[#This Row],[Id Riesgo]])</f>
        <v>0</v>
      </c>
      <c r="AL1062" s="801" t="str" cm="1">
        <f t="array" ref="AL1062">IFERROR(_xlfn.IFS(AND(AJ1062&gt;=CONFIGURACIÓN!$BF$6,AJ1062&lt;=CONFIGURACIÓN!$BG$6),CONFIGURACIÓN!$BE$6,AND(AJ1062&gt;=CONFIGURACIÓN!$BF$7,AJ1062&lt;=CONFIGURACIÓN!$BG$7),CONFIGURACIÓN!$BE$7,AND(AJ1062&gt;=CONFIGURACIÓN!$BF$8,AJ1062&lt;=CONFIGURACIÓN!$BG$8),CONFIGURACIÓN!$BE$8,AND(AJ1062&gt;=CONFIGURACIÓN!$BF$9,AJ1062&lt;=CONFIGURACIÓN!$BG$9),CONFIGURACIÓN!$BE$9,AND(AJ1062&gt;=CONFIGURACIÓN!$BF$10,AJ1062&lt;=CONFIGURACIÓN!$BG$10),CONFIGURACIÓN!$BE$10),"")</f>
        <v/>
      </c>
      <c r="AM1062" s="801" t="str" cm="1">
        <f t="array" ref="AM1062">IFERROR(_xlfn.IFS(AND(AK1062&gt;=CONFIGURACIÓN!$BJ$6,AK1062&lt;=CONFIGURACIÓN!$BK$6),CONFIGURACIÓN!$BI$6,AND(AK1062&gt;=CONFIGURACIÓN!$BJ$7,AK1062&lt;=CONFIGURACIÓN!$BK$7),CONFIGURACIÓN!$BI$7,AND(AK1062&gt;=CONFIGURACIÓN!$BJ$8,AK1062&lt;=CONFIGURACIÓN!$BK$8),CONFIGURACIÓN!$BI$8,AND(AK1062&gt;=CONFIGURACIÓN!$BJ$9,AK1062&lt;=CONFIGURACIÓN!$BK$9),CONFIGURACIÓN!$BI$9,AND(AK1062&gt;=CONFIGURACIÓN!$BJ$10,AK1062&lt;=CONFIGURACIÓN!$BK$10),CONFIGURACIÓN!$BI$10),"")</f>
        <v/>
      </c>
      <c r="AN1062" s="213"/>
      <c r="AO1062" s="213"/>
      <c r="AP1062" s="213"/>
      <c r="AQ1062" s="213"/>
      <c r="AR1062" s="213"/>
      <c r="AS1062" s="213"/>
      <c r="AT1062" s="213"/>
      <c r="AU1062" s="213"/>
      <c r="AV1062" s="213"/>
      <c r="AW1062" s="213"/>
      <c r="AX1062" s="213"/>
      <c r="AY1062" s="213"/>
    </row>
    <row r="1063" spans="1:51" ht="14.6" x14ac:dyDescent="0.4">
      <c r="A1063" s="783" t="str">
        <f>Tabla135[[#This Row],[Id Riesgo]]</f>
        <v>RC106</v>
      </c>
      <c r="B1063" s="784" t="str">
        <f>Tabla135[[#This Row],[Riesgo]]</f>
        <v/>
      </c>
      <c r="C1063" s="776" t="b">
        <f>Tabla135[[#This Row],[Identificado en paso 1 y 2?]]</f>
        <v>0</v>
      </c>
      <c r="D1063" s="801" t="str">
        <f>_xlfn.XLOOKUP(Tabla135[[#This Row],[Id Riesgo]],Tabla13[Id Riesgo],Tabla13[Probabilidad],"",1)</f>
        <v/>
      </c>
      <c r="E1063" s="801" t="str">
        <f>IF(C1063=TRUE,_xlfn.XLOOKUP(Tabla135[[#This Row],[Id Riesgo]],Tabla13[Id Riesgo],Tabla13[Porcentaje Impacto],"",1),"")</f>
        <v/>
      </c>
      <c r="F1063" s="290" t="str">
        <f t="shared" ref="F1063:F1071" si="105">F1062</f>
        <v>RC106</v>
      </c>
      <c r="G1063" s="414" t="b">
        <f>_xlfn.XLOOKUP(F1063,Tabla13[Id Riesgo],Tabla13[Registro diligenciado],FALSE,1)</f>
        <v>0</v>
      </c>
      <c r="H1063" s="290" t="str">
        <f>IF(G1063,_xlfn.XLOOKUP(F1063,Tabla6[Id Riesgo],Tabla6[DESCRIPCIÓN DEL RIESGO],FALSE,1),"")</f>
        <v/>
      </c>
      <c r="I1063" s="327" t="str">
        <f>_xlfn.XLOOKUP(Tabla135[[#This Row],[Id Riesgo]],Tabla13[Id Riesgo],Tabla13[Probabilidad])</f>
        <v/>
      </c>
      <c r="J1063" s="327" t="str">
        <f>_xlfn.XLOOKUP(Tabla135[[#This Row],[Id Riesgo]],Tabla13[Id Riesgo],Tabla13[Porcentaje Impacto],"",1)</f>
        <v/>
      </c>
      <c r="K1063" s="311">
        <v>2</v>
      </c>
      <c r="L1063" s="314"/>
      <c r="M1063" s="314"/>
      <c r="N1063" s="314"/>
      <c r="O1063" s="295"/>
      <c r="P1063" s="314"/>
      <c r="Q1063" s="328" t="str">
        <f>_xlfn.TEXTJOIN(" ",TRUE,Tabla135[[#This Row],[Actividad - Acción ¿Qué?
Inicia con verbo]],Tabla135[[#This Row],[Complemento
(Observaciones o desviaciones)]])</f>
        <v/>
      </c>
      <c r="R1063" s="295"/>
      <c r="S1063" s="327" t="str">
        <f>_xlfn.XLOOKUP(Tabla135[[#This Row],[Tipo de control]],Tabla7[Tipo de control],Tabla7[Peso],"",1)</f>
        <v/>
      </c>
      <c r="T1063" s="290" t="str">
        <f>_xlfn.XLOOKUP(Tabla135[[#This Row],[Tipo de control]],Tabla7[Tipo de control],Tabla7[Afectación matriz],"",1)</f>
        <v/>
      </c>
      <c r="U1063" s="295"/>
      <c r="V1063" s="327" t="str">
        <f>_xlfn.XLOOKUP(Tabla135[[#This Row],[Implementación]],Tabla11[Implementación],Tabla11[Peso],"",1)</f>
        <v/>
      </c>
      <c r="W1063" s="295"/>
      <c r="X1063" s="295"/>
      <c r="Y1063" s="295"/>
      <c r="Z1063" s="295"/>
      <c r="AA1063" s="310" t="str">
        <f>IFERROR(Tabla135[[#This Row],[Peso del control]]+Tabla135[[#This Row],[Peso de la implementación]],"")</f>
        <v/>
      </c>
      <c r="AB1063" s="310" t="str" cm="1">
        <f t="array" ref="AB1063">IFERROR(IF(Tabla135[[#This Row],[Registro diligenciado]]=TRUE,_xlfn.IFS(AND(Tabla135[[#This Row],[No. de Control]]=1,Tabla135[[#This Row],[Desplazamiento en la Matriz]]="Probabilidad"),D1063-(D1063*Tabla135[[#This Row],[Valor del control]]),AND(Tabla135[[#This Row],[No. de Control]]&gt;1,Tabla135[[#This Row],[Desplazamiento en la Matriz]]="Probabilidad"),AB1062-(AB1062*Tabla135[[#This Row],[Valor del control]]),AND(Tabla135[[#This Row],[No. de Control]]=1,Tabla135[[#This Row],[Desplazamiento en la Matriz]]="Impacto"),D1063,AND(Tabla135[[#This Row],[No. de Control]]&gt;1,Tabla135[[#This Row],[Desplazamiento en la Matriz]]="Impacto"),AB1062),""),"")</f>
        <v/>
      </c>
      <c r="AC1063" s="310" t="str" cm="1">
        <f t="array" ref="AC1063">IFERROR(IF(Tabla135[[#This Row],[Registro diligenciado]]=TRUE,_xlfn.IFS(AND(Tabla135[[#This Row],[No. de Control]]=1,Tabla135[[#This Row],[Desplazamiento en la Matriz]]="Impacto"),E1063-(E1063*Tabla135[[#This Row],[Valor del control]]),AND(Tabla135[[#This Row],[No. de Control]]&gt;1,Tabla135[[#This Row],[Desplazamiento en la Matriz]]="Impacto"),AC1062-(AC1062*Tabla135[[#This Row],[Valor del control]]),AND(Tabla135[[#This Row],[No. de Control]]=1,Tabla135[[#This Row],[Desplazamiento en la Matriz]]="Probabilidad"),E1063,AND(Tabla135[[#This Row],[No. de Control]]&gt;1,Tabla135[[#This Row],[Desplazamiento en la Matriz]]="Probabilidad"),AC1062),""),"")</f>
        <v/>
      </c>
      <c r="AD1063" s="310">
        <f>IFERROR(_xlfn.MINIFS(Tabla135[Probabilidad residual],Tabla135[Id Riesgo],Tabla135[[#This Row],[Id Riesgo]]),"")</f>
        <v>0</v>
      </c>
      <c r="AE1063" s="310">
        <f>IFERROR(_xlfn.MINIFS(Tabla135[Impacto residual],Tabla135[Id Riesgo],Tabla135[[#This Row],[Id Riesgo]]),"")</f>
        <v>0</v>
      </c>
      <c r="AF1063" s="310" t="str" cm="1">
        <f t="array" ref="AF10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3" s="310" t="str" cm="1">
        <f t="array" ref="AG10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3" s="213"/>
      <c r="AJ1063" s="801">
        <f>_xlfn.MINIFS(Tabla135[Probabilidad residual],Tabla135[Id Riesgo],Tabla135[[#This Row],[Id Riesgo]])</f>
        <v>0</v>
      </c>
      <c r="AK1063" s="801">
        <f>_xlfn.MINIFS(Tabla135[Impacto residual],Tabla135[Id Riesgo],Tabla135[[#This Row],[Id Riesgo]])</f>
        <v>0</v>
      </c>
      <c r="AL1063" s="801"/>
      <c r="AM1063" s="801"/>
      <c r="AN1063" s="213"/>
      <c r="AO1063" s="213"/>
      <c r="AP1063" s="213"/>
      <c r="AQ1063" s="213"/>
      <c r="AR1063" s="213"/>
      <c r="AS1063" s="213"/>
      <c r="AT1063" s="213"/>
      <c r="AU1063" s="213"/>
      <c r="AV1063" s="213"/>
      <c r="AW1063" s="213"/>
      <c r="AX1063" s="213"/>
      <c r="AY1063" s="213"/>
    </row>
    <row r="1064" spans="1:51" ht="14.6" x14ac:dyDescent="0.4">
      <c r="A1064" s="783" t="str">
        <f>Tabla135[[#This Row],[Id Riesgo]]</f>
        <v>RC106</v>
      </c>
      <c r="B1064" s="784" t="str">
        <f>Tabla135[[#This Row],[Riesgo]]</f>
        <v/>
      </c>
      <c r="C1064" s="776" t="b">
        <f>Tabla135[[#This Row],[Identificado en paso 1 y 2?]]</f>
        <v>0</v>
      </c>
      <c r="D1064" s="801" t="str">
        <f>_xlfn.XLOOKUP(Tabla135[[#This Row],[Id Riesgo]],Tabla13[Id Riesgo],Tabla13[Probabilidad],"",1)</f>
        <v/>
      </c>
      <c r="E1064" s="801" t="str">
        <f>IF(C1064=TRUE,_xlfn.XLOOKUP(Tabla135[[#This Row],[Id Riesgo]],Tabla13[Id Riesgo],Tabla13[Porcentaje Impacto],"",1),"")</f>
        <v/>
      </c>
      <c r="F1064" s="290" t="str">
        <f t="shared" si="105"/>
        <v>RC106</v>
      </c>
      <c r="G1064" s="414" t="b">
        <f>_xlfn.XLOOKUP(F1064,Tabla13[Id Riesgo],Tabla13[Registro diligenciado],FALSE,1)</f>
        <v>0</v>
      </c>
      <c r="H1064" s="290" t="str">
        <f>IF(G1064,_xlfn.XLOOKUP(F1064,Tabla6[Id Riesgo],Tabla6[DESCRIPCIÓN DEL RIESGO],FALSE,1),"")</f>
        <v/>
      </c>
      <c r="I1064" s="327" t="str">
        <f>_xlfn.XLOOKUP(Tabla135[[#This Row],[Id Riesgo]],Tabla13[Id Riesgo],Tabla13[Probabilidad])</f>
        <v/>
      </c>
      <c r="J1064" s="327" t="str">
        <f>_xlfn.XLOOKUP(Tabla135[[#This Row],[Id Riesgo]],Tabla13[Id Riesgo],Tabla13[Porcentaje Impacto],"",1)</f>
        <v/>
      </c>
      <c r="K1064" s="311">
        <v>3</v>
      </c>
      <c r="L1064" s="314"/>
      <c r="M1064" s="314"/>
      <c r="N1064" s="314"/>
      <c r="O1064" s="295"/>
      <c r="P1064" s="314"/>
      <c r="Q1064" s="328" t="str">
        <f>_xlfn.TEXTJOIN(" ",TRUE,Tabla135[[#This Row],[Actividad - Acción ¿Qué?
Inicia con verbo]],Tabla135[[#This Row],[Complemento
(Observaciones o desviaciones)]])</f>
        <v/>
      </c>
      <c r="R1064" s="295"/>
      <c r="S1064" s="327" t="str">
        <f>_xlfn.XLOOKUP(Tabla135[[#This Row],[Tipo de control]],Tabla7[Tipo de control],Tabla7[Peso],"",1)</f>
        <v/>
      </c>
      <c r="T1064" s="290" t="str">
        <f>_xlfn.XLOOKUP(Tabla135[[#This Row],[Tipo de control]],Tabla7[Tipo de control],Tabla7[Afectación matriz],"",1)</f>
        <v/>
      </c>
      <c r="U1064" s="295"/>
      <c r="V1064" s="327" t="str">
        <f>_xlfn.XLOOKUP(Tabla135[[#This Row],[Implementación]],Tabla11[Implementación],Tabla11[Peso],"",1)</f>
        <v/>
      </c>
      <c r="W1064" s="295"/>
      <c r="X1064" s="295"/>
      <c r="Y1064" s="295"/>
      <c r="Z1064" s="295"/>
      <c r="AA1064" s="310" t="str">
        <f>IFERROR(Tabla135[[#This Row],[Peso del control]]+Tabla135[[#This Row],[Peso de la implementación]],"")</f>
        <v/>
      </c>
      <c r="AB1064" s="310" t="str" cm="1">
        <f t="array" ref="AB1064">IFERROR(IF(Tabla135[[#This Row],[Registro diligenciado]]=TRUE,_xlfn.IFS(AND(Tabla135[[#This Row],[No. de Control]]=1,Tabla135[[#This Row],[Desplazamiento en la Matriz]]="Probabilidad"),D1064-(D1064*Tabla135[[#This Row],[Valor del control]]),AND(Tabla135[[#This Row],[No. de Control]]&gt;1,Tabla135[[#This Row],[Desplazamiento en la Matriz]]="Probabilidad"),AB1063-(AB1063*Tabla135[[#This Row],[Valor del control]]),AND(Tabla135[[#This Row],[No. de Control]]=1,Tabla135[[#This Row],[Desplazamiento en la Matriz]]="Impacto"),D1064,AND(Tabla135[[#This Row],[No. de Control]]&gt;1,Tabla135[[#This Row],[Desplazamiento en la Matriz]]="Impacto"),AB1063),""),"")</f>
        <v/>
      </c>
      <c r="AC1064" s="310" t="str" cm="1">
        <f t="array" ref="AC1064">IFERROR(IF(Tabla135[[#This Row],[Registro diligenciado]]=TRUE,_xlfn.IFS(AND(Tabla135[[#This Row],[No. de Control]]=1,Tabla135[[#This Row],[Desplazamiento en la Matriz]]="Impacto"),E1064-(E1064*Tabla135[[#This Row],[Valor del control]]),AND(Tabla135[[#This Row],[No. de Control]]&gt;1,Tabla135[[#This Row],[Desplazamiento en la Matriz]]="Impacto"),AC1063-(AC1063*Tabla135[[#This Row],[Valor del control]]),AND(Tabla135[[#This Row],[No. de Control]]=1,Tabla135[[#This Row],[Desplazamiento en la Matriz]]="Probabilidad"),E1064,AND(Tabla135[[#This Row],[No. de Control]]&gt;1,Tabla135[[#This Row],[Desplazamiento en la Matriz]]="Probabilidad"),AC1063),""),"")</f>
        <v/>
      </c>
      <c r="AD1064" s="310">
        <f>IFERROR(_xlfn.MINIFS(Tabla135[Probabilidad residual],Tabla135[Id Riesgo],Tabla135[[#This Row],[Id Riesgo]]),"")</f>
        <v>0</v>
      </c>
      <c r="AE1064" s="310">
        <f>IFERROR(_xlfn.MINIFS(Tabla135[Impacto residual],Tabla135[Id Riesgo],Tabla135[[#This Row],[Id Riesgo]]),"")</f>
        <v>0</v>
      </c>
      <c r="AF1064" s="310" t="str" cm="1">
        <f t="array" ref="AF10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4" s="310" t="str" cm="1">
        <f t="array" ref="AG10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4" s="213"/>
      <c r="AJ1064" s="801">
        <f>_xlfn.MINIFS(Tabla135[Probabilidad residual],Tabla135[Id Riesgo],Tabla135[[#This Row],[Id Riesgo]])</f>
        <v>0</v>
      </c>
      <c r="AK1064" s="801">
        <f>_xlfn.MINIFS(Tabla135[Impacto residual],Tabla135[Id Riesgo],Tabla135[[#This Row],[Id Riesgo]])</f>
        <v>0</v>
      </c>
      <c r="AL1064" s="801"/>
      <c r="AM1064" s="801"/>
      <c r="AN1064" s="213"/>
      <c r="AO1064" s="213"/>
      <c r="AP1064" s="213"/>
      <c r="AQ1064" s="213"/>
      <c r="AR1064" s="213"/>
      <c r="AS1064" s="213"/>
      <c r="AT1064" s="213"/>
      <c r="AU1064" s="213"/>
      <c r="AV1064" s="213"/>
      <c r="AW1064" s="213"/>
      <c r="AX1064" s="213"/>
      <c r="AY1064" s="213"/>
    </row>
    <row r="1065" spans="1:51" ht="14.6" x14ac:dyDescent="0.4">
      <c r="A1065" s="783" t="str">
        <f>Tabla135[[#This Row],[Id Riesgo]]</f>
        <v>RC106</v>
      </c>
      <c r="B1065" s="784" t="str">
        <f>Tabla135[[#This Row],[Riesgo]]</f>
        <v/>
      </c>
      <c r="C1065" s="776" t="b">
        <f>Tabla135[[#This Row],[Identificado en paso 1 y 2?]]</f>
        <v>0</v>
      </c>
      <c r="D1065" s="801" t="str">
        <f>_xlfn.XLOOKUP(Tabla135[[#This Row],[Id Riesgo]],Tabla13[Id Riesgo],Tabla13[Probabilidad],"",1)</f>
        <v/>
      </c>
      <c r="E1065" s="801" t="str">
        <f>IF(C1065=TRUE,_xlfn.XLOOKUP(Tabla135[[#This Row],[Id Riesgo]],Tabla13[Id Riesgo],Tabla13[Porcentaje Impacto],"",1),"")</f>
        <v/>
      </c>
      <c r="F1065" s="290" t="str">
        <f t="shared" si="105"/>
        <v>RC106</v>
      </c>
      <c r="G1065" s="414" t="b">
        <f>_xlfn.XLOOKUP(F1065,Tabla13[Id Riesgo],Tabla13[Registro diligenciado],FALSE,1)</f>
        <v>0</v>
      </c>
      <c r="H1065" s="290" t="str">
        <f>IF(G1065,_xlfn.XLOOKUP(F1065,Tabla6[Id Riesgo],Tabla6[DESCRIPCIÓN DEL RIESGO],FALSE,1),"")</f>
        <v/>
      </c>
      <c r="I1065" s="327" t="str">
        <f>_xlfn.XLOOKUP(Tabla135[[#This Row],[Id Riesgo]],Tabla13[Id Riesgo],Tabla13[Probabilidad])</f>
        <v/>
      </c>
      <c r="J1065" s="327" t="str">
        <f>_xlfn.XLOOKUP(Tabla135[[#This Row],[Id Riesgo]],Tabla13[Id Riesgo],Tabla13[Porcentaje Impacto],"",1)</f>
        <v/>
      </c>
      <c r="K1065" s="311">
        <v>4</v>
      </c>
      <c r="L1065" s="314"/>
      <c r="M1065" s="314"/>
      <c r="N1065" s="314"/>
      <c r="O1065" s="295"/>
      <c r="P1065" s="314"/>
      <c r="Q1065" s="328" t="str">
        <f>_xlfn.TEXTJOIN(" ",TRUE,Tabla135[[#This Row],[Actividad - Acción ¿Qué?
Inicia con verbo]],Tabla135[[#This Row],[Complemento
(Observaciones o desviaciones)]])</f>
        <v/>
      </c>
      <c r="R1065" s="295"/>
      <c r="S1065" s="327" t="str">
        <f>_xlfn.XLOOKUP(Tabla135[[#This Row],[Tipo de control]],Tabla7[Tipo de control],Tabla7[Peso],"",1)</f>
        <v/>
      </c>
      <c r="T1065" s="290" t="str">
        <f>_xlfn.XLOOKUP(Tabla135[[#This Row],[Tipo de control]],Tabla7[Tipo de control],Tabla7[Afectación matriz],"",1)</f>
        <v/>
      </c>
      <c r="U1065" s="295"/>
      <c r="V1065" s="327" t="str">
        <f>_xlfn.XLOOKUP(Tabla135[[#This Row],[Implementación]],Tabla11[Implementación],Tabla11[Peso],"",1)</f>
        <v/>
      </c>
      <c r="W1065" s="295"/>
      <c r="X1065" s="295"/>
      <c r="Y1065" s="295"/>
      <c r="Z1065" s="295"/>
      <c r="AA1065" s="310" t="str">
        <f>IFERROR(Tabla135[[#This Row],[Peso del control]]+Tabla135[[#This Row],[Peso de la implementación]],"")</f>
        <v/>
      </c>
      <c r="AB1065" s="310" t="str" cm="1">
        <f t="array" ref="AB1065">IFERROR(IF(Tabla135[[#This Row],[Registro diligenciado]]=TRUE,_xlfn.IFS(AND(Tabla135[[#This Row],[No. de Control]]=1,Tabla135[[#This Row],[Desplazamiento en la Matriz]]="Probabilidad"),D1065-(D1065*Tabla135[[#This Row],[Valor del control]]),AND(Tabla135[[#This Row],[No. de Control]]&gt;1,Tabla135[[#This Row],[Desplazamiento en la Matriz]]="Probabilidad"),AB1064-(AB1064*Tabla135[[#This Row],[Valor del control]]),AND(Tabla135[[#This Row],[No. de Control]]=1,Tabla135[[#This Row],[Desplazamiento en la Matriz]]="Impacto"),D1065,AND(Tabla135[[#This Row],[No. de Control]]&gt;1,Tabla135[[#This Row],[Desplazamiento en la Matriz]]="Impacto"),AB1064),""),"")</f>
        <v/>
      </c>
      <c r="AC1065" s="310" t="str" cm="1">
        <f t="array" ref="AC1065">IFERROR(IF(Tabla135[[#This Row],[Registro diligenciado]]=TRUE,_xlfn.IFS(AND(Tabla135[[#This Row],[No. de Control]]=1,Tabla135[[#This Row],[Desplazamiento en la Matriz]]="Impacto"),E1065-(E1065*Tabla135[[#This Row],[Valor del control]]),AND(Tabla135[[#This Row],[No. de Control]]&gt;1,Tabla135[[#This Row],[Desplazamiento en la Matriz]]="Impacto"),AC1064-(AC1064*Tabla135[[#This Row],[Valor del control]]),AND(Tabla135[[#This Row],[No. de Control]]=1,Tabla135[[#This Row],[Desplazamiento en la Matriz]]="Probabilidad"),E1065,AND(Tabla135[[#This Row],[No. de Control]]&gt;1,Tabla135[[#This Row],[Desplazamiento en la Matriz]]="Probabilidad"),AC1064),""),"")</f>
        <v/>
      </c>
      <c r="AD1065" s="310">
        <f>IFERROR(_xlfn.MINIFS(Tabla135[Probabilidad residual],Tabla135[Id Riesgo],Tabla135[[#This Row],[Id Riesgo]]),"")</f>
        <v>0</v>
      </c>
      <c r="AE1065" s="310">
        <f>IFERROR(_xlfn.MINIFS(Tabla135[Impacto residual],Tabla135[Id Riesgo],Tabla135[[#This Row],[Id Riesgo]]),"")</f>
        <v>0</v>
      </c>
      <c r="AF1065" s="310" t="str" cm="1">
        <f t="array" ref="AF10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5" s="310" t="str" cm="1">
        <f t="array" ref="AG10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5" s="213"/>
      <c r="AJ1065" s="801">
        <f>_xlfn.MINIFS(Tabla135[Probabilidad residual],Tabla135[Id Riesgo],Tabla135[[#This Row],[Id Riesgo]])</f>
        <v>0</v>
      </c>
      <c r="AK1065" s="801">
        <f>_xlfn.MINIFS(Tabla135[Impacto residual],Tabla135[Id Riesgo],Tabla135[[#This Row],[Id Riesgo]])</f>
        <v>0</v>
      </c>
      <c r="AL1065" s="801"/>
      <c r="AM1065" s="801"/>
      <c r="AN1065" s="213"/>
      <c r="AO1065" s="213"/>
      <c r="AP1065" s="213"/>
      <c r="AQ1065" s="213"/>
      <c r="AR1065" s="213"/>
      <c r="AS1065" s="213"/>
      <c r="AT1065" s="213"/>
      <c r="AU1065" s="213"/>
      <c r="AV1065" s="213"/>
      <c r="AW1065" s="213"/>
      <c r="AX1065" s="213"/>
      <c r="AY1065" s="213"/>
    </row>
    <row r="1066" spans="1:51" ht="14.6" x14ac:dyDescent="0.4">
      <c r="A1066" s="783" t="str">
        <f>Tabla135[[#This Row],[Id Riesgo]]</f>
        <v>RC106</v>
      </c>
      <c r="B1066" s="784" t="str">
        <f>Tabla135[[#This Row],[Riesgo]]</f>
        <v/>
      </c>
      <c r="C1066" s="776" t="b">
        <f>Tabla135[[#This Row],[Identificado en paso 1 y 2?]]</f>
        <v>0</v>
      </c>
      <c r="D1066" s="801" t="str">
        <f>_xlfn.XLOOKUP(Tabla135[[#This Row],[Id Riesgo]],Tabla13[Id Riesgo],Tabla13[Probabilidad],"",1)</f>
        <v/>
      </c>
      <c r="E1066" s="801" t="str">
        <f>IF(C1066=TRUE,_xlfn.XLOOKUP(Tabla135[[#This Row],[Id Riesgo]],Tabla13[Id Riesgo],Tabla13[Porcentaje Impacto],"",1),"")</f>
        <v/>
      </c>
      <c r="F1066" s="290" t="str">
        <f t="shared" si="105"/>
        <v>RC106</v>
      </c>
      <c r="G1066" s="414" t="b">
        <f>_xlfn.XLOOKUP(F1066,Tabla13[Id Riesgo],Tabla13[Registro diligenciado],FALSE,1)</f>
        <v>0</v>
      </c>
      <c r="H1066" s="290" t="str">
        <f>IF(G1066,_xlfn.XLOOKUP(F1066,Tabla6[Id Riesgo],Tabla6[DESCRIPCIÓN DEL RIESGO],FALSE,1),"")</f>
        <v/>
      </c>
      <c r="I1066" s="327" t="str">
        <f>_xlfn.XLOOKUP(Tabla135[[#This Row],[Id Riesgo]],Tabla13[Id Riesgo],Tabla13[Probabilidad])</f>
        <v/>
      </c>
      <c r="J1066" s="327" t="str">
        <f>_xlfn.XLOOKUP(Tabla135[[#This Row],[Id Riesgo]],Tabla13[Id Riesgo],Tabla13[Porcentaje Impacto],"",1)</f>
        <v/>
      </c>
      <c r="K1066" s="311">
        <v>5</v>
      </c>
      <c r="L1066" s="314"/>
      <c r="M1066" s="314"/>
      <c r="N1066" s="314"/>
      <c r="O1066" s="295"/>
      <c r="P1066" s="314"/>
      <c r="Q1066" s="328" t="str">
        <f>_xlfn.TEXTJOIN(" ",TRUE,Tabla135[[#This Row],[Actividad - Acción ¿Qué?
Inicia con verbo]],Tabla135[[#This Row],[Complemento
(Observaciones o desviaciones)]])</f>
        <v/>
      </c>
      <c r="R1066" s="295"/>
      <c r="S1066" s="327" t="str">
        <f>_xlfn.XLOOKUP(Tabla135[[#This Row],[Tipo de control]],Tabla7[Tipo de control],Tabla7[Peso],"",1)</f>
        <v/>
      </c>
      <c r="T1066" s="290" t="str">
        <f>_xlfn.XLOOKUP(Tabla135[[#This Row],[Tipo de control]],Tabla7[Tipo de control],Tabla7[Afectación matriz],"",1)</f>
        <v/>
      </c>
      <c r="U1066" s="295"/>
      <c r="V1066" s="327" t="str">
        <f>_xlfn.XLOOKUP(Tabla135[[#This Row],[Implementación]],Tabla11[Implementación],Tabla11[Peso],"",1)</f>
        <v/>
      </c>
      <c r="W1066" s="295"/>
      <c r="X1066" s="295"/>
      <c r="Y1066" s="295"/>
      <c r="Z1066" s="295"/>
      <c r="AA1066" s="310" t="str">
        <f>IFERROR(Tabla135[[#This Row],[Peso del control]]+Tabla135[[#This Row],[Peso de la implementación]],"")</f>
        <v/>
      </c>
      <c r="AB1066" s="310" t="str" cm="1">
        <f t="array" ref="AB1066">IFERROR(IF(Tabla135[[#This Row],[Registro diligenciado]]=TRUE,_xlfn.IFS(AND(Tabla135[[#This Row],[No. de Control]]=1,Tabla135[[#This Row],[Desplazamiento en la Matriz]]="Probabilidad"),D1066-(D1066*Tabla135[[#This Row],[Valor del control]]),AND(Tabla135[[#This Row],[No. de Control]]&gt;1,Tabla135[[#This Row],[Desplazamiento en la Matriz]]="Probabilidad"),AB1065-(AB1065*Tabla135[[#This Row],[Valor del control]]),AND(Tabla135[[#This Row],[No. de Control]]=1,Tabla135[[#This Row],[Desplazamiento en la Matriz]]="Impacto"),D1066,AND(Tabla135[[#This Row],[No. de Control]]&gt;1,Tabla135[[#This Row],[Desplazamiento en la Matriz]]="Impacto"),AB1065),""),"")</f>
        <v/>
      </c>
      <c r="AC1066" s="310" t="str" cm="1">
        <f t="array" ref="AC1066">IFERROR(IF(Tabla135[[#This Row],[Registro diligenciado]]=TRUE,_xlfn.IFS(AND(Tabla135[[#This Row],[No. de Control]]=1,Tabla135[[#This Row],[Desplazamiento en la Matriz]]="Impacto"),E1066-(E1066*Tabla135[[#This Row],[Valor del control]]),AND(Tabla135[[#This Row],[No. de Control]]&gt;1,Tabla135[[#This Row],[Desplazamiento en la Matriz]]="Impacto"),AC1065-(AC1065*Tabla135[[#This Row],[Valor del control]]),AND(Tabla135[[#This Row],[No. de Control]]=1,Tabla135[[#This Row],[Desplazamiento en la Matriz]]="Probabilidad"),E1066,AND(Tabla135[[#This Row],[No. de Control]]&gt;1,Tabla135[[#This Row],[Desplazamiento en la Matriz]]="Probabilidad"),AC1065),""),"")</f>
        <v/>
      </c>
      <c r="AD1066" s="310">
        <f>IFERROR(_xlfn.MINIFS(Tabla135[Probabilidad residual],Tabla135[Id Riesgo],Tabla135[[#This Row],[Id Riesgo]]),"")</f>
        <v>0</v>
      </c>
      <c r="AE1066" s="310">
        <f>IFERROR(_xlfn.MINIFS(Tabla135[Impacto residual],Tabla135[Id Riesgo],Tabla135[[#This Row],[Id Riesgo]]),"")</f>
        <v>0</v>
      </c>
      <c r="AF1066" s="310" t="str" cm="1">
        <f t="array" ref="AF10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6" s="310" t="str" cm="1">
        <f t="array" ref="AG10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6" s="213"/>
      <c r="AJ1066" s="801">
        <f>_xlfn.MINIFS(Tabla135[Probabilidad residual],Tabla135[Id Riesgo],Tabla135[[#This Row],[Id Riesgo]])</f>
        <v>0</v>
      </c>
      <c r="AK1066" s="801">
        <f>_xlfn.MINIFS(Tabla135[Impacto residual],Tabla135[Id Riesgo],Tabla135[[#This Row],[Id Riesgo]])</f>
        <v>0</v>
      </c>
      <c r="AL1066" s="801"/>
      <c r="AM1066" s="801"/>
      <c r="AN1066" s="213"/>
      <c r="AO1066" s="213"/>
      <c r="AP1066" s="213"/>
      <c r="AQ1066" s="213"/>
      <c r="AR1066" s="213"/>
      <c r="AS1066" s="213"/>
      <c r="AT1066" s="213"/>
      <c r="AU1066" s="213"/>
      <c r="AV1066" s="213"/>
      <c r="AW1066" s="213"/>
      <c r="AX1066" s="213"/>
      <c r="AY1066" s="213"/>
    </row>
    <row r="1067" spans="1:51" ht="14.6" x14ac:dyDescent="0.4">
      <c r="A1067" s="783" t="str">
        <f>Tabla135[[#This Row],[Id Riesgo]]</f>
        <v>RC106</v>
      </c>
      <c r="B1067" s="784" t="str">
        <f>Tabla135[[#This Row],[Riesgo]]</f>
        <v/>
      </c>
      <c r="C1067" s="776" t="b">
        <f>Tabla135[[#This Row],[Identificado en paso 1 y 2?]]</f>
        <v>0</v>
      </c>
      <c r="D1067" s="801" t="str">
        <f>_xlfn.XLOOKUP(Tabla135[[#This Row],[Id Riesgo]],Tabla13[Id Riesgo],Tabla13[Probabilidad],"",1)</f>
        <v/>
      </c>
      <c r="E1067" s="801" t="str">
        <f>IF(C1067=TRUE,_xlfn.XLOOKUP(Tabla135[[#This Row],[Id Riesgo]],Tabla13[Id Riesgo],Tabla13[Porcentaje Impacto],"",1),"")</f>
        <v/>
      </c>
      <c r="F1067" s="290" t="str">
        <f t="shared" si="105"/>
        <v>RC106</v>
      </c>
      <c r="G1067" s="414" t="b">
        <f>_xlfn.XLOOKUP(F1067,Tabla13[Id Riesgo],Tabla13[Registro diligenciado],FALSE,1)</f>
        <v>0</v>
      </c>
      <c r="H1067" s="290" t="str">
        <f>IF(G1067,_xlfn.XLOOKUP(F1067,Tabla6[Id Riesgo],Tabla6[DESCRIPCIÓN DEL RIESGO],FALSE,1),"")</f>
        <v/>
      </c>
      <c r="I1067" s="327" t="str">
        <f>_xlfn.XLOOKUP(Tabla135[[#This Row],[Id Riesgo]],Tabla13[Id Riesgo],Tabla13[Probabilidad])</f>
        <v/>
      </c>
      <c r="J1067" s="327" t="str">
        <f>_xlfn.XLOOKUP(Tabla135[[#This Row],[Id Riesgo]],Tabla13[Id Riesgo],Tabla13[Porcentaje Impacto],"",1)</f>
        <v/>
      </c>
      <c r="K1067" s="311">
        <v>6</v>
      </c>
      <c r="L1067" s="314"/>
      <c r="M1067" s="314"/>
      <c r="N1067" s="314"/>
      <c r="O1067" s="295"/>
      <c r="P1067" s="314"/>
      <c r="Q1067" s="328" t="str">
        <f>_xlfn.TEXTJOIN(" ",TRUE,Tabla135[[#This Row],[Actividad - Acción ¿Qué?
Inicia con verbo]],Tabla135[[#This Row],[Complemento
(Observaciones o desviaciones)]])</f>
        <v/>
      </c>
      <c r="R1067" s="295"/>
      <c r="S1067" s="327" t="str">
        <f>_xlfn.XLOOKUP(Tabla135[[#This Row],[Tipo de control]],Tabla7[Tipo de control],Tabla7[Peso],"",1)</f>
        <v/>
      </c>
      <c r="T1067" s="290" t="str">
        <f>_xlfn.XLOOKUP(Tabla135[[#This Row],[Tipo de control]],Tabla7[Tipo de control],Tabla7[Afectación matriz],"",1)</f>
        <v/>
      </c>
      <c r="U1067" s="295"/>
      <c r="V1067" s="327" t="str">
        <f>_xlfn.XLOOKUP(Tabla135[[#This Row],[Implementación]],Tabla11[Implementación],Tabla11[Peso],"",1)</f>
        <v/>
      </c>
      <c r="W1067" s="295"/>
      <c r="X1067" s="295"/>
      <c r="Y1067" s="295"/>
      <c r="Z1067" s="295"/>
      <c r="AA1067" s="310" t="str">
        <f>IFERROR(Tabla135[[#This Row],[Peso del control]]+Tabla135[[#This Row],[Peso de la implementación]],"")</f>
        <v/>
      </c>
      <c r="AB1067" s="310" t="str" cm="1">
        <f t="array" ref="AB1067">IFERROR(IF(Tabla135[[#This Row],[Registro diligenciado]]=TRUE,_xlfn.IFS(AND(Tabla135[[#This Row],[No. de Control]]=1,Tabla135[[#This Row],[Desplazamiento en la Matriz]]="Probabilidad"),D1067-(D1067*Tabla135[[#This Row],[Valor del control]]),AND(Tabla135[[#This Row],[No. de Control]]&gt;1,Tabla135[[#This Row],[Desplazamiento en la Matriz]]="Probabilidad"),AB1066-(AB1066*Tabla135[[#This Row],[Valor del control]]),AND(Tabla135[[#This Row],[No. de Control]]=1,Tabla135[[#This Row],[Desplazamiento en la Matriz]]="Impacto"),D1067,AND(Tabla135[[#This Row],[No. de Control]]&gt;1,Tabla135[[#This Row],[Desplazamiento en la Matriz]]="Impacto"),AB1066),""),"")</f>
        <v/>
      </c>
      <c r="AC1067" s="310" t="str" cm="1">
        <f t="array" ref="AC1067">IFERROR(IF(Tabla135[[#This Row],[Registro diligenciado]]=TRUE,_xlfn.IFS(AND(Tabla135[[#This Row],[No. de Control]]=1,Tabla135[[#This Row],[Desplazamiento en la Matriz]]="Impacto"),E1067-(E1067*Tabla135[[#This Row],[Valor del control]]),AND(Tabla135[[#This Row],[No. de Control]]&gt;1,Tabla135[[#This Row],[Desplazamiento en la Matriz]]="Impacto"),AC1066-(AC1066*Tabla135[[#This Row],[Valor del control]]),AND(Tabla135[[#This Row],[No. de Control]]=1,Tabla135[[#This Row],[Desplazamiento en la Matriz]]="Probabilidad"),E1067,AND(Tabla135[[#This Row],[No. de Control]]&gt;1,Tabla135[[#This Row],[Desplazamiento en la Matriz]]="Probabilidad"),AC1066),""),"")</f>
        <v/>
      </c>
      <c r="AD1067" s="310">
        <f>IFERROR(_xlfn.MINIFS(Tabla135[Probabilidad residual],Tabla135[Id Riesgo],Tabla135[[#This Row],[Id Riesgo]]),"")</f>
        <v>0</v>
      </c>
      <c r="AE1067" s="310">
        <f>IFERROR(_xlfn.MINIFS(Tabla135[Impacto residual],Tabla135[Id Riesgo],Tabla135[[#This Row],[Id Riesgo]]),"")</f>
        <v>0</v>
      </c>
      <c r="AF1067" s="310" t="str" cm="1">
        <f t="array" ref="AF10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7" s="310" t="str" cm="1">
        <f t="array" ref="AG10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7" s="213"/>
      <c r="AJ1067" s="801">
        <f>_xlfn.MINIFS(Tabla135[Probabilidad residual],Tabla135[Id Riesgo],Tabla135[[#This Row],[Id Riesgo]])</f>
        <v>0</v>
      </c>
      <c r="AK1067" s="801">
        <f>_xlfn.MINIFS(Tabla135[Impacto residual],Tabla135[Id Riesgo],Tabla135[[#This Row],[Id Riesgo]])</f>
        <v>0</v>
      </c>
      <c r="AL1067" s="801"/>
      <c r="AM1067" s="801"/>
      <c r="AN1067" s="213"/>
      <c r="AO1067" s="213"/>
      <c r="AP1067" s="213"/>
      <c r="AQ1067" s="213"/>
      <c r="AR1067" s="213"/>
      <c r="AS1067" s="213"/>
      <c r="AT1067" s="213"/>
      <c r="AU1067" s="213"/>
      <c r="AV1067" s="213"/>
      <c r="AW1067" s="213"/>
      <c r="AX1067" s="213"/>
      <c r="AY1067" s="213"/>
    </row>
    <row r="1068" spans="1:51" ht="14.6" x14ac:dyDescent="0.4">
      <c r="A1068" s="783" t="str">
        <f>Tabla135[[#This Row],[Id Riesgo]]</f>
        <v>RC106</v>
      </c>
      <c r="B1068" s="784" t="str">
        <f>Tabla135[[#This Row],[Riesgo]]</f>
        <v/>
      </c>
      <c r="C1068" s="776" t="b">
        <f>Tabla135[[#This Row],[Identificado en paso 1 y 2?]]</f>
        <v>0</v>
      </c>
      <c r="D1068" s="801" t="str">
        <f>_xlfn.XLOOKUP(Tabla135[[#This Row],[Id Riesgo]],Tabla13[Id Riesgo],Tabla13[Probabilidad],"",1)</f>
        <v/>
      </c>
      <c r="E1068" s="801" t="str">
        <f>IF(C1068=TRUE,_xlfn.XLOOKUP(Tabla135[[#This Row],[Id Riesgo]],Tabla13[Id Riesgo],Tabla13[Porcentaje Impacto],"",1),"")</f>
        <v/>
      </c>
      <c r="F1068" s="290" t="str">
        <f t="shared" si="105"/>
        <v>RC106</v>
      </c>
      <c r="G1068" s="414" t="b">
        <f>_xlfn.XLOOKUP(F1068,Tabla13[Id Riesgo],Tabla13[Registro diligenciado],FALSE,1)</f>
        <v>0</v>
      </c>
      <c r="H1068" s="290" t="str">
        <f>IF(G1068,_xlfn.XLOOKUP(F1068,Tabla6[Id Riesgo],Tabla6[DESCRIPCIÓN DEL RIESGO],FALSE,1),"")</f>
        <v/>
      </c>
      <c r="I1068" s="327" t="str">
        <f>_xlfn.XLOOKUP(Tabla135[[#This Row],[Id Riesgo]],Tabla13[Id Riesgo],Tabla13[Probabilidad])</f>
        <v/>
      </c>
      <c r="J1068" s="327" t="str">
        <f>_xlfn.XLOOKUP(Tabla135[[#This Row],[Id Riesgo]],Tabla13[Id Riesgo],Tabla13[Porcentaje Impacto],"",1)</f>
        <v/>
      </c>
      <c r="K1068" s="311">
        <v>7</v>
      </c>
      <c r="L1068" s="314"/>
      <c r="M1068" s="314"/>
      <c r="N1068" s="314"/>
      <c r="O1068" s="295"/>
      <c r="P1068" s="314"/>
      <c r="Q1068" s="328" t="str">
        <f>_xlfn.TEXTJOIN(" ",TRUE,Tabla135[[#This Row],[Actividad - Acción ¿Qué?
Inicia con verbo]],Tabla135[[#This Row],[Complemento
(Observaciones o desviaciones)]])</f>
        <v/>
      </c>
      <c r="R1068" s="295"/>
      <c r="S1068" s="327" t="str">
        <f>_xlfn.XLOOKUP(Tabla135[[#This Row],[Tipo de control]],Tabla7[Tipo de control],Tabla7[Peso],"",1)</f>
        <v/>
      </c>
      <c r="T1068" s="290" t="str">
        <f>_xlfn.XLOOKUP(Tabla135[[#This Row],[Tipo de control]],Tabla7[Tipo de control],Tabla7[Afectación matriz],"",1)</f>
        <v/>
      </c>
      <c r="U1068" s="295"/>
      <c r="V1068" s="327" t="str">
        <f>_xlfn.XLOOKUP(Tabla135[[#This Row],[Implementación]],Tabla11[Implementación],Tabla11[Peso],"",1)</f>
        <v/>
      </c>
      <c r="W1068" s="295"/>
      <c r="X1068" s="295"/>
      <c r="Y1068" s="295"/>
      <c r="Z1068" s="295"/>
      <c r="AA1068" s="310" t="str">
        <f>IFERROR(Tabla135[[#This Row],[Peso del control]]+Tabla135[[#This Row],[Peso de la implementación]],"")</f>
        <v/>
      </c>
      <c r="AB1068" s="310" t="str" cm="1">
        <f t="array" ref="AB1068">IFERROR(IF(Tabla135[[#This Row],[Registro diligenciado]]=TRUE,_xlfn.IFS(AND(Tabla135[[#This Row],[No. de Control]]=1,Tabla135[[#This Row],[Desplazamiento en la Matriz]]="Probabilidad"),D1068-(D1068*Tabla135[[#This Row],[Valor del control]]),AND(Tabla135[[#This Row],[No. de Control]]&gt;1,Tabla135[[#This Row],[Desplazamiento en la Matriz]]="Probabilidad"),AB1067-(AB1067*Tabla135[[#This Row],[Valor del control]]),AND(Tabla135[[#This Row],[No. de Control]]=1,Tabla135[[#This Row],[Desplazamiento en la Matriz]]="Impacto"),D1068,AND(Tabla135[[#This Row],[No. de Control]]&gt;1,Tabla135[[#This Row],[Desplazamiento en la Matriz]]="Impacto"),AB1067),""),"")</f>
        <v/>
      </c>
      <c r="AC1068" s="310" t="str" cm="1">
        <f t="array" ref="AC1068">IFERROR(IF(Tabla135[[#This Row],[Registro diligenciado]]=TRUE,_xlfn.IFS(AND(Tabla135[[#This Row],[No. de Control]]=1,Tabla135[[#This Row],[Desplazamiento en la Matriz]]="Impacto"),E1068-(E1068*Tabla135[[#This Row],[Valor del control]]),AND(Tabla135[[#This Row],[No. de Control]]&gt;1,Tabla135[[#This Row],[Desplazamiento en la Matriz]]="Impacto"),AC1067-(AC1067*Tabla135[[#This Row],[Valor del control]]),AND(Tabla135[[#This Row],[No. de Control]]=1,Tabla135[[#This Row],[Desplazamiento en la Matriz]]="Probabilidad"),E1068,AND(Tabla135[[#This Row],[No. de Control]]&gt;1,Tabla135[[#This Row],[Desplazamiento en la Matriz]]="Probabilidad"),AC1067),""),"")</f>
        <v/>
      </c>
      <c r="AD1068" s="310">
        <f>IFERROR(_xlfn.MINIFS(Tabla135[Probabilidad residual],Tabla135[Id Riesgo],Tabla135[[#This Row],[Id Riesgo]]),"")</f>
        <v>0</v>
      </c>
      <c r="AE1068" s="310">
        <f>IFERROR(_xlfn.MINIFS(Tabla135[Impacto residual],Tabla135[Id Riesgo],Tabla135[[#This Row],[Id Riesgo]]),"")</f>
        <v>0</v>
      </c>
      <c r="AF1068" s="310" t="str" cm="1">
        <f t="array" ref="AF10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8" s="310" t="str" cm="1">
        <f t="array" ref="AG10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8" s="213"/>
      <c r="AJ1068" s="801">
        <f>_xlfn.MINIFS(Tabla135[Probabilidad residual],Tabla135[Id Riesgo],Tabla135[[#This Row],[Id Riesgo]])</f>
        <v>0</v>
      </c>
      <c r="AK1068" s="801">
        <f>_xlfn.MINIFS(Tabla135[Impacto residual],Tabla135[Id Riesgo],Tabla135[[#This Row],[Id Riesgo]])</f>
        <v>0</v>
      </c>
      <c r="AL1068" s="801"/>
      <c r="AM1068" s="801"/>
      <c r="AN1068" s="213"/>
      <c r="AO1068" s="213"/>
      <c r="AP1068" s="213"/>
      <c r="AQ1068" s="213"/>
      <c r="AR1068" s="213"/>
      <c r="AS1068" s="213"/>
      <c r="AT1068" s="213"/>
      <c r="AU1068" s="213"/>
      <c r="AV1068" s="213"/>
      <c r="AW1068" s="213"/>
      <c r="AX1068" s="213"/>
      <c r="AY1068" s="213"/>
    </row>
    <row r="1069" spans="1:51" ht="14.6" x14ac:dyDescent="0.4">
      <c r="A1069" s="783" t="str">
        <f>Tabla135[[#This Row],[Id Riesgo]]</f>
        <v>RC106</v>
      </c>
      <c r="B1069" s="784" t="str">
        <f>Tabla135[[#This Row],[Riesgo]]</f>
        <v/>
      </c>
      <c r="C1069" s="776" t="b">
        <f>Tabla135[[#This Row],[Identificado en paso 1 y 2?]]</f>
        <v>0</v>
      </c>
      <c r="D1069" s="801" t="str">
        <f>_xlfn.XLOOKUP(Tabla135[[#This Row],[Id Riesgo]],Tabla13[Id Riesgo],Tabla13[Probabilidad],"",1)</f>
        <v/>
      </c>
      <c r="E1069" s="801" t="str">
        <f>IF(C1069=TRUE,_xlfn.XLOOKUP(Tabla135[[#This Row],[Id Riesgo]],Tabla13[Id Riesgo],Tabla13[Porcentaje Impacto],"",1),"")</f>
        <v/>
      </c>
      <c r="F1069" s="290" t="str">
        <f t="shared" si="105"/>
        <v>RC106</v>
      </c>
      <c r="G1069" s="414" t="b">
        <f>_xlfn.XLOOKUP(F1069,Tabla13[Id Riesgo],Tabla13[Registro diligenciado],FALSE,1)</f>
        <v>0</v>
      </c>
      <c r="H1069" s="290" t="str">
        <f>IF(G1069,_xlfn.XLOOKUP(F1069,Tabla6[Id Riesgo],Tabla6[DESCRIPCIÓN DEL RIESGO],FALSE,1),"")</f>
        <v/>
      </c>
      <c r="I1069" s="327" t="str">
        <f>_xlfn.XLOOKUP(Tabla135[[#This Row],[Id Riesgo]],Tabla13[Id Riesgo],Tabla13[Probabilidad])</f>
        <v/>
      </c>
      <c r="J1069" s="327" t="str">
        <f>_xlfn.XLOOKUP(Tabla135[[#This Row],[Id Riesgo]],Tabla13[Id Riesgo],Tabla13[Porcentaje Impacto],"",1)</f>
        <v/>
      </c>
      <c r="K1069" s="311">
        <v>8</v>
      </c>
      <c r="L1069" s="314"/>
      <c r="M1069" s="314"/>
      <c r="N1069" s="314"/>
      <c r="O1069" s="295"/>
      <c r="P1069" s="314"/>
      <c r="Q1069" s="328" t="str">
        <f>_xlfn.TEXTJOIN(" ",TRUE,Tabla135[[#This Row],[Actividad - Acción ¿Qué?
Inicia con verbo]],Tabla135[[#This Row],[Complemento
(Observaciones o desviaciones)]])</f>
        <v/>
      </c>
      <c r="R1069" s="295"/>
      <c r="S1069" s="327" t="str">
        <f>_xlfn.XLOOKUP(Tabla135[[#This Row],[Tipo de control]],Tabla7[Tipo de control],Tabla7[Peso],"",1)</f>
        <v/>
      </c>
      <c r="T1069" s="290" t="str">
        <f>_xlfn.XLOOKUP(Tabla135[[#This Row],[Tipo de control]],Tabla7[Tipo de control],Tabla7[Afectación matriz],"",1)</f>
        <v/>
      </c>
      <c r="U1069" s="295"/>
      <c r="V1069" s="327" t="str">
        <f>_xlfn.XLOOKUP(Tabla135[[#This Row],[Implementación]],Tabla11[Implementación],Tabla11[Peso],"",1)</f>
        <v/>
      </c>
      <c r="W1069" s="295"/>
      <c r="X1069" s="295"/>
      <c r="Y1069" s="295"/>
      <c r="Z1069" s="295"/>
      <c r="AA1069" s="310" t="str">
        <f>IFERROR(Tabla135[[#This Row],[Peso del control]]+Tabla135[[#This Row],[Peso de la implementación]],"")</f>
        <v/>
      </c>
      <c r="AB1069" s="310" t="str" cm="1">
        <f t="array" ref="AB1069">IFERROR(IF(Tabla135[[#This Row],[Registro diligenciado]]=TRUE,_xlfn.IFS(AND(Tabla135[[#This Row],[No. de Control]]=1,Tabla135[[#This Row],[Desplazamiento en la Matriz]]="Probabilidad"),D1069-(D1069*Tabla135[[#This Row],[Valor del control]]),AND(Tabla135[[#This Row],[No. de Control]]&gt;1,Tabla135[[#This Row],[Desplazamiento en la Matriz]]="Probabilidad"),AB1068-(AB1068*Tabla135[[#This Row],[Valor del control]]),AND(Tabla135[[#This Row],[No. de Control]]=1,Tabla135[[#This Row],[Desplazamiento en la Matriz]]="Impacto"),D1069,AND(Tabla135[[#This Row],[No. de Control]]&gt;1,Tabla135[[#This Row],[Desplazamiento en la Matriz]]="Impacto"),AB1068),""),"")</f>
        <v/>
      </c>
      <c r="AC1069" s="310" t="str" cm="1">
        <f t="array" ref="AC1069">IFERROR(IF(Tabla135[[#This Row],[Registro diligenciado]]=TRUE,_xlfn.IFS(AND(Tabla135[[#This Row],[No. de Control]]=1,Tabla135[[#This Row],[Desplazamiento en la Matriz]]="Impacto"),E1069-(E1069*Tabla135[[#This Row],[Valor del control]]),AND(Tabla135[[#This Row],[No. de Control]]&gt;1,Tabla135[[#This Row],[Desplazamiento en la Matriz]]="Impacto"),AC1068-(AC1068*Tabla135[[#This Row],[Valor del control]]),AND(Tabla135[[#This Row],[No. de Control]]=1,Tabla135[[#This Row],[Desplazamiento en la Matriz]]="Probabilidad"),E1069,AND(Tabla135[[#This Row],[No. de Control]]&gt;1,Tabla135[[#This Row],[Desplazamiento en la Matriz]]="Probabilidad"),AC1068),""),"")</f>
        <v/>
      </c>
      <c r="AD1069" s="310">
        <f>IFERROR(_xlfn.MINIFS(Tabla135[Probabilidad residual],Tabla135[Id Riesgo],Tabla135[[#This Row],[Id Riesgo]]),"")</f>
        <v>0</v>
      </c>
      <c r="AE1069" s="310">
        <f>IFERROR(_xlfn.MINIFS(Tabla135[Impacto residual],Tabla135[Id Riesgo],Tabla135[[#This Row],[Id Riesgo]]),"")</f>
        <v>0</v>
      </c>
      <c r="AF1069" s="310" t="str" cm="1">
        <f t="array" ref="AF10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69" s="310" t="str" cm="1">
        <f t="array" ref="AG10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69" s="213"/>
      <c r="AJ1069" s="801">
        <f>_xlfn.MINIFS(Tabla135[Probabilidad residual],Tabla135[Id Riesgo],Tabla135[[#This Row],[Id Riesgo]])</f>
        <v>0</v>
      </c>
      <c r="AK1069" s="801">
        <f>_xlfn.MINIFS(Tabla135[Impacto residual],Tabla135[Id Riesgo],Tabla135[[#This Row],[Id Riesgo]])</f>
        <v>0</v>
      </c>
      <c r="AL1069" s="801"/>
      <c r="AM1069" s="801"/>
      <c r="AN1069" s="213"/>
      <c r="AO1069" s="213"/>
      <c r="AP1069" s="213"/>
      <c r="AQ1069" s="213"/>
      <c r="AR1069" s="213"/>
      <c r="AS1069" s="213"/>
      <c r="AT1069" s="213"/>
      <c r="AU1069" s="213"/>
      <c r="AV1069" s="213"/>
      <c r="AW1069" s="213"/>
      <c r="AX1069" s="213"/>
      <c r="AY1069" s="213"/>
    </row>
    <row r="1070" spans="1:51" ht="14.6" x14ac:dyDescent="0.4">
      <c r="A1070" s="783" t="str">
        <f>Tabla135[[#This Row],[Id Riesgo]]</f>
        <v>RC106</v>
      </c>
      <c r="B1070" s="784" t="str">
        <f>Tabla135[[#This Row],[Riesgo]]</f>
        <v/>
      </c>
      <c r="C1070" s="776" t="b">
        <f>Tabla135[[#This Row],[Identificado en paso 1 y 2?]]</f>
        <v>0</v>
      </c>
      <c r="D1070" s="801" t="str">
        <f>_xlfn.XLOOKUP(Tabla135[[#This Row],[Id Riesgo]],Tabla13[Id Riesgo],Tabla13[Probabilidad],"",1)</f>
        <v/>
      </c>
      <c r="E1070" s="801" t="str">
        <f>IF(C1070=TRUE,_xlfn.XLOOKUP(Tabla135[[#This Row],[Id Riesgo]],Tabla13[Id Riesgo],Tabla13[Porcentaje Impacto],"",1),"")</f>
        <v/>
      </c>
      <c r="F1070" s="290" t="str">
        <f t="shared" si="105"/>
        <v>RC106</v>
      </c>
      <c r="G1070" s="414" t="b">
        <f>_xlfn.XLOOKUP(F1070,Tabla13[Id Riesgo],Tabla13[Registro diligenciado],FALSE,1)</f>
        <v>0</v>
      </c>
      <c r="H1070" s="290" t="str">
        <f>IF(G1070,_xlfn.XLOOKUP(F1070,Tabla6[Id Riesgo],Tabla6[DESCRIPCIÓN DEL RIESGO],FALSE,1),"")</f>
        <v/>
      </c>
      <c r="I1070" s="327" t="str">
        <f>_xlfn.XLOOKUP(Tabla135[[#This Row],[Id Riesgo]],Tabla13[Id Riesgo],Tabla13[Probabilidad])</f>
        <v/>
      </c>
      <c r="J1070" s="327" t="str">
        <f>_xlfn.XLOOKUP(Tabla135[[#This Row],[Id Riesgo]],Tabla13[Id Riesgo],Tabla13[Porcentaje Impacto],"",1)</f>
        <v/>
      </c>
      <c r="K1070" s="311">
        <v>9</v>
      </c>
      <c r="L1070" s="314"/>
      <c r="M1070" s="314"/>
      <c r="N1070" s="314"/>
      <c r="O1070" s="295"/>
      <c r="P1070" s="314"/>
      <c r="Q1070" s="328" t="str">
        <f>_xlfn.TEXTJOIN(" ",TRUE,Tabla135[[#This Row],[Actividad - Acción ¿Qué?
Inicia con verbo]],Tabla135[[#This Row],[Complemento
(Observaciones o desviaciones)]])</f>
        <v/>
      </c>
      <c r="R1070" s="295"/>
      <c r="S1070" s="327" t="str">
        <f>_xlfn.XLOOKUP(Tabla135[[#This Row],[Tipo de control]],Tabla7[Tipo de control],Tabla7[Peso],"",1)</f>
        <v/>
      </c>
      <c r="T1070" s="290" t="str">
        <f>_xlfn.XLOOKUP(Tabla135[[#This Row],[Tipo de control]],Tabla7[Tipo de control],Tabla7[Afectación matriz],"",1)</f>
        <v/>
      </c>
      <c r="U1070" s="295"/>
      <c r="V1070" s="327" t="str">
        <f>_xlfn.XLOOKUP(Tabla135[[#This Row],[Implementación]],Tabla11[Implementación],Tabla11[Peso],"",1)</f>
        <v/>
      </c>
      <c r="W1070" s="295"/>
      <c r="X1070" s="295"/>
      <c r="Y1070" s="295"/>
      <c r="Z1070" s="295"/>
      <c r="AA1070" s="310" t="str">
        <f>IFERROR(Tabla135[[#This Row],[Peso del control]]+Tabla135[[#This Row],[Peso de la implementación]],"")</f>
        <v/>
      </c>
      <c r="AB1070" s="310" t="str" cm="1">
        <f t="array" ref="AB1070">IFERROR(IF(Tabla135[[#This Row],[Registro diligenciado]]=TRUE,_xlfn.IFS(AND(Tabla135[[#This Row],[No. de Control]]=1,Tabla135[[#This Row],[Desplazamiento en la Matriz]]="Probabilidad"),D1070-(D1070*Tabla135[[#This Row],[Valor del control]]),AND(Tabla135[[#This Row],[No. de Control]]&gt;1,Tabla135[[#This Row],[Desplazamiento en la Matriz]]="Probabilidad"),AB1069-(AB1069*Tabla135[[#This Row],[Valor del control]]),AND(Tabla135[[#This Row],[No. de Control]]=1,Tabla135[[#This Row],[Desplazamiento en la Matriz]]="Impacto"),D1070,AND(Tabla135[[#This Row],[No. de Control]]&gt;1,Tabla135[[#This Row],[Desplazamiento en la Matriz]]="Impacto"),AB1069),""),"")</f>
        <v/>
      </c>
      <c r="AC1070" s="310" t="str" cm="1">
        <f t="array" ref="AC1070">IFERROR(IF(Tabla135[[#This Row],[Registro diligenciado]]=TRUE,_xlfn.IFS(AND(Tabla135[[#This Row],[No. de Control]]=1,Tabla135[[#This Row],[Desplazamiento en la Matriz]]="Impacto"),E1070-(E1070*Tabla135[[#This Row],[Valor del control]]),AND(Tabla135[[#This Row],[No. de Control]]&gt;1,Tabla135[[#This Row],[Desplazamiento en la Matriz]]="Impacto"),AC1069-(AC1069*Tabla135[[#This Row],[Valor del control]]),AND(Tabla135[[#This Row],[No. de Control]]=1,Tabla135[[#This Row],[Desplazamiento en la Matriz]]="Probabilidad"),E1070,AND(Tabla135[[#This Row],[No. de Control]]&gt;1,Tabla135[[#This Row],[Desplazamiento en la Matriz]]="Probabilidad"),AC1069),""),"")</f>
        <v/>
      </c>
      <c r="AD1070" s="310">
        <f>IFERROR(_xlfn.MINIFS(Tabla135[Probabilidad residual],Tabla135[Id Riesgo],Tabla135[[#This Row],[Id Riesgo]]),"")</f>
        <v>0</v>
      </c>
      <c r="AE1070" s="310">
        <f>IFERROR(_xlfn.MINIFS(Tabla135[Impacto residual],Tabla135[Id Riesgo],Tabla135[[#This Row],[Id Riesgo]]),"")</f>
        <v>0</v>
      </c>
      <c r="AF1070" s="310" t="str" cm="1">
        <f t="array" ref="AF10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0" s="310" t="str" cm="1">
        <f t="array" ref="AG10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0" s="213"/>
      <c r="AJ1070" s="801">
        <f>_xlfn.MINIFS(Tabla135[Probabilidad residual],Tabla135[Id Riesgo],Tabla135[[#This Row],[Id Riesgo]])</f>
        <v>0</v>
      </c>
      <c r="AK1070" s="801">
        <f>_xlfn.MINIFS(Tabla135[Impacto residual],Tabla135[Id Riesgo],Tabla135[[#This Row],[Id Riesgo]])</f>
        <v>0</v>
      </c>
      <c r="AL1070" s="801"/>
      <c r="AM1070" s="801"/>
      <c r="AN1070" s="213"/>
      <c r="AO1070" s="213"/>
      <c r="AP1070" s="213"/>
      <c r="AQ1070" s="213"/>
      <c r="AR1070" s="213"/>
      <c r="AS1070" s="213"/>
      <c r="AT1070" s="213"/>
      <c r="AU1070" s="213"/>
      <c r="AV1070" s="213"/>
      <c r="AW1070" s="213"/>
      <c r="AX1070" s="213"/>
      <c r="AY1070" s="213"/>
    </row>
    <row r="1071" spans="1:51" ht="14.6" x14ac:dyDescent="0.4">
      <c r="A1071" s="783" t="str">
        <f>Tabla135[[#This Row],[Id Riesgo]]</f>
        <v>RC106</v>
      </c>
      <c r="B1071" s="784" t="str">
        <f>Tabla135[[#This Row],[Riesgo]]</f>
        <v/>
      </c>
      <c r="C1071" s="776" t="b">
        <f>Tabla135[[#This Row],[Identificado en paso 1 y 2?]]</f>
        <v>0</v>
      </c>
      <c r="D1071" s="801" t="str">
        <f>_xlfn.XLOOKUP(Tabla135[[#This Row],[Id Riesgo]],Tabla13[Id Riesgo],Tabla13[Probabilidad],"",1)</f>
        <v/>
      </c>
      <c r="E1071" s="801" t="str">
        <f>IF(C1071=TRUE,_xlfn.XLOOKUP(Tabla135[[#This Row],[Id Riesgo]],Tabla13[Id Riesgo],Tabla13[Porcentaje Impacto],"",1),"")</f>
        <v/>
      </c>
      <c r="F1071" s="290" t="str">
        <f t="shared" si="105"/>
        <v>RC106</v>
      </c>
      <c r="G1071" s="414" t="b">
        <f>_xlfn.XLOOKUP(F1071,Tabla13[Id Riesgo],Tabla13[Registro diligenciado],FALSE,1)</f>
        <v>0</v>
      </c>
      <c r="H1071" s="290" t="str">
        <f>IF(G1071,_xlfn.XLOOKUP(F1071,Tabla6[Id Riesgo],Tabla6[DESCRIPCIÓN DEL RIESGO],FALSE,1),"")</f>
        <v/>
      </c>
      <c r="I1071" s="327" t="str">
        <f>_xlfn.XLOOKUP(Tabla135[[#This Row],[Id Riesgo]],Tabla13[Id Riesgo],Tabla13[Probabilidad])</f>
        <v/>
      </c>
      <c r="J1071" s="327" t="str">
        <f>_xlfn.XLOOKUP(Tabla135[[#This Row],[Id Riesgo]],Tabla13[Id Riesgo],Tabla13[Porcentaje Impacto],"",1)</f>
        <v/>
      </c>
      <c r="K1071" s="311">
        <v>10</v>
      </c>
      <c r="L1071" s="314"/>
      <c r="M1071" s="314"/>
      <c r="N1071" s="314"/>
      <c r="O1071" s="295"/>
      <c r="P1071" s="314"/>
      <c r="Q1071" s="328" t="str">
        <f>_xlfn.TEXTJOIN(" ",TRUE,Tabla135[[#This Row],[Actividad - Acción ¿Qué?
Inicia con verbo]],Tabla135[[#This Row],[Complemento
(Observaciones o desviaciones)]])</f>
        <v/>
      </c>
      <c r="R1071" s="295"/>
      <c r="S1071" s="327" t="str">
        <f>_xlfn.XLOOKUP(Tabla135[[#This Row],[Tipo de control]],Tabla7[Tipo de control],Tabla7[Peso],"",1)</f>
        <v/>
      </c>
      <c r="T1071" s="290" t="str">
        <f>_xlfn.XLOOKUP(Tabla135[[#This Row],[Tipo de control]],Tabla7[Tipo de control],Tabla7[Afectación matriz],"",1)</f>
        <v/>
      </c>
      <c r="U1071" s="295"/>
      <c r="V1071" s="327" t="str">
        <f>_xlfn.XLOOKUP(Tabla135[[#This Row],[Implementación]],Tabla11[Implementación],Tabla11[Peso],"",1)</f>
        <v/>
      </c>
      <c r="W1071" s="295"/>
      <c r="X1071" s="295"/>
      <c r="Y1071" s="295"/>
      <c r="Z1071" s="295"/>
      <c r="AA1071" s="310" t="str">
        <f>IFERROR(Tabla135[[#This Row],[Peso del control]]+Tabla135[[#This Row],[Peso de la implementación]],"")</f>
        <v/>
      </c>
      <c r="AB1071" s="310" t="str" cm="1">
        <f t="array" ref="AB1071">IFERROR(IF(Tabla135[[#This Row],[Registro diligenciado]]=TRUE,_xlfn.IFS(AND(Tabla135[[#This Row],[No. de Control]]=1,Tabla135[[#This Row],[Desplazamiento en la Matriz]]="Probabilidad"),D1071-(D1071*Tabla135[[#This Row],[Valor del control]]),AND(Tabla135[[#This Row],[No. de Control]]&gt;1,Tabla135[[#This Row],[Desplazamiento en la Matriz]]="Probabilidad"),AB1070-(AB1070*Tabla135[[#This Row],[Valor del control]]),AND(Tabla135[[#This Row],[No. de Control]]=1,Tabla135[[#This Row],[Desplazamiento en la Matriz]]="Impacto"),D1071,AND(Tabla135[[#This Row],[No. de Control]]&gt;1,Tabla135[[#This Row],[Desplazamiento en la Matriz]]="Impacto"),AB1070),""),"")</f>
        <v/>
      </c>
      <c r="AC1071" s="310" t="str" cm="1">
        <f t="array" ref="AC1071">IFERROR(IF(Tabla135[[#This Row],[Registro diligenciado]]=TRUE,_xlfn.IFS(AND(Tabla135[[#This Row],[No. de Control]]=1,Tabla135[[#This Row],[Desplazamiento en la Matriz]]="Impacto"),E1071-(E1071*Tabla135[[#This Row],[Valor del control]]),AND(Tabla135[[#This Row],[No. de Control]]&gt;1,Tabla135[[#This Row],[Desplazamiento en la Matriz]]="Impacto"),AC1070-(AC1070*Tabla135[[#This Row],[Valor del control]]),AND(Tabla135[[#This Row],[No. de Control]]=1,Tabla135[[#This Row],[Desplazamiento en la Matriz]]="Probabilidad"),E1071,AND(Tabla135[[#This Row],[No. de Control]]&gt;1,Tabla135[[#This Row],[Desplazamiento en la Matriz]]="Probabilidad"),AC1070),""),"")</f>
        <v/>
      </c>
      <c r="AD1071" s="310">
        <f>IFERROR(_xlfn.MINIFS(Tabla135[Probabilidad residual],Tabla135[Id Riesgo],Tabla135[[#This Row],[Id Riesgo]]),"")</f>
        <v>0</v>
      </c>
      <c r="AE1071" s="310">
        <f>IFERROR(_xlfn.MINIFS(Tabla135[Impacto residual],Tabla135[Id Riesgo],Tabla135[[#This Row],[Id Riesgo]]),"")</f>
        <v>0</v>
      </c>
      <c r="AF1071" s="310" t="str" cm="1">
        <f t="array" ref="AF10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1" s="310" t="str" cm="1">
        <f t="array" ref="AG10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1" s="213"/>
      <c r="AJ1071" s="801">
        <f>_xlfn.MINIFS(Tabla135[Probabilidad residual],Tabla135[Id Riesgo],Tabla135[[#This Row],[Id Riesgo]])</f>
        <v>0</v>
      </c>
      <c r="AK1071" s="801">
        <f>_xlfn.MINIFS(Tabla135[Impacto residual],Tabla135[Id Riesgo],Tabla135[[#This Row],[Id Riesgo]])</f>
        <v>0</v>
      </c>
      <c r="AL1071" s="801"/>
      <c r="AM1071" s="801"/>
      <c r="AN1071" s="213"/>
      <c r="AO1071" s="213"/>
      <c r="AP1071" s="213"/>
      <c r="AQ1071" s="213"/>
      <c r="AR1071" s="213"/>
      <c r="AS1071" s="213"/>
      <c r="AT1071" s="213"/>
      <c r="AU1071" s="213"/>
      <c r="AV1071" s="213"/>
      <c r="AW1071" s="213"/>
      <c r="AX1071" s="213"/>
      <c r="AY1071" s="213"/>
    </row>
    <row r="1072" spans="1:51" ht="14.6" x14ac:dyDescent="0.4">
      <c r="A1072" s="783" t="str">
        <f>Tabla135[[#This Row],[Id Riesgo]]</f>
        <v>RC107</v>
      </c>
      <c r="B1072" s="784" t="str">
        <f>Tabla135[[#This Row],[Riesgo]]</f>
        <v/>
      </c>
      <c r="C1072" s="776" t="b">
        <f>Tabla135[[#This Row],[Identificado en paso 1 y 2?]]</f>
        <v>0</v>
      </c>
      <c r="D1072" s="801" t="str">
        <f>_xlfn.XLOOKUP(Tabla135[[#This Row],[Id Riesgo]],Tabla13[Id Riesgo],Tabla13[Probabilidad],"",1)</f>
        <v/>
      </c>
      <c r="E1072" s="801" t="str">
        <f>IF(C1072=TRUE,_xlfn.XLOOKUP(Tabla135[[#This Row],[Id Riesgo]],Tabla13[Id Riesgo],Tabla13[Porcentaje Impacto],"",1),"")</f>
        <v/>
      </c>
      <c r="F1072" s="290" t="s">
        <v>698</v>
      </c>
      <c r="G1072" s="414" t="b">
        <f>_xlfn.XLOOKUP(F1072,Tabla13[Id Riesgo],Tabla13[Registro diligenciado],FALSE,1)</f>
        <v>0</v>
      </c>
      <c r="H1072" s="290" t="str">
        <f>IF(G1072,_xlfn.XLOOKUP(F1072,Tabla6[Id Riesgo],Tabla6[DESCRIPCIÓN DEL RIESGO],FALSE,1),"")</f>
        <v/>
      </c>
      <c r="I1072" s="327" t="str">
        <f>_xlfn.XLOOKUP(Tabla135[[#This Row],[Id Riesgo]],Tabla13[Id Riesgo],Tabla13[Probabilidad])</f>
        <v/>
      </c>
      <c r="J1072" s="327" t="str">
        <f>_xlfn.XLOOKUP(Tabla135[[#This Row],[Id Riesgo]],Tabla13[Id Riesgo],Tabla13[Porcentaje Impacto],"",1)</f>
        <v/>
      </c>
      <c r="K1072" s="311">
        <v>1</v>
      </c>
      <c r="L1072" s="314"/>
      <c r="M1072" s="314"/>
      <c r="N1072" s="314"/>
      <c r="O1072" s="295"/>
      <c r="P1072" s="314"/>
      <c r="Q1072" s="328" t="str">
        <f>_xlfn.TEXTJOIN(" ",TRUE,Tabla135[[#This Row],[Actividad - Acción ¿Qué?
Inicia con verbo]],Tabla135[[#This Row],[Complemento
(Observaciones o desviaciones)]])</f>
        <v/>
      </c>
      <c r="R1072" s="295"/>
      <c r="S1072" s="327" t="str">
        <f>_xlfn.XLOOKUP(Tabla135[[#This Row],[Tipo de control]],Tabla7[Tipo de control],Tabla7[Peso],"",1)</f>
        <v/>
      </c>
      <c r="T1072" s="290" t="str">
        <f>_xlfn.XLOOKUP(Tabla135[[#This Row],[Tipo de control]],Tabla7[Tipo de control],Tabla7[Afectación matriz],"",1)</f>
        <v/>
      </c>
      <c r="U1072" s="295"/>
      <c r="V1072" s="327" t="str">
        <f>_xlfn.XLOOKUP(Tabla135[[#This Row],[Implementación]],Tabla11[Implementación],Tabla11[Peso],"",1)</f>
        <v/>
      </c>
      <c r="W1072" s="295"/>
      <c r="X1072" s="295"/>
      <c r="Y1072" s="295"/>
      <c r="Z1072" s="295"/>
      <c r="AA1072" s="310" t="str">
        <f>IFERROR(Tabla135[[#This Row],[Peso del control]]+Tabla135[[#This Row],[Peso de la implementación]],"")</f>
        <v/>
      </c>
      <c r="AB1072" s="310" t="str" cm="1">
        <f t="array" ref="AB1072">IFERROR(IF(Tabla135[[#This Row],[Registro diligenciado]]=TRUE,_xlfn.IFS(AND(Tabla135[[#This Row],[No. de Control]]=1,Tabla135[[#This Row],[Desplazamiento en la Matriz]]="Probabilidad"),D1072-(D1072*Tabla135[[#This Row],[Valor del control]]),AND(Tabla135[[#This Row],[No. de Control]]&gt;1,Tabla135[[#This Row],[Desplazamiento en la Matriz]]="Probabilidad"),AB1071-(AB1071*Tabla135[[#This Row],[Valor del control]]),AND(Tabla135[[#This Row],[No. de Control]]=1,Tabla135[[#This Row],[Desplazamiento en la Matriz]]="Impacto"),D1072,AND(Tabla135[[#This Row],[No. de Control]]&gt;1,Tabla135[[#This Row],[Desplazamiento en la Matriz]]="Impacto"),AB1071),""),"")</f>
        <v/>
      </c>
      <c r="AC1072" s="310" t="str" cm="1">
        <f t="array" ref="AC1072">IFERROR(IF(Tabla135[[#This Row],[Registro diligenciado]]=TRUE,_xlfn.IFS(AND(Tabla135[[#This Row],[No. de Control]]=1,Tabla135[[#This Row],[Desplazamiento en la Matriz]]="Impacto"),E1072-(E1072*Tabla135[[#This Row],[Valor del control]]),AND(Tabla135[[#This Row],[No. de Control]]&gt;1,Tabla135[[#This Row],[Desplazamiento en la Matriz]]="Impacto"),AC1071-(AC1071*Tabla135[[#This Row],[Valor del control]]),AND(Tabla135[[#This Row],[No. de Control]]=1,Tabla135[[#This Row],[Desplazamiento en la Matriz]]="Probabilidad"),E1072,AND(Tabla135[[#This Row],[No. de Control]]&gt;1,Tabla135[[#This Row],[Desplazamiento en la Matriz]]="Probabilidad"),AC1071),""),"")</f>
        <v/>
      </c>
      <c r="AD1072" s="310">
        <f>IFERROR(_xlfn.MINIFS(Tabla135[Probabilidad residual],Tabla135[Id Riesgo],Tabla135[[#This Row],[Id Riesgo]]),"")</f>
        <v>0</v>
      </c>
      <c r="AE1072" s="310">
        <f>IFERROR(_xlfn.MINIFS(Tabla135[Impacto residual],Tabla135[Id Riesgo],Tabla135[[#This Row],[Id Riesgo]]),"")</f>
        <v>0</v>
      </c>
      <c r="AF1072" s="310" t="str" cm="1">
        <f t="array" ref="AF10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2" s="310" t="str" cm="1">
        <f t="array" ref="AG10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2" s="213"/>
      <c r="AJ1072" s="801">
        <f>_xlfn.MINIFS(Tabla135[Probabilidad residual],Tabla135[Id Riesgo],Tabla135[[#This Row],[Id Riesgo]])</f>
        <v>0</v>
      </c>
      <c r="AK1072" s="801">
        <f>_xlfn.MINIFS(Tabla135[Impacto residual],Tabla135[Id Riesgo],Tabla135[[#This Row],[Id Riesgo]])</f>
        <v>0</v>
      </c>
      <c r="AL1072" s="801" t="str" cm="1">
        <f t="array" ref="AL1072">IFERROR(_xlfn.IFS(AND(AJ1072&gt;=CONFIGURACIÓN!$BF$6,AJ1072&lt;=CONFIGURACIÓN!$BG$6),CONFIGURACIÓN!$BE$6,AND(AJ1072&gt;=CONFIGURACIÓN!$BF$7,AJ1072&lt;=CONFIGURACIÓN!$BG$7),CONFIGURACIÓN!$BE$7,AND(AJ1072&gt;=CONFIGURACIÓN!$BF$8,AJ1072&lt;=CONFIGURACIÓN!$BG$8),CONFIGURACIÓN!$BE$8,AND(AJ1072&gt;=CONFIGURACIÓN!$BF$9,AJ1072&lt;=CONFIGURACIÓN!$BG$9),CONFIGURACIÓN!$BE$9,AND(AJ1072&gt;=CONFIGURACIÓN!$BF$10,AJ1072&lt;=CONFIGURACIÓN!$BG$10),CONFIGURACIÓN!$BE$10),"")</f>
        <v/>
      </c>
      <c r="AM1072" s="801" t="str" cm="1">
        <f t="array" ref="AM1072">IFERROR(_xlfn.IFS(AND(AK1072&gt;=CONFIGURACIÓN!$BJ$6,AK1072&lt;=CONFIGURACIÓN!$BK$6),CONFIGURACIÓN!$BI$6,AND(AK1072&gt;=CONFIGURACIÓN!$BJ$7,AK1072&lt;=CONFIGURACIÓN!$BK$7),CONFIGURACIÓN!$BI$7,AND(AK1072&gt;=CONFIGURACIÓN!$BJ$8,AK1072&lt;=CONFIGURACIÓN!$BK$8),CONFIGURACIÓN!$BI$8,AND(AK1072&gt;=CONFIGURACIÓN!$BJ$9,AK1072&lt;=CONFIGURACIÓN!$BK$9),CONFIGURACIÓN!$BI$9,AND(AK1072&gt;=CONFIGURACIÓN!$BJ$10,AK1072&lt;=CONFIGURACIÓN!$BK$10),CONFIGURACIÓN!$BI$10),"")</f>
        <v/>
      </c>
      <c r="AN1072" s="213"/>
      <c r="AO1072" s="213"/>
      <c r="AP1072" s="213"/>
      <c r="AQ1072" s="213"/>
      <c r="AR1072" s="213"/>
      <c r="AS1072" s="213"/>
      <c r="AT1072" s="213"/>
      <c r="AU1072" s="213"/>
      <c r="AV1072" s="213"/>
      <c r="AW1072" s="213"/>
      <c r="AX1072" s="213"/>
      <c r="AY1072" s="213"/>
    </row>
    <row r="1073" spans="1:51" ht="14.6" x14ac:dyDescent="0.4">
      <c r="A1073" s="783" t="str">
        <f>Tabla135[[#This Row],[Id Riesgo]]</f>
        <v>RC107</v>
      </c>
      <c r="B1073" s="784" t="str">
        <f>Tabla135[[#This Row],[Riesgo]]</f>
        <v/>
      </c>
      <c r="C1073" s="776" t="b">
        <f>Tabla135[[#This Row],[Identificado en paso 1 y 2?]]</f>
        <v>0</v>
      </c>
      <c r="D1073" s="801" t="str">
        <f>_xlfn.XLOOKUP(Tabla135[[#This Row],[Id Riesgo]],Tabla13[Id Riesgo],Tabla13[Probabilidad],"",1)</f>
        <v/>
      </c>
      <c r="E1073" s="801" t="str">
        <f>IF(C1073=TRUE,_xlfn.XLOOKUP(Tabla135[[#This Row],[Id Riesgo]],Tabla13[Id Riesgo],Tabla13[Porcentaje Impacto],"",1),"")</f>
        <v/>
      </c>
      <c r="F1073" s="290" t="str">
        <f t="shared" ref="F1073:F1081" si="106">F1072</f>
        <v>RC107</v>
      </c>
      <c r="G1073" s="414" t="b">
        <f>_xlfn.XLOOKUP(F1073,Tabla13[Id Riesgo],Tabla13[Registro diligenciado],FALSE,1)</f>
        <v>0</v>
      </c>
      <c r="H1073" s="290" t="str">
        <f>IF(G1073,_xlfn.XLOOKUP(F1073,Tabla6[Id Riesgo],Tabla6[DESCRIPCIÓN DEL RIESGO],FALSE,1),"")</f>
        <v/>
      </c>
      <c r="I1073" s="327" t="str">
        <f>_xlfn.XLOOKUP(Tabla135[[#This Row],[Id Riesgo]],Tabla13[Id Riesgo],Tabla13[Probabilidad])</f>
        <v/>
      </c>
      <c r="J1073" s="327" t="str">
        <f>_xlfn.XLOOKUP(Tabla135[[#This Row],[Id Riesgo]],Tabla13[Id Riesgo],Tabla13[Porcentaje Impacto],"",1)</f>
        <v/>
      </c>
      <c r="K1073" s="311">
        <v>2</v>
      </c>
      <c r="L1073" s="314"/>
      <c r="M1073" s="314"/>
      <c r="N1073" s="314"/>
      <c r="O1073" s="295"/>
      <c r="P1073" s="314"/>
      <c r="Q1073" s="328" t="str">
        <f>_xlfn.TEXTJOIN(" ",TRUE,Tabla135[[#This Row],[Actividad - Acción ¿Qué?
Inicia con verbo]],Tabla135[[#This Row],[Complemento
(Observaciones o desviaciones)]])</f>
        <v/>
      </c>
      <c r="R1073" s="295"/>
      <c r="S1073" s="327" t="str">
        <f>_xlfn.XLOOKUP(Tabla135[[#This Row],[Tipo de control]],Tabla7[Tipo de control],Tabla7[Peso],"",1)</f>
        <v/>
      </c>
      <c r="T1073" s="290" t="str">
        <f>_xlfn.XLOOKUP(Tabla135[[#This Row],[Tipo de control]],Tabla7[Tipo de control],Tabla7[Afectación matriz],"",1)</f>
        <v/>
      </c>
      <c r="U1073" s="295"/>
      <c r="V1073" s="327" t="str">
        <f>_xlfn.XLOOKUP(Tabla135[[#This Row],[Implementación]],Tabla11[Implementación],Tabla11[Peso],"",1)</f>
        <v/>
      </c>
      <c r="W1073" s="295"/>
      <c r="X1073" s="295"/>
      <c r="Y1073" s="295"/>
      <c r="Z1073" s="295"/>
      <c r="AA1073" s="310" t="str">
        <f>IFERROR(Tabla135[[#This Row],[Peso del control]]+Tabla135[[#This Row],[Peso de la implementación]],"")</f>
        <v/>
      </c>
      <c r="AB1073" s="310" t="str" cm="1">
        <f t="array" ref="AB1073">IFERROR(IF(Tabla135[[#This Row],[Registro diligenciado]]=TRUE,_xlfn.IFS(AND(Tabla135[[#This Row],[No. de Control]]=1,Tabla135[[#This Row],[Desplazamiento en la Matriz]]="Probabilidad"),D1073-(D1073*Tabla135[[#This Row],[Valor del control]]),AND(Tabla135[[#This Row],[No. de Control]]&gt;1,Tabla135[[#This Row],[Desplazamiento en la Matriz]]="Probabilidad"),AB1072-(AB1072*Tabla135[[#This Row],[Valor del control]]),AND(Tabla135[[#This Row],[No. de Control]]=1,Tabla135[[#This Row],[Desplazamiento en la Matriz]]="Impacto"),D1073,AND(Tabla135[[#This Row],[No. de Control]]&gt;1,Tabla135[[#This Row],[Desplazamiento en la Matriz]]="Impacto"),AB1072),""),"")</f>
        <v/>
      </c>
      <c r="AC1073" s="310" t="str" cm="1">
        <f t="array" ref="AC1073">IFERROR(IF(Tabla135[[#This Row],[Registro diligenciado]]=TRUE,_xlfn.IFS(AND(Tabla135[[#This Row],[No. de Control]]=1,Tabla135[[#This Row],[Desplazamiento en la Matriz]]="Impacto"),E1073-(E1073*Tabla135[[#This Row],[Valor del control]]),AND(Tabla135[[#This Row],[No. de Control]]&gt;1,Tabla135[[#This Row],[Desplazamiento en la Matriz]]="Impacto"),AC1072-(AC1072*Tabla135[[#This Row],[Valor del control]]),AND(Tabla135[[#This Row],[No. de Control]]=1,Tabla135[[#This Row],[Desplazamiento en la Matriz]]="Probabilidad"),E1073,AND(Tabla135[[#This Row],[No. de Control]]&gt;1,Tabla135[[#This Row],[Desplazamiento en la Matriz]]="Probabilidad"),AC1072),""),"")</f>
        <v/>
      </c>
      <c r="AD1073" s="310">
        <f>IFERROR(_xlfn.MINIFS(Tabla135[Probabilidad residual],Tabla135[Id Riesgo],Tabla135[[#This Row],[Id Riesgo]]),"")</f>
        <v>0</v>
      </c>
      <c r="AE1073" s="310">
        <f>IFERROR(_xlfn.MINIFS(Tabla135[Impacto residual],Tabla135[Id Riesgo],Tabla135[[#This Row],[Id Riesgo]]),"")</f>
        <v>0</v>
      </c>
      <c r="AF1073" s="310" t="str" cm="1">
        <f t="array" ref="AF10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3" s="310" t="str" cm="1">
        <f t="array" ref="AG10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3" s="213"/>
      <c r="AJ1073" s="801">
        <f>_xlfn.MINIFS(Tabla135[Probabilidad residual],Tabla135[Id Riesgo],Tabla135[[#This Row],[Id Riesgo]])</f>
        <v>0</v>
      </c>
      <c r="AK1073" s="801">
        <f>_xlfn.MINIFS(Tabla135[Impacto residual],Tabla135[Id Riesgo],Tabla135[[#This Row],[Id Riesgo]])</f>
        <v>0</v>
      </c>
      <c r="AL1073" s="801"/>
      <c r="AM1073" s="801"/>
      <c r="AN1073" s="213"/>
      <c r="AO1073" s="213"/>
      <c r="AP1073" s="213"/>
      <c r="AQ1073" s="213"/>
      <c r="AR1073" s="213"/>
      <c r="AS1073" s="213"/>
      <c r="AT1073" s="213"/>
      <c r="AU1073" s="213"/>
      <c r="AV1073" s="213"/>
      <c r="AW1073" s="213"/>
      <c r="AX1073" s="213"/>
      <c r="AY1073" s="213"/>
    </row>
    <row r="1074" spans="1:51" ht="14.6" x14ac:dyDescent="0.4">
      <c r="A1074" s="783" t="str">
        <f>Tabla135[[#This Row],[Id Riesgo]]</f>
        <v>RC107</v>
      </c>
      <c r="B1074" s="784" t="str">
        <f>Tabla135[[#This Row],[Riesgo]]</f>
        <v/>
      </c>
      <c r="C1074" s="776" t="b">
        <f>Tabla135[[#This Row],[Identificado en paso 1 y 2?]]</f>
        <v>0</v>
      </c>
      <c r="D1074" s="801" t="str">
        <f>_xlfn.XLOOKUP(Tabla135[[#This Row],[Id Riesgo]],Tabla13[Id Riesgo],Tabla13[Probabilidad],"",1)</f>
        <v/>
      </c>
      <c r="E1074" s="801" t="str">
        <f>IF(C1074=TRUE,_xlfn.XLOOKUP(Tabla135[[#This Row],[Id Riesgo]],Tabla13[Id Riesgo],Tabla13[Porcentaje Impacto],"",1),"")</f>
        <v/>
      </c>
      <c r="F1074" s="290" t="str">
        <f t="shared" si="106"/>
        <v>RC107</v>
      </c>
      <c r="G1074" s="414" t="b">
        <f>_xlfn.XLOOKUP(F1074,Tabla13[Id Riesgo],Tabla13[Registro diligenciado],FALSE,1)</f>
        <v>0</v>
      </c>
      <c r="H1074" s="290" t="str">
        <f>IF(G1074,_xlfn.XLOOKUP(F1074,Tabla6[Id Riesgo],Tabla6[DESCRIPCIÓN DEL RIESGO],FALSE,1),"")</f>
        <v/>
      </c>
      <c r="I1074" s="327" t="str">
        <f>_xlfn.XLOOKUP(Tabla135[[#This Row],[Id Riesgo]],Tabla13[Id Riesgo],Tabla13[Probabilidad])</f>
        <v/>
      </c>
      <c r="J1074" s="327" t="str">
        <f>_xlfn.XLOOKUP(Tabla135[[#This Row],[Id Riesgo]],Tabla13[Id Riesgo],Tabla13[Porcentaje Impacto],"",1)</f>
        <v/>
      </c>
      <c r="K1074" s="311">
        <v>3</v>
      </c>
      <c r="L1074" s="314"/>
      <c r="M1074" s="314"/>
      <c r="N1074" s="314"/>
      <c r="O1074" s="295"/>
      <c r="P1074" s="314"/>
      <c r="Q1074" s="328" t="str">
        <f>_xlfn.TEXTJOIN(" ",TRUE,Tabla135[[#This Row],[Actividad - Acción ¿Qué?
Inicia con verbo]],Tabla135[[#This Row],[Complemento
(Observaciones o desviaciones)]])</f>
        <v/>
      </c>
      <c r="R1074" s="295"/>
      <c r="S1074" s="327" t="str">
        <f>_xlfn.XLOOKUP(Tabla135[[#This Row],[Tipo de control]],Tabla7[Tipo de control],Tabla7[Peso],"",1)</f>
        <v/>
      </c>
      <c r="T1074" s="290" t="str">
        <f>_xlfn.XLOOKUP(Tabla135[[#This Row],[Tipo de control]],Tabla7[Tipo de control],Tabla7[Afectación matriz],"",1)</f>
        <v/>
      </c>
      <c r="U1074" s="295"/>
      <c r="V1074" s="327" t="str">
        <f>_xlfn.XLOOKUP(Tabla135[[#This Row],[Implementación]],Tabla11[Implementación],Tabla11[Peso],"",1)</f>
        <v/>
      </c>
      <c r="W1074" s="295"/>
      <c r="X1074" s="295"/>
      <c r="Y1074" s="295"/>
      <c r="Z1074" s="295"/>
      <c r="AA1074" s="310" t="str">
        <f>IFERROR(Tabla135[[#This Row],[Peso del control]]+Tabla135[[#This Row],[Peso de la implementación]],"")</f>
        <v/>
      </c>
      <c r="AB1074" s="310" t="str" cm="1">
        <f t="array" ref="AB1074">IFERROR(IF(Tabla135[[#This Row],[Registro diligenciado]]=TRUE,_xlfn.IFS(AND(Tabla135[[#This Row],[No. de Control]]=1,Tabla135[[#This Row],[Desplazamiento en la Matriz]]="Probabilidad"),D1074-(D1074*Tabla135[[#This Row],[Valor del control]]),AND(Tabla135[[#This Row],[No. de Control]]&gt;1,Tabla135[[#This Row],[Desplazamiento en la Matriz]]="Probabilidad"),AB1073-(AB1073*Tabla135[[#This Row],[Valor del control]]),AND(Tabla135[[#This Row],[No. de Control]]=1,Tabla135[[#This Row],[Desplazamiento en la Matriz]]="Impacto"),D1074,AND(Tabla135[[#This Row],[No. de Control]]&gt;1,Tabla135[[#This Row],[Desplazamiento en la Matriz]]="Impacto"),AB1073),""),"")</f>
        <v/>
      </c>
      <c r="AC1074" s="310" t="str" cm="1">
        <f t="array" ref="AC1074">IFERROR(IF(Tabla135[[#This Row],[Registro diligenciado]]=TRUE,_xlfn.IFS(AND(Tabla135[[#This Row],[No. de Control]]=1,Tabla135[[#This Row],[Desplazamiento en la Matriz]]="Impacto"),E1074-(E1074*Tabla135[[#This Row],[Valor del control]]),AND(Tabla135[[#This Row],[No. de Control]]&gt;1,Tabla135[[#This Row],[Desplazamiento en la Matriz]]="Impacto"),AC1073-(AC1073*Tabla135[[#This Row],[Valor del control]]),AND(Tabla135[[#This Row],[No. de Control]]=1,Tabla135[[#This Row],[Desplazamiento en la Matriz]]="Probabilidad"),E1074,AND(Tabla135[[#This Row],[No. de Control]]&gt;1,Tabla135[[#This Row],[Desplazamiento en la Matriz]]="Probabilidad"),AC1073),""),"")</f>
        <v/>
      </c>
      <c r="AD1074" s="310">
        <f>IFERROR(_xlfn.MINIFS(Tabla135[Probabilidad residual],Tabla135[Id Riesgo],Tabla135[[#This Row],[Id Riesgo]]),"")</f>
        <v>0</v>
      </c>
      <c r="AE1074" s="310">
        <f>IFERROR(_xlfn.MINIFS(Tabla135[Impacto residual],Tabla135[Id Riesgo],Tabla135[[#This Row],[Id Riesgo]]),"")</f>
        <v>0</v>
      </c>
      <c r="AF1074" s="310" t="str" cm="1">
        <f t="array" ref="AF10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4" s="310" t="str" cm="1">
        <f t="array" ref="AG10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4" s="213"/>
      <c r="AJ1074" s="801">
        <f>_xlfn.MINIFS(Tabla135[Probabilidad residual],Tabla135[Id Riesgo],Tabla135[[#This Row],[Id Riesgo]])</f>
        <v>0</v>
      </c>
      <c r="AK1074" s="801">
        <f>_xlfn.MINIFS(Tabla135[Impacto residual],Tabla135[Id Riesgo],Tabla135[[#This Row],[Id Riesgo]])</f>
        <v>0</v>
      </c>
      <c r="AL1074" s="801"/>
      <c r="AM1074" s="801"/>
      <c r="AN1074" s="213"/>
      <c r="AO1074" s="213"/>
      <c r="AP1074" s="213"/>
      <c r="AQ1074" s="213"/>
      <c r="AR1074" s="213"/>
      <c r="AS1074" s="213"/>
      <c r="AT1074" s="213"/>
      <c r="AU1074" s="213"/>
      <c r="AV1074" s="213"/>
      <c r="AW1074" s="213"/>
      <c r="AX1074" s="213"/>
      <c r="AY1074" s="213"/>
    </row>
    <row r="1075" spans="1:51" ht="14.6" x14ac:dyDescent="0.4">
      <c r="A1075" s="783" t="str">
        <f>Tabla135[[#This Row],[Id Riesgo]]</f>
        <v>RC107</v>
      </c>
      <c r="B1075" s="784" t="str">
        <f>Tabla135[[#This Row],[Riesgo]]</f>
        <v/>
      </c>
      <c r="C1075" s="776" t="b">
        <f>Tabla135[[#This Row],[Identificado en paso 1 y 2?]]</f>
        <v>0</v>
      </c>
      <c r="D1075" s="801" t="str">
        <f>_xlfn.XLOOKUP(Tabla135[[#This Row],[Id Riesgo]],Tabla13[Id Riesgo],Tabla13[Probabilidad],"",1)</f>
        <v/>
      </c>
      <c r="E1075" s="801" t="str">
        <f>IF(C1075=TRUE,_xlfn.XLOOKUP(Tabla135[[#This Row],[Id Riesgo]],Tabla13[Id Riesgo],Tabla13[Porcentaje Impacto],"",1),"")</f>
        <v/>
      </c>
      <c r="F1075" s="290" t="str">
        <f t="shared" si="106"/>
        <v>RC107</v>
      </c>
      <c r="G1075" s="414" t="b">
        <f>_xlfn.XLOOKUP(F1075,Tabla13[Id Riesgo],Tabla13[Registro diligenciado],FALSE,1)</f>
        <v>0</v>
      </c>
      <c r="H1075" s="290" t="str">
        <f>IF(G1075,_xlfn.XLOOKUP(F1075,Tabla6[Id Riesgo],Tabla6[DESCRIPCIÓN DEL RIESGO],FALSE,1),"")</f>
        <v/>
      </c>
      <c r="I1075" s="327" t="str">
        <f>_xlfn.XLOOKUP(Tabla135[[#This Row],[Id Riesgo]],Tabla13[Id Riesgo],Tabla13[Probabilidad])</f>
        <v/>
      </c>
      <c r="J1075" s="327" t="str">
        <f>_xlfn.XLOOKUP(Tabla135[[#This Row],[Id Riesgo]],Tabla13[Id Riesgo],Tabla13[Porcentaje Impacto],"",1)</f>
        <v/>
      </c>
      <c r="K1075" s="311">
        <v>4</v>
      </c>
      <c r="L1075" s="314"/>
      <c r="M1075" s="314"/>
      <c r="N1075" s="314"/>
      <c r="O1075" s="295"/>
      <c r="P1075" s="314"/>
      <c r="Q1075" s="328" t="str">
        <f>_xlfn.TEXTJOIN(" ",TRUE,Tabla135[[#This Row],[Actividad - Acción ¿Qué?
Inicia con verbo]],Tabla135[[#This Row],[Complemento
(Observaciones o desviaciones)]])</f>
        <v/>
      </c>
      <c r="R1075" s="295"/>
      <c r="S1075" s="327" t="str">
        <f>_xlfn.XLOOKUP(Tabla135[[#This Row],[Tipo de control]],Tabla7[Tipo de control],Tabla7[Peso],"",1)</f>
        <v/>
      </c>
      <c r="T1075" s="290" t="str">
        <f>_xlfn.XLOOKUP(Tabla135[[#This Row],[Tipo de control]],Tabla7[Tipo de control],Tabla7[Afectación matriz],"",1)</f>
        <v/>
      </c>
      <c r="U1075" s="295"/>
      <c r="V1075" s="327" t="str">
        <f>_xlfn.XLOOKUP(Tabla135[[#This Row],[Implementación]],Tabla11[Implementación],Tabla11[Peso],"",1)</f>
        <v/>
      </c>
      <c r="W1075" s="295"/>
      <c r="X1075" s="295"/>
      <c r="Y1075" s="295"/>
      <c r="Z1075" s="295"/>
      <c r="AA1075" s="310" t="str">
        <f>IFERROR(Tabla135[[#This Row],[Peso del control]]+Tabla135[[#This Row],[Peso de la implementación]],"")</f>
        <v/>
      </c>
      <c r="AB1075" s="310" t="str" cm="1">
        <f t="array" ref="AB1075">IFERROR(IF(Tabla135[[#This Row],[Registro diligenciado]]=TRUE,_xlfn.IFS(AND(Tabla135[[#This Row],[No. de Control]]=1,Tabla135[[#This Row],[Desplazamiento en la Matriz]]="Probabilidad"),D1075-(D1075*Tabla135[[#This Row],[Valor del control]]),AND(Tabla135[[#This Row],[No. de Control]]&gt;1,Tabla135[[#This Row],[Desplazamiento en la Matriz]]="Probabilidad"),AB1074-(AB1074*Tabla135[[#This Row],[Valor del control]]),AND(Tabla135[[#This Row],[No. de Control]]=1,Tabla135[[#This Row],[Desplazamiento en la Matriz]]="Impacto"),D1075,AND(Tabla135[[#This Row],[No. de Control]]&gt;1,Tabla135[[#This Row],[Desplazamiento en la Matriz]]="Impacto"),AB1074),""),"")</f>
        <v/>
      </c>
      <c r="AC1075" s="310" t="str" cm="1">
        <f t="array" ref="AC1075">IFERROR(IF(Tabla135[[#This Row],[Registro diligenciado]]=TRUE,_xlfn.IFS(AND(Tabla135[[#This Row],[No. de Control]]=1,Tabla135[[#This Row],[Desplazamiento en la Matriz]]="Impacto"),E1075-(E1075*Tabla135[[#This Row],[Valor del control]]),AND(Tabla135[[#This Row],[No. de Control]]&gt;1,Tabla135[[#This Row],[Desplazamiento en la Matriz]]="Impacto"),AC1074-(AC1074*Tabla135[[#This Row],[Valor del control]]),AND(Tabla135[[#This Row],[No. de Control]]=1,Tabla135[[#This Row],[Desplazamiento en la Matriz]]="Probabilidad"),E1075,AND(Tabla135[[#This Row],[No. de Control]]&gt;1,Tabla135[[#This Row],[Desplazamiento en la Matriz]]="Probabilidad"),AC1074),""),"")</f>
        <v/>
      </c>
      <c r="AD1075" s="310">
        <f>IFERROR(_xlfn.MINIFS(Tabla135[Probabilidad residual],Tabla135[Id Riesgo],Tabla135[[#This Row],[Id Riesgo]]),"")</f>
        <v>0</v>
      </c>
      <c r="AE1075" s="310">
        <f>IFERROR(_xlfn.MINIFS(Tabla135[Impacto residual],Tabla135[Id Riesgo],Tabla135[[#This Row],[Id Riesgo]]),"")</f>
        <v>0</v>
      </c>
      <c r="AF1075" s="310" t="str" cm="1">
        <f t="array" ref="AF10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5" s="310" t="str" cm="1">
        <f t="array" ref="AG10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5" s="213"/>
      <c r="AJ1075" s="801">
        <f>_xlfn.MINIFS(Tabla135[Probabilidad residual],Tabla135[Id Riesgo],Tabla135[[#This Row],[Id Riesgo]])</f>
        <v>0</v>
      </c>
      <c r="AK1075" s="801">
        <f>_xlfn.MINIFS(Tabla135[Impacto residual],Tabla135[Id Riesgo],Tabla135[[#This Row],[Id Riesgo]])</f>
        <v>0</v>
      </c>
      <c r="AL1075" s="801"/>
      <c r="AM1075" s="801"/>
      <c r="AN1075" s="213"/>
      <c r="AO1075" s="213"/>
      <c r="AP1075" s="213"/>
      <c r="AQ1075" s="213"/>
      <c r="AR1075" s="213"/>
      <c r="AS1075" s="213"/>
      <c r="AT1075" s="213"/>
      <c r="AU1075" s="213"/>
      <c r="AV1075" s="213"/>
      <c r="AW1075" s="213"/>
      <c r="AX1075" s="213"/>
      <c r="AY1075" s="213"/>
    </row>
    <row r="1076" spans="1:51" ht="14.6" x14ac:dyDescent="0.4">
      <c r="A1076" s="783" t="str">
        <f>Tabla135[[#This Row],[Id Riesgo]]</f>
        <v>RC107</v>
      </c>
      <c r="B1076" s="784" t="str">
        <f>Tabla135[[#This Row],[Riesgo]]</f>
        <v/>
      </c>
      <c r="C1076" s="776" t="b">
        <f>Tabla135[[#This Row],[Identificado en paso 1 y 2?]]</f>
        <v>0</v>
      </c>
      <c r="D1076" s="801" t="str">
        <f>_xlfn.XLOOKUP(Tabla135[[#This Row],[Id Riesgo]],Tabla13[Id Riesgo],Tabla13[Probabilidad],"",1)</f>
        <v/>
      </c>
      <c r="E1076" s="801" t="str">
        <f>IF(C1076=TRUE,_xlfn.XLOOKUP(Tabla135[[#This Row],[Id Riesgo]],Tabla13[Id Riesgo],Tabla13[Porcentaje Impacto],"",1),"")</f>
        <v/>
      </c>
      <c r="F1076" s="290" t="str">
        <f t="shared" si="106"/>
        <v>RC107</v>
      </c>
      <c r="G1076" s="414" t="b">
        <f>_xlfn.XLOOKUP(F1076,Tabla13[Id Riesgo],Tabla13[Registro diligenciado],FALSE,1)</f>
        <v>0</v>
      </c>
      <c r="H1076" s="290" t="str">
        <f>IF(G1076,_xlfn.XLOOKUP(F1076,Tabla6[Id Riesgo],Tabla6[DESCRIPCIÓN DEL RIESGO],FALSE,1),"")</f>
        <v/>
      </c>
      <c r="I1076" s="327" t="str">
        <f>_xlfn.XLOOKUP(Tabla135[[#This Row],[Id Riesgo]],Tabla13[Id Riesgo],Tabla13[Probabilidad])</f>
        <v/>
      </c>
      <c r="J1076" s="327" t="str">
        <f>_xlfn.XLOOKUP(Tabla135[[#This Row],[Id Riesgo]],Tabla13[Id Riesgo],Tabla13[Porcentaje Impacto],"",1)</f>
        <v/>
      </c>
      <c r="K1076" s="311">
        <v>5</v>
      </c>
      <c r="L1076" s="314"/>
      <c r="M1076" s="314"/>
      <c r="N1076" s="314"/>
      <c r="O1076" s="295"/>
      <c r="P1076" s="314"/>
      <c r="Q1076" s="328" t="str">
        <f>_xlfn.TEXTJOIN(" ",TRUE,Tabla135[[#This Row],[Actividad - Acción ¿Qué?
Inicia con verbo]],Tabla135[[#This Row],[Complemento
(Observaciones o desviaciones)]])</f>
        <v/>
      </c>
      <c r="R1076" s="295"/>
      <c r="S1076" s="327" t="str">
        <f>_xlfn.XLOOKUP(Tabla135[[#This Row],[Tipo de control]],Tabla7[Tipo de control],Tabla7[Peso],"",1)</f>
        <v/>
      </c>
      <c r="T1076" s="290" t="str">
        <f>_xlfn.XLOOKUP(Tabla135[[#This Row],[Tipo de control]],Tabla7[Tipo de control],Tabla7[Afectación matriz],"",1)</f>
        <v/>
      </c>
      <c r="U1076" s="295"/>
      <c r="V1076" s="327" t="str">
        <f>_xlfn.XLOOKUP(Tabla135[[#This Row],[Implementación]],Tabla11[Implementación],Tabla11[Peso],"",1)</f>
        <v/>
      </c>
      <c r="W1076" s="295"/>
      <c r="X1076" s="295"/>
      <c r="Y1076" s="295"/>
      <c r="Z1076" s="295"/>
      <c r="AA1076" s="310" t="str">
        <f>IFERROR(Tabla135[[#This Row],[Peso del control]]+Tabla135[[#This Row],[Peso de la implementación]],"")</f>
        <v/>
      </c>
      <c r="AB1076" s="310" t="str" cm="1">
        <f t="array" ref="AB1076">IFERROR(IF(Tabla135[[#This Row],[Registro diligenciado]]=TRUE,_xlfn.IFS(AND(Tabla135[[#This Row],[No. de Control]]=1,Tabla135[[#This Row],[Desplazamiento en la Matriz]]="Probabilidad"),D1076-(D1076*Tabla135[[#This Row],[Valor del control]]),AND(Tabla135[[#This Row],[No. de Control]]&gt;1,Tabla135[[#This Row],[Desplazamiento en la Matriz]]="Probabilidad"),AB1075-(AB1075*Tabla135[[#This Row],[Valor del control]]),AND(Tabla135[[#This Row],[No. de Control]]=1,Tabla135[[#This Row],[Desplazamiento en la Matriz]]="Impacto"),D1076,AND(Tabla135[[#This Row],[No. de Control]]&gt;1,Tabla135[[#This Row],[Desplazamiento en la Matriz]]="Impacto"),AB1075),""),"")</f>
        <v/>
      </c>
      <c r="AC1076" s="310" t="str" cm="1">
        <f t="array" ref="AC1076">IFERROR(IF(Tabla135[[#This Row],[Registro diligenciado]]=TRUE,_xlfn.IFS(AND(Tabla135[[#This Row],[No. de Control]]=1,Tabla135[[#This Row],[Desplazamiento en la Matriz]]="Impacto"),E1076-(E1076*Tabla135[[#This Row],[Valor del control]]),AND(Tabla135[[#This Row],[No. de Control]]&gt;1,Tabla135[[#This Row],[Desplazamiento en la Matriz]]="Impacto"),AC1075-(AC1075*Tabla135[[#This Row],[Valor del control]]),AND(Tabla135[[#This Row],[No. de Control]]=1,Tabla135[[#This Row],[Desplazamiento en la Matriz]]="Probabilidad"),E1076,AND(Tabla135[[#This Row],[No. de Control]]&gt;1,Tabla135[[#This Row],[Desplazamiento en la Matriz]]="Probabilidad"),AC1075),""),"")</f>
        <v/>
      </c>
      <c r="AD1076" s="310">
        <f>IFERROR(_xlfn.MINIFS(Tabla135[Probabilidad residual],Tabla135[Id Riesgo],Tabla135[[#This Row],[Id Riesgo]]),"")</f>
        <v>0</v>
      </c>
      <c r="AE1076" s="310">
        <f>IFERROR(_xlfn.MINIFS(Tabla135[Impacto residual],Tabla135[Id Riesgo],Tabla135[[#This Row],[Id Riesgo]]),"")</f>
        <v>0</v>
      </c>
      <c r="AF1076" s="310" t="str" cm="1">
        <f t="array" ref="AF10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6" s="310" t="str" cm="1">
        <f t="array" ref="AG10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6" s="213"/>
      <c r="AJ1076" s="801">
        <f>_xlfn.MINIFS(Tabla135[Probabilidad residual],Tabla135[Id Riesgo],Tabla135[[#This Row],[Id Riesgo]])</f>
        <v>0</v>
      </c>
      <c r="AK1076" s="801">
        <f>_xlfn.MINIFS(Tabla135[Impacto residual],Tabla135[Id Riesgo],Tabla135[[#This Row],[Id Riesgo]])</f>
        <v>0</v>
      </c>
      <c r="AL1076" s="801"/>
      <c r="AM1076" s="801"/>
      <c r="AN1076" s="213"/>
      <c r="AO1076" s="213"/>
      <c r="AP1076" s="213"/>
      <c r="AQ1076" s="213"/>
      <c r="AR1076" s="213"/>
      <c r="AS1076" s="213"/>
      <c r="AT1076" s="213"/>
      <c r="AU1076" s="213"/>
      <c r="AV1076" s="213"/>
      <c r="AW1076" s="213"/>
      <c r="AX1076" s="213"/>
      <c r="AY1076" s="213"/>
    </row>
    <row r="1077" spans="1:51" ht="14.6" x14ac:dyDescent="0.4">
      <c r="A1077" s="783" t="str">
        <f>Tabla135[[#This Row],[Id Riesgo]]</f>
        <v>RC107</v>
      </c>
      <c r="B1077" s="784" t="str">
        <f>Tabla135[[#This Row],[Riesgo]]</f>
        <v/>
      </c>
      <c r="C1077" s="776" t="b">
        <f>Tabla135[[#This Row],[Identificado en paso 1 y 2?]]</f>
        <v>0</v>
      </c>
      <c r="D1077" s="801" t="str">
        <f>_xlfn.XLOOKUP(Tabla135[[#This Row],[Id Riesgo]],Tabla13[Id Riesgo],Tabla13[Probabilidad],"",1)</f>
        <v/>
      </c>
      <c r="E1077" s="801" t="str">
        <f>IF(C1077=TRUE,_xlfn.XLOOKUP(Tabla135[[#This Row],[Id Riesgo]],Tabla13[Id Riesgo],Tabla13[Porcentaje Impacto],"",1),"")</f>
        <v/>
      </c>
      <c r="F1077" s="290" t="str">
        <f t="shared" si="106"/>
        <v>RC107</v>
      </c>
      <c r="G1077" s="414" t="b">
        <f>_xlfn.XLOOKUP(F1077,Tabla13[Id Riesgo],Tabla13[Registro diligenciado],FALSE,1)</f>
        <v>0</v>
      </c>
      <c r="H1077" s="290" t="str">
        <f>IF(G1077,_xlfn.XLOOKUP(F1077,Tabla6[Id Riesgo],Tabla6[DESCRIPCIÓN DEL RIESGO],FALSE,1),"")</f>
        <v/>
      </c>
      <c r="I1077" s="327" t="str">
        <f>_xlfn.XLOOKUP(Tabla135[[#This Row],[Id Riesgo]],Tabla13[Id Riesgo],Tabla13[Probabilidad])</f>
        <v/>
      </c>
      <c r="J1077" s="327" t="str">
        <f>_xlfn.XLOOKUP(Tabla135[[#This Row],[Id Riesgo]],Tabla13[Id Riesgo],Tabla13[Porcentaje Impacto],"",1)</f>
        <v/>
      </c>
      <c r="K1077" s="311">
        <v>6</v>
      </c>
      <c r="L1077" s="314"/>
      <c r="M1077" s="314"/>
      <c r="N1077" s="314"/>
      <c r="O1077" s="295"/>
      <c r="P1077" s="314"/>
      <c r="Q1077" s="328" t="str">
        <f>_xlfn.TEXTJOIN(" ",TRUE,Tabla135[[#This Row],[Actividad - Acción ¿Qué?
Inicia con verbo]],Tabla135[[#This Row],[Complemento
(Observaciones o desviaciones)]])</f>
        <v/>
      </c>
      <c r="R1077" s="295"/>
      <c r="S1077" s="327" t="str">
        <f>_xlfn.XLOOKUP(Tabla135[[#This Row],[Tipo de control]],Tabla7[Tipo de control],Tabla7[Peso],"",1)</f>
        <v/>
      </c>
      <c r="T1077" s="290" t="str">
        <f>_xlfn.XLOOKUP(Tabla135[[#This Row],[Tipo de control]],Tabla7[Tipo de control],Tabla7[Afectación matriz],"",1)</f>
        <v/>
      </c>
      <c r="U1077" s="295"/>
      <c r="V1077" s="327" t="str">
        <f>_xlfn.XLOOKUP(Tabla135[[#This Row],[Implementación]],Tabla11[Implementación],Tabla11[Peso],"",1)</f>
        <v/>
      </c>
      <c r="W1077" s="295"/>
      <c r="X1077" s="295"/>
      <c r="Y1077" s="295"/>
      <c r="Z1077" s="295"/>
      <c r="AA1077" s="310" t="str">
        <f>IFERROR(Tabla135[[#This Row],[Peso del control]]+Tabla135[[#This Row],[Peso de la implementación]],"")</f>
        <v/>
      </c>
      <c r="AB1077" s="310" t="str" cm="1">
        <f t="array" ref="AB1077">IFERROR(IF(Tabla135[[#This Row],[Registro diligenciado]]=TRUE,_xlfn.IFS(AND(Tabla135[[#This Row],[No. de Control]]=1,Tabla135[[#This Row],[Desplazamiento en la Matriz]]="Probabilidad"),D1077-(D1077*Tabla135[[#This Row],[Valor del control]]),AND(Tabla135[[#This Row],[No. de Control]]&gt;1,Tabla135[[#This Row],[Desplazamiento en la Matriz]]="Probabilidad"),AB1076-(AB1076*Tabla135[[#This Row],[Valor del control]]),AND(Tabla135[[#This Row],[No. de Control]]=1,Tabla135[[#This Row],[Desplazamiento en la Matriz]]="Impacto"),D1077,AND(Tabla135[[#This Row],[No. de Control]]&gt;1,Tabla135[[#This Row],[Desplazamiento en la Matriz]]="Impacto"),AB1076),""),"")</f>
        <v/>
      </c>
      <c r="AC1077" s="310" t="str" cm="1">
        <f t="array" ref="AC1077">IFERROR(IF(Tabla135[[#This Row],[Registro diligenciado]]=TRUE,_xlfn.IFS(AND(Tabla135[[#This Row],[No. de Control]]=1,Tabla135[[#This Row],[Desplazamiento en la Matriz]]="Impacto"),E1077-(E1077*Tabla135[[#This Row],[Valor del control]]),AND(Tabla135[[#This Row],[No. de Control]]&gt;1,Tabla135[[#This Row],[Desplazamiento en la Matriz]]="Impacto"),AC1076-(AC1076*Tabla135[[#This Row],[Valor del control]]),AND(Tabla135[[#This Row],[No. de Control]]=1,Tabla135[[#This Row],[Desplazamiento en la Matriz]]="Probabilidad"),E1077,AND(Tabla135[[#This Row],[No. de Control]]&gt;1,Tabla135[[#This Row],[Desplazamiento en la Matriz]]="Probabilidad"),AC1076),""),"")</f>
        <v/>
      </c>
      <c r="AD1077" s="310">
        <f>IFERROR(_xlfn.MINIFS(Tabla135[Probabilidad residual],Tabla135[Id Riesgo],Tabla135[[#This Row],[Id Riesgo]]),"")</f>
        <v>0</v>
      </c>
      <c r="AE1077" s="310">
        <f>IFERROR(_xlfn.MINIFS(Tabla135[Impacto residual],Tabla135[Id Riesgo],Tabla135[[#This Row],[Id Riesgo]]),"")</f>
        <v>0</v>
      </c>
      <c r="AF1077" s="310" t="str" cm="1">
        <f t="array" ref="AF10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7" s="310" t="str" cm="1">
        <f t="array" ref="AG10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7" s="213"/>
      <c r="AJ1077" s="801">
        <f>_xlfn.MINIFS(Tabla135[Probabilidad residual],Tabla135[Id Riesgo],Tabla135[[#This Row],[Id Riesgo]])</f>
        <v>0</v>
      </c>
      <c r="AK1077" s="801">
        <f>_xlfn.MINIFS(Tabla135[Impacto residual],Tabla135[Id Riesgo],Tabla135[[#This Row],[Id Riesgo]])</f>
        <v>0</v>
      </c>
      <c r="AL1077" s="801"/>
      <c r="AM1077" s="801"/>
      <c r="AN1077" s="213"/>
      <c r="AO1077" s="213"/>
      <c r="AP1077" s="213"/>
      <c r="AQ1077" s="213"/>
      <c r="AR1077" s="213"/>
      <c r="AS1077" s="213"/>
      <c r="AT1077" s="213"/>
      <c r="AU1077" s="213"/>
      <c r="AV1077" s="213"/>
      <c r="AW1077" s="213"/>
      <c r="AX1077" s="213"/>
      <c r="AY1077" s="213"/>
    </row>
    <row r="1078" spans="1:51" ht="14.6" x14ac:dyDescent="0.4">
      <c r="A1078" s="783" t="str">
        <f>Tabla135[[#This Row],[Id Riesgo]]</f>
        <v>RC107</v>
      </c>
      <c r="B1078" s="784" t="str">
        <f>Tabla135[[#This Row],[Riesgo]]</f>
        <v/>
      </c>
      <c r="C1078" s="776" t="b">
        <f>Tabla135[[#This Row],[Identificado en paso 1 y 2?]]</f>
        <v>0</v>
      </c>
      <c r="D1078" s="801" t="str">
        <f>_xlfn.XLOOKUP(Tabla135[[#This Row],[Id Riesgo]],Tabla13[Id Riesgo],Tabla13[Probabilidad],"",1)</f>
        <v/>
      </c>
      <c r="E1078" s="801" t="str">
        <f>IF(C1078=TRUE,_xlfn.XLOOKUP(Tabla135[[#This Row],[Id Riesgo]],Tabla13[Id Riesgo],Tabla13[Porcentaje Impacto],"",1),"")</f>
        <v/>
      </c>
      <c r="F1078" s="290" t="str">
        <f t="shared" si="106"/>
        <v>RC107</v>
      </c>
      <c r="G1078" s="414" t="b">
        <f>_xlfn.XLOOKUP(F1078,Tabla13[Id Riesgo],Tabla13[Registro diligenciado],FALSE,1)</f>
        <v>0</v>
      </c>
      <c r="H1078" s="290" t="str">
        <f>IF(G1078,_xlfn.XLOOKUP(F1078,Tabla6[Id Riesgo],Tabla6[DESCRIPCIÓN DEL RIESGO],FALSE,1),"")</f>
        <v/>
      </c>
      <c r="I1078" s="327" t="str">
        <f>_xlfn.XLOOKUP(Tabla135[[#This Row],[Id Riesgo]],Tabla13[Id Riesgo],Tabla13[Probabilidad])</f>
        <v/>
      </c>
      <c r="J1078" s="327" t="str">
        <f>_xlfn.XLOOKUP(Tabla135[[#This Row],[Id Riesgo]],Tabla13[Id Riesgo],Tabla13[Porcentaje Impacto],"",1)</f>
        <v/>
      </c>
      <c r="K1078" s="311">
        <v>7</v>
      </c>
      <c r="L1078" s="314"/>
      <c r="M1078" s="314"/>
      <c r="N1078" s="314"/>
      <c r="O1078" s="295"/>
      <c r="P1078" s="314"/>
      <c r="Q1078" s="328" t="str">
        <f>_xlfn.TEXTJOIN(" ",TRUE,Tabla135[[#This Row],[Actividad - Acción ¿Qué?
Inicia con verbo]],Tabla135[[#This Row],[Complemento
(Observaciones o desviaciones)]])</f>
        <v/>
      </c>
      <c r="R1078" s="295"/>
      <c r="S1078" s="327" t="str">
        <f>_xlfn.XLOOKUP(Tabla135[[#This Row],[Tipo de control]],Tabla7[Tipo de control],Tabla7[Peso],"",1)</f>
        <v/>
      </c>
      <c r="T1078" s="290" t="str">
        <f>_xlfn.XLOOKUP(Tabla135[[#This Row],[Tipo de control]],Tabla7[Tipo de control],Tabla7[Afectación matriz],"",1)</f>
        <v/>
      </c>
      <c r="U1078" s="295"/>
      <c r="V1078" s="327" t="str">
        <f>_xlfn.XLOOKUP(Tabla135[[#This Row],[Implementación]],Tabla11[Implementación],Tabla11[Peso],"",1)</f>
        <v/>
      </c>
      <c r="W1078" s="295"/>
      <c r="X1078" s="295"/>
      <c r="Y1078" s="295"/>
      <c r="Z1078" s="295"/>
      <c r="AA1078" s="310" t="str">
        <f>IFERROR(Tabla135[[#This Row],[Peso del control]]+Tabla135[[#This Row],[Peso de la implementación]],"")</f>
        <v/>
      </c>
      <c r="AB1078" s="310" t="str" cm="1">
        <f t="array" ref="AB1078">IFERROR(IF(Tabla135[[#This Row],[Registro diligenciado]]=TRUE,_xlfn.IFS(AND(Tabla135[[#This Row],[No. de Control]]=1,Tabla135[[#This Row],[Desplazamiento en la Matriz]]="Probabilidad"),D1078-(D1078*Tabla135[[#This Row],[Valor del control]]),AND(Tabla135[[#This Row],[No. de Control]]&gt;1,Tabla135[[#This Row],[Desplazamiento en la Matriz]]="Probabilidad"),AB1077-(AB1077*Tabla135[[#This Row],[Valor del control]]),AND(Tabla135[[#This Row],[No. de Control]]=1,Tabla135[[#This Row],[Desplazamiento en la Matriz]]="Impacto"),D1078,AND(Tabla135[[#This Row],[No. de Control]]&gt;1,Tabla135[[#This Row],[Desplazamiento en la Matriz]]="Impacto"),AB1077),""),"")</f>
        <v/>
      </c>
      <c r="AC1078" s="310" t="str" cm="1">
        <f t="array" ref="AC1078">IFERROR(IF(Tabla135[[#This Row],[Registro diligenciado]]=TRUE,_xlfn.IFS(AND(Tabla135[[#This Row],[No. de Control]]=1,Tabla135[[#This Row],[Desplazamiento en la Matriz]]="Impacto"),E1078-(E1078*Tabla135[[#This Row],[Valor del control]]),AND(Tabla135[[#This Row],[No. de Control]]&gt;1,Tabla135[[#This Row],[Desplazamiento en la Matriz]]="Impacto"),AC1077-(AC1077*Tabla135[[#This Row],[Valor del control]]),AND(Tabla135[[#This Row],[No. de Control]]=1,Tabla135[[#This Row],[Desplazamiento en la Matriz]]="Probabilidad"),E1078,AND(Tabla135[[#This Row],[No. de Control]]&gt;1,Tabla135[[#This Row],[Desplazamiento en la Matriz]]="Probabilidad"),AC1077),""),"")</f>
        <v/>
      </c>
      <c r="AD1078" s="310">
        <f>IFERROR(_xlfn.MINIFS(Tabla135[Probabilidad residual],Tabla135[Id Riesgo],Tabla135[[#This Row],[Id Riesgo]]),"")</f>
        <v>0</v>
      </c>
      <c r="AE1078" s="310">
        <f>IFERROR(_xlfn.MINIFS(Tabla135[Impacto residual],Tabla135[Id Riesgo],Tabla135[[#This Row],[Id Riesgo]]),"")</f>
        <v>0</v>
      </c>
      <c r="AF1078" s="310" t="str" cm="1">
        <f t="array" ref="AF10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8" s="310" t="str" cm="1">
        <f t="array" ref="AG10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8" s="213"/>
      <c r="AJ1078" s="801">
        <f>_xlfn.MINIFS(Tabla135[Probabilidad residual],Tabla135[Id Riesgo],Tabla135[[#This Row],[Id Riesgo]])</f>
        <v>0</v>
      </c>
      <c r="AK1078" s="801">
        <f>_xlfn.MINIFS(Tabla135[Impacto residual],Tabla135[Id Riesgo],Tabla135[[#This Row],[Id Riesgo]])</f>
        <v>0</v>
      </c>
      <c r="AL1078" s="801"/>
      <c r="AM1078" s="801"/>
      <c r="AN1078" s="213"/>
      <c r="AO1078" s="213"/>
      <c r="AP1078" s="213"/>
      <c r="AQ1078" s="213"/>
      <c r="AR1078" s="213"/>
      <c r="AS1078" s="213"/>
      <c r="AT1078" s="213"/>
      <c r="AU1078" s="213"/>
      <c r="AV1078" s="213"/>
      <c r="AW1078" s="213"/>
      <c r="AX1078" s="213"/>
      <c r="AY1078" s="213"/>
    </row>
    <row r="1079" spans="1:51" ht="14.6" x14ac:dyDescent="0.4">
      <c r="A1079" s="783" t="str">
        <f>Tabla135[[#This Row],[Id Riesgo]]</f>
        <v>RC107</v>
      </c>
      <c r="B1079" s="784" t="str">
        <f>Tabla135[[#This Row],[Riesgo]]</f>
        <v/>
      </c>
      <c r="C1079" s="776" t="b">
        <f>Tabla135[[#This Row],[Identificado en paso 1 y 2?]]</f>
        <v>0</v>
      </c>
      <c r="D1079" s="801" t="str">
        <f>_xlfn.XLOOKUP(Tabla135[[#This Row],[Id Riesgo]],Tabla13[Id Riesgo],Tabla13[Probabilidad],"",1)</f>
        <v/>
      </c>
      <c r="E1079" s="801" t="str">
        <f>IF(C1079=TRUE,_xlfn.XLOOKUP(Tabla135[[#This Row],[Id Riesgo]],Tabla13[Id Riesgo],Tabla13[Porcentaje Impacto],"",1),"")</f>
        <v/>
      </c>
      <c r="F1079" s="290" t="str">
        <f t="shared" si="106"/>
        <v>RC107</v>
      </c>
      <c r="G1079" s="414" t="b">
        <f>_xlfn.XLOOKUP(F1079,Tabla13[Id Riesgo],Tabla13[Registro diligenciado],FALSE,1)</f>
        <v>0</v>
      </c>
      <c r="H1079" s="290" t="str">
        <f>IF(G1079,_xlfn.XLOOKUP(F1079,Tabla6[Id Riesgo],Tabla6[DESCRIPCIÓN DEL RIESGO],FALSE,1),"")</f>
        <v/>
      </c>
      <c r="I1079" s="327" t="str">
        <f>_xlfn.XLOOKUP(Tabla135[[#This Row],[Id Riesgo]],Tabla13[Id Riesgo],Tabla13[Probabilidad])</f>
        <v/>
      </c>
      <c r="J1079" s="327" t="str">
        <f>_xlfn.XLOOKUP(Tabla135[[#This Row],[Id Riesgo]],Tabla13[Id Riesgo],Tabla13[Porcentaje Impacto],"",1)</f>
        <v/>
      </c>
      <c r="K1079" s="311">
        <v>8</v>
      </c>
      <c r="L1079" s="314"/>
      <c r="M1079" s="314"/>
      <c r="N1079" s="314"/>
      <c r="O1079" s="295"/>
      <c r="P1079" s="314"/>
      <c r="Q1079" s="328" t="str">
        <f>_xlfn.TEXTJOIN(" ",TRUE,Tabla135[[#This Row],[Actividad - Acción ¿Qué?
Inicia con verbo]],Tabla135[[#This Row],[Complemento
(Observaciones o desviaciones)]])</f>
        <v/>
      </c>
      <c r="R1079" s="295"/>
      <c r="S1079" s="327" t="str">
        <f>_xlfn.XLOOKUP(Tabla135[[#This Row],[Tipo de control]],Tabla7[Tipo de control],Tabla7[Peso],"",1)</f>
        <v/>
      </c>
      <c r="T1079" s="290" t="str">
        <f>_xlfn.XLOOKUP(Tabla135[[#This Row],[Tipo de control]],Tabla7[Tipo de control],Tabla7[Afectación matriz],"",1)</f>
        <v/>
      </c>
      <c r="U1079" s="295"/>
      <c r="V1079" s="327" t="str">
        <f>_xlfn.XLOOKUP(Tabla135[[#This Row],[Implementación]],Tabla11[Implementación],Tabla11[Peso],"",1)</f>
        <v/>
      </c>
      <c r="W1079" s="295"/>
      <c r="X1079" s="295"/>
      <c r="Y1079" s="295"/>
      <c r="Z1079" s="295"/>
      <c r="AA1079" s="310" t="str">
        <f>IFERROR(Tabla135[[#This Row],[Peso del control]]+Tabla135[[#This Row],[Peso de la implementación]],"")</f>
        <v/>
      </c>
      <c r="AB1079" s="310" t="str" cm="1">
        <f t="array" ref="AB1079">IFERROR(IF(Tabla135[[#This Row],[Registro diligenciado]]=TRUE,_xlfn.IFS(AND(Tabla135[[#This Row],[No. de Control]]=1,Tabla135[[#This Row],[Desplazamiento en la Matriz]]="Probabilidad"),D1079-(D1079*Tabla135[[#This Row],[Valor del control]]),AND(Tabla135[[#This Row],[No. de Control]]&gt;1,Tabla135[[#This Row],[Desplazamiento en la Matriz]]="Probabilidad"),AB1078-(AB1078*Tabla135[[#This Row],[Valor del control]]),AND(Tabla135[[#This Row],[No. de Control]]=1,Tabla135[[#This Row],[Desplazamiento en la Matriz]]="Impacto"),D1079,AND(Tabla135[[#This Row],[No. de Control]]&gt;1,Tabla135[[#This Row],[Desplazamiento en la Matriz]]="Impacto"),AB1078),""),"")</f>
        <v/>
      </c>
      <c r="AC1079" s="310" t="str" cm="1">
        <f t="array" ref="AC1079">IFERROR(IF(Tabla135[[#This Row],[Registro diligenciado]]=TRUE,_xlfn.IFS(AND(Tabla135[[#This Row],[No. de Control]]=1,Tabla135[[#This Row],[Desplazamiento en la Matriz]]="Impacto"),E1079-(E1079*Tabla135[[#This Row],[Valor del control]]),AND(Tabla135[[#This Row],[No. de Control]]&gt;1,Tabla135[[#This Row],[Desplazamiento en la Matriz]]="Impacto"),AC1078-(AC1078*Tabla135[[#This Row],[Valor del control]]),AND(Tabla135[[#This Row],[No. de Control]]=1,Tabla135[[#This Row],[Desplazamiento en la Matriz]]="Probabilidad"),E1079,AND(Tabla135[[#This Row],[No. de Control]]&gt;1,Tabla135[[#This Row],[Desplazamiento en la Matriz]]="Probabilidad"),AC1078),""),"")</f>
        <v/>
      </c>
      <c r="AD1079" s="310">
        <f>IFERROR(_xlfn.MINIFS(Tabla135[Probabilidad residual],Tabla135[Id Riesgo],Tabla135[[#This Row],[Id Riesgo]]),"")</f>
        <v>0</v>
      </c>
      <c r="AE1079" s="310">
        <f>IFERROR(_xlfn.MINIFS(Tabla135[Impacto residual],Tabla135[Id Riesgo],Tabla135[[#This Row],[Id Riesgo]]),"")</f>
        <v>0</v>
      </c>
      <c r="AF1079" s="310" t="str" cm="1">
        <f t="array" ref="AF10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79" s="310" t="str" cm="1">
        <f t="array" ref="AG10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79" s="213"/>
      <c r="AJ1079" s="801">
        <f>_xlfn.MINIFS(Tabla135[Probabilidad residual],Tabla135[Id Riesgo],Tabla135[[#This Row],[Id Riesgo]])</f>
        <v>0</v>
      </c>
      <c r="AK1079" s="801">
        <f>_xlfn.MINIFS(Tabla135[Impacto residual],Tabla135[Id Riesgo],Tabla135[[#This Row],[Id Riesgo]])</f>
        <v>0</v>
      </c>
      <c r="AL1079" s="801"/>
      <c r="AM1079" s="801"/>
      <c r="AN1079" s="213"/>
      <c r="AO1079" s="213"/>
      <c r="AP1079" s="213"/>
      <c r="AQ1079" s="213"/>
      <c r="AR1079" s="213"/>
      <c r="AS1079" s="213"/>
      <c r="AT1079" s="213"/>
      <c r="AU1079" s="213"/>
      <c r="AV1079" s="213"/>
      <c r="AW1079" s="213"/>
      <c r="AX1079" s="213"/>
      <c r="AY1079" s="213"/>
    </row>
    <row r="1080" spans="1:51" ht="14.6" x14ac:dyDescent="0.4">
      <c r="A1080" s="783" t="str">
        <f>Tabla135[[#This Row],[Id Riesgo]]</f>
        <v>RC107</v>
      </c>
      <c r="B1080" s="784" t="str">
        <f>Tabla135[[#This Row],[Riesgo]]</f>
        <v/>
      </c>
      <c r="C1080" s="776" t="b">
        <f>Tabla135[[#This Row],[Identificado en paso 1 y 2?]]</f>
        <v>0</v>
      </c>
      <c r="D1080" s="801" t="str">
        <f>_xlfn.XLOOKUP(Tabla135[[#This Row],[Id Riesgo]],Tabla13[Id Riesgo],Tabla13[Probabilidad],"",1)</f>
        <v/>
      </c>
      <c r="E1080" s="801" t="str">
        <f>IF(C1080=TRUE,_xlfn.XLOOKUP(Tabla135[[#This Row],[Id Riesgo]],Tabla13[Id Riesgo],Tabla13[Porcentaje Impacto],"",1),"")</f>
        <v/>
      </c>
      <c r="F1080" s="290" t="str">
        <f t="shared" si="106"/>
        <v>RC107</v>
      </c>
      <c r="G1080" s="414" t="b">
        <f>_xlfn.XLOOKUP(F1080,Tabla13[Id Riesgo],Tabla13[Registro diligenciado],FALSE,1)</f>
        <v>0</v>
      </c>
      <c r="H1080" s="290" t="str">
        <f>IF(G1080,_xlfn.XLOOKUP(F1080,Tabla6[Id Riesgo],Tabla6[DESCRIPCIÓN DEL RIESGO],FALSE,1),"")</f>
        <v/>
      </c>
      <c r="I1080" s="327" t="str">
        <f>_xlfn.XLOOKUP(Tabla135[[#This Row],[Id Riesgo]],Tabla13[Id Riesgo],Tabla13[Probabilidad])</f>
        <v/>
      </c>
      <c r="J1080" s="327" t="str">
        <f>_xlfn.XLOOKUP(Tabla135[[#This Row],[Id Riesgo]],Tabla13[Id Riesgo],Tabla13[Porcentaje Impacto],"",1)</f>
        <v/>
      </c>
      <c r="K1080" s="311">
        <v>9</v>
      </c>
      <c r="L1080" s="314"/>
      <c r="M1080" s="314"/>
      <c r="N1080" s="314"/>
      <c r="O1080" s="295"/>
      <c r="P1080" s="314"/>
      <c r="Q1080" s="328" t="str">
        <f>_xlfn.TEXTJOIN(" ",TRUE,Tabla135[[#This Row],[Actividad - Acción ¿Qué?
Inicia con verbo]],Tabla135[[#This Row],[Complemento
(Observaciones o desviaciones)]])</f>
        <v/>
      </c>
      <c r="R1080" s="295"/>
      <c r="S1080" s="327" t="str">
        <f>_xlfn.XLOOKUP(Tabla135[[#This Row],[Tipo de control]],Tabla7[Tipo de control],Tabla7[Peso],"",1)</f>
        <v/>
      </c>
      <c r="T1080" s="290" t="str">
        <f>_xlfn.XLOOKUP(Tabla135[[#This Row],[Tipo de control]],Tabla7[Tipo de control],Tabla7[Afectación matriz],"",1)</f>
        <v/>
      </c>
      <c r="U1080" s="295"/>
      <c r="V1080" s="327" t="str">
        <f>_xlfn.XLOOKUP(Tabla135[[#This Row],[Implementación]],Tabla11[Implementación],Tabla11[Peso],"",1)</f>
        <v/>
      </c>
      <c r="W1080" s="295"/>
      <c r="X1080" s="295"/>
      <c r="Y1080" s="295"/>
      <c r="Z1080" s="295"/>
      <c r="AA1080" s="310" t="str">
        <f>IFERROR(Tabla135[[#This Row],[Peso del control]]+Tabla135[[#This Row],[Peso de la implementación]],"")</f>
        <v/>
      </c>
      <c r="AB1080" s="310" t="str" cm="1">
        <f t="array" ref="AB1080">IFERROR(IF(Tabla135[[#This Row],[Registro diligenciado]]=TRUE,_xlfn.IFS(AND(Tabla135[[#This Row],[No. de Control]]=1,Tabla135[[#This Row],[Desplazamiento en la Matriz]]="Probabilidad"),D1080-(D1080*Tabla135[[#This Row],[Valor del control]]),AND(Tabla135[[#This Row],[No. de Control]]&gt;1,Tabla135[[#This Row],[Desplazamiento en la Matriz]]="Probabilidad"),AB1079-(AB1079*Tabla135[[#This Row],[Valor del control]]),AND(Tabla135[[#This Row],[No. de Control]]=1,Tabla135[[#This Row],[Desplazamiento en la Matriz]]="Impacto"),D1080,AND(Tabla135[[#This Row],[No. de Control]]&gt;1,Tabla135[[#This Row],[Desplazamiento en la Matriz]]="Impacto"),AB1079),""),"")</f>
        <v/>
      </c>
      <c r="AC1080" s="310" t="str" cm="1">
        <f t="array" ref="AC1080">IFERROR(IF(Tabla135[[#This Row],[Registro diligenciado]]=TRUE,_xlfn.IFS(AND(Tabla135[[#This Row],[No. de Control]]=1,Tabla135[[#This Row],[Desplazamiento en la Matriz]]="Impacto"),E1080-(E1080*Tabla135[[#This Row],[Valor del control]]),AND(Tabla135[[#This Row],[No. de Control]]&gt;1,Tabla135[[#This Row],[Desplazamiento en la Matriz]]="Impacto"),AC1079-(AC1079*Tabla135[[#This Row],[Valor del control]]),AND(Tabla135[[#This Row],[No. de Control]]=1,Tabla135[[#This Row],[Desplazamiento en la Matriz]]="Probabilidad"),E1080,AND(Tabla135[[#This Row],[No. de Control]]&gt;1,Tabla135[[#This Row],[Desplazamiento en la Matriz]]="Probabilidad"),AC1079),""),"")</f>
        <v/>
      </c>
      <c r="AD1080" s="310">
        <f>IFERROR(_xlfn.MINIFS(Tabla135[Probabilidad residual],Tabla135[Id Riesgo],Tabla135[[#This Row],[Id Riesgo]]),"")</f>
        <v>0</v>
      </c>
      <c r="AE1080" s="310">
        <f>IFERROR(_xlfn.MINIFS(Tabla135[Impacto residual],Tabla135[Id Riesgo],Tabla135[[#This Row],[Id Riesgo]]),"")</f>
        <v>0</v>
      </c>
      <c r="AF1080" s="310" t="str" cm="1">
        <f t="array" ref="AF10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0" s="310" t="str" cm="1">
        <f t="array" ref="AG10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0" s="213"/>
      <c r="AJ1080" s="801">
        <f>_xlfn.MINIFS(Tabla135[Probabilidad residual],Tabla135[Id Riesgo],Tabla135[[#This Row],[Id Riesgo]])</f>
        <v>0</v>
      </c>
      <c r="AK1080" s="801">
        <f>_xlfn.MINIFS(Tabla135[Impacto residual],Tabla135[Id Riesgo],Tabla135[[#This Row],[Id Riesgo]])</f>
        <v>0</v>
      </c>
      <c r="AL1080" s="801"/>
      <c r="AM1080" s="801"/>
      <c r="AN1080" s="213"/>
      <c r="AO1080" s="213"/>
      <c r="AP1080" s="213"/>
      <c r="AQ1080" s="213"/>
      <c r="AR1080" s="213"/>
      <c r="AS1080" s="213"/>
      <c r="AT1080" s="213"/>
      <c r="AU1080" s="213"/>
      <c r="AV1080" s="213"/>
      <c r="AW1080" s="213"/>
      <c r="AX1080" s="213"/>
      <c r="AY1080" s="213"/>
    </row>
    <row r="1081" spans="1:51" ht="14.6" x14ac:dyDescent="0.4">
      <c r="A1081" s="783" t="str">
        <f>Tabla135[[#This Row],[Id Riesgo]]</f>
        <v>RC107</v>
      </c>
      <c r="B1081" s="784" t="str">
        <f>Tabla135[[#This Row],[Riesgo]]</f>
        <v/>
      </c>
      <c r="C1081" s="776" t="b">
        <f>Tabla135[[#This Row],[Identificado en paso 1 y 2?]]</f>
        <v>0</v>
      </c>
      <c r="D1081" s="801" t="str">
        <f>_xlfn.XLOOKUP(Tabla135[[#This Row],[Id Riesgo]],Tabla13[Id Riesgo],Tabla13[Probabilidad],"",1)</f>
        <v/>
      </c>
      <c r="E1081" s="801" t="str">
        <f>IF(C1081=TRUE,_xlfn.XLOOKUP(Tabla135[[#This Row],[Id Riesgo]],Tabla13[Id Riesgo],Tabla13[Porcentaje Impacto],"",1),"")</f>
        <v/>
      </c>
      <c r="F1081" s="290" t="str">
        <f t="shared" si="106"/>
        <v>RC107</v>
      </c>
      <c r="G1081" s="414" t="b">
        <f>_xlfn.XLOOKUP(F1081,Tabla13[Id Riesgo],Tabla13[Registro diligenciado],FALSE,1)</f>
        <v>0</v>
      </c>
      <c r="H1081" s="290" t="str">
        <f>IF(G1081,_xlfn.XLOOKUP(F1081,Tabla6[Id Riesgo],Tabla6[DESCRIPCIÓN DEL RIESGO],FALSE,1),"")</f>
        <v/>
      </c>
      <c r="I1081" s="327" t="str">
        <f>_xlfn.XLOOKUP(Tabla135[[#This Row],[Id Riesgo]],Tabla13[Id Riesgo],Tabla13[Probabilidad])</f>
        <v/>
      </c>
      <c r="J1081" s="327" t="str">
        <f>_xlfn.XLOOKUP(Tabla135[[#This Row],[Id Riesgo]],Tabla13[Id Riesgo],Tabla13[Porcentaje Impacto],"",1)</f>
        <v/>
      </c>
      <c r="K1081" s="311">
        <v>10</v>
      </c>
      <c r="L1081" s="314"/>
      <c r="M1081" s="314"/>
      <c r="N1081" s="314"/>
      <c r="O1081" s="295"/>
      <c r="P1081" s="314"/>
      <c r="Q1081" s="328" t="str">
        <f>_xlfn.TEXTJOIN(" ",TRUE,Tabla135[[#This Row],[Actividad - Acción ¿Qué?
Inicia con verbo]],Tabla135[[#This Row],[Complemento
(Observaciones o desviaciones)]])</f>
        <v/>
      </c>
      <c r="R1081" s="295"/>
      <c r="S1081" s="327" t="str">
        <f>_xlfn.XLOOKUP(Tabla135[[#This Row],[Tipo de control]],Tabla7[Tipo de control],Tabla7[Peso],"",1)</f>
        <v/>
      </c>
      <c r="T1081" s="290" t="str">
        <f>_xlfn.XLOOKUP(Tabla135[[#This Row],[Tipo de control]],Tabla7[Tipo de control],Tabla7[Afectación matriz],"",1)</f>
        <v/>
      </c>
      <c r="U1081" s="295"/>
      <c r="V1081" s="327" t="str">
        <f>_xlfn.XLOOKUP(Tabla135[[#This Row],[Implementación]],Tabla11[Implementación],Tabla11[Peso],"",1)</f>
        <v/>
      </c>
      <c r="W1081" s="295"/>
      <c r="X1081" s="295"/>
      <c r="Y1081" s="295"/>
      <c r="Z1081" s="295"/>
      <c r="AA1081" s="310" t="str">
        <f>IFERROR(Tabla135[[#This Row],[Peso del control]]+Tabla135[[#This Row],[Peso de la implementación]],"")</f>
        <v/>
      </c>
      <c r="AB1081" s="310" t="str" cm="1">
        <f t="array" ref="AB1081">IFERROR(IF(Tabla135[[#This Row],[Registro diligenciado]]=TRUE,_xlfn.IFS(AND(Tabla135[[#This Row],[No. de Control]]=1,Tabla135[[#This Row],[Desplazamiento en la Matriz]]="Probabilidad"),D1081-(D1081*Tabla135[[#This Row],[Valor del control]]),AND(Tabla135[[#This Row],[No. de Control]]&gt;1,Tabla135[[#This Row],[Desplazamiento en la Matriz]]="Probabilidad"),AB1080-(AB1080*Tabla135[[#This Row],[Valor del control]]),AND(Tabla135[[#This Row],[No. de Control]]=1,Tabla135[[#This Row],[Desplazamiento en la Matriz]]="Impacto"),D1081,AND(Tabla135[[#This Row],[No. de Control]]&gt;1,Tabla135[[#This Row],[Desplazamiento en la Matriz]]="Impacto"),AB1080),""),"")</f>
        <v/>
      </c>
      <c r="AC1081" s="310" t="str" cm="1">
        <f t="array" ref="AC1081">IFERROR(IF(Tabla135[[#This Row],[Registro diligenciado]]=TRUE,_xlfn.IFS(AND(Tabla135[[#This Row],[No. de Control]]=1,Tabla135[[#This Row],[Desplazamiento en la Matriz]]="Impacto"),E1081-(E1081*Tabla135[[#This Row],[Valor del control]]),AND(Tabla135[[#This Row],[No. de Control]]&gt;1,Tabla135[[#This Row],[Desplazamiento en la Matriz]]="Impacto"),AC1080-(AC1080*Tabla135[[#This Row],[Valor del control]]),AND(Tabla135[[#This Row],[No. de Control]]=1,Tabla135[[#This Row],[Desplazamiento en la Matriz]]="Probabilidad"),E1081,AND(Tabla135[[#This Row],[No. de Control]]&gt;1,Tabla135[[#This Row],[Desplazamiento en la Matriz]]="Probabilidad"),AC1080),""),"")</f>
        <v/>
      </c>
      <c r="AD1081" s="310">
        <f>IFERROR(_xlfn.MINIFS(Tabla135[Probabilidad residual],Tabla135[Id Riesgo],Tabla135[[#This Row],[Id Riesgo]]),"")</f>
        <v>0</v>
      </c>
      <c r="AE1081" s="310">
        <f>IFERROR(_xlfn.MINIFS(Tabla135[Impacto residual],Tabla135[Id Riesgo],Tabla135[[#This Row],[Id Riesgo]]),"")</f>
        <v>0</v>
      </c>
      <c r="AF1081" s="310" t="str" cm="1">
        <f t="array" ref="AF10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1" s="310" t="str" cm="1">
        <f t="array" ref="AG10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1" s="213"/>
      <c r="AJ1081" s="801">
        <f>_xlfn.MINIFS(Tabla135[Probabilidad residual],Tabla135[Id Riesgo],Tabla135[[#This Row],[Id Riesgo]])</f>
        <v>0</v>
      </c>
      <c r="AK1081" s="801">
        <f>_xlfn.MINIFS(Tabla135[Impacto residual],Tabla135[Id Riesgo],Tabla135[[#This Row],[Id Riesgo]])</f>
        <v>0</v>
      </c>
      <c r="AL1081" s="801"/>
      <c r="AM1081" s="801"/>
      <c r="AN1081" s="213"/>
      <c r="AO1081" s="213"/>
      <c r="AP1081" s="213"/>
      <c r="AQ1081" s="213"/>
      <c r="AR1081" s="213"/>
      <c r="AS1081" s="213"/>
      <c r="AT1081" s="213"/>
      <c r="AU1081" s="213"/>
      <c r="AV1081" s="213"/>
      <c r="AW1081" s="213"/>
      <c r="AX1081" s="213"/>
      <c r="AY1081" s="213"/>
    </row>
    <row r="1082" spans="1:51" ht="14.6" x14ac:dyDescent="0.4">
      <c r="A1082" s="783" t="str">
        <f>Tabla135[[#This Row],[Id Riesgo]]</f>
        <v>RC108</v>
      </c>
      <c r="B1082" s="784" t="str">
        <f>Tabla135[[#This Row],[Riesgo]]</f>
        <v/>
      </c>
      <c r="C1082" s="776" t="b">
        <f>Tabla135[[#This Row],[Identificado en paso 1 y 2?]]</f>
        <v>0</v>
      </c>
      <c r="D1082" s="801" t="str">
        <f>_xlfn.XLOOKUP(Tabla135[[#This Row],[Id Riesgo]],Tabla13[Id Riesgo],Tabla13[Probabilidad],"",1)</f>
        <v/>
      </c>
      <c r="E1082" s="801" t="str">
        <f>IF(C1082=TRUE,_xlfn.XLOOKUP(Tabla135[[#This Row],[Id Riesgo]],Tabla13[Id Riesgo],Tabla13[Porcentaje Impacto],"",1),"")</f>
        <v/>
      </c>
      <c r="F1082" s="290" t="s">
        <v>699</v>
      </c>
      <c r="G1082" s="414" t="b">
        <f>_xlfn.XLOOKUP(F1082,Tabla13[Id Riesgo],Tabla13[Registro diligenciado],FALSE,1)</f>
        <v>0</v>
      </c>
      <c r="H1082" s="290" t="str">
        <f>IF(G1082,_xlfn.XLOOKUP(F1082,Tabla6[Id Riesgo],Tabla6[DESCRIPCIÓN DEL RIESGO],FALSE,1),"")</f>
        <v/>
      </c>
      <c r="I1082" s="327" t="str">
        <f>_xlfn.XLOOKUP(Tabla135[[#This Row],[Id Riesgo]],Tabla13[Id Riesgo],Tabla13[Probabilidad])</f>
        <v/>
      </c>
      <c r="J1082" s="327" t="str">
        <f>_xlfn.XLOOKUP(Tabla135[[#This Row],[Id Riesgo]],Tabla13[Id Riesgo],Tabla13[Porcentaje Impacto],"",1)</f>
        <v/>
      </c>
      <c r="K1082" s="311">
        <v>1</v>
      </c>
      <c r="L1082" s="314"/>
      <c r="M1082" s="314"/>
      <c r="N1082" s="314"/>
      <c r="O1082" s="295"/>
      <c r="P1082" s="314"/>
      <c r="Q1082" s="328" t="str">
        <f>_xlfn.TEXTJOIN(" ",TRUE,Tabla135[[#This Row],[Actividad - Acción ¿Qué?
Inicia con verbo]],Tabla135[[#This Row],[Complemento
(Observaciones o desviaciones)]])</f>
        <v/>
      </c>
      <c r="R1082" s="295"/>
      <c r="S1082" s="327" t="str">
        <f>_xlfn.XLOOKUP(Tabla135[[#This Row],[Tipo de control]],Tabla7[Tipo de control],Tabla7[Peso],"",1)</f>
        <v/>
      </c>
      <c r="T1082" s="290" t="str">
        <f>_xlfn.XLOOKUP(Tabla135[[#This Row],[Tipo de control]],Tabla7[Tipo de control],Tabla7[Afectación matriz],"",1)</f>
        <v/>
      </c>
      <c r="U1082" s="295"/>
      <c r="V1082" s="327" t="str">
        <f>_xlfn.XLOOKUP(Tabla135[[#This Row],[Implementación]],Tabla11[Implementación],Tabla11[Peso],"",1)</f>
        <v/>
      </c>
      <c r="W1082" s="295"/>
      <c r="X1082" s="295"/>
      <c r="Y1082" s="295"/>
      <c r="Z1082" s="295"/>
      <c r="AA1082" s="310" t="str">
        <f>IFERROR(Tabla135[[#This Row],[Peso del control]]+Tabla135[[#This Row],[Peso de la implementación]],"")</f>
        <v/>
      </c>
      <c r="AB1082" s="310" t="str" cm="1">
        <f t="array" ref="AB1082">IFERROR(IF(Tabla135[[#This Row],[Registro diligenciado]]=TRUE,_xlfn.IFS(AND(Tabla135[[#This Row],[No. de Control]]=1,Tabla135[[#This Row],[Desplazamiento en la Matriz]]="Probabilidad"),D1082-(D1082*Tabla135[[#This Row],[Valor del control]]),AND(Tabla135[[#This Row],[No. de Control]]&gt;1,Tabla135[[#This Row],[Desplazamiento en la Matriz]]="Probabilidad"),AB1081-(AB1081*Tabla135[[#This Row],[Valor del control]]),AND(Tabla135[[#This Row],[No. de Control]]=1,Tabla135[[#This Row],[Desplazamiento en la Matriz]]="Impacto"),D1082,AND(Tabla135[[#This Row],[No. de Control]]&gt;1,Tabla135[[#This Row],[Desplazamiento en la Matriz]]="Impacto"),AB1081),""),"")</f>
        <v/>
      </c>
      <c r="AC1082" s="310" t="str" cm="1">
        <f t="array" ref="AC1082">IFERROR(IF(Tabla135[[#This Row],[Registro diligenciado]]=TRUE,_xlfn.IFS(AND(Tabla135[[#This Row],[No. de Control]]=1,Tabla135[[#This Row],[Desplazamiento en la Matriz]]="Impacto"),E1082-(E1082*Tabla135[[#This Row],[Valor del control]]),AND(Tabla135[[#This Row],[No. de Control]]&gt;1,Tabla135[[#This Row],[Desplazamiento en la Matriz]]="Impacto"),AC1081-(AC1081*Tabla135[[#This Row],[Valor del control]]),AND(Tabla135[[#This Row],[No. de Control]]=1,Tabla135[[#This Row],[Desplazamiento en la Matriz]]="Probabilidad"),E1082,AND(Tabla135[[#This Row],[No. de Control]]&gt;1,Tabla135[[#This Row],[Desplazamiento en la Matriz]]="Probabilidad"),AC1081),""),"")</f>
        <v/>
      </c>
      <c r="AD1082" s="310">
        <f>IFERROR(_xlfn.MINIFS(Tabla135[Probabilidad residual],Tabla135[Id Riesgo],Tabla135[[#This Row],[Id Riesgo]]),"")</f>
        <v>0</v>
      </c>
      <c r="AE1082" s="310">
        <f>IFERROR(_xlfn.MINIFS(Tabla135[Impacto residual],Tabla135[Id Riesgo],Tabla135[[#This Row],[Id Riesgo]]),"")</f>
        <v>0</v>
      </c>
      <c r="AF1082" s="310" t="str" cm="1">
        <f t="array" ref="AF10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2" s="310" t="str" cm="1">
        <f t="array" ref="AG10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2" s="213"/>
      <c r="AJ1082" s="801">
        <f>_xlfn.MINIFS(Tabla135[Probabilidad residual],Tabla135[Id Riesgo],Tabla135[[#This Row],[Id Riesgo]])</f>
        <v>0</v>
      </c>
      <c r="AK1082" s="801">
        <f>_xlfn.MINIFS(Tabla135[Impacto residual],Tabla135[Id Riesgo],Tabla135[[#This Row],[Id Riesgo]])</f>
        <v>0</v>
      </c>
      <c r="AL1082" s="801" t="str" cm="1">
        <f t="array" ref="AL1082">IFERROR(_xlfn.IFS(AND(AJ1082&gt;=CONFIGURACIÓN!$BF$6,AJ1082&lt;=CONFIGURACIÓN!$BG$6),CONFIGURACIÓN!$BE$6,AND(AJ1082&gt;=CONFIGURACIÓN!$BF$7,AJ1082&lt;=CONFIGURACIÓN!$BG$7),CONFIGURACIÓN!$BE$7,AND(AJ1082&gt;=CONFIGURACIÓN!$BF$8,AJ1082&lt;=CONFIGURACIÓN!$BG$8),CONFIGURACIÓN!$BE$8,AND(AJ1082&gt;=CONFIGURACIÓN!$BF$9,AJ1082&lt;=CONFIGURACIÓN!$BG$9),CONFIGURACIÓN!$BE$9,AND(AJ1082&gt;=CONFIGURACIÓN!$BF$10,AJ1082&lt;=CONFIGURACIÓN!$BG$10),CONFIGURACIÓN!$BE$10),"")</f>
        <v/>
      </c>
      <c r="AM1082" s="801" t="str" cm="1">
        <f t="array" ref="AM1082">IFERROR(_xlfn.IFS(AND(AK1082&gt;=CONFIGURACIÓN!$BJ$6,AK1082&lt;=CONFIGURACIÓN!$BK$6),CONFIGURACIÓN!$BI$6,AND(AK1082&gt;=CONFIGURACIÓN!$BJ$7,AK1082&lt;=CONFIGURACIÓN!$BK$7),CONFIGURACIÓN!$BI$7,AND(AK1082&gt;=CONFIGURACIÓN!$BJ$8,AK1082&lt;=CONFIGURACIÓN!$BK$8),CONFIGURACIÓN!$BI$8,AND(AK1082&gt;=CONFIGURACIÓN!$BJ$9,AK1082&lt;=CONFIGURACIÓN!$BK$9),CONFIGURACIÓN!$BI$9,AND(AK1082&gt;=CONFIGURACIÓN!$BJ$10,AK1082&lt;=CONFIGURACIÓN!$BK$10),CONFIGURACIÓN!$BI$10),"")</f>
        <v/>
      </c>
      <c r="AN1082" s="213"/>
      <c r="AO1082" s="213"/>
      <c r="AP1082" s="213"/>
      <c r="AQ1082" s="213"/>
      <c r="AR1082" s="213"/>
      <c r="AS1082" s="213"/>
      <c r="AT1082" s="213"/>
      <c r="AU1082" s="213"/>
      <c r="AV1082" s="213"/>
      <c r="AW1082" s="213"/>
      <c r="AX1082" s="213"/>
      <c r="AY1082" s="213"/>
    </row>
    <row r="1083" spans="1:51" ht="14.6" x14ac:dyDescent="0.4">
      <c r="A1083" s="783" t="str">
        <f>Tabla135[[#This Row],[Id Riesgo]]</f>
        <v>RC108</v>
      </c>
      <c r="B1083" s="784" t="str">
        <f>Tabla135[[#This Row],[Riesgo]]</f>
        <v/>
      </c>
      <c r="C1083" s="776" t="b">
        <f>Tabla135[[#This Row],[Identificado en paso 1 y 2?]]</f>
        <v>0</v>
      </c>
      <c r="D1083" s="801" t="str">
        <f>_xlfn.XLOOKUP(Tabla135[[#This Row],[Id Riesgo]],Tabla13[Id Riesgo],Tabla13[Probabilidad],"",1)</f>
        <v/>
      </c>
      <c r="E1083" s="801" t="str">
        <f>IF(C1083=TRUE,_xlfn.XLOOKUP(Tabla135[[#This Row],[Id Riesgo]],Tabla13[Id Riesgo],Tabla13[Porcentaje Impacto],"",1),"")</f>
        <v/>
      </c>
      <c r="F1083" s="290" t="str">
        <f t="shared" ref="F1083:F1091" si="107">F1082</f>
        <v>RC108</v>
      </c>
      <c r="G1083" s="414" t="b">
        <f>_xlfn.XLOOKUP(F1083,Tabla13[Id Riesgo],Tabla13[Registro diligenciado],FALSE,1)</f>
        <v>0</v>
      </c>
      <c r="H1083" s="290" t="str">
        <f>IF(G1083,_xlfn.XLOOKUP(F1083,Tabla6[Id Riesgo],Tabla6[DESCRIPCIÓN DEL RIESGO],FALSE,1),"")</f>
        <v/>
      </c>
      <c r="I1083" s="327" t="str">
        <f>_xlfn.XLOOKUP(Tabla135[[#This Row],[Id Riesgo]],Tabla13[Id Riesgo],Tabla13[Probabilidad])</f>
        <v/>
      </c>
      <c r="J1083" s="327" t="str">
        <f>_xlfn.XLOOKUP(Tabla135[[#This Row],[Id Riesgo]],Tabla13[Id Riesgo],Tabla13[Porcentaje Impacto],"",1)</f>
        <v/>
      </c>
      <c r="K1083" s="311">
        <v>2</v>
      </c>
      <c r="L1083" s="314"/>
      <c r="M1083" s="314"/>
      <c r="N1083" s="314"/>
      <c r="O1083" s="295"/>
      <c r="P1083" s="314"/>
      <c r="Q1083" s="328" t="str">
        <f>_xlfn.TEXTJOIN(" ",TRUE,Tabla135[[#This Row],[Actividad - Acción ¿Qué?
Inicia con verbo]],Tabla135[[#This Row],[Complemento
(Observaciones o desviaciones)]])</f>
        <v/>
      </c>
      <c r="R1083" s="295"/>
      <c r="S1083" s="327" t="str">
        <f>_xlfn.XLOOKUP(Tabla135[[#This Row],[Tipo de control]],Tabla7[Tipo de control],Tabla7[Peso],"",1)</f>
        <v/>
      </c>
      <c r="T1083" s="290" t="str">
        <f>_xlfn.XLOOKUP(Tabla135[[#This Row],[Tipo de control]],Tabla7[Tipo de control],Tabla7[Afectación matriz],"",1)</f>
        <v/>
      </c>
      <c r="U1083" s="295"/>
      <c r="V1083" s="327" t="str">
        <f>_xlfn.XLOOKUP(Tabla135[[#This Row],[Implementación]],Tabla11[Implementación],Tabla11[Peso],"",1)</f>
        <v/>
      </c>
      <c r="W1083" s="295"/>
      <c r="X1083" s="295"/>
      <c r="Y1083" s="295"/>
      <c r="Z1083" s="295"/>
      <c r="AA1083" s="310" t="str">
        <f>IFERROR(Tabla135[[#This Row],[Peso del control]]+Tabla135[[#This Row],[Peso de la implementación]],"")</f>
        <v/>
      </c>
      <c r="AB1083" s="310" t="str" cm="1">
        <f t="array" ref="AB1083">IFERROR(IF(Tabla135[[#This Row],[Registro diligenciado]]=TRUE,_xlfn.IFS(AND(Tabla135[[#This Row],[No. de Control]]=1,Tabla135[[#This Row],[Desplazamiento en la Matriz]]="Probabilidad"),D1083-(D1083*Tabla135[[#This Row],[Valor del control]]),AND(Tabla135[[#This Row],[No. de Control]]&gt;1,Tabla135[[#This Row],[Desplazamiento en la Matriz]]="Probabilidad"),AB1082-(AB1082*Tabla135[[#This Row],[Valor del control]]),AND(Tabla135[[#This Row],[No. de Control]]=1,Tabla135[[#This Row],[Desplazamiento en la Matriz]]="Impacto"),D1083,AND(Tabla135[[#This Row],[No. de Control]]&gt;1,Tabla135[[#This Row],[Desplazamiento en la Matriz]]="Impacto"),AB1082),""),"")</f>
        <v/>
      </c>
      <c r="AC1083" s="310" t="str" cm="1">
        <f t="array" ref="AC1083">IFERROR(IF(Tabla135[[#This Row],[Registro diligenciado]]=TRUE,_xlfn.IFS(AND(Tabla135[[#This Row],[No. de Control]]=1,Tabla135[[#This Row],[Desplazamiento en la Matriz]]="Impacto"),E1083-(E1083*Tabla135[[#This Row],[Valor del control]]),AND(Tabla135[[#This Row],[No. de Control]]&gt;1,Tabla135[[#This Row],[Desplazamiento en la Matriz]]="Impacto"),AC1082-(AC1082*Tabla135[[#This Row],[Valor del control]]),AND(Tabla135[[#This Row],[No. de Control]]=1,Tabla135[[#This Row],[Desplazamiento en la Matriz]]="Probabilidad"),E1083,AND(Tabla135[[#This Row],[No. de Control]]&gt;1,Tabla135[[#This Row],[Desplazamiento en la Matriz]]="Probabilidad"),AC1082),""),"")</f>
        <v/>
      </c>
      <c r="AD1083" s="310">
        <f>IFERROR(_xlfn.MINIFS(Tabla135[Probabilidad residual],Tabla135[Id Riesgo],Tabla135[[#This Row],[Id Riesgo]]),"")</f>
        <v>0</v>
      </c>
      <c r="AE1083" s="310">
        <f>IFERROR(_xlfn.MINIFS(Tabla135[Impacto residual],Tabla135[Id Riesgo],Tabla135[[#This Row],[Id Riesgo]]),"")</f>
        <v>0</v>
      </c>
      <c r="AF1083" s="310" t="str" cm="1">
        <f t="array" ref="AF10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3" s="310" t="str" cm="1">
        <f t="array" ref="AG10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3" s="213"/>
      <c r="AJ1083" s="801">
        <f>_xlfn.MINIFS(Tabla135[Probabilidad residual],Tabla135[Id Riesgo],Tabla135[[#This Row],[Id Riesgo]])</f>
        <v>0</v>
      </c>
      <c r="AK1083" s="801">
        <f>_xlfn.MINIFS(Tabla135[Impacto residual],Tabla135[Id Riesgo],Tabla135[[#This Row],[Id Riesgo]])</f>
        <v>0</v>
      </c>
      <c r="AL1083" s="801"/>
      <c r="AM1083" s="801"/>
      <c r="AN1083" s="213"/>
      <c r="AO1083" s="213"/>
      <c r="AP1083" s="213"/>
      <c r="AQ1083" s="213"/>
      <c r="AR1083" s="213"/>
      <c r="AS1083" s="213"/>
      <c r="AT1083" s="213"/>
      <c r="AU1083" s="213"/>
      <c r="AV1083" s="213"/>
      <c r="AW1083" s="213"/>
      <c r="AX1083" s="213"/>
      <c r="AY1083" s="213"/>
    </row>
    <row r="1084" spans="1:51" ht="14.6" x14ac:dyDescent="0.4">
      <c r="A1084" s="783" t="str">
        <f>Tabla135[[#This Row],[Id Riesgo]]</f>
        <v>RC108</v>
      </c>
      <c r="B1084" s="784" t="str">
        <f>Tabla135[[#This Row],[Riesgo]]</f>
        <v/>
      </c>
      <c r="C1084" s="776" t="b">
        <f>Tabla135[[#This Row],[Identificado en paso 1 y 2?]]</f>
        <v>0</v>
      </c>
      <c r="D1084" s="801" t="str">
        <f>_xlfn.XLOOKUP(Tabla135[[#This Row],[Id Riesgo]],Tabla13[Id Riesgo],Tabla13[Probabilidad],"",1)</f>
        <v/>
      </c>
      <c r="E1084" s="801" t="str">
        <f>IF(C1084=TRUE,_xlfn.XLOOKUP(Tabla135[[#This Row],[Id Riesgo]],Tabla13[Id Riesgo],Tabla13[Porcentaje Impacto],"",1),"")</f>
        <v/>
      </c>
      <c r="F1084" s="290" t="str">
        <f t="shared" si="107"/>
        <v>RC108</v>
      </c>
      <c r="G1084" s="414" t="b">
        <f>_xlfn.XLOOKUP(F1084,Tabla13[Id Riesgo],Tabla13[Registro diligenciado],FALSE,1)</f>
        <v>0</v>
      </c>
      <c r="H1084" s="290" t="str">
        <f>IF(G1084,_xlfn.XLOOKUP(F1084,Tabla6[Id Riesgo],Tabla6[DESCRIPCIÓN DEL RIESGO],FALSE,1),"")</f>
        <v/>
      </c>
      <c r="I1084" s="327" t="str">
        <f>_xlfn.XLOOKUP(Tabla135[[#This Row],[Id Riesgo]],Tabla13[Id Riesgo],Tabla13[Probabilidad])</f>
        <v/>
      </c>
      <c r="J1084" s="327" t="str">
        <f>_xlfn.XLOOKUP(Tabla135[[#This Row],[Id Riesgo]],Tabla13[Id Riesgo],Tabla13[Porcentaje Impacto],"",1)</f>
        <v/>
      </c>
      <c r="K1084" s="311">
        <v>3</v>
      </c>
      <c r="L1084" s="314"/>
      <c r="M1084" s="314"/>
      <c r="N1084" s="314"/>
      <c r="O1084" s="295"/>
      <c r="P1084" s="314"/>
      <c r="Q1084" s="328" t="str">
        <f>_xlfn.TEXTJOIN(" ",TRUE,Tabla135[[#This Row],[Actividad - Acción ¿Qué?
Inicia con verbo]],Tabla135[[#This Row],[Complemento
(Observaciones o desviaciones)]])</f>
        <v/>
      </c>
      <c r="R1084" s="295"/>
      <c r="S1084" s="327" t="str">
        <f>_xlfn.XLOOKUP(Tabla135[[#This Row],[Tipo de control]],Tabla7[Tipo de control],Tabla7[Peso],"",1)</f>
        <v/>
      </c>
      <c r="T1084" s="290" t="str">
        <f>_xlfn.XLOOKUP(Tabla135[[#This Row],[Tipo de control]],Tabla7[Tipo de control],Tabla7[Afectación matriz],"",1)</f>
        <v/>
      </c>
      <c r="U1084" s="295"/>
      <c r="V1084" s="327" t="str">
        <f>_xlfn.XLOOKUP(Tabla135[[#This Row],[Implementación]],Tabla11[Implementación],Tabla11[Peso],"",1)</f>
        <v/>
      </c>
      <c r="W1084" s="295"/>
      <c r="X1084" s="295"/>
      <c r="Y1084" s="295"/>
      <c r="Z1084" s="295"/>
      <c r="AA1084" s="310" t="str">
        <f>IFERROR(Tabla135[[#This Row],[Peso del control]]+Tabla135[[#This Row],[Peso de la implementación]],"")</f>
        <v/>
      </c>
      <c r="AB1084" s="310" t="str" cm="1">
        <f t="array" ref="AB1084">IFERROR(IF(Tabla135[[#This Row],[Registro diligenciado]]=TRUE,_xlfn.IFS(AND(Tabla135[[#This Row],[No. de Control]]=1,Tabla135[[#This Row],[Desplazamiento en la Matriz]]="Probabilidad"),D1084-(D1084*Tabla135[[#This Row],[Valor del control]]),AND(Tabla135[[#This Row],[No. de Control]]&gt;1,Tabla135[[#This Row],[Desplazamiento en la Matriz]]="Probabilidad"),AB1083-(AB1083*Tabla135[[#This Row],[Valor del control]]),AND(Tabla135[[#This Row],[No. de Control]]=1,Tabla135[[#This Row],[Desplazamiento en la Matriz]]="Impacto"),D1084,AND(Tabla135[[#This Row],[No. de Control]]&gt;1,Tabla135[[#This Row],[Desplazamiento en la Matriz]]="Impacto"),AB1083),""),"")</f>
        <v/>
      </c>
      <c r="AC1084" s="310" t="str" cm="1">
        <f t="array" ref="AC1084">IFERROR(IF(Tabla135[[#This Row],[Registro diligenciado]]=TRUE,_xlfn.IFS(AND(Tabla135[[#This Row],[No. de Control]]=1,Tabla135[[#This Row],[Desplazamiento en la Matriz]]="Impacto"),E1084-(E1084*Tabla135[[#This Row],[Valor del control]]),AND(Tabla135[[#This Row],[No. de Control]]&gt;1,Tabla135[[#This Row],[Desplazamiento en la Matriz]]="Impacto"),AC1083-(AC1083*Tabla135[[#This Row],[Valor del control]]),AND(Tabla135[[#This Row],[No. de Control]]=1,Tabla135[[#This Row],[Desplazamiento en la Matriz]]="Probabilidad"),E1084,AND(Tabla135[[#This Row],[No. de Control]]&gt;1,Tabla135[[#This Row],[Desplazamiento en la Matriz]]="Probabilidad"),AC1083),""),"")</f>
        <v/>
      </c>
      <c r="AD1084" s="310">
        <f>IFERROR(_xlfn.MINIFS(Tabla135[Probabilidad residual],Tabla135[Id Riesgo],Tabla135[[#This Row],[Id Riesgo]]),"")</f>
        <v>0</v>
      </c>
      <c r="AE1084" s="310">
        <f>IFERROR(_xlfn.MINIFS(Tabla135[Impacto residual],Tabla135[Id Riesgo],Tabla135[[#This Row],[Id Riesgo]]),"")</f>
        <v>0</v>
      </c>
      <c r="AF1084" s="310" t="str" cm="1">
        <f t="array" ref="AF10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4" s="310" t="str" cm="1">
        <f t="array" ref="AG10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4" s="213"/>
      <c r="AJ1084" s="801">
        <f>_xlfn.MINIFS(Tabla135[Probabilidad residual],Tabla135[Id Riesgo],Tabla135[[#This Row],[Id Riesgo]])</f>
        <v>0</v>
      </c>
      <c r="AK1084" s="801">
        <f>_xlfn.MINIFS(Tabla135[Impacto residual],Tabla135[Id Riesgo],Tabla135[[#This Row],[Id Riesgo]])</f>
        <v>0</v>
      </c>
      <c r="AL1084" s="801"/>
      <c r="AM1084" s="801"/>
      <c r="AN1084" s="213"/>
      <c r="AO1084" s="213"/>
      <c r="AP1084" s="213"/>
      <c r="AQ1084" s="213"/>
      <c r="AR1084" s="213"/>
      <c r="AS1084" s="213"/>
      <c r="AT1084" s="213"/>
      <c r="AU1084" s="213"/>
      <c r="AV1084" s="213"/>
      <c r="AW1084" s="213"/>
      <c r="AX1084" s="213"/>
      <c r="AY1084" s="213"/>
    </row>
    <row r="1085" spans="1:51" ht="14.6" x14ac:dyDescent="0.4">
      <c r="A1085" s="783" t="str">
        <f>Tabla135[[#This Row],[Id Riesgo]]</f>
        <v>RC108</v>
      </c>
      <c r="B1085" s="784" t="str">
        <f>Tabla135[[#This Row],[Riesgo]]</f>
        <v/>
      </c>
      <c r="C1085" s="776" t="b">
        <f>Tabla135[[#This Row],[Identificado en paso 1 y 2?]]</f>
        <v>0</v>
      </c>
      <c r="D1085" s="801" t="str">
        <f>_xlfn.XLOOKUP(Tabla135[[#This Row],[Id Riesgo]],Tabla13[Id Riesgo],Tabla13[Probabilidad],"",1)</f>
        <v/>
      </c>
      <c r="E1085" s="801" t="str">
        <f>IF(C1085=TRUE,_xlfn.XLOOKUP(Tabla135[[#This Row],[Id Riesgo]],Tabla13[Id Riesgo],Tabla13[Porcentaje Impacto],"",1),"")</f>
        <v/>
      </c>
      <c r="F1085" s="290" t="str">
        <f t="shared" si="107"/>
        <v>RC108</v>
      </c>
      <c r="G1085" s="414" t="b">
        <f>_xlfn.XLOOKUP(F1085,Tabla13[Id Riesgo],Tabla13[Registro diligenciado],FALSE,1)</f>
        <v>0</v>
      </c>
      <c r="H1085" s="290" t="str">
        <f>IF(G1085,_xlfn.XLOOKUP(F1085,Tabla6[Id Riesgo],Tabla6[DESCRIPCIÓN DEL RIESGO],FALSE,1),"")</f>
        <v/>
      </c>
      <c r="I1085" s="327" t="str">
        <f>_xlfn.XLOOKUP(Tabla135[[#This Row],[Id Riesgo]],Tabla13[Id Riesgo],Tabla13[Probabilidad])</f>
        <v/>
      </c>
      <c r="J1085" s="327" t="str">
        <f>_xlfn.XLOOKUP(Tabla135[[#This Row],[Id Riesgo]],Tabla13[Id Riesgo],Tabla13[Porcentaje Impacto],"",1)</f>
        <v/>
      </c>
      <c r="K1085" s="311">
        <v>4</v>
      </c>
      <c r="L1085" s="314"/>
      <c r="M1085" s="314"/>
      <c r="N1085" s="314"/>
      <c r="O1085" s="295"/>
      <c r="P1085" s="314"/>
      <c r="Q1085" s="328" t="str">
        <f>_xlfn.TEXTJOIN(" ",TRUE,Tabla135[[#This Row],[Actividad - Acción ¿Qué?
Inicia con verbo]],Tabla135[[#This Row],[Complemento
(Observaciones o desviaciones)]])</f>
        <v/>
      </c>
      <c r="R1085" s="295"/>
      <c r="S1085" s="327" t="str">
        <f>_xlfn.XLOOKUP(Tabla135[[#This Row],[Tipo de control]],Tabla7[Tipo de control],Tabla7[Peso],"",1)</f>
        <v/>
      </c>
      <c r="T1085" s="290" t="str">
        <f>_xlfn.XLOOKUP(Tabla135[[#This Row],[Tipo de control]],Tabla7[Tipo de control],Tabla7[Afectación matriz],"",1)</f>
        <v/>
      </c>
      <c r="U1085" s="295"/>
      <c r="V1085" s="327" t="str">
        <f>_xlfn.XLOOKUP(Tabla135[[#This Row],[Implementación]],Tabla11[Implementación],Tabla11[Peso],"",1)</f>
        <v/>
      </c>
      <c r="W1085" s="295"/>
      <c r="X1085" s="295"/>
      <c r="Y1085" s="295"/>
      <c r="Z1085" s="295"/>
      <c r="AA1085" s="310" t="str">
        <f>IFERROR(Tabla135[[#This Row],[Peso del control]]+Tabla135[[#This Row],[Peso de la implementación]],"")</f>
        <v/>
      </c>
      <c r="AB1085" s="310" t="str" cm="1">
        <f t="array" ref="AB1085">IFERROR(IF(Tabla135[[#This Row],[Registro diligenciado]]=TRUE,_xlfn.IFS(AND(Tabla135[[#This Row],[No. de Control]]=1,Tabla135[[#This Row],[Desplazamiento en la Matriz]]="Probabilidad"),D1085-(D1085*Tabla135[[#This Row],[Valor del control]]),AND(Tabla135[[#This Row],[No. de Control]]&gt;1,Tabla135[[#This Row],[Desplazamiento en la Matriz]]="Probabilidad"),AB1084-(AB1084*Tabla135[[#This Row],[Valor del control]]),AND(Tabla135[[#This Row],[No. de Control]]=1,Tabla135[[#This Row],[Desplazamiento en la Matriz]]="Impacto"),D1085,AND(Tabla135[[#This Row],[No. de Control]]&gt;1,Tabla135[[#This Row],[Desplazamiento en la Matriz]]="Impacto"),AB1084),""),"")</f>
        <v/>
      </c>
      <c r="AC1085" s="310" t="str" cm="1">
        <f t="array" ref="AC1085">IFERROR(IF(Tabla135[[#This Row],[Registro diligenciado]]=TRUE,_xlfn.IFS(AND(Tabla135[[#This Row],[No. de Control]]=1,Tabla135[[#This Row],[Desplazamiento en la Matriz]]="Impacto"),E1085-(E1085*Tabla135[[#This Row],[Valor del control]]),AND(Tabla135[[#This Row],[No. de Control]]&gt;1,Tabla135[[#This Row],[Desplazamiento en la Matriz]]="Impacto"),AC1084-(AC1084*Tabla135[[#This Row],[Valor del control]]),AND(Tabla135[[#This Row],[No. de Control]]=1,Tabla135[[#This Row],[Desplazamiento en la Matriz]]="Probabilidad"),E1085,AND(Tabla135[[#This Row],[No. de Control]]&gt;1,Tabla135[[#This Row],[Desplazamiento en la Matriz]]="Probabilidad"),AC1084),""),"")</f>
        <v/>
      </c>
      <c r="AD1085" s="310">
        <f>IFERROR(_xlfn.MINIFS(Tabla135[Probabilidad residual],Tabla135[Id Riesgo],Tabla135[[#This Row],[Id Riesgo]]),"")</f>
        <v>0</v>
      </c>
      <c r="AE1085" s="310">
        <f>IFERROR(_xlfn.MINIFS(Tabla135[Impacto residual],Tabla135[Id Riesgo],Tabla135[[#This Row],[Id Riesgo]]),"")</f>
        <v>0</v>
      </c>
      <c r="AF1085" s="310" t="str" cm="1">
        <f t="array" ref="AF10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5" s="310" t="str" cm="1">
        <f t="array" ref="AG10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5" s="213"/>
      <c r="AJ1085" s="801">
        <f>_xlfn.MINIFS(Tabla135[Probabilidad residual],Tabla135[Id Riesgo],Tabla135[[#This Row],[Id Riesgo]])</f>
        <v>0</v>
      </c>
      <c r="AK1085" s="801">
        <f>_xlfn.MINIFS(Tabla135[Impacto residual],Tabla135[Id Riesgo],Tabla135[[#This Row],[Id Riesgo]])</f>
        <v>0</v>
      </c>
      <c r="AL1085" s="801"/>
      <c r="AM1085" s="801"/>
      <c r="AN1085" s="213"/>
      <c r="AO1085" s="213"/>
      <c r="AP1085" s="213"/>
      <c r="AQ1085" s="213"/>
      <c r="AR1085" s="213"/>
      <c r="AS1085" s="213"/>
      <c r="AT1085" s="213"/>
      <c r="AU1085" s="213"/>
      <c r="AV1085" s="213"/>
      <c r="AW1085" s="213"/>
      <c r="AX1085" s="213"/>
      <c r="AY1085" s="213"/>
    </row>
    <row r="1086" spans="1:51" ht="14.6" x14ac:dyDescent="0.4">
      <c r="A1086" s="783" t="str">
        <f>Tabla135[[#This Row],[Id Riesgo]]</f>
        <v>RC108</v>
      </c>
      <c r="B1086" s="784" t="str">
        <f>Tabla135[[#This Row],[Riesgo]]</f>
        <v/>
      </c>
      <c r="C1086" s="776" t="b">
        <f>Tabla135[[#This Row],[Identificado en paso 1 y 2?]]</f>
        <v>0</v>
      </c>
      <c r="D1086" s="801" t="str">
        <f>_xlfn.XLOOKUP(Tabla135[[#This Row],[Id Riesgo]],Tabla13[Id Riesgo],Tabla13[Probabilidad],"",1)</f>
        <v/>
      </c>
      <c r="E1086" s="801" t="str">
        <f>IF(C1086=TRUE,_xlfn.XLOOKUP(Tabla135[[#This Row],[Id Riesgo]],Tabla13[Id Riesgo],Tabla13[Porcentaje Impacto],"",1),"")</f>
        <v/>
      </c>
      <c r="F1086" s="290" t="str">
        <f t="shared" si="107"/>
        <v>RC108</v>
      </c>
      <c r="G1086" s="414" t="b">
        <f>_xlfn.XLOOKUP(F1086,Tabla13[Id Riesgo],Tabla13[Registro diligenciado],FALSE,1)</f>
        <v>0</v>
      </c>
      <c r="H1086" s="290" t="str">
        <f>IF(G1086,_xlfn.XLOOKUP(F1086,Tabla6[Id Riesgo],Tabla6[DESCRIPCIÓN DEL RIESGO],FALSE,1),"")</f>
        <v/>
      </c>
      <c r="I1086" s="327" t="str">
        <f>_xlfn.XLOOKUP(Tabla135[[#This Row],[Id Riesgo]],Tabla13[Id Riesgo],Tabla13[Probabilidad])</f>
        <v/>
      </c>
      <c r="J1086" s="327" t="str">
        <f>_xlfn.XLOOKUP(Tabla135[[#This Row],[Id Riesgo]],Tabla13[Id Riesgo],Tabla13[Porcentaje Impacto],"",1)</f>
        <v/>
      </c>
      <c r="K1086" s="311">
        <v>5</v>
      </c>
      <c r="L1086" s="314"/>
      <c r="M1086" s="314"/>
      <c r="N1086" s="314"/>
      <c r="O1086" s="295"/>
      <c r="P1086" s="314"/>
      <c r="Q1086" s="328" t="str">
        <f>_xlfn.TEXTJOIN(" ",TRUE,Tabla135[[#This Row],[Actividad - Acción ¿Qué?
Inicia con verbo]],Tabla135[[#This Row],[Complemento
(Observaciones o desviaciones)]])</f>
        <v/>
      </c>
      <c r="R1086" s="295"/>
      <c r="S1086" s="327" t="str">
        <f>_xlfn.XLOOKUP(Tabla135[[#This Row],[Tipo de control]],Tabla7[Tipo de control],Tabla7[Peso],"",1)</f>
        <v/>
      </c>
      <c r="T1086" s="290" t="str">
        <f>_xlfn.XLOOKUP(Tabla135[[#This Row],[Tipo de control]],Tabla7[Tipo de control],Tabla7[Afectación matriz],"",1)</f>
        <v/>
      </c>
      <c r="U1086" s="295"/>
      <c r="V1086" s="327" t="str">
        <f>_xlfn.XLOOKUP(Tabla135[[#This Row],[Implementación]],Tabla11[Implementación],Tabla11[Peso],"",1)</f>
        <v/>
      </c>
      <c r="W1086" s="295"/>
      <c r="X1086" s="295"/>
      <c r="Y1086" s="295"/>
      <c r="Z1086" s="295"/>
      <c r="AA1086" s="310" t="str">
        <f>IFERROR(Tabla135[[#This Row],[Peso del control]]+Tabla135[[#This Row],[Peso de la implementación]],"")</f>
        <v/>
      </c>
      <c r="AB1086" s="310" t="str" cm="1">
        <f t="array" ref="AB1086">IFERROR(IF(Tabla135[[#This Row],[Registro diligenciado]]=TRUE,_xlfn.IFS(AND(Tabla135[[#This Row],[No. de Control]]=1,Tabla135[[#This Row],[Desplazamiento en la Matriz]]="Probabilidad"),D1086-(D1086*Tabla135[[#This Row],[Valor del control]]),AND(Tabla135[[#This Row],[No. de Control]]&gt;1,Tabla135[[#This Row],[Desplazamiento en la Matriz]]="Probabilidad"),AB1085-(AB1085*Tabla135[[#This Row],[Valor del control]]),AND(Tabla135[[#This Row],[No. de Control]]=1,Tabla135[[#This Row],[Desplazamiento en la Matriz]]="Impacto"),D1086,AND(Tabla135[[#This Row],[No. de Control]]&gt;1,Tabla135[[#This Row],[Desplazamiento en la Matriz]]="Impacto"),AB1085),""),"")</f>
        <v/>
      </c>
      <c r="AC1086" s="310" t="str" cm="1">
        <f t="array" ref="AC1086">IFERROR(IF(Tabla135[[#This Row],[Registro diligenciado]]=TRUE,_xlfn.IFS(AND(Tabla135[[#This Row],[No. de Control]]=1,Tabla135[[#This Row],[Desplazamiento en la Matriz]]="Impacto"),E1086-(E1086*Tabla135[[#This Row],[Valor del control]]),AND(Tabla135[[#This Row],[No. de Control]]&gt;1,Tabla135[[#This Row],[Desplazamiento en la Matriz]]="Impacto"),AC1085-(AC1085*Tabla135[[#This Row],[Valor del control]]),AND(Tabla135[[#This Row],[No. de Control]]=1,Tabla135[[#This Row],[Desplazamiento en la Matriz]]="Probabilidad"),E1086,AND(Tabla135[[#This Row],[No. de Control]]&gt;1,Tabla135[[#This Row],[Desplazamiento en la Matriz]]="Probabilidad"),AC1085),""),"")</f>
        <v/>
      </c>
      <c r="AD1086" s="310">
        <f>IFERROR(_xlfn.MINIFS(Tabla135[Probabilidad residual],Tabla135[Id Riesgo],Tabla135[[#This Row],[Id Riesgo]]),"")</f>
        <v>0</v>
      </c>
      <c r="AE1086" s="310">
        <f>IFERROR(_xlfn.MINIFS(Tabla135[Impacto residual],Tabla135[Id Riesgo],Tabla135[[#This Row],[Id Riesgo]]),"")</f>
        <v>0</v>
      </c>
      <c r="AF1086" s="310" t="str" cm="1">
        <f t="array" ref="AF10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6" s="310" t="str" cm="1">
        <f t="array" ref="AG10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6" s="213"/>
      <c r="AJ1086" s="801">
        <f>_xlfn.MINIFS(Tabla135[Probabilidad residual],Tabla135[Id Riesgo],Tabla135[[#This Row],[Id Riesgo]])</f>
        <v>0</v>
      </c>
      <c r="AK1086" s="801">
        <f>_xlfn.MINIFS(Tabla135[Impacto residual],Tabla135[Id Riesgo],Tabla135[[#This Row],[Id Riesgo]])</f>
        <v>0</v>
      </c>
      <c r="AL1086" s="801"/>
      <c r="AM1086" s="801"/>
      <c r="AN1086" s="213"/>
      <c r="AO1086" s="213"/>
      <c r="AP1086" s="213"/>
      <c r="AQ1086" s="213"/>
      <c r="AR1086" s="213"/>
      <c r="AS1086" s="213"/>
      <c r="AT1086" s="213"/>
      <c r="AU1086" s="213"/>
      <c r="AV1086" s="213"/>
      <c r="AW1086" s="213"/>
      <c r="AX1086" s="213"/>
      <c r="AY1086" s="213"/>
    </row>
    <row r="1087" spans="1:51" ht="14.6" x14ac:dyDescent="0.4">
      <c r="A1087" s="783" t="str">
        <f>Tabla135[[#This Row],[Id Riesgo]]</f>
        <v>RC108</v>
      </c>
      <c r="B1087" s="784" t="str">
        <f>Tabla135[[#This Row],[Riesgo]]</f>
        <v/>
      </c>
      <c r="C1087" s="776" t="b">
        <f>Tabla135[[#This Row],[Identificado en paso 1 y 2?]]</f>
        <v>0</v>
      </c>
      <c r="D1087" s="801" t="str">
        <f>_xlfn.XLOOKUP(Tabla135[[#This Row],[Id Riesgo]],Tabla13[Id Riesgo],Tabla13[Probabilidad],"",1)</f>
        <v/>
      </c>
      <c r="E1087" s="801" t="str">
        <f>IF(C1087=TRUE,_xlfn.XLOOKUP(Tabla135[[#This Row],[Id Riesgo]],Tabla13[Id Riesgo],Tabla13[Porcentaje Impacto],"",1),"")</f>
        <v/>
      </c>
      <c r="F1087" s="290" t="str">
        <f t="shared" si="107"/>
        <v>RC108</v>
      </c>
      <c r="G1087" s="414" t="b">
        <f>_xlfn.XLOOKUP(F1087,Tabla13[Id Riesgo],Tabla13[Registro diligenciado],FALSE,1)</f>
        <v>0</v>
      </c>
      <c r="H1087" s="290" t="str">
        <f>IF(G1087,_xlfn.XLOOKUP(F1087,Tabla6[Id Riesgo],Tabla6[DESCRIPCIÓN DEL RIESGO],FALSE,1),"")</f>
        <v/>
      </c>
      <c r="I1087" s="327" t="str">
        <f>_xlfn.XLOOKUP(Tabla135[[#This Row],[Id Riesgo]],Tabla13[Id Riesgo],Tabla13[Probabilidad])</f>
        <v/>
      </c>
      <c r="J1087" s="327" t="str">
        <f>_xlfn.XLOOKUP(Tabla135[[#This Row],[Id Riesgo]],Tabla13[Id Riesgo],Tabla13[Porcentaje Impacto],"",1)</f>
        <v/>
      </c>
      <c r="K1087" s="311">
        <v>6</v>
      </c>
      <c r="L1087" s="314"/>
      <c r="M1087" s="314"/>
      <c r="N1087" s="314"/>
      <c r="O1087" s="295"/>
      <c r="P1087" s="314"/>
      <c r="Q1087" s="328" t="str">
        <f>_xlfn.TEXTJOIN(" ",TRUE,Tabla135[[#This Row],[Actividad - Acción ¿Qué?
Inicia con verbo]],Tabla135[[#This Row],[Complemento
(Observaciones o desviaciones)]])</f>
        <v/>
      </c>
      <c r="R1087" s="295"/>
      <c r="S1087" s="327" t="str">
        <f>_xlfn.XLOOKUP(Tabla135[[#This Row],[Tipo de control]],Tabla7[Tipo de control],Tabla7[Peso],"",1)</f>
        <v/>
      </c>
      <c r="T1087" s="290" t="str">
        <f>_xlfn.XLOOKUP(Tabla135[[#This Row],[Tipo de control]],Tabla7[Tipo de control],Tabla7[Afectación matriz],"",1)</f>
        <v/>
      </c>
      <c r="U1087" s="295"/>
      <c r="V1087" s="327" t="str">
        <f>_xlfn.XLOOKUP(Tabla135[[#This Row],[Implementación]],Tabla11[Implementación],Tabla11[Peso],"",1)</f>
        <v/>
      </c>
      <c r="W1087" s="295"/>
      <c r="X1087" s="295"/>
      <c r="Y1087" s="295"/>
      <c r="Z1087" s="295"/>
      <c r="AA1087" s="310" t="str">
        <f>IFERROR(Tabla135[[#This Row],[Peso del control]]+Tabla135[[#This Row],[Peso de la implementación]],"")</f>
        <v/>
      </c>
      <c r="AB1087" s="310" t="str" cm="1">
        <f t="array" ref="AB1087">IFERROR(IF(Tabla135[[#This Row],[Registro diligenciado]]=TRUE,_xlfn.IFS(AND(Tabla135[[#This Row],[No. de Control]]=1,Tabla135[[#This Row],[Desplazamiento en la Matriz]]="Probabilidad"),D1087-(D1087*Tabla135[[#This Row],[Valor del control]]),AND(Tabla135[[#This Row],[No. de Control]]&gt;1,Tabla135[[#This Row],[Desplazamiento en la Matriz]]="Probabilidad"),AB1086-(AB1086*Tabla135[[#This Row],[Valor del control]]),AND(Tabla135[[#This Row],[No. de Control]]=1,Tabla135[[#This Row],[Desplazamiento en la Matriz]]="Impacto"),D1087,AND(Tabla135[[#This Row],[No. de Control]]&gt;1,Tabla135[[#This Row],[Desplazamiento en la Matriz]]="Impacto"),AB1086),""),"")</f>
        <v/>
      </c>
      <c r="AC1087" s="310" t="str" cm="1">
        <f t="array" ref="AC1087">IFERROR(IF(Tabla135[[#This Row],[Registro diligenciado]]=TRUE,_xlfn.IFS(AND(Tabla135[[#This Row],[No. de Control]]=1,Tabla135[[#This Row],[Desplazamiento en la Matriz]]="Impacto"),E1087-(E1087*Tabla135[[#This Row],[Valor del control]]),AND(Tabla135[[#This Row],[No. de Control]]&gt;1,Tabla135[[#This Row],[Desplazamiento en la Matriz]]="Impacto"),AC1086-(AC1086*Tabla135[[#This Row],[Valor del control]]),AND(Tabla135[[#This Row],[No. de Control]]=1,Tabla135[[#This Row],[Desplazamiento en la Matriz]]="Probabilidad"),E1087,AND(Tabla135[[#This Row],[No. de Control]]&gt;1,Tabla135[[#This Row],[Desplazamiento en la Matriz]]="Probabilidad"),AC1086),""),"")</f>
        <v/>
      </c>
      <c r="AD1087" s="310">
        <f>IFERROR(_xlfn.MINIFS(Tabla135[Probabilidad residual],Tabla135[Id Riesgo],Tabla135[[#This Row],[Id Riesgo]]),"")</f>
        <v>0</v>
      </c>
      <c r="AE1087" s="310">
        <f>IFERROR(_xlfn.MINIFS(Tabla135[Impacto residual],Tabla135[Id Riesgo],Tabla135[[#This Row],[Id Riesgo]]),"")</f>
        <v>0</v>
      </c>
      <c r="AF1087" s="310" t="str" cm="1">
        <f t="array" ref="AF10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7" s="310" t="str" cm="1">
        <f t="array" ref="AG10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7" s="213"/>
      <c r="AJ1087" s="801">
        <f>_xlfn.MINIFS(Tabla135[Probabilidad residual],Tabla135[Id Riesgo],Tabla135[[#This Row],[Id Riesgo]])</f>
        <v>0</v>
      </c>
      <c r="AK1087" s="801">
        <f>_xlfn.MINIFS(Tabla135[Impacto residual],Tabla135[Id Riesgo],Tabla135[[#This Row],[Id Riesgo]])</f>
        <v>0</v>
      </c>
      <c r="AL1087" s="801"/>
      <c r="AM1087" s="801"/>
      <c r="AN1087" s="213"/>
      <c r="AO1087" s="213"/>
      <c r="AP1087" s="213"/>
      <c r="AQ1087" s="213"/>
      <c r="AR1087" s="213"/>
      <c r="AS1087" s="213"/>
      <c r="AT1087" s="213"/>
      <c r="AU1087" s="213"/>
      <c r="AV1087" s="213"/>
      <c r="AW1087" s="213"/>
      <c r="AX1087" s="213"/>
      <c r="AY1087" s="213"/>
    </row>
    <row r="1088" spans="1:51" ht="14.6" x14ac:dyDescent="0.4">
      <c r="A1088" s="783" t="str">
        <f>Tabla135[[#This Row],[Id Riesgo]]</f>
        <v>RC108</v>
      </c>
      <c r="B1088" s="784" t="str">
        <f>Tabla135[[#This Row],[Riesgo]]</f>
        <v/>
      </c>
      <c r="C1088" s="776" t="b">
        <f>Tabla135[[#This Row],[Identificado en paso 1 y 2?]]</f>
        <v>0</v>
      </c>
      <c r="D1088" s="801" t="str">
        <f>_xlfn.XLOOKUP(Tabla135[[#This Row],[Id Riesgo]],Tabla13[Id Riesgo],Tabla13[Probabilidad],"",1)</f>
        <v/>
      </c>
      <c r="E1088" s="801" t="str">
        <f>IF(C1088=TRUE,_xlfn.XLOOKUP(Tabla135[[#This Row],[Id Riesgo]],Tabla13[Id Riesgo],Tabla13[Porcentaje Impacto],"",1),"")</f>
        <v/>
      </c>
      <c r="F1088" s="290" t="str">
        <f t="shared" si="107"/>
        <v>RC108</v>
      </c>
      <c r="G1088" s="414" t="b">
        <f>_xlfn.XLOOKUP(F1088,Tabla13[Id Riesgo],Tabla13[Registro diligenciado],FALSE,1)</f>
        <v>0</v>
      </c>
      <c r="H1088" s="290" t="str">
        <f>IF(G1088,_xlfn.XLOOKUP(F1088,Tabla6[Id Riesgo],Tabla6[DESCRIPCIÓN DEL RIESGO],FALSE,1),"")</f>
        <v/>
      </c>
      <c r="I1088" s="327" t="str">
        <f>_xlfn.XLOOKUP(Tabla135[[#This Row],[Id Riesgo]],Tabla13[Id Riesgo],Tabla13[Probabilidad])</f>
        <v/>
      </c>
      <c r="J1088" s="327" t="str">
        <f>_xlfn.XLOOKUP(Tabla135[[#This Row],[Id Riesgo]],Tabla13[Id Riesgo],Tabla13[Porcentaje Impacto],"",1)</f>
        <v/>
      </c>
      <c r="K1088" s="311">
        <v>7</v>
      </c>
      <c r="L1088" s="314"/>
      <c r="M1088" s="314"/>
      <c r="N1088" s="314"/>
      <c r="O1088" s="295"/>
      <c r="P1088" s="314"/>
      <c r="Q1088" s="328" t="str">
        <f>_xlfn.TEXTJOIN(" ",TRUE,Tabla135[[#This Row],[Actividad - Acción ¿Qué?
Inicia con verbo]],Tabla135[[#This Row],[Complemento
(Observaciones o desviaciones)]])</f>
        <v/>
      </c>
      <c r="R1088" s="295"/>
      <c r="S1088" s="327" t="str">
        <f>_xlfn.XLOOKUP(Tabla135[[#This Row],[Tipo de control]],Tabla7[Tipo de control],Tabla7[Peso],"",1)</f>
        <v/>
      </c>
      <c r="T1088" s="290" t="str">
        <f>_xlfn.XLOOKUP(Tabla135[[#This Row],[Tipo de control]],Tabla7[Tipo de control],Tabla7[Afectación matriz],"",1)</f>
        <v/>
      </c>
      <c r="U1088" s="295"/>
      <c r="V1088" s="327" t="str">
        <f>_xlfn.XLOOKUP(Tabla135[[#This Row],[Implementación]],Tabla11[Implementación],Tabla11[Peso],"",1)</f>
        <v/>
      </c>
      <c r="W1088" s="295"/>
      <c r="X1088" s="295"/>
      <c r="Y1088" s="295"/>
      <c r="Z1088" s="295"/>
      <c r="AA1088" s="310" t="str">
        <f>IFERROR(Tabla135[[#This Row],[Peso del control]]+Tabla135[[#This Row],[Peso de la implementación]],"")</f>
        <v/>
      </c>
      <c r="AB1088" s="310" t="str" cm="1">
        <f t="array" ref="AB1088">IFERROR(IF(Tabla135[[#This Row],[Registro diligenciado]]=TRUE,_xlfn.IFS(AND(Tabla135[[#This Row],[No. de Control]]=1,Tabla135[[#This Row],[Desplazamiento en la Matriz]]="Probabilidad"),D1088-(D1088*Tabla135[[#This Row],[Valor del control]]),AND(Tabla135[[#This Row],[No. de Control]]&gt;1,Tabla135[[#This Row],[Desplazamiento en la Matriz]]="Probabilidad"),AB1087-(AB1087*Tabla135[[#This Row],[Valor del control]]),AND(Tabla135[[#This Row],[No. de Control]]=1,Tabla135[[#This Row],[Desplazamiento en la Matriz]]="Impacto"),D1088,AND(Tabla135[[#This Row],[No. de Control]]&gt;1,Tabla135[[#This Row],[Desplazamiento en la Matriz]]="Impacto"),AB1087),""),"")</f>
        <v/>
      </c>
      <c r="AC1088" s="310" t="str" cm="1">
        <f t="array" ref="AC1088">IFERROR(IF(Tabla135[[#This Row],[Registro diligenciado]]=TRUE,_xlfn.IFS(AND(Tabla135[[#This Row],[No. de Control]]=1,Tabla135[[#This Row],[Desplazamiento en la Matriz]]="Impacto"),E1088-(E1088*Tabla135[[#This Row],[Valor del control]]),AND(Tabla135[[#This Row],[No. de Control]]&gt;1,Tabla135[[#This Row],[Desplazamiento en la Matriz]]="Impacto"),AC1087-(AC1087*Tabla135[[#This Row],[Valor del control]]),AND(Tabla135[[#This Row],[No. de Control]]=1,Tabla135[[#This Row],[Desplazamiento en la Matriz]]="Probabilidad"),E1088,AND(Tabla135[[#This Row],[No. de Control]]&gt;1,Tabla135[[#This Row],[Desplazamiento en la Matriz]]="Probabilidad"),AC1087),""),"")</f>
        <v/>
      </c>
      <c r="AD1088" s="310">
        <f>IFERROR(_xlfn.MINIFS(Tabla135[Probabilidad residual],Tabla135[Id Riesgo],Tabla135[[#This Row],[Id Riesgo]]),"")</f>
        <v>0</v>
      </c>
      <c r="AE1088" s="310">
        <f>IFERROR(_xlfn.MINIFS(Tabla135[Impacto residual],Tabla135[Id Riesgo],Tabla135[[#This Row],[Id Riesgo]]),"")</f>
        <v>0</v>
      </c>
      <c r="AF1088" s="310" t="str" cm="1">
        <f t="array" ref="AF10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8" s="310" t="str" cm="1">
        <f t="array" ref="AG10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8" s="213"/>
      <c r="AJ1088" s="801">
        <f>_xlfn.MINIFS(Tabla135[Probabilidad residual],Tabla135[Id Riesgo],Tabla135[[#This Row],[Id Riesgo]])</f>
        <v>0</v>
      </c>
      <c r="AK1088" s="801">
        <f>_xlfn.MINIFS(Tabla135[Impacto residual],Tabla135[Id Riesgo],Tabla135[[#This Row],[Id Riesgo]])</f>
        <v>0</v>
      </c>
      <c r="AL1088" s="801"/>
      <c r="AM1088" s="801"/>
      <c r="AN1088" s="213"/>
      <c r="AO1088" s="213"/>
      <c r="AP1088" s="213"/>
      <c r="AQ1088" s="213"/>
      <c r="AR1088" s="213"/>
      <c r="AS1088" s="213"/>
      <c r="AT1088" s="213"/>
      <c r="AU1088" s="213"/>
      <c r="AV1088" s="213"/>
      <c r="AW1088" s="213"/>
      <c r="AX1088" s="213"/>
      <c r="AY1088" s="213"/>
    </row>
    <row r="1089" spans="1:51" ht="14.6" x14ac:dyDescent="0.4">
      <c r="A1089" s="783" t="str">
        <f>Tabla135[[#This Row],[Id Riesgo]]</f>
        <v>RC108</v>
      </c>
      <c r="B1089" s="784" t="str">
        <f>Tabla135[[#This Row],[Riesgo]]</f>
        <v/>
      </c>
      <c r="C1089" s="776" t="b">
        <f>Tabla135[[#This Row],[Identificado en paso 1 y 2?]]</f>
        <v>0</v>
      </c>
      <c r="D1089" s="801" t="str">
        <f>_xlfn.XLOOKUP(Tabla135[[#This Row],[Id Riesgo]],Tabla13[Id Riesgo],Tabla13[Probabilidad],"",1)</f>
        <v/>
      </c>
      <c r="E1089" s="801" t="str">
        <f>IF(C1089=TRUE,_xlfn.XLOOKUP(Tabla135[[#This Row],[Id Riesgo]],Tabla13[Id Riesgo],Tabla13[Porcentaje Impacto],"",1),"")</f>
        <v/>
      </c>
      <c r="F1089" s="290" t="str">
        <f t="shared" si="107"/>
        <v>RC108</v>
      </c>
      <c r="G1089" s="414" t="b">
        <f>_xlfn.XLOOKUP(F1089,Tabla13[Id Riesgo],Tabla13[Registro diligenciado],FALSE,1)</f>
        <v>0</v>
      </c>
      <c r="H1089" s="290" t="str">
        <f>IF(G1089,_xlfn.XLOOKUP(F1089,Tabla6[Id Riesgo],Tabla6[DESCRIPCIÓN DEL RIESGO],FALSE,1),"")</f>
        <v/>
      </c>
      <c r="I1089" s="327" t="str">
        <f>_xlfn.XLOOKUP(Tabla135[[#This Row],[Id Riesgo]],Tabla13[Id Riesgo],Tabla13[Probabilidad])</f>
        <v/>
      </c>
      <c r="J1089" s="327" t="str">
        <f>_xlfn.XLOOKUP(Tabla135[[#This Row],[Id Riesgo]],Tabla13[Id Riesgo],Tabla13[Porcentaje Impacto],"",1)</f>
        <v/>
      </c>
      <c r="K1089" s="311">
        <v>8</v>
      </c>
      <c r="L1089" s="314"/>
      <c r="M1089" s="314"/>
      <c r="N1089" s="314"/>
      <c r="O1089" s="295"/>
      <c r="P1089" s="314"/>
      <c r="Q1089" s="328" t="str">
        <f>_xlfn.TEXTJOIN(" ",TRUE,Tabla135[[#This Row],[Actividad - Acción ¿Qué?
Inicia con verbo]],Tabla135[[#This Row],[Complemento
(Observaciones o desviaciones)]])</f>
        <v/>
      </c>
      <c r="R1089" s="295"/>
      <c r="S1089" s="327" t="str">
        <f>_xlfn.XLOOKUP(Tabla135[[#This Row],[Tipo de control]],Tabla7[Tipo de control],Tabla7[Peso],"",1)</f>
        <v/>
      </c>
      <c r="T1089" s="290" t="str">
        <f>_xlfn.XLOOKUP(Tabla135[[#This Row],[Tipo de control]],Tabla7[Tipo de control],Tabla7[Afectación matriz],"",1)</f>
        <v/>
      </c>
      <c r="U1089" s="295"/>
      <c r="V1089" s="327" t="str">
        <f>_xlfn.XLOOKUP(Tabla135[[#This Row],[Implementación]],Tabla11[Implementación],Tabla11[Peso],"",1)</f>
        <v/>
      </c>
      <c r="W1089" s="295"/>
      <c r="X1089" s="295"/>
      <c r="Y1089" s="295"/>
      <c r="Z1089" s="295"/>
      <c r="AA1089" s="310" t="str">
        <f>IFERROR(Tabla135[[#This Row],[Peso del control]]+Tabla135[[#This Row],[Peso de la implementación]],"")</f>
        <v/>
      </c>
      <c r="AB1089" s="310" t="str" cm="1">
        <f t="array" ref="AB1089">IFERROR(IF(Tabla135[[#This Row],[Registro diligenciado]]=TRUE,_xlfn.IFS(AND(Tabla135[[#This Row],[No. de Control]]=1,Tabla135[[#This Row],[Desplazamiento en la Matriz]]="Probabilidad"),D1089-(D1089*Tabla135[[#This Row],[Valor del control]]),AND(Tabla135[[#This Row],[No. de Control]]&gt;1,Tabla135[[#This Row],[Desplazamiento en la Matriz]]="Probabilidad"),AB1088-(AB1088*Tabla135[[#This Row],[Valor del control]]),AND(Tabla135[[#This Row],[No. de Control]]=1,Tabla135[[#This Row],[Desplazamiento en la Matriz]]="Impacto"),D1089,AND(Tabla135[[#This Row],[No. de Control]]&gt;1,Tabla135[[#This Row],[Desplazamiento en la Matriz]]="Impacto"),AB1088),""),"")</f>
        <v/>
      </c>
      <c r="AC1089" s="310" t="str" cm="1">
        <f t="array" ref="AC1089">IFERROR(IF(Tabla135[[#This Row],[Registro diligenciado]]=TRUE,_xlfn.IFS(AND(Tabla135[[#This Row],[No. de Control]]=1,Tabla135[[#This Row],[Desplazamiento en la Matriz]]="Impacto"),E1089-(E1089*Tabla135[[#This Row],[Valor del control]]),AND(Tabla135[[#This Row],[No. de Control]]&gt;1,Tabla135[[#This Row],[Desplazamiento en la Matriz]]="Impacto"),AC1088-(AC1088*Tabla135[[#This Row],[Valor del control]]),AND(Tabla135[[#This Row],[No. de Control]]=1,Tabla135[[#This Row],[Desplazamiento en la Matriz]]="Probabilidad"),E1089,AND(Tabla135[[#This Row],[No. de Control]]&gt;1,Tabla135[[#This Row],[Desplazamiento en la Matriz]]="Probabilidad"),AC1088),""),"")</f>
        <v/>
      </c>
      <c r="AD1089" s="310">
        <f>IFERROR(_xlfn.MINIFS(Tabla135[Probabilidad residual],Tabla135[Id Riesgo],Tabla135[[#This Row],[Id Riesgo]]),"")</f>
        <v>0</v>
      </c>
      <c r="AE1089" s="310">
        <f>IFERROR(_xlfn.MINIFS(Tabla135[Impacto residual],Tabla135[Id Riesgo],Tabla135[[#This Row],[Id Riesgo]]),"")</f>
        <v>0</v>
      </c>
      <c r="AF1089" s="310" t="str" cm="1">
        <f t="array" ref="AF10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89" s="310" t="str" cm="1">
        <f t="array" ref="AG10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89" s="213"/>
      <c r="AJ1089" s="801">
        <f>_xlfn.MINIFS(Tabla135[Probabilidad residual],Tabla135[Id Riesgo],Tabla135[[#This Row],[Id Riesgo]])</f>
        <v>0</v>
      </c>
      <c r="AK1089" s="801">
        <f>_xlfn.MINIFS(Tabla135[Impacto residual],Tabla135[Id Riesgo],Tabla135[[#This Row],[Id Riesgo]])</f>
        <v>0</v>
      </c>
      <c r="AL1089" s="801"/>
      <c r="AM1089" s="801"/>
      <c r="AN1089" s="213"/>
      <c r="AO1089" s="213"/>
      <c r="AP1089" s="213"/>
      <c r="AQ1089" s="213"/>
      <c r="AR1089" s="213"/>
      <c r="AS1089" s="213"/>
      <c r="AT1089" s="213"/>
      <c r="AU1089" s="213"/>
      <c r="AV1089" s="213"/>
      <c r="AW1089" s="213"/>
      <c r="AX1089" s="213"/>
      <c r="AY1089" s="213"/>
    </row>
    <row r="1090" spans="1:51" ht="14.6" x14ac:dyDescent="0.4">
      <c r="A1090" s="783" t="str">
        <f>Tabla135[[#This Row],[Id Riesgo]]</f>
        <v>RC108</v>
      </c>
      <c r="B1090" s="784" t="str">
        <f>Tabla135[[#This Row],[Riesgo]]</f>
        <v/>
      </c>
      <c r="C1090" s="776" t="b">
        <f>Tabla135[[#This Row],[Identificado en paso 1 y 2?]]</f>
        <v>0</v>
      </c>
      <c r="D1090" s="801" t="str">
        <f>_xlfn.XLOOKUP(Tabla135[[#This Row],[Id Riesgo]],Tabla13[Id Riesgo],Tabla13[Probabilidad],"",1)</f>
        <v/>
      </c>
      <c r="E1090" s="801" t="str">
        <f>IF(C1090=TRUE,_xlfn.XLOOKUP(Tabla135[[#This Row],[Id Riesgo]],Tabla13[Id Riesgo],Tabla13[Porcentaje Impacto],"",1),"")</f>
        <v/>
      </c>
      <c r="F1090" s="290" t="str">
        <f t="shared" si="107"/>
        <v>RC108</v>
      </c>
      <c r="G1090" s="414" t="b">
        <f>_xlfn.XLOOKUP(F1090,Tabla13[Id Riesgo],Tabla13[Registro diligenciado],FALSE,1)</f>
        <v>0</v>
      </c>
      <c r="H1090" s="290" t="str">
        <f>IF(G1090,_xlfn.XLOOKUP(F1090,Tabla6[Id Riesgo],Tabla6[DESCRIPCIÓN DEL RIESGO],FALSE,1),"")</f>
        <v/>
      </c>
      <c r="I1090" s="327" t="str">
        <f>_xlfn.XLOOKUP(Tabla135[[#This Row],[Id Riesgo]],Tabla13[Id Riesgo],Tabla13[Probabilidad])</f>
        <v/>
      </c>
      <c r="J1090" s="327" t="str">
        <f>_xlfn.XLOOKUP(Tabla135[[#This Row],[Id Riesgo]],Tabla13[Id Riesgo],Tabla13[Porcentaje Impacto],"",1)</f>
        <v/>
      </c>
      <c r="K1090" s="311">
        <v>9</v>
      </c>
      <c r="L1090" s="314"/>
      <c r="M1090" s="314"/>
      <c r="N1090" s="314"/>
      <c r="O1090" s="295"/>
      <c r="P1090" s="314"/>
      <c r="Q1090" s="328" t="str">
        <f>_xlfn.TEXTJOIN(" ",TRUE,Tabla135[[#This Row],[Actividad - Acción ¿Qué?
Inicia con verbo]],Tabla135[[#This Row],[Complemento
(Observaciones o desviaciones)]])</f>
        <v/>
      </c>
      <c r="R1090" s="295"/>
      <c r="S1090" s="327" t="str">
        <f>_xlfn.XLOOKUP(Tabla135[[#This Row],[Tipo de control]],Tabla7[Tipo de control],Tabla7[Peso],"",1)</f>
        <v/>
      </c>
      <c r="T1090" s="290" t="str">
        <f>_xlfn.XLOOKUP(Tabla135[[#This Row],[Tipo de control]],Tabla7[Tipo de control],Tabla7[Afectación matriz],"",1)</f>
        <v/>
      </c>
      <c r="U1090" s="295"/>
      <c r="V1090" s="327" t="str">
        <f>_xlfn.XLOOKUP(Tabla135[[#This Row],[Implementación]],Tabla11[Implementación],Tabla11[Peso],"",1)</f>
        <v/>
      </c>
      <c r="W1090" s="295"/>
      <c r="X1090" s="295"/>
      <c r="Y1090" s="295"/>
      <c r="Z1090" s="295"/>
      <c r="AA1090" s="310" t="str">
        <f>IFERROR(Tabla135[[#This Row],[Peso del control]]+Tabla135[[#This Row],[Peso de la implementación]],"")</f>
        <v/>
      </c>
      <c r="AB1090" s="310" t="str" cm="1">
        <f t="array" ref="AB1090">IFERROR(IF(Tabla135[[#This Row],[Registro diligenciado]]=TRUE,_xlfn.IFS(AND(Tabla135[[#This Row],[No. de Control]]=1,Tabla135[[#This Row],[Desplazamiento en la Matriz]]="Probabilidad"),D1090-(D1090*Tabla135[[#This Row],[Valor del control]]),AND(Tabla135[[#This Row],[No. de Control]]&gt;1,Tabla135[[#This Row],[Desplazamiento en la Matriz]]="Probabilidad"),AB1089-(AB1089*Tabla135[[#This Row],[Valor del control]]),AND(Tabla135[[#This Row],[No. de Control]]=1,Tabla135[[#This Row],[Desplazamiento en la Matriz]]="Impacto"),D1090,AND(Tabla135[[#This Row],[No. de Control]]&gt;1,Tabla135[[#This Row],[Desplazamiento en la Matriz]]="Impacto"),AB1089),""),"")</f>
        <v/>
      </c>
      <c r="AC1090" s="310" t="str" cm="1">
        <f t="array" ref="AC1090">IFERROR(IF(Tabla135[[#This Row],[Registro diligenciado]]=TRUE,_xlfn.IFS(AND(Tabla135[[#This Row],[No. de Control]]=1,Tabla135[[#This Row],[Desplazamiento en la Matriz]]="Impacto"),E1090-(E1090*Tabla135[[#This Row],[Valor del control]]),AND(Tabla135[[#This Row],[No. de Control]]&gt;1,Tabla135[[#This Row],[Desplazamiento en la Matriz]]="Impacto"),AC1089-(AC1089*Tabla135[[#This Row],[Valor del control]]),AND(Tabla135[[#This Row],[No. de Control]]=1,Tabla135[[#This Row],[Desplazamiento en la Matriz]]="Probabilidad"),E1090,AND(Tabla135[[#This Row],[No. de Control]]&gt;1,Tabla135[[#This Row],[Desplazamiento en la Matriz]]="Probabilidad"),AC1089),""),"")</f>
        <v/>
      </c>
      <c r="AD1090" s="310">
        <f>IFERROR(_xlfn.MINIFS(Tabla135[Probabilidad residual],Tabla135[Id Riesgo],Tabla135[[#This Row],[Id Riesgo]]),"")</f>
        <v>0</v>
      </c>
      <c r="AE1090" s="310">
        <f>IFERROR(_xlfn.MINIFS(Tabla135[Impacto residual],Tabla135[Id Riesgo],Tabla135[[#This Row],[Id Riesgo]]),"")</f>
        <v>0</v>
      </c>
      <c r="AF1090" s="310" t="str" cm="1">
        <f t="array" ref="AF10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0" s="310" t="str" cm="1">
        <f t="array" ref="AG10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0" s="213"/>
      <c r="AJ1090" s="801">
        <f>_xlfn.MINIFS(Tabla135[Probabilidad residual],Tabla135[Id Riesgo],Tabla135[[#This Row],[Id Riesgo]])</f>
        <v>0</v>
      </c>
      <c r="AK1090" s="801">
        <f>_xlfn.MINIFS(Tabla135[Impacto residual],Tabla135[Id Riesgo],Tabla135[[#This Row],[Id Riesgo]])</f>
        <v>0</v>
      </c>
      <c r="AL1090" s="801"/>
      <c r="AM1090" s="801"/>
      <c r="AN1090" s="213"/>
      <c r="AO1090" s="213"/>
      <c r="AP1090" s="213"/>
      <c r="AQ1090" s="213"/>
      <c r="AR1090" s="213"/>
      <c r="AS1090" s="213"/>
      <c r="AT1090" s="213"/>
      <c r="AU1090" s="213"/>
      <c r="AV1090" s="213"/>
      <c r="AW1090" s="213"/>
      <c r="AX1090" s="213"/>
      <c r="AY1090" s="213"/>
    </row>
    <row r="1091" spans="1:51" ht="14.6" x14ac:dyDescent="0.4">
      <c r="A1091" s="783" t="str">
        <f>Tabla135[[#This Row],[Id Riesgo]]</f>
        <v>RC108</v>
      </c>
      <c r="B1091" s="784" t="str">
        <f>Tabla135[[#This Row],[Riesgo]]</f>
        <v/>
      </c>
      <c r="C1091" s="776" t="b">
        <f>Tabla135[[#This Row],[Identificado en paso 1 y 2?]]</f>
        <v>0</v>
      </c>
      <c r="D1091" s="801" t="str">
        <f>_xlfn.XLOOKUP(Tabla135[[#This Row],[Id Riesgo]],Tabla13[Id Riesgo],Tabla13[Probabilidad],"",1)</f>
        <v/>
      </c>
      <c r="E1091" s="801" t="str">
        <f>IF(C1091=TRUE,_xlfn.XLOOKUP(Tabla135[[#This Row],[Id Riesgo]],Tabla13[Id Riesgo],Tabla13[Porcentaje Impacto],"",1),"")</f>
        <v/>
      </c>
      <c r="F1091" s="290" t="str">
        <f t="shared" si="107"/>
        <v>RC108</v>
      </c>
      <c r="G1091" s="414" t="b">
        <f>_xlfn.XLOOKUP(F1091,Tabla13[Id Riesgo],Tabla13[Registro diligenciado],FALSE,1)</f>
        <v>0</v>
      </c>
      <c r="H1091" s="290" t="str">
        <f>IF(G1091,_xlfn.XLOOKUP(F1091,Tabla6[Id Riesgo],Tabla6[DESCRIPCIÓN DEL RIESGO],FALSE,1),"")</f>
        <v/>
      </c>
      <c r="I1091" s="327" t="str">
        <f>_xlfn.XLOOKUP(Tabla135[[#This Row],[Id Riesgo]],Tabla13[Id Riesgo],Tabla13[Probabilidad])</f>
        <v/>
      </c>
      <c r="J1091" s="327" t="str">
        <f>_xlfn.XLOOKUP(Tabla135[[#This Row],[Id Riesgo]],Tabla13[Id Riesgo],Tabla13[Porcentaje Impacto],"",1)</f>
        <v/>
      </c>
      <c r="K1091" s="311">
        <v>10</v>
      </c>
      <c r="L1091" s="314"/>
      <c r="M1091" s="314"/>
      <c r="N1091" s="314"/>
      <c r="O1091" s="295"/>
      <c r="P1091" s="314"/>
      <c r="Q1091" s="328" t="str">
        <f>_xlfn.TEXTJOIN(" ",TRUE,Tabla135[[#This Row],[Actividad - Acción ¿Qué?
Inicia con verbo]],Tabla135[[#This Row],[Complemento
(Observaciones o desviaciones)]])</f>
        <v/>
      </c>
      <c r="R1091" s="295"/>
      <c r="S1091" s="327" t="str">
        <f>_xlfn.XLOOKUP(Tabla135[[#This Row],[Tipo de control]],Tabla7[Tipo de control],Tabla7[Peso],"",1)</f>
        <v/>
      </c>
      <c r="T1091" s="290" t="str">
        <f>_xlfn.XLOOKUP(Tabla135[[#This Row],[Tipo de control]],Tabla7[Tipo de control],Tabla7[Afectación matriz],"",1)</f>
        <v/>
      </c>
      <c r="U1091" s="295"/>
      <c r="V1091" s="327" t="str">
        <f>_xlfn.XLOOKUP(Tabla135[[#This Row],[Implementación]],Tabla11[Implementación],Tabla11[Peso],"",1)</f>
        <v/>
      </c>
      <c r="W1091" s="295"/>
      <c r="X1091" s="295"/>
      <c r="Y1091" s="295"/>
      <c r="Z1091" s="295"/>
      <c r="AA1091" s="310" t="str">
        <f>IFERROR(Tabla135[[#This Row],[Peso del control]]+Tabla135[[#This Row],[Peso de la implementación]],"")</f>
        <v/>
      </c>
      <c r="AB1091" s="310" t="str" cm="1">
        <f t="array" ref="AB1091">IFERROR(IF(Tabla135[[#This Row],[Registro diligenciado]]=TRUE,_xlfn.IFS(AND(Tabla135[[#This Row],[No. de Control]]=1,Tabla135[[#This Row],[Desplazamiento en la Matriz]]="Probabilidad"),D1091-(D1091*Tabla135[[#This Row],[Valor del control]]),AND(Tabla135[[#This Row],[No. de Control]]&gt;1,Tabla135[[#This Row],[Desplazamiento en la Matriz]]="Probabilidad"),AB1090-(AB1090*Tabla135[[#This Row],[Valor del control]]),AND(Tabla135[[#This Row],[No. de Control]]=1,Tabla135[[#This Row],[Desplazamiento en la Matriz]]="Impacto"),D1091,AND(Tabla135[[#This Row],[No. de Control]]&gt;1,Tabla135[[#This Row],[Desplazamiento en la Matriz]]="Impacto"),AB1090),""),"")</f>
        <v/>
      </c>
      <c r="AC1091" s="310" t="str" cm="1">
        <f t="array" ref="AC1091">IFERROR(IF(Tabla135[[#This Row],[Registro diligenciado]]=TRUE,_xlfn.IFS(AND(Tabla135[[#This Row],[No. de Control]]=1,Tabla135[[#This Row],[Desplazamiento en la Matriz]]="Impacto"),E1091-(E1091*Tabla135[[#This Row],[Valor del control]]),AND(Tabla135[[#This Row],[No. de Control]]&gt;1,Tabla135[[#This Row],[Desplazamiento en la Matriz]]="Impacto"),AC1090-(AC1090*Tabla135[[#This Row],[Valor del control]]),AND(Tabla135[[#This Row],[No. de Control]]=1,Tabla135[[#This Row],[Desplazamiento en la Matriz]]="Probabilidad"),E1091,AND(Tabla135[[#This Row],[No. de Control]]&gt;1,Tabla135[[#This Row],[Desplazamiento en la Matriz]]="Probabilidad"),AC1090),""),"")</f>
        <v/>
      </c>
      <c r="AD1091" s="310">
        <f>IFERROR(_xlfn.MINIFS(Tabla135[Probabilidad residual],Tabla135[Id Riesgo],Tabla135[[#This Row],[Id Riesgo]]),"")</f>
        <v>0</v>
      </c>
      <c r="AE1091" s="310">
        <f>IFERROR(_xlfn.MINIFS(Tabla135[Impacto residual],Tabla135[Id Riesgo],Tabla135[[#This Row],[Id Riesgo]]),"")</f>
        <v>0</v>
      </c>
      <c r="AF1091" s="310" t="str" cm="1">
        <f t="array" ref="AF10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1" s="310" t="str" cm="1">
        <f t="array" ref="AG10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1" s="213"/>
      <c r="AJ1091" s="801">
        <f>_xlfn.MINIFS(Tabla135[Probabilidad residual],Tabla135[Id Riesgo],Tabla135[[#This Row],[Id Riesgo]])</f>
        <v>0</v>
      </c>
      <c r="AK1091" s="801">
        <f>_xlfn.MINIFS(Tabla135[Impacto residual],Tabla135[Id Riesgo],Tabla135[[#This Row],[Id Riesgo]])</f>
        <v>0</v>
      </c>
      <c r="AL1091" s="801"/>
      <c r="AM1091" s="801"/>
      <c r="AN1091" s="213"/>
      <c r="AO1091" s="213"/>
      <c r="AP1091" s="213"/>
      <c r="AQ1091" s="213"/>
      <c r="AR1091" s="213"/>
      <c r="AS1091" s="213"/>
      <c r="AT1091" s="213"/>
      <c r="AU1091" s="213"/>
      <c r="AV1091" s="213"/>
      <c r="AW1091" s="213"/>
      <c r="AX1091" s="213"/>
      <c r="AY1091" s="213"/>
    </row>
    <row r="1092" spans="1:51" ht="14.6" x14ac:dyDescent="0.4">
      <c r="A1092" s="783" t="str">
        <f>Tabla135[[#This Row],[Id Riesgo]]</f>
        <v>RC109</v>
      </c>
      <c r="B1092" s="784" t="str">
        <f>Tabla135[[#This Row],[Riesgo]]</f>
        <v/>
      </c>
      <c r="C1092" s="776" t="b">
        <f>Tabla135[[#This Row],[Identificado en paso 1 y 2?]]</f>
        <v>0</v>
      </c>
      <c r="D1092" s="801" t="str">
        <f>_xlfn.XLOOKUP(Tabla135[[#This Row],[Id Riesgo]],Tabla13[Id Riesgo],Tabla13[Probabilidad],"",1)</f>
        <v/>
      </c>
      <c r="E1092" s="801" t="str">
        <f>IF(C1092=TRUE,_xlfn.XLOOKUP(Tabla135[[#This Row],[Id Riesgo]],Tabla13[Id Riesgo],Tabla13[Porcentaje Impacto],"",1),"")</f>
        <v/>
      </c>
      <c r="F1092" s="290" t="s">
        <v>700</v>
      </c>
      <c r="G1092" s="414" t="b">
        <f>_xlfn.XLOOKUP(F1092,Tabla13[Id Riesgo],Tabla13[Registro diligenciado],FALSE,1)</f>
        <v>0</v>
      </c>
      <c r="H1092" s="290" t="str">
        <f>IF(G1092,_xlfn.XLOOKUP(F1092,Tabla6[Id Riesgo],Tabla6[DESCRIPCIÓN DEL RIESGO],FALSE,1),"")</f>
        <v/>
      </c>
      <c r="I1092" s="327" t="str">
        <f>_xlfn.XLOOKUP(Tabla135[[#This Row],[Id Riesgo]],Tabla13[Id Riesgo],Tabla13[Probabilidad])</f>
        <v/>
      </c>
      <c r="J1092" s="327" t="str">
        <f>_xlfn.XLOOKUP(Tabla135[[#This Row],[Id Riesgo]],Tabla13[Id Riesgo],Tabla13[Porcentaje Impacto],"",1)</f>
        <v/>
      </c>
      <c r="K1092" s="311">
        <v>1</v>
      </c>
      <c r="L1092" s="314"/>
      <c r="M1092" s="314"/>
      <c r="N1092" s="314"/>
      <c r="O1092" s="295"/>
      <c r="P1092" s="314"/>
      <c r="Q1092" s="328" t="str">
        <f>_xlfn.TEXTJOIN(" ",TRUE,Tabla135[[#This Row],[Actividad - Acción ¿Qué?
Inicia con verbo]],Tabla135[[#This Row],[Complemento
(Observaciones o desviaciones)]])</f>
        <v/>
      </c>
      <c r="R1092" s="295"/>
      <c r="S1092" s="327" t="str">
        <f>_xlfn.XLOOKUP(Tabla135[[#This Row],[Tipo de control]],Tabla7[Tipo de control],Tabla7[Peso],"",1)</f>
        <v/>
      </c>
      <c r="T1092" s="290" t="str">
        <f>_xlfn.XLOOKUP(Tabla135[[#This Row],[Tipo de control]],Tabla7[Tipo de control],Tabla7[Afectación matriz],"",1)</f>
        <v/>
      </c>
      <c r="U1092" s="295"/>
      <c r="V1092" s="327" t="str">
        <f>_xlfn.XLOOKUP(Tabla135[[#This Row],[Implementación]],Tabla11[Implementación],Tabla11[Peso],"",1)</f>
        <v/>
      </c>
      <c r="W1092" s="295"/>
      <c r="X1092" s="295"/>
      <c r="Y1092" s="295"/>
      <c r="Z1092" s="295"/>
      <c r="AA1092" s="310" t="str">
        <f>IFERROR(Tabla135[[#This Row],[Peso del control]]+Tabla135[[#This Row],[Peso de la implementación]],"")</f>
        <v/>
      </c>
      <c r="AB1092" s="310" t="str" cm="1">
        <f t="array" ref="AB1092">IFERROR(IF(Tabla135[[#This Row],[Registro diligenciado]]=TRUE,_xlfn.IFS(AND(Tabla135[[#This Row],[No. de Control]]=1,Tabla135[[#This Row],[Desplazamiento en la Matriz]]="Probabilidad"),D1092-(D1092*Tabla135[[#This Row],[Valor del control]]),AND(Tabla135[[#This Row],[No. de Control]]&gt;1,Tabla135[[#This Row],[Desplazamiento en la Matriz]]="Probabilidad"),AB1091-(AB1091*Tabla135[[#This Row],[Valor del control]]),AND(Tabla135[[#This Row],[No. de Control]]=1,Tabla135[[#This Row],[Desplazamiento en la Matriz]]="Impacto"),D1092,AND(Tabla135[[#This Row],[No. de Control]]&gt;1,Tabla135[[#This Row],[Desplazamiento en la Matriz]]="Impacto"),AB1091),""),"")</f>
        <v/>
      </c>
      <c r="AC1092" s="310" t="str" cm="1">
        <f t="array" ref="AC1092">IFERROR(IF(Tabla135[[#This Row],[Registro diligenciado]]=TRUE,_xlfn.IFS(AND(Tabla135[[#This Row],[No. de Control]]=1,Tabla135[[#This Row],[Desplazamiento en la Matriz]]="Impacto"),E1092-(E1092*Tabla135[[#This Row],[Valor del control]]),AND(Tabla135[[#This Row],[No. de Control]]&gt;1,Tabla135[[#This Row],[Desplazamiento en la Matriz]]="Impacto"),AC1091-(AC1091*Tabla135[[#This Row],[Valor del control]]),AND(Tabla135[[#This Row],[No. de Control]]=1,Tabla135[[#This Row],[Desplazamiento en la Matriz]]="Probabilidad"),E1092,AND(Tabla135[[#This Row],[No. de Control]]&gt;1,Tabla135[[#This Row],[Desplazamiento en la Matriz]]="Probabilidad"),AC1091),""),"")</f>
        <v/>
      </c>
      <c r="AD1092" s="310">
        <f>IFERROR(_xlfn.MINIFS(Tabla135[Probabilidad residual],Tabla135[Id Riesgo],Tabla135[[#This Row],[Id Riesgo]]),"")</f>
        <v>0</v>
      </c>
      <c r="AE1092" s="310">
        <f>IFERROR(_xlfn.MINIFS(Tabla135[Impacto residual],Tabla135[Id Riesgo],Tabla135[[#This Row],[Id Riesgo]]),"")</f>
        <v>0</v>
      </c>
      <c r="AF1092" s="310" t="str" cm="1">
        <f t="array" ref="AF10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2" s="310" t="str" cm="1">
        <f t="array" ref="AG10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2" s="213"/>
      <c r="AJ1092" s="801">
        <f>_xlfn.MINIFS(Tabla135[Probabilidad residual],Tabla135[Id Riesgo],Tabla135[[#This Row],[Id Riesgo]])</f>
        <v>0</v>
      </c>
      <c r="AK1092" s="801">
        <f>_xlfn.MINIFS(Tabla135[Impacto residual],Tabla135[Id Riesgo],Tabla135[[#This Row],[Id Riesgo]])</f>
        <v>0</v>
      </c>
      <c r="AL1092" s="801" t="str" cm="1">
        <f t="array" ref="AL1092">IFERROR(_xlfn.IFS(AND(AJ1092&gt;=CONFIGURACIÓN!$BF$6,AJ1092&lt;=CONFIGURACIÓN!$BG$6),CONFIGURACIÓN!$BE$6,AND(AJ1092&gt;=CONFIGURACIÓN!$BF$7,AJ1092&lt;=CONFIGURACIÓN!$BG$7),CONFIGURACIÓN!$BE$7,AND(AJ1092&gt;=CONFIGURACIÓN!$BF$8,AJ1092&lt;=CONFIGURACIÓN!$BG$8),CONFIGURACIÓN!$BE$8,AND(AJ1092&gt;=CONFIGURACIÓN!$BF$9,AJ1092&lt;=CONFIGURACIÓN!$BG$9),CONFIGURACIÓN!$BE$9,AND(AJ1092&gt;=CONFIGURACIÓN!$BF$10,AJ1092&lt;=CONFIGURACIÓN!$BG$10),CONFIGURACIÓN!$BE$10),"")</f>
        <v/>
      </c>
      <c r="AM1092" s="801" t="str" cm="1">
        <f t="array" ref="AM1092">IFERROR(_xlfn.IFS(AND(AK1092&gt;=CONFIGURACIÓN!$BJ$6,AK1092&lt;=CONFIGURACIÓN!$BK$6),CONFIGURACIÓN!$BI$6,AND(AK1092&gt;=CONFIGURACIÓN!$BJ$7,AK1092&lt;=CONFIGURACIÓN!$BK$7),CONFIGURACIÓN!$BI$7,AND(AK1092&gt;=CONFIGURACIÓN!$BJ$8,AK1092&lt;=CONFIGURACIÓN!$BK$8),CONFIGURACIÓN!$BI$8,AND(AK1092&gt;=CONFIGURACIÓN!$BJ$9,AK1092&lt;=CONFIGURACIÓN!$BK$9),CONFIGURACIÓN!$BI$9,AND(AK1092&gt;=CONFIGURACIÓN!$BJ$10,AK1092&lt;=CONFIGURACIÓN!$BK$10),CONFIGURACIÓN!$BI$10),"")</f>
        <v/>
      </c>
      <c r="AN1092" s="213"/>
      <c r="AO1092" s="213"/>
      <c r="AP1092" s="213"/>
      <c r="AQ1092" s="213"/>
      <c r="AR1092" s="213"/>
      <c r="AS1092" s="213"/>
      <c r="AT1092" s="213"/>
      <c r="AU1092" s="213"/>
      <c r="AV1092" s="213"/>
      <c r="AW1092" s="213"/>
      <c r="AX1092" s="213"/>
      <c r="AY1092" s="213"/>
    </row>
    <row r="1093" spans="1:51" ht="14.6" x14ac:dyDescent="0.4">
      <c r="A1093" s="783" t="str">
        <f>Tabla135[[#This Row],[Id Riesgo]]</f>
        <v>RC109</v>
      </c>
      <c r="B1093" s="784" t="str">
        <f>Tabla135[[#This Row],[Riesgo]]</f>
        <v/>
      </c>
      <c r="C1093" s="776" t="b">
        <f>Tabla135[[#This Row],[Identificado en paso 1 y 2?]]</f>
        <v>0</v>
      </c>
      <c r="D1093" s="801" t="str">
        <f>_xlfn.XLOOKUP(Tabla135[[#This Row],[Id Riesgo]],Tabla13[Id Riesgo],Tabla13[Probabilidad],"",1)</f>
        <v/>
      </c>
      <c r="E1093" s="801" t="str">
        <f>IF(C1093=TRUE,_xlfn.XLOOKUP(Tabla135[[#This Row],[Id Riesgo]],Tabla13[Id Riesgo],Tabla13[Porcentaje Impacto],"",1),"")</f>
        <v/>
      </c>
      <c r="F1093" s="290" t="str">
        <f t="shared" ref="F1093:F1101" si="108">F1092</f>
        <v>RC109</v>
      </c>
      <c r="G1093" s="414" t="b">
        <f>_xlfn.XLOOKUP(F1093,Tabla13[Id Riesgo],Tabla13[Registro diligenciado],FALSE,1)</f>
        <v>0</v>
      </c>
      <c r="H1093" s="290" t="str">
        <f>IF(G1093,_xlfn.XLOOKUP(F1093,Tabla6[Id Riesgo],Tabla6[DESCRIPCIÓN DEL RIESGO],FALSE,1),"")</f>
        <v/>
      </c>
      <c r="I1093" s="327" t="str">
        <f>_xlfn.XLOOKUP(Tabla135[[#This Row],[Id Riesgo]],Tabla13[Id Riesgo],Tabla13[Probabilidad])</f>
        <v/>
      </c>
      <c r="J1093" s="327" t="str">
        <f>_xlfn.XLOOKUP(Tabla135[[#This Row],[Id Riesgo]],Tabla13[Id Riesgo],Tabla13[Porcentaje Impacto],"",1)</f>
        <v/>
      </c>
      <c r="K1093" s="311">
        <v>2</v>
      </c>
      <c r="L1093" s="314"/>
      <c r="M1093" s="314"/>
      <c r="N1093" s="314"/>
      <c r="O1093" s="295"/>
      <c r="P1093" s="314"/>
      <c r="Q1093" s="328" t="str">
        <f>_xlfn.TEXTJOIN(" ",TRUE,Tabla135[[#This Row],[Actividad - Acción ¿Qué?
Inicia con verbo]],Tabla135[[#This Row],[Complemento
(Observaciones o desviaciones)]])</f>
        <v/>
      </c>
      <c r="R1093" s="295"/>
      <c r="S1093" s="327" t="str">
        <f>_xlfn.XLOOKUP(Tabla135[[#This Row],[Tipo de control]],Tabla7[Tipo de control],Tabla7[Peso],"",1)</f>
        <v/>
      </c>
      <c r="T1093" s="290" t="str">
        <f>_xlfn.XLOOKUP(Tabla135[[#This Row],[Tipo de control]],Tabla7[Tipo de control],Tabla7[Afectación matriz],"",1)</f>
        <v/>
      </c>
      <c r="U1093" s="295"/>
      <c r="V1093" s="327" t="str">
        <f>_xlfn.XLOOKUP(Tabla135[[#This Row],[Implementación]],Tabla11[Implementación],Tabla11[Peso],"",1)</f>
        <v/>
      </c>
      <c r="W1093" s="295"/>
      <c r="X1093" s="295"/>
      <c r="Y1093" s="295"/>
      <c r="Z1093" s="295"/>
      <c r="AA1093" s="310" t="str">
        <f>IFERROR(Tabla135[[#This Row],[Peso del control]]+Tabla135[[#This Row],[Peso de la implementación]],"")</f>
        <v/>
      </c>
      <c r="AB1093" s="310" t="str" cm="1">
        <f t="array" ref="AB1093">IFERROR(IF(Tabla135[[#This Row],[Registro diligenciado]]=TRUE,_xlfn.IFS(AND(Tabla135[[#This Row],[No. de Control]]=1,Tabla135[[#This Row],[Desplazamiento en la Matriz]]="Probabilidad"),D1093-(D1093*Tabla135[[#This Row],[Valor del control]]),AND(Tabla135[[#This Row],[No. de Control]]&gt;1,Tabla135[[#This Row],[Desplazamiento en la Matriz]]="Probabilidad"),AB1092-(AB1092*Tabla135[[#This Row],[Valor del control]]),AND(Tabla135[[#This Row],[No. de Control]]=1,Tabla135[[#This Row],[Desplazamiento en la Matriz]]="Impacto"),D1093,AND(Tabla135[[#This Row],[No. de Control]]&gt;1,Tabla135[[#This Row],[Desplazamiento en la Matriz]]="Impacto"),AB1092),""),"")</f>
        <v/>
      </c>
      <c r="AC1093" s="310" t="str" cm="1">
        <f t="array" ref="AC1093">IFERROR(IF(Tabla135[[#This Row],[Registro diligenciado]]=TRUE,_xlfn.IFS(AND(Tabla135[[#This Row],[No. de Control]]=1,Tabla135[[#This Row],[Desplazamiento en la Matriz]]="Impacto"),E1093-(E1093*Tabla135[[#This Row],[Valor del control]]),AND(Tabla135[[#This Row],[No. de Control]]&gt;1,Tabla135[[#This Row],[Desplazamiento en la Matriz]]="Impacto"),AC1092-(AC1092*Tabla135[[#This Row],[Valor del control]]),AND(Tabla135[[#This Row],[No. de Control]]=1,Tabla135[[#This Row],[Desplazamiento en la Matriz]]="Probabilidad"),E1093,AND(Tabla135[[#This Row],[No. de Control]]&gt;1,Tabla135[[#This Row],[Desplazamiento en la Matriz]]="Probabilidad"),AC1092),""),"")</f>
        <v/>
      </c>
      <c r="AD1093" s="310">
        <f>IFERROR(_xlfn.MINIFS(Tabla135[Probabilidad residual],Tabla135[Id Riesgo],Tabla135[[#This Row],[Id Riesgo]]),"")</f>
        <v>0</v>
      </c>
      <c r="AE1093" s="310">
        <f>IFERROR(_xlfn.MINIFS(Tabla135[Impacto residual],Tabla135[Id Riesgo],Tabla135[[#This Row],[Id Riesgo]]),"")</f>
        <v>0</v>
      </c>
      <c r="AF1093" s="310" t="str" cm="1">
        <f t="array" ref="AF10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3" s="310" t="str" cm="1">
        <f t="array" ref="AG10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3" s="213"/>
      <c r="AJ1093" s="801">
        <f>_xlfn.MINIFS(Tabla135[Probabilidad residual],Tabla135[Id Riesgo],Tabla135[[#This Row],[Id Riesgo]])</f>
        <v>0</v>
      </c>
      <c r="AK1093" s="801">
        <f>_xlfn.MINIFS(Tabla135[Impacto residual],Tabla135[Id Riesgo],Tabla135[[#This Row],[Id Riesgo]])</f>
        <v>0</v>
      </c>
      <c r="AL1093" s="801"/>
      <c r="AM1093" s="801"/>
      <c r="AN1093" s="213"/>
      <c r="AO1093" s="213"/>
      <c r="AP1093" s="213"/>
      <c r="AQ1093" s="213"/>
      <c r="AR1093" s="213"/>
      <c r="AS1093" s="213"/>
      <c r="AT1093" s="213"/>
      <c r="AU1093" s="213"/>
      <c r="AV1093" s="213"/>
      <c r="AW1093" s="213"/>
      <c r="AX1093" s="213"/>
      <c r="AY1093" s="213"/>
    </row>
    <row r="1094" spans="1:51" ht="14.6" x14ac:dyDescent="0.4">
      <c r="A1094" s="783" t="str">
        <f>Tabla135[[#This Row],[Id Riesgo]]</f>
        <v>RC109</v>
      </c>
      <c r="B1094" s="784" t="str">
        <f>Tabla135[[#This Row],[Riesgo]]</f>
        <v/>
      </c>
      <c r="C1094" s="776" t="b">
        <f>Tabla135[[#This Row],[Identificado en paso 1 y 2?]]</f>
        <v>0</v>
      </c>
      <c r="D1094" s="801" t="str">
        <f>_xlfn.XLOOKUP(Tabla135[[#This Row],[Id Riesgo]],Tabla13[Id Riesgo],Tabla13[Probabilidad],"",1)</f>
        <v/>
      </c>
      <c r="E1094" s="801" t="str">
        <f>IF(C1094=TRUE,_xlfn.XLOOKUP(Tabla135[[#This Row],[Id Riesgo]],Tabla13[Id Riesgo],Tabla13[Porcentaje Impacto],"",1),"")</f>
        <v/>
      </c>
      <c r="F1094" s="290" t="str">
        <f t="shared" si="108"/>
        <v>RC109</v>
      </c>
      <c r="G1094" s="414" t="b">
        <f>_xlfn.XLOOKUP(F1094,Tabla13[Id Riesgo],Tabla13[Registro diligenciado],FALSE,1)</f>
        <v>0</v>
      </c>
      <c r="H1094" s="290" t="str">
        <f>IF(G1094,_xlfn.XLOOKUP(F1094,Tabla6[Id Riesgo],Tabla6[DESCRIPCIÓN DEL RIESGO],FALSE,1),"")</f>
        <v/>
      </c>
      <c r="I1094" s="327" t="str">
        <f>_xlfn.XLOOKUP(Tabla135[[#This Row],[Id Riesgo]],Tabla13[Id Riesgo],Tabla13[Probabilidad])</f>
        <v/>
      </c>
      <c r="J1094" s="327" t="str">
        <f>_xlfn.XLOOKUP(Tabla135[[#This Row],[Id Riesgo]],Tabla13[Id Riesgo],Tabla13[Porcentaje Impacto],"",1)</f>
        <v/>
      </c>
      <c r="K1094" s="311">
        <v>3</v>
      </c>
      <c r="L1094" s="314"/>
      <c r="M1094" s="314"/>
      <c r="N1094" s="314"/>
      <c r="O1094" s="295"/>
      <c r="P1094" s="314"/>
      <c r="Q1094" s="328" t="str">
        <f>_xlfn.TEXTJOIN(" ",TRUE,Tabla135[[#This Row],[Actividad - Acción ¿Qué?
Inicia con verbo]],Tabla135[[#This Row],[Complemento
(Observaciones o desviaciones)]])</f>
        <v/>
      </c>
      <c r="R1094" s="295"/>
      <c r="S1094" s="327" t="str">
        <f>_xlfn.XLOOKUP(Tabla135[[#This Row],[Tipo de control]],Tabla7[Tipo de control],Tabla7[Peso],"",1)</f>
        <v/>
      </c>
      <c r="T1094" s="290" t="str">
        <f>_xlfn.XLOOKUP(Tabla135[[#This Row],[Tipo de control]],Tabla7[Tipo de control],Tabla7[Afectación matriz],"",1)</f>
        <v/>
      </c>
      <c r="U1094" s="295"/>
      <c r="V1094" s="327" t="str">
        <f>_xlfn.XLOOKUP(Tabla135[[#This Row],[Implementación]],Tabla11[Implementación],Tabla11[Peso],"",1)</f>
        <v/>
      </c>
      <c r="W1094" s="295"/>
      <c r="X1094" s="295"/>
      <c r="Y1094" s="295"/>
      <c r="Z1094" s="295"/>
      <c r="AA1094" s="310" t="str">
        <f>IFERROR(Tabla135[[#This Row],[Peso del control]]+Tabla135[[#This Row],[Peso de la implementación]],"")</f>
        <v/>
      </c>
      <c r="AB1094" s="310" t="str" cm="1">
        <f t="array" ref="AB1094">IFERROR(IF(Tabla135[[#This Row],[Registro diligenciado]]=TRUE,_xlfn.IFS(AND(Tabla135[[#This Row],[No. de Control]]=1,Tabla135[[#This Row],[Desplazamiento en la Matriz]]="Probabilidad"),D1094-(D1094*Tabla135[[#This Row],[Valor del control]]),AND(Tabla135[[#This Row],[No. de Control]]&gt;1,Tabla135[[#This Row],[Desplazamiento en la Matriz]]="Probabilidad"),AB1093-(AB1093*Tabla135[[#This Row],[Valor del control]]),AND(Tabla135[[#This Row],[No. de Control]]=1,Tabla135[[#This Row],[Desplazamiento en la Matriz]]="Impacto"),D1094,AND(Tabla135[[#This Row],[No. de Control]]&gt;1,Tabla135[[#This Row],[Desplazamiento en la Matriz]]="Impacto"),AB1093),""),"")</f>
        <v/>
      </c>
      <c r="AC1094" s="310" t="str" cm="1">
        <f t="array" ref="AC1094">IFERROR(IF(Tabla135[[#This Row],[Registro diligenciado]]=TRUE,_xlfn.IFS(AND(Tabla135[[#This Row],[No. de Control]]=1,Tabla135[[#This Row],[Desplazamiento en la Matriz]]="Impacto"),E1094-(E1094*Tabla135[[#This Row],[Valor del control]]),AND(Tabla135[[#This Row],[No. de Control]]&gt;1,Tabla135[[#This Row],[Desplazamiento en la Matriz]]="Impacto"),AC1093-(AC1093*Tabla135[[#This Row],[Valor del control]]),AND(Tabla135[[#This Row],[No. de Control]]=1,Tabla135[[#This Row],[Desplazamiento en la Matriz]]="Probabilidad"),E1094,AND(Tabla135[[#This Row],[No. de Control]]&gt;1,Tabla135[[#This Row],[Desplazamiento en la Matriz]]="Probabilidad"),AC1093),""),"")</f>
        <v/>
      </c>
      <c r="AD1094" s="310">
        <f>IFERROR(_xlfn.MINIFS(Tabla135[Probabilidad residual],Tabla135[Id Riesgo],Tabla135[[#This Row],[Id Riesgo]]),"")</f>
        <v>0</v>
      </c>
      <c r="AE1094" s="310">
        <f>IFERROR(_xlfn.MINIFS(Tabla135[Impacto residual],Tabla135[Id Riesgo],Tabla135[[#This Row],[Id Riesgo]]),"")</f>
        <v>0</v>
      </c>
      <c r="AF1094" s="310" t="str" cm="1">
        <f t="array" ref="AF10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4" s="310" t="str" cm="1">
        <f t="array" ref="AG10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4" s="213"/>
      <c r="AJ1094" s="801">
        <f>_xlfn.MINIFS(Tabla135[Probabilidad residual],Tabla135[Id Riesgo],Tabla135[[#This Row],[Id Riesgo]])</f>
        <v>0</v>
      </c>
      <c r="AK1094" s="801">
        <f>_xlfn.MINIFS(Tabla135[Impacto residual],Tabla135[Id Riesgo],Tabla135[[#This Row],[Id Riesgo]])</f>
        <v>0</v>
      </c>
      <c r="AL1094" s="801"/>
      <c r="AM1094" s="801"/>
      <c r="AN1094" s="213"/>
      <c r="AO1094" s="213"/>
      <c r="AP1094" s="213"/>
      <c r="AQ1094" s="213"/>
      <c r="AR1094" s="213"/>
      <c r="AS1094" s="213"/>
      <c r="AT1094" s="213"/>
      <c r="AU1094" s="213"/>
      <c r="AV1094" s="213"/>
      <c r="AW1094" s="213"/>
      <c r="AX1094" s="213"/>
      <c r="AY1094" s="213"/>
    </row>
    <row r="1095" spans="1:51" ht="14.6" x14ac:dyDescent="0.4">
      <c r="A1095" s="783" t="str">
        <f>Tabla135[[#This Row],[Id Riesgo]]</f>
        <v>RC109</v>
      </c>
      <c r="B1095" s="784" t="str">
        <f>Tabla135[[#This Row],[Riesgo]]</f>
        <v/>
      </c>
      <c r="C1095" s="776" t="b">
        <f>Tabla135[[#This Row],[Identificado en paso 1 y 2?]]</f>
        <v>0</v>
      </c>
      <c r="D1095" s="801" t="str">
        <f>_xlfn.XLOOKUP(Tabla135[[#This Row],[Id Riesgo]],Tabla13[Id Riesgo],Tabla13[Probabilidad],"",1)</f>
        <v/>
      </c>
      <c r="E1095" s="801" t="str">
        <f>IF(C1095=TRUE,_xlfn.XLOOKUP(Tabla135[[#This Row],[Id Riesgo]],Tabla13[Id Riesgo],Tabla13[Porcentaje Impacto],"",1),"")</f>
        <v/>
      </c>
      <c r="F1095" s="290" t="str">
        <f t="shared" si="108"/>
        <v>RC109</v>
      </c>
      <c r="G1095" s="414" t="b">
        <f>_xlfn.XLOOKUP(F1095,Tabla13[Id Riesgo],Tabla13[Registro diligenciado],FALSE,1)</f>
        <v>0</v>
      </c>
      <c r="H1095" s="290" t="str">
        <f>IF(G1095,_xlfn.XLOOKUP(F1095,Tabla6[Id Riesgo],Tabla6[DESCRIPCIÓN DEL RIESGO],FALSE,1),"")</f>
        <v/>
      </c>
      <c r="I1095" s="327" t="str">
        <f>_xlfn.XLOOKUP(Tabla135[[#This Row],[Id Riesgo]],Tabla13[Id Riesgo],Tabla13[Probabilidad])</f>
        <v/>
      </c>
      <c r="J1095" s="327" t="str">
        <f>_xlfn.XLOOKUP(Tabla135[[#This Row],[Id Riesgo]],Tabla13[Id Riesgo],Tabla13[Porcentaje Impacto],"",1)</f>
        <v/>
      </c>
      <c r="K1095" s="311">
        <v>4</v>
      </c>
      <c r="L1095" s="314"/>
      <c r="M1095" s="314"/>
      <c r="N1095" s="314"/>
      <c r="O1095" s="295"/>
      <c r="P1095" s="314"/>
      <c r="Q1095" s="328" t="str">
        <f>_xlfn.TEXTJOIN(" ",TRUE,Tabla135[[#This Row],[Actividad - Acción ¿Qué?
Inicia con verbo]],Tabla135[[#This Row],[Complemento
(Observaciones o desviaciones)]])</f>
        <v/>
      </c>
      <c r="R1095" s="295"/>
      <c r="S1095" s="327" t="str">
        <f>_xlfn.XLOOKUP(Tabla135[[#This Row],[Tipo de control]],Tabla7[Tipo de control],Tabla7[Peso],"",1)</f>
        <v/>
      </c>
      <c r="T1095" s="290" t="str">
        <f>_xlfn.XLOOKUP(Tabla135[[#This Row],[Tipo de control]],Tabla7[Tipo de control],Tabla7[Afectación matriz],"",1)</f>
        <v/>
      </c>
      <c r="U1095" s="295"/>
      <c r="V1095" s="327" t="str">
        <f>_xlfn.XLOOKUP(Tabla135[[#This Row],[Implementación]],Tabla11[Implementación],Tabla11[Peso],"",1)</f>
        <v/>
      </c>
      <c r="W1095" s="295"/>
      <c r="X1095" s="295"/>
      <c r="Y1095" s="295"/>
      <c r="Z1095" s="295"/>
      <c r="AA1095" s="310" t="str">
        <f>IFERROR(Tabla135[[#This Row],[Peso del control]]+Tabla135[[#This Row],[Peso de la implementación]],"")</f>
        <v/>
      </c>
      <c r="AB1095" s="310" t="str" cm="1">
        <f t="array" ref="AB1095">IFERROR(IF(Tabla135[[#This Row],[Registro diligenciado]]=TRUE,_xlfn.IFS(AND(Tabla135[[#This Row],[No. de Control]]=1,Tabla135[[#This Row],[Desplazamiento en la Matriz]]="Probabilidad"),D1095-(D1095*Tabla135[[#This Row],[Valor del control]]),AND(Tabla135[[#This Row],[No. de Control]]&gt;1,Tabla135[[#This Row],[Desplazamiento en la Matriz]]="Probabilidad"),AB1094-(AB1094*Tabla135[[#This Row],[Valor del control]]),AND(Tabla135[[#This Row],[No. de Control]]=1,Tabla135[[#This Row],[Desplazamiento en la Matriz]]="Impacto"),D1095,AND(Tabla135[[#This Row],[No. de Control]]&gt;1,Tabla135[[#This Row],[Desplazamiento en la Matriz]]="Impacto"),AB1094),""),"")</f>
        <v/>
      </c>
      <c r="AC1095" s="310" t="str" cm="1">
        <f t="array" ref="AC1095">IFERROR(IF(Tabla135[[#This Row],[Registro diligenciado]]=TRUE,_xlfn.IFS(AND(Tabla135[[#This Row],[No. de Control]]=1,Tabla135[[#This Row],[Desplazamiento en la Matriz]]="Impacto"),E1095-(E1095*Tabla135[[#This Row],[Valor del control]]),AND(Tabla135[[#This Row],[No. de Control]]&gt;1,Tabla135[[#This Row],[Desplazamiento en la Matriz]]="Impacto"),AC1094-(AC1094*Tabla135[[#This Row],[Valor del control]]),AND(Tabla135[[#This Row],[No. de Control]]=1,Tabla135[[#This Row],[Desplazamiento en la Matriz]]="Probabilidad"),E1095,AND(Tabla135[[#This Row],[No. de Control]]&gt;1,Tabla135[[#This Row],[Desplazamiento en la Matriz]]="Probabilidad"),AC1094),""),"")</f>
        <v/>
      </c>
      <c r="AD1095" s="310">
        <f>IFERROR(_xlfn.MINIFS(Tabla135[Probabilidad residual],Tabla135[Id Riesgo],Tabla135[[#This Row],[Id Riesgo]]),"")</f>
        <v>0</v>
      </c>
      <c r="AE1095" s="310">
        <f>IFERROR(_xlfn.MINIFS(Tabla135[Impacto residual],Tabla135[Id Riesgo],Tabla135[[#This Row],[Id Riesgo]]),"")</f>
        <v>0</v>
      </c>
      <c r="AF1095" s="310" t="str" cm="1">
        <f t="array" ref="AF10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5" s="310" t="str" cm="1">
        <f t="array" ref="AG10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5" s="213"/>
      <c r="AJ1095" s="801">
        <f>_xlfn.MINIFS(Tabla135[Probabilidad residual],Tabla135[Id Riesgo],Tabla135[[#This Row],[Id Riesgo]])</f>
        <v>0</v>
      </c>
      <c r="AK1095" s="801">
        <f>_xlfn.MINIFS(Tabla135[Impacto residual],Tabla135[Id Riesgo],Tabla135[[#This Row],[Id Riesgo]])</f>
        <v>0</v>
      </c>
      <c r="AL1095" s="801"/>
      <c r="AM1095" s="801"/>
      <c r="AN1095" s="213"/>
      <c r="AO1095" s="213"/>
      <c r="AP1095" s="213"/>
      <c r="AQ1095" s="213"/>
      <c r="AR1095" s="213"/>
      <c r="AS1095" s="213"/>
      <c r="AT1095" s="213"/>
      <c r="AU1095" s="213"/>
      <c r="AV1095" s="213"/>
      <c r="AW1095" s="213"/>
      <c r="AX1095" s="213"/>
      <c r="AY1095" s="213"/>
    </row>
    <row r="1096" spans="1:51" ht="14.6" x14ac:dyDescent="0.4">
      <c r="A1096" s="783" t="str">
        <f>Tabla135[[#This Row],[Id Riesgo]]</f>
        <v>RC109</v>
      </c>
      <c r="B1096" s="784" t="str">
        <f>Tabla135[[#This Row],[Riesgo]]</f>
        <v/>
      </c>
      <c r="C1096" s="776" t="b">
        <f>Tabla135[[#This Row],[Identificado en paso 1 y 2?]]</f>
        <v>0</v>
      </c>
      <c r="D1096" s="801" t="str">
        <f>_xlfn.XLOOKUP(Tabla135[[#This Row],[Id Riesgo]],Tabla13[Id Riesgo],Tabla13[Probabilidad],"",1)</f>
        <v/>
      </c>
      <c r="E1096" s="801" t="str">
        <f>IF(C1096=TRUE,_xlfn.XLOOKUP(Tabla135[[#This Row],[Id Riesgo]],Tabla13[Id Riesgo],Tabla13[Porcentaje Impacto],"",1),"")</f>
        <v/>
      </c>
      <c r="F1096" s="290" t="str">
        <f t="shared" si="108"/>
        <v>RC109</v>
      </c>
      <c r="G1096" s="414" t="b">
        <f>_xlfn.XLOOKUP(F1096,Tabla13[Id Riesgo],Tabla13[Registro diligenciado],FALSE,1)</f>
        <v>0</v>
      </c>
      <c r="H1096" s="290" t="str">
        <f>IF(G1096,_xlfn.XLOOKUP(F1096,Tabla6[Id Riesgo],Tabla6[DESCRIPCIÓN DEL RIESGO],FALSE,1),"")</f>
        <v/>
      </c>
      <c r="I1096" s="327" t="str">
        <f>_xlfn.XLOOKUP(Tabla135[[#This Row],[Id Riesgo]],Tabla13[Id Riesgo],Tabla13[Probabilidad])</f>
        <v/>
      </c>
      <c r="J1096" s="327" t="str">
        <f>_xlfn.XLOOKUP(Tabla135[[#This Row],[Id Riesgo]],Tabla13[Id Riesgo],Tabla13[Porcentaje Impacto],"",1)</f>
        <v/>
      </c>
      <c r="K1096" s="311">
        <v>5</v>
      </c>
      <c r="L1096" s="314"/>
      <c r="M1096" s="314"/>
      <c r="N1096" s="314"/>
      <c r="O1096" s="295"/>
      <c r="P1096" s="314"/>
      <c r="Q1096" s="328" t="str">
        <f>_xlfn.TEXTJOIN(" ",TRUE,Tabla135[[#This Row],[Actividad - Acción ¿Qué?
Inicia con verbo]],Tabla135[[#This Row],[Complemento
(Observaciones o desviaciones)]])</f>
        <v/>
      </c>
      <c r="R1096" s="295"/>
      <c r="S1096" s="327" t="str">
        <f>_xlfn.XLOOKUP(Tabla135[[#This Row],[Tipo de control]],Tabla7[Tipo de control],Tabla7[Peso],"",1)</f>
        <v/>
      </c>
      <c r="T1096" s="290" t="str">
        <f>_xlfn.XLOOKUP(Tabla135[[#This Row],[Tipo de control]],Tabla7[Tipo de control],Tabla7[Afectación matriz],"",1)</f>
        <v/>
      </c>
      <c r="U1096" s="295"/>
      <c r="V1096" s="327" t="str">
        <f>_xlfn.XLOOKUP(Tabla135[[#This Row],[Implementación]],Tabla11[Implementación],Tabla11[Peso],"",1)</f>
        <v/>
      </c>
      <c r="W1096" s="295"/>
      <c r="X1096" s="295"/>
      <c r="Y1096" s="295"/>
      <c r="Z1096" s="295"/>
      <c r="AA1096" s="310" t="str">
        <f>IFERROR(Tabla135[[#This Row],[Peso del control]]+Tabla135[[#This Row],[Peso de la implementación]],"")</f>
        <v/>
      </c>
      <c r="AB1096" s="310" t="str" cm="1">
        <f t="array" ref="AB1096">IFERROR(IF(Tabla135[[#This Row],[Registro diligenciado]]=TRUE,_xlfn.IFS(AND(Tabla135[[#This Row],[No. de Control]]=1,Tabla135[[#This Row],[Desplazamiento en la Matriz]]="Probabilidad"),D1096-(D1096*Tabla135[[#This Row],[Valor del control]]),AND(Tabla135[[#This Row],[No. de Control]]&gt;1,Tabla135[[#This Row],[Desplazamiento en la Matriz]]="Probabilidad"),AB1095-(AB1095*Tabla135[[#This Row],[Valor del control]]),AND(Tabla135[[#This Row],[No. de Control]]=1,Tabla135[[#This Row],[Desplazamiento en la Matriz]]="Impacto"),D1096,AND(Tabla135[[#This Row],[No. de Control]]&gt;1,Tabla135[[#This Row],[Desplazamiento en la Matriz]]="Impacto"),AB1095),""),"")</f>
        <v/>
      </c>
      <c r="AC1096" s="310" t="str" cm="1">
        <f t="array" ref="AC1096">IFERROR(IF(Tabla135[[#This Row],[Registro diligenciado]]=TRUE,_xlfn.IFS(AND(Tabla135[[#This Row],[No. de Control]]=1,Tabla135[[#This Row],[Desplazamiento en la Matriz]]="Impacto"),E1096-(E1096*Tabla135[[#This Row],[Valor del control]]),AND(Tabla135[[#This Row],[No. de Control]]&gt;1,Tabla135[[#This Row],[Desplazamiento en la Matriz]]="Impacto"),AC1095-(AC1095*Tabla135[[#This Row],[Valor del control]]),AND(Tabla135[[#This Row],[No. de Control]]=1,Tabla135[[#This Row],[Desplazamiento en la Matriz]]="Probabilidad"),E1096,AND(Tabla135[[#This Row],[No. de Control]]&gt;1,Tabla135[[#This Row],[Desplazamiento en la Matriz]]="Probabilidad"),AC1095),""),"")</f>
        <v/>
      </c>
      <c r="AD1096" s="310">
        <f>IFERROR(_xlfn.MINIFS(Tabla135[Probabilidad residual],Tabla135[Id Riesgo],Tabla135[[#This Row],[Id Riesgo]]),"")</f>
        <v>0</v>
      </c>
      <c r="AE1096" s="310">
        <f>IFERROR(_xlfn.MINIFS(Tabla135[Impacto residual],Tabla135[Id Riesgo],Tabla135[[#This Row],[Id Riesgo]]),"")</f>
        <v>0</v>
      </c>
      <c r="AF1096" s="310" t="str" cm="1">
        <f t="array" ref="AF10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6" s="310" t="str" cm="1">
        <f t="array" ref="AG10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6" s="213"/>
      <c r="AJ1096" s="801">
        <f>_xlfn.MINIFS(Tabla135[Probabilidad residual],Tabla135[Id Riesgo],Tabla135[[#This Row],[Id Riesgo]])</f>
        <v>0</v>
      </c>
      <c r="AK1096" s="801">
        <f>_xlfn.MINIFS(Tabla135[Impacto residual],Tabla135[Id Riesgo],Tabla135[[#This Row],[Id Riesgo]])</f>
        <v>0</v>
      </c>
      <c r="AL1096" s="801"/>
      <c r="AM1096" s="801"/>
      <c r="AN1096" s="213"/>
      <c r="AO1096" s="213"/>
      <c r="AP1096" s="213"/>
      <c r="AQ1096" s="213"/>
      <c r="AR1096" s="213"/>
      <c r="AS1096" s="213"/>
      <c r="AT1096" s="213"/>
      <c r="AU1096" s="213"/>
      <c r="AV1096" s="213"/>
      <c r="AW1096" s="213"/>
      <c r="AX1096" s="213"/>
      <c r="AY1096" s="213"/>
    </row>
    <row r="1097" spans="1:51" ht="14.6" x14ac:dyDescent="0.4">
      <c r="A1097" s="783" t="str">
        <f>Tabla135[[#This Row],[Id Riesgo]]</f>
        <v>RC109</v>
      </c>
      <c r="B1097" s="784" t="str">
        <f>Tabla135[[#This Row],[Riesgo]]</f>
        <v/>
      </c>
      <c r="C1097" s="776" t="b">
        <f>Tabla135[[#This Row],[Identificado en paso 1 y 2?]]</f>
        <v>0</v>
      </c>
      <c r="D1097" s="801" t="str">
        <f>_xlfn.XLOOKUP(Tabla135[[#This Row],[Id Riesgo]],Tabla13[Id Riesgo],Tabla13[Probabilidad],"",1)</f>
        <v/>
      </c>
      <c r="E1097" s="801" t="str">
        <f>IF(C1097=TRUE,_xlfn.XLOOKUP(Tabla135[[#This Row],[Id Riesgo]],Tabla13[Id Riesgo],Tabla13[Porcentaje Impacto],"",1),"")</f>
        <v/>
      </c>
      <c r="F1097" s="290" t="str">
        <f t="shared" si="108"/>
        <v>RC109</v>
      </c>
      <c r="G1097" s="414" t="b">
        <f>_xlfn.XLOOKUP(F1097,Tabla13[Id Riesgo],Tabla13[Registro diligenciado],FALSE,1)</f>
        <v>0</v>
      </c>
      <c r="H1097" s="290" t="str">
        <f>IF(G1097,_xlfn.XLOOKUP(F1097,Tabla6[Id Riesgo],Tabla6[DESCRIPCIÓN DEL RIESGO],FALSE,1),"")</f>
        <v/>
      </c>
      <c r="I1097" s="327" t="str">
        <f>_xlfn.XLOOKUP(Tabla135[[#This Row],[Id Riesgo]],Tabla13[Id Riesgo],Tabla13[Probabilidad])</f>
        <v/>
      </c>
      <c r="J1097" s="327" t="str">
        <f>_xlfn.XLOOKUP(Tabla135[[#This Row],[Id Riesgo]],Tabla13[Id Riesgo],Tabla13[Porcentaje Impacto],"",1)</f>
        <v/>
      </c>
      <c r="K1097" s="311">
        <v>6</v>
      </c>
      <c r="L1097" s="314"/>
      <c r="M1097" s="314"/>
      <c r="N1097" s="314"/>
      <c r="O1097" s="295"/>
      <c r="P1097" s="314"/>
      <c r="Q1097" s="328" t="str">
        <f>_xlfn.TEXTJOIN(" ",TRUE,Tabla135[[#This Row],[Actividad - Acción ¿Qué?
Inicia con verbo]],Tabla135[[#This Row],[Complemento
(Observaciones o desviaciones)]])</f>
        <v/>
      </c>
      <c r="R1097" s="295"/>
      <c r="S1097" s="327" t="str">
        <f>_xlfn.XLOOKUP(Tabla135[[#This Row],[Tipo de control]],Tabla7[Tipo de control],Tabla7[Peso],"",1)</f>
        <v/>
      </c>
      <c r="T1097" s="290" t="str">
        <f>_xlfn.XLOOKUP(Tabla135[[#This Row],[Tipo de control]],Tabla7[Tipo de control],Tabla7[Afectación matriz],"",1)</f>
        <v/>
      </c>
      <c r="U1097" s="295"/>
      <c r="V1097" s="327" t="str">
        <f>_xlfn.XLOOKUP(Tabla135[[#This Row],[Implementación]],Tabla11[Implementación],Tabla11[Peso],"",1)</f>
        <v/>
      </c>
      <c r="W1097" s="295"/>
      <c r="X1097" s="295"/>
      <c r="Y1097" s="295"/>
      <c r="Z1097" s="295"/>
      <c r="AA1097" s="310" t="str">
        <f>IFERROR(Tabla135[[#This Row],[Peso del control]]+Tabla135[[#This Row],[Peso de la implementación]],"")</f>
        <v/>
      </c>
      <c r="AB1097" s="310" t="str" cm="1">
        <f t="array" ref="AB1097">IFERROR(IF(Tabla135[[#This Row],[Registro diligenciado]]=TRUE,_xlfn.IFS(AND(Tabla135[[#This Row],[No. de Control]]=1,Tabla135[[#This Row],[Desplazamiento en la Matriz]]="Probabilidad"),D1097-(D1097*Tabla135[[#This Row],[Valor del control]]),AND(Tabla135[[#This Row],[No. de Control]]&gt;1,Tabla135[[#This Row],[Desplazamiento en la Matriz]]="Probabilidad"),AB1096-(AB1096*Tabla135[[#This Row],[Valor del control]]),AND(Tabla135[[#This Row],[No. de Control]]=1,Tabla135[[#This Row],[Desplazamiento en la Matriz]]="Impacto"),D1097,AND(Tabla135[[#This Row],[No. de Control]]&gt;1,Tabla135[[#This Row],[Desplazamiento en la Matriz]]="Impacto"),AB1096),""),"")</f>
        <v/>
      </c>
      <c r="AC1097" s="310" t="str" cm="1">
        <f t="array" ref="AC1097">IFERROR(IF(Tabla135[[#This Row],[Registro diligenciado]]=TRUE,_xlfn.IFS(AND(Tabla135[[#This Row],[No. de Control]]=1,Tabla135[[#This Row],[Desplazamiento en la Matriz]]="Impacto"),E1097-(E1097*Tabla135[[#This Row],[Valor del control]]),AND(Tabla135[[#This Row],[No. de Control]]&gt;1,Tabla135[[#This Row],[Desplazamiento en la Matriz]]="Impacto"),AC1096-(AC1096*Tabla135[[#This Row],[Valor del control]]),AND(Tabla135[[#This Row],[No. de Control]]=1,Tabla135[[#This Row],[Desplazamiento en la Matriz]]="Probabilidad"),E1097,AND(Tabla135[[#This Row],[No. de Control]]&gt;1,Tabla135[[#This Row],[Desplazamiento en la Matriz]]="Probabilidad"),AC1096),""),"")</f>
        <v/>
      </c>
      <c r="AD1097" s="310">
        <f>IFERROR(_xlfn.MINIFS(Tabla135[Probabilidad residual],Tabla135[Id Riesgo],Tabla135[[#This Row],[Id Riesgo]]),"")</f>
        <v>0</v>
      </c>
      <c r="AE1097" s="310">
        <f>IFERROR(_xlfn.MINIFS(Tabla135[Impacto residual],Tabla135[Id Riesgo],Tabla135[[#This Row],[Id Riesgo]]),"")</f>
        <v>0</v>
      </c>
      <c r="AF1097" s="310" t="str" cm="1">
        <f t="array" ref="AF10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7" s="310" t="str" cm="1">
        <f t="array" ref="AG10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7" s="213"/>
      <c r="AJ1097" s="801">
        <f>_xlfn.MINIFS(Tabla135[Probabilidad residual],Tabla135[Id Riesgo],Tabla135[[#This Row],[Id Riesgo]])</f>
        <v>0</v>
      </c>
      <c r="AK1097" s="801">
        <f>_xlfn.MINIFS(Tabla135[Impacto residual],Tabla135[Id Riesgo],Tabla135[[#This Row],[Id Riesgo]])</f>
        <v>0</v>
      </c>
      <c r="AL1097" s="801"/>
      <c r="AM1097" s="801"/>
      <c r="AN1097" s="213"/>
      <c r="AO1097" s="213"/>
      <c r="AP1097" s="213"/>
      <c r="AQ1097" s="213"/>
      <c r="AR1097" s="213"/>
      <c r="AS1097" s="213"/>
      <c r="AT1097" s="213"/>
      <c r="AU1097" s="213"/>
      <c r="AV1097" s="213"/>
      <c r="AW1097" s="213"/>
      <c r="AX1097" s="213"/>
      <c r="AY1097" s="213"/>
    </row>
    <row r="1098" spans="1:51" ht="14.6" x14ac:dyDescent="0.4">
      <c r="A1098" s="783" t="str">
        <f>Tabla135[[#This Row],[Id Riesgo]]</f>
        <v>RC109</v>
      </c>
      <c r="B1098" s="784" t="str">
        <f>Tabla135[[#This Row],[Riesgo]]</f>
        <v/>
      </c>
      <c r="C1098" s="776" t="b">
        <f>Tabla135[[#This Row],[Identificado en paso 1 y 2?]]</f>
        <v>0</v>
      </c>
      <c r="D1098" s="801" t="str">
        <f>_xlfn.XLOOKUP(Tabla135[[#This Row],[Id Riesgo]],Tabla13[Id Riesgo],Tabla13[Probabilidad],"",1)</f>
        <v/>
      </c>
      <c r="E1098" s="801" t="str">
        <f>IF(C1098=TRUE,_xlfn.XLOOKUP(Tabla135[[#This Row],[Id Riesgo]],Tabla13[Id Riesgo],Tabla13[Porcentaje Impacto],"",1),"")</f>
        <v/>
      </c>
      <c r="F1098" s="290" t="str">
        <f t="shared" si="108"/>
        <v>RC109</v>
      </c>
      <c r="G1098" s="414" t="b">
        <f>_xlfn.XLOOKUP(F1098,Tabla13[Id Riesgo],Tabla13[Registro diligenciado],FALSE,1)</f>
        <v>0</v>
      </c>
      <c r="H1098" s="290" t="str">
        <f>IF(G1098,_xlfn.XLOOKUP(F1098,Tabla6[Id Riesgo],Tabla6[DESCRIPCIÓN DEL RIESGO],FALSE,1),"")</f>
        <v/>
      </c>
      <c r="I1098" s="327" t="str">
        <f>_xlfn.XLOOKUP(Tabla135[[#This Row],[Id Riesgo]],Tabla13[Id Riesgo],Tabla13[Probabilidad])</f>
        <v/>
      </c>
      <c r="J1098" s="327" t="str">
        <f>_xlfn.XLOOKUP(Tabla135[[#This Row],[Id Riesgo]],Tabla13[Id Riesgo],Tabla13[Porcentaje Impacto],"",1)</f>
        <v/>
      </c>
      <c r="K1098" s="311">
        <v>7</v>
      </c>
      <c r="L1098" s="314"/>
      <c r="M1098" s="314"/>
      <c r="N1098" s="314"/>
      <c r="O1098" s="295"/>
      <c r="P1098" s="314"/>
      <c r="Q1098" s="328" t="str">
        <f>_xlfn.TEXTJOIN(" ",TRUE,Tabla135[[#This Row],[Actividad - Acción ¿Qué?
Inicia con verbo]],Tabla135[[#This Row],[Complemento
(Observaciones o desviaciones)]])</f>
        <v/>
      </c>
      <c r="R1098" s="295"/>
      <c r="S1098" s="327" t="str">
        <f>_xlfn.XLOOKUP(Tabla135[[#This Row],[Tipo de control]],Tabla7[Tipo de control],Tabla7[Peso],"",1)</f>
        <v/>
      </c>
      <c r="T1098" s="290" t="str">
        <f>_xlfn.XLOOKUP(Tabla135[[#This Row],[Tipo de control]],Tabla7[Tipo de control],Tabla7[Afectación matriz],"",1)</f>
        <v/>
      </c>
      <c r="U1098" s="295"/>
      <c r="V1098" s="327" t="str">
        <f>_xlfn.XLOOKUP(Tabla135[[#This Row],[Implementación]],Tabla11[Implementación],Tabla11[Peso],"",1)</f>
        <v/>
      </c>
      <c r="W1098" s="295"/>
      <c r="X1098" s="295"/>
      <c r="Y1098" s="295"/>
      <c r="Z1098" s="295"/>
      <c r="AA1098" s="310" t="str">
        <f>IFERROR(Tabla135[[#This Row],[Peso del control]]+Tabla135[[#This Row],[Peso de la implementación]],"")</f>
        <v/>
      </c>
      <c r="AB1098" s="310" t="str" cm="1">
        <f t="array" ref="AB1098">IFERROR(IF(Tabla135[[#This Row],[Registro diligenciado]]=TRUE,_xlfn.IFS(AND(Tabla135[[#This Row],[No. de Control]]=1,Tabla135[[#This Row],[Desplazamiento en la Matriz]]="Probabilidad"),D1098-(D1098*Tabla135[[#This Row],[Valor del control]]),AND(Tabla135[[#This Row],[No. de Control]]&gt;1,Tabla135[[#This Row],[Desplazamiento en la Matriz]]="Probabilidad"),AB1097-(AB1097*Tabla135[[#This Row],[Valor del control]]),AND(Tabla135[[#This Row],[No. de Control]]=1,Tabla135[[#This Row],[Desplazamiento en la Matriz]]="Impacto"),D1098,AND(Tabla135[[#This Row],[No. de Control]]&gt;1,Tabla135[[#This Row],[Desplazamiento en la Matriz]]="Impacto"),AB1097),""),"")</f>
        <v/>
      </c>
      <c r="AC1098" s="310" t="str" cm="1">
        <f t="array" ref="AC1098">IFERROR(IF(Tabla135[[#This Row],[Registro diligenciado]]=TRUE,_xlfn.IFS(AND(Tabla135[[#This Row],[No. de Control]]=1,Tabla135[[#This Row],[Desplazamiento en la Matriz]]="Impacto"),E1098-(E1098*Tabla135[[#This Row],[Valor del control]]),AND(Tabla135[[#This Row],[No. de Control]]&gt;1,Tabla135[[#This Row],[Desplazamiento en la Matriz]]="Impacto"),AC1097-(AC1097*Tabla135[[#This Row],[Valor del control]]),AND(Tabla135[[#This Row],[No. de Control]]=1,Tabla135[[#This Row],[Desplazamiento en la Matriz]]="Probabilidad"),E1098,AND(Tabla135[[#This Row],[No. de Control]]&gt;1,Tabla135[[#This Row],[Desplazamiento en la Matriz]]="Probabilidad"),AC1097),""),"")</f>
        <v/>
      </c>
      <c r="AD1098" s="310">
        <f>IFERROR(_xlfn.MINIFS(Tabla135[Probabilidad residual],Tabla135[Id Riesgo],Tabla135[[#This Row],[Id Riesgo]]),"")</f>
        <v>0</v>
      </c>
      <c r="AE1098" s="310">
        <f>IFERROR(_xlfn.MINIFS(Tabla135[Impacto residual],Tabla135[Id Riesgo],Tabla135[[#This Row],[Id Riesgo]]),"")</f>
        <v>0</v>
      </c>
      <c r="AF1098" s="310" t="str" cm="1">
        <f t="array" ref="AF10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8" s="310" t="str" cm="1">
        <f t="array" ref="AG10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8" s="213"/>
      <c r="AJ1098" s="801">
        <f>_xlfn.MINIFS(Tabla135[Probabilidad residual],Tabla135[Id Riesgo],Tabla135[[#This Row],[Id Riesgo]])</f>
        <v>0</v>
      </c>
      <c r="AK1098" s="801">
        <f>_xlfn.MINIFS(Tabla135[Impacto residual],Tabla135[Id Riesgo],Tabla135[[#This Row],[Id Riesgo]])</f>
        <v>0</v>
      </c>
      <c r="AL1098" s="801"/>
      <c r="AM1098" s="801"/>
      <c r="AN1098" s="213"/>
      <c r="AO1098" s="213"/>
      <c r="AP1098" s="213"/>
      <c r="AQ1098" s="213"/>
      <c r="AR1098" s="213"/>
      <c r="AS1098" s="213"/>
      <c r="AT1098" s="213"/>
      <c r="AU1098" s="213"/>
      <c r="AV1098" s="213"/>
      <c r="AW1098" s="213"/>
      <c r="AX1098" s="213"/>
      <c r="AY1098" s="213"/>
    </row>
    <row r="1099" spans="1:51" ht="14.6" x14ac:dyDescent="0.4">
      <c r="A1099" s="783" t="str">
        <f>Tabla135[[#This Row],[Id Riesgo]]</f>
        <v>RC109</v>
      </c>
      <c r="B1099" s="784" t="str">
        <f>Tabla135[[#This Row],[Riesgo]]</f>
        <v/>
      </c>
      <c r="C1099" s="776" t="b">
        <f>Tabla135[[#This Row],[Identificado en paso 1 y 2?]]</f>
        <v>0</v>
      </c>
      <c r="D1099" s="801" t="str">
        <f>_xlfn.XLOOKUP(Tabla135[[#This Row],[Id Riesgo]],Tabla13[Id Riesgo],Tabla13[Probabilidad],"",1)</f>
        <v/>
      </c>
      <c r="E1099" s="801" t="str">
        <f>IF(C1099=TRUE,_xlfn.XLOOKUP(Tabla135[[#This Row],[Id Riesgo]],Tabla13[Id Riesgo],Tabla13[Porcentaje Impacto],"",1),"")</f>
        <v/>
      </c>
      <c r="F1099" s="290" t="str">
        <f t="shared" si="108"/>
        <v>RC109</v>
      </c>
      <c r="G1099" s="414" t="b">
        <f>_xlfn.XLOOKUP(F1099,Tabla13[Id Riesgo],Tabla13[Registro diligenciado],FALSE,1)</f>
        <v>0</v>
      </c>
      <c r="H1099" s="290" t="str">
        <f>IF(G1099,_xlfn.XLOOKUP(F1099,Tabla6[Id Riesgo],Tabla6[DESCRIPCIÓN DEL RIESGO],FALSE,1),"")</f>
        <v/>
      </c>
      <c r="I1099" s="327" t="str">
        <f>_xlfn.XLOOKUP(Tabla135[[#This Row],[Id Riesgo]],Tabla13[Id Riesgo],Tabla13[Probabilidad])</f>
        <v/>
      </c>
      <c r="J1099" s="327" t="str">
        <f>_xlfn.XLOOKUP(Tabla135[[#This Row],[Id Riesgo]],Tabla13[Id Riesgo],Tabla13[Porcentaje Impacto],"",1)</f>
        <v/>
      </c>
      <c r="K1099" s="311">
        <v>8</v>
      </c>
      <c r="L1099" s="314"/>
      <c r="M1099" s="314"/>
      <c r="N1099" s="314"/>
      <c r="O1099" s="295"/>
      <c r="P1099" s="314"/>
      <c r="Q1099" s="328" t="str">
        <f>_xlfn.TEXTJOIN(" ",TRUE,Tabla135[[#This Row],[Actividad - Acción ¿Qué?
Inicia con verbo]],Tabla135[[#This Row],[Complemento
(Observaciones o desviaciones)]])</f>
        <v/>
      </c>
      <c r="R1099" s="295"/>
      <c r="S1099" s="327" t="str">
        <f>_xlfn.XLOOKUP(Tabla135[[#This Row],[Tipo de control]],Tabla7[Tipo de control],Tabla7[Peso],"",1)</f>
        <v/>
      </c>
      <c r="T1099" s="290" t="str">
        <f>_xlfn.XLOOKUP(Tabla135[[#This Row],[Tipo de control]],Tabla7[Tipo de control],Tabla7[Afectación matriz],"",1)</f>
        <v/>
      </c>
      <c r="U1099" s="295"/>
      <c r="V1099" s="327" t="str">
        <f>_xlfn.XLOOKUP(Tabla135[[#This Row],[Implementación]],Tabla11[Implementación],Tabla11[Peso],"",1)</f>
        <v/>
      </c>
      <c r="W1099" s="295"/>
      <c r="X1099" s="295"/>
      <c r="Y1099" s="295"/>
      <c r="Z1099" s="295"/>
      <c r="AA1099" s="310" t="str">
        <f>IFERROR(Tabla135[[#This Row],[Peso del control]]+Tabla135[[#This Row],[Peso de la implementación]],"")</f>
        <v/>
      </c>
      <c r="AB1099" s="310" t="str" cm="1">
        <f t="array" ref="AB1099">IFERROR(IF(Tabla135[[#This Row],[Registro diligenciado]]=TRUE,_xlfn.IFS(AND(Tabla135[[#This Row],[No. de Control]]=1,Tabla135[[#This Row],[Desplazamiento en la Matriz]]="Probabilidad"),D1099-(D1099*Tabla135[[#This Row],[Valor del control]]),AND(Tabla135[[#This Row],[No. de Control]]&gt;1,Tabla135[[#This Row],[Desplazamiento en la Matriz]]="Probabilidad"),AB1098-(AB1098*Tabla135[[#This Row],[Valor del control]]),AND(Tabla135[[#This Row],[No. de Control]]=1,Tabla135[[#This Row],[Desplazamiento en la Matriz]]="Impacto"),D1099,AND(Tabla135[[#This Row],[No. de Control]]&gt;1,Tabla135[[#This Row],[Desplazamiento en la Matriz]]="Impacto"),AB1098),""),"")</f>
        <v/>
      </c>
      <c r="AC1099" s="310" t="str" cm="1">
        <f t="array" ref="AC1099">IFERROR(IF(Tabla135[[#This Row],[Registro diligenciado]]=TRUE,_xlfn.IFS(AND(Tabla135[[#This Row],[No. de Control]]=1,Tabla135[[#This Row],[Desplazamiento en la Matriz]]="Impacto"),E1099-(E1099*Tabla135[[#This Row],[Valor del control]]),AND(Tabla135[[#This Row],[No. de Control]]&gt;1,Tabla135[[#This Row],[Desplazamiento en la Matriz]]="Impacto"),AC1098-(AC1098*Tabla135[[#This Row],[Valor del control]]),AND(Tabla135[[#This Row],[No. de Control]]=1,Tabla135[[#This Row],[Desplazamiento en la Matriz]]="Probabilidad"),E1099,AND(Tabla135[[#This Row],[No. de Control]]&gt;1,Tabla135[[#This Row],[Desplazamiento en la Matriz]]="Probabilidad"),AC1098),""),"")</f>
        <v/>
      </c>
      <c r="AD1099" s="310">
        <f>IFERROR(_xlfn.MINIFS(Tabla135[Probabilidad residual],Tabla135[Id Riesgo],Tabla135[[#This Row],[Id Riesgo]]),"")</f>
        <v>0</v>
      </c>
      <c r="AE1099" s="310">
        <f>IFERROR(_xlfn.MINIFS(Tabla135[Impacto residual],Tabla135[Id Riesgo],Tabla135[[#This Row],[Id Riesgo]]),"")</f>
        <v>0</v>
      </c>
      <c r="AF1099" s="310" t="str" cm="1">
        <f t="array" ref="AF10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099" s="310" t="str" cm="1">
        <f t="array" ref="AG10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0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099" s="213"/>
      <c r="AJ1099" s="801">
        <f>_xlfn.MINIFS(Tabla135[Probabilidad residual],Tabla135[Id Riesgo],Tabla135[[#This Row],[Id Riesgo]])</f>
        <v>0</v>
      </c>
      <c r="AK1099" s="801">
        <f>_xlfn.MINIFS(Tabla135[Impacto residual],Tabla135[Id Riesgo],Tabla135[[#This Row],[Id Riesgo]])</f>
        <v>0</v>
      </c>
      <c r="AL1099" s="801"/>
      <c r="AM1099" s="801"/>
      <c r="AN1099" s="213"/>
      <c r="AO1099" s="213"/>
      <c r="AP1099" s="213"/>
      <c r="AQ1099" s="213"/>
      <c r="AR1099" s="213"/>
      <c r="AS1099" s="213"/>
      <c r="AT1099" s="213"/>
      <c r="AU1099" s="213"/>
      <c r="AV1099" s="213"/>
      <c r="AW1099" s="213"/>
      <c r="AX1099" s="213"/>
      <c r="AY1099" s="213"/>
    </row>
    <row r="1100" spans="1:51" ht="14.6" x14ac:dyDescent="0.4">
      <c r="A1100" s="783" t="str">
        <f>Tabla135[[#This Row],[Id Riesgo]]</f>
        <v>RC109</v>
      </c>
      <c r="B1100" s="784" t="str">
        <f>Tabla135[[#This Row],[Riesgo]]</f>
        <v/>
      </c>
      <c r="C1100" s="776" t="b">
        <f>Tabla135[[#This Row],[Identificado en paso 1 y 2?]]</f>
        <v>0</v>
      </c>
      <c r="D1100" s="801" t="str">
        <f>_xlfn.XLOOKUP(Tabla135[[#This Row],[Id Riesgo]],Tabla13[Id Riesgo],Tabla13[Probabilidad],"",1)</f>
        <v/>
      </c>
      <c r="E1100" s="801" t="str">
        <f>IF(C1100=TRUE,_xlfn.XLOOKUP(Tabla135[[#This Row],[Id Riesgo]],Tabla13[Id Riesgo],Tabla13[Porcentaje Impacto],"",1),"")</f>
        <v/>
      </c>
      <c r="F1100" s="290" t="str">
        <f t="shared" si="108"/>
        <v>RC109</v>
      </c>
      <c r="G1100" s="414" t="b">
        <f>_xlfn.XLOOKUP(F1100,Tabla13[Id Riesgo],Tabla13[Registro diligenciado],FALSE,1)</f>
        <v>0</v>
      </c>
      <c r="H1100" s="290" t="str">
        <f>IF(G1100,_xlfn.XLOOKUP(F1100,Tabla6[Id Riesgo],Tabla6[DESCRIPCIÓN DEL RIESGO],FALSE,1),"")</f>
        <v/>
      </c>
      <c r="I1100" s="327" t="str">
        <f>_xlfn.XLOOKUP(Tabla135[[#This Row],[Id Riesgo]],Tabla13[Id Riesgo],Tabla13[Probabilidad])</f>
        <v/>
      </c>
      <c r="J1100" s="327" t="str">
        <f>_xlfn.XLOOKUP(Tabla135[[#This Row],[Id Riesgo]],Tabla13[Id Riesgo],Tabla13[Porcentaje Impacto],"",1)</f>
        <v/>
      </c>
      <c r="K1100" s="311">
        <v>9</v>
      </c>
      <c r="L1100" s="314"/>
      <c r="M1100" s="314"/>
      <c r="N1100" s="314"/>
      <c r="O1100" s="295"/>
      <c r="P1100" s="314"/>
      <c r="Q1100" s="328" t="str">
        <f>_xlfn.TEXTJOIN(" ",TRUE,Tabla135[[#This Row],[Actividad - Acción ¿Qué?
Inicia con verbo]],Tabla135[[#This Row],[Complemento
(Observaciones o desviaciones)]])</f>
        <v/>
      </c>
      <c r="R1100" s="295"/>
      <c r="S1100" s="327" t="str">
        <f>_xlfn.XLOOKUP(Tabla135[[#This Row],[Tipo de control]],Tabla7[Tipo de control],Tabla7[Peso],"",1)</f>
        <v/>
      </c>
      <c r="T1100" s="290" t="str">
        <f>_xlfn.XLOOKUP(Tabla135[[#This Row],[Tipo de control]],Tabla7[Tipo de control],Tabla7[Afectación matriz],"",1)</f>
        <v/>
      </c>
      <c r="U1100" s="295"/>
      <c r="V1100" s="327" t="str">
        <f>_xlfn.XLOOKUP(Tabla135[[#This Row],[Implementación]],Tabla11[Implementación],Tabla11[Peso],"",1)</f>
        <v/>
      </c>
      <c r="W1100" s="295"/>
      <c r="X1100" s="295"/>
      <c r="Y1100" s="295"/>
      <c r="Z1100" s="295"/>
      <c r="AA1100" s="310" t="str">
        <f>IFERROR(Tabla135[[#This Row],[Peso del control]]+Tabla135[[#This Row],[Peso de la implementación]],"")</f>
        <v/>
      </c>
      <c r="AB1100" s="310" t="str" cm="1">
        <f t="array" ref="AB1100">IFERROR(IF(Tabla135[[#This Row],[Registro diligenciado]]=TRUE,_xlfn.IFS(AND(Tabla135[[#This Row],[No. de Control]]=1,Tabla135[[#This Row],[Desplazamiento en la Matriz]]="Probabilidad"),D1100-(D1100*Tabla135[[#This Row],[Valor del control]]),AND(Tabla135[[#This Row],[No. de Control]]&gt;1,Tabla135[[#This Row],[Desplazamiento en la Matriz]]="Probabilidad"),AB1099-(AB1099*Tabla135[[#This Row],[Valor del control]]),AND(Tabla135[[#This Row],[No. de Control]]=1,Tabla135[[#This Row],[Desplazamiento en la Matriz]]="Impacto"),D1100,AND(Tabla135[[#This Row],[No. de Control]]&gt;1,Tabla135[[#This Row],[Desplazamiento en la Matriz]]="Impacto"),AB1099),""),"")</f>
        <v/>
      </c>
      <c r="AC1100" s="310" t="str" cm="1">
        <f t="array" ref="AC1100">IFERROR(IF(Tabla135[[#This Row],[Registro diligenciado]]=TRUE,_xlfn.IFS(AND(Tabla135[[#This Row],[No. de Control]]=1,Tabla135[[#This Row],[Desplazamiento en la Matriz]]="Impacto"),E1100-(E1100*Tabla135[[#This Row],[Valor del control]]),AND(Tabla135[[#This Row],[No. de Control]]&gt;1,Tabla135[[#This Row],[Desplazamiento en la Matriz]]="Impacto"),AC1099-(AC1099*Tabla135[[#This Row],[Valor del control]]),AND(Tabla135[[#This Row],[No. de Control]]=1,Tabla135[[#This Row],[Desplazamiento en la Matriz]]="Probabilidad"),E1100,AND(Tabla135[[#This Row],[No. de Control]]&gt;1,Tabla135[[#This Row],[Desplazamiento en la Matriz]]="Probabilidad"),AC1099),""),"")</f>
        <v/>
      </c>
      <c r="AD1100" s="310">
        <f>IFERROR(_xlfn.MINIFS(Tabla135[Probabilidad residual],Tabla135[Id Riesgo],Tabla135[[#This Row],[Id Riesgo]]),"")</f>
        <v>0</v>
      </c>
      <c r="AE1100" s="310">
        <f>IFERROR(_xlfn.MINIFS(Tabla135[Impacto residual],Tabla135[Id Riesgo],Tabla135[[#This Row],[Id Riesgo]]),"")</f>
        <v>0</v>
      </c>
      <c r="AF1100" s="310" t="str" cm="1">
        <f t="array" ref="AF11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0" s="310" t="str" cm="1">
        <f t="array" ref="AG11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0" s="213"/>
      <c r="AJ1100" s="801">
        <f>_xlfn.MINIFS(Tabla135[Probabilidad residual],Tabla135[Id Riesgo],Tabla135[[#This Row],[Id Riesgo]])</f>
        <v>0</v>
      </c>
      <c r="AK1100" s="801">
        <f>_xlfn.MINIFS(Tabla135[Impacto residual],Tabla135[Id Riesgo],Tabla135[[#This Row],[Id Riesgo]])</f>
        <v>0</v>
      </c>
      <c r="AL1100" s="801"/>
      <c r="AM1100" s="801"/>
      <c r="AN1100" s="213"/>
      <c r="AO1100" s="213"/>
      <c r="AP1100" s="213"/>
      <c r="AQ1100" s="213"/>
      <c r="AR1100" s="213"/>
      <c r="AS1100" s="213"/>
      <c r="AT1100" s="213"/>
      <c r="AU1100" s="213"/>
      <c r="AV1100" s="213"/>
      <c r="AW1100" s="213"/>
      <c r="AX1100" s="213"/>
      <c r="AY1100" s="213"/>
    </row>
    <row r="1101" spans="1:51" ht="14.6" x14ac:dyDescent="0.4">
      <c r="A1101" s="783" t="str">
        <f>Tabla135[[#This Row],[Id Riesgo]]</f>
        <v>RC109</v>
      </c>
      <c r="B1101" s="784" t="str">
        <f>Tabla135[[#This Row],[Riesgo]]</f>
        <v/>
      </c>
      <c r="C1101" s="776" t="b">
        <f>Tabla135[[#This Row],[Identificado en paso 1 y 2?]]</f>
        <v>0</v>
      </c>
      <c r="D1101" s="801" t="str">
        <f>_xlfn.XLOOKUP(Tabla135[[#This Row],[Id Riesgo]],Tabla13[Id Riesgo],Tabla13[Probabilidad],"",1)</f>
        <v/>
      </c>
      <c r="E1101" s="801" t="str">
        <f>IF(C1101=TRUE,_xlfn.XLOOKUP(Tabla135[[#This Row],[Id Riesgo]],Tabla13[Id Riesgo],Tabla13[Porcentaje Impacto],"",1),"")</f>
        <v/>
      </c>
      <c r="F1101" s="290" t="str">
        <f t="shared" si="108"/>
        <v>RC109</v>
      </c>
      <c r="G1101" s="414" t="b">
        <f>_xlfn.XLOOKUP(F1101,Tabla13[Id Riesgo],Tabla13[Registro diligenciado],FALSE,1)</f>
        <v>0</v>
      </c>
      <c r="H1101" s="290" t="str">
        <f>IF(G1101,_xlfn.XLOOKUP(F1101,Tabla6[Id Riesgo],Tabla6[DESCRIPCIÓN DEL RIESGO],FALSE,1),"")</f>
        <v/>
      </c>
      <c r="I1101" s="327" t="str">
        <f>_xlfn.XLOOKUP(Tabla135[[#This Row],[Id Riesgo]],Tabla13[Id Riesgo],Tabla13[Probabilidad])</f>
        <v/>
      </c>
      <c r="J1101" s="327" t="str">
        <f>_xlfn.XLOOKUP(Tabla135[[#This Row],[Id Riesgo]],Tabla13[Id Riesgo],Tabla13[Porcentaje Impacto],"",1)</f>
        <v/>
      </c>
      <c r="K1101" s="311">
        <v>10</v>
      </c>
      <c r="L1101" s="314"/>
      <c r="M1101" s="314"/>
      <c r="N1101" s="314"/>
      <c r="O1101" s="295"/>
      <c r="P1101" s="314"/>
      <c r="Q1101" s="328" t="str">
        <f>_xlfn.TEXTJOIN(" ",TRUE,Tabla135[[#This Row],[Actividad - Acción ¿Qué?
Inicia con verbo]],Tabla135[[#This Row],[Complemento
(Observaciones o desviaciones)]])</f>
        <v/>
      </c>
      <c r="R1101" s="295"/>
      <c r="S1101" s="327" t="str">
        <f>_xlfn.XLOOKUP(Tabla135[[#This Row],[Tipo de control]],Tabla7[Tipo de control],Tabla7[Peso],"",1)</f>
        <v/>
      </c>
      <c r="T1101" s="290" t="str">
        <f>_xlfn.XLOOKUP(Tabla135[[#This Row],[Tipo de control]],Tabla7[Tipo de control],Tabla7[Afectación matriz],"",1)</f>
        <v/>
      </c>
      <c r="U1101" s="295"/>
      <c r="V1101" s="327" t="str">
        <f>_xlfn.XLOOKUP(Tabla135[[#This Row],[Implementación]],Tabla11[Implementación],Tabla11[Peso],"",1)</f>
        <v/>
      </c>
      <c r="W1101" s="295"/>
      <c r="X1101" s="295"/>
      <c r="Y1101" s="295"/>
      <c r="Z1101" s="295"/>
      <c r="AA1101" s="310" t="str">
        <f>IFERROR(Tabla135[[#This Row],[Peso del control]]+Tabla135[[#This Row],[Peso de la implementación]],"")</f>
        <v/>
      </c>
      <c r="AB1101" s="310" t="str" cm="1">
        <f t="array" ref="AB1101">IFERROR(IF(Tabla135[[#This Row],[Registro diligenciado]]=TRUE,_xlfn.IFS(AND(Tabla135[[#This Row],[No. de Control]]=1,Tabla135[[#This Row],[Desplazamiento en la Matriz]]="Probabilidad"),D1101-(D1101*Tabla135[[#This Row],[Valor del control]]),AND(Tabla135[[#This Row],[No. de Control]]&gt;1,Tabla135[[#This Row],[Desplazamiento en la Matriz]]="Probabilidad"),AB1100-(AB1100*Tabla135[[#This Row],[Valor del control]]),AND(Tabla135[[#This Row],[No. de Control]]=1,Tabla135[[#This Row],[Desplazamiento en la Matriz]]="Impacto"),D1101,AND(Tabla135[[#This Row],[No. de Control]]&gt;1,Tabla135[[#This Row],[Desplazamiento en la Matriz]]="Impacto"),AB1100),""),"")</f>
        <v/>
      </c>
      <c r="AC1101" s="310" t="str" cm="1">
        <f t="array" ref="AC1101">IFERROR(IF(Tabla135[[#This Row],[Registro diligenciado]]=TRUE,_xlfn.IFS(AND(Tabla135[[#This Row],[No. de Control]]=1,Tabla135[[#This Row],[Desplazamiento en la Matriz]]="Impacto"),E1101-(E1101*Tabla135[[#This Row],[Valor del control]]),AND(Tabla135[[#This Row],[No. de Control]]&gt;1,Tabla135[[#This Row],[Desplazamiento en la Matriz]]="Impacto"),AC1100-(AC1100*Tabla135[[#This Row],[Valor del control]]),AND(Tabla135[[#This Row],[No. de Control]]=1,Tabla135[[#This Row],[Desplazamiento en la Matriz]]="Probabilidad"),E1101,AND(Tabla135[[#This Row],[No. de Control]]&gt;1,Tabla135[[#This Row],[Desplazamiento en la Matriz]]="Probabilidad"),AC1100),""),"")</f>
        <v/>
      </c>
      <c r="AD1101" s="310">
        <f>IFERROR(_xlfn.MINIFS(Tabla135[Probabilidad residual],Tabla135[Id Riesgo],Tabla135[[#This Row],[Id Riesgo]]),"")</f>
        <v>0</v>
      </c>
      <c r="AE1101" s="310">
        <f>IFERROR(_xlfn.MINIFS(Tabla135[Impacto residual],Tabla135[Id Riesgo],Tabla135[[#This Row],[Id Riesgo]]),"")</f>
        <v>0</v>
      </c>
      <c r="AF1101" s="310" t="str" cm="1">
        <f t="array" ref="AF11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1" s="310" t="str" cm="1">
        <f t="array" ref="AG11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1" s="213"/>
      <c r="AJ1101" s="801">
        <f>_xlfn.MINIFS(Tabla135[Probabilidad residual],Tabla135[Id Riesgo],Tabla135[[#This Row],[Id Riesgo]])</f>
        <v>0</v>
      </c>
      <c r="AK1101" s="801">
        <f>_xlfn.MINIFS(Tabla135[Impacto residual],Tabla135[Id Riesgo],Tabla135[[#This Row],[Id Riesgo]])</f>
        <v>0</v>
      </c>
      <c r="AL1101" s="801"/>
      <c r="AM1101" s="801"/>
      <c r="AN1101" s="213"/>
      <c r="AO1101" s="213"/>
      <c r="AP1101" s="213"/>
      <c r="AQ1101" s="213"/>
      <c r="AR1101" s="213"/>
      <c r="AS1101" s="213"/>
      <c r="AT1101" s="213"/>
      <c r="AU1101" s="213"/>
      <c r="AV1101" s="213"/>
      <c r="AW1101" s="213"/>
      <c r="AX1101" s="213"/>
      <c r="AY1101" s="213"/>
    </row>
    <row r="1102" spans="1:51" ht="14.6" x14ac:dyDescent="0.4">
      <c r="A1102" s="783" t="str">
        <f>Tabla135[[#This Row],[Id Riesgo]]</f>
        <v>RC110</v>
      </c>
      <c r="B1102" s="784" t="str">
        <f>Tabla135[[#This Row],[Riesgo]]</f>
        <v/>
      </c>
      <c r="C1102" s="776" t="b">
        <f>Tabla135[[#This Row],[Identificado en paso 1 y 2?]]</f>
        <v>0</v>
      </c>
      <c r="D1102" s="801" t="str">
        <f>_xlfn.XLOOKUP(Tabla135[[#This Row],[Id Riesgo]],Tabla13[Id Riesgo],Tabla13[Probabilidad],"",1)</f>
        <v/>
      </c>
      <c r="E1102" s="801" t="str">
        <f>IF(C1102=TRUE,_xlfn.XLOOKUP(Tabla135[[#This Row],[Id Riesgo]],Tabla13[Id Riesgo],Tabla13[Porcentaje Impacto],"",1),"")</f>
        <v/>
      </c>
      <c r="F1102" s="290" t="s">
        <v>701</v>
      </c>
      <c r="G1102" s="414" t="b">
        <f>_xlfn.XLOOKUP(F1102,Tabla13[Id Riesgo],Tabla13[Registro diligenciado],FALSE,1)</f>
        <v>0</v>
      </c>
      <c r="H1102" s="290" t="str">
        <f>IF(G1102,_xlfn.XLOOKUP(F1102,Tabla6[Id Riesgo],Tabla6[DESCRIPCIÓN DEL RIESGO],FALSE,1),"")</f>
        <v/>
      </c>
      <c r="I1102" s="327" t="str">
        <f>_xlfn.XLOOKUP(Tabla135[[#This Row],[Id Riesgo]],Tabla13[Id Riesgo],Tabla13[Probabilidad])</f>
        <v/>
      </c>
      <c r="J1102" s="327" t="str">
        <f>_xlfn.XLOOKUP(Tabla135[[#This Row],[Id Riesgo]],Tabla13[Id Riesgo],Tabla13[Porcentaje Impacto],"",1)</f>
        <v/>
      </c>
      <c r="K1102" s="311">
        <v>1</v>
      </c>
      <c r="L1102" s="314"/>
      <c r="M1102" s="314"/>
      <c r="N1102" s="314"/>
      <c r="O1102" s="295"/>
      <c r="P1102" s="314"/>
      <c r="Q1102" s="328" t="str">
        <f>_xlfn.TEXTJOIN(" ",TRUE,Tabla135[[#This Row],[Actividad - Acción ¿Qué?
Inicia con verbo]],Tabla135[[#This Row],[Complemento
(Observaciones o desviaciones)]])</f>
        <v/>
      </c>
      <c r="R1102" s="295"/>
      <c r="S1102" s="327" t="str">
        <f>_xlfn.XLOOKUP(Tabla135[[#This Row],[Tipo de control]],Tabla7[Tipo de control],Tabla7[Peso],"",1)</f>
        <v/>
      </c>
      <c r="T1102" s="290" t="str">
        <f>_xlfn.XLOOKUP(Tabla135[[#This Row],[Tipo de control]],Tabla7[Tipo de control],Tabla7[Afectación matriz],"",1)</f>
        <v/>
      </c>
      <c r="U1102" s="295"/>
      <c r="V1102" s="327" t="str">
        <f>_xlfn.XLOOKUP(Tabla135[[#This Row],[Implementación]],Tabla11[Implementación],Tabla11[Peso],"",1)</f>
        <v/>
      </c>
      <c r="W1102" s="295"/>
      <c r="X1102" s="295"/>
      <c r="Y1102" s="295"/>
      <c r="Z1102" s="295"/>
      <c r="AA1102" s="310" t="str">
        <f>IFERROR(Tabla135[[#This Row],[Peso del control]]+Tabla135[[#This Row],[Peso de la implementación]],"")</f>
        <v/>
      </c>
      <c r="AB1102" s="310" t="str" cm="1">
        <f t="array" ref="AB1102">IFERROR(IF(Tabla135[[#This Row],[Registro diligenciado]]=TRUE,_xlfn.IFS(AND(Tabla135[[#This Row],[No. de Control]]=1,Tabla135[[#This Row],[Desplazamiento en la Matriz]]="Probabilidad"),D1102-(D1102*Tabla135[[#This Row],[Valor del control]]),AND(Tabla135[[#This Row],[No. de Control]]&gt;1,Tabla135[[#This Row],[Desplazamiento en la Matriz]]="Probabilidad"),AB1101-(AB1101*Tabla135[[#This Row],[Valor del control]]),AND(Tabla135[[#This Row],[No. de Control]]=1,Tabla135[[#This Row],[Desplazamiento en la Matriz]]="Impacto"),D1102,AND(Tabla135[[#This Row],[No. de Control]]&gt;1,Tabla135[[#This Row],[Desplazamiento en la Matriz]]="Impacto"),AB1101),""),"")</f>
        <v/>
      </c>
      <c r="AC1102" s="310" t="str" cm="1">
        <f t="array" ref="AC1102">IFERROR(IF(Tabla135[[#This Row],[Registro diligenciado]]=TRUE,_xlfn.IFS(AND(Tabla135[[#This Row],[No. de Control]]=1,Tabla135[[#This Row],[Desplazamiento en la Matriz]]="Impacto"),E1102-(E1102*Tabla135[[#This Row],[Valor del control]]),AND(Tabla135[[#This Row],[No. de Control]]&gt;1,Tabla135[[#This Row],[Desplazamiento en la Matriz]]="Impacto"),AC1101-(AC1101*Tabla135[[#This Row],[Valor del control]]),AND(Tabla135[[#This Row],[No. de Control]]=1,Tabla135[[#This Row],[Desplazamiento en la Matriz]]="Probabilidad"),E1102,AND(Tabla135[[#This Row],[No. de Control]]&gt;1,Tabla135[[#This Row],[Desplazamiento en la Matriz]]="Probabilidad"),AC1101),""),"")</f>
        <v/>
      </c>
      <c r="AD1102" s="310">
        <f>IFERROR(_xlfn.MINIFS(Tabla135[Probabilidad residual],Tabla135[Id Riesgo],Tabla135[[#This Row],[Id Riesgo]]),"")</f>
        <v>0</v>
      </c>
      <c r="AE1102" s="310">
        <f>IFERROR(_xlfn.MINIFS(Tabla135[Impacto residual],Tabla135[Id Riesgo],Tabla135[[#This Row],[Id Riesgo]]),"")</f>
        <v>0</v>
      </c>
      <c r="AF1102" s="310" t="str" cm="1">
        <f t="array" ref="AF11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2" s="310" t="str" cm="1">
        <f t="array" ref="AG11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2" s="213"/>
      <c r="AJ1102" s="801">
        <f>_xlfn.MINIFS(Tabla135[Probabilidad residual],Tabla135[Id Riesgo],Tabla135[[#This Row],[Id Riesgo]])</f>
        <v>0</v>
      </c>
      <c r="AK1102" s="801">
        <f>_xlfn.MINIFS(Tabla135[Impacto residual],Tabla135[Id Riesgo],Tabla135[[#This Row],[Id Riesgo]])</f>
        <v>0</v>
      </c>
      <c r="AL1102" s="801" t="str" cm="1">
        <f t="array" ref="AL1102">IFERROR(_xlfn.IFS(AND(AJ1102&gt;=CONFIGURACIÓN!$BF$6,AJ1102&lt;=CONFIGURACIÓN!$BG$6),CONFIGURACIÓN!$BE$6,AND(AJ1102&gt;=CONFIGURACIÓN!$BF$7,AJ1102&lt;=CONFIGURACIÓN!$BG$7),CONFIGURACIÓN!$BE$7,AND(AJ1102&gt;=CONFIGURACIÓN!$BF$8,AJ1102&lt;=CONFIGURACIÓN!$BG$8),CONFIGURACIÓN!$BE$8,AND(AJ1102&gt;=CONFIGURACIÓN!$BF$9,AJ1102&lt;=CONFIGURACIÓN!$BG$9),CONFIGURACIÓN!$BE$9,AND(AJ1102&gt;=CONFIGURACIÓN!$BF$10,AJ1102&lt;=CONFIGURACIÓN!$BG$10),CONFIGURACIÓN!$BE$10),"")</f>
        <v/>
      </c>
      <c r="AM1102" s="801" t="str" cm="1">
        <f t="array" ref="AM1102">IFERROR(_xlfn.IFS(AND(AK1102&gt;=CONFIGURACIÓN!$BJ$6,AK1102&lt;=CONFIGURACIÓN!$BK$6),CONFIGURACIÓN!$BI$6,AND(AK1102&gt;=CONFIGURACIÓN!$BJ$7,AK1102&lt;=CONFIGURACIÓN!$BK$7),CONFIGURACIÓN!$BI$7,AND(AK1102&gt;=CONFIGURACIÓN!$BJ$8,AK1102&lt;=CONFIGURACIÓN!$BK$8),CONFIGURACIÓN!$BI$8,AND(AK1102&gt;=CONFIGURACIÓN!$BJ$9,AK1102&lt;=CONFIGURACIÓN!$BK$9),CONFIGURACIÓN!$BI$9,AND(AK1102&gt;=CONFIGURACIÓN!$BJ$10,AK1102&lt;=CONFIGURACIÓN!$BK$10),CONFIGURACIÓN!$BI$10),"")</f>
        <v/>
      </c>
      <c r="AN1102" s="213"/>
      <c r="AO1102" s="213"/>
      <c r="AP1102" s="213"/>
      <c r="AQ1102" s="213"/>
      <c r="AR1102" s="213"/>
      <c r="AS1102" s="213"/>
      <c r="AT1102" s="213"/>
      <c r="AU1102" s="213"/>
      <c r="AV1102" s="213"/>
      <c r="AW1102" s="213"/>
      <c r="AX1102" s="213"/>
      <c r="AY1102" s="213"/>
    </row>
    <row r="1103" spans="1:51" ht="14.6" x14ac:dyDescent="0.4">
      <c r="A1103" s="783" t="str">
        <f>Tabla135[[#This Row],[Id Riesgo]]</f>
        <v>RC110</v>
      </c>
      <c r="B1103" s="784" t="str">
        <f>Tabla135[[#This Row],[Riesgo]]</f>
        <v/>
      </c>
      <c r="C1103" s="776" t="b">
        <f>Tabla135[[#This Row],[Identificado en paso 1 y 2?]]</f>
        <v>0</v>
      </c>
      <c r="D1103" s="801" t="str">
        <f>_xlfn.XLOOKUP(Tabla135[[#This Row],[Id Riesgo]],Tabla13[Id Riesgo],Tabla13[Probabilidad],"",1)</f>
        <v/>
      </c>
      <c r="E1103" s="801" t="str">
        <f>IF(C1103=TRUE,_xlfn.XLOOKUP(Tabla135[[#This Row],[Id Riesgo]],Tabla13[Id Riesgo],Tabla13[Porcentaje Impacto],"",1),"")</f>
        <v/>
      </c>
      <c r="F1103" s="290" t="str">
        <f t="shared" ref="F1103:F1111" si="109">F1102</f>
        <v>RC110</v>
      </c>
      <c r="G1103" s="414" t="b">
        <f>_xlfn.XLOOKUP(F1103,Tabla13[Id Riesgo],Tabla13[Registro diligenciado],FALSE,1)</f>
        <v>0</v>
      </c>
      <c r="H1103" s="290" t="str">
        <f>IF(G1103,_xlfn.XLOOKUP(F1103,Tabla6[Id Riesgo],Tabla6[DESCRIPCIÓN DEL RIESGO],FALSE,1),"")</f>
        <v/>
      </c>
      <c r="I1103" s="327" t="str">
        <f>_xlfn.XLOOKUP(Tabla135[[#This Row],[Id Riesgo]],Tabla13[Id Riesgo],Tabla13[Probabilidad])</f>
        <v/>
      </c>
      <c r="J1103" s="327" t="str">
        <f>_xlfn.XLOOKUP(Tabla135[[#This Row],[Id Riesgo]],Tabla13[Id Riesgo],Tabla13[Porcentaje Impacto],"",1)</f>
        <v/>
      </c>
      <c r="K1103" s="311">
        <v>2</v>
      </c>
      <c r="L1103" s="314"/>
      <c r="M1103" s="314"/>
      <c r="N1103" s="314"/>
      <c r="O1103" s="295"/>
      <c r="P1103" s="314"/>
      <c r="Q1103" s="328" t="str">
        <f>_xlfn.TEXTJOIN(" ",TRUE,Tabla135[[#This Row],[Actividad - Acción ¿Qué?
Inicia con verbo]],Tabla135[[#This Row],[Complemento
(Observaciones o desviaciones)]])</f>
        <v/>
      </c>
      <c r="R1103" s="295"/>
      <c r="S1103" s="327" t="str">
        <f>_xlfn.XLOOKUP(Tabla135[[#This Row],[Tipo de control]],Tabla7[Tipo de control],Tabla7[Peso],"",1)</f>
        <v/>
      </c>
      <c r="T1103" s="290" t="str">
        <f>_xlfn.XLOOKUP(Tabla135[[#This Row],[Tipo de control]],Tabla7[Tipo de control],Tabla7[Afectación matriz],"",1)</f>
        <v/>
      </c>
      <c r="U1103" s="295"/>
      <c r="V1103" s="327" t="str">
        <f>_xlfn.XLOOKUP(Tabla135[[#This Row],[Implementación]],Tabla11[Implementación],Tabla11[Peso],"",1)</f>
        <v/>
      </c>
      <c r="W1103" s="295"/>
      <c r="X1103" s="295"/>
      <c r="Y1103" s="295"/>
      <c r="Z1103" s="295"/>
      <c r="AA1103" s="310" t="str">
        <f>IFERROR(Tabla135[[#This Row],[Peso del control]]+Tabla135[[#This Row],[Peso de la implementación]],"")</f>
        <v/>
      </c>
      <c r="AB1103" s="310" t="str" cm="1">
        <f t="array" ref="AB1103">IFERROR(IF(Tabla135[[#This Row],[Registro diligenciado]]=TRUE,_xlfn.IFS(AND(Tabla135[[#This Row],[No. de Control]]=1,Tabla135[[#This Row],[Desplazamiento en la Matriz]]="Probabilidad"),D1103-(D1103*Tabla135[[#This Row],[Valor del control]]),AND(Tabla135[[#This Row],[No. de Control]]&gt;1,Tabla135[[#This Row],[Desplazamiento en la Matriz]]="Probabilidad"),AB1102-(AB1102*Tabla135[[#This Row],[Valor del control]]),AND(Tabla135[[#This Row],[No. de Control]]=1,Tabla135[[#This Row],[Desplazamiento en la Matriz]]="Impacto"),D1103,AND(Tabla135[[#This Row],[No. de Control]]&gt;1,Tabla135[[#This Row],[Desplazamiento en la Matriz]]="Impacto"),AB1102),""),"")</f>
        <v/>
      </c>
      <c r="AC1103" s="310" t="str" cm="1">
        <f t="array" ref="AC1103">IFERROR(IF(Tabla135[[#This Row],[Registro diligenciado]]=TRUE,_xlfn.IFS(AND(Tabla135[[#This Row],[No. de Control]]=1,Tabla135[[#This Row],[Desplazamiento en la Matriz]]="Impacto"),E1103-(E1103*Tabla135[[#This Row],[Valor del control]]),AND(Tabla135[[#This Row],[No. de Control]]&gt;1,Tabla135[[#This Row],[Desplazamiento en la Matriz]]="Impacto"),AC1102-(AC1102*Tabla135[[#This Row],[Valor del control]]),AND(Tabla135[[#This Row],[No. de Control]]=1,Tabla135[[#This Row],[Desplazamiento en la Matriz]]="Probabilidad"),E1103,AND(Tabla135[[#This Row],[No. de Control]]&gt;1,Tabla135[[#This Row],[Desplazamiento en la Matriz]]="Probabilidad"),AC1102),""),"")</f>
        <v/>
      </c>
      <c r="AD1103" s="310">
        <f>IFERROR(_xlfn.MINIFS(Tabla135[Probabilidad residual],Tabla135[Id Riesgo],Tabla135[[#This Row],[Id Riesgo]]),"")</f>
        <v>0</v>
      </c>
      <c r="AE1103" s="310">
        <f>IFERROR(_xlfn.MINIFS(Tabla135[Impacto residual],Tabla135[Id Riesgo],Tabla135[[#This Row],[Id Riesgo]]),"")</f>
        <v>0</v>
      </c>
      <c r="AF1103" s="310" t="str" cm="1">
        <f t="array" ref="AF11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3" s="310" t="str" cm="1">
        <f t="array" ref="AG11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3" s="213"/>
      <c r="AJ1103" s="801">
        <f>_xlfn.MINIFS(Tabla135[Probabilidad residual],Tabla135[Id Riesgo],Tabla135[[#This Row],[Id Riesgo]])</f>
        <v>0</v>
      </c>
      <c r="AK1103" s="801">
        <f>_xlfn.MINIFS(Tabla135[Impacto residual],Tabla135[Id Riesgo],Tabla135[[#This Row],[Id Riesgo]])</f>
        <v>0</v>
      </c>
      <c r="AL1103" s="801"/>
      <c r="AM1103" s="801"/>
      <c r="AN1103" s="213"/>
      <c r="AO1103" s="213"/>
      <c r="AP1103" s="213"/>
      <c r="AQ1103" s="213"/>
      <c r="AR1103" s="213"/>
      <c r="AS1103" s="213"/>
      <c r="AT1103" s="213"/>
      <c r="AU1103" s="213"/>
      <c r="AV1103" s="213"/>
      <c r="AW1103" s="213"/>
      <c r="AX1103" s="213"/>
      <c r="AY1103" s="213"/>
    </row>
    <row r="1104" spans="1:51" ht="14.6" x14ac:dyDescent="0.4">
      <c r="A1104" s="783" t="str">
        <f>Tabla135[[#This Row],[Id Riesgo]]</f>
        <v>RC110</v>
      </c>
      <c r="B1104" s="784" t="str">
        <f>Tabla135[[#This Row],[Riesgo]]</f>
        <v/>
      </c>
      <c r="C1104" s="776" t="b">
        <f>Tabla135[[#This Row],[Identificado en paso 1 y 2?]]</f>
        <v>0</v>
      </c>
      <c r="D1104" s="801" t="str">
        <f>_xlfn.XLOOKUP(Tabla135[[#This Row],[Id Riesgo]],Tabla13[Id Riesgo],Tabla13[Probabilidad],"",1)</f>
        <v/>
      </c>
      <c r="E1104" s="801" t="str">
        <f>IF(C1104=TRUE,_xlfn.XLOOKUP(Tabla135[[#This Row],[Id Riesgo]],Tabla13[Id Riesgo],Tabla13[Porcentaje Impacto],"",1),"")</f>
        <v/>
      </c>
      <c r="F1104" s="290" t="str">
        <f t="shared" si="109"/>
        <v>RC110</v>
      </c>
      <c r="G1104" s="414" t="b">
        <f>_xlfn.XLOOKUP(F1104,Tabla13[Id Riesgo],Tabla13[Registro diligenciado],FALSE,1)</f>
        <v>0</v>
      </c>
      <c r="H1104" s="290" t="str">
        <f>IF(G1104,_xlfn.XLOOKUP(F1104,Tabla6[Id Riesgo],Tabla6[DESCRIPCIÓN DEL RIESGO],FALSE,1),"")</f>
        <v/>
      </c>
      <c r="I1104" s="327" t="str">
        <f>_xlfn.XLOOKUP(Tabla135[[#This Row],[Id Riesgo]],Tabla13[Id Riesgo],Tabla13[Probabilidad])</f>
        <v/>
      </c>
      <c r="J1104" s="327" t="str">
        <f>_xlfn.XLOOKUP(Tabla135[[#This Row],[Id Riesgo]],Tabla13[Id Riesgo],Tabla13[Porcentaje Impacto],"",1)</f>
        <v/>
      </c>
      <c r="K1104" s="311">
        <v>3</v>
      </c>
      <c r="L1104" s="314"/>
      <c r="M1104" s="314"/>
      <c r="N1104" s="314"/>
      <c r="O1104" s="295"/>
      <c r="P1104" s="314"/>
      <c r="Q1104" s="328" t="str">
        <f>_xlfn.TEXTJOIN(" ",TRUE,Tabla135[[#This Row],[Actividad - Acción ¿Qué?
Inicia con verbo]],Tabla135[[#This Row],[Complemento
(Observaciones o desviaciones)]])</f>
        <v/>
      </c>
      <c r="R1104" s="295"/>
      <c r="S1104" s="327" t="str">
        <f>_xlfn.XLOOKUP(Tabla135[[#This Row],[Tipo de control]],Tabla7[Tipo de control],Tabla7[Peso],"",1)</f>
        <v/>
      </c>
      <c r="T1104" s="290" t="str">
        <f>_xlfn.XLOOKUP(Tabla135[[#This Row],[Tipo de control]],Tabla7[Tipo de control],Tabla7[Afectación matriz],"",1)</f>
        <v/>
      </c>
      <c r="U1104" s="295"/>
      <c r="V1104" s="327" t="str">
        <f>_xlfn.XLOOKUP(Tabla135[[#This Row],[Implementación]],Tabla11[Implementación],Tabla11[Peso],"",1)</f>
        <v/>
      </c>
      <c r="W1104" s="295"/>
      <c r="X1104" s="295"/>
      <c r="Y1104" s="295"/>
      <c r="Z1104" s="295"/>
      <c r="AA1104" s="310" t="str">
        <f>IFERROR(Tabla135[[#This Row],[Peso del control]]+Tabla135[[#This Row],[Peso de la implementación]],"")</f>
        <v/>
      </c>
      <c r="AB1104" s="310" t="str" cm="1">
        <f t="array" ref="AB1104">IFERROR(IF(Tabla135[[#This Row],[Registro diligenciado]]=TRUE,_xlfn.IFS(AND(Tabla135[[#This Row],[No. de Control]]=1,Tabla135[[#This Row],[Desplazamiento en la Matriz]]="Probabilidad"),D1104-(D1104*Tabla135[[#This Row],[Valor del control]]),AND(Tabla135[[#This Row],[No. de Control]]&gt;1,Tabla135[[#This Row],[Desplazamiento en la Matriz]]="Probabilidad"),AB1103-(AB1103*Tabla135[[#This Row],[Valor del control]]),AND(Tabla135[[#This Row],[No. de Control]]=1,Tabla135[[#This Row],[Desplazamiento en la Matriz]]="Impacto"),D1104,AND(Tabla135[[#This Row],[No. de Control]]&gt;1,Tabla135[[#This Row],[Desplazamiento en la Matriz]]="Impacto"),AB1103),""),"")</f>
        <v/>
      </c>
      <c r="AC1104" s="310" t="str" cm="1">
        <f t="array" ref="AC1104">IFERROR(IF(Tabla135[[#This Row],[Registro diligenciado]]=TRUE,_xlfn.IFS(AND(Tabla135[[#This Row],[No. de Control]]=1,Tabla135[[#This Row],[Desplazamiento en la Matriz]]="Impacto"),E1104-(E1104*Tabla135[[#This Row],[Valor del control]]),AND(Tabla135[[#This Row],[No. de Control]]&gt;1,Tabla135[[#This Row],[Desplazamiento en la Matriz]]="Impacto"),AC1103-(AC1103*Tabla135[[#This Row],[Valor del control]]),AND(Tabla135[[#This Row],[No. de Control]]=1,Tabla135[[#This Row],[Desplazamiento en la Matriz]]="Probabilidad"),E1104,AND(Tabla135[[#This Row],[No. de Control]]&gt;1,Tabla135[[#This Row],[Desplazamiento en la Matriz]]="Probabilidad"),AC1103),""),"")</f>
        <v/>
      </c>
      <c r="AD1104" s="310">
        <f>IFERROR(_xlfn.MINIFS(Tabla135[Probabilidad residual],Tabla135[Id Riesgo],Tabla135[[#This Row],[Id Riesgo]]),"")</f>
        <v>0</v>
      </c>
      <c r="AE1104" s="310">
        <f>IFERROR(_xlfn.MINIFS(Tabla135[Impacto residual],Tabla135[Id Riesgo],Tabla135[[#This Row],[Id Riesgo]]),"")</f>
        <v>0</v>
      </c>
      <c r="AF1104" s="310" t="str" cm="1">
        <f t="array" ref="AF11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4" s="310" t="str" cm="1">
        <f t="array" ref="AG11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4" s="213"/>
      <c r="AJ1104" s="801">
        <f>_xlfn.MINIFS(Tabla135[Probabilidad residual],Tabla135[Id Riesgo],Tabla135[[#This Row],[Id Riesgo]])</f>
        <v>0</v>
      </c>
      <c r="AK1104" s="801">
        <f>_xlfn.MINIFS(Tabla135[Impacto residual],Tabla135[Id Riesgo],Tabla135[[#This Row],[Id Riesgo]])</f>
        <v>0</v>
      </c>
      <c r="AL1104" s="801"/>
      <c r="AM1104" s="801"/>
      <c r="AN1104" s="213"/>
      <c r="AO1104" s="213"/>
      <c r="AP1104" s="213"/>
      <c r="AQ1104" s="213"/>
      <c r="AR1104" s="213"/>
      <c r="AS1104" s="213"/>
      <c r="AT1104" s="213"/>
      <c r="AU1104" s="213"/>
      <c r="AV1104" s="213"/>
      <c r="AW1104" s="213"/>
      <c r="AX1104" s="213"/>
      <c r="AY1104" s="213"/>
    </row>
    <row r="1105" spans="1:51" ht="14.6" x14ac:dyDescent="0.4">
      <c r="A1105" s="783" t="str">
        <f>Tabla135[[#This Row],[Id Riesgo]]</f>
        <v>RC110</v>
      </c>
      <c r="B1105" s="784" t="str">
        <f>Tabla135[[#This Row],[Riesgo]]</f>
        <v/>
      </c>
      <c r="C1105" s="776" t="b">
        <f>Tabla135[[#This Row],[Identificado en paso 1 y 2?]]</f>
        <v>0</v>
      </c>
      <c r="D1105" s="801" t="str">
        <f>_xlfn.XLOOKUP(Tabla135[[#This Row],[Id Riesgo]],Tabla13[Id Riesgo],Tabla13[Probabilidad],"",1)</f>
        <v/>
      </c>
      <c r="E1105" s="801" t="str">
        <f>IF(C1105=TRUE,_xlfn.XLOOKUP(Tabla135[[#This Row],[Id Riesgo]],Tabla13[Id Riesgo],Tabla13[Porcentaje Impacto],"",1),"")</f>
        <v/>
      </c>
      <c r="F1105" s="290" t="str">
        <f t="shared" si="109"/>
        <v>RC110</v>
      </c>
      <c r="G1105" s="414" t="b">
        <f>_xlfn.XLOOKUP(F1105,Tabla13[Id Riesgo],Tabla13[Registro diligenciado],FALSE,1)</f>
        <v>0</v>
      </c>
      <c r="H1105" s="290" t="str">
        <f>IF(G1105,_xlfn.XLOOKUP(F1105,Tabla6[Id Riesgo],Tabla6[DESCRIPCIÓN DEL RIESGO],FALSE,1),"")</f>
        <v/>
      </c>
      <c r="I1105" s="327" t="str">
        <f>_xlfn.XLOOKUP(Tabla135[[#This Row],[Id Riesgo]],Tabla13[Id Riesgo],Tabla13[Probabilidad])</f>
        <v/>
      </c>
      <c r="J1105" s="327" t="str">
        <f>_xlfn.XLOOKUP(Tabla135[[#This Row],[Id Riesgo]],Tabla13[Id Riesgo],Tabla13[Porcentaje Impacto],"",1)</f>
        <v/>
      </c>
      <c r="K1105" s="311">
        <v>4</v>
      </c>
      <c r="L1105" s="314"/>
      <c r="M1105" s="314"/>
      <c r="N1105" s="314"/>
      <c r="O1105" s="295"/>
      <c r="P1105" s="314"/>
      <c r="Q1105" s="328" t="str">
        <f>_xlfn.TEXTJOIN(" ",TRUE,Tabla135[[#This Row],[Actividad - Acción ¿Qué?
Inicia con verbo]],Tabla135[[#This Row],[Complemento
(Observaciones o desviaciones)]])</f>
        <v/>
      </c>
      <c r="R1105" s="295"/>
      <c r="S1105" s="327" t="str">
        <f>_xlfn.XLOOKUP(Tabla135[[#This Row],[Tipo de control]],Tabla7[Tipo de control],Tabla7[Peso],"",1)</f>
        <v/>
      </c>
      <c r="T1105" s="290" t="str">
        <f>_xlfn.XLOOKUP(Tabla135[[#This Row],[Tipo de control]],Tabla7[Tipo de control],Tabla7[Afectación matriz],"",1)</f>
        <v/>
      </c>
      <c r="U1105" s="295"/>
      <c r="V1105" s="327" t="str">
        <f>_xlfn.XLOOKUP(Tabla135[[#This Row],[Implementación]],Tabla11[Implementación],Tabla11[Peso],"",1)</f>
        <v/>
      </c>
      <c r="W1105" s="295"/>
      <c r="X1105" s="295"/>
      <c r="Y1105" s="295"/>
      <c r="Z1105" s="295"/>
      <c r="AA1105" s="310" t="str">
        <f>IFERROR(Tabla135[[#This Row],[Peso del control]]+Tabla135[[#This Row],[Peso de la implementación]],"")</f>
        <v/>
      </c>
      <c r="AB1105" s="310" t="str" cm="1">
        <f t="array" ref="AB1105">IFERROR(IF(Tabla135[[#This Row],[Registro diligenciado]]=TRUE,_xlfn.IFS(AND(Tabla135[[#This Row],[No. de Control]]=1,Tabla135[[#This Row],[Desplazamiento en la Matriz]]="Probabilidad"),D1105-(D1105*Tabla135[[#This Row],[Valor del control]]),AND(Tabla135[[#This Row],[No. de Control]]&gt;1,Tabla135[[#This Row],[Desplazamiento en la Matriz]]="Probabilidad"),AB1104-(AB1104*Tabla135[[#This Row],[Valor del control]]),AND(Tabla135[[#This Row],[No. de Control]]=1,Tabla135[[#This Row],[Desplazamiento en la Matriz]]="Impacto"),D1105,AND(Tabla135[[#This Row],[No. de Control]]&gt;1,Tabla135[[#This Row],[Desplazamiento en la Matriz]]="Impacto"),AB1104),""),"")</f>
        <v/>
      </c>
      <c r="AC1105" s="310" t="str" cm="1">
        <f t="array" ref="AC1105">IFERROR(IF(Tabla135[[#This Row],[Registro diligenciado]]=TRUE,_xlfn.IFS(AND(Tabla135[[#This Row],[No. de Control]]=1,Tabla135[[#This Row],[Desplazamiento en la Matriz]]="Impacto"),E1105-(E1105*Tabla135[[#This Row],[Valor del control]]),AND(Tabla135[[#This Row],[No. de Control]]&gt;1,Tabla135[[#This Row],[Desplazamiento en la Matriz]]="Impacto"),AC1104-(AC1104*Tabla135[[#This Row],[Valor del control]]),AND(Tabla135[[#This Row],[No. de Control]]=1,Tabla135[[#This Row],[Desplazamiento en la Matriz]]="Probabilidad"),E1105,AND(Tabla135[[#This Row],[No. de Control]]&gt;1,Tabla135[[#This Row],[Desplazamiento en la Matriz]]="Probabilidad"),AC1104),""),"")</f>
        <v/>
      </c>
      <c r="AD1105" s="310">
        <f>IFERROR(_xlfn.MINIFS(Tabla135[Probabilidad residual],Tabla135[Id Riesgo],Tabla135[[#This Row],[Id Riesgo]]),"")</f>
        <v>0</v>
      </c>
      <c r="AE1105" s="310">
        <f>IFERROR(_xlfn.MINIFS(Tabla135[Impacto residual],Tabla135[Id Riesgo],Tabla135[[#This Row],[Id Riesgo]]),"")</f>
        <v>0</v>
      </c>
      <c r="AF1105" s="310" t="str" cm="1">
        <f t="array" ref="AF11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5" s="310" t="str" cm="1">
        <f t="array" ref="AG11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5" s="213"/>
      <c r="AJ1105" s="801">
        <f>_xlfn.MINIFS(Tabla135[Probabilidad residual],Tabla135[Id Riesgo],Tabla135[[#This Row],[Id Riesgo]])</f>
        <v>0</v>
      </c>
      <c r="AK1105" s="801">
        <f>_xlfn.MINIFS(Tabla135[Impacto residual],Tabla135[Id Riesgo],Tabla135[[#This Row],[Id Riesgo]])</f>
        <v>0</v>
      </c>
      <c r="AL1105" s="801"/>
      <c r="AM1105" s="801"/>
      <c r="AN1105" s="213"/>
      <c r="AO1105" s="213"/>
      <c r="AP1105" s="213"/>
      <c r="AQ1105" s="213"/>
      <c r="AR1105" s="213"/>
      <c r="AS1105" s="213"/>
      <c r="AT1105" s="213"/>
      <c r="AU1105" s="213"/>
      <c r="AV1105" s="213"/>
      <c r="AW1105" s="213"/>
      <c r="AX1105" s="213"/>
      <c r="AY1105" s="213"/>
    </row>
    <row r="1106" spans="1:51" ht="14.6" x14ac:dyDescent="0.4">
      <c r="A1106" s="783" t="str">
        <f>Tabla135[[#This Row],[Id Riesgo]]</f>
        <v>RC110</v>
      </c>
      <c r="B1106" s="784" t="str">
        <f>Tabla135[[#This Row],[Riesgo]]</f>
        <v/>
      </c>
      <c r="C1106" s="776" t="b">
        <f>Tabla135[[#This Row],[Identificado en paso 1 y 2?]]</f>
        <v>0</v>
      </c>
      <c r="D1106" s="801" t="str">
        <f>_xlfn.XLOOKUP(Tabla135[[#This Row],[Id Riesgo]],Tabla13[Id Riesgo],Tabla13[Probabilidad],"",1)</f>
        <v/>
      </c>
      <c r="E1106" s="801" t="str">
        <f>IF(C1106=TRUE,_xlfn.XLOOKUP(Tabla135[[#This Row],[Id Riesgo]],Tabla13[Id Riesgo],Tabla13[Porcentaje Impacto],"",1),"")</f>
        <v/>
      </c>
      <c r="F1106" s="290" t="str">
        <f t="shared" si="109"/>
        <v>RC110</v>
      </c>
      <c r="G1106" s="414" t="b">
        <f>_xlfn.XLOOKUP(F1106,Tabla13[Id Riesgo],Tabla13[Registro diligenciado],FALSE,1)</f>
        <v>0</v>
      </c>
      <c r="H1106" s="290" t="str">
        <f>IF(G1106,_xlfn.XLOOKUP(F1106,Tabla6[Id Riesgo],Tabla6[DESCRIPCIÓN DEL RIESGO],FALSE,1),"")</f>
        <v/>
      </c>
      <c r="I1106" s="327" t="str">
        <f>_xlfn.XLOOKUP(Tabla135[[#This Row],[Id Riesgo]],Tabla13[Id Riesgo],Tabla13[Probabilidad])</f>
        <v/>
      </c>
      <c r="J1106" s="327" t="str">
        <f>_xlfn.XLOOKUP(Tabla135[[#This Row],[Id Riesgo]],Tabla13[Id Riesgo],Tabla13[Porcentaje Impacto],"",1)</f>
        <v/>
      </c>
      <c r="K1106" s="311">
        <v>5</v>
      </c>
      <c r="L1106" s="314"/>
      <c r="M1106" s="314"/>
      <c r="N1106" s="314"/>
      <c r="O1106" s="295"/>
      <c r="P1106" s="314"/>
      <c r="Q1106" s="328" t="str">
        <f>_xlfn.TEXTJOIN(" ",TRUE,Tabla135[[#This Row],[Actividad - Acción ¿Qué?
Inicia con verbo]],Tabla135[[#This Row],[Complemento
(Observaciones o desviaciones)]])</f>
        <v/>
      </c>
      <c r="R1106" s="295"/>
      <c r="S1106" s="327" t="str">
        <f>_xlfn.XLOOKUP(Tabla135[[#This Row],[Tipo de control]],Tabla7[Tipo de control],Tabla7[Peso],"",1)</f>
        <v/>
      </c>
      <c r="T1106" s="290" t="str">
        <f>_xlfn.XLOOKUP(Tabla135[[#This Row],[Tipo de control]],Tabla7[Tipo de control],Tabla7[Afectación matriz],"",1)</f>
        <v/>
      </c>
      <c r="U1106" s="295"/>
      <c r="V1106" s="327" t="str">
        <f>_xlfn.XLOOKUP(Tabla135[[#This Row],[Implementación]],Tabla11[Implementación],Tabla11[Peso],"",1)</f>
        <v/>
      </c>
      <c r="W1106" s="295"/>
      <c r="X1106" s="295"/>
      <c r="Y1106" s="295"/>
      <c r="Z1106" s="295"/>
      <c r="AA1106" s="310" t="str">
        <f>IFERROR(Tabla135[[#This Row],[Peso del control]]+Tabla135[[#This Row],[Peso de la implementación]],"")</f>
        <v/>
      </c>
      <c r="AB1106" s="310" t="str" cm="1">
        <f t="array" ref="AB1106">IFERROR(IF(Tabla135[[#This Row],[Registro diligenciado]]=TRUE,_xlfn.IFS(AND(Tabla135[[#This Row],[No. de Control]]=1,Tabla135[[#This Row],[Desplazamiento en la Matriz]]="Probabilidad"),D1106-(D1106*Tabla135[[#This Row],[Valor del control]]),AND(Tabla135[[#This Row],[No. de Control]]&gt;1,Tabla135[[#This Row],[Desplazamiento en la Matriz]]="Probabilidad"),AB1105-(AB1105*Tabla135[[#This Row],[Valor del control]]),AND(Tabla135[[#This Row],[No. de Control]]=1,Tabla135[[#This Row],[Desplazamiento en la Matriz]]="Impacto"),D1106,AND(Tabla135[[#This Row],[No. de Control]]&gt;1,Tabla135[[#This Row],[Desplazamiento en la Matriz]]="Impacto"),AB1105),""),"")</f>
        <v/>
      </c>
      <c r="AC1106" s="310" t="str" cm="1">
        <f t="array" ref="AC1106">IFERROR(IF(Tabla135[[#This Row],[Registro diligenciado]]=TRUE,_xlfn.IFS(AND(Tabla135[[#This Row],[No. de Control]]=1,Tabla135[[#This Row],[Desplazamiento en la Matriz]]="Impacto"),E1106-(E1106*Tabla135[[#This Row],[Valor del control]]),AND(Tabla135[[#This Row],[No. de Control]]&gt;1,Tabla135[[#This Row],[Desplazamiento en la Matriz]]="Impacto"),AC1105-(AC1105*Tabla135[[#This Row],[Valor del control]]),AND(Tabla135[[#This Row],[No. de Control]]=1,Tabla135[[#This Row],[Desplazamiento en la Matriz]]="Probabilidad"),E1106,AND(Tabla135[[#This Row],[No. de Control]]&gt;1,Tabla135[[#This Row],[Desplazamiento en la Matriz]]="Probabilidad"),AC1105),""),"")</f>
        <v/>
      </c>
      <c r="AD1106" s="310">
        <f>IFERROR(_xlfn.MINIFS(Tabla135[Probabilidad residual],Tabla135[Id Riesgo],Tabla135[[#This Row],[Id Riesgo]]),"")</f>
        <v>0</v>
      </c>
      <c r="AE1106" s="310">
        <f>IFERROR(_xlfn.MINIFS(Tabla135[Impacto residual],Tabla135[Id Riesgo],Tabla135[[#This Row],[Id Riesgo]]),"")</f>
        <v>0</v>
      </c>
      <c r="AF1106" s="310" t="str" cm="1">
        <f t="array" ref="AF11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6" s="310" t="str" cm="1">
        <f t="array" ref="AG11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6" s="213"/>
      <c r="AJ1106" s="801">
        <f>_xlfn.MINIFS(Tabla135[Probabilidad residual],Tabla135[Id Riesgo],Tabla135[[#This Row],[Id Riesgo]])</f>
        <v>0</v>
      </c>
      <c r="AK1106" s="801">
        <f>_xlfn.MINIFS(Tabla135[Impacto residual],Tabla135[Id Riesgo],Tabla135[[#This Row],[Id Riesgo]])</f>
        <v>0</v>
      </c>
      <c r="AL1106" s="801"/>
      <c r="AM1106" s="801"/>
      <c r="AN1106" s="213"/>
      <c r="AO1106" s="213"/>
      <c r="AP1106" s="213"/>
      <c r="AQ1106" s="213"/>
      <c r="AR1106" s="213"/>
      <c r="AS1106" s="213"/>
      <c r="AT1106" s="213"/>
      <c r="AU1106" s="213"/>
      <c r="AV1106" s="213"/>
      <c r="AW1106" s="213"/>
      <c r="AX1106" s="213"/>
      <c r="AY1106" s="213"/>
    </row>
    <row r="1107" spans="1:51" ht="14.6" x14ac:dyDescent="0.4">
      <c r="A1107" s="783" t="str">
        <f>Tabla135[[#This Row],[Id Riesgo]]</f>
        <v>RC110</v>
      </c>
      <c r="B1107" s="784" t="str">
        <f>Tabla135[[#This Row],[Riesgo]]</f>
        <v/>
      </c>
      <c r="C1107" s="776" t="b">
        <f>Tabla135[[#This Row],[Identificado en paso 1 y 2?]]</f>
        <v>0</v>
      </c>
      <c r="D1107" s="801" t="str">
        <f>_xlfn.XLOOKUP(Tabla135[[#This Row],[Id Riesgo]],Tabla13[Id Riesgo],Tabla13[Probabilidad],"",1)</f>
        <v/>
      </c>
      <c r="E1107" s="801" t="str">
        <f>IF(C1107=TRUE,_xlfn.XLOOKUP(Tabla135[[#This Row],[Id Riesgo]],Tabla13[Id Riesgo],Tabla13[Porcentaje Impacto],"",1),"")</f>
        <v/>
      </c>
      <c r="F1107" s="290" t="str">
        <f t="shared" si="109"/>
        <v>RC110</v>
      </c>
      <c r="G1107" s="414" t="b">
        <f>_xlfn.XLOOKUP(F1107,Tabla13[Id Riesgo],Tabla13[Registro diligenciado],FALSE,1)</f>
        <v>0</v>
      </c>
      <c r="H1107" s="290" t="str">
        <f>IF(G1107,_xlfn.XLOOKUP(F1107,Tabla6[Id Riesgo],Tabla6[DESCRIPCIÓN DEL RIESGO],FALSE,1),"")</f>
        <v/>
      </c>
      <c r="I1107" s="327" t="str">
        <f>_xlfn.XLOOKUP(Tabla135[[#This Row],[Id Riesgo]],Tabla13[Id Riesgo],Tabla13[Probabilidad])</f>
        <v/>
      </c>
      <c r="J1107" s="327" t="str">
        <f>_xlfn.XLOOKUP(Tabla135[[#This Row],[Id Riesgo]],Tabla13[Id Riesgo],Tabla13[Porcentaje Impacto],"",1)</f>
        <v/>
      </c>
      <c r="K1107" s="311">
        <v>6</v>
      </c>
      <c r="L1107" s="314"/>
      <c r="M1107" s="314"/>
      <c r="N1107" s="314"/>
      <c r="O1107" s="295"/>
      <c r="P1107" s="314"/>
      <c r="Q1107" s="328" t="str">
        <f>_xlfn.TEXTJOIN(" ",TRUE,Tabla135[[#This Row],[Actividad - Acción ¿Qué?
Inicia con verbo]],Tabla135[[#This Row],[Complemento
(Observaciones o desviaciones)]])</f>
        <v/>
      </c>
      <c r="R1107" s="295"/>
      <c r="S1107" s="327" t="str">
        <f>_xlfn.XLOOKUP(Tabla135[[#This Row],[Tipo de control]],Tabla7[Tipo de control],Tabla7[Peso],"",1)</f>
        <v/>
      </c>
      <c r="T1107" s="290" t="str">
        <f>_xlfn.XLOOKUP(Tabla135[[#This Row],[Tipo de control]],Tabla7[Tipo de control],Tabla7[Afectación matriz],"",1)</f>
        <v/>
      </c>
      <c r="U1107" s="295"/>
      <c r="V1107" s="327" t="str">
        <f>_xlfn.XLOOKUP(Tabla135[[#This Row],[Implementación]],Tabla11[Implementación],Tabla11[Peso],"",1)</f>
        <v/>
      </c>
      <c r="W1107" s="295"/>
      <c r="X1107" s="295"/>
      <c r="Y1107" s="295"/>
      <c r="Z1107" s="295"/>
      <c r="AA1107" s="310" t="str">
        <f>IFERROR(Tabla135[[#This Row],[Peso del control]]+Tabla135[[#This Row],[Peso de la implementación]],"")</f>
        <v/>
      </c>
      <c r="AB1107" s="310" t="str" cm="1">
        <f t="array" ref="AB1107">IFERROR(IF(Tabla135[[#This Row],[Registro diligenciado]]=TRUE,_xlfn.IFS(AND(Tabla135[[#This Row],[No. de Control]]=1,Tabla135[[#This Row],[Desplazamiento en la Matriz]]="Probabilidad"),D1107-(D1107*Tabla135[[#This Row],[Valor del control]]),AND(Tabla135[[#This Row],[No. de Control]]&gt;1,Tabla135[[#This Row],[Desplazamiento en la Matriz]]="Probabilidad"),AB1106-(AB1106*Tabla135[[#This Row],[Valor del control]]),AND(Tabla135[[#This Row],[No. de Control]]=1,Tabla135[[#This Row],[Desplazamiento en la Matriz]]="Impacto"),D1107,AND(Tabla135[[#This Row],[No. de Control]]&gt;1,Tabla135[[#This Row],[Desplazamiento en la Matriz]]="Impacto"),AB1106),""),"")</f>
        <v/>
      </c>
      <c r="AC1107" s="310" t="str" cm="1">
        <f t="array" ref="AC1107">IFERROR(IF(Tabla135[[#This Row],[Registro diligenciado]]=TRUE,_xlfn.IFS(AND(Tabla135[[#This Row],[No. de Control]]=1,Tabla135[[#This Row],[Desplazamiento en la Matriz]]="Impacto"),E1107-(E1107*Tabla135[[#This Row],[Valor del control]]),AND(Tabla135[[#This Row],[No. de Control]]&gt;1,Tabla135[[#This Row],[Desplazamiento en la Matriz]]="Impacto"),AC1106-(AC1106*Tabla135[[#This Row],[Valor del control]]),AND(Tabla135[[#This Row],[No. de Control]]=1,Tabla135[[#This Row],[Desplazamiento en la Matriz]]="Probabilidad"),E1107,AND(Tabla135[[#This Row],[No. de Control]]&gt;1,Tabla135[[#This Row],[Desplazamiento en la Matriz]]="Probabilidad"),AC1106),""),"")</f>
        <v/>
      </c>
      <c r="AD1107" s="310">
        <f>IFERROR(_xlfn.MINIFS(Tabla135[Probabilidad residual],Tabla135[Id Riesgo],Tabla135[[#This Row],[Id Riesgo]]),"")</f>
        <v>0</v>
      </c>
      <c r="AE1107" s="310">
        <f>IFERROR(_xlfn.MINIFS(Tabla135[Impacto residual],Tabla135[Id Riesgo],Tabla135[[#This Row],[Id Riesgo]]),"")</f>
        <v>0</v>
      </c>
      <c r="AF1107" s="310" t="str" cm="1">
        <f t="array" ref="AF11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7" s="310" t="str" cm="1">
        <f t="array" ref="AG11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7" s="213"/>
      <c r="AJ1107" s="801">
        <f>_xlfn.MINIFS(Tabla135[Probabilidad residual],Tabla135[Id Riesgo],Tabla135[[#This Row],[Id Riesgo]])</f>
        <v>0</v>
      </c>
      <c r="AK1107" s="801">
        <f>_xlfn.MINIFS(Tabla135[Impacto residual],Tabla135[Id Riesgo],Tabla135[[#This Row],[Id Riesgo]])</f>
        <v>0</v>
      </c>
      <c r="AL1107" s="801"/>
      <c r="AM1107" s="801"/>
      <c r="AN1107" s="213"/>
      <c r="AO1107" s="213"/>
      <c r="AP1107" s="213"/>
      <c r="AQ1107" s="213"/>
      <c r="AR1107" s="213"/>
      <c r="AS1107" s="213"/>
      <c r="AT1107" s="213"/>
      <c r="AU1107" s="213"/>
      <c r="AV1107" s="213"/>
      <c r="AW1107" s="213"/>
      <c r="AX1107" s="213"/>
      <c r="AY1107" s="213"/>
    </row>
    <row r="1108" spans="1:51" ht="14.6" x14ac:dyDescent="0.4">
      <c r="A1108" s="783" t="str">
        <f>Tabla135[[#This Row],[Id Riesgo]]</f>
        <v>RC110</v>
      </c>
      <c r="B1108" s="784" t="str">
        <f>Tabla135[[#This Row],[Riesgo]]</f>
        <v/>
      </c>
      <c r="C1108" s="776" t="b">
        <f>Tabla135[[#This Row],[Identificado en paso 1 y 2?]]</f>
        <v>0</v>
      </c>
      <c r="D1108" s="801" t="str">
        <f>_xlfn.XLOOKUP(Tabla135[[#This Row],[Id Riesgo]],Tabla13[Id Riesgo],Tabla13[Probabilidad],"",1)</f>
        <v/>
      </c>
      <c r="E1108" s="801" t="str">
        <f>IF(C1108=TRUE,_xlfn.XLOOKUP(Tabla135[[#This Row],[Id Riesgo]],Tabla13[Id Riesgo],Tabla13[Porcentaje Impacto],"",1),"")</f>
        <v/>
      </c>
      <c r="F1108" s="290" t="str">
        <f t="shared" si="109"/>
        <v>RC110</v>
      </c>
      <c r="G1108" s="414" t="b">
        <f>_xlfn.XLOOKUP(F1108,Tabla13[Id Riesgo],Tabla13[Registro diligenciado],FALSE,1)</f>
        <v>0</v>
      </c>
      <c r="H1108" s="290" t="str">
        <f>IF(G1108,_xlfn.XLOOKUP(F1108,Tabla6[Id Riesgo],Tabla6[DESCRIPCIÓN DEL RIESGO],FALSE,1),"")</f>
        <v/>
      </c>
      <c r="I1108" s="327" t="str">
        <f>_xlfn.XLOOKUP(Tabla135[[#This Row],[Id Riesgo]],Tabla13[Id Riesgo],Tabla13[Probabilidad])</f>
        <v/>
      </c>
      <c r="J1108" s="327" t="str">
        <f>_xlfn.XLOOKUP(Tabla135[[#This Row],[Id Riesgo]],Tabla13[Id Riesgo],Tabla13[Porcentaje Impacto],"",1)</f>
        <v/>
      </c>
      <c r="K1108" s="311">
        <v>7</v>
      </c>
      <c r="L1108" s="314"/>
      <c r="M1108" s="314"/>
      <c r="N1108" s="314"/>
      <c r="O1108" s="295"/>
      <c r="P1108" s="314"/>
      <c r="Q1108" s="328" t="str">
        <f>_xlfn.TEXTJOIN(" ",TRUE,Tabla135[[#This Row],[Actividad - Acción ¿Qué?
Inicia con verbo]],Tabla135[[#This Row],[Complemento
(Observaciones o desviaciones)]])</f>
        <v/>
      </c>
      <c r="R1108" s="295"/>
      <c r="S1108" s="327" t="str">
        <f>_xlfn.XLOOKUP(Tabla135[[#This Row],[Tipo de control]],Tabla7[Tipo de control],Tabla7[Peso],"",1)</f>
        <v/>
      </c>
      <c r="T1108" s="290" t="str">
        <f>_xlfn.XLOOKUP(Tabla135[[#This Row],[Tipo de control]],Tabla7[Tipo de control],Tabla7[Afectación matriz],"",1)</f>
        <v/>
      </c>
      <c r="U1108" s="295"/>
      <c r="V1108" s="327" t="str">
        <f>_xlfn.XLOOKUP(Tabla135[[#This Row],[Implementación]],Tabla11[Implementación],Tabla11[Peso],"",1)</f>
        <v/>
      </c>
      <c r="W1108" s="295"/>
      <c r="X1108" s="295"/>
      <c r="Y1108" s="295"/>
      <c r="Z1108" s="295"/>
      <c r="AA1108" s="310" t="str">
        <f>IFERROR(Tabla135[[#This Row],[Peso del control]]+Tabla135[[#This Row],[Peso de la implementación]],"")</f>
        <v/>
      </c>
      <c r="AB1108" s="310" t="str" cm="1">
        <f t="array" ref="AB1108">IFERROR(IF(Tabla135[[#This Row],[Registro diligenciado]]=TRUE,_xlfn.IFS(AND(Tabla135[[#This Row],[No. de Control]]=1,Tabla135[[#This Row],[Desplazamiento en la Matriz]]="Probabilidad"),D1108-(D1108*Tabla135[[#This Row],[Valor del control]]),AND(Tabla135[[#This Row],[No. de Control]]&gt;1,Tabla135[[#This Row],[Desplazamiento en la Matriz]]="Probabilidad"),AB1107-(AB1107*Tabla135[[#This Row],[Valor del control]]),AND(Tabla135[[#This Row],[No. de Control]]=1,Tabla135[[#This Row],[Desplazamiento en la Matriz]]="Impacto"),D1108,AND(Tabla135[[#This Row],[No. de Control]]&gt;1,Tabla135[[#This Row],[Desplazamiento en la Matriz]]="Impacto"),AB1107),""),"")</f>
        <v/>
      </c>
      <c r="AC1108" s="310" t="str" cm="1">
        <f t="array" ref="AC1108">IFERROR(IF(Tabla135[[#This Row],[Registro diligenciado]]=TRUE,_xlfn.IFS(AND(Tabla135[[#This Row],[No. de Control]]=1,Tabla135[[#This Row],[Desplazamiento en la Matriz]]="Impacto"),E1108-(E1108*Tabla135[[#This Row],[Valor del control]]),AND(Tabla135[[#This Row],[No. de Control]]&gt;1,Tabla135[[#This Row],[Desplazamiento en la Matriz]]="Impacto"),AC1107-(AC1107*Tabla135[[#This Row],[Valor del control]]),AND(Tabla135[[#This Row],[No. de Control]]=1,Tabla135[[#This Row],[Desplazamiento en la Matriz]]="Probabilidad"),E1108,AND(Tabla135[[#This Row],[No. de Control]]&gt;1,Tabla135[[#This Row],[Desplazamiento en la Matriz]]="Probabilidad"),AC1107),""),"")</f>
        <v/>
      </c>
      <c r="AD1108" s="310">
        <f>IFERROR(_xlfn.MINIFS(Tabla135[Probabilidad residual],Tabla135[Id Riesgo],Tabla135[[#This Row],[Id Riesgo]]),"")</f>
        <v>0</v>
      </c>
      <c r="AE1108" s="310">
        <f>IFERROR(_xlfn.MINIFS(Tabla135[Impacto residual],Tabla135[Id Riesgo],Tabla135[[#This Row],[Id Riesgo]]),"")</f>
        <v>0</v>
      </c>
      <c r="AF1108" s="310" t="str" cm="1">
        <f t="array" ref="AF11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8" s="310" t="str" cm="1">
        <f t="array" ref="AG11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8" s="213"/>
      <c r="AJ1108" s="801">
        <f>_xlfn.MINIFS(Tabla135[Probabilidad residual],Tabla135[Id Riesgo],Tabla135[[#This Row],[Id Riesgo]])</f>
        <v>0</v>
      </c>
      <c r="AK1108" s="801">
        <f>_xlfn.MINIFS(Tabla135[Impacto residual],Tabla135[Id Riesgo],Tabla135[[#This Row],[Id Riesgo]])</f>
        <v>0</v>
      </c>
      <c r="AL1108" s="801"/>
      <c r="AM1108" s="801"/>
      <c r="AN1108" s="213"/>
      <c r="AO1108" s="213"/>
      <c r="AP1108" s="213"/>
      <c r="AQ1108" s="213"/>
      <c r="AR1108" s="213"/>
      <c r="AS1108" s="213"/>
      <c r="AT1108" s="213"/>
      <c r="AU1108" s="213"/>
      <c r="AV1108" s="213"/>
      <c r="AW1108" s="213"/>
      <c r="AX1108" s="213"/>
      <c r="AY1108" s="213"/>
    </row>
    <row r="1109" spans="1:51" ht="14.6" x14ac:dyDescent="0.4">
      <c r="A1109" s="783" t="str">
        <f>Tabla135[[#This Row],[Id Riesgo]]</f>
        <v>RC110</v>
      </c>
      <c r="B1109" s="784" t="str">
        <f>Tabla135[[#This Row],[Riesgo]]</f>
        <v/>
      </c>
      <c r="C1109" s="776" t="b">
        <f>Tabla135[[#This Row],[Identificado en paso 1 y 2?]]</f>
        <v>0</v>
      </c>
      <c r="D1109" s="801" t="str">
        <f>_xlfn.XLOOKUP(Tabla135[[#This Row],[Id Riesgo]],Tabla13[Id Riesgo],Tabla13[Probabilidad],"",1)</f>
        <v/>
      </c>
      <c r="E1109" s="801" t="str">
        <f>IF(C1109=TRUE,_xlfn.XLOOKUP(Tabla135[[#This Row],[Id Riesgo]],Tabla13[Id Riesgo],Tabla13[Porcentaje Impacto],"",1),"")</f>
        <v/>
      </c>
      <c r="F1109" s="290" t="str">
        <f t="shared" si="109"/>
        <v>RC110</v>
      </c>
      <c r="G1109" s="414" t="b">
        <f>_xlfn.XLOOKUP(F1109,Tabla13[Id Riesgo],Tabla13[Registro diligenciado],FALSE,1)</f>
        <v>0</v>
      </c>
      <c r="H1109" s="290" t="str">
        <f>IF(G1109,_xlfn.XLOOKUP(F1109,Tabla6[Id Riesgo],Tabla6[DESCRIPCIÓN DEL RIESGO],FALSE,1),"")</f>
        <v/>
      </c>
      <c r="I1109" s="327" t="str">
        <f>_xlfn.XLOOKUP(Tabla135[[#This Row],[Id Riesgo]],Tabla13[Id Riesgo],Tabla13[Probabilidad])</f>
        <v/>
      </c>
      <c r="J1109" s="327" t="str">
        <f>_xlfn.XLOOKUP(Tabla135[[#This Row],[Id Riesgo]],Tabla13[Id Riesgo],Tabla13[Porcentaje Impacto],"",1)</f>
        <v/>
      </c>
      <c r="K1109" s="311">
        <v>8</v>
      </c>
      <c r="L1109" s="314"/>
      <c r="M1109" s="314"/>
      <c r="N1109" s="314"/>
      <c r="O1109" s="295"/>
      <c r="P1109" s="314"/>
      <c r="Q1109" s="328" t="str">
        <f>_xlfn.TEXTJOIN(" ",TRUE,Tabla135[[#This Row],[Actividad - Acción ¿Qué?
Inicia con verbo]],Tabla135[[#This Row],[Complemento
(Observaciones o desviaciones)]])</f>
        <v/>
      </c>
      <c r="R1109" s="295"/>
      <c r="S1109" s="327" t="str">
        <f>_xlfn.XLOOKUP(Tabla135[[#This Row],[Tipo de control]],Tabla7[Tipo de control],Tabla7[Peso],"",1)</f>
        <v/>
      </c>
      <c r="T1109" s="290" t="str">
        <f>_xlfn.XLOOKUP(Tabla135[[#This Row],[Tipo de control]],Tabla7[Tipo de control],Tabla7[Afectación matriz],"",1)</f>
        <v/>
      </c>
      <c r="U1109" s="295"/>
      <c r="V1109" s="327" t="str">
        <f>_xlfn.XLOOKUP(Tabla135[[#This Row],[Implementación]],Tabla11[Implementación],Tabla11[Peso],"",1)</f>
        <v/>
      </c>
      <c r="W1109" s="295"/>
      <c r="X1109" s="295"/>
      <c r="Y1109" s="295"/>
      <c r="Z1109" s="295"/>
      <c r="AA1109" s="310" t="str">
        <f>IFERROR(Tabla135[[#This Row],[Peso del control]]+Tabla135[[#This Row],[Peso de la implementación]],"")</f>
        <v/>
      </c>
      <c r="AB1109" s="310" t="str" cm="1">
        <f t="array" ref="AB1109">IFERROR(IF(Tabla135[[#This Row],[Registro diligenciado]]=TRUE,_xlfn.IFS(AND(Tabla135[[#This Row],[No. de Control]]=1,Tabla135[[#This Row],[Desplazamiento en la Matriz]]="Probabilidad"),D1109-(D1109*Tabla135[[#This Row],[Valor del control]]),AND(Tabla135[[#This Row],[No. de Control]]&gt;1,Tabla135[[#This Row],[Desplazamiento en la Matriz]]="Probabilidad"),AB1108-(AB1108*Tabla135[[#This Row],[Valor del control]]),AND(Tabla135[[#This Row],[No. de Control]]=1,Tabla135[[#This Row],[Desplazamiento en la Matriz]]="Impacto"),D1109,AND(Tabla135[[#This Row],[No. de Control]]&gt;1,Tabla135[[#This Row],[Desplazamiento en la Matriz]]="Impacto"),AB1108),""),"")</f>
        <v/>
      </c>
      <c r="AC1109" s="310" t="str" cm="1">
        <f t="array" ref="AC1109">IFERROR(IF(Tabla135[[#This Row],[Registro diligenciado]]=TRUE,_xlfn.IFS(AND(Tabla135[[#This Row],[No. de Control]]=1,Tabla135[[#This Row],[Desplazamiento en la Matriz]]="Impacto"),E1109-(E1109*Tabla135[[#This Row],[Valor del control]]),AND(Tabla135[[#This Row],[No. de Control]]&gt;1,Tabla135[[#This Row],[Desplazamiento en la Matriz]]="Impacto"),AC1108-(AC1108*Tabla135[[#This Row],[Valor del control]]),AND(Tabla135[[#This Row],[No. de Control]]=1,Tabla135[[#This Row],[Desplazamiento en la Matriz]]="Probabilidad"),E1109,AND(Tabla135[[#This Row],[No. de Control]]&gt;1,Tabla135[[#This Row],[Desplazamiento en la Matriz]]="Probabilidad"),AC1108),""),"")</f>
        <v/>
      </c>
      <c r="AD1109" s="310">
        <f>IFERROR(_xlfn.MINIFS(Tabla135[Probabilidad residual],Tabla135[Id Riesgo],Tabla135[[#This Row],[Id Riesgo]]),"")</f>
        <v>0</v>
      </c>
      <c r="AE1109" s="310">
        <f>IFERROR(_xlfn.MINIFS(Tabla135[Impacto residual],Tabla135[Id Riesgo],Tabla135[[#This Row],[Id Riesgo]]),"")</f>
        <v>0</v>
      </c>
      <c r="AF1109" s="310" t="str" cm="1">
        <f t="array" ref="AF11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09" s="310" t="str" cm="1">
        <f t="array" ref="AG11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09" s="213"/>
      <c r="AJ1109" s="801">
        <f>_xlfn.MINIFS(Tabla135[Probabilidad residual],Tabla135[Id Riesgo],Tabla135[[#This Row],[Id Riesgo]])</f>
        <v>0</v>
      </c>
      <c r="AK1109" s="801">
        <f>_xlfn.MINIFS(Tabla135[Impacto residual],Tabla135[Id Riesgo],Tabla135[[#This Row],[Id Riesgo]])</f>
        <v>0</v>
      </c>
      <c r="AL1109" s="801"/>
      <c r="AM1109" s="801"/>
      <c r="AN1109" s="213"/>
      <c r="AO1109" s="213"/>
      <c r="AP1109" s="213"/>
      <c r="AQ1109" s="213"/>
      <c r="AR1109" s="213"/>
      <c r="AS1109" s="213"/>
      <c r="AT1109" s="213"/>
      <c r="AU1109" s="213"/>
      <c r="AV1109" s="213"/>
      <c r="AW1109" s="213"/>
      <c r="AX1109" s="213"/>
      <c r="AY1109" s="213"/>
    </row>
    <row r="1110" spans="1:51" ht="14.6" x14ac:dyDescent="0.4">
      <c r="A1110" s="783" t="str">
        <f>Tabla135[[#This Row],[Id Riesgo]]</f>
        <v>RC110</v>
      </c>
      <c r="B1110" s="784" t="str">
        <f>Tabla135[[#This Row],[Riesgo]]</f>
        <v/>
      </c>
      <c r="C1110" s="776" t="b">
        <f>Tabla135[[#This Row],[Identificado en paso 1 y 2?]]</f>
        <v>0</v>
      </c>
      <c r="D1110" s="801" t="str">
        <f>_xlfn.XLOOKUP(Tabla135[[#This Row],[Id Riesgo]],Tabla13[Id Riesgo],Tabla13[Probabilidad],"",1)</f>
        <v/>
      </c>
      <c r="E1110" s="801" t="str">
        <f>IF(C1110=TRUE,_xlfn.XLOOKUP(Tabla135[[#This Row],[Id Riesgo]],Tabla13[Id Riesgo],Tabla13[Porcentaje Impacto],"",1),"")</f>
        <v/>
      </c>
      <c r="F1110" s="290" t="str">
        <f t="shared" si="109"/>
        <v>RC110</v>
      </c>
      <c r="G1110" s="414" t="b">
        <f>_xlfn.XLOOKUP(F1110,Tabla13[Id Riesgo],Tabla13[Registro diligenciado],FALSE,1)</f>
        <v>0</v>
      </c>
      <c r="H1110" s="290" t="str">
        <f>IF(G1110,_xlfn.XLOOKUP(F1110,Tabla6[Id Riesgo],Tabla6[DESCRIPCIÓN DEL RIESGO],FALSE,1),"")</f>
        <v/>
      </c>
      <c r="I1110" s="327" t="str">
        <f>_xlfn.XLOOKUP(Tabla135[[#This Row],[Id Riesgo]],Tabla13[Id Riesgo],Tabla13[Probabilidad])</f>
        <v/>
      </c>
      <c r="J1110" s="327" t="str">
        <f>_xlfn.XLOOKUP(Tabla135[[#This Row],[Id Riesgo]],Tabla13[Id Riesgo],Tabla13[Porcentaje Impacto],"",1)</f>
        <v/>
      </c>
      <c r="K1110" s="311">
        <v>9</v>
      </c>
      <c r="L1110" s="314"/>
      <c r="M1110" s="314"/>
      <c r="N1110" s="314"/>
      <c r="O1110" s="295"/>
      <c r="P1110" s="314"/>
      <c r="Q1110" s="328" t="str">
        <f>_xlfn.TEXTJOIN(" ",TRUE,Tabla135[[#This Row],[Actividad - Acción ¿Qué?
Inicia con verbo]],Tabla135[[#This Row],[Complemento
(Observaciones o desviaciones)]])</f>
        <v/>
      </c>
      <c r="R1110" s="295"/>
      <c r="S1110" s="327" t="str">
        <f>_xlfn.XLOOKUP(Tabla135[[#This Row],[Tipo de control]],Tabla7[Tipo de control],Tabla7[Peso],"",1)</f>
        <v/>
      </c>
      <c r="T1110" s="290" t="str">
        <f>_xlfn.XLOOKUP(Tabla135[[#This Row],[Tipo de control]],Tabla7[Tipo de control],Tabla7[Afectación matriz],"",1)</f>
        <v/>
      </c>
      <c r="U1110" s="295"/>
      <c r="V1110" s="327" t="str">
        <f>_xlfn.XLOOKUP(Tabla135[[#This Row],[Implementación]],Tabla11[Implementación],Tabla11[Peso],"",1)</f>
        <v/>
      </c>
      <c r="W1110" s="295"/>
      <c r="X1110" s="295"/>
      <c r="Y1110" s="295"/>
      <c r="Z1110" s="295"/>
      <c r="AA1110" s="310" t="str">
        <f>IFERROR(Tabla135[[#This Row],[Peso del control]]+Tabla135[[#This Row],[Peso de la implementación]],"")</f>
        <v/>
      </c>
      <c r="AB1110" s="310" t="str" cm="1">
        <f t="array" ref="AB1110">IFERROR(IF(Tabla135[[#This Row],[Registro diligenciado]]=TRUE,_xlfn.IFS(AND(Tabla135[[#This Row],[No. de Control]]=1,Tabla135[[#This Row],[Desplazamiento en la Matriz]]="Probabilidad"),D1110-(D1110*Tabla135[[#This Row],[Valor del control]]),AND(Tabla135[[#This Row],[No. de Control]]&gt;1,Tabla135[[#This Row],[Desplazamiento en la Matriz]]="Probabilidad"),AB1109-(AB1109*Tabla135[[#This Row],[Valor del control]]),AND(Tabla135[[#This Row],[No. de Control]]=1,Tabla135[[#This Row],[Desplazamiento en la Matriz]]="Impacto"),D1110,AND(Tabla135[[#This Row],[No. de Control]]&gt;1,Tabla135[[#This Row],[Desplazamiento en la Matriz]]="Impacto"),AB1109),""),"")</f>
        <v/>
      </c>
      <c r="AC1110" s="310" t="str" cm="1">
        <f t="array" ref="AC1110">IFERROR(IF(Tabla135[[#This Row],[Registro diligenciado]]=TRUE,_xlfn.IFS(AND(Tabla135[[#This Row],[No. de Control]]=1,Tabla135[[#This Row],[Desplazamiento en la Matriz]]="Impacto"),E1110-(E1110*Tabla135[[#This Row],[Valor del control]]),AND(Tabla135[[#This Row],[No. de Control]]&gt;1,Tabla135[[#This Row],[Desplazamiento en la Matriz]]="Impacto"),AC1109-(AC1109*Tabla135[[#This Row],[Valor del control]]),AND(Tabla135[[#This Row],[No. de Control]]=1,Tabla135[[#This Row],[Desplazamiento en la Matriz]]="Probabilidad"),E1110,AND(Tabla135[[#This Row],[No. de Control]]&gt;1,Tabla135[[#This Row],[Desplazamiento en la Matriz]]="Probabilidad"),AC1109),""),"")</f>
        <v/>
      </c>
      <c r="AD1110" s="310">
        <f>IFERROR(_xlfn.MINIFS(Tabla135[Probabilidad residual],Tabla135[Id Riesgo],Tabla135[[#This Row],[Id Riesgo]]),"")</f>
        <v>0</v>
      </c>
      <c r="AE1110" s="310">
        <f>IFERROR(_xlfn.MINIFS(Tabla135[Impacto residual],Tabla135[Id Riesgo],Tabla135[[#This Row],[Id Riesgo]]),"")</f>
        <v>0</v>
      </c>
      <c r="AF1110" s="310" t="str" cm="1">
        <f t="array" ref="AF11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0" s="310" t="str" cm="1">
        <f t="array" ref="AG11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0" s="213"/>
      <c r="AJ1110" s="801">
        <f>_xlfn.MINIFS(Tabla135[Probabilidad residual],Tabla135[Id Riesgo],Tabla135[[#This Row],[Id Riesgo]])</f>
        <v>0</v>
      </c>
      <c r="AK1110" s="801">
        <f>_xlfn.MINIFS(Tabla135[Impacto residual],Tabla135[Id Riesgo],Tabla135[[#This Row],[Id Riesgo]])</f>
        <v>0</v>
      </c>
      <c r="AL1110" s="801"/>
      <c r="AM1110" s="801"/>
      <c r="AN1110" s="213"/>
      <c r="AO1110" s="213"/>
      <c r="AP1110" s="213"/>
      <c r="AQ1110" s="213"/>
      <c r="AR1110" s="213"/>
      <c r="AS1110" s="213"/>
      <c r="AT1110" s="213"/>
      <c r="AU1110" s="213"/>
      <c r="AV1110" s="213"/>
      <c r="AW1110" s="213"/>
      <c r="AX1110" s="213"/>
      <c r="AY1110" s="213"/>
    </row>
    <row r="1111" spans="1:51" ht="14.6" x14ac:dyDescent="0.4">
      <c r="A1111" s="783" t="str">
        <f>Tabla135[[#This Row],[Id Riesgo]]</f>
        <v>RC110</v>
      </c>
      <c r="B1111" s="784" t="str">
        <f>Tabla135[[#This Row],[Riesgo]]</f>
        <v/>
      </c>
      <c r="C1111" s="776" t="b">
        <f>Tabla135[[#This Row],[Identificado en paso 1 y 2?]]</f>
        <v>0</v>
      </c>
      <c r="D1111" s="801" t="str">
        <f>_xlfn.XLOOKUP(Tabla135[[#This Row],[Id Riesgo]],Tabla13[Id Riesgo],Tabla13[Probabilidad],"",1)</f>
        <v/>
      </c>
      <c r="E1111" s="801" t="str">
        <f>IF(C1111=TRUE,_xlfn.XLOOKUP(Tabla135[[#This Row],[Id Riesgo]],Tabla13[Id Riesgo],Tabla13[Porcentaje Impacto],"",1),"")</f>
        <v/>
      </c>
      <c r="F1111" s="290" t="str">
        <f t="shared" si="109"/>
        <v>RC110</v>
      </c>
      <c r="G1111" s="414" t="b">
        <f>_xlfn.XLOOKUP(F1111,Tabla13[Id Riesgo],Tabla13[Registro diligenciado],FALSE,1)</f>
        <v>0</v>
      </c>
      <c r="H1111" s="290" t="str">
        <f>IF(G1111,_xlfn.XLOOKUP(F1111,Tabla6[Id Riesgo],Tabla6[DESCRIPCIÓN DEL RIESGO],FALSE,1),"")</f>
        <v/>
      </c>
      <c r="I1111" s="327" t="str">
        <f>_xlfn.XLOOKUP(Tabla135[[#This Row],[Id Riesgo]],Tabla13[Id Riesgo],Tabla13[Probabilidad])</f>
        <v/>
      </c>
      <c r="J1111" s="327" t="str">
        <f>_xlfn.XLOOKUP(Tabla135[[#This Row],[Id Riesgo]],Tabla13[Id Riesgo],Tabla13[Porcentaje Impacto],"",1)</f>
        <v/>
      </c>
      <c r="K1111" s="311">
        <v>10</v>
      </c>
      <c r="L1111" s="314"/>
      <c r="M1111" s="314"/>
      <c r="N1111" s="314"/>
      <c r="O1111" s="295"/>
      <c r="P1111" s="314"/>
      <c r="Q1111" s="328" t="str">
        <f>_xlfn.TEXTJOIN(" ",TRUE,Tabla135[[#This Row],[Actividad - Acción ¿Qué?
Inicia con verbo]],Tabla135[[#This Row],[Complemento
(Observaciones o desviaciones)]])</f>
        <v/>
      </c>
      <c r="R1111" s="295"/>
      <c r="S1111" s="327" t="str">
        <f>_xlfn.XLOOKUP(Tabla135[[#This Row],[Tipo de control]],Tabla7[Tipo de control],Tabla7[Peso],"",1)</f>
        <v/>
      </c>
      <c r="T1111" s="290" t="str">
        <f>_xlfn.XLOOKUP(Tabla135[[#This Row],[Tipo de control]],Tabla7[Tipo de control],Tabla7[Afectación matriz],"",1)</f>
        <v/>
      </c>
      <c r="U1111" s="295"/>
      <c r="V1111" s="327" t="str">
        <f>_xlfn.XLOOKUP(Tabla135[[#This Row],[Implementación]],Tabla11[Implementación],Tabla11[Peso],"",1)</f>
        <v/>
      </c>
      <c r="W1111" s="295"/>
      <c r="X1111" s="295"/>
      <c r="Y1111" s="295"/>
      <c r="Z1111" s="295"/>
      <c r="AA1111" s="310" t="str">
        <f>IFERROR(Tabla135[[#This Row],[Peso del control]]+Tabla135[[#This Row],[Peso de la implementación]],"")</f>
        <v/>
      </c>
      <c r="AB1111" s="310" t="str" cm="1">
        <f t="array" ref="AB1111">IFERROR(IF(Tabla135[[#This Row],[Registro diligenciado]]=TRUE,_xlfn.IFS(AND(Tabla135[[#This Row],[No. de Control]]=1,Tabla135[[#This Row],[Desplazamiento en la Matriz]]="Probabilidad"),D1111-(D1111*Tabla135[[#This Row],[Valor del control]]),AND(Tabla135[[#This Row],[No. de Control]]&gt;1,Tabla135[[#This Row],[Desplazamiento en la Matriz]]="Probabilidad"),AB1110-(AB1110*Tabla135[[#This Row],[Valor del control]]),AND(Tabla135[[#This Row],[No. de Control]]=1,Tabla135[[#This Row],[Desplazamiento en la Matriz]]="Impacto"),D1111,AND(Tabla135[[#This Row],[No. de Control]]&gt;1,Tabla135[[#This Row],[Desplazamiento en la Matriz]]="Impacto"),AB1110),""),"")</f>
        <v/>
      </c>
      <c r="AC1111" s="310" t="str" cm="1">
        <f t="array" ref="AC1111">IFERROR(IF(Tabla135[[#This Row],[Registro diligenciado]]=TRUE,_xlfn.IFS(AND(Tabla135[[#This Row],[No. de Control]]=1,Tabla135[[#This Row],[Desplazamiento en la Matriz]]="Impacto"),E1111-(E1111*Tabla135[[#This Row],[Valor del control]]),AND(Tabla135[[#This Row],[No. de Control]]&gt;1,Tabla135[[#This Row],[Desplazamiento en la Matriz]]="Impacto"),AC1110-(AC1110*Tabla135[[#This Row],[Valor del control]]),AND(Tabla135[[#This Row],[No. de Control]]=1,Tabla135[[#This Row],[Desplazamiento en la Matriz]]="Probabilidad"),E1111,AND(Tabla135[[#This Row],[No. de Control]]&gt;1,Tabla135[[#This Row],[Desplazamiento en la Matriz]]="Probabilidad"),AC1110),""),"")</f>
        <v/>
      </c>
      <c r="AD1111" s="310">
        <f>IFERROR(_xlfn.MINIFS(Tabla135[Probabilidad residual],Tabla135[Id Riesgo],Tabla135[[#This Row],[Id Riesgo]]),"")</f>
        <v>0</v>
      </c>
      <c r="AE1111" s="310">
        <f>IFERROR(_xlfn.MINIFS(Tabla135[Impacto residual],Tabla135[Id Riesgo],Tabla135[[#This Row],[Id Riesgo]]),"")</f>
        <v>0</v>
      </c>
      <c r="AF1111" s="310" t="str" cm="1">
        <f t="array" ref="AF11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1" s="310" t="str" cm="1">
        <f t="array" ref="AG11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1" s="213"/>
      <c r="AJ1111" s="801">
        <f>_xlfn.MINIFS(Tabla135[Probabilidad residual],Tabla135[Id Riesgo],Tabla135[[#This Row],[Id Riesgo]])</f>
        <v>0</v>
      </c>
      <c r="AK1111" s="801">
        <f>_xlfn.MINIFS(Tabla135[Impacto residual],Tabla135[Id Riesgo],Tabla135[[#This Row],[Id Riesgo]])</f>
        <v>0</v>
      </c>
      <c r="AL1111" s="801"/>
      <c r="AM1111" s="801"/>
      <c r="AN1111" s="213"/>
      <c r="AO1111" s="213"/>
      <c r="AP1111" s="213"/>
      <c r="AQ1111" s="213"/>
      <c r="AR1111" s="213"/>
      <c r="AS1111" s="213"/>
      <c r="AT1111" s="213"/>
      <c r="AU1111" s="213"/>
      <c r="AV1111" s="213"/>
      <c r="AW1111" s="213"/>
      <c r="AX1111" s="213"/>
      <c r="AY1111" s="213"/>
    </row>
    <row r="1112" spans="1:51" ht="14.6" x14ac:dyDescent="0.4">
      <c r="A1112" s="783" t="str">
        <f>Tabla135[[#This Row],[Id Riesgo]]</f>
        <v>RC111</v>
      </c>
      <c r="B1112" s="784" t="str">
        <f>Tabla135[[#This Row],[Riesgo]]</f>
        <v/>
      </c>
      <c r="C1112" s="776" t="b">
        <f>Tabla135[[#This Row],[Identificado en paso 1 y 2?]]</f>
        <v>0</v>
      </c>
      <c r="D1112" s="801" t="str">
        <f>_xlfn.XLOOKUP(Tabla135[[#This Row],[Id Riesgo]],Tabla13[Id Riesgo],Tabla13[Probabilidad],"",1)</f>
        <v/>
      </c>
      <c r="E1112" s="801" t="str">
        <f>IF(C1112=TRUE,_xlfn.XLOOKUP(Tabla135[[#This Row],[Id Riesgo]],Tabla13[Id Riesgo],Tabla13[Porcentaje Impacto],"",1),"")</f>
        <v/>
      </c>
      <c r="F1112" s="290" t="s">
        <v>702</v>
      </c>
      <c r="G1112" s="414" t="b">
        <f>_xlfn.XLOOKUP(F1112,Tabla13[Id Riesgo],Tabla13[Registro diligenciado],FALSE,1)</f>
        <v>0</v>
      </c>
      <c r="H1112" s="290" t="str">
        <f>IF(G1112,_xlfn.XLOOKUP(F1112,Tabla6[Id Riesgo],Tabla6[DESCRIPCIÓN DEL RIESGO],FALSE,1),"")</f>
        <v/>
      </c>
      <c r="I1112" s="327" t="str">
        <f>_xlfn.XLOOKUP(Tabla135[[#This Row],[Id Riesgo]],Tabla13[Id Riesgo],Tabla13[Probabilidad])</f>
        <v/>
      </c>
      <c r="J1112" s="327" t="str">
        <f>_xlfn.XLOOKUP(Tabla135[[#This Row],[Id Riesgo]],Tabla13[Id Riesgo],Tabla13[Porcentaje Impacto],"",1)</f>
        <v/>
      </c>
      <c r="K1112" s="311">
        <v>1</v>
      </c>
      <c r="L1112" s="314"/>
      <c r="M1112" s="314"/>
      <c r="N1112" s="314"/>
      <c r="O1112" s="295"/>
      <c r="P1112" s="314"/>
      <c r="Q1112" s="328" t="str">
        <f>_xlfn.TEXTJOIN(" ",TRUE,Tabla135[[#This Row],[Actividad - Acción ¿Qué?
Inicia con verbo]],Tabla135[[#This Row],[Complemento
(Observaciones o desviaciones)]])</f>
        <v/>
      </c>
      <c r="R1112" s="295"/>
      <c r="S1112" s="327" t="str">
        <f>_xlfn.XLOOKUP(Tabla135[[#This Row],[Tipo de control]],Tabla7[Tipo de control],Tabla7[Peso],"",1)</f>
        <v/>
      </c>
      <c r="T1112" s="290" t="str">
        <f>_xlfn.XLOOKUP(Tabla135[[#This Row],[Tipo de control]],Tabla7[Tipo de control],Tabla7[Afectación matriz],"",1)</f>
        <v/>
      </c>
      <c r="U1112" s="295"/>
      <c r="V1112" s="327" t="str">
        <f>_xlfn.XLOOKUP(Tabla135[[#This Row],[Implementación]],Tabla11[Implementación],Tabla11[Peso],"",1)</f>
        <v/>
      </c>
      <c r="W1112" s="295"/>
      <c r="X1112" s="295"/>
      <c r="Y1112" s="295"/>
      <c r="Z1112" s="295"/>
      <c r="AA1112" s="310" t="str">
        <f>IFERROR(Tabla135[[#This Row],[Peso del control]]+Tabla135[[#This Row],[Peso de la implementación]],"")</f>
        <v/>
      </c>
      <c r="AB1112" s="310" t="str" cm="1">
        <f t="array" ref="AB1112">IFERROR(IF(Tabla135[[#This Row],[Registro diligenciado]]=TRUE,_xlfn.IFS(AND(Tabla135[[#This Row],[No. de Control]]=1,Tabla135[[#This Row],[Desplazamiento en la Matriz]]="Probabilidad"),D1112-(D1112*Tabla135[[#This Row],[Valor del control]]),AND(Tabla135[[#This Row],[No. de Control]]&gt;1,Tabla135[[#This Row],[Desplazamiento en la Matriz]]="Probabilidad"),AB1111-(AB1111*Tabla135[[#This Row],[Valor del control]]),AND(Tabla135[[#This Row],[No. de Control]]=1,Tabla135[[#This Row],[Desplazamiento en la Matriz]]="Impacto"),D1112,AND(Tabla135[[#This Row],[No. de Control]]&gt;1,Tabla135[[#This Row],[Desplazamiento en la Matriz]]="Impacto"),AB1111),""),"")</f>
        <v/>
      </c>
      <c r="AC1112" s="310" t="str" cm="1">
        <f t="array" ref="AC1112">IFERROR(IF(Tabla135[[#This Row],[Registro diligenciado]]=TRUE,_xlfn.IFS(AND(Tabla135[[#This Row],[No. de Control]]=1,Tabla135[[#This Row],[Desplazamiento en la Matriz]]="Impacto"),E1112-(E1112*Tabla135[[#This Row],[Valor del control]]),AND(Tabla135[[#This Row],[No. de Control]]&gt;1,Tabla135[[#This Row],[Desplazamiento en la Matriz]]="Impacto"),AC1111-(AC1111*Tabla135[[#This Row],[Valor del control]]),AND(Tabla135[[#This Row],[No. de Control]]=1,Tabla135[[#This Row],[Desplazamiento en la Matriz]]="Probabilidad"),E1112,AND(Tabla135[[#This Row],[No. de Control]]&gt;1,Tabla135[[#This Row],[Desplazamiento en la Matriz]]="Probabilidad"),AC1111),""),"")</f>
        <v/>
      </c>
      <c r="AD1112" s="310">
        <f>IFERROR(_xlfn.MINIFS(Tabla135[Probabilidad residual],Tabla135[Id Riesgo],Tabla135[[#This Row],[Id Riesgo]]),"")</f>
        <v>0</v>
      </c>
      <c r="AE1112" s="310">
        <f>IFERROR(_xlfn.MINIFS(Tabla135[Impacto residual],Tabla135[Id Riesgo],Tabla135[[#This Row],[Id Riesgo]]),"")</f>
        <v>0</v>
      </c>
      <c r="AF1112" s="310" t="str" cm="1">
        <f t="array" ref="AF11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2" s="310" t="str" cm="1">
        <f t="array" ref="AG11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2" s="213"/>
      <c r="AJ1112" s="801">
        <f>_xlfn.MINIFS(Tabla135[Probabilidad residual],Tabla135[Id Riesgo],Tabla135[[#This Row],[Id Riesgo]])</f>
        <v>0</v>
      </c>
      <c r="AK1112" s="801">
        <f>_xlfn.MINIFS(Tabla135[Impacto residual],Tabla135[Id Riesgo],Tabla135[[#This Row],[Id Riesgo]])</f>
        <v>0</v>
      </c>
      <c r="AL1112" s="801" t="str" cm="1">
        <f t="array" ref="AL1112">IFERROR(_xlfn.IFS(AND(AJ1112&gt;=CONFIGURACIÓN!$BF$6,AJ1112&lt;=CONFIGURACIÓN!$BG$6),CONFIGURACIÓN!$BE$6,AND(AJ1112&gt;=CONFIGURACIÓN!$BF$7,AJ1112&lt;=CONFIGURACIÓN!$BG$7),CONFIGURACIÓN!$BE$7,AND(AJ1112&gt;=CONFIGURACIÓN!$BF$8,AJ1112&lt;=CONFIGURACIÓN!$BG$8),CONFIGURACIÓN!$BE$8,AND(AJ1112&gt;=CONFIGURACIÓN!$BF$9,AJ1112&lt;=CONFIGURACIÓN!$BG$9),CONFIGURACIÓN!$BE$9,AND(AJ1112&gt;=CONFIGURACIÓN!$BF$10,AJ1112&lt;=CONFIGURACIÓN!$BG$10),CONFIGURACIÓN!$BE$10),"")</f>
        <v/>
      </c>
      <c r="AM1112" s="801" t="str" cm="1">
        <f t="array" ref="AM1112">IFERROR(_xlfn.IFS(AND(AK1112&gt;=CONFIGURACIÓN!$BJ$6,AK1112&lt;=CONFIGURACIÓN!$BK$6),CONFIGURACIÓN!$BI$6,AND(AK1112&gt;=CONFIGURACIÓN!$BJ$7,AK1112&lt;=CONFIGURACIÓN!$BK$7),CONFIGURACIÓN!$BI$7,AND(AK1112&gt;=CONFIGURACIÓN!$BJ$8,AK1112&lt;=CONFIGURACIÓN!$BK$8),CONFIGURACIÓN!$BI$8,AND(AK1112&gt;=CONFIGURACIÓN!$BJ$9,AK1112&lt;=CONFIGURACIÓN!$BK$9),CONFIGURACIÓN!$BI$9,AND(AK1112&gt;=CONFIGURACIÓN!$BJ$10,AK1112&lt;=CONFIGURACIÓN!$BK$10),CONFIGURACIÓN!$BI$10),"")</f>
        <v/>
      </c>
      <c r="AN1112" s="213"/>
      <c r="AO1112" s="213"/>
      <c r="AP1112" s="213"/>
      <c r="AQ1112" s="213"/>
      <c r="AR1112" s="213"/>
      <c r="AS1112" s="213"/>
      <c r="AT1112" s="213"/>
      <c r="AU1112" s="213"/>
      <c r="AV1112" s="213"/>
      <c r="AW1112" s="213"/>
      <c r="AX1112" s="213"/>
      <c r="AY1112" s="213"/>
    </row>
    <row r="1113" spans="1:51" ht="14.6" x14ac:dyDescent="0.4">
      <c r="A1113" s="783" t="str">
        <f>Tabla135[[#This Row],[Id Riesgo]]</f>
        <v>RC111</v>
      </c>
      <c r="B1113" s="784" t="str">
        <f>Tabla135[[#This Row],[Riesgo]]</f>
        <v/>
      </c>
      <c r="C1113" s="776" t="b">
        <f>Tabla135[[#This Row],[Identificado en paso 1 y 2?]]</f>
        <v>0</v>
      </c>
      <c r="D1113" s="801" t="str">
        <f>_xlfn.XLOOKUP(Tabla135[[#This Row],[Id Riesgo]],Tabla13[Id Riesgo],Tabla13[Probabilidad],"",1)</f>
        <v/>
      </c>
      <c r="E1113" s="801" t="str">
        <f>IF(C1113=TRUE,_xlfn.XLOOKUP(Tabla135[[#This Row],[Id Riesgo]],Tabla13[Id Riesgo],Tabla13[Porcentaje Impacto],"",1),"")</f>
        <v/>
      </c>
      <c r="F1113" s="290" t="str">
        <f t="shared" ref="F1113:F1121" si="110">F1112</f>
        <v>RC111</v>
      </c>
      <c r="G1113" s="414" t="b">
        <f>_xlfn.XLOOKUP(F1113,Tabla13[Id Riesgo],Tabla13[Registro diligenciado],FALSE,1)</f>
        <v>0</v>
      </c>
      <c r="H1113" s="290" t="str">
        <f>IF(G1113,_xlfn.XLOOKUP(F1113,Tabla6[Id Riesgo],Tabla6[DESCRIPCIÓN DEL RIESGO],FALSE,1),"")</f>
        <v/>
      </c>
      <c r="I1113" s="327" t="str">
        <f>_xlfn.XLOOKUP(Tabla135[[#This Row],[Id Riesgo]],Tabla13[Id Riesgo],Tabla13[Probabilidad])</f>
        <v/>
      </c>
      <c r="J1113" s="327" t="str">
        <f>_xlfn.XLOOKUP(Tabla135[[#This Row],[Id Riesgo]],Tabla13[Id Riesgo],Tabla13[Porcentaje Impacto],"",1)</f>
        <v/>
      </c>
      <c r="K1113" s="311">
        <v>2</v>
      </c>
      <c r="L1113" s="314"/>
      <c r="M1113" s="314"/>
      <c r="N1113" s="314"/>
      <c r="O1113" s="295"/>
      <c r="P1113" s="314"/>
      <c r="Q1113" s="328" t="str">
        <f>_xlfn.TEXTJOIN(" ",TRUE,Tabla135[[#This Row],[Actividad - Acción ¿Qué?
Inicia con verbo]],Tabla135[[#This Row],[Complemento
(Observaciones o desviaciones)]])</f>
        <v/>
      </c>
      <c r="R1113" s="295"/>
      <c r="S1113" s="327" t="str">
        <f>_xlfn.XLOOKUP(Tabla135[[#This Row],[Tipo de control]],Tabla7[Tipo de control],Tabla7[Peso],"",1)</f>
        <v/>
      </c>
      <c r="T1113" s="290" t="str">
        <f>_xlfn.XLOOKUP(Tabla135[[#This Row],[Tipo de control]],Tabla7[Tipo de control],Tabla7[Afectación matriz],"",1)</f>
        <v/>
      </c>
      <c r="U1113" s="295"/>
      <c r="V1113" s="327" t="str">
        <f>_xlfn.XLOOKUP(Tabla135[[#This Row],[Implementación]],Tabla11[Implementación],Tabla11[Peso],"",1)</f>
        <v/>
      </c>
      <c r="W1113" s="295"/>
      <c r="X1113" s="295"/>
      <c r="Y1113" s="295"/>
      <c r="Z1113" s="295"/>
      <c r="AA1113" s="310" t="str">
        <f>IFERROR(Tabla135[[#This Row],[Peso del control]]+Tabla135[[#This Row],[Peso de la implementación]],"")</f>
        <v/>
      </c>
      <c r="AB1113" s="310" t="str" cm="1">
        <f t="array" ref="AB1113">IFERROR(IF(Tabla135[[#This Row],[Registro diligenciado]]=TRUE,_xlfn.IFS(AND(Tabla135[[#This Row],[No. de Control]]=1,Tabla135[[#This Row],[Desplazamiento en la Matriz]]="Probabilidad"),D1113-(D1113*Tabla135[[#This Row],[Valor del control]]),AND(Tabla135[[#This Row],[No. de Control]]&gt;1,Tabla135[[#This Row],[Desplazamiento en la Matriz]]="Probabilidad"),AB1112-(AB1112*Tabla135[[#This Row],[Valor del control]]),AND(Tabla135[[#This Row],[No. de Control]]=1,Tabla135[[#This Row],[Desplazamiento en la Matriz]]="Impacto"),D1113,AND(Tabla135[[#This Row],[No. de Control]]&gt;1,Tabla135[[#This Row],[Desplazamiento en la Matriz]]="Impacto"),AB1112),""),"")</f>
        <v/>
      </c>
      <c r="AC1113" s="310" t="str" cm="1">
        <f t="array" ref="AC1113">IFERROR(IF(Tabla135[[#This Row],[Registro diligenciado]]=TRUE,_xlfn.IFS(AND(Tabla135[[#This Row],[No. de Control]]=1,Tabla135[[#This Row],[Desplazamiento en la Matriz]]="Impacto"),E1113-(E1113*Tabla135[[#This Row],[Valor del control]]),AND(Tabla135[[#This Row],[No. de Control]]&gt;1,Tabla135[[#This Row],[Desplazamiento en la Matriz]]="Impacto"),AC1112-(AC1112*Tabla135[[#This Row],[Valor del control]]),AND(Tabla135[[#This Row],[No. de Control]]=1,Tabla135[[#This Row],[Desplazamiento en la Matriz]]="Probabilidad"),E1113,AND(Tabla135[[#This Row],[No. de Control]]&gt;1,Tabla135[[#This Row],[Desplazamiento en la Matriz]]="Probabilidad"),AC1112),""),"")</f>
        <v/>
      </c>
      <c r="AD1113" s="310">
        <f>IFERROR(_xlfn.MINIFS(Tabla135[Probabilidad residual],Tabla135[Id Riesgo],Tabla135[[#This Row],[Id Riesgo]]),"")</f>
        <v>0</v>
      </c>
      <c r="AE1113" s="310">
        <f>IFERROR(_xlfn.MINIFS(Tabla135[Impacto residual],Tabla135[Id Riesgo],Tabla135[[#This Row],[Id Riesgo]]),"")</f>
        <v>0</v>
      </c>
      <c r="AF1113" s="310" t="str" cm="1">
        <f t="array" ref="AF11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3" s="310" t="str" cm="1">
        <f t="array" ref="AG11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3" s="213"/>
      <c r="AJ1113" s="801">
        <f>_xlfn.MINIFS(Tabla135[Probabilidad residual],Tabla135[Id Riesgo],Tabla135[[#This Row],[Id Riesgo]])</f>
        <v>0</v>
      </c>
      <c r="AK1113" s="801">
        <f>_xlfn.MINIFS(Tabla135[Impacto residual],Tabla135[Id Riesgo],Tabla135[[#This Row],[Id Riesgo]])</f>
        <v>0</v>
      </c>
      <c r="AL1113" s="801"/>
      <c r="AM1113" s="801"/>
      <c r="AN1113" s="213"/>
      <c r="AO1113" s="213"/>
      <c r="AP1113" s="213"/>
      <c r="AQ1113" s="213"/>
      <c r="AR1113" s="213"/>
      <c r="AS1113" s="213"/>
      <c r="AT1113" s="213"/>
      <c r="AU1113" s="213"/>
      <c r="AV1113" s="213"/>
      <c r="AW1113" s="213"/>
      <c r="AX1113" s="213"/>
      <c r="AY1113" s="213"/>
    </row>
    <row r="1114" spans="1:51" ht="14.6" x14ac:dyDescent="0.4">
      <c r="A1114" s="783" t="str">
        <f>Tabla135[[#This Row],[Id Riesgo]]</f>
        <v>RC111</v>
      </c>
      <c r="B1114" s="784" t="str">
        <f>Tabla135[[#This Row],[Riesgo]]</f>
        <v/>
      </c>
      <c r="C1114" s="776" t="b">
        <f>Tabla135[[#This Row],[Identificado en paso 1 y 2?]]</f>
        <v>0</v>
      </c>
      <c r="D1114" s="801" t="str">
        <f>_xlfn.XLOOKUP(Tabla135[[#This Row],[Id Riesgo]],Tabla13[Id Riesgo],Tabla13[Probabilidad],"",1)</f>
        <v/>
      </c>
      <c r="E1114" s="801" t="str">
        <f>IF(C1114=TRUE,_xlfn.XLOOKUP(Tabla135[[#This Row],[Id Riesgo]],Tabla13[Id Riesgo],Tabla13[Porcentaje Impacto],"",1),"")</f>
        <v/>
      </c>
      <c r="F1114" s="290" t="str">
        <f t="shared" si="110"/>
        <v>RC111</v>
      </c>
      <c r="G1114" s="414" t="b">
        <f>_xlfn.XLOOKUP(F1114,Tabla13[Id Riesgo],Tabla13[Registro diligenciado],FALSE,1)</f>
        <v>0</v>
      </c>
      <c r="H1114" s="290" t="str">
        <f>IF(G1114,_xlfn.XLOOKUP(F1114,Tabla6[Id Riesgo],Tabla6[DESCRIPCIÓN DEL RIESGO],FALSE,1),"")</f>
        <v/>
      </c>
      <c r="I1114" s="327" t="str">
        <f>_xlfn.XLOOKUP(Tabla135[[#This Row],[Id Riesgo]],Tabla13[Id Riesgo],Tabla13[Probabilidad])</f>
        <v/>
      </c>
      <c r="J1114" s="327" t="str">
        <f>_xlfn.XLOOKUP(Tabla135[[#This Row],[Id Riesgo]],Tabla13[Id Riesgo],Tabla13[Porcentaje Impacto],"",1)</f>
        <v/>
      </c>
      <c r="K1114" s="311">
        <v>3</v>
      </c>
      <c r="L1114" s="314"/>
      <c r="M1114" s="314"/>
      <c r="N1114" s="314"/>
      <c r="O1114" s="295"/>
      <c r="P1114" s="314"/>
      <c r="Q1114" s="328" t="str">
        <f>_xlfn.TEXTJOIN(" ",TRUE,Tabla135[[#This Row],[Actividad - Acción ¿Qué?
Inicia con verbo]],Tabla135[[#This Row],[Complemento
(Observaciones o desviaciones)]])</f>
        <v/>
      </c>
      <c r="R1114" s="295"/>
      <c r="S1114" s="327" t="str">
        <f>_xlfn.XLOOKUP(Tabla135[[#This Row],[Tipo de control]],Tabla7[Tipo de control],Tabla7[Peso],"",1)</f>
        <v/>
      </c>
      <c r="T1114" s="290" t="str">
        <f>_xlfn.XLOOKUP(Tabla135[[#This Row],[Tipo de control]],Tabla7[Tipo de control],Tabla7[Afectación matriz],"",1)</f>
        <v/>
      </c>
      <c r="U1114" s="295"/>
      <c r="V1114" s="327" t="str">
        <f>_xlfn.XLOOKUP(Tabla135[[#This Row],[Implementación]],Tabla11[Implementación],Tabla11[Peso],"",1)</f>
        <v/>
      </c>
      <c r="W1114" s="295"/>
      <c r="X1114" s="295"/>
      <c r="Y1114" s="295"/>
      <c r="Z1114" s="295"/>
      <c r="AA1114" s="310" t="str">
        <f>IFERROR(Tabla135[[#This Row],[Peso del control]]+Tabla135[[#This Row],[Peso de la implementación]],"")</f>
        <v/>
      </c>
      <c r="AB1114" s="310" t="str" cm="1">
        <f t="array" ref="AB1114">IFERROR(IF(Tabla135[[#This Row],[Registro diligenciado]]=TRUE,_xlfn.IFS(AND(Tabla135[[#This Row],[No. de Control]]=1,Tabla135[[#This Row],[Desplazamiento en la Matriz]]="Probabilidad"),D1114-(D1114*Tabla135[[#This Row],[Valor del control]]),AND(Tabla135[[#This Row],[No. de Control]]&gt;1,Tabla135[[#This Row],[Desplazamiento en la Matriz]]="Probabilidad"),AB1113-(AB1113*Tabla135[[#This Row],[Valor del control]]),AND(Tabla135[[#This Row],[No. de Control]]=1,Tabla135[[#This Row],[Desplazamiento en la Matriz]]="Impacto"),D1114,AND(Tabla135[[#This Row],[No. de Control]]&gt;1,Tabla135[[#This Row],[Desplazamiento en la Matriz]]="Impacto"),AB1113),""),"")</f>
        <v/>
      </c>
      <c r="AC1114" s="310" t="str" cm="1">
        <f t="array" ref="AC1114">IFERROR(IF(Tabla135[[#This Row],[Registro diligenciado]]=TRUE,_xlfn.IFS(AND(Tabla135[[#This Row],[No. de Control]]=1,Tabla135[[#This Row],[Desplazamiento en la Matriz]]="Impacto"),E1114-(E1114*Tabla135[[#This Row],[Valor del control]]),AND(Tabla135[[#This Row],[No. de Control]]&gt;1,Tabla135[[#This Row],[Desplazamiento en la Matriz]]="Impacto"),AC1113-(AC1113*Tabla135[[#This Row],[Valor del control]]),AND(Tabla135[[#This Row],[No. de Control]]=1,Tabla135[[#This Row],[Desplazamiento en la Matriz]]="Probabilidad"),E1114,AND(Tabla135[[#This Row],[No. de Control]]&gt;1,Tabla135[[#This Row],[Desplazamiento en la Matriz]]="Probabilidad"),AC1113),""),"")</f>
        <v/>
      </c>
      <c r="AD1114" s="310">
        <f>IFERROR(_xlfn.MINIFS(Tabla135[Probabilidad residual],Tabla135[Id Riesgo],Tabla135[[#This Row],[Id Riesgo]]),"")</f>
        <v>0</v>
      </c>
      <c r="AE1114" s="310">
        <f>IFERROR(_xlfn.MINIFS(Tabla135[Impacto residual],Tabla135[Id Riesgo],Tabla135[[#This Row],[Id Riesgo]]),"")</f>
        <v>0</v>
      </c>
      <c r="AF1114" s="310" t="str" cm="1">
        <f t="array" ref="AF11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4" s="310" t="str" cm="1">
        <f t="array" ref="AG11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4" s="213"/>
      <c r="AJ1114" s="801">
        <f>_xlfn.MINIFS(Tabla135[Probabilidad residual],Tabla135[Id Riesgo],Tabla135[[#This Row],[Id Riesgo]])</f>
        <v>0</v>
      </c>
      <c r="AK1114" s="801">
        <f>_xlfn.MINIFS(Tabla135[Impacto residual],Tabla135[Id Riesgo],Tabla135[[#This Row],[Id Riesgo]])</f>
        <v>0</v>
      </c>
      <c r="AL1114" s="801"/>
      <c r="AM1114" s="801"/>
      <c r="AN1114" s="213"/>
      <c r="AO1114" s="213"/>
      <c r="AP1114" s="213"/>
      <c r="AQ1114" s="213"/>
      <c r="AR1114" s="213"/>
      <c r="AS1114" s="213"/>
      <c r="AT1114" s="213"/>
      <c r="AU1114" s="213"/>
      <c r="AV1114" s="213"/>
      <c r="AW1114" s="213"/>
      <c r="AX1114" s="213"/>
      <c r="AY1114" s="213"/>
    </row>
    <row r="1115" spans="1:51" ht="14.6" x14ac:dyDescent="0.4">
      <c r="A1115" s="783" t="str">
        <f>Tabla135[[#This Row],[Id Riesgo]]</f>
        <v>RC111</v>
      </c>
      <c r="B1115" s="784" t="str">
        <f>Tabla135[[#This Row],[Riesgo]]</f>
        <v/>
      </c>
      <c r="C1115" s="776" t="b">
        <f>Tabla135[[#This Row],[Identificado en paso 1 y 2?]]</f>
        <v>0</v>
      </c>
      <c r="D1115" s="801" t="str">
        <f>_xlfn.XLOOKUP(Tabla135[[#This Row],[Id Riesgo]],Tabla13[Id Riesgo],Tabla13[Probabilidad],"",1)</f>
        <v/>
      </c>
      <c r="E1115" s="801" t="str">
        <f>IF(C1115=TRUE,_xlfn.XLOOKUP(Tabla135[[#This Row],[Id Riesgo]],Tabla13[Id Riesgo],Tabla13[Porcentaje Impacto],"",1),"")</f>
        <v/>
      </c>
      <c r="F1115" s="290" t="str">
        <f t="shared" si="110"/>
        <v>RC111</v>
      </c>
      <c r="G1115" s="414" t="b">
        <f>_xlfn.XLOOKUP(F1115,Tabla13[Id Riesgo],Tabla13[Registro diligenciado],FALSE,1)</f>
        <v>0</v>
      </c>
      <c r="H1115" s="290" t="str">
        <f>IF(G1115,_xlfn.XLOOKUP(F1115,Tabla6[Id Riesgo],Tabla6[DESCRIPCIÓN DEL RIESGO],FALSE,1),"")</f>
        <v/>
      </c>
      <c r="I1115" s="327" t="str">
        <f>_xlfn.XLOOKUP(Tabla135[[#This Row],[Id Riesgo]],Tabla13[Id Riesgo],Tabla13[Probabilidad])</f>
        <v/>
      </c>
      <c r="J1115" s="327" t="str">
        <f>_xlfn.XLOOKUP(Tabla135[[#This Row],[Id Riesgo]],Tabla13[Id Riesgo],Tabla13[Porcentaje Impacto],"",1)</f>
        <v/>
      </c>
      <c r="K1115" s="311">
        <v>4</v>
      </c>
      <c r="L1115" s="314"/>
      <c r="M1115" s="314"/>
      <c r="N1115" s="314"/>
      <c r="O1115" s="295"/>
      <c r="P1115" s="314"/>
      <c r="Q1115" s="328" t="str">
        <f>_xlfn.TEXTJOIN(" ",TRUE,Tabla135[[#This Row],[Actividad - Acción ¿Qué?
Inicia con verbo]],Tabla135[[#This Row],[Complemento
(Observaciones o desviaciones)]])</f>
        <v/>
      </c>
      <c r="R1115" s="295"/>
      <c r="S1115" s="327" t="str">
        <f>_xlfn.XLOOKUP(Tabla135[[#This Row],[Tipo de control]],Tabla7[Tipo de control],Tabla7[Peso],"",1)</f>
        <v/>
      </c>
      <c r="T1115" s="290" t="str">
        <f>_xlfn.XLOOKUP(Tabla135[[#This Row],[Tipo de control]],Tabla7[Tipo de control],Tabla7[Afectación matriz],"",1)</f>
        <v/>
      </c>
      <c r="U1115" s="295"/>
      <c r="V1115" s="327" t="str">
        <f>_xlfn.XLOOKUP(Tabla135[[#This Row],[Implementación]],Tabla11[Implementación],Tabla11[Peso],"",1)</f>
        <v/>
      </c>
      <c r="W1115" s="295"/>
      <c r="X1115" s="295"/>
      <c r="Y1115" s="295"/>
      <c r="Z1115" s="295"/>
      <c r="AA1115" s="310" t="str">
        <f>IFERROR(Tabla135[[#This Row],[Peso del control]]+Tabla135[[#This Row],[Peso de la implementación]],"")</f>
        <v/>
      </c>
      <c r="AB1115" s="310" t="str" cm="1">
        <f t="array" ref="AB1115">IFERROR(IF(Tabla135[[#This Row],[Registro diligenciado]]=TRUE,_xlfn.IFS(AND(Tabla135[[#This Row],[No. de Control]]=1,Tabla135[[#This Row],[Desplazamiento en la Matriz]]="Probabilidad"),D1115-(D1115*Tabla135[[#This Row],[Valor del control]]),AND(Tabla135[[#This Row],[No. de Control]]&gt;1,Tabla135[[#This Row],[Desplazamiento en la Matriz]]="Probabilidad"),AB1114-(AB1114*Tabla135[[#This Row],[Valor del control]]),AND(Tabla135[[#This Row],[No. de Control]]=1,Tabla135[[#This Row],[Desplazamiento en la Matriz]]="Impacto"),D1115,AND(Tabla135[[#This Row],[No. de Control]]&gt;1,Tabla135[[#This Row],[Desplazamiento en la Matriz]]="Impacto"),AB1114),""),"")</f>
        <v/>
      </c>
      <c r="AC1115" s="310" t="str" cm="1">
        <f t="array" ref="AC1115">IFERROR(IF(Tabla135[[#This Row],[Registro diligenciado]]=TRUE,_xlfn.IFS(AND(Tabla135[[#This Row],[No. de Control]]=1,Tabla135[[#This Row],[Desplazamiento en la Matriz]]="Impacto"),E1115-(E1115*Tabla135[[#This Row],[Valor del control]]),AND(Tabla135[[#This Row],[No. de Control]]&gt;1,Tabla135[[#This Row],[Desplazamiento en la Matriz]]="Impacto"),AC1114-(AC1114*Tabla135[[#This Row],[Valor del control]]),AND(Tabla135[[#This Row],[No. de Control]]=1,Tabla135[[#This Row],[Desplazamiento en la Matriz]]="Probabilidad"),E1115,AND(Tabla135[[#This Row],[No. de Control]]&gt;1,Tabla135[[#This Row],[Desplazamiento en la Matriz]]="Probabilidad"),AC1114),""),"")</f>
        <v/>
      </c>
      <c r="AD1115" s="310">
        <f>IFERROR(_xlfn.MINIFS(Tabla135[Probabilidad residual],Tabla135[Id Riesgo],Tabla135[[#This Row],[Id Riesgo]]),"")</f>
        <v>0</v>
      </c>
      <c r="AE1115" s="310">
        <f>IFERROR(_xlfn.MINIFS(Tabla135[Impacto residual],Tabla135[Id Riesgo],Tabla135[[#This Row],[Id Riesgo]]),"")</f>
        <v>0</v>
      </c>
      <c r="AF1115" s="310" t="str" cm="1">
        <f t="array" ref="AF11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5" s="310" t="str" cm="1">
        <f t="array" ref="AG11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5" s="213"/>
      <c r="AJ1115" s="801">
        <f>_xlfn.MINIFS(Tabla135[Probabilidad residual],Tabla135[Id Riesgo],Tabla135[[#This Row],[Id Riesgo]])</f>
        <v>0</v>
      </c>
      <c r="AK1115" s="801">
        <f>_xlfn.MINIFS(Tabla135[Impacto residual],Tabla135[Id Riesgo],Tabla135[[#This Row],[Id Riesgo]])</f>
        <v>0</v>
      </c>
      <c r="AL1115" s="801"/>
      <c r="AM1115" s="801"/>
      <c r="AN1115" s="213"/>
      <c r="AO1115" s="213"/>
      <c r="AP1115" s="213"/>
      <c r="AQ1115" s="213"/>
      <c r="AR1115" s="213"/>
      <c r="AS1115" s="213"/>
      <c r="AT1115" s="213"/>
      <c r="AU1115" s="213"/>
      <c r="AV1115" s="213"/>
      <c r="AW1115" s="213"/>
      <c r="AX1115" s="213"/>
      <c r="AY1115" s="213"/>
    </row>
    <row r="1116" spans="1:51" ht="14.6" x14ac:dyDescent="0.4">
      <c r="A1116" s="783" t="str">
        <f>Tabla135[[#This Row],[Id Riesgo]]</f>
        <v>RC111</v>
      </c>
      <c r="B1116" s="784" t="str">
        <f>Tabla135[[#This Row],[Riesgo]]</f>
        <v/>
      </c>
      <c r="C1116" s="776" t="b">
        <f>Tabla135[[#This Row],[Identificado en paso 1 y 2?]]</f>
        <v>0</v>
      </c>
      <c r="D1116" s="801" t="str">
        <f>_xlfn.XLOOKUP(Tabla135[[#This Row],[Id Riesgo]],Tabla13[Id Riesgo],Tabla13[Probabilidad],"",1)</f>
        <v/>
      </c>
      <c r="E1116" s="801" t="str">
        <f>IF(C1116=TRUE,_xlfn.XLOOKUP(Tabla135[[#This Row],[Id Riesgo]],Tabla13[Id Riesgo],Tabla13[Porcentaje Impacto],"",1),"")</f>
        <v/>
      </c>
      <c r="F1116" s="290" t="str">
        <f t="shared" si="110"/>
        <v>RC111</v>
      </c>
      <c r="G1116" s="414" t="b">
        <f>_xlfn.XLOOKUP(F1116,Tabla13[Id Riesgo],Tabla13[Registro diligenciado],FALSE,1)</f>
        <v>0</v>
      </c>
      <c r="H1116" s="290" t="str">
        <f>IF(G1116,_xlfn.XLOOKUP(F1116,Tabla6[Id Riesgo],Tabla6[DESCRIPCIÓN DEL RIESGO],FALSE,1),"")</f>
        <v/>
      </c>
      <c r="I1116" s="327" t="str">
        <f>_xlfn.XLOOKUP(Tabla135[[#This Row],[Id Riesgo]],Tabla13[Id Riesgo],Tabla13[Probabilidad])</f>
        <v/>
      </c>
      <c r="J1116" s="327" t="str">
        <f>_xlfn.XLOOKUP(Tabla135[[#This Row],[Id Riesgo]],Tabla13[Id Riesgo],Tabla13[Porcentaje Impacto],"",1)</f>
        <v/>
      </c>
      <c r="K1116" s="311">
        <v>5</v>
      </c>
      <c r="L1116" s="314"/>
      <c r="M1116" s="314"/>
      <c r="N1116" s="314"/>
      <c r="O1116" s="295"/>
      <c r="P1116" s="314"/>
      <c r="Q1116" s="328" t="str">
        <f>_xlfn.TEXTJOIN(" ",TRUE,Tabla135[[#This Row],[Actividad - Acción ¿Qué?
Inicia con verbo]],Tabla135[[#This Row],[Complemento
(Observaciones o desviaciones)]])</f>
        <v/>
      </c>
      <c r="R1116" s="295"/>
      <c r="S1116" s="327" t="str">
        <f>_xlfn.XLOOKUP(Tabla135[[#This Row],[Tipo de control]],Tabla7[Tipo de control],Tabla7[Peso],"",1)</f>
        <v/>
      </c>
      <c r="T1116" s="290" t="str">
        <f>_xlfn.XLOOKUP(Tabla135[[#This Row],[Tipo de control]],Tabla7[Tipo de control],Tabla7[Afectación matriz],"",1)</f>
        <v/>
      </c>
      <c r="U1116" s="295"/>
      <c r="V1116" s="327" t="str">
        <f>_xlfn.XLOOKUP(Tabla135[[#This Row],[Implementación]],Tabla11[Implementación],Tabla11[Peso],"",1)</f>
        <v/>
      </c>
      <c r="W1116" s="295"/>
      <c r="X1116" s="295"/>
      <c r="Y1116" s="295"/>
      <c r="Z1116" s="295"/>
      <c r="AA1116" s="310" t="str">
        <f>IFERROR(Tabla135[[#This Row],[Peso del control]]+Tabla135[[#This Row],[Peso de la implementación]],"")</f>
        <v/>
      </c>
      <c r="AB1116" s="310" t="str" cm="1">
        <f t="array" ref="AB1116">IFERROR(IF(Tabla135[[#This Row],[Registro diligenciado]]=TRUE,_xlfn.IFS(AND(Tabla135[[#This Row],[No. de Control]]=1,Tabla135[[#This Row],[Desplazamiento en la Matriz]]="Probabilidad"),D1116-(D1116*Tabla135[[#This Row],[Valor del control]]),AND(Tabla135[[#This Row],[No. de Control]]&gt;1,Tabla135[[#This Row],[Desplazamiento en la Matriz]]="Probabilidad"),AB1115-(AB1115*Tabla135[[#This Row],[Valor del control]]),AND(Tabla135[[#This Row],[No. de Control]]=1,Tabla135[[#This Row],[Desplazamiento en la Matriz]]="Impacto"),D1116,AND(Tabla135[[#This Row],[No. de Control]]&gt;1,Tabla135[[#This Row],[Desplazamiento en la Matriz]]="Impacto"),AB1115),""),"")</f>
        <v/>
      </c>
      <c r="AC1116" s="310" t="str" cm="1">
        <f t="array" ref="AC1116">IFERROR(IF(Tabla135[[#This Row],[Registro diligenciado]]=TRUE,_xlfn.IFS(AND(Tabla135[[#This Row],[No. de Control]]=1,Tabla135[[#This Row],[Desplazamiento en la Matriz]]="Impacto"),E1116-(E1116*Tabla135[[#This Row],[Valor del control]]),AND(Tabla135[[#This Row],[No. de Control]]&gt;1,Tabla135[[#This Row],[Desplazamiento en la Matriz]]="Impacto"),AC1115-(AC1115*Tabla135[[#This Row],[Valor del control]]),AND(Tabla135[[#This Row],[No. de Control]]=1,Tabla135[[#This Row],[Desplazamiento en la Matriz]]="Probabilidad"),E1116,AND(Tabla135[[#This Row],[No. de Control]]&gt;1,Tabla135[[#This Row],[Desplazamiento en la Matriz]]="Probabilidad"),AC1115),""),"")</f>
        <v/>
      </c>
      <c r="AD1116" s="310">
        <f>IFERROR(_xlfn.MINIFS(Tabla135[Probabilidad residual],Tabla135[Id Riesgo],Tabla135[[#This Row],[Id Riesgo]]),"")</f>
        <v>0</v>
      </c>
      <c r="AE1116" s="310">
        <f>IFERROR(_xlfn.MINIFS(Tabla135[Impacto residual],Tabla135[Id Riesgo],Tabla135[[#This Row],[Id Riesgo]]),"")</f>
        <v>0</v>
      </c>
      <c r="AF1116" s="310" t="str" cm="1">
        <f t="array" ref="AF11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6" s="310" t="str" cm="1">
        <f t="array" ref="AG11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6" s="213"/>
      <c r="AJ1116" s="801">
        <f>_xlfn.MINIFS(Tabla135[Probabilidad residual],Tabla135[Id Riesgo],Tabla135[[#This Row],[Id Riesgo]])</f>
        <v>0</v>
      </c>
      <c r="AK1116" s="801">
        <f>_xlfn.MINIFS(Tabla135[Impacto residual],Tabla135[Id Riesgo],Tabla135[[#This Row],[Id Riesgo]])</f>
        <v>0</v>
      </c>
      <c r="AL1116" s="801"/>
      <c r="AM1116" s="801"/>
      <c r="AN1116" s="213"/>
      <c r="AO1116" s="213"/>
      <c r="AP1116" s="213"/>
      <c r="AQ1116" s="213"/>
      <c r="AR1116" s="213"/>
      <c r="AS1116" s="213"/>
      <c r="AT1116" s="213"/>
      <c r="AU1116" s="213"/>
      <c r="AV1116" s="213"/>
      <c r="AW1116" s="213"/>
      <c r="AX1116" s="213"/>
      <c r="AY1116" s="213"/>
    </row>
    <row r="1117" spans="1:51" ht="14.6" x14ac:dyDescent="0.4">
      <c r="A1117" s="783" t="str">
        <f>Tabla135[[#This Row],[Id Riesgo]]</f>
        <v>RC111</v>
      </c>
      <c r="B1117" s="784" t="str">
        <f>Tabla135[[#This Row],[Riesgo]]</f>
        <v/>
      </c>
      <c r="C1117" s="776" t="b">
        <f>Tabla135[[#This Row],[Identificado en paso 1 y 2?]]</f>
        <v>0</v>
      </c>
      <c r="D1117" s="801" t="str">
        <f>_xlfn.XLOOKUP(Tabla135[[#This Row],[Id Riesgo]],Tabla13[Id Riesgo],Tabla13[Probabilidad],"",1)</f>
        <v/>
      </c>
      <c r="E1117" s="801" t="str">
        <f>IF(C1117=TRUE,_xlfn.XLOOKUP(Tabla135[[#This Row],[Id Riesgo]],Tabla13[Id Riesgo],Tabla13[Porcentaje Impacto],"",1),"")</f>
        <v/>
      </c>
      <c r="F1117" s="290" t="str">
        <f t="shared" si="110"/>
        <v>RC111</v>
      </c>
      <c r="G1117" s="414" t="b">
        <f>_xlfn.XLOOKUP(F1117,Tabla13[Id Riesgo],Tabla13[Registro diligenciado],FALSE,1)</f>
        <v>0</v>
      </c>
      <c r="H1117" s="290" t="str">
        <f>IF(G1117,_xlfn.XLOOKUP(F1117,Tabla6[Id Riesgo],Tabla6[DESCRIPCIÓN DEL RIESGO],FALSE,1),"")</f>
        <v/>
      </c>
      <c r="I1117" s="327" t="str">
        <f>_xlfn.XLOOKUP(Tabla135[[#This Row],[Id Riesgo]],Tabla13[Id Riesgo],Tabla13[Probabilidad])</f>
        <v/>
      </c>
      <c r="J1117" s="327" t="str">
        <f>_xlfn.XLOOKUP(Tabla135[[#This Row],[Id Riesgo]],Tabla13[Id Riesgo],Tabla13[Porcentaje Impacto],"",1)</f>
        <v/>
      </c>
      <c r="K1117" s="311">
        <v>6</v>
      </c>
      <c r="L1117" s="314"/>
      <c r="M1117" s="314"/>
      <c r="N1117" s="314"/>
      <c r="O1117" s="295"/>
      <c r="P1117" s="314"/>
      <c r="Q1117" s="328" t="str">
        <f>_xlfn.TEXTJOIN(" ",TRUE,Tabla135[[#This Row],[Actividad - Acción ¿Qué?
Inicia con verbo]],Tabla135[[#This Row],[Complemento
(Observaciones o desviaciones)]])</f>
        <v/>
      </c>
      <c r="R1117" s="295"/>
      <c r="S1117" s="327" t="str">
        <f>_xlfn.XLOOKUP(Tabla135[[#This Row],[Tipo de control]],Tabla7[Tipo de control],Tabla7[Peso],"",1)</f>
        <v/>
      </c>
      <c r="T1117" s="290" t="str">
        <f>_xlfn.XLOOKUP(Tabla135[[#This Row],[Tipo de control]],Tabla7[Tipo de control],Tabla7[Afectación matriz],"",1)</f>
        <v/>
      </c>
      <c r="U1117" s="295"/>
      <c r="V1117" s="327" t="str">
        <f>_xlfn.XLOOKUP(Tabla135[[#This Row],[Implementación]],Tabla11[Implementación],Tabla11[Peso],"",1)</f>
        <v/>
      </c>
      <c r="W1117" s="295"/>
      <c r="X1117" s="295"/>
      <c r="Y1117" s="295"/>
      <c r="Z1117" s="295"/>
      <c r="AA1117" s="310" t="str">
        <f>IFERROR(Tabla135[[#This Row],[Peso del control]]+Tabla135[[#This Row],[Peso de la implementación]],"")</f>
        <v/>
      </c>
      <c r="AB1117" s="310" t="str" cm="1">
        <f t="array" ref="AB1117">IFERROR(IF(Tabla135[[#This Row],[Registro diligenciado]]=TRUE,_xlfn.IFS(AND(Tabla135[[#This Row],[No. de Control]]=1,Tabla135[[#This Row],[Desplazamiento en la Matriz]]="Probabilidad"),D1117-(D1117*Tabla135[[#This Row],[Valor del control]]),AND(Tabla135[[#This Row],[No. de Control]]&gt;1,Tabla135[[#This Row],[Desplazamiento en la Matriz]]="Probabilidad"),AB1116-(AB1116*Tabla135[[#This Row],[Valor del control]]),AND(Tabla135[[#This Row],[No. de Control]]=1,Tabla135[[#This Row],[Desplazamiento en la Matriz]]="Impacto"),D1117,AND(Tabla135[[#This Row],[No. de Control]]&gt;1,Tabla135[[#This Row],[Desplazamiento en la Matriz]]="Impacto"),AB1116),""),"")</f>
        <v/>
      </c>
      <c r="AC1117" s="310" t="str" cm="1">
        <f t="array" ref="AC1117">IFERROR(IF(Tabla135[[#This Row],[Registro diligenciado]]=TRUE,_xlfn.IFS(AND(Tabla135[[#This Row],[No. de Control]]=1,Tabla135[[#This Row],[Desplazamiento en la Matriz]]="Impacto"),E1117-(E1117*Tabla135[[#This Row],[Valor del control]]),AND(Tabla135[[#This Row],[No. de Control]]&gt;1,Tabla135[[#This Row],[Desplazamiento en la Matriz]]="Impacto"),AC1116-(AC1116*Tabla135[[#This Row],[Valor del control]]),AND(Tabla135[[#This Row],[No. de Control]]=1,Tabla135[[#This Row],[Desplazamiento en la Matriz]]="Probabilidad"),E1117,AND(Tabla135[[#This Row],[No. de Control]]&gt;1,Tabla135[[#This Row],[Desplazamiento en la Matriz]]="Probabilidad"),AC1116),""),"")</f>
        <v/>
      </c>
      <c r="AD1117" s="310">
        <f>IFERROR(_xlfn.MINIFS(Tabla135[Probabilidad residual],Tabla135[Id Riesgo],Tabla135[[#This Row],[Id Riesgo]]),"")</f>
        <v>0</v>
      </c>
      <c r="AE1117" s="310">
        <f>IFERROR(_xlfn.MINIFS(Tabla135[Impacto residual],Tabla135[Id Riesgo],Tabla135[[#This Row],[Id Riesgo]]),"")</f>
        <v>0</v>
      </c>
      <c r="AF1117" s="310" t="str" cm="1">
        <f t="array" ref="AF11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7" s="310" t="str" cm="1">
        <f t="array" ref="AG11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7" s="213"/>
      <c r="AJ1117" s="801">
        <f>_xlfn.MINIFS(Tabla135[Probabilidad residual],Tabla135[Id Riesgo],Tabla135[[#This Row],[Id Riesgo]])</f>
        <v>0</v>
      </c>
      <c r="AK1117" s="801">
        <f>_xlfn.MINIFS(Tabla135[Impacto residual],Tabla135[Id Riesgo],Tabla135[[#This Row],[Id Riesgo]])</f>
        <v>0</v>
      </c>
      <c r="AL1117" s="801"/>
      <c r="AM1117" s="801"/>
      <c r="AN1117" s="213"/>
      <c r="AO1117" s="213"/>
      <c r="AP1117" s="213"/>
      <c r="AQ1117" s="213"/>
      <c r="AR1117" s="213"/>
      <c r="AS1117" s="213"/>
      <c r="AT1117" s="213"/>
      <c r="AU1117" s="213"/>
      <c r="AV1117" s="213"/>
      <c r="AW1117" s="213"/>
      <c r="AX1117" s="213"/>
      <c r="AY1117" s="213"/>
    </row>
    <row r="1118" spans="1:51" ht="14.6" x14ac:dyDescent="0.4">
      <c r="A1118" s="783" t="str">
        <f>Tabla135[[#This Row],[Id Riesgo]]</f>
        <v>RC111</v>
      </c>
      <c r="B1118" s="784" t="str">
        <f>Tabla135[[#This Row],[Riesgo]]</f>
        <v/>
      </c>
      <c r="C1118" s="776" t="b">
        <f>Tabla135[[#This Row],[Identificado en paso 1 y 2?]]</f>
        <v>0</v>
      </c>
      <c r="D1118" s="801" t="str">
        <f>_xlfn.XLOOKUP(Tabla135[[#This Row],[Id Riesgo]],Tabla13[Id Riesgo],Tabla13[Probabilidad],"",1)</f>
        <v/>
      </c>
      <c r="E1118" s="801" t="str">
        <f>IF(C1118=TRUE,_xlfn.XLOOKUP(Tabla135[[#This Row],[Id Riesgo]],Tabla13[Id Riesgo],Tabla13[Porcentaje Impacto],"",1),"")</f>
        <v/>
      </c>
      <c r="F1118" s="290" t="str">
        <f t="shared" si="110"/>
        <v>RC111</v>
      </c>
      <c r="G1118" s="414" t="b">
        <f>_xlfn.XLOOKUP(F1118,Tabla13[Id Riesgo],Tabla13[Registro diligenciado],FALSE,1)</f>
        <v>0</v>
      </c>
      <c r="H1118" s="290" t="str">
        <f>IF(G1118,_xlfn.XLOOKUP(F1118,Tabla6[Id Riesgo],Tabla6[DESCRIPCIÓN DEL RIESGO],FALSE,1),"")</f>
        <v/>
      </c>
      <c r="I1118" s="327" t="str">
        <f>_xlfn.XLOOKUP(Tabla135[[#This Row],[Id Riesgo]],Tabla13[Id Riesgo],Tabla13[Probabilidad])</f>
        <v/>
      </c>
      <c r="J1118" s="327" t="str">
        <f>_xlfn.XLOOKUP(Tabla135[[#This Row],[Id Riesgo]],Tabla13[Id Riesgo],Tabla13[Porcentaje Impacto],"",1)</f>
        <v/>
      </c>
      <c r="K1118" s="311">
        <v>7</v>
      </c>
      <c r="L1118" s="314"/>
      <c r="M1118" s="314"/>
      <c r="N1118" s="314"/>
      <c r="O1118" s="295"/>
      <c r="P1118" s="314"/>
      <c r="Q1118" s="328" t="str">
        <f>_xlfn.TEXTJOIN(" ",TRUE,Tabla135[[#This Row],[Actividad - Acción ¿Qué?
Inicia con verbo]],Tabla135[[#This Row],[Complemento
(Observaciones o desviaciones)]])</f>
        <v/>
      </c>
      <c r="R1118" s="295"/>
      <c r="S1118" s="327" t="str">
        <f>_xlfn.XLOOKUP(Tabla135[[#This Row],[Tipo de control]],Tabla7[Tipo de control],Tabla7[Peso],"",1)</f>
        <v/>
      </c>
      <c r="T1118" s="290" t="str">
        <f>_xlfn.XLOOKUP(Tabla135[[#This Row],[Tipo de control]],Tabla7[Tipo de control],Tabla7[Afectación matriz],"",1)</f>
        <v/>
      </c>
      <c r="U1118" s="295"/>
      <c r="V1118" s="327" t="str">
        <f>_xlfn.XLOOKUP(Tabla135[[#This Row],[Implementación]],Tabla11[Implementación],Tabla11[Peso],"",1)</f>
        <v/>
      </c>
      <c r="W1118" s="295"/>
      <c r="X1118" s="295"/>
      <c r="Y1118" s="295"/>
      <c r="Z1118" s="295"/>
      <c r="AA1118" s="310" t="str">
        <f>IFERROR(Tabla135[[#This Row],[Peso del control]]+Tabla135[[#This Row],[Peso de la implementación]],"")</f>
        <v/>
      </c>
      <c r="AB1118" s="310" t="str" cm="1">
        <f t="array" ref="AB1118">IFERROR(IF(Tabla135[[#This Row],[Registro diligenciado]]=TRUE,_xlfn.IFS(AND(Tabla135[[#This Row],[No. de Control]]=1,Tabla135[[#This Row],[Desplazamiento en la Matriz]]="Probabilidad"),D1118-(D1118*Tabla135[[#This Row],[Valor del control]]),AND(Tabla135[[#This Row],[No. de Control]]&gt;1,Tabla135[[#This Row],[Desplazamiento en la Matriz]]="Probabilidad"),AB1117-(AB1117*Tabla135[[#This Row],[Valor del control]]),AND(Tabla135[[#This Row],[No. de Control]]=1,Tabla135[[#This Row],[Desplazamiento en la Matriz]]="Impacto"),D1118,AND(Tabla135[[#This Row],[No. de Control]]&gt;1,Tabla135[[#This Row],[Desplazamiento en la Matriz]]="Impacto"),AB1117),""),"")</f>
        <v/>
      </c>
      <c r="AC1118" s="310" t="str" cm="1">
        <f t="array" ref="AC1118">IFERROR(IF(Tabla135[[#This Row],[Registro diligenciado]]=TRUE,_xlfn.IFS(AND(Tabla135[[#This Row],[No. de Control]]=1,Tabla135[[#This Row],[Desplazamiento en la Matriz]]="Impacto"),E1118-(E1118*Tabla135[[#This Row],[Valor del control]]),AND(Tabla135[[#This Row],[No. de Control]]&gt;1,Tabla135[[#This Row],[Desplazamiento en la Matriz]]="Impacto"),AC1117-(AC1117*Tabla135[[#This Row],[Valor del control]]),AND(Tabla135[[#This Row],[No. de Control]]=1,Tabla135[[#This Row],[Desplazamiento en la Matriz]]="Probabilidad"),E1118,AND(Tabla135[[#This Row],[No. de Control]]&gt;1,Tabla135[[#This Row],[Desplazamiento en la Matriz]]="Probabilidad"),AC1117),""),"")</f>
        <v/>
      </c>
      <c r="AD1118" s="310">
        <f>IFERROR(_xlfn.MINIFS(Tabla135[Probabilidad residual],Tabla135[Id Riesgo],Tabla135[[#This Row],[Id Riesgo]]),"")</f>
        <v>0</v>
      </c>
      <c r="AE1118" s="310">
        <f>IFERROR(_xlfn.MINIFS(Tabla135[Impacto residual],Tabla135[Id Riesgo],Tabla135[[#This Row],[Id Riesgo]]),"")</f>
        <v>0</v>
      </c>
      <c r="AF1118" s="310" t="str" cm="1">
        <f t="array" ref="AF11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8" s="310" t="str" cm="1">
        <f t="array" ref="AG11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8" s="213"/>
      <c r="AJ1118" s="801">
        <f>_xlfn.MINIFS(Tabla135[Probabilidad residual],Tabla135[Id Riesgo],Tabla135[[#This Row],[Id Riesgo]])</f>
        <v>0</v>
      </c>
      <c r="AK1118" s="801">
        <f>_xlfn.MINIFS(Tabla135[Impacto residual],Tabla135[Id Riesgo],Tabla135[[#This Row],[Id Riesgo]])</f>
        <v>0</v>
      </c>
      <c r="AL1118" s="801"/>
      <c r="AM1118" s="801"/>
      <c r="AN1118" s="213"/>
      <c r="AO1118" s="213"/>
      <c r="AP1118" s="213"/>
      <c r="AQ1118" s="213"/>
      <c r="AR1118" s="213"/>
      <c r="AS1118" s="213"/>
      <c r="AT1118" s="213"/>
      <c r="AU1118" s="213"/>
      <c r="AV1118" s="213"/>
      <c r="AW1118" s="213"/>
      <c r="AX1118" s="213"/>
      <c r="AY1118" s="213"/>
    </row>
    <row r="1119" spans="1:51" ht="14.6" x14ac:dyDescent="0.4">
      <c r="A1119" s="783" t="str">
        <f>Tabla135[[#This Row],[Id Riesgo]]</f>
        <v>RC111</v>
      </c>
      <c r="B1119" s="784" t="str">
        <f>Tabla135[[#This Row],[Riesgo]]</f>
        <v/>
      </c>
      <c r="C1119" s="776" t="b">
        <f>Tabla135[[#This Row],[Identificado en paso 1 y 2?]]</f>
        <v>0</v>
      </c>
      <c r="D1119" s="801" t="str">
        <f>_xlfn.XLOOKUP(Tabla135[[#This Row],[Id Riesgo]],Tabla13[Id Riesgo],Tabla13[Probabilidad],"",1)</f>
        <v/>
      </c>
      <c r="E1119" s="801" t="str">
        <f>IF(C1119=TRUE,_xlfn.XLOOKUP(Tabla135[[#This Row],[Id Riesgo]],Tabla13[Id Riesgo],Tabla13[Porcentaje Impacto],"",1),"")</f>
        <v/>
      </c>
      <c r="F1119" s="290" t="str">
        <f t="shared" si="110"/>
        <v>RC111</v>
      </c>
      <c r="G1119" s="414" t="b">
        <f>_xlfn.XLOOKUP(F1119,Tabla13[Id Riesgo],Tabla13[Registro diligenciado],FALSE,1)</f>
        <v>0</v>
      </c>
      <c r="H1119" s="290" t="str">
        <f>IF(G1119,_xlfn.XLOOKUP(F1119,Tabla6[Id Riesgo],Tabla6[DESCRIPCIÓN DEL RIESGO],FALSE,1),"")</f>
        <v/>
      </c>
      <c r="I1119" s="327" t="str">
        <f>_xlfn.XLOOKUP(Tabla135[[#This Row],[Id Riesgo]],Tabla13[Id Riesgo],Tabla13[Probabilidad])</f>
        <v/>
      </c>
      <c r="J1119" s="327" t="str">
        <f>_xlfn.XLOOKUP(Tabla135[[#This Row],[Id Riesgo]],Tabla13[Id Riesgo],Tabla13[Porcentaje Impacto],"",1)</f>
        <v/>
      </c>
      <c r="K1119" s="311">
        <v>8</v>
      </c>
      <c r="L1119" s="314"/>
      <c r="M1119" s="314"/>
      <c r="N1119" s="314"/>
      <c r="O1119" s="295"/>
      <c r="P1119" s="314"/>
      <c r="Q1119" s="328" t="str">
        <f>_xlfn.TEXTJOIN(" ",TRUE,Tabla135[[#This Row],[Actividad - Acción ¿Qué?
Inicia con verbo]],Tabla135[[#This Row],[Complemento
(Observaciones o desviaciones)]])</f>
        <v/>
      </c>
      <c r="R1119" s="295"/>
      <c r="S1119" s="327" t="str">
        <f>_xlfn.XLOOKUP(Tabla135[[#This Row],[Tipo de control]],Tabla7[Tipo de control],Tabla7[Peso],"",1)</f>
        <v/>
      </c>
      <c r="T1119" s="290" t="str">
        <f>_xlfn.XLOOKUP(Tabla135[[#This Row],[Tipo de control]],Tabla7[Tipo de control],Tabla7[Afectación matriz],"",1)</f>
        <v/>
      </c>
      <c r="U1119" s="295"/>
      <c r="V1119" s="327" t="str">
        <f>_xlfn.XLOOKUP(Tabla135[[#This Row],[Implementación]],Tabla11[Implementación],Tabla11[Peso],"",1)</f>
        <v/>
      </c>
      <c r="W1119" s="295"/>
      <c r="X1119" s="295"/>
      <c r="Y1119" s="295"/>
      <c r="Z1119" s="295"/>
      <c r="AA1119" s="310" t="str">
        <f>IFERROR(Tabla135[[#This Row],[Peso del control]]+Tabla135[[#This Row],[Peso de la implementación]],"")</f>
        <v/>
      </c>
      <c r="AB1119" s="310" t="str" cm="1">
        <f t="array" ref="AB1119">IFERROR(IF(Tabla135[[#This Row],[Registro diligenciado]]=TRUE,_xlfn.IFS(AND(Tabla135[[#This Row],[No. de Control]]=1,Tabla135[[#This Row],[Desplazamiento en la Matriz]]="Probabilidad"),D1119-(D1119*Tabla135[[#This Row],[Valor del control]]),AND(Tabla135[[#This Row],[No. de Control]]&gt;1,Tabla135[[#This Row],[Desplazamiento en la Matriz]]="Probabilidad"),AB1118-(AB1118*Tabla135[[#This Row],[Valor del control]]),AND(Tabla135[[#This Row],[No. de Control]]=1,Tabla135[[#This Row],[Desplazamiento en la Matriz]]="Impacto"),D1119,AND(Tabla135[[#This Row],[No. de Control]]&gt;1,Tabla135[[#This Row],[Desplazamiento en la Matriz]]="Impacto"),AB1118),""),"")</f>
        <v/>
      </c>
      <c r="AC1119" s="310" t="str" cm="1">
        <f t="array" ref="AC1119">IFERROR(IF(Tabla135[[#This Row],[Registro diligenciado]]=TRUE,_xlfn.IFS(AND(Tabla135[[#This Row],[No. de Control]]=1,Tabla135[[#This Row],[Desplazamiento en la Matriz]]="Impacto"),E1119-(E1119*Tabla135[[#This Row],[Valor del control]]),AND(Tabla135[[#This Row],[No. de Control]]&gt;1,Tabla135[[#This Row],[Desplazamiento en la Matriz]]="Impacto"),AC1118-(AC1118*Tabla135[[#This Row],[Valor del control]]),AND(Tabla135[[#This Row],[No. de Control]]=1,Tabla135[[#This Row],[Desplazamiento en la Matriz]]="Probabilidad"),E1119,AND(Tabla135[[#This Row],[No. de Control]]&gt;1,Tabla135[[#This Row],[Desplazamiento en la Matriz]]="Probabilidad"),AC1118),""),"")</f>
        <v/>
      </c>
      <c r="AD1119" s="310">
        <f>IFERROR(_xlfn.MINIFS(Tabla135[Probabilidad residual],Tabla135[Id Riesgo],Tabla135[[#This Row],[Id Riesgo]]),"")</f>
        <v>0</v>
      </c>
      <c r="AE1119" s="310">
        <f>IFERROR(_xlfn.MINIFS(Tabla135[Impacto residual],Tabla135[Id Riesgo],Tabla135[[#This Row],[Id Riesgo]]),"")</f>
        <v>0</v>
      </c>
      <c r="AF1119" s="310" t="str" cm="1">
        <f t="array" ref="AF11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19" s="310" t="str" cm="1">
        <f t="array" ref="AG11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19" s="213"/>
      <c r="AJ1119" s="801">
        <f>_xlfn.MINIFS(Tabla135[Probabilidad residual],Tabla135[Id Riesgo],Tabla135[[#This Row],[Id Riesgo]])</f>
        <v>0</v>
      </c>
      <c r="AK1119" s="801">
        <f>_xlfn.MINIFS(Tabla135[Impacto residual],Tabla135[Id Riesgo],Tabla135[[#This Row],[Id Riesgo]])</f>
        <v>0</v>
      </c>
      <c r="AL1119" s="801"/>
      <c r="AM1119" s="801"/>
      <c r="AN1119" s="213"/>
      <c r="AO1119" s="213"/>
      <c r="AP1119" s="213"/>
      <c r="AQ1119" s="213"/>
      <c r="AR1119" s="213"/>
      <c r="AS1119" s="213"/>
      <c r="AT1119" s="213"/>
      <c r="AU1119" s="213"/>
      <c r="AV1119" s="213"/>
      <c r="AW1119" s="213"/>
      <c r="AX1119" s="213"/>
      <c r="AY1119" s="213"/>
    </row>
    <row r="1120" spans="1:51" ht="14.6" x14ac:dyDescent="0.4">
      <c r="A1120" s="783" t="str">
        <f>Tabla135[[#This Row],[Id Riesgo]]</f>
        <v>RC111</v>
      </c>
      <c r="B1120" s="784" t="str">
        <f>Tabla135[[#This Row],[Riesgo]]</f>
        <v/>
      </c>
      <c r="C1120" s="776" t="b">
        <f>Tabla135[[#This Row],[Identificado en paso 1 y 2?]]</f>
        <v>0</v>
      </c>
      <c r="D1120" s="801" t="str">
        <f>_xlfn.XLOOKUP(Tabla135[[#This Row],[Id Riesgo]],Tabla13[Id Riesgo],Tabla13[Probabilidad],"",1)</f>
        <v/>
      </c>
      <c r="E1120" s="801" t="str">
        <f>IF(C1120=TRUE,_xlfn.XLOOKUP(Tabla135[[#This Row],[Id Riesgo]],Tabla13[Id Riesgo],Tabla13[Porcentaje Impacto],"",1),"")</f>
        <v/>
      </c>
      <c r="F1120" s="290" t="str">
        <f t="shared" si="110"/>
        <v>RC111</v>
      </c>
      <c r="G1120" s="414" t="b">
        <f>_xlfn.XLOOKUP(F1120,Tabla13[Id Riesgo],Tabla13[Registro diligenciado],FALSE,1)</f>
        <v>0</v>
      </c>
      <c r="H1120" s="290" t="str">
        <f>IF(G1120,_xlfn.XLOOKUP(F1120,Tabla6[Id Riesgo],Tabla6[DESCRIPCIÓN DEL RIESGO],FALSE,1),"")</f>
        <v/>
      </c>
      <c r="I1120" s="327" t="str">
        <f>_xlfn.XLOOKUP(Tabla135[[#This Row],[Id Riesgo]],Tabla13[Id Riesgo],Tabla13[Probabilidad])</f>
        <v/>
      </c>
      <c r="J1120" s="327" t="str">
        <f>_xlfn.XLOOKUP(Tabla135[[#This Row],[Id Riesgo]],Tabla13[Id Riesgo],Tabla13[Porcentaje Impacto],"",1)</f>
        <v/>
      </c>
      <c r="K1120" s="311">
        <v>9</v>
      </c>
      <c r="L1120" s="314"/>
      <c r="M1120" s="314"/>
      <c r="N1120" s="314"/>
      <c r="O1120" s="295"/>
      <c r="P1120" s="314"/>
      <c r="Q1120" s="328" t="str">
        <f>_xlfn.TEXTJOIN(" ",TRUE,Tabla135[[#This Row],[Actividad - Acción ¿Qué?
Inicia con verbo]],Tabla135[[#This Row],[Complemento
(Observaciones o desviaciones)]])</f>
        <v/>
      </c>
      <c r="R1120" s="295"/>
      <c r="S1120" s="327" t="str">
        <f>_xlfn.XLOOKUP(Tabla135[[#This Row],[Tipo de control]],Tabla7[Tipo de control],Tabla7[Peso],"",1)</f>
        <v/>
      </c>
      <c r="T1120" s="290" t="str">
        <f>_xlfn.XLOOKUP(Tabla135[[#This Row],[Tipo de control]],Tabla7[Tipo de control],Tabla7[Afectación matriz],"",1)</f>
        <v/>
      </c>
      <c r="U1120" s="295"/>
      <c r="V1120" s="327" t="str">
        <f>_xlfn.XLOOKUP(Tabla135[[#This Row],[Implementación]],Tabla11[Implementación],Tabla11[Peso],"",1)</f>
        <v/>
      </c>
      <c r="W1120" s="295"/>
      <c r="X1120" s="295"/>
      <c r="Y1120" s="295"/>
      <c r="Z1120" s="295"/>
      <c r="AA1120" s="310" t="str">
        <f>IFERROR(Tabla135[[#This Row],[Peso del control]]+Tabla135[[#This Row],[Peso de la implementación]],"")</f>
        <v/>
      </c>
      <c r="AB1120" s="310" t="str" cm="1">
        <f t="array" ref="AB1120">IFERROR(IF(Tabla135[[#This Row],[Registro diligenciado]]=TRUE,_xlfn.IFS(AND(Tabla135[[#This Row],[No. de Control]]=1,Tabla135[[#This Row],[Desplazamiento en la Matriz]]="Probabilidad"),D1120-(D1120*Tabla135[[#This Row],[Valor del control]]),AND(Tabla135[[#This Row],[No. de Control]]&gt;1,Tabla135[[#This Row],[Desplazamiento en la Matriz]]="Probabilidad"),AB1119-(AB1119*Tabla135[[#This Row],[Valor del control]]),AND(Tabla135[[#This Row],[No. de Control]]=1,Tabla135[[#This Row],[Desplazamiento en la Matriz]]="Impacto"),D1120,AND(Tabla135[[#This Row],[No. de Control]]&gt;1,Tabla135[[#This Row],[Desplazamiento en la Matriz]]="Impacto"),AB1119),""),"")</f>
        <v/>
      </c>
      <c r="AC1120" s="310" t="str" cm="1">
        <f t="array" ref="AC1120">IFERROR(IF(Tabla135[[#This Row],[Registro diligenciado]]=TRUE,_xlfn.IFS(AND(Tabla135[[#This Row],[No. de Control]]=1,Tabla135[[#This Row],[Desplazamiento en la Matriz]]="Impacto"),E1120-(E1120*Tabla135[[#This Row],[Valor del control]]),AND(Tabla135[[#This Row],[No. de Control]]&gt;1,Tabla135[[#This Row],[Desplazamiento en la Matriz]]="Impacto"),AC1119-(AC1119*Tabla135[[#This Row],[Valor del control]]),AND(Tabla135[[#This Row],[No. de Control]]=1,Tabla135[[#This Row],[Desplazamiento en la Matriz]]="Probabilidad"),E1120,AND(Tabla135[[#This Row],[No. de Control]]&gt;1,Tabla135[[#This Row],[Desplazamiento en la Matriz]]="Probabilidad"),AC1119),""),"")</f>
        <v/>
      </c>
      <c r="AD1120" s="310">
        <f>IFERROR(_xlfn.MINIFS(Tabla135[Probabilidad residual],Tabla135[Id Riesgo],Tabla135[[#This Row],[Id Riesgo]]),"")</f>
        <v>0</v>
      </c>
      <c r="AE1120" s="310">
        <f>IFERROR(_xlfn.MINIFS(Tabla135[Impacto residual],Tabla135[Id Riesgo],Tabla135[[#This Row],[Id Riesgo]]),"")</f>
        <v>0</v>
      </c>
      <c r="AF1120" s="310" t="str" cm="1">
        <f t="array" ref="AF11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0" s="310" t="str" cm="1">
        <f t="array" ref="AG11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0" s="213"/>
      <c r="AJ1120" s="801">
        <f>_xlfn.MINIFS(Tabla135[Probabilidad residual],Tabla135[Id Riesgo],Tabla135[[#This Row],[Id Riesgo]])</f>
        <v>0</v>
      </c>
      <c r="AK1120" s="801">
        <f>_xlfn.MINIFS(Tabla135[Impacto residual],Tabla135[Id Riesgo],Tabla135[[#This Row],[Id Riesgo]])</f>
        <v>0</v>
      </c>
      <c r="AL1120" s="801"/>
      <c r="AM1120" s="801"/>
      <c r="AN1120" s="213"/>
      <c r="AO1120" s="213"/>
      <c r="AP1120" s="213"/>
      <c r="AQ1120" s="213"/>
      <c r="AR1120" s="213"/>
      <c r="AS1120" s="213"/>
      <c r="AT1120" s="213"/>
      <c r="AU1120" s="213"/>
      <c r="AV1120" s="213"/>
      <c r="AW1120" s="213"/>
      <c r="AX1120" s="213"/>
      <c r="AY1120" s="213"/>
    </row>
    <row r="1121" spans="1:51" ht="14.6" x14ac:dyDescent="0.4">
      <c r="A1121" s="783" t="str">
        <f>Tabla135[[#This Row],[Id Riesgo]]</f>
        <v>RC111</v>
      </c>
      <c r="B1121" s="784" t="str">
        <f>Tabla135[[#This Row],[Riesgo]]</f>
        <v/>
      </c>
      <c r="C1121" s="776" t="b">
        <f>Tabla135[[#This Row],[Identificado en paso 1 y 2?]]</f>
        <v>0</v>
      </c>
      <c r="D1121" s="801" t="str">
        <f>_xlfn.XLOOKUP(Tabla135[[#This Row],[Id Riesgo]],Tabla13[Id Riesgo],Tabla13[Probabilidad],"",1)</f>
        <v/>
      </c>
      <c r="E1121" s="801" t="str">
        <f>IF(C1121=TRUE,_xlfn.XLOOKUP(Tabla135[[#This Row],[Id Riesgo]],Tabla13[Id Riesgo],Tabla13[Porcentaje Impacto],"",1),"")</f>
        <v/>
      </c>
      <c r="F1121" s="290" t="str">
        <f t="shared" si="110"/>
        <v>RC111</v>
      </c>
      <c r="G1121" s="414" t="b">
        <f>_xlfn.XLOOKUP(F1121,Tabla13[Id Riesgo],Tabla13[Registro diligenciado],FALSE,1)</f>
        <v>0</v>
      </c>
      <c r="H1121" s="290" t="str">
        <f>IF(G1121,_xlfn.XLOOKUP(F1121,Tabla6[Id Riesgo],Tabla6[DESCRIPCIÓN DEL RIESGO],FALSE,1),"")</f>
        <v/>
      </c>
      <c r="I1121" s="327" t="str">
        <f>_xlfn.XLOOKUP(Tabla135[[#This Row],[Id Riesgo]],Tabla13[Id Riesgo],Tabla13[Probabilidad])</f>
        <v/>
      </c>
      <c r="J1121" s="327" t="str">
        <f>_xlfn.XLOOKUP(Tabla135[[#This Row],[Id Riesgo]],Tabla13[Id Riesgo],Tabla13[Porcentaje Impacto],"",1)</f>
        <v/>
      </c>
      <c r="K1121" s="311">
        <v>10</v>
      </c>
      <c r="L1121" s="314"/>
      <c r="M1121" s="314"/>
      <c r="N1121" s="314"/>
      <c r="O1121" s="295"/>
      <c r="P1121" s="314"/>
      <c r="Q1121" s="328" t="str">
        <f>_xlfn.TEXTJOIN(" ",TRUE,Tabla135[[#This Row],[Actividad - Acción ¿Qué?
Inicia con verbo]],Tabla135[[#This Row],[Complemento
(Observaciones o desviaciones)]])</f>
        <v/>
      </c>
      <c r="R1121" s="295"/>
      <c r="S1121" s="327" t="str">
        <f>_xlfn.XLOOKUP(Tabla135[[#This Row],[Tipo de control]],Tabla7[Tipo de control],Tabla7[Peso],"",1)</f>
        <v/>
      </c>
      <c r="T1121" s="290" t="str">
        <f>_xlfn.XLOOKUP(Tabla135[[#This Row],[Tipo de control]],Tabla7[Tipo de control],Tabla7[Afectación matriz],"",1)</f>
        <v/>
      </c>
      <c r="U1121" s="295"/>
      <c r="V1121" s="327" t="str">
        <f>_xlfn.XLOOKUP(Tabla135[[#This Row],[Implementación]],Tabla11[Implementación],Tabla11[Peso],"",1)</f>
        <v/>
      </c>
      <c r="W1121" s="295"/>
      <c r="X1121" s="295"/>
      <c r="Y1121" s="295"/>
      <c r="Z1121" s="295"/>
      <c r="AA1121" s="310" t="str">
        <f>IFERROR(Tabla135[[#This Row],[Peso del control]]+Tabla135[[#This Row],[Peso de la implementación]],"")</f>
        <v/>
      </c>
      <c r="AB1121" s="310" t="str" cm="1">
        <f t="array" ref="AB1121">IFERROR(IF(Tabla135[[#This Row],[Registro diligenciado]]=TRUE,_xlfn.IFS(AND(Tabla135[[#This Row],[No. de Control]]=1,Tabla135[[#This Row],[Desplazamiento en la Matriz]]="Probabilidad"),D1121-(D1121*Tabla135[[#This Row],[Valor del control]]),AND(Tabla135[[#This Row],[No. de Control]]&gt;1,Tabla135[[#This Row],[Desplazamiento en la Matriz]]="Probabilidad"),AB1120-(AB1120*Tabla135[[#This Row],[Valor del control]]),AND(Tabla135[[#This Row],[No. de Control]]=1,Tabla135[[#This Row],[Desplazamiento en la Matriz]]="Impacto"),D1121,AND(Tabla135[[#This Row],[No. de Control]]&gt;1,Tabla135[[#This Row],[Desplazamiento en la Matriz]]="Impacto"),AB1120),""),"")</f>
        <v/>
      </c>
      <c r="AC1121" s="310" t="str" cm="1">
        <f t="array" ref="AC1121">IFERROR(IF(Tabla135[[#This Row],[Registro diligenciado]]=TRUE,_xlfn.IFS(AND(Tabla135[[#This Row],[No. de Control]]=1,Tabla135[[#This Row],[Desplazamiento en la Matriz]]="Impacto"),E1121-(E1121*Tabla135[[#This Row],[Valor del control]]),AND(Tabla135[[#This Row],[No. de Control]]&gt;1,Tabla135[[#This Row],[Desplazamiento en la Matriz]]="Impacto"),AC1120-(AC1120*Tabla135[[#This Row],[Valor del control]]),AND(Tabla135[[#This Row],[No. de Control]]=1,Tabla135[[#This Row],[Desplazamiento en la Matriz]]="Probabilidad"),E1121,AND(Tabla135[[#This Row],[No. de Control]]&gt;1,Tabla135[[#This Row],[Desplazamiento en la Matriz]]="Probabilidad"),AC1120),""),"")</f>
        <v/>
      </c>
      <c r="AD1121" s="310">
        <f>IFERROR(_xlfn.MINIFS(Tabla135[Probabilidad residual],Tabla135[Id Riesgo],Tabla135[[#This Row],[Id Riesgo]]),"")</f>
        <v>0</v>
      </c>
      <c r="AE1121" s="310">
        <f>IFERROR(_xlfn.MINIFS(Tabla135[Impacto residual],Tabla135[Id Riesgo],Tabla135[[#This Row],[Id Riesgo]]),"")</f>
        <v>0</v>
      </c>
      <c r="AF1121" s="310" t="str" cm="1">
        <f t="array" ref="AF11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1" s="310" t="str" cm="1">
        <f t="array" ref="AG11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1" s="213"/>
      <c r="AJ1121" s="801">
        <f>_xlfn.MINIFS(Tabla135[Probabilidad residual],Tabla135[Id Riesgo],Tabla135[[#This Row],[Id Riesgo]])</f>
        <v>0</v>
      </c>
      <c r="AK1121" s="801">
        <f>_xlfn.MINIFS(Tabla135[Impacto residual],Tabla135[Id Riesgo],Tabla135[[#This Row],[Id Riesgo]])</f>
        <v>0</v>
      </c>
      <c r="AL1121" s="801"/>
      <c r="AM1121" s="801"/>
      <c r="AN1121" s="213"/>
      <c r="AO1121" s="213"/>
      <c r="AP1121" s="213"/>
      <c r="AQ1121" s="213"/>
      <c r="AR1121" s="213"/>
      <c r="AS1121" s="213"/>
      <c r="AT1121" s="213"/>
      <c r="AU1121" s="213"/>
      <c r="AV1121" s="213"/>
      <c r="AW1121" s="213"/>
      <c r="AX1121" s="213"/>
      <c r="AY1121" s="213"/>
    </row>
    <row r="1122" spans="1:51" ht="14.6" x14ac:dyDescent="0.4">
      <c r="A1122" s="783" t="str">
        <f>Tabla135[[#This Row],[Id Riesgo]]</f>
        <v>RC112</v>
      </c>
      <c r="B1122" s="784" t="str">
        <f>Tabla135[[#This Row],[Riesgo]]</f>
        <v/>
      </c>
      <c r="C1122" s="776" t="b">
        <f>Tabla135[[#This Row],[Identificado en paso 1 y 2?]]</f>
        <v>0</v>
      </c>
      <c r="D1122" s="801" t="str">
        <f>_xlfn.XLOOKUP(Tabla135[[#This Row],[Id Riesgo]],Tabla13[Id Riesgo],Tabla13[Probabilidad],"",1)</f>
        <v/>
      </c>
      <c r="E1122" s="801" t="str">
        <f>IF(C1122=TRUE,_xlfn.XLOOKUP(Tabla135[[#This Row],[Id Riesgo]],Tabla13[Id Riesgo],Tabla13[Porcentaje Impacto],"",1),"")</f>
        <v/>
      </c>
      <c r="F1122" s="290" t="s">
        <v>703</v>
      </c>
      <c r="G1122" s="414" t="b">
        <f>_xlfn.XLOOKUP(F1122,Tabla13[Id Riesgo],Tabla13[Registro diligenciado],FALSE,1)</f>
        <v>0</v>
      </c>
      <c r="H1122" s="290" t="str">
        <f>IF(G1122,_xlfn.XLOOKUP(F1122,Tabla6[Id Riesgo],Tabla6[DESCRIPCIÓN DEL RIESGO],FALSE,1),"")</f>
        <v/>
      </c>
      <c r="I1122" s="327" t="str">
        <f>_xlfn.XLOOKUP(Tabla135[[#This Row],[Id Riesgo]],Tabla13[Id Riesgo],Tabla13[Probabilidad])</f>
        <v/>
      </c>
      <c r="J1122" s="327" t="str">
        <f>_xlfn.XLOOKUP(Tabla135[[#This Row],[Id Riesgo]],Tabla13[Id Riesgo],Tabla13[Porcentaje Impacto],"",1)</f>
        <v/>
      </c>
      <c r="K1122" s="311">
        <v>1</v>
      </c>
      <c r="L1122" s="314"/>
      <c r="M1122" s="314"/>
      <c r="N1122" s="314"/>
      <c r="O1122" s="295"/>
      <c r="P1122" s="314"/>
      <c r="Q1122" s="328" t="str">
        <f>_xlfn.TEXTJOIN(" ",TRUE,Tabla135[[#This Row],[Actividad - Acción ¿Qué?
Inicia con verbo]],Tabla135[[#This Row],[Complemento
(Observaciones o desviaciones)]])</f>
        <v/>
      </c>
      <c r="R1122" s="295"/>
      <c r="S1122" s="327" t="str">
        <f>_xlfn.XLOOKUP(Tabla135[[#This Row],[Tipo de control]],Tabla7[Tipo de control],Tabla7[Peso],"",1)</f>
        <v/>
      </c>
      <c r="T1122" s="290" t="str">
        <f>_xlfn.XLOOKUP(Tabla135[[#This Row],[Tipo de control]],Tabla7[Tipo de control],Tabla7[Afectación matriz],"",1)</f>
        <v/>
      </c>
      <c r="U1122" s="295"/>
      <c r="V1122" s="327" t="str">
        <f>_xlfn.XLOOKUP(Tabla135[[#This Row],[Implementación]],Tabla11[Implementación],Tabla11[Peso],"",1)</f>
        <v/>
      </c>
      <c r="W1122" s="295"/>
      <c r="X1122" s="295"/>
      <c r="Y1122" s="295"/>
      <c r="Z1122" s="295"/>
      <c r="AA1122" s="310" t="str">
        <f>IFERROR(Tabla135[[#This Row],[Peso del control]]+Tabla135[[#This Row],[Peso de la implementación]],"")</f>
        <v/>
      </c>
      <c r="AB1122" s="310" t="str" cm="1">
        <f t="array" ref="AB1122">IFERROR(IF(Tabla135[[#This Row],[Registro diligenciado]]=TRUE,_xlfn.IFS(AND(Tabla135[[#This Row],[No. de Control]]=1,Tabla135[[#This Row],[Desplazamiento en la Matriz]]="Probabilidad"),D1122-(D1122*Tabla135[[#This Row],[Valor del control]]),AND(Tabla135[[#This Row],[No. de Control]]&gt;1,Tabla135[[#This Row],[Desplazamiento en la Matriz]]="Probabilidad"),AB1121-(AB1121*Tabla135[[#This Row],[Valor del control]]),AND(Tabla135[[#This Row],[No. de Control]]=1,Tabla135[[#This Row],[Desplazamiento en la Matriz]]="Impacto"),D1122,AND(Tabla135[[#This Row],[No. de Control]]&gt;1,Tabla135[[#This Row],[Desplazamiento en la Matriz]]="Impacto"),AB1121),""),"")</f>
        <v/>
      </c>
      <c r="AC1122" s="310" t="str" cm="1">
        <f t="array" ref="AC1122">IFERROR(IF(Tabla135[[#This Row],[Registro diligenciado]]=TRUE,_xlfn.IFS(AND(Tabla135[[#This Row],[No. de Control]]=1,Tabla135[[#This Row],[Desplazamiento en la Matriz]]="Impacto"),E1122-(E1122*Tabla135[[#This Row],[Valor del control]]),AND(Tabla135[[#This Row],[No. de Control]]&gt;1,Tabla135[[#This Row],[Desplazamiento en la Matriz]]="Impacto"),AC1121-(AC1121*Tabla135[[#This Row],[Valor del control]]),AND(Tabla135[[#This Row],[No. de Control]]=1,Tabla135[[#This Row],[Desplazamiento en la Matriz]]="Probabilidad"),E1122,AND(Tabla135[[#This Row],[No. de Control]]&gt;1,Tabla135[[#This Row],[Desplazamiento en la Matriz]]="Probabilidad"),AC1121),""),"")</f>
        <v/>
      </c>
      <c r="AD1122" s="310">
        <f>IFERROR(_xlfn.MINIFS(Tabla135[Probabilidad residual],Tabla135[Id Riesgo],Tabla135[[#This Row],[Id Riesgo]]),"")</f>
        <v>0</v>
      </c>
      <c r="AE1122" s="310">
        <f>IFERROR(_xlfn.MINIFS(Tabla135[Impacto residual],Tabla135[Id Riesgo],Tabla135[[#This Row],[Id Riesgo]]),"")</f>
        <v>0</v>
      </c>
      <c r="AF1122" s="310" t="str" cm="1">
        <f t="array" ref="AF11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2" s="310" t="str" cm="1">
        <f t="array" ref="AG11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2" s="213"/>
      <c r="AJ1122" s="801">
        <f>_xlfn.MINIFS(Tabla135[Probabilidad residual],Tabla135[Id Riesgo],Tabla135[[#This Row],[Id Riesgo]])</f>
        <v>0</v>
      </c>
      <c r="AK1122" s="801">
        <f>_xlfn.MINIFS(Tabla135[Impacto residual],Tabla135[Id Riesgo],Tabla135[[#This Row],[Id Riesgo]])</f>
        <v>0</v>
      </c>
      <c r="AL1122" s="801" t="str" cm="1">
        <f t="array" ref="AL1122">IFERROR(_xlfn.IFS(AND(AJ1122&gt;=CONFIGURACIÓN!$BF$6,AJ1122&lt;=CONFIGURACIÓN!$BG$6),CONFIGURACIÓN!$BE$6,AND(AJ1122&gt;=CONFIGURACIÓN!$BF$7,AJ1122&lt;=CONFIGURACIÓN!$BG$7),CONFIGURACIÓN!$BE$7,AND(AJ1122&gt;=CONFIGURACIÓN!$BF$8,AJ1122&lt;=CONFIGURACIÓN!$BG$8),CONFIGURACIÓN!$BE$8,AND(AJ1122&gt;=CONFIGURACIÓN!$BF$9,AJ1122&lt;=CONFIGURACIÓN!$BG$9),CONFIGURACIÓN!$BE$9,AND(AJ1122&gt;=CONFIGURACIÓN!$BF$10,AJ1122&lt;=CONFIGURACIÓN!$BG$10),CONFIGURACIÓN!$BE$10),"")</f>
        <v/>
      </c>
      <c r="AM1122" s="801" t="str" cm="1">
        <f t="array" ref="AM1122">IFERROR(_xlfn.IFS(AND(AK1122&gt;=CONFIGURACIÓN!$BJ$6,AK1122&lt;=CONFIGURACIÓN!$BK$6),CONFIGURACIÓN!$BI$6,AND(AK1122&gt;=CONFIGURACIÓN!$BJ$7,AK1122&lt;=CONFIGURACIÓN!$BK$7),CONFIGURACIÓN!$BI$7,AND(AK1122&gt;=CONFIGURACIÓN!$BJ$8,AK1122&lt;=CONFIGURACIÓN!$BK$8),CONFIGURACIÓN!$BI$8,AND(AK1122&gt;=CONFIGURACIÓN!$BJ$9,AK1122&lt;=CONFIGURACIÓN!$BK$9),CONFIGURACIÓN!$BI$9,AND(AK1122&gt;=CONFIGURACIÓN!$BJ$10,AK1122&lt;=CONFIGURACIÓN!$BK$10),CONFIGURACIÓN!$BI$10),"")</f>
        <v/>
      </c>
      <c r="AN1122" s="213"/>
      <c r="AO1122" s="213"/>
      <c r="AP1122" s="213"/>
      <c r="AQ1122" s="213"/>
      <c r="AR1122" s="213"/>
      <c r="AS1122" s="213"/>
      <c r="AT1122" s="213"/>
      <c r="AU1122" s="213"/>
      <c r="AV1122" s="213"/>
      <c r="AW1122" s="213"/>
      <c r="AX1122" s="213"/>
      <c r="AY1122" s="213"/>
    </row>
    <row r="1123" spans="1:51" ht="14.6" x14ac:dyDescent="0.4">
      <c r="A1123" s="783" t="str">
        <f>Tabla135[[#This Row],[Id Riesgo]]</f>
        <v>RC112</v>
      </c>
      <c r="B1123" s="784" t="str">
        <f>Tabla135[[#This Row],[Riesgo]]</f>
        <v/>
      </c>
      <c r="C1123" s="776" t="b">
        <f>Tabla135[[#This Row],[Identificado en paso 1 y 2?]]</f>
        <v>0</v>
      </c>
      <c r="D1123" s="801" t="str">
        <f>_xlfn.XLOOKUP(Tabla135[[#This Row],[Id Riesgo]],Tabla13[Id Riesgo],Tabla13[Probabilidad],"",1)</f>
        <v/>
      </c>
      <c r="E1123" s="801" t="str">
        <f>IF(C1123=TRUE,_xlfn.XLOOKUP(Tabla135[[#This Row],[Id Riesgo]],Tabla13[Id Riesgo],Tabla13[Porcentaje Impacto],"",1),"")</f>
        <v/>
      </c>
      <c r="F1123" s="290" t="str">
        <f t="shared" ref="F1123:F1131" si="111">F1122</f>
        <v>RC112</v>
      </c>
      <c r="G1123" s="414" t="b">
        <f>_xlfn.XLOOKUP(F1123,Tabla13[Id Riesgo],Tabla13[Registro diligenciado],FALSE,1)</f>
        <v>0</v>
      </c>
      <c r="H1123" s="290" t="str">
        <f>IF(G1123,_xlfn.XLOOKUP(F1123,Tabla6[Id Riesgo],Tabla6[DESCRIPCIÓN DEL RIESGO],FALSE,1),"")</f>
        <v/>
      </c>
      <c r="I1123" s="327" t="str">
        <f>_xlfn.XLOOKUP(Tabla135[[#This Row],[Id Riesgo]],Tabla13[Id Riesgo],Tabla13[Probabilidad])</f>
        <v/>
      </c>
      <c r="J1123" s="327" t="str">
        <f>_xlfn.XLOOKUP(Tabla135[[#This Row],[Id Riesgo]],Tabla13[Id Riesgo],Tabla13[Porcentaje Impacto],"",1)</f>
        <v/>
      </c>
      <c r="K1123" s="311">
        <v>2</v>
      </c>
      <c r="L1123" s="314"/>
      <c r="M1123" s="314"/>
      <c r="N1123" s="314"/>
      <c r="O1123" s="295"/>
      <c r="P1123" s="314"/>
      <c r="Q1123" s="328" t="str">
        <f>_xlfn.TEXTJOIN(" ",TRUE,Tabla135[[#This Row],[Actividad - Acción ¿Qué?
Inicia con verbo]],Tabla135[[#This Row],[Complemento
(Observaciones o desviaciones)]])</f>
        <v/>
      </c>
      <c r="R1123" s="295"/>
      <c r="S1123" s="327" t="str">
        <f>_xlfn.XLOOKUP(Tabla135[[#This Row],[Tipo de control]],Tabla7[Tipo de control],Tabla7[Peso],"",1)</f>
        <v/>
      </c>
      <c r="T1123" s="290" t="str">
        <f>_xlfn.XLOOKUP(Tabla135[[#This Row],[Tipo de control]],Tabla7[Tipo de control],Tabla7[Afectación matriz],"",1)</f>
        <v/>
      </c>
      <c r="U1123" s="295"/>
      <c r="V1123" s="327" t="str">
        <f>_xlfn.XLOOKUP(Tabla135[[#This Row],[Implementación]],Tabla11[Implementación],Tabla11[Peso],"",1)</f>
        <v/>
      </c>
      <c r="W1123" s="295"/>
      <c r="X1123" s="295"/>
      <c r="Y1123" s="295"/>
      <c r="Z1123" s="295"/>
      <c r="AA1123" s="310" t="str">
        <f>IFERROR(Tabla135[[#This Row],[Peso del control]]+Tabla135[[#This Row],[Peso de la implementación]],"")</f>
        <v/>
      </c>
      <c r="AB1123" s="310" t="str" cm="1">
        <f t="array" ref="AB1123">IFERROR(IF(Tabla135[[#This Row],[Registro diligenciado]]=TRUE,_xlfn.IFS(AND(Tabla135[[#This Row],[No. de Control]]=1,Tabla135[[#This Row],[Desplazamiento en la Matriz]]="Probabilidad"),D1123-(D1123*Tabla135[[#This Row],[Valor del control]]),AND(Tabla135[[#This Row],[No. de Control]]&gt;1,Tabla135[[#This Row],[Desplazamiento en la Matriz]]="Probabilidad"),AB1122-(AB1122*Tabla135[[#This Row],[Valor del control]]),AND(Tabla135[[#This Row],[No. de Control]]=1,Tabla135[[#This Row],[Desplazamiento en la Matriz]]="Impacto"),D1123,AND(Tabla135[[#This Row],[No. de Control]]&gt;1,Tabla135[[#This Row],[Desplazamiento en la Matriz]]="Impacto"),AB1122),""),"")</f>
        <v/>
      </c>
      <c r="AC1123" s="310" t="str" cm="1">
        <f t="array" ref="AC1123">IFERROR(IF(Tabla135[[#This Row],[Registro diligenciado]]=TRUE,_xlfn.IFS(AND(Tabla135[[#This Row],[No. de Control]]=1,Tabla135[[#This Row],[Desplazamiento en la Matriz]]="Impacto"),E1123-(E1123*Tabla135[[#This Row],[Valor del control]]),AND(Tabla135[[#This Row],[No. de Control]]&gt;1,Tabla135[[#This Row],[Desplazamiento en la Matriz]]="Impacto"),AC1122-(AC1122*Tabla135[[#This Row],[Valor del control]]),AND(Tabla135[[#This Row],[No. de Control]]=1,Tabla135[[#This Row],[Desplazamiento en la Matriz]]="Probabilidad"),E1123,AND(Tabla135[[#This Row],[No. de Control]]&gt;1,Tabla135[[#This Row],[Desplazamiento en la Matriz]]="Probabilidad"),AC1122),""),"")</f>
        <v/>
      </c>
      <c r="AD1123" s="310">
        <f>IFERROR(_xlfn.MINIFS(Tabla135[Probabilidad residual],Tabla135[Id Riesgo],Tabla135[[#This Row],[Id Riesgo]]),"")</f>
        <v>0</v>
      </c>
      <c r="AE1123" s="310">
        <f>IFERROR(_xlfn.MINIFS(Tabla135[Impacto residual],Tabla135[Id Riesgo],Tabla135[[#This Row],[Id Riesgo]]),"")</f>
        <v>0</v>
      </c>
      <c r="AF1123" s="310" t="str" cm="1">
        <f t="array" ref="AF11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3" s="310" t="str" cm="1">
        <f t="array" ref="AG11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3" s="213"/>
      <c r="AJ1123" s="801">
        <f>_xlfn.MINIFS(Tabla135[Probabilidad residual],Tabla135[Id Riesgo],Tabla135[[#This Row],[Id Riesgo]])</f>
        <v>0</v>
      </c>
      <c r="AK1123" s="801">
        <f>_xlfn.MINIFS(Tabla135[Impacto residual],Tabla135[Id Riesgo],Tabla135[[#This Row],[Id Riesgo]])</f>
        <v>0</v>
      </c>
      <c r="AL1123" s="801"/>
      <c r="AM1123" s="801"/>
      <c r="AN1123" s="213"/>
      <c r="AO1123" s="213"/>
      <c r="AP1123" s="213"/>
      <c r="AQ1123" s="213"/>
      <c r="AR1123" s="213"/>
      <c r="AS1123" s="213"/>
      <c r="AT1123" s="213"/>
      <c r="AU1123" s="213"/>
      <c r="AV1123" s="213"/>
      <c r="AW1123" s="213"/>
      <c r="AX1123" s="213"/>
      <c r="AY1123" s="213"/>
    </row>
    <row r="1124" spans="1:51" ht="14.6" x14ac:dyDescent="0.4">
      <c r="A1124" s="783" t="str">
        <f>Tabla135[[#This Row],[Id Riesgo]]</f>
        <v>RC112</v>
      </c>
      <c r="B1124" s="784" t="str">
        <f>Tabla135[[#This Row],[Riesgo]]</f>
        <v/>
      </c>
      <c r="C1124" s="776" t="b">
        <f>Tabla135[[#This Row],[Identificado en paso 1 y 2?]]</f>
        <v>0</v>
      </c>
      <c r="D1124" s="801" t="str">
        <f>_xlfn.XLOOKUP(Tabla135[[#This Row],[Id Riesgo]],Tabla13[Id Riesgo],Tabla13[Probabilidad],"",1)</f>
        <v/>
      </c>
      <c r="E1124" s="801" t="str">
        <f>IF(C1124=TRUE,_xlfn.XLOOKUP(Tabla135[[#This Row],[Id Riesgo]],Tabla13[Id Riesgo],Tabla13[Porcentaje Impacto],"",1),"")</f>
        <v/>
      </c>
      <c r="F1124" s="290" t="str">
        <f t="shared" si="111"/>
        <v>RC112</v>
      </c>
      <c r="G1124" s="414" t="b">
        <f>_xlfn.XLOOKUP(F1124,Tabla13[Id Riesgo],Tabla13[Registro diligenciado],FALSE,1)</f>
        <v>0</v>
      </c>
      <c r="H1124" s="290" t="str">
        <f>IF(G1124,_xlfn.XLOOKUP(F1124,Tabla6[Id Riesgo],Tabla6[DESCRIPCIÓN DEL RIESGO],FALSE,1),"")</f>
        <v/>
      </c>
      <c r="I1124" s="327" t="str">
        <f>_xlfn.XLOOKUP(Tabla135[[#This Row],[Id Riesgo]],Tabla13[Id Riesgo],Tabla13[Probabilidad])</f>
        <v/>
      </c>
      <c r="J1124" s="327" t="str">
        <f>_xlfn.XLOOKUP(Tabla135[[#This Row],[Id Riesgo]],Tabla13[Id Riesgo],Tabla13[Porcentaje Impacto],"",1)</f>
        <v/>
      </c>
      <c r="K1124" s="311">
        <v>3</v>
      </c>
      <c r="L1124" s="314"/>
      <c r="M1124" s="314"/>
      <c r="N1124" s="314"/>
      <c r="O1124" s="295"/>
      <c r="P1124" s="314"/>
      <c r="Q1124" s="328" t="str">
        <f>_xlfn.TEXTJOIN(" ",TRUE,Tabla135[[#This Row],[Actividad - Acción ¿Qué?
Inicia con verbo]],Tabla135[[#This Row],[Complemento
(Observaciones o desviaciones)]])</f>
        <v/>
      </c>
      <c r="R1124" s="295"/>
      <c r="S1124" s="327" t="str">
        <f>_xlfn.XLOOKUP(Tabla135[[#This Row],[Tipo de control]],Tabla7[Tipo de control],Tabla7[Peso],"",1)</f>
        <v/>
      </c>
      <c r="T1124" s="290" t="str">
        <f>_xlfn.XLOOKUP(Tabla135[[#This Row],[Tipo de control]],Tabla7[Tipo de control],Tabla7[Afectación matriz],"",1)</f>
        <v/>
      </c>
      <c r="U1124" s="295"/>
      <c r="V1124" s="327" t="str">
        <f>_xlfn.XLOOKUP(Tabla135[[#This Row],[Implementación]],Tabla11[Implementación],Tabla11[Peso],"",1)</f>
        <v/>
      </c>
      <c r="W1124" s="295"/>
      <c r="X1124" s="295"/>
      <c r="Y1124" s="295"/>
      <c r="Z1124" s="295"/>
      <c r="AA1124" s="310" t="str">
        <f>IFERROR(Tabla135[[#This Row],[Peso del control]]+Tabla135[[#This Row],[Peso de la implementación]],"")</f>
        <v/>
      </c>
      <c r="AB1124" s="310" t="str" cm="1">
        <f t="array" ref="AB1124">IFERROR(IF(Tabla135[[#This Row],[Registro diligenciado]]=TRUE,_xlfn.IFS(AND(Tabla135[[#This Row],[No. de Control]]=1,Tabla135[[#This Row],[Desplazamiento en la Matriz]]="Probabilidad"),D1124-(D1124*Tabla135[[#This Row],[Valor del control]]),AND(Tabla135[[#This Row],[No. de Control]]&gt;1,Tabla135[[#This Row],[Desplazamiento en la Matriz]]="Probabilidad"),AB1123-(AB1123*Tabla135[[#This Row],[Valor del control]]),AND(Tabla135[[#This Row],[No. de Control]]=1,Tabla135[[#This Row],[Desplazamiento en la Matriz]]="Impacto"),D1124,AND(Tabla135[[#This Row],[No. de Control]]&gt;1,Tabla135[[#This Row],[Desplazamiento en la Matriz]]="Impacto"),AB1123),""),"")</f>
        <v/>
      </c>
      <c r="AC1124" s="310" t="str" cm="1">
        <f t="array" ref="AC1124">IFERROR(IF(Tabla135[[#This Row],[Registro diligenciado]]=TRUE,_xlfn.IFS(AND(Tabla135[[#This Row],[No. de Control]]=1,Tabla135[[#This Row],[Desplazamiento en la Matriz]]="Impacto"),E1124-(E1124*Tabla135[[#This Row],[Valor del control]]),AND(Tabla135[[#This Row],[No. de Control]]&gt;1,Tabla135[[#This Row],[Desplazamiento en la Matriz]]="Impacto"),AC1123-(AC1123*Tabla135[[#This Row],[Valor del control]]),AND(Tabla135[[#This Row],[No. de Control]]=1,Tabla135[[#This Row],[Desplazamiento en la Matriz]]="Probabilidad"),E1124,AND(Tabla135[[#This Row],[No. de Control]]&gt;1,Tabla135[[#This Row],[Desplazamiento en la Matriz]]="Probabilidad"),AC1123),""),"")</f>
        <v/>
      </c>
      <c r="AD1124" s="310">
        <f>IFERROR(_xlfn.MINIFS(Tabla135[Probabilidad residual],Tabla135[Id Riesgo],Tabla135[[#This Row],[Id Riesgo]]),"")</f>
        <v>0</v>
      </c>
      <c r="AE1124" s="310">
        <f>IFERROR(_xlfn.MINIFS(Tabla135[Impacto residual],Tabla135[Id Riesgo],Tabla135[[#This Row],[Id Riesgo]]),"")</f>
        <v>0</v>
      </c>
      <c r="AF1124" s="310" t="str" cm="1">
        <f t="array" ref="AF11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4" s="310" t="str" cm="1">
        <f t="array" ref="AG11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4" s="213"/>
      <c r="AJ1124" s="801">
        <f>_xlfn.MINIFS(Tabla135[Probabilidad residual],Tabla135[Id Riesgo],Tabla135[[#This Row],[Id Riesgo]])</f>
        <v>0</v>
      </c>
      <c r="AK1124" s="801">
        <f>_xlfn.MINIFS(Tabla135[Impacto residual],Tabla135[Id Riesgo],Tabla135[[#This Row],[Id Riesgo]])</f>
        <v>0</v>
      </c>
      <c r="AL1124" s="801"/>
      <c r="AM1124" s="801"/>
      <c r="AN1124" s="213"/>
      <c r="AO1124" s="213"/>
      <c r="AP1124" s="213"/>
      <c r="AQ1124" s="213"/>
      <c r="AR1124" s="213"/>
      <c r="AS1124" s="213"/>
      <c r="AT1124" s="213"/>
      <c r="AU1124" s="213"/>
      <c r="AV1124" s="213"/>
      <c r="AW1124" s="213"/>
      <c r="AX1124" s="213"/>
      <c r="AY1124" s="213"/>
    </row>
    <row r="1125" spans="1:51" ht="14.6" x14ac:dyDescent="0.4">
      <c r="A1125" s="783" t="str">
        <f>Tabla135[[#This Row],[Id Riesgo]]</f>
        <v>RC112</v>
      </c>
      <c r="B1125" s="784" t="str">
        <f>Tabla135[[#This Row],[Riesgo]]</f>
        <v/>
      </c>
      <c r="C1125" s="776" t="b">
        <f>Tabla135[[#This Row],[Identificado en paso 1 y 2?]]</f>
        <v>0</v>
      </c>
      <c r="D1125" s="801" t="str">
        <f>_xlfn.XLOOKUP(Tabla135[[#This Row],[Id Riesgo]],Tabla13[Id Riesgo],Tabla13[Probabilidad],"",1)</f>
        <v/>
      </c>
      <c r="E1125" s="801" t="str">
        <f>IF(C1125=TRUE,_xlfn.XLOOKUP(Tabla135[[#This Row],[Id Riesgo]],Tabla13[Id Riesgo],Tabla13[Porcentaje Impacto],"",1),"")</f>
        <v/>
      </c>
      <c r="F1125" s="290" t="str">
        <f t="shared" si="111"/>
        <v>RC112</v>
      </c>
      <c r="G1125" s="414" t="b">
        <f>_xlfn.XLOOKUP(F1125,Tabla13[Id Riesgo],Tabla13[Registro diligenciado],FALSE,1)</f>
        <v>0</v>
      </c>
      <c r="H1125" s="290" t="str">
        <f>IF(G1125,_xlfn.XLOOKUP(F1125,Tabla6[Id Riesgo],Tabla6[DESCRIPCIÓN DEL RIESGO],FALSE,1),"")</f>
        <v/>
      </c>
      <c r="I1125" s="327" t="str">
        <f>_xlfn.XLOOKUP(Tabla135[[#This Row],[Id Riesgo]],Tabla13[Id Riesgo],Tabla13[Probabilidad])</f>
        <v/>
      </c>
      <c r="J1125" s="327" t="str">
        <f>_xlfn.XLOOKUP(Tabla135[[#This Row],[Id Riesgo]],Tabla13[Id Riesgo],Tabla13[Porcentaje Impacto],"",1)</f>
        <v/>
      </c>
      <c r="K1125" s="311">
        <v>4</v>
      </c>
      <c r="L1125" s="314"/>
      <c r="M1125" s="314"/>
      <c r="N1125" s="314"/>
      <c r="O1125" s="295"/>
      <c r="P1125" s="314"/>
      <c r="Q1125" s="328" t="str">
        <f>_xlfn.TEXTJOIN(" ",TRUE,Tabla135[[#This Row],[Actividad - Acción ¿Qué?
Inicia con verbo]],Tabla135[[#This Row],[Complemento
(Observaciones o desviaciones)]])</f>
        <v/>
      </c>
      <c r="R1125" s="295"/>
      <c r="S1125" s="327" t="str">
        <f>_xlfn.XLOOKUP(Tabla135[[#This Row],[Tipo de control]],Tabla7[Tipo de control],Tabla7[Peso],"",1)</f>
        <v/>
      </c>
      <c r="T1125" s="290" t="str">
        <f>_xlfn.XLOOKUP(Tabla135[[#This Row],[Tipo de control]],Tabla7[Tipo de control],Tabla7[Afectación matriz],"",1)</f>
        <v/>
      </c>
      <c r="U1125" s="295"/>
      <c r="V1125" s="327" t="str">
        <f>_xlfn.XLOOKUP(Tabla135[[#This Row],[Implementación]],Tabla11[Implementación],Tabla11[Peso],"",1)</f>
        <v/>
      </c>
      <c r="W1125" s="295"/>
      <c r="X1125" s="295"/>
      <c r="Y1125" s="295"/>
      <c r="Z1125" s="295"/>
      <c r="AA1125" s="310" t="str">
        <f>IFERROR(Tabla135[[#This Row],[Peso del control]]+Tabla135[[#This Row],[Peso de la implementación]],"")</f>
        <v/>
      </c>
      <c r="AB1125" s="310" t="str" cm="1">
        <f t="array" ref="AB1125">IFERROR(IF(Tabla135[[#This Row],[Registro diligenciado]]=TRUE,_xlfn.IFS(AND(Tabla135[[#This Row],[No. de Control]]=1,Tabla135[[#This Row],[Desplazamiento en la Matriz]]="Probabilidad"),D1125-(D1125*Tabla135[[#This Row],[Valor del control]]),AND(Tabla135[[#This Row],[No. de Control]]&gt;1,Tabla135[[#This Row],[Desplazamiento en la Matriz]]="Probabilidad"),AB1124-(AB1124*Tabla135[[#This Row],[Valor del control]]),AND(Tabla135[[#This Row],[No. de Control]]=1,Tabla135[[#This Row],[Desplazamiento en la Matriz]]="Impacto"),D1125,AND(Tabla135[[#This Row],[No. de Control]]&gt;1,Tabla135[[#This Row],[Desplazamiento en la Matriz]]="Impacto"),AB1124),""),"")</f>
        <v/>
      </c>
      <c r="AC1125" s="310" t="str" cm="1">
        <f t="array" ref="AC1125">IFERROR(IF(Tabla135[[#This Row],[Registro diligenciado]]=TRUE,_xlfn.IFS(AND(Tabla135[[#This Row],[No. de Control]]=1,Tabla135[[#This Row],[Desplazamiento en la Matriz]]="Impacto"),E1125-(E1125*Tabla135[[#This Row],[Valor del control]]),AND(Tabla135[[#This Row],[No. de Control]]&gt;1,Tabla135[[#This Row],[Desplazamiento en la Matriz]]="Impacto"),AC1124-(AC1124*Tabla135[[#This Row],[Valor del control]]),AND(Tabla135[[#This Row],[No. de Control]]=1,Tabla135[[#This Row],[Desplazamiento en la Matriz]]="Probabilidad"),E1125,AND(Tabla135[[#This Row],[No. de Control]]&gt;1,Tabla135[[#This Row],[Desplazamiento en la Matriz]]="Probabilidad"),AC1124),""),"")</f>
        <v/>
      </c>
      <c r="AD1125" s="310">
        <f>IFERROR(_xlfn.MINIFS(Tabla135[Probabilidad residual],Tabla135[Id Riesgo],Tabla135[[#This Row],[Id Riesgo]]),"")</f>
        <v>0</v>
      </c>
      <c r="AE1125" s="310">
        <f>IFERROR(_xlfn.MINIFS(Tabla135[Impacto residual],Tabla135[Id Riesgo],Tabla135[[#This Row],[Id Riesgo]]),"")</f>
        <v>0</v>
      </c>
      <c r="AF1125" s="310" t="str" cm="1">
        <f t="array" ref="AF11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5" s="310" t="str" cm="1">
        <f t="array" ref="AG11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5" s="213"/>
      <c r="AJ1125" s="801">
        <f>_xlfn.MINIFS(Tabla135[Probabilidad residual],Tabla135[Id Riesgo],Tabla135[[#This Row],[Id Riesgo]])</f>
        <v>0</v>
      </c>
      <c r="AK1125" s="801">
        <f>_xlfn.MINIFS(Tabla135[Impacto residual],Tabla135[Id Riesgo],Tabla135[[#This Row],[Id Riesgo]])</f>
        <v>0</v>
      </c>
      <c r="AL1125" s="801"/>
      <c r="AM1125" s="801"/>
      <c r="AN1125" s="213"/>
      <c r="AO1125" s="213"/>
      <c r="AP1125" s="213"/>
      <c r="AQ1125" s="213"/>
      <c r="AR1125" s="213"/>
      <c r="AS1125" s="213"/>
      <c r="AT1125" s="213"/>
      <c r="AU1125" s="213"/>
      <c r="AV1125" s="213"/>
      <c r="AW1125" s="213"/>
      <c r="AX1125" s="213"/>
      <c r="AY1125" s="213"/>
    </row>
    <row r="1126" spans="1:51" ht="14.6" x14ac:dyDescent="0.4">
      <c r="A1126" s="783" t="str">
        <f>Tabla135[[#This Row],[Id Riesgo]]</f>
        <v>RC112</v>
      </c>
      <c r="B1126" s="784" t="str">
        <f>Tabla135[[#This Row],[Riesgo]]</f>
        <v/>
      </c>
      <c r="C1126" s="776" t="b">
        <f>Tabla135[[#This Row],[Identificado en paso 1 y 2?]]</f>
        <v>0</v>
      </c>
      <c r="D1126" s="801" t="str">
        <f>_xlfn.XLOOKUP(Tabla135[[#This Row],[Id Riesgo]],Tabla13[Id Riesgo],Tabla13[Probabilidad],"",1)</f>
        <v/>
      </c>
      <c r="E1126" s="801" t="str">
        <f>IF(C1126=TRUE,_xlfn.XLOOKUP(Tabla135[[#This Row],[Id Riesgo]],Tabla13[Id Riesgo],Tabla13[Porcentaje Impacto],"",1),"")</f>
        <v/>
      </c>
      <c r="F1126" s="290" t="str">
        <f t="shared" si="111"/>
        <v>RC112</v>
      </c>
      <c r="G1126" s="414" t="b">
        <f>_xlfn.XLOOKUP(F1126,Tabla13[Id Riesgo],Tabla13[Registro diligenciado],FALSE,1)</f>
        <v>0</v>
      </c>
      <c r="H1126" s="290" t="str">
        <f>IF(G1126,_xlfn.XLOOKUP(F1126,Tabla6[Id Riesgo],Tabla6[DESCRIPCIÓN DEL RIESGO],FALSE,1),"")</f>
        <v/>
      </c>
      <c r="I1126" s="327" t="str">
        <f>_xlfn.XLOOKUP(Tabla135[[#This Row],[Id Riesgo]],Tabla13[Id Riesgo],Tabla13[Probabilidad])</f>
        <v/>
      </c>
      <c r="J1126" s="327" t="str">
        <f>_xlfn.XLOOKUP(Tabla135[[#This Row],[Id Riesgo]],Tabla13[Id Riesgo],Tabla13[Porcentaje Impacto],"",1)</f>
        <v/>
      </c>
      <c r="K1126" s="311">
        <v>5</v>
      </c>
      <c r="L1126" s="314"/>
      <c r="M1126" s="314"/>
      <c r="N1126" s="314"/>
      <c r="O1126" s="295"/>
      <c r="P1126" s="314"/>
      <c r="Q1126" s="328" t="str">
        <f>_xlfn.TEXTJOIN(" ",TRUE,Tabla135[[#This Row],[Actividad - Acción ¿Qué?
Inicia con verbo]],Tabla135[[#This Row],[Complemento
(Observaciones o desviaciones)]])</f>
        <v/>
      </c>
      <c r="R1126" s="295"/>
      <c r="S1126" s="327" t="str">
        <f>_xlfn.XLOOKUP(Tabla135[[#This Row],[Tipo de control]],Tabla7[Tipo de control],Tabla7[Peso],"",1)</f>
        <v/>
      </c>
      <c r="T1126" s="290" t="str">
        <f>_xlfn.XLOOKUP(Tabla135[[#This Row],[Tipo de control]],Tabla7[Tipo de control],Tabla7[Afectación matriz],"",1)</f>
        <v/>
      </c>
      <c r="U1126" s="295"/>
      <c r="V1126" s="327" t="str">
        <f>_xlfn.XLOOKUP(Tabla135[[#This Row],[Implementación]],Tabla11[Implementación],Tabla11[Peso],"",1)</f>
        <v/>
      </c>
      <c r="W1126" s="295"/>
      <c r="X1126" s="295"/>
      <c r="Y1126" s="295"/>
      <c r="Z1126" s="295"/>
      <c r="AA1126" s="310" t="str">
        <f>IFERROR(Tabla135[[#This Row],[Peso del control]]+Tabla135[[#This Row],[Peso de la implementación]],"")</f>
        <v/>
      </c>
      <c r="AB1126" s="310" t="str" cm="1">
        <f t="array" ref="AB1126">IFERROR(IF(Tabla135[[#This Row],[Registro diligenciado]]=TRUE,_xlfn.IFS(AND(Tabla135[[#This Row],[No. de Control]]=1,Tabla135[[#This Row],[Desplazamiento en la Matriz]]="Probabilidad"),D1126-(D1126*Tabla135[[#This Row],[Valor del control]]),AND(Tabla135[[#This Row],[No. de Control]]&gt;1,Tabla135[[#This Row],[Desplazamiento en la Matriz]]="Probabilidad"),AB1125-(AB1125*Tabla135[[#This Row],[Valor del control]]),AND(Tabla135[[#This Row],[No. de Control]]=1,Tabla135[[#This Row],[Desplazamiento en la Matriz]]="Impacto"),D1126,AND(Tabla135[[#This Row],[No. de Control]]&gt;1,Tabla135[[#This Row],[Desplazamiento en la Matriz]]="Impacto"),AB1125),""),"")</f>
        <v/>
      </c>
      <c r="AC1126" s="310" t="str" cm="1">
        <f t="array" ref="AC1126">IFERROR(IF(Tabla135[[#This Row],[Registro diligenciado]]=TRUE,_xlfn.IFS(AND(Tabla135[[#This Row],[No. de Control]]=1,Tabla135[[#This Row],[Desplazamiento en la Matriz]]="Impacto"),E1126-(E1126*Tabla135[[#This Row],[Valor del control]]),AND(Tabla135[[#This Row],[No. de Control]]&gt;1,Tabla135[[#This Row],[Desplazamiento en la Matriz]]="Impacto"),AC1125-(AC1125*Tabla135[[#This Row],[Valor del control]]),AND(Tabla135[[#This Row],[No. de Control]]=1,Tabla135[[#This Row],[Desplazamiento en la Matriz]]="Probabilidad"),E1126,AND(Tabla135[[#This Row],[No. de Control]]&gt;1,Tabla135[[#This Row],[Desplazamiento en la Matriz]]="Probabilidad"),AC1125),""),"")</f>
        <v/>
      </c>
      <c r="AD1126" s="310">
        <f>IFERROR(_xlfn.MINIFS(Tabla135[Probabilidad residual],Tabla135[Id Riesgo],Tabla135[[#This Row],[Id Riesgo]]),"")</f>
        <v>0</v>
      </c>
      <c r="AE1126" s="310">
        <f>IFERROR(_xlfn.MINIFS(Tabla135[Impacto residual],Tabla135[Id Riesgo],Tabla135[[#This Row],[Id Riesgo]]),"")</f>
        <v>0</v>
      </c>
      <c r="AF1126" s="310" t="str" cm="1">
        <f t="array" ref="AF11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6" s="310" t="str" cm="1">
        <f t="array" ref="AG11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6" s="213"/>
      <c r="AJ1126" s="801">
        <f>_xlfn.MINIFS(Tabla135[Probabilidad residual],Tabla135[Id Riesgo],Tabla135[[#This Row],[Id Riesgo]])</f>
        <v>0</v>
      </c>
      <c r="AK1126" s="801">
        <f>_xlfn.MINIFS(Tabla135[Impacto residual],Tabla135[Id Riesgo],Tabla135[[#This Row],[Id Riesgo]])</f>
        <v>0</v>
      </c>
      <c r="AL1126" s="801"/>
      <c r="AM1126" s="801"/>
      <c r="AN1126" s="213"/>
      <c r="AO1126" s="213"/>
      <c r="AP1126" s="213"/>
      <c r="AQ1126" s="213"/>
      <c r="AR1126" s="213"/>
      <c r="AS1126" s="213"/>
      <c r="AT1126" s="213"/>
      <c r="AU1126" s="213"/>
      <c r="AV1126" s="213"/>
      <c r="AW1126" s="213"/>
      <c r="AX1126" s="213"/>
      <c r="AY1126" s="213"/>
    </row>
    <row r="1127" spans="1:51" ht="14.6" x14ac:dyDescent="0.4">
      <c r="A1127" s="783" t="str">
        <f>Tabla135[[#This Row],[Id Riesgo]]</f>
        <v>RC112</v>
      </c>
      <c r="B1127" s="784" t="str">
        <f>Tabla135[[#This Row],[Riesgo]]</f>
        <v/>
      </c>
      <c r="C1127" s="776" t="b">
        <f>Tabla135[[#This Row],[Identificado en paso 1 y 2?]]</f>
        <v>0</v>
      </c>
      <c r="D1127" s="801" t="str">
        <f>_xlfn.XLOOKUP(Tabla135[[#This Row],[Id Riesgo]],Tabla13[Id Riesgo],Tabla13[Probabilidad],"",1)</f>
        <v/>
      </c>
      <c r="E1127" s="801" t="str">
        <f>IF(C1127=TRUE,_xlfn.XLOOKUP(Tabla135[[#This Row],[Id Riesgo]],Tabla13[Id Riesgo],Tabla13[Porcentaje Impacto],"",1),"")</f>
        <v/>
      </c>
      <c r="F1127" s="290" t="str">
        <f t="shared" si="111"/>
        <v>RC112</v>
      </c>
      <c r="G1127" s="414" t="b">
        <f>_xlfn.XLOOKUP(F1127,Tabla13[Id Riesgo],Tabla13[Registro diligenciado],FALSE,1)</f>
        <v>0</v>
      </c>
      <c r="H1127" s="290" t="str">
        <f>IF(G1127,_xlfn.XLOOKUP(F1127,Tabla6[Id Riesgo],Tabla6[DESCRIPCIÓN DEL RIESGO],FALSE,1),"")</f>
        <v/>
      </c>
      <c r="I1127" s="327" t="str">
        <f>_xlfn.XLOOKUP(Tabla135[[#This Row],[Id Riesgo]],Tabla13[Id Riesgo],Tabla13[Probabilidad])</f>
        <v/>
      </c>
      <c r="J1127" s="327" t="str">
        <f>_xlfn.XLOOKUP(Tabla135[[#This Row],[Id Riesgo]],Tabla13[Id Riesgo],Tabla13[Porcentaje Impacto],"",1)</f>
        <v/>
      </c>
      <c r="K1127" s="311">
        <v>6</v>
      </c>
      <c r="L1127" s="314"/>
      <c r="M1127" s="314"/>
      <c r="N1127" s="314"/>
      <c r="O1127" s="295"/>
      <c r="P1127" s="314"/>
      <c r="Q1127" s="328" t="str">
        <f>_xlfn.TEXTJOIN(" ",TRUE,Tabla135[[#This Row],[Actividad - Acción ¿Qué?
Inicia con verbo]],Tabla135[[#This Row],[Complemento
(Observaciones o desviaciones)]])</f>
        <v/>
      </c>
      <c r="R1127" s="295"/>
      <c r="S1127" s="327" t="str">
        <f>_xlfn.XLOOKUP(Tabla135[[#This Row],[Tipo de control]],Tabla7[Tipo de control],Tabla7[Peso],"",1)</f>
        <v/>
      </c>
      <c r="T1127" s="290" t="str">
        <f>_xlfn.XLOOKUP(Tabla135[[#This Row],[Tipo de control]],Tabla7[Tipo de control],Tabla7[Afectación matriz],"",1)</f>
        <v/>
      </c>
      <c r="U1127" s="295"/>
      <c r="V1127" s="327" t="str">
        <f>_xlfn.XLOOKUP(Tabla135[[#This Row],[Implementación]],Tabla11[Implementación],Tabla11[Peso],"",1)</f>
        <v/>
      </c>
      <c r="W1127" s="295"/>
      <c r="X1127" s="295"/>
      <c r="Y1127" s="295"/>
      <c r="Z1127" s="295"/>
      <c r="AA1127" s="310" t="str">
        <f>IFERROR(Tabla135[[#This Row],[Peso del control]]+Tabla135[[#This Row],[Peso de la implementación]],"")</f>
        <v/>
      </c>
      <c r="AB1127" s="310" t="str" cm="1">
        <f t="array" ref="AB1127">IFERROR(IF(Tabla135[[#This Row],[Registro diligenciado]]=TRUE,_xlfn.IFS(AND(Tabla135[[#This Row],[No. de Control]]=1,Tabla135[[#This Row],[Desplazamiento en la Matriz]]="Probabilidad"),D1127-(D1127*Tabla135[[#This Row],[Valor del control]]),AND(Tabla135[[#This Row],[No. de Control]]&gt;1,Tabla135[[#This Row],[Desplazamiento en la Matriz]]="Probabilidad"),AB1126-(AB1126*Tabla135[[#This Row],[Valor del control]]),AND(Tabla135[[#This Row],[No. de Control]]=1,Tabla135[[#This Row],[Desplazamiento en la Matriz]]="Impacto"),D1127,AND(Tabla135[[#This Row],[No. de Control]]&gt;1,Tabla135[[#This Row],[Desplazamiento en la Matriz]]="Impacto"),AB1126),""),"")</f>
        <v/>
      </c>
      <c r="AC1127" s="310" t="str" cm="1">
        <f t="array" ref="AC1127">IFERROR(IF(Tabla135[[#This Row],[Registro diligenciado]]=TRUE,_xlfn.IFS(AND(Tabla135[[#This Row],[No. de Control]]=1,Tabla135[[#This Row],[Desplazamiento en la Matriz]]="Impacto"),E1127-(E1127*Tabla135[[#This Row],[Valor del control]]),AND(Tabla135[[#This Row],[No. de Control]]&gt;1,Tabla135[[#This Row],[Desplazamiento en la Matriz]]="Impacto"),AC1126-(AC1126*Tabla135[[#This Row],[Valor del control]]),AND(Tabla135[[#This Row],[No. de Control]]=1,Tabla135[[#This Row],[Desplazamiento en la Matriz]]="Probabilidad"),E1127,AND(Tabla135[[#This Row],[No. de Control]]&gt;1,Tabla135[[#This Row],[Desplazamiento en la Matriz]]="Probabilidad"),AC1126),""),"")</f>
        <v/>
      </c>
      <c r="AD1127" s="310">
        <f>IFERROR(_xlfn.MINIFS(Tabla135[Probabilidad residual],Tabla135[Id Riesgo],Tabla135[[#This Row],[Id Riesgo]]),"")</f>
        <v>0</v>
      </c>
      <c r="AE1127" s="310">
        <f>IFERROR(_xlfn.MINIFS(Tabla135[Impacto residual],Tabla135[Id Riesgo],Tabla135[[#This Row],[Id Riesgo]]),"")</f>
        <v>0</v>
      </c>
      <c r="AF1127" s="310" t="str" cm="1">
        <f t="array" ref="AF11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7" s="310" t="str" cm="1">
        <f t="array" ref="AG11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7" s="213"/>
      <c r="AJ1127" s="801">
        <f>_xlfn.MINIFS(Tabla135[Probabilidad residual],Tabla135[Id Riesgo],Tabla135[[#This Row],[Id Riesgo]])</f>
        <v>0</v>
      </c>
      <c r="AK1127" s="801">
        <f>_xlfn.MINIFS(Tabla135[Impacto residual],Tabla135[Id Riesgo],Tabla135[[#This Row],[Id Riesgo]])</f>
        <v>0</v>
      </c>
      <c r="AL1127" s="801"/>
      <c r="AM1127" s="801"/>
      <c r="AN1127" s="213"/>
      <c r="AO1127" s="213"/>
      <c r="AP1127" s="213"/>
      <c r="AQ1127" s="213"/>
      <c r="AR1127" s="213"/>
      <c r="AS1127" s="213"/>
      <c r="AT1127" s="213"/>
      <c r="AU1127" s="213"/>
      <c r="AV1127" s="213"/>
      <c r="AW1127" s="213"/>
      <c r="AX1127" s="213"/>
      <c r="AY1127" s="213"/>
    </row>
    <row r="1128" spans="1:51" ht="14.6" x14ac:dyDescent="0.4">
      <c r="A1128" s="783" t="str">
        <f>Tabla135[[#This Row],[Id Riesgo]]</f>
        <v>RC112</v>
      </c>
      <c r="B1128" s="784" t="str">
        <f>Tabla135[[#This Row],[Riesgo]]</f>
        <v/>
      </c>
      <c r="C1128" s="776" t="b">
        <f>Tabla135[[#This Row],[Identificado en paso 1 y 2?]]</f>
        <v>0</v>
      </c>
      <c r="D1128" s="801" t="str">
        <f>_xlfn.XLOOKUP(Tabla135[[#This Row],[Id Riesgo]],Tabla13[Id Riesgo],Tabla13[Probabilidad],"",1)</f>
        <v/>
      </c>
      <c r="E1128" s="801" t="str">
        <f>IF(C1128=TRUE,_xlfn.XLOOKUP(Tabla135[[#This Row],[Id Riesgo]],Tabla13[Id Riesgo],Tabla13[Porcentaje Impacto],"",1),"")</f>
        <v/>
      </c>
      <c r="F1128" s="290" t="str">
        <f t="shared" si="111"/>
        <v>RC112</v>
      </c>
      <c r="G1128" s="414" t="b">
        <f>_xlfn.XLOOKUP(F1128,Tabla13[Id Riesgo],Tabla13[Registro diligenciado],FALSE,1)</f>
        <v>0</v>
      </c>
      <c r="H1128" s="290" t="str">
        <f>IF(G1128,_xlfn.XLOOKUP(F1128,Tabla6[Id Riesgo],Tabla6[DESCRIPCIÓN DEL RIESGO],FALSE,1),"")</f>
        <v/>
      </c>
      <c r="I1128" s="327" t="str">
        <f>_xlfn.XLOOKUP(Tabla135[[#This Row],[Id Riesgo]],Tabla13[Id Riesgo],Tabla13[Probabilidad])</f>
        <v/>
      </c>
      <c r="J1128" s="327" t="str">
        <f>_xlfn.XLOOKUP(Tabla135[[#This Row],[Id Riesgo]],Tabla13[Id Riesgo],Tabla13[Porcentaje Impacto],"",1)</f>
        <v/>
      </c>
      <c r="K1128" s="311">
        <v>7</v>
      </c>
      <c r="L1128" s="314"/>
      <c r="M1128" s="314"/>
      <c r="N1128" s="314"/>
      <c r="O1128" s="295"/>
      <c r="P1128" s="314"/>
      <c r="Q1128" s="328" t="str">
        <f>_xlfn.TEXTJOIN(" ",TRUE,Tabla135[[#This Row],[Actividad - Acción ¿Qué?
Inicia con verbo]],Tabla135[[#This Row],[Complemento
(Observaciones o desviaciones)]])</f>
        <v/>
      </c>
      <c r="R1128" s="295"/>
      <c r="S1128" s="327" t="str">
        <f>_xlfn.XLOOKUP(Tabla135[[#This Row],[Tipo de control]],Tabla7[Tipo de control],Tabla7[Peso],"",1)</f>
        <v/>
      </c>
      <c r="T1128" s="290" t="str">
        <f>_xlfn.XLOOKUP(Tabla135[[#This Row],[Tipo de control]],Tabla7[Tipo de control],Tabla7[Afectación matriz],"",1)</f>
        <v/>
      </c>
      <c r="U1128" s="295"/>
      <c r="V1128" s="327" t="str">
        <f>_xlfn.XLOOKUP(Tabla135[[#This Row],[Implementación]],Tabla11[Implementación],Tabla11[Peso],"",1)</f>
        <v/>
      </c>
      <c r="W1128" s="295"/>
      <c r="X1128" s="295"/>
      <c r="Y1128" s="295"/>
      <c r="Z1128" s="295"/>
      <c r="AA1128" s="310" t="str">
        <f>IFERROR(Tabla135[[#This Row],[Peso del control]]+Tabla135[[#This Row],[Peso de la implementación]],"")</f>
        <v/>
      </c>
      <c r="AB1128" s="310" t="str" cm="1">
        <f t="array" ref="AB1128">IFERROR(IF(Tabla135[[#This Row],[Registro diligenciado]]=TRUE,_xlfn.IFS(AND(Tabla135[[#This Row],[No. de Control]]=1,Tabla135[[#This Row],[Desplazamiento en la Matriz]]="Probabilidad"),D1128-(D1128*Tabla135[[#This Row],[Valor del control]]),AND(Tabla135[[#This Row],[No. de Control]]&gt;1,Tabla135[[#This Row],[Desplazamiento en la Matriz]]="Probabilidad"),AB1127-(AB1127*Tabla135[[#This Row],[Valor del control]]),AND(Tabla135[[#This Row],[No. de Control]]=1,Tabla135[[#This Row],[Desplazamiento en la Matriz]]="Impacto"),D1128,AND(Tabla135[[#This Row],[No. de Control]]&gt;1,Tabla135[[#This Row],[Desplazamiento en la Matriz]]="Impacto"),AB1127),""),"")</f>
        <v/>
      </c>
      <c r="AC1128" s="310" t="str" cm="1">
        <f t="array" ref="AC1128">IFERROR(IF(Tabla135[[#This Row],[Registro diligenciado]]=TRUE,_xlfn.IFS(AND(Tabla135[[#This Row],[No. de Control]]=1,Tabla135[[#This Row],[Desplazamiento en la Matriz]]="Impacto"),E1128-(E1128*Tabla135[[#This Row],[Valor del control]]),AND(Tabla135[[#This Row],[No. de Control]]&gt;1,Tabla135[[#This Row],[Desplazamiento en la Matriz]]="Impacto"),AC1127-(AC1127*Tabla135[[#This Row],[Valor del control]]),AND(Tabla135[[#This Row],[No. de Control]]=1,Tabla135[[#This Row],[Desplazamiento en la Matriz]]="Probabilidad"),E1128,AND(Tabla135[[#This Row],[No. de Control]]&gt;1,Tabla135[[#This Row],[Desplazamiento en la Matriz]]="Probabilidad"),AC1127),""),"")</f>
        <v/>
      </c>
      <c r="AD1128" s="310">
        <f>IFERROR(_xlfn.MINIFS(Tabla135[Probabilidad residual],Tabla135[Id Riesgo],Tabla135[[#This Row],[Id Riesgo]]),"")</f>
        <v>0</v>
      </c>
      <c r="AE1128" s="310">
        <f>IFERROR(_xlfn.MINIFS(Tabla135[Impacto residual],Tabla135[Id Riesgo],Tabla135[[#This Row],[Id Riesgo]]),"")</f>
        <v>0</v>
      </c>
      <c r="AF1128" s="310" t="str" cm="1">
        <f t="array" ref="AF11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8" s="310" t="str" cm="1">
        <f t="array" ref="AG11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8" s="213"/>
      <c r="AJ1128" s="801">
        <f>_xlfn.MINIFS(Tabla135[Probabilidad residual],Tabla135[Id Riesgo],Tabla135[[#This Row],[Id Riesgo]])</f>
        <v>0</v>
      </c>
      <c r="AK1128" s="801">
        <f>_xlfn.MINIFS(Tabla135[Impacto residual],Tabla135[Id Riesgo],Tabla135[[#This Row],[Id Riesgo]])</f>
        <v>0</v>
      </c>
      <c r="AL1128" s="801"/>
      <c r="AM1128" s="801"/>
      <c r="AN1128" s="213"/>
      <c r="AO1128" s="213"/>
      <c r="AP1128" s="213"/>
      <c r="AQ1128" s="213"/>
      <c r="AR1128" s="213"/>
      <c r="AS1128" s="213"/>
      <c r="AT1128" s="213"/>
      <c r="AU1128" s="213"/>
      <c r="AV1128" s="213"/>
      <c r="AW1128" s="213"/>
      <c r="AX1128" s="213"/>
      <c r="AY1128" s="213"/>
    </row>
    <row r="1129" spans="1:51" ht="14.6" x14ac:dyDescent="0.4">
      <c r="A1129" s="783" t="str">
        <f>Tabla135[[#This Row],[Id Riesgo]]</f>
        <v>RC112</v>
      </c>
      <c r="B1129" s="784" t="str">
        <f>Tabla135[[#This Row],[Riesgo]]</f>
        <v/>
      </c>
      <c r="C1129" s="776" t="b">
        <f>Tabla135[[#This Row],[Identificado en paso 1 y 2?]]</f>
        <v>0</v>
      </c>
      <c r="D1129" s="801" t="str">
        <f>_xlfn.XLOOKUP(Tabla135[[#This Row],[Id Riesgo]],Tabla13[Id Riesgo],Tabla13[Probabilidad],"",1)</f>
        <v/>
      </c>
      <c r="E1129" s="801" t="str">
        <f>IF(C1129=TRUE,_xlfn.XLOOKUP(Tabla135[[#This Row],[Id Riesgo]],Tabla13[Id Riesgo],Tabla13[Porcentaje Impacto],"",1),"")</f>
        <v/>
      </c>
      <c r="F1129" s="290" t="str">
        <f t="shared" si="111"/>
        <v>RC112</v>
      </c>
      <c r="G1129" s="414" t="b">
        <f>_xlfn.XLOOKUP(F1129,Tabla13[Id Riesgo],Tabla13[Registro diligenciado],FALSE,1)</f>
        <v>0</v>
      </c>
      <c r="H1129" s="290" t="str">
        <f>IF(G1129,_xlfn.XLOOKUP(F1129,Tabla6[Id Riesgo],Tabla6[DESCRIPCIÓN DEL RIESGO],FALSE,1),"")</f>
        <v/>
      </c>
      <c r="I1129" s="327" t="str">
        <f>_xlfn.XLOOKUP(Tabla135[[#This Row],[Id Riesgo]],Tabla13[Id Riesgo],Tabla13[Probabilidad])</f>
        <v/>
      </c>
      <c r="J1129" s="327" t="str">
        <f>_xlfn.XLOOKUP(Tabla135[[#This Row],[Id Riesgo]],Tabla13[Id Riesgo],Tabla13[Porcentaje Impacto],"",1)</f>
        <v/>
      </c>
      <c r="K1129" s="311">
        <v>8</v>
      </c>
      <c r="L1129" s="314"/>
      <c r="M1129" s="314"/>
      <c r="N1129" s="314"/>
      <c r="O1129" s="295"/>
      <c r="P1129" s="314"/>
      <c r="Q1129" s="328" t="str">
        <f>_xlfn.TEXTJOIN(" ",TRUE,Tabla135[[#This Row],[Actividad - Acción ¿Qué?
Inicia con verbo]],Tabla135[[#This Row],[Complemento
(Observaciones o desviaciones)]])</f>
        <v/>
      </c>
      <c r="R1129" s="295"/>
      <c r="S1129" s="327" t="str">
        <f>_xlfn.XLOOKUP(Tabla135[[#This Row],[Tipo de control]],Tabla7[Tipo de control],Tabla7[Peso],"",1)</f>
        <v/>
      </c>
      <c r="T1129" s="290" t="str">
        <f>_xlfn.XLOOKUP(Tabla135[[#This Row],[Tipo de control]],Tabla7[Tipo de control],Tabla7[Afectación matriz],"",1)</f>
        <v/>
      </c>
      <c r="U1129" s="295"/>
      <c r="V1129" s="327" t="str">
        <f>_xlfn.XLOOKUP(Tabla135[[#This Row],[Implementación]],Tabla11[Implementación],Tabla11[Peso],"",1)</f>
        <v/>
      </c>
      <c r="W1129" s="295"/>
      <c r="X1129" s="295"/>
      <c r="Y1129" s="295"/>
      <c r="Z1129" s="295"/>
      <c r="AA1129" s="310" t="str">
        <f>IFERROR(Tabla135[[#This Row],[Peso del control]]+Tabla135[[#This Row],[Peso de la implementación]],"")</f>
        <v/>
      </c>
      <c r="AB1129" s="310" t="str" cm="1">
        <f t="array" ref="AB1129">IFERROR(IF(Tabla135[[#This Row],[Registro diligenciado]]=TRUE,_xlfn.IFS(AND(Tabla135[[#This Row],[No. de Control]]=1,Tabla135[[#This Row],[Desplazamiento en la Matriz]]="Probabilidad"),D1129-(D1129*Tabla135[[#This Row],[Valor del control]]),AND(Tabla135[[#This Row],[No. de Control]]&gt;1,Tabla135[[#This Row],[Desplazamiento en la Matriz]]="Probabilidad"),AB1128-(AB1128*Tabla135[[#This Row],[Valor del control]]),AND(Tabla135[[#This Row],[No. de Control]]=1,Tabla135[[#This Row],[Desplazamiento en la Matriz]]="Impacto"),D1129,AND(Tabla135[[#This Row],[No. de Control]]&gt;1,Tabla135[[#This Row],[Desplazamiento en la Matriz]]="Impacto"),AB1128),""),"")</f>
        <v/>
      </c>
      <c r="AC1129" s="310" t="str" cm="1">
        <f t="array" ref="AC1129">IFERROR(IF(Tabla135[[#This Row],[Registro diligenciado]]=TRUE,_xlfn.IFS(AND(Tabla135[[#This Row],[No. de Control]]=1,Tabla135[[#This Row],[Desplazamiento en la Matriz]]="Impacto"),E1129-(E1129*Tabla135[[#This Row],[Valor del control]]),AND(Tabla135[[#This Row],[No. de Control]]&gt;1,Tabla135[[#This Row],[Desplazamiento en la Matriz]]="Impacto"),AC1128-(AC1128*Tabla135[[#This Row],[Valor del control]]),AND(Tabla135[[#This Row],[No. de Control]]=1,Tabla135[[#This Row],[Desplazamiento en la Matriz]]="Probabilidad"),E1129,AND(Tabla135[[#This Row],[No. de Control]]&gt;1,Tabla135[[#This Row],[Desplazamiento en la Matriz]]="Probabilidad"),AC1128),""),"")</f>
        <v/>
      </c>
      <c r="AD1129" s="310">
        <f>IFERROR(_xlfn.MINIFS(Tabla135[Probabilidad residual],Tabla135[Id Riesgo],Tabla135[[#This Row],[Id Riesgo]]),"")</f>
        <v>0</v>
      </c>
      <c r="AE1129" s="310">
        <f>IFERROR(_xlfn.MINIFS(Tabla135[Impacto residual],Tabla135[Id Riesgo],Tabla135[[#This Row],[Id Riesgo]]),"")</f>
        <v>0</v>
      </c>
      <c r="AF1129" s="310" t="str" cm="1">
        <f t="array" ref="AF11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29" s="310" t="str" cm="1">
        <f t="array" ref="AG11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29" s="213"/>
      <c r="AJ1129" s="801">
        <f>_xlfn.MINIFS(Tabla135[Probabilidad residual],Tabla135[Id Riesgo],Tabla135[[#This Row],[Id Riesgo]])</f>
        <v>0</v>
      </c>
      <c r="AK1129" s="801">
        <f>_xlfn.MINIFS(Tabla135[Impacto residual],Tabla135[Id Riesgo],Tabla135[[#This Row],[Id Riesgo]])</f>
        <v>0</v>
      </c>
      <c r="AL1129" s="801"/>
      <c r="AM1129" s="801"/>
      <c r="AN1129" s="213"/>
      <c r="AO1129" s="213"/>
      <c r="AP1129" s="213"/>
      <c r="AQ1129" s="213"/>
      <c r="AR1129" s="213"/>
      <c r="AS1129" s="213"/>
      <c r="AT1129" s="213"/>
      <c r="AU1129" s="213"/>
      <c r="AV1129" s="213"/>
      <c r="AW1129" s="213"/>
      <c r="AX1129" s="213"/>
      <c r="AY1129" s="213"/>
    </row>
    <row r="1130" spans="1:51" ht="14.6" x14ac:dyDescent="0.4">
      <c r="A1130" s="783" t="str">
        <f>Tabla135[[#This Row],[Id Riesgo]]</f>
        <v>RC112</v>
      </c>
      <c r="B1130" s="784" t="str">
        <f>Tabla135[[#This Row],[Riesgo]]</f>
        <v/>
      </c>
      <c r="C1130" s="776" t="b">
        <f>Tabla135[[#This Row],[Identificado en paso 1 y 2?]]</f>
        <v>0</v>
      </c>
      <c r="D1130" s="801" t="str">
        <f>_xlfn.XLOOKUP(Tabla135[[#This Row],[Id Riesgo]],Tabla13[Id Riesgo],Tabla13[Probabilidad],"",1)</f>
        <v/>
      </c>
      <c r="E1130" s="801" t="str">
        <f>IF(C1130=TRUE,_xlfn.XLOOKUP(Tabla135[[#This Row],[Id Riesgo]],Tabla13[Id Riesgo],Tabla13[Porcentaje Impacto],"",1),"")</f>
        <v/>
      </c>
      <c r="F1130" s="290" t="str">
        <f t="shared" si="111"/>
        <v>RC112</v>
      </c>
      <c r="G1130" s="414" t="b">
        <f>_xlfn.XLOOKUP(F1130,Tabla13[Id Riesgo],Tabla13[Registro diligenciado],FALSE,1)</f>
        <v>0</v>
      </c>
      <c r="H1130" s="290" t="str">
        <f>IF(G1130,_xlfn.XLOOKUP(F1130,Tabla6[Id Riesgo],Tabla6[DESCRIPCIÓN DEL RIESGO],FALSE,1),"")</f>
        <v/>
      </c>
      <c r="I1130" s="327" t="str">
        <f>_xlfn.XLOOKUP(Tabla135[[#This Row],[Id Riesgo]],Tabla13[Id Riesgo],Tabla13[Probabilidad])</f>
        <v/>
      </c>
      <c r="J1130" s="327" t="str">
        <f>_xlfn.XLOOKUP(Tabla135[[#This Row],[Id Riesgo]],Tabla13[Id Riesgo],Tabla13[Porcentaje Impacto],"",1)</f>
        <v/>
      </c>
      <c r="K1130" s="311">
        <v>9</v>
      </c>
      <c r="L1130" s="314"/>
      <c r="M1130" s="314"/>
      <c r="N1130" s="314"/>
      <c r="O1130" s="295"/>
      <c r="P1130" s="314"/>
      <c r="Q1130" s="328" t="str">
        <f>_xlfn.TEXTJOIN(" ",TRUE,Tabla135[[#This Row],[Actividad - Acción ¿Qué?
Inicia con verbo]],Tabla135[[#This Row],[Complemento
(Observaciones o desviaciones)]])</f>
        <v/>
      </c>
      <c r="R1130" s="295"/>
      <c r="S1130" s="327" t="str">
        <f>_xlfn.XLOOKUP(Tabla135[[#This Row],[Tipo de control]],Tabla7[Tipo de control],Tabla7[Peso],"",1)</f>
        <v/>
      </c>
      <c r="T1130" s="290" t="str">
        <f>_xlfn.XLOOKUP(Tabla135[[#This Row],[Tipo de control]],Tabla7[Tipo de control],Tabla7[Afectación matriz],"",1)</f>
        <v/>
      </c>
      <c r="U1130" s="295"/>
      <c r="V1130" s="327" t="str">
        <f>_xlfn.XLOOKUP(Tabla135[[#This Row],[Implementación]],Tabla11[Implementación],Tabla11[Peso],"",1)</f>
        <v/>
      </c>
      <c r="W1130" s="295"/>
      <c r="X1130" s="295"/>
      <c r="Y1130" s="295"/>
      <c r="Z1130" s="295"/>
      <c r="AA1130" s="310" t="str">
        <f>IFERROR(Tabla135[[#This Row],[Peso del control]]+Tabla135[[#This Row],[Peso de la implementación]],"")</f>
        <v/>
      </c>
      <c r="AB1130" s="310" t="str" cm="1">
        <f t="array" ref="AB1130">IFERROR(IF(Tabla135[[#This Row],[Registro diligenciado]]=TRUE,_xlfn.IFS(AND(Tabla135[[#This Row],[No. de Control]]=1,Tabla135[[#This Row],[Desplazamiento en la Matriz]]="Probabilidad"),D1130-(D1130*Tabla135[[#This Row],[Valor del control]]),AND(Tabla135[[#This Row],[No. de Control]]&gt;1,Tabla135[[#This Row],[Desplazamiento en la Matriz]]="Probabilidad"),AB1129-(AB1129*Tabla135[[#This Row],[Valor del control]]),AND(Tabla135[[#This Row],[No. de Control]]=1,Tabla135[[#This Row],[Desplazamiento en la Matriz]]="Impacto"),D1130,AND(Tabla135[[#This Row],[No. de Control]]&gt;1,Tabla135[[#This Row],[Desplazamiento en la Matriz]]="Impacto"),AB1129),""),"")</f>
        <v/>
      </c>
      <c r="AC1130" s="310" t="str" cm="1">
        <f t="array" ref="AC1130">IFERROR(IF(Tabla135[[#This Row],[Registro diligenciado]]=TRUE,_xlfn.IFS(AND(Tabla135[[#This Row],[No. de Control]]=1,Tabla135[[#This Row],[Desplazamiento en la Matriz]]="Impacto"),E1130-(E1130*Tabla135[[#This Row],[Valor del control]]),AND(Tabla135[[#This Row],[No. de Control]]&gt;1,Tabla135[[#This Row],[Desplazamiento en la Matriz]]="Impacto"),AC1129-(AC1129*Tabla135[[#This Row],[Valor del control]]),AND(Tabla135[[#This Row],[No. de Control]]=1,Tabla135[[#This Row],[Desplazamiento en la Matriz]]="Probabilidad"),E1130,AND(Tabla135[[#This Row],[No. de Control]]&gt;1,Tabla135[[#This Row],[Desplazamiento en la Matriz]]="Probabilidad"),AC1129),""),"")</f>
        <v/>
      </c>
      <c r="AD1130" s="310">
        <f>IFERROR(_xlfn.MINIFS(Tabla135[Probabilidad residual],Tabla135[Id Riesgo],Tabla135[[#This Row],[Id Riesgo]]),"")</f>
        <v>0</v>
      </c>
      <c r="AE1130" s="310">
        <f>IFERROR(_xlfn.MINIFS(Tabla135[Impacto residual],Tabla135[Id Riesgo],Tabla135[[#This Row],[Id Riesgo]]),"")</f>
        <v>0</v>
      </c>
      <c r="AF1130" s="310" t="str" cm="1">
        <f t="array" ref="AF11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0" s="310" t="str" cm="1">
        <f t="array" ref="AG11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0" s="213"/>
      <c r="AJ1130" s="801">
        <f>_xlfn.MINIFS(Tabla135[Probabilidad residual],Tabla135[Id Riesgo],Tabla135[[#This Row],[Id Riesgo]])</f>
        <v>0</v>
      </c>
      <c r="AK1130" s="801">
        <f>_xlfn.MINIFS(Tabla135[Impacto residual],Tabla135[Id Riesgo],Tabla135[[#This Row],[Id Riesgo]])</f>
        <v>0</v>
      </c>
      <c r="AL1130" s="801"/>
      <c r="AM1130" s="801"/>
      <c r="AN1130" s="213"/>
      <c r="AO1130" s="213"/>
      <c r="AP1130" s="213"/>
      <c r="AQ1130" s="213"/>
      <c r="AR1130" s="213"/>
      <c r="AS1130" s="213"/>
      <c r="AT1130" s="213"/>
      <c r="AU1130" s="213"/>
      <c r="AV1130" s="213"/>
      <c r="AW1130" s="213"/>
      <c r="AX1130" s="213"/>
      <c r="AY1130" s="213"/>
    </row>
    <row r="1131" spans="1:51" ht="14.6" x14ac:dyDescent="0.4">
      <c r="A1131" s="783" t="str">
        <f>Tabla135[[#This Row],[Id Riesgo]]</f>
        <v>RC112</v>
      </c>
      <c r="B1131" s="784" t="str">
        <f>Tabla135[[#This Row],[Riesgo]]</f>
        <v/>
      </c>
      <c r="C1131" s="776" t="b">
        <f>Tabla135[[#This Row],[Identificado en paso 1 y 2?]]</f>
        <v>0</v>
      </c>
      <c r="D1131" s="801" t="str">
        <f>_xlfn.XLOOKUP(Tabla135[[#This Row],[Id Riesgo]],Tabla13[Id Riesgo],Tabla13[Probabilidad],"",1)</f>
        <v/>
      </c>
      <c r="E1131" s="801" t="str">
        <f>IF(C1131=TRUE,_xlfn.XLOOKUP(Tabla135[[#This Row],[Id Riesgo]],Tabla13[Id Riesgo],Tabla13[Porcentaje Impacto],"",1),"")</f>
        <v/>
      </c>
      <c r="F1131" s="290" t="str">
        <f t="shared" si="111"/>
        <v>RC112</v>
      </c>
      <c r="G1131" s="414" t="b">
        <f>_xlfn.XLOOKUP(F1131,Tabla13[Id Riesgo],Tabla13[Registro diligenciado],FALSE,1)</f>
        <v>0</v>
      </c>
      <c r="H1131" s="290" t="str">
        <f>IF(G1131,_xlfn.XLOOKUP(F1131,Tabla6[Id Riesgo],Tabla6[DESCRIPCIÓN DEL RIESGO],FALSE,1),"")</f>
        <v/>
      </c>
      <c r="I1131" s="327" t="str">
        <f>_xlfn.XLOOKUP(Tabla135[[#This Row],[Id Riesgo]],Tabla13[Id Riesgo],Tabla13[Probabilidad])</f>
        <v/>
      </c>
      <c r="J1131" s="327" t="str">
        <f>_xlfn.XLOOKUP(Tabla135[[#This Row],[Id Riesgo]],Tabla13[Id Riesgo],Tabla13[Porcentaje Impacto],"",1)</f>
        <v/>
      </c>
      <c r="K1131" s="311">
        <v>10</v>
      </c>
      <c r="L1131" s="314"/>
      <c r="M1131" s="314"/>
      <c r="N1131" s="314"/>
      <c r="O1131" s="295"/>
      <c r="P1131" s="314"/>
      <c r="Q1131" s="328" t="str">
        <f>_xlfn.TEXTJOIN(" ",TRUE,Tabla135[[#This Row],[Actividad - Acción ¿Qué?
Inicia con verbo]],Tabla135[[#This Row],[Complemento
(Observaciones o desviaciones)]])</f>
        <v/>
      </c>
      <c r="R1131" s="295"/>
      <c r="S1131" s="327" t="str">
        <f>_xlfn.XLOOKUP(Tabla135[[#This Row],[Tipo de control]],Tabla7[Tipo de control],Tabla7[Peso],"",1)</f>
        <v/>
      </c>
      <c r="T1131" s="290" t="str">
        <f>_xlfn.XLOOKUP(Tabla135[[#This Row],[Tipo de control]],Tabla7[Tipo de control],Tabla7[Afectación matriz],"",1)</f>
        <v/>
      </c>
      <c r="U1131" s="295"/>
      <c r="V1131" s="327" t="str">
        <f>_xlfn.XLOOKUP(Tabla135[[#This Row],[Implementación]],Tabla11[Implementación],Tabla11[Peso],"",1)</f>
        <v/>
      </c>
      <c r="W1131" s="295"/>
      <c r="X1131" s="295"/>
      <c r="Y1131" s="295"/>
      <c r="Z1131" s="295"/>
      <c r="AA1131" s="310" t="str">
        <f>IFERROR(Tabla135[[#This Row],[Peso del control]]+Tabla135[[#This Row],[Peso de la implementación]],"")</f>
        <v/>
      </c>
      <c r="AB1131" s="310" t="str" cm="1">
        <f t="array" ref="AB1131">IFERROR(IF(Tabla135[[#This Row],[Registro diligenciado]]=TRUE,_xlfn.IFS(AND(Tabla135[[#This Row],[No. de Control]]=1,Tabla135[[#This Row],[Desplazamiento en la Matriz]]="Probabilidad"),D1131-(D1131*Tabla135[[#This Row],[Valor del control]]),AND(Tabla135[[#This Row],[No. de Control]]&gt;1,Tabla135[[#This Row],[Desplazamiento en la Matriz]]="Probabilidad"),AB1130-(AB1130*Tabla135[[#This Row],[Valor del control]]),AND(Tabla135[[#This Row],[No. de Control]]=1,Tabla135[[#This Row],[Desplazamiento en la Matriz]]="Impacto"),D1131,AND(Tabla135[[#This Row],[No. de Control]]&gt;1,Tabla135[[#This Row],[Desplazamiento en la Matriz]]="Impacto"),AB1130),""),"")</f>
        <v/>
      </c>
      <c r="AC1131" s="310" t="str" cm="1">
        <f t="array" ref="AC1131">IFERROR(IF(Tabla135[[#This Row],[Registro diligenciado]]=TRUE,_xlfn.IFS(AND(Tabla135[[#This Row],[No. de Control]]=1,Tabla135[[#This Row],[Desplazamiento en la Matriz]]="Impacto"),E1131-(E1131*Tabla135[[#This Row],[Valor del control]]),AND(Tabla135[[#This Row],[No. de Control]]&gt;1,Tabla135[[#This Row],[Desplazamiento en la Matriz]]="Impacto"),AC1130-(AC1130*Tabla135[[#This Row],[Valor del control]]),AND(Tabla135[[#This Row],[No. de Control]]=1,Tabla135[[#This Row],[Desplazamiento en la Matriz]]="Probabilidad"),E1131,AND(Tabla135[[#This Row],[No. de Control]]&gt;1,Tabla135[[#This Row],[Desplazamiento en la Matriz]]="Probabilidad"),AC1130),""),"")</f>
        <v/>
      </c>
      <c r="AD1131" s="310">
        <f>IFERROR(_xlfn.MINIFS(Tabla135[Probabilidad residual],Tabla135[Id Riesgo],Tabla135[[#This Row],[Id Riesgo]]),"")</f>
        <v>0</v>
      </c>
      <c r="AE1131" s="310">
        <f>IFERROR(_xlfn.MINIFS(Tabla135[Impacto residual],Tabla135[Id Riesgo],Tabla135[[#This Row],[Id Riesgo]]),"")</f>
        <v>0</v>
      </c>
      <c r="AF1131" s="310" t="str" cm="1">
        <f t="array" ref="AF11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1" s="310" t="str" cm="1">
        <f t="array" ref="AG11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1" s="213"/>
      <c r="AJ1131" s="801">
        <f>_xlfn.MINIFS(Tabla135[Probabilidad residual],Tabla135[Id Riesgo],Tabla135[[#This Row],[Id Riesgo]])</f>
        <v>0</v>
      </c>
      <c r="AK1131" s="801">
        <f>_xlfn.MINIFS(Tabla135[Impacto residual],Tabla135[Id Riesgo],Tabla135[[#This Row],[Id Riesgo]])</f>
        <v>0</v>
      </c>
      <c r="AL1131" s="801"/>
      <c r="AM1131" s="801"/>
      <c r="AN1131" s="213"/>
      <c r="AO1131" s="213"/>
      <c r="AP1131" s="213"/>
      <c r="AQ1131" s="213"/>
      <c r="AR1131" s="213"/>
      <c r="AS1131" s="213"/>
      <c r="AT1131" s="213"/>
      <c r="AU1131" s="213"/>
      <c r="AV1131" s="213"/>
      <c r="AW1131" s="213"/>
      <c r="AX1131" s="213"/>
      <c r="AY1131" s="213"/>
    </row>
    <row r="1132" spans="1:51" ht="14.6" x14ac:dyDescent="0.4">
      <c r="A1132" s="783" t="str">
        <f>Tabla135[[#This Row],[Id Riesgo]]</f>
        <v>RC113</v>
      </c>
      <c r="B1132" s="784" t="str">
        <f>Tabla135[[#This Row],[Riesgo]]</f>
        <v/>
      </c>
      <c r="C1132" s="776" t="b">
        <f>Tabla135[[#This Row],[Identificado en paso 1 y 2?]]</f>
        <v>0</v>
      </c>
      <c r="D1132" s="801" t="str">
        <f>_xlfn.XLOOKUP(Tabla135[[#This Row],[Id Riesgo]],Tabla13[Id Riesgo],Tabla13[Probabilidad],"",1)</f>
        <v/>
      </c>
      <c r="E1132" s="801" t="str">
        <f>IF(C1132=TRUE,_xlfn.XLOOKUP(Tabla135[[#This Row],[Id Riesgo]],Tabla13[Id Riesgo],Tabla13[Porcentaje Impacto],"",1),"")</f>
        <v/>
      </c>
      <c r="F1132" s="290" t="s">
        <v>704</v>
      </c>
      <c r="G1132" s="414" t="b">
        <f>_xlfn.XLOOKUP(F1132,Tabla13[Id Riesgo],Tabla13[Registro diligenciado],FALSE,1)</f>
        <v>0</v>
      </c>
      <c r="H1132" s="290" t="str">
        <f>IF(G1132,_xlfn.XLOOKUP(F1132,Tabla6[Id Riesgo],Tabla6[DESCRIPCIÓN DEL RIESGO],FALSE,1),"")</f>
        <v/>
      </c>
      <c r="I1132" s="327" t="str">
        <f>_xlfn.XLOOKUP(Tabla135[[#This Row],[Id Riesgo]],Tabla13[Id Riesgo],Tabla13[Probabilidad])</f>
        <v/>
      </c>
      <c r="J1132" s="327" t="str">
        <f>_xlfn.XLOOKUP(Tabla135[[#This Row],[Id Riesgo]],Tabla13[Id Riesgo],Tabla13[Porcentaje Impacto],"",1)</f>
        <v/>
      </c>
      <c r="K1132" s="311">
        <v>1</v>
      </c>
      <c r="L1132" s="314"/>
      <c r="M1132" s="314"/>
      <c r="N1132" s="314"/>
      <c r="O1132" s="295"/>
      <c r="P1132" s="314"/>
      <c r="Q1132" s="328" t="str">
        <f>_xlfn.TEXTJOIN(" ",TRUE,Tabla135[[#This Row],[Actividad - Acción ¿Qué?
Inicia con verbo]],Tabla135[[#This Row],[Complemento
(Observaciones o desviaciones)]])</f>
        <v/>
      </c>
      <c r="R1132" s="295"/>
      <c r="S1132" s="327" t="str">
        <f>_xlfn.XLOOKUP(Tabla135[[#This Row],[Tipo de control]],Tabla7[Tipo de control],Tabla7[Peso],"",1)</f>
        <v/>
      </c>
      <c r="T1132" s="290" t="str">
        <f>_xlfn.XLOOKUP(Tabla135[[#This Row],[Tipo de control]],Tabla7[Tipo de control],Tabla7[Afectación matriz],"",1)</f>
        <v/>
      </c>
      <c r="U1132" s="295"/>
      <c r="V1132" s="327" t="str">
        <f>_xlfn.XLOOKUP(Tabla135[[#This Row],[Implementación]],Tabla11[Implementación],Tabla11[Peso],"",1)</f>
        <v/>
      </c>
      <c r="W1132" s="295"/>
      <c r="X1132" s="295"/>
      <c r="Y1132" s="295"/>
      <c r="Z1132" s="295"/>
      <c r="AA1132" s="310" t="str">
        <f>IFERROR(Tabla135[[#This Row],[Peso del control]]+Tabla135[[#This Row],[Peso de la implementación]],"")</f>
        <v/>
      </c>
      <c r="AB1132" s="310" t="str" cm="1">
        <f t="array" ref="AB1132">IFERROR(IF(Tabla135[[#This Row],[Registro diligenciado]]=TRUE,_xlfn.IFS(AND(Tabla135[[#This Row],[No. de Control]]=1,Tabla135[[#This Row],[Desplazamiento en la Matriz]]="Probabilidad"),D1132-(D1132*Tabla135[[#This Row],[Valor del control]]),AND(Tabla135[[#This Row],[No. de Control]]&gt;1,Tabla135[[#This Row],[Desplazamiento en la Matriz]]="Probabilidad"),AB1131-(AB1131*Tabla135[[#This Row],[Valor del control]]),AND(Tabla135[[#This Row],[No. de Control]]=1,Tabla135[[#This Row],[Desplazamiento en la Matriz]]="Impacto"),D1132,AND(Tabla135[[#This Row],[No. de Control]]&gt;1,Tabla135[[#This Row],[Desplazamiento en la Matriz]]="Impacto"),AB1131),""),"")</f>
        <v/>
      </c>
      <c r="AC1132" s="310" t="str" cm="1">
        <f t="array" ref="AC1132">IFERROR(IF(Tabla135[[#This Row],[Registro diligenciado]]=TRUE,_xlfn.IFS(AND(Tabla135[[#This Row],[No. de Control]]=1,Tabla135[[#This Row],[Desplazamiento en la Matriz]]="Impacto"),E1132-(E1132*Tabla135[[#This Row],[Valor del control]]),AND(Tabla135[[#This Row],[No. de Control]]&gt;1,Tabla135[[#This Row],[Desplazamiento en la Matriz]]="Impacto"),AC1131-(AC1131*Tabla135[[#This Row],[Valor del control]]),AND(Tabla135[[#This Row],[No. de Control]]=1,Tabla135[[#This Row],[Desplazamiento en la Matriz]]="Probabilidad"),E1132,AND(Tabla135[[#This Row],[No. de Control]]&gt;1,Tabla135[[#This Row],[Desplazamiento en la Matriz]]="Probabilidad"),AC1131),""),"")</f>
        <v/>
      </c>
      <c r="AD1132" s="310">
        <f>IFERROR(_xlfn.MINIFS(Tabla135[Probabilidad residual],Tabla135[Id Riesgo],Tabla135[[#This Row],[Id Riesgo]]),"")</f>
        <v>0</v>
      </c>
      <c r="AE1132" s="310">
        <f>IFERROR(_xlfn.MINIFS(Tabla135[Impacto residual],Tabla135[Id Riesgo],Tabla135[[#This Row],[Id Riesgo]]),"")</f>
        <v>0</v>
      </c>
      <c r="AF1132" s="310" t="str" cm="1">
        <f t="array" ref="AF11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2" s="310" t="str" cm="1">
        <f t="array" ref="AG11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2" s="213"/>
      <c r="AJ1132" s="801">
        <f>_xlfn.MINIFS(Tabla135[Probabilidad residual],Tabla135[Id Riesgo],Tabla135[[#This Row],[Id Riesgo]])</f>
        <v>0</v>
      </c>
      <c r="AK1132" s="801">
        <f>_xlfn.MINIFS(Tabla135[Impacto residual],Tabla135[Id Riesgo],Tabla135[[#This Row],[Id Riesgo]])</f>
        <v>0</v>
      </c>
      <c r="AL1132" s="801" t="str" cm="1">
        <f t="array" ref="AL1132">IFERROR(_xlfn.IFS(AND(AJ1132&gt;=CONFIGURACIÓN!$BF$6,AJ1132&lt;=CONFIGURACIÓN!$BG$6),CONFIGURACIÓN!$BE$6,AND(AJ1132&gt;=CONFIGURACIÓN!$BF$7,AJ1132&lt;=CONFIGURACIÓN!$BG$7),CONFIGURACIÓN!$BE$7,AND(AJ1132&gt;=CONFIGURACIÓN!$BF$8,AJ1132&lt;=CONFIGURACIÓN!$BG$8),CONFIGURACIÓN!$BE$8,AND(AJ1132&gt;=CONFIGURACIÓN!$BF$9,AJ1132&lt;=CONFIGURACIÓN!$BG$9),CONFIGURACIÓN!$BE$9,AND(AJ1132&gt;=CONFIGURACIÓN!$BF$10,AJ1132&lt;=CONFIGURACIÓN!$BG$10),CONFIGURACIÓN!$BE$10),"")</f>
        <v/>
      </c>
      <c r="AM1132" s="801" t="str" cm="1">
        <f t="array" ref="AM1132">IFERROR(_xlfn.IFS(AND(AK1132&gt;=CONFIGURACIÓN!$BJ$6,AK1132&lt;=CONFIGURACIÓN!$BK$6),CONFIGURACIÓN!$BI$6,AND(AK1132&gt;=CONFIGURACIÓN!$BJ$7,AK1132&lt;=CONFIGURACIÓN!$BK$7),CONFIGURACIÓN!$BI$7,AND(AK1132&gt;=CONFIGURACIÓN!$BJ$8,AK1132&lt;=CONFIGURACIÓN!$BK$8),CONFIGURACIÓN!$BI$8,AND(AK1132&gt;=CONFIGURACIÓN!$BJ$9,AK1132&lt;=CONFIGURACIÓN!$BK$9),CONFIGURACIÓN!$BI$9,AND(AK1132&gt;=CONFIGURACIÓN!$BJ$10,AK1132&lt;=CONFIGURACIÓN!$BK$10),CONFIGURACIÓN!$BI$10),"")</f>
        <v/>
      </c>
      <c r="AN1132" s="213"/>
      <c r="AO1132" s="213"/>
      <c r="AP1132" s="213"/>
      <c r="AQ1132" s="213"/>
      <c r="AR1132" s="213"/>
      <c r="AS1132" s="213"/>
      <c r="AT1132" s="213"/>
      <c r="AU1132" s="213"/>
      <c r="AV1132" s="213"/>
      <c r="AW1132" s="213"/>
      <c r="AX1132" s="213"/>
      <c r="AY1132" s="213"/>
    </row>
    <row r="1133" spans="1:51" ht="14.6" x14ac:dyDescent="0.4">
      <c r="A1133" s="783" t="str">
        <f>Tabla135[[#This Row],[Id Riesgo]]</f>
        <v>RC113</v>
      </c>
      <c r="B1133" s="784" t="str">
        <f>Tabla135[[#This Row],[Riesgo]]</f>
        <v/>
      </c>
      <c r="C1133" s="776" t="b">
        <f>Tabla135[[#This Row],[Identificado en paso 1 y 2?]]</f>
        <v>0</v>
      </c>
      <c r="D1133" s="801" t="str">
        <f>_xlfn.XLOOKUP(Tabla135[[#This Row],[Id Riesgo]],Tabla13[Id Riesgo],Tabla13[Probabilidad],"",1)</f>
        <v/>
      </c>
      <c r="E1133" s="801" t="str">
        <f>IF(C1133=TRUE,_xlfn.XLOOKUP(Tabla135[[#This Row],[Id Riesgo]],Tabla13[Id Riesgo],Tabla13[Porcentaje Impacto],"",1),"")</f>
        <v/>
      </c>
      <c r="F1133" s="290" t="str">
        <f t="shared" ref="F1133:F1141" si="112">F1132</f>
        <v>RC113</v>
      </c>
      <c r="G1133" s="414" t="b">
        <f>_xlfn.XLOOKUP(F1133,Tabla13[Id Riesgo],Tabla13[Registro diligenciado],FALSE,1)</f>
        <v>0</v>
      </c>
      <c r="H1133" s="290" t="str">
        <f>IF(G1133,_xlfn.XLOOKUP(F1133,Tabla6[Id Riesgo],Tabla6[DESCRIPCIÓN DEL RIESGO],FALSE,1),"")</f>
        <v/>
      </c>
      <c r="I1133" s="327" t="str">
        <f>_xlfn.XLOOKUP(Tabla135[[#This Row],[Id Riesgo]],Tabla13[Id Riesgo],Tabla13[Probabilidad])</f>
        <v/>
      </c>
      <c r="J1133" s="327" t="str">
        <f>_xlfn.XLOOKUP(Tabla135[[#This Row],[Id Riesgo]],Tabla13[Id Riesgo],Tabla13[Porcentaje Impacto],"",1)</f>
        <v/>
      </c>
      <c r="K1133" s="311">
        <v>2</v>
      </c>
      <c r="L1133" s="314"/>
      <c r="M1133" s="314"/>
      <c r="N1133" s="314"/>
      <c r="O1133" s="295"/>
      <c r="P1133" s="314"/>
      <c r="Q1133" s="328" t="str">
        <f>_xlfn.TEXTJOIN(" ",TRUE,Tabla135[[#This Row],[Actividad - Acción ¿Qué?
Inicia con verbo]],Tabla135[[#This Row],[Complemento
(Observaciones o desviaciones)]])</f>
        <v/>
      </c>
      <c r="R1133" s="295"/>
      <c r="S1133" s="327" t="str">
        <f>_xlfn.XLOOKUP(Tabla135[[#This Row],[Tipo de control]],Tabla7[Tipo de control],Tabla7[Peso],"",1)</f>
        <v/>
      </c>
      <c r="T1133" s="290" t="str">
        <f>_xlfn.XLOOKUP(Tabla135[[#This Row],[Tipo de control]],Tabla7[Tipo de control],Tabla7[Afectación matriz],"",1)</f>
        <v/>
      </c>
      <c r="U1133" s="295"/>
      <c r="V1133" s="327" t="str">
        <f>_xlfn.XLOOKUP(Tabla135[[#This Row],[Implementación]],Tabla11[Implementación],Tabla11[Peso],"",1)</f>
        <v/>
      </c>
      <c r="W1133" s="295"/>
      <c r="X1133" s="295"/>
      <c r="Y1133" s="295"/>
      <c r="Z1133" s="295"/>
      <c r="AA1133" s="310" t="str">
        <f>IFERROR(Tabla135[[#This Row],[Peso del control]]+Tabla135[[#This Row],[Peso de la implementación]],"")</f>
        <v/>
      </c>
      <c r="AB1133" s="310" t="str" cm="1">
        <f t="array" ref="AB1133">IFERROR(IF(Tabla135[[#This Row],[Registro diligenciado]]=TRUE,_xlfn.IFS(AND(Tabla135[[#This Row],[No. de Control]]=1,Tabla135[[#This Row],[Desplazamiento en la Matriz]]="Probabilidad"),D1133-(D1133*Tabla135[[#This Row],[Valor del control]]),AND(Tabla135[[#This Row],[No. de Control]]&gt;1,Tabla135[[#This Row],[Desplazamiento en la Matriz]]="Probabilidad"),AB1132-(AB1132*Tabla135[[#This Row],[Valor del control]]),AND(Tabla135[[#This Row],[No. de Control]]=1,Tabla135[[#This Row],[Desplazamiento en la Matriz]]="Impacto"),D1133,AND(Tabla135[[#This Row],[No. de Control]]&gt;1,Tabla135[[#This Row],[Desplazamiento en la Matriz]]="Impacto"),AB1132),""),"")</f>
        <v/>
      </c>
      <c r="AC1133" s="310" t="str" cm="1">
        <f t="array" ref="AC1133">IFERROR(IF(Tabla135[[#This Row],[Registro diligenciado]]=TRUE,_xlfn.IFS(AND(Tabla135[[#This Row],[No. de Control]]=1,Tabla135[[#This Row],[Desplazamiento en la Matriz]]="Impacto"),E1133-(E1133*Tabla135[[#This Row],[Valor del control]]),AND(Tabla135[[#This Row],[No. de Control]]&gt;1,Tabla135[[#This Row],[Desplazamiento en la Matriz]]="Impacto"),AC1132-(AC1132*Tabla135[[#This Row],[Valor del control]]),AND(Tabla135[[#This Row],[No. de Control]]=1,Tabla135[[#This Row],[Desplazamiento en la Matriz]]="Probabilidad"),E1133,AND(Tabla135[[#This Row],[No. de Control]]&gt;1,Tabla135[[#This Row],[Desplazamiento en la Matriz]]="Probabilidad"),AC1132),""),"")</f>
        <v/>
      </c>
      <c r="AD1133" s="310">
        <f>IFERROR(_xlfn.MINIFS(Tabla135[Probabilidad residual],Tabla135[Id Riesgo],Tabla135[[#This Row],[Id Riesgo]]),"")</f>
        <v>0</v>
      </c>
      <c r="AE1133" s="310">
        <f>IFERROR(_xlfn.MINIFS(Tabla135[Impacto residual],Tabla135[Id Riesgo],Tabla135[[#This Row],[Id Riesgo]]),"")</f>
        <v>0</v>
      </c>
      <c r="AF1133" s="310" t="str" cm="1">
        <f t="array" ref="AF11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3" s="310" t="str" cm="1">
        <f t="array" ref="AG11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3" s="213"/>
      <c r="AJ1133" s="801">
        <f>_xlfn.MINIFS(Tabla135[Probabilidad residual],Tabla135[Id Riesgo],Tabla135[[#This Row],[Id Riesgo]])</f>
        <v>0</v>
      </c>
      <c r="AK1133" s="801">
        <f>_xlfn.MINIFS(Tabla135[Impacto residual],Tabla135[Id Riesgo],Tabla135[[#This Row],[Id Riesgo]])</f>
        <v>0</v>
      </c>
      <c r="AL1133" s="801"/>
      <c r="AM1133" s="801"/>
      <c r="AN1133" s="213"/>
      <c r="AO1133" s="213"/>
      <c r="AP1133" s="213"/>
      <c r="AQ1133" s="213"/>
      <c r="AR1133" s="213"/>
      <c r="AS1133" s="213"/>
      <c r="AT1133" s="213"/>
      <c r="AU1133" s="213"/>
      <c r="AV1133" s="213"/>
      <c r="AW1133" s="213"/>
      <c r="AX1133" s="213"/>
      <c r="AY1133" s="213"/>
    </row>
    <row r="1134" spans="1:51" ht="14.6" x14ac:dyDescent="0.4">
      <c r="A1134" s="783" t="str">
        <f>Tabla135[[#This Row],[Id Riesgo]]</f>
        <v>RC113</v>
      </c>
      <c r="B1134" s="784" t="str">
        <f>Tabla135[[#This Row],[Riesgo]]</f>
        <v/>
      </c>
      <c r="C1134" s="776" t="b">
        <f>Tabla135[[#This Row],[Identificado en paso 1 y 2?]]</f>
        <v>0</v>
      </c>
      <c r="D1134" s="801" t="str">
        <f>_xlfn.XLOOKUP(Tabla135[[#This Row],[Id Riesgo]],Tabla13[Id Riesgo],Tabla13[Probabilidad],"",1)</f>
        <v/>
      </c>
      <c r="E1134" s="801" t="str">
        <f>IF(C1134=TRUE,_xlfn.XLOOKUP(Tabla135[[#This Row],[Id Riesgo]],Tabla13[Id Riesgo],Tabla13[Porcentaje Impacto],"",1),"")</f>
        <v/>
      </c>
      <c r="F1134" s="290" t="str">
        <f t="shared" si="112"/>
        <v>RC113</v>
      </c>
      <c r="G1134" s="414" t="b">
        <f>_xlfn.XLOOKUP(F1134,Tabla13[Id Riesgo],Tabla13[Registro diligenciado],FALSE,1)</f>
        <v>0</v>
      </c>
      <c r="H1134" s="290" t="str">
        <f>IF(G1134,_xlfn.XLOOKUP(F1134,Tabla6[Id Riesgo],Tabla6[DESCRIPCIÓN DEL RIESGO],FALSE,1),"")</f>
        <v/>
      </c>
      <c r="I1134" s="327" t="str">
        <f>_xlfn.XLOOKUP(Tabla135[[#This Row],[Id Riesgo]],Tabla13[Id Riesgo],Tabla13[Probabilidad])</f>
        <v/>
      </c>
      <c r="J1134" s="327" t="str">
        <f>_xlfn.XLOOKUP(Tabla135[[#This Row],[Id Riesgo]],Tabla13[Id Riesgo],Tabla13[Porcentaje Impacto],"",1)</f>
        <v/>
      </c>
      <c r="K1134" s="311">
        <v>3</v>
      </c>
      <c r="L1134" s="314"/>
      <c r="M1134" s="314"/>
      <c r="N1134" s="314"/>
      <c r="O1134" s="295"/>
      <c r="P1134" s="314"/>
      <c r="Q1134" s="328" t="str">
        <f>_xlfn.TEXTJOIN(" ",TRUE,Tabla135[[#This Row],[Actividad - Acción ¿Qué?
Inicia con verbo]],Tabla135[[#This Row],[Complemento
(Observaciones o desviaciones)]])</f>
        <v/>
      </c>
      <c r="R1134" s="295"/>
      <c r="S1134" s="327" t="str">
        <f>_xlfn.XLOOKUP(Tabla135[[#This Row],[Tipo de control]],Tabla7[Tipo de control],Tabla7[Peso],"",1)</f>
        <v/>
      </c>
      <c r="T1134" s="290" t="str">
        <f>_xlfn.XLOOKUP(Tabla135[[#This Row],[Tipo de control]],Tabla7[Tipo de control],Tabla7[Afectación matriz],"",1)</f>
        <v/>
      </c>
      <c r="U1134" s="295"/>
      <c r="V1134" s="327" t="str">
        <f>_xlfn.XLOOKUP(Tabla135[[#This Row],[Implementación]],Tabla11[Implementación],Tabla11[Peso],"",1)</f>
        <v/>
      </c>
      <c r="W1134" s="295"/>
      <c r="X1134" s="295"/>
      <c r="Y1134" s="295"/>
      <c r="Z1134" s="295"/>
      <c r="AA1134" s="310" t="str">
        <f>IFERROR(Tabla135[[#This Row],[Peso del control]]+Tabla135[[#This Row],[Peso de la implementación]],"")</f>
        <v/>
      </c>
      <c r="AB1134" s="310" t="str" cm="1">
        <f t="array" ref="AB1134">IFERROR(IF(Tabla135[[#This Row],[Registro diligenciado]]=TRUE,_xlfn.IFS(AND(Tabla135[[#This Row],[No. de Control]]=1,Tabla135[[#This Row],[Desplazamiento en la Matriz]]="Probabilidad"),D1134-(D1134*Tabla135[[#This Row],[Valor del control]]),AND(Tabla135[[#This Row],[No. de Control]]&gt;1,Tabla135[[#This Row],[Desplazamiento en la Matriz]]="Probabilidad"),AB1133-(AB1133*Tabla135[[#This Row],[Valor del control]]),AND(Tabla135[[#This Row],[No. de Control]]=1,Tabla135[[#This Row],[Desplazamiento en la Matriz]]="Impacto"),D1134,AND(Tabla135[[#This Row],[No. de Control]]&gt;1,Tabla135[[#This Row],[Desplazamiento en la Matriz]]="Impacto"),AB1133),""),"")</f>
        <v/>
      </c>
      <c r="AC1134" s="310" t="str" cm="1">
        <f t="array" ref="AC1134">IFERROR(IF(Tabla135[[#This Row],[Registro diligenciado]]=TRUE,_xlfn.IFS(AND(Tabla135[[#This Row],[No. de Control]]=1,Tabla135[[#This Row],[Desplazamiento en la Matriz]]="Impacto"),E1134-(E1134*Tabla135[[#This Row],[Valor del control]]),AND(Tabla135[[#This Row],[No. de Control]]&gt;1,Tabla135[[#This Row],[Desplazamiento en la Matriz]]="Impacto"),AC1133-(AC1133*Tabla135[[#This Row],[Valor del control]]),AND(Tabla135[[#This Row],[No. de Control]]=1,Tabla135[[#This Row],[Desplazamiento en la Matriz]]="Probabilidad"),E1134,AND(Tabla135[[#This Row],[No. de Control]]&gt;1,Tabla135[[#This Row],[Desplazamiento en la Matriz]]="Probabilidad"),AC1133),""),"")</f>
        <v/>
      </c>
      <c r="AD1134" s="310">
        <f>IFERROR(_xlfn.MINIFS(Tabla135[Probabilidad residual],Tabla135[Id Riesgo],Tabla135[[#This Row],[Id Riesgo]]),"")</f>
        <v>0</v>
      </c>
      <c r="AE1134" s="310">
        <f>IFERROR(_xlfn.MINIFS(Tabla135[Impacto residual],Tabla135[Id Riesgo],Tabla135[[#This Row],[Id Riesgo]]),"")</f>
        <v>0</v>
      </c>
      <c r="AF1134" s="310" t="str" cm="1">
        <f t="array" ref="AF11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4" s="310" t="str" cm="1">
        <f t="array" ref="AG11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4" s="213"/>
      <c r="AJ1134" s="801">
        <f>_xlfn.MINIFS(Tabla135[Probabilidad residual],Tabla135[Id Riesgo],Tabla135[[#This Row],[Id Riesgo]])</f>
        <v>0</v>
      </c>
      <c r="AK1134" s="801">
        <f>_xlfn.MINIFS(Tabla135[Impacto residual],Tabla135[Id Riesgo],Tabla135[[#This Row],[Id Riesgo]])</f>
        <v>0</v>
      </c>
      <c r="AL1134" s="801"/>
      <c r="AM1134" s="801"/>
      <c r="AN1134" s="213"/>
      <c r="AO1134" s="213"/>
      <c r="AP1134" s="213"/>
      <c r="AQ1134" s="213"/>
      <c r="AR1134" s="213"/>
      <c r="AS1134" s="213"/>
      <c r="AT1134" s="213"/>
      <c r="AU1134" s="213"/>
      <c r="AV1134" s="213"/>
      <c r="AW1134" s="213"/>
      <c r="AX1134" s="213"/>
      <c r="AY1134" s="213"/>
    </row>
    <row r="1135" spans="1:51" ht="14.6" x14ac:dyDescent="0.4">
      <c r="A1135" s="783" t="str">
        <f>Tabla135[[#This Row],[Id Riesgo]]</f>
        <v>RC113</v>
      </c>
      <c r="B1135" s="784" t="str">
        <f>Tabla135[[#This Row],[Riesgo]]</f>
        <v/>
      </c>
      <c r="C1135" s="776" t="b">
        <f>Tabla135[[#This Row],[Identificado en paso 1 y 2?]]</f>
        <v>0</v>
      </c>
      <c r="D1135" s="801" t="str">
        <f>_xlfn.XLOOKUP(Tabla135[[#This Row],[Id Riesgo]],Tabla13[Id Riesgo],Tabla13[Probabilidad],"",1)</f>
        <v/>
      </c>
      <c r="E1135" s="801" t="str">
        <f>IF(C1135=TRUE,_xlfn.XLOOKUP(Tabla135[[#This Row],[Id Riesgo]],Tabla13[Id Riesgo],Tabla13[Porcentaje Impacto],"",1),"")</f>
        <v/>
      </c>
      <c r="F1135" s="290" t="str">
        <f t="shared" si="112"/>
        <v>RC113</v>
      </c>
      <c r="G1135" s="414" t="b">
        <f>_xlfn.XLOOKUP(F1135,Tabla13[Id Riesgo],Tabla13[Registro diligenciado],FALSE,1)</f>
        <v>0</v>
      </c>
      <c r="H1135" s="290" t="str">
        <f>IF(G1135,_xlfn.XLOOKUP(F1135,Tabla6[Id Riesgo],Tabla6[DESCRIPCIÓN DEL RIESGO],FALSE,1),"")</f>
        <v/>
      </c>
      <c r="I1135" s="327" t="str">
        <f>_xlfn.XLOOKUP(Tabla135[[#This Row],[Id Riesgo]],Tabla13[Id Riesgo],Tabla13[Probabilidad])</f>
        <v/>
      </c>
      <c r="J1135" s="327" t="str">
        <f>_xlfn.XLOOKUP(Tabla135[[#This Row],[Id Riesgo]],Tabla13[Id Riesgo],Tabla13[Porcentaje Impacto],"",1)</f>
        <v/>
      </c>
      <c r="K1135" s="311">
        <v>4</v>
      </c>
      <c r="L1135" s="314"/>
      <c r="M1135" s="314"/>
      <c r="N1135" s="314"/>
      <c r="O1135" s="295"/>
      <c r="P1135" s="314"/>
      <c r="Q1135" s="328" t="str">
        <f>_xlfn.TEXTJOIN(" ",TRUE,Tabla135[[#This Row],[Actividad - Acción ¿Qué?
Inicia con verbo]],Tabla135[[#This Row],[Complemento
(Observaciones o desviaciones)]])</f>
        <v/>
      </c>
      <c r="R1135" s="295"/>
      <c r="S1135" s="327" t="str">
        <f>_xlfn.XLOOKUP(Tabla135[[#This Row],[Tipo de control]],Tabla7[Tipo de control],Tabla7[Peso],"",1)</f>
        <v/>
      </c>
      <c r="T1135" s="290" t="str">
        <f>_xlfn.XLOOKUP(Tabla135[[#This Row],[Tipo de control]],Tabla7[Tipo de control],Tabla7[Afectación matriz],"",1)</f>
        <v/>
      </c>
      <c r="U1135" s="295"/>
      <c r="V1135" s="327" t="str">
        <f>_xlfn.XLOOKUP(Tabla135[[#This Row],[Implementación]],Tabla11[Implementación],Tabla11[Peso],"",1)</f>
        <v/>
      </c>
      <c r="W1135" s="295"/>
      <c r="X1135" s="295"/>
      <c r="Y1135" s="295"/>
      <c r="Z1135" s="295"/>
      <c r="AA1135" s="310" t="str">
        <f>IFERROR(Tabla135[[#This Row],[Peso del control]]+Tabla135[[#This Row],[Peso de la implementación]],"")</f>
        <v/>
      </c>
      <c r="AB1135" s="310" t="str" cm="1">
        <f t="array" ref="AB1135">IFERROR(IF(Tabla135[[#This Row],[Registro diligenciado]]=TRUE,_xlfn.IFS(AND(Tabla135[[#This Row],[No. de Control]]=1,Tabla135[[#This Row],[Desplazamiento en la Matriz]]="Probabilidad"),D1135-(D1135*Tabla135[[#This Row],[Valor del control]]),AND(Tabla135[[#This Row],[No. de Control]]&gt;1,Tabla135[[#This Row],[Desplazamiento en la Matriz]]="Probabilidad"),AB1134-(AB1134*Tabla135[[#This Row],[Valor del control]]),AND(Tabla135[[#This Row],[No. de Control]]=1,Tabla135[[#This Row],[Desplazamiento en la Matriz]]="Impacto"),D1135,AND(Tabla135[[#This Row],[No. de Control]]&gt;1,Tabla135[[#This Row],[Desplazamiento en la Matriz]]="Impacto"),AB1134),""),"")</f>
        <v/>
      </c>
      <c r="AC1135" s="310" t="str" cm="1">
        <f t="array" ref="AC1135">IFERROR(IF(Tabla135[[#This Row],[Registro diligenciado]]=TRUE,_xlfn.IFS(AND(Tabla135[[#This Row],[No. de Control]]=1,Tabla135[[#This Row],[Desplazamiento en la Matriz]]="Impacto"),E1135-(E1135*Tabla135[[#This Row],[Valor del control]]),AND(Tabla135[[#This Row],[No. de Control]]&gt;1,Tabla135[[#This Row],[Desplazamiento en la Matriz]]="Impacto"),AC1134-(AC1134*Tabla135[[#This Row],[Valor del control]]),AND(Tabla135[[#This Row],[No. de Control]]=1,Tabla135[[#This Row],[Desplazamiento en la Matriz]]="Probabilidad"),E1135,AND(Tabla135[[#This Row],[No. de Control]]&gt;1,Tabla135[[#This Row],[Desplazamiento en la Matriz]]="Probabilidad"),AC1134),""),"")</f>
        <v/>
      </c>
      <c r="AD1135" s="310">
        <f>IFERROR(_xlfn.MINIFS(Tabla135[Probabilidad residual],Tabla135[Id Riesgo],Tabla135[[#This Row],[Id Riesgo]]),"")</f>
        <v>0</v>
      </c>
      <c r="AE1135" s="310">
        <f>IFERROR(_xlfn.MINIFS(Tabla135[Impacto residual],Tabla135[Id Riesgo],Tabla135[[#This Row],[Id Riesgo]]),"")</f>
        <v>0</v>
      </c>
      <c r="AF1135" s="310" t="str" cm="1">
        <f t="array" ref="AF11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5" s="310" t="str" cm="1">
        <f t="array" ref="AG11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5" s="213"/>
      <c r="AJ1135" s="801">
        <f>_xlfn.MINIFS(Tabla135[Probabilidad residual],Tabla135[Id Riesgo],Tabla135[[#This Row],[Id Riesgo]])</f>
        <v>0</v>
      </c>
      <c r="AK1135" s="801">
        <f>_xlfn.MINIFS(Tabla135[Impacto residual],Tabla135[Id Riesgo],Tabla135[[#This Row],[Id Riesgo]])</f>
        <v>0</v>
      </c>
      <c r="AL1135" s="801"/>
      <c r="AM1135" s="801"/>
      <c r="AN1135" s="213"/>
      <c r="AO1135" s="213"/>
      <c r="AP1135" s="213"/>
      <c r="AQ1135" s="213"/>
      <c r="AR1135" s="213"/>
      <c r="AS1135" s="213"/>
      <c r="AT1135" s="213"/>
      <c r="AU1135" s="213"/>
      <c r="AV1135" s="213"/>
      <c r="AW1135" s="213"/>
      <c r="AX1135" s="213"/>
      <c r="AY1135" s="213"/>
    </row>
    <row r="1136" spans="1:51" ht="14.6" x14ac:dyDescent="0.4">
      <c r="A1136" s="783" t="str">
        <f>Tabla135[[#This Row],[Id Riesgo]]</f>
        <v>RC113</v>
      </c>
      <c r="B1136" s="784" t="str">
        <f>Tabla135[[#This Row],[Riesgo]]</f>
        <v/>
      </c>
      <c r="C1136" s="776" t="b">
        <f>Tabla135[[#This Row],[Identificado en paso 1 y 2?]]</f>
        <v>0</v>
      </c>
      <c r="D1136" s="801" t="str">
        <f>_xlfn.XLOOKUP(Tabla135[[#This Row],[Id Riesgo]],Tabla13[Id Riesgo],Tabla13[Probabilidad],"",1)</f>
        <v/>
      </c>
      <c r="E1136" s="801" t="str">
        <f>IF(C1136=TRUE,_xlfn.XLOOKUP(Tabla135[[#This Row],[Id Riesgo]],Tabla13[Id Riesgo],Tabla13[Porcentaje Impacto],"",1),"")</f>
        <v/>
      </c>
      <c r="F1136" s="290" t="str">
        <f t="shared" si="112"/>
        <v>RC113</v>
      </c>
      <c r="G1136" s="414" t="b">
        <f>_xlfn.XLOOKUP(F1136,Tabla13[Id Riesgo],Tabla13[Registro diligenciado],FALSE,1)</f>
        <v>0</v>
      </c>
      <c r="H1136" s="290" t="str">
        <f>IF(G1136,_xlfn.XLOOKUP(F1136,Tabla6[Id Riesgo],Tabla6[DESCRIPCIÓN DEL RIESGO],FALSE,1),"")</f>
        <v/>
      </c>
      <c r="I1136" s="327" t="str">
        <f>_xlfn.XLOOKUP(Tabla135[[#This Row],[Id Riesgo]],Tabla13[Id Riesgo],Tabla13[Probabilidad])</f>
        <v/>
      </c>
      <c r="J1136" s="327" t="str">
        <f>_xlfn.XLOOKUP(Tabla135[[#This Row],[Id Riesgo]],Tabla13[Id Riesgo],Tabla13[Porcentaje Impacto],"",1)</f>
        <v/>
      </c>
      <c r="K1136" s="311">
        <v>5</v>
      </c>
      <c r="L1136" s="314"/>
      <c r="M1136" s="314"/>
      <c r="N1136" s="314"/>
      <c r="O1136" s="295"/>
      <c r="P1136" s="314"/>
      <c r="Q1136" s="328" t="str">
        <f>_xlfn.TEXTJOIN(" ",TRUE,Tabla135[[#This Row],[Actividad - Acción ¿Qué?
Inicia con verbo]],Tabla135[[#This Row],[Complemento
(Observaciones o desviaciones)]])</f>
        <v/>
      </c>
      <c r="R1136" s="295"/>
      <c r="S1136" s="327" t="str">
        <f>_xlfn.XLOOKUP(Tabla135[[#This Row],[Tipo de control]],Tabla7[Tipo de control],Tabla7[Peso],"",1)</f>
        <v/>
      </c>
      <c r="T1136" s="290" t="str">
        <f>_xlfn.XLOOKUP(Tabla135[[#This Row],[Tipo de control]],Tabla7[Tipo de control],Tabla7[Afectación matriz],"",1)</f>
        <v/>
      </c>
      <c r="U1136" s="295"/>
      <c r="V1136" s="327" t="str">
        <f>_xlfn.XLOOKUP(Tabla135[[#This Row],[Implementación]],Tabla11[Implementación],Tabla11[Peso],"",1)</f>
        <v/>
      </c>
      <c r="W1136" s="295"/>
      <c r="X1136" s="295"/>
      <c r="Y1136" s="295"/>
      <c r="Z1136" s="295"/>
      <c r="AA1136" s="310" t="str">
        <f>IFERROR(Tabla135[[#This Row],[Peso del control]]+Tabla135[[#This Row],[Peso de la implementación]],"")</f>
        <v/>
      </c>
      <c r="AB1136" s="310" t="str" cm="1">
        <f t="array" ref="AB1136">IFERROR(IF(Tabla135[[#This Row],[Registro diligenciado]]=TRUE,_xlfn.IFS(AND(Tabla135[[#This Row],[No. de Control]]=1,Tabla135[[#This Row],[Desplazamiento en la Matriz]]="Probabilidad"),D1136-(D1136*Tabla135[[#This Row],[Valor del control]]),AND(Tabla135[[#This Row],[No. de Control]]&gt;1,Tabla135[[#This Row],[Desplazamiento en la Matriz]]="Probabilidad"),AB1135-(AB1135*Tabla135[[#This Row],[Valor del control]]),AND(Tabla135[[#This Row],[No. de Control]]=1,Tabla135[[#This Row],[Desplazamiento en la Matriz]]="Impacto"),D1136,AND(Tabla135[[#This Row],[No. de Control]]&gt;1,Tabla135[[#This Row],[Desplazamiento en la Matriz]]="Impacto"),AB1135),""),"")</f>
        <v/>
      </c>
      <c r="AC1136" s="310" t="str" cm="1">
        <f t="array" ref="AC1136">IFERROR(IF(Tabla135[[#This Row],[Registro diligenciado]]=TRUE,_xlfn.IFS(AND(Tabla135[[#This Row],[No. de Control]]=1,Tabla135[[#This Row],[Desplazamiento en la Matriz]]="Impacto"),E1136-(E1136*Tabla135[[#This Row],[Valor del control]]),AND(Tabla135[[#This Row],[No. de Control]]&gt;1,Tabla135[[#This Row],[Desplazamiento en la Matriz]]="Impacto"),AC1135-(AC1135*Tabla135[[#This Row],[Valor del control]]),AND(Tabla135[[#This Row],[No. de Control]]=1,Tabla135[[#This Row],[Desplazamiento en la Matriz]]="Probabilidad"),E1136,AND(Tabla135[[#This Row],[No. de Control]]&gt;1,Tabla135[[#This Row],[Desplazamiento en la Matriz]]="Probabilidad"),AC1135),""),"")</f>
        <v/>
      </c>
      <c r="AD1136" s="310">
        <f>IFERROR(_xlfn.MINIFS(Tabla135[Probabilidad residual],Tabla135[Id Riesgo],Tabla135[[#This Row],[Id Riesgo]]),"")</f>
        <v>0</v>
      </c>
      <c r="AE1136" s="310">
        <f>IFERROR(_xlfn.MINIFS(Tabla135[Impacto residual],Tabla135[Id Riesgo],Tabla135[[#This Row],[Id Riesgo]]),"")</f>
        <v>0</v>
      </c>
      <c r="AF1136" s="310" t="str" cm="1">
        <f t="array" ref="AF11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6" s="310" t="str" cm="1">
        <f t="array" ref="AG11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6" s="213"/>
      <c r="AJ1136" s="801">
        <f>_xlfn.MINIFS(Tabla135[Probabilidad residual],Tabla135[Id Riesgo],Tabla135[[#This Row],[Id Riesgo]])</f>
        <v>0</v>
      </c>
      <c r="AK1136" s="801">
        <f>_xlfn.MINIFS(Tabla135[Impacto residual],Tabla135[Id Riesgo],Tabla135[[#This Row],[Id Riesgo]])</f>
        <v>0</v>
      </c>
      <c r="AL1136" s="801"/>
      <c r="AM1136" s="801"/>
      <c r="AN1136" s="213"/>
      <c r="AO1136" s="213"/>
      <c r="AP1136" s="213"/>
      <c r="AQ1136" s="213"/>
      <c r="AR1136" s="213"/>
      <c r="AS1136" s="213"/>
      <c r="AT1136" s="213"/>
      <c r="AU1136" s="213"/>
      <c r="AV1136" s="213"/>
      <c r="AW1136" s="213"/>
      <c r="AX1136" s="213"/>
      <c r="AY1136" s="213"/>
    </row>
    <row r="1137" spans="1:51" ht="14.6" x14ac:dyDescent="0.4">
      <c r="A1137" s="783" t="str">
        <f>Tabla135[[#This Row],[Id Riesgo]]</f>
        <v>RC113</v>
      </c>
      <c r="B1137" s="784" t="str">
        <f>Tabla135[[#This Row],[Riesgo]]</f>
        <v/>
      </c>
      <c r="C1137" s="776" t="b">
        <f>Tabla135[[#This Row],[Identificado en paso 1 y 2?]]</f>
        <v>0</v>
      </c>
      <c r="D1137" s="801" t="str">
        <f>_xlfn.XLOOKUP(Tabla135[[#This Row],[Id Riesgo]],Tabla13[Id Riesgo],Tabla13[Probabilidad],"",1)</f>
        <v/>
      </c>
      <c r="E1137" s="801" t="str">
        <f>IF(C1137=TRUE,_xlfn.XLOOKUP(Tabla135[[#This Row],[Id Riesgo]],Tabla13[Id Riesgo],Tabla13[Porcentaje Impacto],"",1),"")</f>
        <v/>
      </c>
      <c r="F1137" s="290" t="str">
        <f t="shared" si="112"/>
        <v>RC113</v>
      </c>
      <c r="G1137" s="414" t="b">
        <f>_xlfn.XLOOKUP(F1137,Tabla13[Id Riesgo],Tabla13[Registro diligenciado],FALSE,1)</f>
        <v>0</v>
      </c>
      <c r="H1137" s="290" t="str">
        <f>IF(G1137,_xlfn.XLOOKUP(F1137,Tabla6[Id Riesgo],Tabla6[DESCRIPCIÓN DEL RIESGO],FALSE,1),"")</f>
        <v/>
      </c>
      <c r="I1137" s="327" t="str">
        <f>_xlfn.XLOOKUP(Tabla135[[#This Row],[Id Riesgo]],Tabla13[Id Riesgo],Tabla13[Probabilidad])</f>
        <v/>
      </c>
      <c r="J1137" s="327" t="str">
        <f>_xlfn.XLOOKUP(Tabla135[[#This Row],[Id Riesgo]],Tabla13[Id Riesgo],Tabla13[Porcentaje Impacto],"",1)</f>
        <v/>
      </c>
      <c r="K1137" s="311">
        <v>6</v>
      </c>
      <c r="L1137" s="314"/>
      <c r="M1137" s="314"/>
      <c r="N1137" s="314"/>
      <c r="O1137" s="295"/>
      <c r="P1137" s="314"/>
      <c r="Q1137" s="328" t="str">
        <f>_xlfn.TEXTJOIN(" ",TRUE,Tabla135[[#This Row],[Actividad - Acción ¿Qué?
Inicia con verbo]],Tabla135[[#This Row],[Complemento
(Observaciones o desviaciones)]])</f>
        <v/>
      </c>
      <c r="R1137" s="295"/>
      <c r="S1137" s="327" t="str">
        <f>_xlfn.XLOOKUP(Tabla135[[#This Row],[Tipo de control]],Tabla7[Tipo de control],Tabla7[Peso],"",1)</f>
        <v/>
      </c>
      <c r="T1137" s="290" t="str">
        <f>_xlfn.XLOOKUP(Tabla135[[#This Row],[Tipo de control]],Tabla7[Tipo de control],Tabla7[Afectación matriz],"",1)</f>
        <v/>
      </c>
      <c r="U1137" s="295"/>
      <c r="V1137" s="327" t="str">
        <f>_xlfn.XLOOKUP(Tabla135[[#This Row],[Implementación]],Tabla11[Implementación],Tabla11[Peso],"",1)</f>
        <v/>
      </c>
      <c r="W1137" s="295"/>
      <c r="X1137" s="295"/>
      <c r="Y1137" s="295"/>
      <c r="Z1137" s="295"/>
      <c r="AA1137" s="310" t="str">
        <f>IFERROR(Tabla135[[#This Row],[Peso del control]]+Tabla135[[#This Row],[Peso de la implementación]],"")</f>
        <v/>
      </c>
      <c r="AB1137" s="310" t="str" cm="1">
        <f t="array" ref="AB1137">IFERROR(IF(Tabla135[[#This Row],[Registro diligenciado]]=TRUE,_xlfn.IFS(AND(Tabla135[[#This Row],[No. de Control]]=1,Tabla135[[#This Row],[Desplazamiento en la Matriz]]="Probabilidad"),D1137-(D1137*Tabla135[[#This Row],[Valor del control]]),AND(Tabla135[[#This Row],[No. de Control]]&gt;1,Tabla135[[#This Row],[Desplazamiento en la Matriz]]="Probabilidad"),AB1136-(AB1136*Tabla135[[#This Row],[Valor del control]]),AND(Tabla135[[#This Row],[No. de Control]]=1,Tabla135[[#This Row],[Desplazamiento en la Matriz]]="Impacto"),D1137,AND(Tabla135[[#This Row],[No. de Control]]&gt;1,Tabla135[[#This Row],[Desplazamiento en la Matriz]]="Impacto"),AB1136),""),"")</f>
        <v/>
      </c>
      <c r="AC1137" s="310" t="str" cm="1">
        <f t="array" ref="AC1137">IFERROR(IF(Tabla135[[#This Row],[Registro diligenciado]]=TRUE,_xlfn.IFS(AND(Tabla135[[#This Row],[No. de Control]]=1,Tabla135[[#This Row],[Desplazamiento en la Matriz]]="Impacto"),E1137-(E1137*Tabla135[[#This Row],[Valor del control]]),AND(Tabla135[[#This Row],[No. de Control]]&gt;1,Tabla135[[#This Row],[Desplazamiento en la Matriz]]="Impacto"),AC1136-(AC1136*Tabla135[[#This Row],[Valor del control]]),AND(Tabla135[[#This Row],[No. de Control]]=1,Tabla135[[#This Row],[Desplazamiento en la Matriz]]="Probabilidad"),E1137,AND(Tabla135[[#This Row],[No. de Control]]&gt;1,Tabla135[[#This Row],[Desplazamiento en la Matriz]]="Probabilidad"),AC1136),""),"")</f>
        <v/>
      </c>
      <c r="AD1137" s="310">
        <f>IFERROR(_xlfn.MINIFS(Tabla135[Probabilidad residual],Tabla135[Id Riesgo],Tabla135[[#This Row],[Id Riesgo]]),"")</f>
        <v>0</v>
      </c>
      <c r="AE1137" s="310">
        <f>IFERROR(_xlfn.MINIFS(Tabla135[Impacto residual],Tabla135[Id Riesgo],Tabla135[[#This Row],[Id Riesgo]]),"")</f>
        <v>0</v>
      </c>
      <c r="AF1137" s="310" t="str" cm="1">
        <f t="array" ref="AF11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7" s="310" t="str" cm="1">
        <f t="array" ref="AG11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7" s="213"/>
      <c r="AJ1137" s="801">
        <f>_xlfn.MINIFS(Tabla135[Probabilidad residual],Tabla135[Id Riesgo],Tabla135[[#This Row],[Id Riesgo]])</f>
        <v>0</v>
      </c>
      <c r="AK1137" s="801">
        <f>_xlfn.MINIFS(Tabla135[Impacto residual],Tabla135[Id Riesgo],Tabla135[[#This Row],[Id Riesgo]])</f>
        <v>0</v>
      </c>
      <c r="AL1137" s="801"/>
      <c r="AM1137" s="801"/>
      <c r="AN1137" s="213"/>
      <c r="AO1137" s="213"/>
      <c r="AP1137" s="213"/>
      <c r="AQ1137" s="213"/>
      <c r="AR1137" s="213"/>
      <c r="AS1137" s="213"/>
      <c r="AT1137" s="213"/>
      <c r="AU1137" s="213"/>
      <c r="AV1137" s="213"/>
      <c r="AW1137" s="213"/>
      <c r="AX1137" s="213"/>
      <c r="AY1137" s="213"/>
    </row>
    <row r="1138" spans="1:51" ht="14.6" x14ac:dyDescent="0.4">
      <c r="A1138" s="783" t="str">
        <f>Tabla135[[#This Row],[Id Riesgo]]</f>
        <v>RC113</v>
      </c>
      <c r="B1138" s="784" t="str">
        <f>Tabla135[[#This Row],[Riesgo]]</f>
        <v/>
      </c>
      <c r="C1138" s="776" t="b">
        <f>Tabla135[[#This Row],[Identificado en paso 1 y 2?]]</f>
        <v>0</v>
      </c>
      <c r="D1138" s="801" t="str">
        <f>_xlfn.XLOOKUP(Tabla135[[#This Row],[Id Riesgo]],Tabla13[Id Riesgo],Tabla13[Probabilidad],"",1)</f>
        <v/>
      </c>
      <c r="E1138" s="801" t="str">
        <f>IF(C1138=TRUE,_xlfn.XLOOKUP(Tabla135[[#This Row],[Id Riesgo]],Tabla13[Id Riesgo],Tabla13[Porcentaje Impacto],"",1),"")</f>
        <v/>
      </c>
      <c r="F1138" s="290" t="str">
        <f t="shared" si="112"/>
        <v>RC113</v>
      </c>
      <c r="G1138" s="414" t="b">
        <f>_xlfn.XLOOKUP(F1138,Tabla13[Id Riesgo],Tabla13[Registro diligenciado],FALSE,1)</f>
        <v>0</v>
      </c>
      <c r="H1138" s="290" t="str">
        <f>IF(G1138,_xlfn.XLOOKUP(F1138,Tabla6[Id Riesgo],Tabla6[DESCRIPCIÓN DEL RIESGO],FALSE,1),"")</f>
        <v/>
      </c>
      <c r="I1138" s="327" t="str">
        <f>_xlfn.XLOOKUP(Tabla135[[#This Row],[Id Riesgo]],Tabla13[Id Riesgo],Tabla13[Probabilidad])</f>
        <v/>
      </c>
      <c r="J1138" s="327" t="str">
        <f>_xlfn.XLOOKUP(Tabla135[[#This Row],[Id Riesgo]],Tabla13[Id Riesgo],Tabla13[Porcentaje Impacto],"",1)</f>
        <v/>
      </c>
      <c r="K1138" s="311">
        <v>7</v>
      </c>
      <c r="L1138" s="314"/>
      <c r="M1138" s="314"/>
      <c r="N1138" s="314"/>
      <c r="O1138" s="295"/>
      <c r="P1138" s="314"/>
      <c r="Q1138" s="328" t="str">
        <f>_xlfn.TEXTJOIN(" ",TRUE,Tabla135[[#This Row],[Actividad - Acción ¿Qué?
Inicia con verbo]],Tabla135[[#This Row],[Complemento
(Observaciones o desviaciones)]])</f>
        <v/>
      </c>
      <c r="R1138" s="295"/>
      <c r="S1138" s="327" t="str">
        <f>_xlfn.XLOOKUP(Tabla135[[#This Row],[Tipo de control]],Tabla7[Tipo de control],Tabla7[Peso],"",1)</f>
        <v/>
      </c>
      <c r="T1138" s="290" t="str">
        <f>_xlfn.XLOOKUP(Tabla135[[#This Row],[Tipo de control]],Tabla7[Tipo de control],Tabla7[Afectación matriz],"",1)</f>
        <v/>
      </c>
      <c r="U1138" s="295"/>
      <c r="V1138" s="327" t="str">
        <f>_xlfn.XLOOKUP(Tabla135[[#This Row],[Implementación]],Tabla11[Implementación],Tabla11[Peso],"",1)</f>
        <v/>
      </c>
      <c r="W1138" s="295"/>
      <c r="X1138" s="295"/>
      <c r="Y1138" s="295"/>
      <c r="Z1138" s="295"/>
      <c r="AA1138" s="310" t="str">
        <f>IFERROR(Tabla135[[#This Row],[Peso del control]]+Tabla135[[#This Row],[Peso de la implementación]],"")</f>
        <v/>
      </c>
      <c r="AB1138" s="310" t="str" cm="1">
        <f t="array" ref="AB1138">IFERROR(IF(Tabla135[[#This Row],[Registro diligenciado]]=TRUE,_xlfn.IFS(AND(Tabla135[[#This Row],[No. de Control]]=1,Tabla135[[#This Row],[Desplazamiento en la Matriz]]="Probabilidad"),D1138-(D1138*Tabla135[[#This Row],[Valor del control]]),AND(Tabla135[[#This Row],[No. de Control]]&gt;1,Tabla135[[#This Row],[Desplazamiento en la Matriz]]="Probabilidad"),AB1137-(AB1137*Tabla135[[#This Row],[Valor del control]]),AND(Tabla135[[#This Row],[No. de Control]]=1,Tabla135[[#This Row],[Desplazamiento en la Matriz]]="Impacto"),D1138,AND(Tabla135[[#This Row],[No. de Control]]&gt;1,Tabla135[[#This Row],[Desplazamiento en la Matriz]]="Impacto"),AB1137),""),"")</f>
        <v/>
      </c>
      <c r="AC1138" s="310" t="str" cm="1">
        <f t="array" ref="AC1138">IFERROR(IF(Tabla135[[#This Row],[Registro diligenciado]]=TRUE,_xlfn.IFS(AND(Tabla135[[#This Row],[No. de Control]]=1,Tabla135[[#This Row],[Desplazamiento en la Matriz]]="Impacto"),E1138-(E1138*Tabla135[[#This Row],[Valor del control]]),AND(Tabla135[[#This Row],[No. de Control]]&gt;1,Tabla135[[#This Row],[Desplazamiento en la Matriz]]="Impacto"),AC1137-(AC1137*Tabla135[[#This Row],[Valor del control]]),AND(Tabla135[[#This Row],[No. de Control]]=1,Tabla135[[#This Row],[Desplazamiento en la Matriz]]="Probabilidad"),E1138,AND(Tabla135[[#This Row],[No. de Control]]&gt;1,Tabla135[[#This Row],[Desplazamiento en la Matriz]]="Probabilidad"),AC1137),""),"")</f>
        <v/>
      </c>
      <c r="AD1138" s="310">
        <f>IFERROR(_xlfn.MINIFS(Tabla135[Probabilidad residual],Tabla135[Id Riesgo],Tabla135[[#This Row],[Id Riesgo]]),"")</f>
        <v>0</v>
      </c>
      <c r="AE1138" s="310">
        <f>IFERROR(_xlfn.MINIFS(Tabla135[Impacto residual],Tabla135[Id Riesgo],Tabla135[[#This Row],[Id Riesgo]]),"")</f>
        <v>0</v>
      </c>
      <c r="AF1138" s="310" t="str" cm="1">
        <f t="array" ref="AF11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8" s="310" t="str" cm="1">
        <f t="array" ref="AG11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8" s="213"/>
      <c r="AJ1138" s="801">
        <f>_xlfn.MINIFS(Tabla135[Probabilidad residual],Tabla135[Id Riesgo],Tabla135[[#This Row],[Id Riesgo]])</f>
        <v>0</v>
      </c>
      <c r="AK1138" s="801">
        <f>_xlfn.MINIFS(Tabla135[Impacto residual],Tabla135[Id Riesgo],Tabla135[[#This Row],[Id Riesgo]])</f>
        <v>0</v>
      </c>
      <c r="AL1138" s="801"/>
      <c r="AM1138" s="801"/>
      <c r="AN1138" s="213"/>
      <c r="AO1138" s="213"/>
      <c r="AP1138" s="213"/>
      <c r="AQ1138" s="213"/>
      <c r="AR1138" s="213"/>
      <c r="AS1138" s="213"/>
      <c r="AT1138" s="213"/>
      <c r="AU1138" s="213"/>
      <c r="AV1138" s="213"/>
      <c r="AW1138" s="213"/>
      <c r="AX1138" s="213"/>
      <c r="AY1138" s="213"/>
    </row>
    <row r="1139" spans="1:51" ht="14.6" x14ac:dyDescent="0.4">
      <c r="A1139" s="783" t="str">
        <f>Tabla135[[#This Row],[Id Riesgo]]</f>
        <v>RC113</v>
      </c>
      <c r="B1139" s="784" t="str">
        <f>Tabla135[[#This Row],[Riesgo]]</f>
        <v/>
      </c>
      <c r="C1139" s="776" t="b">
        <f>Tabla135[[#This Row],[Identificado en paso 1 y 2?]]</f>
        <v>0</v>
      </c>
      <c r="D1139" s="801" t="str">
        <f>_xlfn.XLOOKUP(Tabla135[[#This Row],[Id Riesgo]],Tabla13[Id Riesgo],Tabla13[Probabilidad],"",1)</f>
        <v/>
      </c>
      <c r="E1139" s="801" t="str">
        <f>IF(C1139=TRUE,_xlfn.XLOOKUP(Tabla135[[#This Row],[Id Riesgo]],Tabla13[Id Riesgo],Tabla13[Porcentaje Impacto],"",1),"")</f>
        <v/>
      </c>
      <c r="F1139" s="290" t="str">
        <f t="shared" si="112"/>
        <v>RC113</v>
      </c>
      <c r="G1139" s="414" t="b">
        <f>_xlfn.XLOOKUP(F1139,Tabla13[Id Riesgo],Tabla13[Registro diligenciado],FALSE,1)</f>
        <v>0</v>
      </c>
      <c r="H1139" s="290" t="str">
        <f>IF(G1139,_xlfn.XLOOKUP(F1139,Tabla6[Id Riesgo],Tabla6[DESCRIPCIÓN DEL RIESGO],FALSE,1),"")</f>
        <v/>
      </c>
      <c r="I1139" s="327" t="str">
        <f>_xlfn.XLOOKUP(Tabla135[[#This Row],[Id Riesgo]],Tabla13[Id Riesgo],Tabla13[Probabilidad])</f>
        <v/>
      </c>
      <c r="J1139" s="327" t="str">
        <f>_xlfn.XLOOKUP(Tabla135[[#This Row],[Id Riesgo]],Tabla13[Id Riesgo],Tabla13[Porcentaje Impacto],"",1)</f>
        <v/>
      </c>
      <c r="K1139" s="311">
        <v>8</v>
      </c>
      <c r="L1139" s="314"/>
      <c r="M1139" s="314"/>
      <c r="N1139" s="314"/>
      <c r="O1139" s="295"/>
      <c r="P1139" s="314"/>
      <c r="Q1139" s="328" t="str">
        <f>_xlfn.TEXTJOIN(" ",TRUE,Tabla135[[#This Row],[Actividad - Acción ¿Qué?
Inicia con verbo]],Tabla135[[#This Row],[Complemento
(Observaciones o desviaciones)]])</f>
        <v/>
      </c>
      <c r="R1139" s="295"/>
      <c r="S1139" s="327" t="str">
        <f>_xlfn.XLOOKUP(Tabla135[[#This Row],[Tipo de control]],Tabla7[Tipo de control],Tabla7[Peso],"",1)</f>
        <v/>
      </c>
      <c r="T1139" s="290" t="str">
        <f>_xlfn.XLOOKUP(Tabla135[[#This Row],[Tipo de control]],Tabla7[Tipo de control],Tabla7[Afectación matriz],"",1)</f>
        <v/>
      </c>
      <c r="U1139" s="295"/>
      <c r="V1139" s="327" t="str">
        <f>_xlfn.XLOOKUP(Tabla135[[#This Row],[Implementación]],Tabla11[Implementación],Tabla11[Peso],"",1)</f>
        <v/>
      </c>
      <c r="W1139" s="295"/>
      <c r="X1139" s="295"/>
      <c r="Y1139" s="295"/>
      <c r="Z1139" s="295"/>
      <c r="AA1139" s="310" t="str">
        <f>IFERROR(Tabla135[[#This Row],[Peso del control]]+Tabla135[[#This Row],[Peso de la implementación]],"")</f>
        <v/>
      </c>
      <c r="AB1139" s="310" t="str" cm="1">
        <f t="array" ref="AB1139">IFERROR(IF(Tabla135[[#This Row],[Registro diligenciado]]=TRUE,_xlfn.IFS(AND(Tabla135[[#This Row],[No. de Control]]=1,Tabla135[[#This Row],[Desplazamiento en la Matriz]]="Probabilidad"),D1139-(D1139*Tabla135[[#This Row],[Valor del control]]),AND(Tabla135[[#This Row],[No. de Control]]&gt;1,Tabla135[[#This Row],[Desplazamiento en la Matriz]]="Probabilidad"),AB1138-(AB1138*Tabla135[[#This Row],[Valor del control]]),AND(Tabla135[[#This Row],[No. de Control]]=1,Tabla135[[#This Row],[Desplazamiento en la Matriz]]="Impacto"),D1139,AND(Tabla135[[#This Row],[No. de Control]]&gt;1,Tabla135[[#This Row],[Desplazamiento en la Matriz]]="Impacto"),AB1138),""),"")</f>
        <v/>
      </c>
      <c r="AC1139" s="310" t="str" cm="1">
        <f t="array" ref="AC1139">IFERROR(IF(Tabla135[[#This Row],[Registro diligenciado]]=TRUE,_xlfn.IFS(AND(Tabla135[[#This Row],[No. de Control]]=1,Tabla135[[#This Row],[Desplazamiento en la Matriz]]="Impacto"),E1139-(E1139*Tabla135[[#This Row],[Valor del control]]),AND(Tabla135[[#This Row],[No. de Control]]&gt;1,Tabla135[[#This Row],[Desplazamiento en la Matriz]]="Impacto"),AC1138-(AC1138*Tabla135[[#This Row],[Valor del control]]),AND(Tabla135[[#This Row],[No. de Control]]=1,Tabla135[[#This Row],[Desplazamiento en la Matriz]]="Probabilidad"),E1139,AND(Tabla135[[#This Row],[No. de Control]]&gt;1,Tabla135[[#This Row],[Desplazamiento en la Matriz]]="Probabilidad"),AC1138),""),"")</f>
        <v/>
      </c>
      <c r="AD1139" s="310">
        <f>IFERROR(_xlfn.MINIFS(Tabla135[Probabilidad residual],Tabla135[Id Riesgo],Tabla135[[#This Row],[Id Riesgo]]),"")</f>
        <v>0</v>
      </c>
      <c r="AE1139" s="310">
        <f>IFERROR(_xlfn.MINIFS(Tabla135[Impacto residual],Tabla135[Id Riesgo],Tabla135[[#This Row],[Id Riesgo]]),"")</f>
        <v>0</v>
      </c>
      <c r="AF1139" s="310" t="str" cm="1">
        <f t="array" ref="AF11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39" s="310" t="str" cm="1">
        <f t="array" ref="AG11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39" s="213"/>
      <c r="AJ1139" s="801">
        <f>_xlfn.MINIFS(Tabla135[Probabilidad residual],Tabla135[Id Riesgo],Tabla135[[#This Row],[Id Riesgo]])</f>
        <v>0</v>
      </c>
      <c r="AK1139" s="801">
        <f>_xlfn.MINIFS(Tabla135[Impacto residual],Tabla135[Id Riesgo],Tabla135[[#This Row],[Id Riesgo]])</f>
        <v>0</v>
      </c>
      <c r="AL1139" s="801"/>
      <c r="AM1139" s="801"/>
      <c r="AN1139" s="213"/>
      <c r="AO1139" s="213"/>
      <c r="AP1139" s="213"/>
      <c r="AQ1139" s="213"/>
      <c r="AR1139" s="213"/>
      <c r="AS1139" s="213"/>
      <c r="AT1139" s="213"/>
      <c r="AU1139" s="213"/>
      <c r="AV1139" s="213"/>
      <c r="AW1139" s="213"/>
      <c r="AX1139" s="213"/>
      <c r="AY1139" s="213"/>
    </row>
    <row r="1140" spans="1:51" ht="14.6" x14ac:dyDescent="0.4">
      <c r="A1140" s="783" t="str">
        <f>Tabla135[[#This Row],[Id Riesgo]]</f>
        <v>RC113</v>
      </c>
      <c r="B1140" s="784" t="str">
        <f>Tabla135[[#This Row],[Riesgo]]</f>
        <v/>
      </c>
      <c r="C1140" s="776" t="b">
        <f>Tabla135[[#This Row],[Identificado en paso 1 y 2?]]</f>
        <v>0</v>
      </c>
      <c r="D1140" s="801" t="str">
        <f>_xlfn.XLOOKUP(Tabla135[[#This Row],[Id Riesgo]],Tabla13[Id Riesgo],Tabla13[Probabilidad],"",1)</f>
        <v/>
      </c>
      <c r="E1140" s="801" t="str">
        <f>IF(C1140=TRUE,_xlfn.XLOOKUP(Tabla135[[#This Row],[Id Riesgo]],Tabla13[Id Riesgo],Tabla13[Porcentaje Impacto],"",1),"")</f>
        <v/>
      </c>
      <c r="F1140" s="290" t="str">
        <f t="shared" si="112"/>
        <v>RC113</v>
      </c>
      <c r="G1140" s="414" t="b">
        <f>_xlfn.XLOOKUP(F1140,Tabla13[Id Riesgo],Tabla13[Registro diligenciado],FALSE,1)</f>
        <v>0</v>
      </c>
      <c r="H1140" s="290" t="str">
        <f>IF(G1140,_xlfn.XLOOKUP(F1140,Tabla6[Id Riesgo],Tabla6[DESCRIPCIÓN DEL RIESGO],FALSE,1),"")</f>
        <v/>
      </c>
      <c r="I1140" s="327" t="str">
        <f>_xlfn.XLOOKUP(Tabla135[[#This Row],[Id Riesgo]],Tabla13[Id Riesgo],Tabla13[Probabilidad])</f>
        <v/>
      </c>
      <c r="J1140" s="327" t="str">
        <f>_xlfn.XLOOKUP(Tabla135[[#This Row],[Id Riesgo]],Tabla13[Id Riesgo],Tabla13[Porcentaje Impacto],"",1)</f>
        <v/>
      </c>
      <c r="K1140" s="311">
        <v>9</v>
      </c>
      <c r="L1140" s="314"/>
      <c r="M1140" s="314"/>
      <c r="N1140" s="314"/>
      <c r="O1140" s="295"/>
      <c r="P1140" s="314"/>
      <c r="Q1140" s="328" t="str">
        <f>_xlfn.TEXTJOIN(" ",TRUE,Tabla135[[#This Row],[Actividad - Acción ¿Qué?
Inicia con verbo]],Tabla135[[#This Row],[Complemento
(Observaciones o desviaciones)]])</f>
        <v/>
      </c>
      <c r="R1140" s="295"/>
      <c r="S1140" s="327" t="str">
        <f>_xlfn.XLOOKUP(Tabla135[[#This Row],[Tipo de control]],Tabla7[Tipo de control],Tabla7[Peso],"",1)</f>
        <v/>
      </c>
      <c r="T1140" s="290" t="str">
        <f>_xlfn.XLOOKUP(Tabla135[[#This Row],[Tipo de control]],Tabla7[Tipo de control],Tabla7[Afectación matriz],"",1)</f>
        <v/>
      </c>
      <c r="U1140" s="295"/>
      <c r="V1140" s="327" t="str">
        <f>_xlfn.XLOOKUP(Tabla135[[#This Row],[Implementación]],Tabla11[Implementación],Tabla11[Peso],"",1)</f>
        <v/>
      </c>
      <c r="W1140" s="295"/>
      <c r="X1140" s="295"/>
      <c r="Y1140" s="295"/>
      <c r="Z1140" s="295"/>
      <c r="AA1140" s="310" t="str">
        <f>IFERROR(Tabla135[[#This Row],[Peso del control]]+Tabla135[[#This Row],[Peso de la implementación]],"")</f>
        <v/>
      </c>
      <c r="AB1140" s="310" t="str" cm="1">
        <f t="array" ref="AB1140">IFERROR(IF(Tabla135[[#This Row],[Registro diligenciado]]=TRUE,_xlfn.IFS(AND(Tabla135[[#This Row],[No. de Control]]=1,Tabla135[[#This Row],[Desplazamiento en la Matriz]]="Probabilidad"),D1140-(D1140*Tabla135[[#This Row],[Valor del control]]),AND(Tabla135[[#This Row],[No. de Control]]&gt;1,Tabla135[[#This Row],[Desplazamiento en la Matriz]]="Probabilidad"),AB1139-(AB1139*Tabla135[[#This Row],[Valor del control]]),AND(Tabla135[[#This Row],[No. de Control]]=1,Tabla135[[#This Row],[Desplazamiento en la Matriz]]="Impacto"),D1140,AND(Tabla135[[#This Row],[No. de Control]]&gt;1,Tabla135[[#This Row],[Desplazamiento en la Matriz]]="Impacto"),AB1139),""),"")</f>
        <v/>
      </c>
      <c r="AC1140" s="310" t="str" cm="1">
        <f t="array" ref="AC1140">IFERROR(IF(Tabla135[[#This Row],[Registro diligenciado]]=TRUE,_xlfn.IFS(AND(Tabla135[[#This Row],[No. de Control]]=1,Tabla135[[#This Row],[Desplazamiento en la Matriz]]="Impacto"),E1140-(E1140*Tabla135[[#This Row],[Valor del control]]),AND(Tabla135[[#This Row],[No. de Control]]&gt;1,Tabla135[[#This Row],[Desplazamiento en la Matriz]]="Impacto"),AC1139-(AC1139*Tabla135[[#This Row],[Valor del control]]),AND(Tabla135[[#This Row],[No. de Control]]=1,Tabla135[[#This Row],[Desplazamiento en la Matriz]]="Probabilidad"),E1140,AND(Tabla135[[#This Row],[No. de Control]]&gt;1,Tabla135[[#This Row],[Desplazamiento en la Matriz]]="Probabilidad"),AC1139),""),"")</f>
        <v/>
      </c>
      <c r="AD1140" s="310">
        <f>IFERROR(_xlfn.MINIFS(Tabla135[Probabilidad residual],Tabla135[Id Riesgo],Tabla135[[#This Row],[Id Riesgo]]),"")</f>
        <v>0</v>
      </c>
      <c r="AE1140" s="310">
        <f>IFERROR(_xlfn.MINIFS(Tabla135[Impacto residual],Tabla135[Id Riesgo],Tabla135[[#This Row],[Id Riesgo]]),"")</f>
        <v>0</v>
      </c>
      <c r="AF1140" s="310" t="str" cm="1">
        <f t="array" ref="AF11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0" s="310" t="str" cm="1">
        <f t="array" ref="AG11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0" s="213"/>
      <c r="AJ1140" s="801">
        <f>_xlfn.MINIFS(Tabla135[Probabilidad residual],Tabla135[Id Riesgo],Tabla135[[#This Row],[Id Riesgo]])</f>
        <v>0</v>
      </c>
      <c r="AK1140" s="801">
        <f>_xlfn.MINIFS(Tabla135[Impacto residual],Tabla135[Id Riesgo],Tabla135[[#This Row],[Id Riesgo]])</f>
        <v>0</v>
      </c>
      <c r="AL1140" s="801"/>
      <c r="AM1140" s="801"/>
      <c r="AN1140" s="213"/>
      <c r="AO1140" s="213"/>
      <c r="AP1140" s="213"/>
      <c r="AQ1140" s="213"/>
      <c r="AR1140" s="213"/>
      <c r="AS1140" s="213"/>
      <c r="AT1140" s="213"/>
      <c r="AU1140" s="213"/>
      <c r="AV1140" s="213"/>
      <c r="AW1140" s="213"/>
      <c r="AX1140" s="213"/>
      <c r="AY1140" s="213"/>
    </row>
    <row r="1141" spans="1:51" ht="14.6" x14ac:dyDescent="0.4">
      <c r="A1141" s="783" t="str">
        <f>Tabla135[[#This Row],[Id Riesgo]]</f>
        <v>RC113</v>
      </c>
      <c r="B1141" s="784" t="str">
        <f>Tabla135[[#This Row],[Riesgo]]</f>
        <v/>
      </c>
      <c r="C1141" s="776" t="b">
        <f>Tabla135[[#This Row],[Identificado en paso 1 y 2?]]</f>
        <v>0</v>
      </c>
      <c r="D1141" s="801" t="str">
        <f>_xlfn.XLOOKUP(Tabla135[[#This Row],[Id Riesgo]],Tabla13[Id Riesgo],Tabla13[Probabilidad],"",1)</f>
        <v/>
      </c>
      <c r="E1141" s="801" t="str">
        <f>IF(C1141=TRUE,_xlfn.XLOOKUP(Tabla135[[#This Row],[Id Riesgo]],Tabla13[Id Riesgo],Tabla13[Porcentaje Impacto],"",1),"")</f>
        <v/>
      </c>
      <c r="F1141" s="290" t="str">
        <f t="shared" si="112"/>
        <v>RC113</v>
      </c>
      <c r="G1141" s="414" t="b">
        <f>_xlfn.XLOOKUP(F1141,Tabla13[Id Riesgo],Tabla13[Registro diligenciado],FALSE,1)</f>
        <v>0</v>
      </c>
      <c r="H1141" s="290" t="str">
        <f>IF(G1141,_xlfn.XLOOKUP(F1141,Tabla6[Id Riesgo],Tabla6[DESCRIPCIÓN DEL RIESGO],FALSE,1),"")</f>
        <v/>
      </c>
      <c r="I1141" s="327" t="str">
        <f>_xlfn.XLOOKUP(Tabla135[[#This Row],[Id Riesgo]],Tabla13[Id Riesgo],Tabla13[Probabilidad])</f>
        <v/>
      </c>
      <c r="J1141" s="327" t="str">
        <f>_xlfn.XLOOKUP(Tabla135[[#This Row],[Id Riesgo]],Tabla13[Id Riesgo],Tabla13[Porcentaje Impacto],"",1)</f>
        <v/>
      </c>
      <c r="K1141" s="311">
        <v>10</v>
      </c>
      <c r="L1141" s="314"/>
      <c r="M1141" s="314"/>
      <c r="N1141" s="314"/>
      <c r="O1141" s="295"/>
      <c r="P1141" s="314"/>
      <c r="Q1141" s="328" t="str">
        <f>_xlfn.TEXTJOIN(" ",TRUE,Tabla135[[#This Row],[Actividad - Acción ¿Qué?
Inicia con verbo]],Tabla135[[#This Row],[Complemento
(Observaciones o desviaciones)]])</f>
        <v/>
      </c>
      <c r="R1141" s="295"/>
      <c r="S1141" s="327" t="str">
        <f>_xlfn.XLOOKUP(Tabla135[[#This Row],[Tipo de control]],Tabla7[Tipo de control],Tabla7[Peso],"",1)</f>
        <v/>
      </c>
      <c r="T1141" s="290" t="str">
        <f>_xlfn.XLOOKUP(Tabla135[[#This Row],[Tipo de control]],Tabla7[Tipo de control],Tabla7[Afectación matriz],"",1)</f>
        <v/>
      </c>
      <c r="U1141" s="295"/>
      <c r="V1141" s="327" t="str">
        <f>_xlfn.XLOOKUP(Tabla135[[#This Row],[Implementación]],Tabla11[Implementación],Tabla11[Peso],"",1)</f>
        <v/>
      </c>
      <c r="W1141" s="295"/>
      <c r="X1141" s="295"/>
      <c r="Y1141" s="295"/>
      <c r="Z1141" s="295"/>
      <c r="AA1141" s="310" t="str">
        <f>IFERROR(Tabla135[[#This Row],[Peso del control]]+Tabla135[[#This Row],[Peso de la implementación]],"")</f>
        <v/>
      </c>
      <c r="AB1141" s="310" t="str" cm="1">
        <f t="array" ref="AB1141">IFERROR(IF(Tabla135[[#This Row],[Registro diligenciado]]=TRUE,_xlfn.IFS(AND(Tabla135[[#This Row],[No. de Control]]=1,Tabla135[[#This Row],[Desplazamiento en la Matriz]]="Probabilidad"),D1141-(D1141*Tabla135[[#This Row],[Valor del control]]),AND(Tabla135[[#This Row],[No. de Control]]&gt;1,Tabla135[[#This Row],[Desplazamiento en la Matriz]]="Probabilidad"),AB1140-(AB1140*Tabla135[[#This Row],[Valor del control]]),AND(Tabla135[[#This Row],[No. de Control]]=1,Tabla135[[#This Row],[Desplazamiento en la Matriz]]="Impacto"),D1141,AND(Tabla135[[#This Row],[No. de Control]]&gt;1,Tabla135[[#This Row],[Desplazamiento en la Matriz]]="Impacto"),AB1140),""),"")</f>
        <v/>
      </c>
      <c r="AC1141" s="310" t="str" cm="1">
        <f t="array" ref="AC1141">IFERROR(IF(Tabla135[[#This Row],[Registro diligenciado]]=TRUE,_xlfn.IFS(AND(Tabla135[[#This Row],[No. de Control]]=1,Tabla135[[#This Row],[Desplazamiento en la Matriz]]="Impacto"),E1141-(E1141*Tabla135[[#This Row],[Valor del control]]),AND(Tabla135[[#This Row],[No. de Control]]&gt;1,Tabla135[[#This Row],[Desplazamiento en la Matriz]]="Impacto"),AC1140-(AC1140*Tabla135[[#This Row],[Valor del control]]),AND(Tabla135[[#This Row],[No. de Control]]=1,Tabla135[[#This Row],[Desplazamiento en la Matriz]]="Probabilidad"),E1141,AND(Tabla135[[#This Row],[No. de Control]]&gt;1,Tabla135[[#This Row],[Desplazamiento en la Matriz]]="Probabilidad"),AC1140),""),"")</f>
        <v/>
      </c>
      <c r="AD1141" s="310">
        <f>IFERROR(_xlfn.MINIFS(Tabla135[Probabilidad residual],Tabla135[Id Riesgo],Tabla135[[#This Row],[Id Riesgo]]),"")</f>
        <v>0</v>
      </c>
      <c r="AE1141" s="310">
        <f>IFERROR(_xlfn.MINIFS(Tabla135[Impacto residual],Tabla135[Id Riesgo],Tabla135[[#This Row],[Id Riesgo]]),"")</f>
        <v>0</v>
      </c>
      <c r="AF1141" s="310" t="str" cm="1">
        <f t="array" ref="AF11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1" s="310" t="str" cm="1">
        <f t="array" ref="AG11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1" s="213"/>
      <c r="AJ1141" s="801">
        <f>_xlfn.MINIFS(Tabla135[Probabilidad residual],Tabla135[Id Riesgo],Tabla135[[#This Row],[Id Riesgo]])</f>
        <v>0</v>
      </c>
      <c r="AK1141" s="801">
        <f>_xlfn.MINIFS(Tabla135[Impacto residual],Tabla135[Id Riesgo],Tabla135[[#This Row],[Id Riesgo]])</f>
        <v>0</v>
      </c>
      <c r="AL1141" s="801"/>
      <c r="AM1141" s="801"/>
      <c r="AN1141" s="213"/>
      <c r="AO1141" s="213"/>
      <c r="AP1141" s="213"/>
      <c r="AQ1141" s="213"/>
      <c r="AR1141" s="213"/>
      <c r="AS1141" s="213"/>
      <c r="AT1141" s="213"/>
      <c r="AU1141" s="213"/>
      <c r="AV1141" s="213"/>
      <c r="AW1141" s="213"/>
      <c r="AX1141" s="213"/>
      <c r="AY1141" s="213"/>
    </row>
    <row r="1142" spans="1:51" ht="14.6" x14ac:dyDescent="0.4">
      <c r="A1142" s="783" t="str">
        <f>Tabla135[[#This Row],[Id Riesgo]]</f>
        <v>RC114</v>
      </c>
      <c r="B1142" s="784" t="str">
        <f>Tabla135[[#This Row],[Riesgo]]</f>
        <v/>
      </c>
      <c r="C1142" s="776" t="b">
        <f>Tabla135[[#This Row],[Identificado en paso 1 y 2?]]</f>
        <v>0</v>
      </c>
      <c r="D1142" s="801" t="str">
        <f>_xlfn.XLOOKUP(Tabla135[[#This Row],[Id Riesgo]],Tabla13[Id Riesgo],Tabla13[Probabilidad],"",1)</f>
        <v/>
      </c>
      <c r="E1142" s="801" t="str">
        <f>IF(C1142=TRUE,_xlfn.XLOOKUP(Tabla135[[#This Row],[Id Riesgo]],Tabla13[Id Riesgo],Tabla13[Porcentaje Impacto],"",1),"")</f>
        <v/>
      </c>
      <c r="F1142" s="290" t="s">
        <v>705</v>
      </c>
      <c r="G1142" s="414" t="b">
        <f>_xlfn.XLOOKUP(F1142,Tabla13[Id Riesgo],Tabla13[Registro diligenciado],FALSE,1)</f>
        <v>0</v>
      </c>
      <c r="H1142" s="290" t="str">
        <f>IF(G1142,_xlfn.XLOOKUP(F1142,Tabla6[Id Riesgo],Tabla6[DESCRIPCIÓN DEL RIESGO],FALSE,1),"")</f>
        <v/>
      </c>
      <c r="I1142" s="327" t="str">
        <f>_xlfn.XLOOKUP(Tabla135[[#This Row],[Id Riesgo]],Tabla13[Id Riesgo],Tabla13[Probabilidad])</f>
        <v/>
      </c>
      <c r="J1142" s="327" t="str">
        <f>_xlfn.XLOOKUP(Tabla135[[#This Row],[Id Riesgo]],Tabla13[Id Riesgo],Tabla13[Porcentaje Impacto],"",1)</f>
        <v/>
      </c>
      <c r="K1142" s="311">
        <v>1</v>
      </c>
      <c r="L1142" s="314"/>
      <c r="M1142" s="314"/>
      <c r="N1142" s="314"/>
      <c r="O1142" s="295"/>
      <c r="P1142" s="314"/>
      <c r="Q1142" s="328" t="str">
        <f>_xlfn.TEXTJOIN(" ",TRUE,Tabla135[[#This Row],[Actividad - Acción ¿Qué?
Inicia con verbo]],Tabla135[[#This Row],[Complemento
(Observaciones o desviaciones)]])</f>
        <v/>
      </c>
      <c r="R1142" s="295"/>
      <c r="S1142" s="327" t="str">
        <f>_xlfn.XLOOKUP(Tabla135[[#This Row],[Tipo de control]],Tabla7[Tipo de control],Tabla7[Peso],"",1)</f>
        <v/>
      </c>
      <c r="T1142" s="290" t="str">
        <f>_xlfn.XLOOKUP(Tabla135[[#This Row],[Tipo de control]],Tabla7[Tipo de control],Tabla7[Afectación matriz],"",1)</f>
        <v/>
      </c>
      <c r="U1142" s="295"/>
      <c r="V1142" s="327" t="str">
        <f>_xlfn.XLOOKUP(Tabla135[[#This Row],[Implementación]],Tabla11[Implementación],Tabla11[Peso],"",1)</f>
        <v/>
      </c>
      <c r="W1142" s="295"/>
      <c r="X1142" s="295"/>
      <c r="Y1142" s="295"/>
      <c r="Z1142" s="295"/>
      <c r="AA1142" s="310" t="str">
        <f>IFERROR(Tabla135[[#This Row],[Peso del control]]+Tabla135[[#This Row],[Peso de la implementación]],"")</f>
        <v/>
      </c>
      <c r="AB1142" s="310" t="str" cm="1">
        <f t="array" ref="AB1142">IFERROR(IF(Tabla135[[#This Row],[Registro diligenciado]]=TRUE,_xlfn.IFS(AND(Tabla135[[#This Row],[No. de Control]]=1,Tabla135[[#This Row],[Desplazamiento en la Matriz]]="Probabilidad"),D1142-(D1142*Tabla135[[#This Row],[Valor del control]]),AND(Tabla135[[#This Row],[No. de Control]]&gt;1,Tabla135[[#This Row],[Desplazamiento en la Matriz]]="Probabilidad"),AB1141-(AB1141*Tabla135[[#This Row],[Valor del control]]),AND(Tabla135[[#This Row],[No. de Control]]=1,Tabla135[[#This Row],[Desplazamiento en la Matriz]]="Impacto"),D1142,AND(Tabla135[[#This Row],[No. de Control]]&gt;1,Tabla135[[#This Row],[Desplazamiento en la Matriz]]="Impacto"),AB1141),""),"")</f>
        <v/>
      </c>
      <c r="AC1142" s="310" t="str" cm="1">
        <f t="array" ref="AC1142">IFERROR(IF(Tabla135[[#This Row],[Registro diligenciado]]=TRUE,_xlfn.IFS(AND(Tabla135[[#This Row],[No. de Control]]=1,Tabla135[[#This Row],[Desplazamiento en la Matriz]]="Impacto"),E1142-(E1142*Tabla135[[#This Row],[Valor del control]]),AND(Tabla135[[#This Row],[No. de Control]]&gt;1,Tabla135[[#This Row],[Desplazamiento en la Matriz]]="Impacto"),AC1141-(AC1141*Tabla135[[#This Row],[Valor del control]]),AND(Tabla135[[#This Row],[No. de Control]]=1,Tabla135[[#This Row],[Desplazamiento en la Matriz]]="Probabilidad"),E1142,AND(Tabla135[[#This Row],[No. de Control]]&gt;1,Tabla135[[#This Row],[Desplazamiento en la Matriz]]="Probabilidad"),AC1141),""),"")</f>
        <v/>
      </c>
      <c r="AD1142" s="310">
        <f>IFERROR(_xlfn.MINIFS(Tabla135[Probabilidad residual],Tabla135[Id Riesgo],Tabla135[[#This Row],[Id Riesgo]]),"")</f>
        <v>0</v>
      </c>
      <c r="AE1142" s="310">
        <f>IFERROR(_xlfn.MINIFS(Tabla135[Impacto residual],Tabla135[Id Riesgo],Tabla135[[#This Row],[Id Riesgo]]),"")</f>
        <v>0</v>
      </c>
      <c r="AF1142" s="310" t="str" cm="1">
        <f t="array" ref="AF11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2" s="310" t="str" cm="1">
        <f t="array" ref="AG11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2" s="213"/>
      <c r="AJ1142" s="801">
        <f>_xlfn.MINIFS(Tabla135[Probabilidad residual],Tabla135[Id Riesgo],Tabla135[[#This Row],[Id Riesgo]])</f>
        <v>0</v>
      </c>
      <c r="AK1142" s="801">
        <f>_xlfn.MINIFS(Tabla135[Impacto residual],Tabla135[Id Riesgo],Tabla135[[#This Row],[Id Riesgo]])</f>
        <v>0</v>
      </c>
      <c r="AL1142" s="801" t="str" cm="1">
        <f t="array" ref="AL1142">IFERROR(_xlfn.IFS(AND(AJ1142&gt;=CONFIGURACIÓN!$BF$6,AJ1142&lt;=CONFIGURACIÓN!$BG$6),CONFIGURACIÓN!$BE$6,AND(AJ1142&gt;=CONFIGURACIÓN!$BF$7,AJ1142&lt;=CONFIGURACIÓN!$BG$7),CONFIGURACIÓN!$BE$7,AND(AJ1142&gt;=CONFIGURACIÓN!$BF$8,AJ1142&lt;=CONFIGURACIÓN!$BG$8),CONFIGURACIÓN!$BE$8,AND(AJ1142&gt;=CONFIGURACIÓN!$BF$9,AJ1142&lt;=CONFIGURACIÓN!$BG$9),CONFIGURACIÓN!$BE$9,AND(AJ1142&gt;=CONFIGURACIÓN!$BF$10,AJ1142&lt;=CONFIGURACIÓN!$BG$10),CONFIGURACIÓN!$BE$10),"")</f>
        <v/>
      </c>
      <c r="AM1142" s="801" t="str" cm="1">
        <f t="array" ref="AM1142">IFERROR(_xlfn.IFS(AND(AK1142&gt;=CONFIGURACIÓN!$BJ$6,AK1142&lt;=CONFIGURACIÓN!$BK$6),CONFIGURACIÓN!$BI$6,AND(AK1142&gt;=CONFIGURACIÓN!$BJ$7,AK1142&lt;=CONFIGURACIÓN!$BK$7),CONFIGURACIÓN!$BI$7,AND(AK1142&gt;=CONFIGURACIÓN!$BJ$8,AK1142&lt;=CONFIGURACIÓN!$BK$8),CONFIGURACIÓN!$BI$8,AND(AK1142&gt;=CONFIGURACIÓN!$BJ$9,AK1142&lt;=CONFIGURACIÓN!$BK$9),CONFIGURACIÓN!$BI$9,AND(AK1142&gt;=CONFIGURACIÓN!$BJ$10,AK1142&lt;=CONFIGURACIÓN!$BK$10),CONFIGURACIÓN!$BI$10),"")</f>
        <v/>
      </c>
      <c r="AN1142" s="213"/>
      <c r="AO1142" s="213"/>
      <c r="AP1142" s="213"/>
      <c r="AQ1142" s="213"/>
      <c r="AR1142" s="213"/>
      <c r="AS1142" s="213"/>
      <c r="AT1142" s="213"/>
      <c r="AU1142" s="213"/>
      <c r="AV1142" s="213"/>
      <c r="AW1142" s="213"/>
      <c r="AX1142" s="213"/>
      <c r="AY1142" s="213"/>
    </row>
    <row r="1143" spans="1:51" ht="14.6" x14ac:dyDescent="0.4">
      <c r="A1143" s="783" t="str">
        <f>Tabla135[[#This Row],[Id Riesgo]]</f>
        <v>RC114</v>
      </c>
      <c r="B1143" s="784" t="str">
        <f>Tabla135[[#This Row],[Riesgo]]</f>
        <v/>
      </c>
      <c r="C1143" s="776" t="b">
        <f>Tabla135[[#This Row],[Identificado en paso 1 y 2?]]</f>
        <v>0</v>
      </c>
      <c r="D1143" s="801" t="str">
        <f>_xlfn.XLOOKUP(Tabla135[[#This Row],[Id Riesgo]],Tabla13[Id Riesgo],Tabla13[Probabilidad],"",1)</f>
        <v/>
      </c>
      <c r="E1143" s="801" t="str">
        <f>IF(C1143=TRUE,_xlfn.XLOOKUP(Tabla135[[#This Row],[Id Riesgo]],Tabla13[Id Riesgo],Tabla13[Porcentaje Impacto],"",1),"")</f>
        <v/>
      </c>
      <c r="F1143" s="290" t="str">
        <f t="shared" ref="F1143:F1151" si="113">F1142</f>
        <v>RC114</v>
      </c>
      <c r="G1143" s="414" t="b">
        <f>_xlfn.XLOOKUP(F1143,Tabla13[Id Riesgo],Tabla13[Registro diligenciado],FALSE,1)</f>
        <v>0</v>
      </c>
      <c r="H1143" s="290" t="str">
        <f>IF(G1143,_xlfn.XLOOKUP(F1143,Tabla6[Id Riesgo],Tabla6[DESCRIPCIÓN DEL RIESGO],FALSE,1),"")</f>
        <v/>
      </c>
      <c r="I1143" s="327" t="str">
        <f>_xlfn.XLOOKUP(Tabla135[[#This Row],[Id Riesgo]],Tabla13[Id Riesgo],Tabla13[Probabilidad])</f>
        <v/>
      </c>
      <c r="J1143" s="327" t="str">
        <f>_xlfn.XLOOKUP(Tabla135[[#This Row],[Id Riesgo]],Tabla13[Id Riesgo],Tabla13[Porcentaje Impacto],"",1)</f>
        <v/>
      </c>
      <c r="K1143" s="311">
        <v>2</v>
      </c>
      <c r="L1143" s="314"/>
      <c r="M1143" s="314"/>
      <c r="N1143" s="314"/>
      <c r="O1143" s="295"/>
      <c r="P1143" s="314"/>
      <c r="Q1143" s="328" t="str">
        <f>_xlfn.TEXTJOIN(" ",TRUE,Tabla135[[#This Row],[Actividad - Acción ¿Qué?
Inicia con verbo]],Tabla135[[#This Row],[Complemento
(Observaciones o desviaciones)]])</f>
        <v/>
      </c>
      <c r="R1143" s="295"/>
      <c r="S1143" s="327" t="str">
        <f>_xlfn.XLOOKUP(Tabla135[[#This Row],[Tipo de control]],Tabla7[Tipo de control],Tabla7[Peso],"",1)</f>
        <v/>
      </c>
      <c r="T1143" s="290" t="str">
        <f>_xlfn.XLOOKUP(Tabla135[[#This Row],[Tipo de control]],Tabla7[Tipo de control],Tabla7[Afectación matriz],"",1)</f>
        <v/>
      </c>
      <c r="U1143" s="295"/>
      <c r="V1143" s="327" t="str">
        <f>_xlfn.XLOOKUP(Tabla135[[#This Row],[Implementación]],Tabla11[Implementación],Tabla11[Peso],"",1)</f>
        <v/>
      </c>
      <c r="W1143" s="295"/>
      <c r="X1143" s="295"/>
      <c r="Y1143" s="295"/>
      <c r="Z1143" s="295"/>
      <c r="AA1143" s="310" t="str">
        <f>IFERROR(Tabla135[[#This Row],[Peso del control]]+Tabla135[[#This Row],[Peso de la implementación]],"")</f>
        <v/>
      </c>
      <c r="AB1143" s="310" t="str" cm="1">
        <f t="array" ref="AB1143">IFERROR(IF(Tabla135[[#This Row],[Registro diligenciado]]=TRUE,_xlfn.IFS(AND(Tabla135[[#This Row],[No. de Control]]=1,Tabla135[[#This Row],[Desplazamiento en la Matriz]]="Probabilidad"),D1143-(D1143*Tabla135[[#This Row],[Valor del control]]),AND(Tabla135[[#This Row],[No. de Control]]&gt;1,Tabla135[[#This Row],[Desplazamiento en la Matriz]]="Probabilidad"),AB1142-(AB1142*Tabla135[[#This Row],[Valor del control]]),AND(Tabla135[[#This Row],[No. de Control]]=1,Tabla135[[#This Row],[Desplazamiento en la Matriz]]="Impacto"),D1143,AND(Tabla135[[#This Row],[No. de Control]]&gt;1,Tabla135[[#This Row],[Desplazamiento en la Matriz]]="Impacto"),AB1142),""),"")</f>
        <v/>
      </c>
      <c r="AC1143" s="310" t="str" cm="1">
        <f t="array" ref="AC1143">IFERROR(IF(Tabla135[[#This Row],[Registro diligenciado]]=TRUE,_xlfn.IFS(AND(Tabla135[[#This Row],[No. de Control]]=1,Tabla135[[#This Row],[Desplazamiento en la Matriz]]="Impacto"),E1143-(E1143*Tabla135[[#This Row],[Valor del control]]),AND(Tabla135[[#This Row],[No. de Control]]&gt;1,Tabla135[[#This Row],[Desplazamiento en la Matriz]]="Impacto"),AC1142-(AC1142*Tabla135[[#This Row],[Valor del control]]),AND(Tabla135[[#This Row],[No. de Control]]=1,Tabla135[[#This Row],[Desplazamiento en la Matriz]]="Probabilidad"),E1143,AND(Tabla135[[#This Row],[No. de Control]]&gt;1,Tabla135[[#This Row],[Desplazamiento en la Matriz]]="Probabilidad"),AC1142),""),"")</f>
        <v/>
      </c>
      <c r="AD1143" s="310">
        <f>IFERROR(_xlfn.MINIFS(Tabla135[Probabilidad residual],Tabla135[Id Riesgo],Tabla135[[#This Row],[Id Riesgo]]),"")</f>
        <v>0</v>
      </c>
      <c r="AE1143" s="310">
        <f>IFERROR(_xlfn.MINIFS(Tabla135[Impacto residual],Tabla135[Id Riesgo],Tabla135[[#This Row],[Id Riesgo]]),"")</f>
        <v>0</v>
      </c>
      <c r="AF1143" s="310" t="str" cm="1">
        <f t="array" ref="AF11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3" s="310" t="str" cm="1">
        <f t="array" ref="AG11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3" s="213"/>
      <c r="AJ1143" s="801">
        <f>_xlfn.MINIFS(Tabla135[Probabilidad residual],Tabla135[Id Riesgo],Tabla135[[#This Row],[Id Riesgo]])</f>
        <v>0</v>
      </c>
      <c r="AK1143" s="801">
        <f>_xlfn.MINIFS(Tabla135[Impacto residual],Tabla135[Id Riesgo],Tabla135[[#This Row],[Id Riesgo]])</f>
        <v>0</v>
      </c>
      <c r="AL1143" s="801"/>
      <c r="AM1143" s="801"/>
      <c r="AN1143" s="213"/>
      <c r="AO1143" s="213"/>
      <c r="AP1143" s="213"/>
      <c r="AQ1143" s="213"/>
      <c r="AR1143" s="213"/>
      <c r="AS1143" s="213"/>
      <c r="AT1143" s="213"/>
      <c r="AU1143" s="213"/>
      <c r="AV1143" s="213"/>
      <c r="AW1143" s="213"/>
      <c r="AX1143" s="213"/>
      <c r="AY1143" s="213"/>
    </row>
    <row r="1144" spans="1:51" ht="14.6" x14ac:dyDescent="0.4">
      <c r="A1144" s="783" t="str">
        <f>Tabla135[[#This Row],[Id Riesgo]]</f>
        <v>RC114</v>
      </c>
      <c r="B1144" s="784" t="str">
        <f>Tabla135[[#This Row],[Riesgo]]</f>
        <v/>
      </c>
      <c r="C1144" s="776" t="b">
        <f>Tabla135[[#This Row],[Identificado en paso 1 y 2?]]</f>
        <v>0</v>
      </c>
      <c r="D1144" s="801" t="str">
        <f>_xlfn.XLOOKUP(Tabla135[[#This Row],[Id Riesgo]],Tabla13[Id Riesgo],Tabla13[Probabilidad],"",1)</f>
        <v/>
      </c>
      <c r="E1144" s="801" t="str">
        <f>IF(C1144=TRUE,_xlfn.XLOOKUP(Tabla135[[#This Row],[Id Riesgo]],Tabla13[Id Riesgo],Tabla13[Porcentaje Impacto],"",1),"")</f>
        <v/>
      </c>
      <c r="F1144" s="290" t="str">
        <f t="shared" si="113"/>
        <v>RC114</v>
      </c>
      <c r="G1144" s="414" t="b">
        <f>_xlfn.XLOOKUP(F1144,Tabla13[Id Riesgo],Tabla13[Registro diligenciado],FALSE,1)</f>
        <v>0</v>
      </c>
      <c r="H1144" s="290" t="str">
        <f>IF(G1144,_xlfn.XLOOKUP(F1144,Tabla6[Id Riesgo],Tabla6[DESCRIPCIÓN DEL RIESGO],FALSE,1),"")</f>
        <v/>
      </c>
      <c r="I1144" s="327" t="str">
        <f>_xlfn.XLOOKUP(Tabla135[[#This Row],[Id Riesgo]],Tabla13[Id Riesgo],Tabla13[Probabilidad])</f>
        <v/>
      </c>
      <c r="J1144" s="327" t="str">
        <f>_xlfn.XLOOKUP(Tabla135[[#This Row],[Id Riesgo]],Tabla13[Id Riesgo],Tabla13[Porcentaje Impacto],"",1)</f>
        <v/>
      </c>
      <c r="K1144" s="311">
        <v>3</v>
      </c>
      <c r="L1144" s="314"/>
      <c r="M1144" s="314"/>
      <c r="N1144" s="314"/>
      <c r="O1144" s="295"/>
      <c r="P1144" s="314"/>
      <c r="Q1144" s="328" t="str">
        <f>_xlfn.TEXTJOIN(" ",TRUE,Tabla135[[#This Row],[Actividad - Acción ¿Qué?
Inicia con verbo]],Tabla135[[#This Row],[Complemento
(Observaciones o desviaciones)]])</f>
        <v/>
      </c>
      <c r="R1144" s="295"/>
      <c r="S1144" s="327" t="str">
        <f>_xlfn.XLOOKUP(Tabla135[[#This Row],[Tipo de control]],Tabla7[Tipo de control],Tabla7[Peso],"",1)</f>
        <v/>
      </c>
      <c r="T1144" s="290" t="str">
        <f>_xlfn.XLOOKUP(Tabla135[[#This Row],[Tipo de control]],Tabla7[Tipo de control],Tabla7[Afectación matriz],"",1)</f>
        <v/>
      </c>
      <c r="U1144" s="295"/>
      <c r="V1144" s="327" t="str">
        <f>_xlfn.XLOOKUP(Tabla135[[#This Row],[Implementación]],Tabla11[Implementación],Tabla11[Peso],"",1)</f>
        <v/>
      </c>
      <c r="W1144" s="295"/>
      <c r="X1144" s="295"/>
      <c r="Y1144" s="295"/>
      <c r="Z1144" s="295"/>
      <c r="AA1144" s="310" t="str">
        <f>IFERROR(Tabla135[[#This Row],[Peso del control]]+Tabla135[[#This Row],[Peso de la implementación]],"")</f>
        <v/>
      </c>
      <c r="AB1144" s="310" t="str" cm="1">
        <f t="array" ref="AB1144">IFERROR(IF(Tabla135[[#This Row],[Registro diligenciado]]=TRUE,_xlfn.IFS(AND(Tabla135[[#This Row],[No. de Control]]=1,Tabla135[[#This Row],[Desplazamiento en la Matriz]]="Probabilidad"),D1144-(D1144*Tabla135[[#This Row],[Valor del control]]),AND(Tabla135[[#This Row],[No. de Control]]&gt;1,Tabla135[[#This Row],[Desplazamiento en la Matriz]]="Probabilidad"),AB1143-(AB1143*Tabla135[[#This Row],[Valor del control]]),AND(Tabla135[[#This Row],[No. de Control]]=1,Tabla135[[#This Row],[Desplazamiento en la Matriz]]="Impacto"),D1144,AND(Tabla135[[#This Row],[No. de Control]]&gt;1,Tabla135[[#This Row],[Desplazamiento en la Matriz]]="Impacto"),AB1143),""),"")</f>
        <v/>
      </c>
      <c r="AC1144" s="310" t="str" cm="1">
        <f t="array" ref="AC1144">IFERROR(IF(Tabla135[[#This Row],[Registro diligenciado]]=TRUE,_xlfn.IFS(AND(Tabla135[[#This Row],[No. de Control]]=1,Tabla135[[#This Row],[Desplazamiento en la Matriz]]="Impacto"),E1144-(E1144*Tabla135[[#This Row],[Valor del control]]),AND(Tabla135[[#This Row],[No. de Control]]&gt;1,Tabla135[[#This Row],[Desplazamiento en la Matriz]]="Impacto"),AC1143-(AC1143*Tabla135[[#This Row],[Valor del control]]),AND(Tabla135[[#This Row],[No. de Control]]=1,Tabla135[[#This Row],[Desplazamiento en la Matriz]]="Probabilidad"),E1144,AND(Tabla135[[#This Row],[No. de Control]]&gt;1,Tabla135[[#This Row],[Desplazamiento en la Matriz]]="Probabilidad"),AC1143),""),"")</f>
        <v/>
      </c>
      <c r="AD1144" s="310">
        <f>IFERROR(_xlfn.MINIFS(Tabla135[Probabilidad residual],Tabla135[Id Riesgo],Tabla135[[#This Row],[Id Riesgo]]),"")</f>
        <v>0</v>
      </c>
      <c r="AE1144" s="310">
        <f>IFERROR(_xlfn.MINIFS(Tabla135[Impacto residual],Tabla135[Id Riesgo],Tabla135[[#This Row],[Id Riesgo]]),"")</f>
        <v>0</v>
      </c>
      <c r="AF1144" s="310" t="str" cm="1">
        <f t="array" ref="AF11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4" s="310" t="str" cm="1">
        <f t="array" ref="AG11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4" s="213"/>
      <c r="AJ1144" s="801">
        <f>_xlfn.MINIFS(Tabla135[Probabilidad residual],Tabla135[Id Riesgo],Tabla135[[#This Row],[Id Riesgo]])</f>
        <v>0</v>
      </c>
      <c r="AK1144" s="801">
        <f>_xlfn.MINIFS(Tabla135[Impacto residual],Tabla135[Id Riesgo],Tabla135[[#This Row],[Id Riesgo]])</f>
        <v>0</v>
      </c>
      <c r="AL1144" s="801"/>
      <c r="AM1144" s="801"/>
      <c r="AN1144" s="213"/>
      <c r="AO1144" s="213"/>
      <c r="AP1144" s="213"/>
      <c r="AQ1144" s="213"/>
      <c r="AR1144" s="213"/>
      <c r="AS1144" s="213"/>
      <c r="AT1144" s="213"/>
      <c r="AU1144" s="213"/>
      <c r="AV1144" s="213"/>
      <c r="AW1144" s="213"/>
      <c r="AX1144" s="213"/>
      <c r="AY1144" s="213"/>
    </row>
    <row r="1145" spans="1:51" ht="14.6" x14ac:dyDescent="0.4">
      <c r="A1145" s="783" t="str">
        <f>Tabla135[[#This Row],[Id Riesgo]]</f>
        <v>RC114</v>
      </c>
      <c r="B1145" s="784" t="str">
        <f>Tabla135[[#This Row],[Riesgo]]</f>
        <v/>
      </c>
      <c r="C1145" s="776" t="b">
        <f>Tabla135[[#This Row],[Identificado en paso 1 y 2?]]</f>
        <v>0</v>
      </c>
      <c r="D1145" s="801" t="str">
        <f>_xlfn.XLOOKUP(Tabla135[[#This Row],[Id Riesgo]],Tabla13[Id Riesgo],Tabla13[Probabilidad],"",1)</f>
        <v/>
      </c>
      <c r="E1145" s="801" t="str">
        <f>IF(C1145=TRUE,_xlfn.XLOOKUP(Tabla135[[#This Row],[Id Riesgo]],Tabla13[Id Riesgo],Tabla13[Porcentaje Impacto],"",1),"")</f>
        <v/>
      </c>
      <c r="F1145" s="290" t="str">
        <f t="shared" si="113"/>
        <v>RC114</v>
      </c>
      <c r="G1145" s="414" t="b">
        <f>_xlfn.XLOOKUP(F1145,Tabla13[Id Riesgo],Tabla13[Registro diligenciado],FALSE,1)</f>
        <v>0</v>
      </c>
      <c r="H1145" s="290" t="str">
        <f>IF(G1145,_xlfn.XLOOKUP(F1145,Tabla6[Id Riesgo],Tabla6[DESCRIPCIÓN DEL RIESGO],FALSE,1),"")</f>
        <v/>
      </c>
      <c r="I1145" s="327" t="str">
        <f>_xlfn.XLOOKUP(Tabla135[[#This Row],[Id Riesgo]],Tabla13[Id Riesgo],Tabla13[Probabilidad])</f>
        <v/>
      </c>
      <c r="J1145" s="327" t="str">
        <f>_xlfn.XLOOKUP(Tabla135[[#This Row],[Id Riesgo]],Tabla13[Id Riesgo],Tabla13[Porcentaje Impacto],"",1)</f>
        <v/>
      </c>
      <c r="K1145" s="311">
        <v>4</v>
      </c>
      <c r="L1145" s="314"/>
      <c r="M1145" s="314"/>
      <c r="N1145" s="314"/>
      <c r="O1145" s="295"/>
      <c r="P1145" s="314"/>
      <c r="Q1145" s="328" t="str">
        <f>_xlfn.TEXTJOIN(" ",TRUE,Tabla135[[#This Row],[Actividad - Acción ¿Qué?
Inicia con verbo]],Tabla135[[#This Row],[Complemento
(Observaciones o desviaciones)]])</f>
        <v/>
      </c>
      <c r="R1145" s="295"/>
      <c r="S1145" s="327" t="str">
        <f>_xlfn.XLOOKUP(Tabla135[[#This Row],[Tipo de control]],Tabla7[Tipo de control],Tabla7[Peso],"",1)</f>
        <v/>
      </c>
      <c r="T1145" s="290" t="str">
        <f>_xlfn.XLOOKUP(Tabla135[[#This Row],[Tipo de control]],Tabla7[Tipo de control],Tabla7[Afectación matriz],"",1)</f>
        <v/>
      </c>
      <c r="U1145" s="295"/>
      <c r="V1145" s="327" t="str">
        <f>_xlfn.XLOOKUP(Tabla135[[#This Row],[Implementación]],Tabla11[Implementación],Tabla11[Peso],"",1)</f>
        <v/>
      </c>
      <c r="W1145" s="295"/>
      <c r="X1145" s="295"/>
      <c r="Y1145" s="295"/>
      <c r="Z1145" s="295"/>
      <c r="AA1145" s="310" t="str">
        <f>IFERROR(Tabla135[[#This Row],[Peso del control]]+Tabla135[[#This Row],[Peso de la implementación]],"")</f>
        <v/>
      </c>
      <c r="AB1145" s="310" t="str" cm="1">
        <f t="array" ref="AB1145">IFERROR(IF(Tabla135[[#This Row],[Registro diligenciado]]=TRUE,_xlfn.IFS(AND(Tabla135[[#This Row],[No. de Control]]=1,Tabla135[[#This Row],[Desplazamiento en la Matriz]]="Probabilidad"),D1145-(D1145*Tabla135[[#This Row],[Valor del control]]),AND(Tabla135[[#This Row],[No. de Control]]&gt;1,Tabla135[[#This Row],[Desplazamiento en la Matriz]]="Probabilidad"),AB1144-(AB1144*Tabla135[[#This Row],[Valor del control]]),AND(Tabla135[[#This Row],[No. de Control]]=1,Tabla135[[#This Row],[Desplazamiento en la Matriz]]="Impacto"),D1145,AND(Tabla135[[#This Row],[No. de Control]]&gt;1,Tabla135[[#This Row],[Desplazamiento en la Matriz]]="Impacto"),AB1144),""),"")</f>
        <v/>
      </c>
      <c r="AC1145" s="310" t="str" cm="1">
        <f t="array" ref="AC1145">IFERROR(IF(Tabla135[[#This Row],[Registro diligenciado]]=TRUE,_xlfn.IFS(AND(Tabla135[[#This Row],[No. de Control]]=1,Tabla135[[#This Row],[Desplazamiento en la Matriz]]="Impacto"),E1145-(E1145*Tabla135[[#This Row],[Valor del control]]),AND(Tabla135[[#This Row],[No. de Control]]&gt;1,Tabla135[[#This Row],[Desplazamiento en la Matriz]]="Impacto"),AC1144-(AC1144*Tabla135[[#This Row],[Valor del control]]),AND(Tabla135[[#This Row],[No. de Control]]=1,Tabla135[[#This Row],[Desplazamiento en la Matriz]]="Probabilidad"),E1145,AND(Tabla135[[#This Row],[No. de Control]]&gt;1,Tabla135[[#This Row],[Desplazamiento en la Matriz]]="Probabilidad"),AC1144),""),"")</f>
        <v/>
      </c>
      <c r="AD1145" s="310">
        <f>IFERROR(_xlfn.MINIFS(Tabla135[Probabilidad residual],Tabla135[Id Riesgo],Tabla135[[#This Row],[Id Riesgo]]),"")</f>
        <v>0</v>
      </c>
      <c r="AE1145" s="310">
        <f>IFERROR(_xlfn.MINIFS(Tabla135[Impacto residual],Tabla135[Id Riesgo],Tabla135[[#This Row],[Id Riesgo]]),"")</f>
        <v>0</v>
      </c>
      <c r="AF1145" s="310" t="str" cm="1">
        <f t="array" ref="AF11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5" s="310" t="str" cm="1">
        <f t="array" ref="AG11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5" s="213"/>
      <c r="AJ1145" s="801">
        <f>_xlfn.MINIFS(Tabla135[Probabilidad residual],Tabla135[Id Riesgo],Tabla135[[#This Row],[Id Riesgo]])</f>
        <v>0</v>
      </c>
      <c r="AK1145" s="801">
        <f>_xlfn.MINIFS(Tabla135[Impacto residual],Tabla135[Id Riesgo],Tabla135[[#This Row],[Id Riesgo]])</f>
        <v>0</v>
      </c>
      <c r="AL1145" s="801"/>
      <c r="AM1145" s="801"/>
      <c r="AN1145" s="213"/>
      <c r="AO1145" s="213"/>
      <c r="AP1145" s="213"/>
      <c r="AQ1145" s="213"/>
      <c r="AR1145" s="213"/>
      <c r="AS1145" s="213"/>
      <c r="AT1145" s="213"/>
      <c r="AU1145" s="213"/>
      <c r="AV1145" s="213"/>
      <c r="AW1145" s="213"/>
      <c r="AX1145" s="213"/>
      <c r="AY1145" s="213"/>
    </row>
    <row r="1146" spans="1:51" ht="14.6" x14ac:dyDescent="0.4">
      <c r="A1146" s="783" t="str">
        <f>Tabla135[[#This Row],[Id Riesgo]]</f>
        <v>RC114</v>
      </c>
      <c r="B1146" s="784" t="str">
        <f>Tabla135[[#This Row],[Riesgo]]</f>
        <v/>
      </c>
      <c r="C1146" s="776" t="b">
        <f>Tabla135[[#This Row],[Identificado en paso 1 y 2?]]</f>
        <v>0</v>
      </c>
      <c r="D1146" s="801" t="str">
        <f>_xlfn.XLOOKUP(Tabla135[[#This Row],[Id Riesgo]],Tabla13[Id Riesgo],Tabla13[Probabilidad],"",1)</f>
        <v/>
      </c>
      <c r="E1146" s="801" t="str">
        <f>IF(C1146=TRUE,_xlfn.XLOOKUP(Tabla135[[#This Row],[Id Riesgo]],Tabla13[Id Riesgo],Tabla13[Porcentaje Impacto],"",1),"")</f>
        <v/>
      </c>
      <c r="F1146" s="290" t="str">
        <f t="shared" si="113"/>
        <v>RC114</v>
      </c>
      <c r="G1146" s="414" t="b">
        <f>_xlfn.XLOOKUP(F1146,Tabla13[Id Riesgo],Tabla13[Registro diligenciado],FALSE,1)</f>
        <v>0</v>
      </c>
      <c r="H1146" s="290" t="str">
        <f>IF(G1146,_xlfn.XLOOKUP(F1146,Tabla6[Id Riesgo],Tabla6[DESCRIPCIÓN DEL RIESGO],FALSE,1),"")</f>
        <v/>
      </c>
      <c r="I1146" s="327" t="str">
        <f>_xlfn.XLOOKUP(Tabla135[[#This Row],[Id Riesgo]],Tabla13[Id Riesgo],Tabla13[Probabilidad])</f>
        <v/>
      </c>
      <c r="J1146" s="327" t="str">
        <f>_xlfn.XLOOKUP(Tabla135[[#This Row],[Id Riesgo]],Tabla13[Id Riesgo],Tabla13[Porcentaje Impacto],"",1)</f>
        <v/>
      </c>
      <c r="K1146" s="311">
        <v>5</v>
      </c>
      <c r="L1146" s="314"/>
      <c r="M1146" s="314"/>
      <c r="N1146" s="314"/>
      <c r="O1146" s="295"/>
      <c r="P1146" s="314"/>
      <c r="Q1146" s="328" t="str">
        <f>_xlfn.TEXTJOIN(" ",TRUE,Tabla135[[#This Row],[Actividad - Acción ¿Qué?
Inicia con verbo]],Tabla135[[#This Row],[Complemento
(Observaciones o desviaciones)]])</f>
        <v/>
      </c>
      <c r="R1146" s="295"/>
      <c r="S1146" s="327" t="str">
        <f>_xlfn.XLOOKUP(Tabla135[[#This Row],[Tipo de control]],Tabla7[Tipo de control],Tabla7[Peso],"",1)</f>
        <v/>
      </c>
      <c r="T1146" s="290" t="str">
        <f>_xlfn.XLOOKUP(Tabla135[[#This Row],[Tipo de control]],Tabla7[Tipo de control],Tabla7[Afectación matriz],"",1)</f>
        <v/>
      </c>
      <c r="U1146" s="295"/>
      <c r="V1146" s="327" t="str">
        <f>_xlfn.XLOOKUP(Tabla135[[#This Row],[Implementación]],Tabla11[Implementación],Tabla11[Peso],"",1)</f>
        <v/>
      </c>
      <c r="W1146" s="295"/>
      <c r="X1146" s="295"/>
      <c r="Y1146" s="295"/>
      <c r="Z1146" s="295"/>
      <c r="AA1146" s="310" t="str">
        <f>IFERROR(Tabla135[[#This Row],[Peso del control]]+Tabla135[[#This Row],[Peso de la implementación]],"")</f>
        <v/>
      </c>
      <c r="AB1146" s="310" t="str" cm="1">
        <f t="array" ref="AB1146">IFERROR(IF(Tabla135[[#This Row],[Registro diligenciado]]=TRUE,_xlfn.IFS(AND(Tabla135[[#This Row],[No. de Control]]=1,Tabla135[[#This Row],[Desplazamiento en la Matriz]]="Probabilidad"),D1146-(D1146*Tabla135[[#This Row],[Valor del control]]),AND(Tabla135[[#This Row],[No. de Control]]&gt;1,Tabla135[[#This Row],[Desplazamiento en la Matriz]]="Probabilidad"),AB1145-(AB1145*Tabla135[[#This Row],[Valor del control]]),AND(Tabla135[[#This Row],[No. de Control]]=1,Tabla135[[#This Row],[Desplazamiento en la Matriz]]="Impacto"),D1146,AND(Tabla135[[#This Row],[No. de Control]]&gt;1,Tabla135[[#This Row],[Desplazamiento en la Matriz]]="Impacto"),AB1145),""),"")</f>
        <v/>
      </c>
      <c r="AC1146" s="310" t="str" cm="1">
        <f t="array" ref="AC1146">IFERROR(IF(Tabla135[[#This Row],[Registro diligenciado]]=TRUE,_xlfn.IFS(AND(Tabla135[[#This Row],[No. de Control]]=1,Tabla135[[#This Row],[Desplazamiento en la Matriz]]="Impacto"),E1146-(E1146*Tabla135[[#This Row],[Valor del control]]),AND(Tabla135[[#This Row],[No. de Control]]&gt;1,Tabla135[[#This Row],[Desplazamiento en la Matriz]]="Impacto"),AC1145-(AC1145*Tabla135[[#This Row],[Valor del control]]),AND(Tabla135[[#This Row],[No. de Control]]=1,Tabla135[[#This Row],[Desplazamiento en la Matriz]]="Probabilidad"),E1146,AND(Tabla135[[#This Row],[No. de Control]]&gt;1,Tabla135[[#This Row],[Desplazamiento en la Matriz]]="Probabilidad"),AC1145),""),"")</f>
        <v/>
      </c>
      <c r="AD1146" s="310">
        <f>IFERROR(_xlfn.MINIFS(Tabla135[Probabilidad residual],Tabla135[Id Riesgo],Tabla135[[#This Row],[Id Riesgo]]),"")</f>
        <v>0</v>
      </c>
      <c r="AE1146" s="310">
        <f>IFERROR(_xlfn.MINIFS(Tabla135[Impacto residual],Tabla135[Id Riesgo],Tabla135[[#This Row],[Id Riesgo]]),"")</f>
        <v>0</v>
      </c>
      <c r="AF1146" s="310" t="str" cm="1">
        <f t="array" ref="AF11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6" s="310" t="str" cm="1">
        <f t="array" ref="AG11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6" s="213"/>
      <c r="AJ1146" s="801">
        <f>_xlfn.MINIFS(Tabla135[Probabilidad residual],Tabla135[Id Riesgo],Tabla135[[#This Row],[Id Riesgo]])</f>
        <v>0</v>
      </c>
      <c r="AK1146" s="801">
        <f>_xlfn.MINIFS(Tabla135[Impacto residual],Tabla135[Id Riesgo],Tabla135[[#This Row],[Id Riesgo]])</f>
        <v>0</v>
      </c>
      <c r="AL1146" s="801"/>
      <c r="AM1146" s="801"/>
      <c r="AN1146" s="213"/>
      <c r="AO1146" s="213"/>
      <c r="AP1146" s="213"/>
      <c r="AQ1146" s="213"/>
      <c r="AR1146" s="213"/>
      <c r="AS1146" s="213"/>
      <c r="AT1146" s="213"/>
      <c r="AU1146" s="213"/>
      <c r="AV1146" s="213"/>
      <c r="AW1146" s="213"/>
      <c r="AX1146" s="213"/>
      <c r="AY1146" s="213"/>
    </row>
    <row r="1147" spans="1:51" ht="14.6" x14ac:dyDescent="0.4">
      <c r="A1147" s="783" t="str">
        <f>Tabla135[[#This Row],[Id Riesgo]]</f>
        <v>RC114</v>
      </c>
      <c r="B1147" s="784" t="str">
        <f>Tabla135[[#This Row],[Riesgo]]</f>
        <v/>
      </c>
      <c r="C1147" s="776" t="b">
        <f>Tabla135[[#This Row],[Identificado en paso 1 y 2?]]</f>
        <v>0</v>
      </c>
      <c r="D1147" s="801" t="str">
        <f>_xlfn.XLOOKUP(Tabla135[[#This Row],[Id Riesgo]],Tabla13[Id Riesgo],Tabla13[Probabilidad],"",1)</f>
        <v/>
      </c>
      <c r="E1147" s="801" t="str">
        <f>IF(C1147=TRUE,_xlfn.XLOOKUP(Tabla135[[#This Row],[Id Riesgo]],Tabla13[Id Riesgo],Tabla13[Porcentaje Impacto],"",1),"")</f>
        <v/>
      </c>
      <c r="F1147" s="290" t="str">
        <f t="shared" si="113"/>
        <v>RC114</v>
      </c>
      <c r="G1147" s="414" t="b">
        <f>_xlfn.XLOOKUP(F1147,Tabla13[Id Riesgo],Tabla13[Registro diligenciado],FALSE,1)</f>
        <v>0</v>
      </c>
      <c r="H1147" s="290" t="str">
        <f>IF(G1147,_xlfn.XLOOKUP(F1147,Tabla6[Id Riesgo],Tabla6[DESCRIPCIÓN DEL RIESGO],FALSE,1),"")</f>
        <v/>
      </c>
      <c r="I1147" s="327" t="str">
        <f>_xlfn.XLOOKUP(Tabla135[[#This Row],[Id Riesgo]],Tabla13[Id Riesgo],Tabla13[Probabilidad])</f>
        <v/>
      </c>
      <c r="J1147" s="327" t="str">
        <f>_xlfn.XLOOKUP(Tabla135[[#This Row],[Id Riesgo]],Tabla13[Id Riesgo],Tabla13[Porcentaje Impacto],"",1)</f>
        <v/>
      </c>
      <c r="K1147" s="311">
        <v>6</v>
      </c>
      <c r="L1147" s="314"/>
      <c r="M1147" s="314"/>
      <c r="N1147" s="314"/>
      <c r="O1147" s="295"/>
      <c r="P1147" s="314"/>
      <c r="Q1147" s="328" t="str">
        <f>_xlfn.TEXTJOIN(" ",TRUE,Tabla135[[#This Row],[Actividad - Acción ¿Qué?
Inicia con verbo]],Tabla135[[#This Row],[Complemento
(Observaciones o desviaciones)]])</f>
        <v/>
      </c>
      <c r="R1147" s="295"/>
      <c r="S1147" s="327" t="str">
        <f>_xlfn.XLOOKUP(Tabla135[[#This Row],[Tipo de control]],Tabla7[Tipo de control],Tabla7[Peso],"",1)</f>
        <v/>
      </c>
      <c r="T1147" s="290" t="str">
        <f>_xlfn.XLOOKUP(Tabla135[[#This Row],[Tipo de control]],Tabla7[Tipo de control],Tabla7[Afectación matriz],"",1)</f>
        <v/>
      </c>
      <c r="U1147" s="295"/>
      <c r="V1147" s="327" t="str">
        <f>_xlfn.XLOOKUP(Tabla135[[#This Row],[Implementación]],Tabla11[Implementación],Tabla11[Peso],"",1)</f>
        <v/>
      </c>
      <c r="W1147" s="295"/>
      <c r="X1147" s="295"/>
      <c r="Y1147" s="295"/>
      <c r="Z1147" s="295"/>
      <c r="AA1147" s="310" t="str">
        <f>IFERROR(Tabla135[[#This Row],[Peso del control]]+Tabla135[[#This Row],[Peso de la implementación]],"")</f>
        <v/>
      </c>
      <c r="AB1147" s="310" t="str" cm="1">
        <f t="array" ref="AB1147">IFERROR(IF(Tabla135[[#This Row],[Registro diligenciado]]=TRUE,_xlfn.IFS(AND(Tabla135[[#This Row],[No. de Control]]=1,Tabla135[[#This Row],[Desplazamiento en la Matriz]]="Probabilidad"),D1147-(D1147*Tabla135[[#This Row],[Valor del control]]),AND(Tabla135[[#This Row],[No. de Control]]&gt;1,Tabla135[[#This Row],[Desplazamiento en la Matriz]]="Probabilidad"),AB1146-(AB1146*Tabla135[[#This Row],[Valor del control]]),AND(Tabla135[[#This Row],[No. de Control]]=1,Tabla135[[#This Row],[Desplazamiento en la Matriz]]="Impacto"),D1147,AND(Tabla135[[#This Row],[No. de Control]]&gt;1,Tabla135[[#This Row],[Desplazamiento en la Matriz]]="Impacto"),AB1146),""),"")</f>
        <v/>
      </c>
      <c r="AC1147" s="310" t="str" cm="1">
        <f t="array" ref="AC1147">IFERROR(IF(Tabla135[[#This Row],[Registro diligenciado]]=TRUE,_xlfn.IFS(AND(Tabla135[[#This Row],[No. de Control]]=1,Tabla135[[#This Row],[Desplazamiento en la Matriz]]="Impacto"),E1147-(E1147*Tabla135[[#This Row],[Valor del control]]),AND(Tabla135[[#This Row],[No. de Control]]&gt;1,Tabla135[[#This Row],[Desplazamiento en la Matriz]]="Impacto"),AC1146-(AC1146*Tabla135[[#This Row],[Valor del control]]),AND(Tabla135[[#This Row],[No. de Control]]=1,Tabla135[[#This Row],[Desplazamiento en la Matriz]]="Probabilidad"),E1147,AND(Tabla135[[#This Row],[No. de Control]]&gt;1,Tabla135[[#This Row],[Desplazamiento en la Matriz]]="Probabilidad"),AC1146),""),"")</f>
        <v/>
      </c>
      <c r="AD1147" s="310">
        <f>IFERROR(_xlfn.MINIFS(Tabla135[Probabilidad residual],Tabla135[Id Riesgo],Tabla135[[#This Row],[Id Riesgo]]),"")</f>
        <v>0</v>
      </c>
      <c r="AE1147" s="310">
        <f>IFERROR(_xlfn.MINIFS(Tabla135[Impacto residual],Tabla135[Id Riesgo],Tabla135[[#This Row],[Id Riesgo]]),"")</f>
        <v>0</v>
      </c>
      <c r="AF1147" s="310" t="str" cm="1">
        <f t="array" ref="AF11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7" s="310" t="str" cm="1">
        <f t="array" ref="AG11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7" s="213"/>
      <c r="AJ1147" s="801">
        <f>_xlfn.MINIFS(Tabla135[Probabilidad residual],Tabla135[Id Riesgo],Tabla135[[#This Row],[Id Riesgo]])</f>
        <v>0</v>
      </c>
      <c r="AK1147" s="801">
        <f>_xlfn.MINIFS(Tabla135[Impacto residual],Tabla135[Id Riesgo],Tabla135[[#This Row],[Id Riesgo]])</f>
        <v>0</v>
      </c>
      <c r="AL1147" s="801"/>
      <c r="AM1147" s="801"/>
      <c r="AN1147" s="213"/>
      <c r="AO1147" s="213"/>
      <c r="AP1147" s="213"/>
      <c r="AQ1147" s="213"/>
      <c r="AR1147" s="213"/>
      <c r="AS1147" s="213"/>
      <c r="AT1147" s="213"/>
      <c r="AU1147" s="213"/>
      <c r="AV1147" s="213"/>
      <c r="AW1147" s="213"/>
      <c r="AX1147" s="213"/>
      <c r="AY1147" s="213"/>
    </row>
    <row r="1148" spans="1:51" ht="14.6" x14ac:dyDescent="0.4">
      <c r="A1148" s="783" t="str">
        <f>Tabla135[[#This Row],[Id Riesgo]]</f>
        <v>RC114</v>
      </c>
      <c r="B1148" s="784" t="str">
        <f>Tabla135[[#This Row],[Riesgo]]</f>
        <v/>
      </c>
      <c r="C1148" s="776" t="b">
        <f>Tabla135[[#This Row],[Identificado en paso 1 y 2?]]</f>
        <v>0</v>
      </c>
      <c r="D1148" s="801" t="str">
        <f>_xlfn.XLOOKUP(Tabla135[[#This Row],[Id Riesgo]],Tabla13[Id Riesgo],Tabla13[Probabilidad],"",1)</f>
        <v/>
      </c>
      <c r="E1148" s="801" t="str">
        <f>IF(C1148=TRUE,_xlfn.XLOOKUP(Tabla135[[#This Row],[Id Riesgo]],Tabla13[Id Riesgo],Tabla13[Porcentaje Impacto],"",1),"")</f>
        <v/>
      </c>
      <c r="F1148" s="290" t="str">
        <f t="shared" si="113"/>
        <v>RC114</v>
      </c>
      <c r="G1148" s="414" t="b">
        <f>_xlfn.XLOOKUP(F1148,Tabla13[Id Riesgo],Tabla13[Registro diligenciado],FALSE,1)</f>
        <v>0</v>
      </c>
      <c r="H1148" s="290" t="str">
        <f>IF(G1148,_xlfn.XLOOKUP(F1148,Tabla6[Id Riesgo],Tabla6[DESCRIPCIÓN DEL RIESGO],FALSE,1),"")</f>
        <v/>
      </c>
      <c r="I1148" s="327" t="str">
        <f>_xlfn.XLOOKUP(Tabla135[[#This Row],[Id Riesgo]],Tabla13[Id Riesgo],Tabla13[Probabilidad])</f>
        <v/>
      </c>
      <c r="J1148" s="327" t="str">
        <f>_xlfn.XLOOKUP(Tabla135[[#This Row],[Id Riesgo]],Tabla13[Id Riesgo],Tabla13[Porcentaje Impacto],"",1)</f>
        <v/>
      </c>
      <c r="K1148" s="311">
        <v>7</v>
      </c>
      <c r="L1148" s="314"/>
      <c r="M1148" s="314"/>
      <c r="N1148" s="314"/>
      <c r="O1148" s="295"/>
      <c r="P1148" s="314"/>
      <c r="Q1148" s="328" t="str">
        <f>_xlfn.TEXTJOIN(" ",TRUE,Tabla135[[#This Row],[Actividad - Acción ¿Qué?
Inicia con verbo]],Tabla135[[#This Row],[Complemento
(Observaciones o desviaciones)]])</f>
        <v/>
      </c>
      <c r="R1148" s="295"/>
      <c r="S1148" s="327" t="str">
        <f>_xlfn.XLOOKUP(Tabla135[[#This Row],[Tipo de control]],Tabla7[Tipo de control],Tabla7[Peso],"",1)</f>
        <v/>
      </c>
      <c r="T1148" s="290" t="str">
        <f>_xlfn.XLOOKUP(Tabla135[[#This Row],[Tipo de control]],Tabla7[Tipo de control],Tabla7[Afectación matriz],"",1)</f>
        <v/>
      </c>
      <c r="U1148" s="295"/>
      <c r="V1148" s="327" t="str">
        <f>_xlfn.XLOOKUP(Tabla135[[#This Row],[Implementación]],Tabla11[Implementación],Tabla11[Peso],"",1)</f>
        <v/>
      </c>
      <c r="W1148" s="295"/>
      <c r="X1148" s="295"/>
      <c r="Y1148" s="295"/>
      <c r="Z1148" s="295"/>
      <c r="AA1148" s="310" t="str">
        <f>IFERROR(Tabla135[[#This Row],[Peso del control]]+Tabla135[[#This Row],[Peso de la implementación]],"")</f>
        <v/>
      </c>
      <c r="AB1148" s="310" t="str" cm="1">
        <f t="array" ref="AB1148">IFERROR(IF(Tabla135[[#This Row],[Registro diligenciado]]=TRUE,_xlfn.IFS(AND(Tabla135[[#This Row],[No. de Control]]=1,Tabla135[[#This Row],[Desplazamiento en la Matriz]]="Probabilidad"),D1148-(D1148*Tabla135[[#This Row],[Valor del control]]),AND(Tabla135[[#This Row],[No. de Control]]&gt;1,Tabla135[[#This Row],[Desplazamiento en la Matriz]]="Probabilidad"),AB1147-(AB1147*Tabla135[[#This Row],[Valor del control]]),AND(Tabla135[[#This Row],[No. de Control]]=1,Tabla135[[#This Row],[Desplazamiento en la Matriz]]="Impacto"),D1148,AND(Tabla135[[#This Row],[No. de Control]]&gt;1,Tabla135[[#This Row],[Desplazamiento en la Matriz]]="Impacto"),AB1147),""),"")</f>
        <v/>
      </c>
      <c r="AC1148" s="310" t="str" cm="1">
        <f t="array" ref="AC1148">IFERROR(IF(Tabla135[[#This Row],[Registro diligenciado]]=TRUE,_xlfn.IFS(AND(Tabla135[[#This Row],[No. de Control]]=1,Tabla135[[#This Row],[Desplazamiento en la Matriz]]="Impacto"),E1148-(E1148*Tabla135[[#This Row],[Valor del control]]),AND(Tabla135[[#This Row],[No. de Control]]&gt;1,Tabla135[[#This Row],[Desplazamiento en la Matriz]]="Impacto"),AC1147-(AC1147*Tabla135[[#This Row],[Valor del control]]),AND(Tabla135[[#This Row],[No. de Control]]=1,Tabla135[[#This Row],[Desplazamiento en la Matriz]]="Probabilidad"),E1148,AND(Tabla135[[#This Row],[No. de Control]]&gt;1,Tabla135[[#This Row],[Desplazamiento en la Matriz]]="Probabilidad"),AC1147),""),"")</f>
        <v/>
      </c>
      <c r="AD1148" s="310">
        <f>IFERROR(_xlfn.MINIFS(Tabla135[Probabilidad residual],Tabla135[Id Riesgo],Tabla135[[#This Row],[Id Riesgo]]),"")</f>
        <v>0</v>
      </c>
      <c r="AE1148" s="310">
        <f>IFERROR(_xlfn.MINIFS(Tabla135[Impacto residual],Tabla135[Id Riesgo],Tabla135[[#This Row],[Id Riesgo]]),"")</f>
        <v>0</v>
      </c>
      <c r="AF1148" s="310" t="str" cm="1">
        <f t="array" ref="AF11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8" s="310" t="str" cm="1">
        <f t="array" ref="AG11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8" s="213"/>
      <c r="AJ1148" s="801">
        <f>_xlfn.MINIFS(Tabla135[Probabilidad residual],Tabla135[Id Riesgo],Tabla135[[#This Row],[Id Riesgo]])</f>
        <v>0</v>
      </c>
      <c r="AK1148" s="801">
        <f>_xlfn.MINIFS(Tabla135[Impacto residual],Tabla135[Id Riesgo],Tabla135[[#This Row],[Id Riesgo]])</f>
        <v>0</v>
      </c>
      <c r="AL1148" s="801"/>
      <c r="AM1148" s="801"/>
      <c r="AN1148" s="213"/>
      <c r="AO1148" s="213"/>
      <c r="AP1148" s="213"/>
      <c r="AQ1148" s="213"/>
      <c r="AR1148" s="213"/>
      <c r="AS1148" s="213"/>
      <c r="AT1148" s="213"/>
      <c r="AU1148" s="213"/>
      <c r="AV1148" s="213"/>
      <c r="AW1148" s="213"/>
      <c r="AX1148" s="213"/>
      <c r="AY1148" s="213"/>
    </row>
    <row r="1149" spans="1:51" ht="14.6" x14ac:dyDescent="0.4">
      <c r="A1149" s="783" t="str">
        <f>Tabla135[[#This Row],[Id Riesgo]]</f>
        <v>RC114</v>
      </c>
      <c r="B1149" s="784" t="str">
        <f>Tabla135[[#This Row],[Riesgo]]</f>
        <v/>
      </c>
      <c r="C1149" s="776" t="b">
        <f>Tabla135[[#This Row],[Identificado en paso 1 y 2?]]</f>
        <v>0</v>
      </c>
      <c r="D1149" s="801" t="str">
        <f>_xlfn.XLOOKUP(Tabla135[[#This Row],[Id Riesgo]],Tabla13[Id Riesgo],Tabla13[Probabilidad],"",1)</f>
        <v/>
      </c>
      <c r="E1149" s="801" t="str">
        <f>IF(C1149=TRUE,_xlfn.XLOOKUP(Tabla135[[#This Row],[Id Riesgo]],Tabla13[Id Riesgo],Tabla13[Porcentaje Impacto],"",1),"")</f>
        <v/>
      </c>
      <c r="F1149" s="290" t="str">
        <f t="shared" si="113"/>
        <v>RC114</v>
      </c>
      <c r="G1149" s="414" t="b">
        <f>_xlfn.XLOOKUP(F1149,Tabla13[Id Riesgo],Tabla13[Registro diligenciado],FALSE,1)</f>
        <v>0</v>
      </c>
      <c r="H1149" s="290" t="str">
        <f>IF(G1149,_xlfn.XLOOKUP(F1149,Tabla6[Id Riesgo],Tabla6[DESCRIPCIÓN DEL RIESGO],FALSE,1),"")</f>
        <v/>
      </c>
      <c r="I1149" s="327" t="str">
        <f>_xlfn.XLOOKUP(Tabla135[[#This Row],[Id Riesgo]],Tabla13[Id Riesgo],Tabla13[Probabilidad])</f>
        <v/>
      </c>
      <c r="J1149" s="327" t="str">
        <f>_xlfn.XLOOKUP(Tabla135[[#This Row],[Id Riesgo]],Tabla13[Id Riesgo],Tabla13[Porcentaje Impacto],"",1)</f>
        <v/>
      </c>
      <c r="K1149" s="311">
        <v>8</v>
      </c>
      <c r="L1149" s="314"/>
      <c r="M1149" s="314"/>
      <c r="N1149" s="314"/>
      <c r="O1149" s="295"/>
      <c r="P1149" s="314"/>
      <c r="Q1149" s="328" t="str">
        <f>_xlfn.TEXTJOIN(" ",TRUE,Tabla135[[#This Row],[Actividad - Acción ¿Qué?
Inicia con verbo]],Tabla135[[#This Row],[Complemento
(Observaciones o desviaciones)]])</f>
        <v/>
      </c>
      <c r="R1149" s="295"/>
      <c r="S1149" s="327" t="str">
        <f>_xlfn.XLOOKUP(Tabla135[[#This Row],[Tipo de control]],Tabla7[Tipo de control],Tabla7[Peso],"",1)</f>
        <v/>
      </c>
      <c r="T1149" s="290" t="str">
        <f>_xlfn.XLOOKUP(Tabla135[[#This Row],[Tipo de control]],Tabla7[Tipo de control],Tabla7[Afectación matriz],"",1)</f>
        <v/>
      </c>
      <c r="U1149" s="295"/>
      <c r="V1149" s="327" t="str">
        <f>_xlfn.XLOOKUP(Tabla135[[#This Row],[Implementación]],Tabla11[Implementación],Tabla11[Peso],"",1)</f>
        <v/>
      </c>
      <c r="W1149" s="295"/>
      <c r="X1149" s="295"/>
      <c r="Y1149" s="295"/>
      <c r="Z1149" s="295"/>
      <c r="AA1149" s="310" t="str">
        <f>IFERROR(Tabla135[[#This Row],[Peso del control]]+Tabla135[[#This Row],[Peso de la implementación]],"")</f>
        <v/>
      </c>
      <c r="AB1149" s="310" t="str" cm="1">
        <f t="array" ref="AB1149">IFERROR(IF(Tabla135[[#This Row],[Registro diligenciado]]=TRUE,_xlfn.IFS(AND(Tabla135[[#This Row],[No. de Control]]=1,Tabla135[[#This Row],[Desplazamiento en la Matriz]]="Probabilidad"),D1149-(D1149*Tabla135[[#This Row],[Valor del control]]),AND(Tabla135[[#This Row],[No. de Control]]&gt;1,Tabla135[[#This Row],[Desplazamiento en la Matriz]]="Probabilidad"),AB1148-(AB1148*Tabla135[[#This Row],[Valor del control]]),AND(Tabla135[[#This Row],[No. de Control]]=1,Tabla135[[#This Row],[Desplazamiento en la Matriz]]="Impacto"),D1149,AND(Tabla135[[#This Row],[No. de Control]]&gt;1,Tabla135[[#This Row],[Desplazamiento en la Matriz]]="Impacto"),AB1148),""),"")</f>
        <v/>
      </c>
      <c r="AC1149" s="310" t="str" cm="1">
        <f t="array" ref="AC1149">IFERROR(IF(Tabla135[[#This Row],[Registro diligenciado]]=TRUE,_xlfn.IFS(AND(Tabla135[[#This Row],[No. de Control]]=1,Tabla135[[#This Row],[Desplazamiento en la Matriz]]="Impacto"),E1149-(E1149*Tabla135[[#This Row],[Valor del control]]),AND(Tabla135[[#This Row],[No. de Control]]&gt;1,Tabla135[[#This Row],[Desplazamiento en la Matriz]]="Impacto"),AC1148-(AC1148*Tabla135[[#This Row],[Valor del control]]),AND(Tabla135[[#This Row],[No. de Control]]=1,Tabla135[[#This Row],[Desplazamiento en la Matriz]]="Probabilidad"),E1149,AND(Tabla135[[#This Row],[No. de Control]]&gt;1,Tabla135[[#This Row],[Desplazamiento en la Matriz]]="Probabilidad"),AC1148),""),"")</f>
        <v/>
      </c>
      <c r="AD1149" s="310">
        <f>IFERROR(_xlfn.MINIFS(Tabla135[Probabilidad residual],Tabla135[Id Riesgo],Tabla135[[#This Row],[Id Riesgo]]),"")</f>
        <v>0</v>
      </c>
      <c r="AE1149" s="310">
        <f>IFERROR(_xlfn.MINIFS(Tabla135[Impacto residual],Tabla135[Id Riesgo],Tabla135[[#This Row],[Id Riesgo]]),"")</f>
        <v>0</v>
      </c>
      <c r="AF1149" s="310" t="str" cm="1">
        <f t="array" ref="AF11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49" s="310" t="str" cm="1">
        <f t="array" ref="AG11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49" s="213"/>
      <c r="AJ1149" s="801">
        <f>_xlfn.MINIFS(Tabla135[Probabilidad residual],Tabla135[Id Riesgo],Tabla135[[#This Row],[Id Riesgo]])</f>
        <v>0</v>
      </c>
      <c r="AK1149" s="801">
        <f>_xlfn.MINIFS(Tabla135[Impacto residual],Tabla135[Id Riesgo],Tabla135[[#This Row],[Id Riesgo]])</f>
        <v>0</v>
      </c>
      <c r="AL1149" s="801"/>
      <c r="AM1149" s="801"/>
      <c r="AN1149" s="213"/>
      <c r="AO1149" s="213"/>
      <c r="AP1149" s="213"/>
      <c r="AQ1149" s="213"/>
      <c r="AR1149" s="213"/>
      <c r="AS1149" s="213"/>
      <c r="AT1149" s="213"/>
      <c r="AU1149" s="213"/>
      <c r="AV1149" s="213"/>
      <c r="AW1149" s="213"/>
      <c r="AX1149" s="213"/>
      <c r="AY1149" s="213"/>
    </row>
    <row r="1150" spans="1:51" ht="14.6" x14ac:dyDescent="0.4">
      <c r="A1150" s="783" t="str">
        <f>Tabla135[[#This Row],[Id Riesgo]]</f>
        <v>RC114</v>
      </c>
      <c r="B1150" s="784" t="str">
        <f>Tabla135[[#This Row],[Riesgo]]</f>
        <v/>
      </c>
      <c r="C1150" s="776" t="b">
        <f>Tabla135[[#This Row],[Identificado en paso 1 y 2?]]</f>
        <v>0</v>
      </c>
      <c r="D1150" s="801" t="str">
        <f>_xlfn.XLOOKUP(Tabla135[[#This Row],[Id Riesgo]],Tabla13[Id Riesgo],Tabla13[Probabilidad],"",1)</f>
        <v/>
      </c>
      <c r="E1150" s="801" t="str">
        <f>IF(C1150=TRUE,_xlfn.XLOOKUP(Tabla135[[#This Row],[Id Riesgo]],Tabla13[Id Riesgo],Tabla13[Porcentaje Impacto],"",1),"")</f>
        <v/>
      </c>
      <c r="F1150" s="290" t="str">
        <f t="shared" si="113"/>
        <v>RC114</v>
      </c>
      <c r="G1150" s="414" t="b">
        <f>_xlfn.XLOOKUP(F1150,Tabla13[Id Riesgo],Tabla13[Registro diligenciado],FALSE,1)</f>
        <v>0</v>
      </c>
      <c r="H1150" s="290" t="str">
        <f>IF(G1150,_xlfn.XLOOKUP(F1150,Tabla6[Id Riesgo],Tabla6[DESCRIPCIÓN DEL RIESGO],FALSE,1),"")</f>
        <v/>
      </c>
      <c r="I1150" s="327" t="str">
        <f>_xlfn.XLOOKUP(Tabla135[[#This Row],[Id Riesgo]],Tabla13[Id Riesgo],Tabla13[Probabilidad])</f>
        <v/>
      </c>
      <c r="J1150" s="327" t="str">
        <f>_xlfn.XLOOKUP(Tabla135[[#This Row],[Id Riesgo]],Tabla13[Id Riesgo],Tabla13[Porcentaje Impacto],"",1)</f>
        <v/>
      </c>
      <c r="K1150" s="311">
        <v>9</v>
      </c>
      <c r="L1150" s="314"/>
      <c r="M1150" s="314"/>
      <c r="N1150" s="314"/>
      <c r="O1150" s="295"/>
      <c r="P1150" s="314"/>
      <c r="Q1150" s="328" t="str">
        <f>_xlfn.TEXTJOIN(" ",TRUE,Tabla135[[#This Row],[Actividad - Acción ¿Qué?
Inicia con verbo]],Tabla135[[#This Row],[Complemento
(Observaciones o desviaciones)]])</f>
        <v/>
      </c>
      <c r="R1150" s="295"/>
      <c r="S1150" s="327" t="str">
        <f>_xlfn.XLOOKUP(Tabla135[[#This Row],[Tipo de control]],Tabla7[Tipo de control],Tabla7[Peso],"",1)</f>
        <v/>
      </c>
      <c r="T1150" s="290" t="str">
        <f>_xlfn.XLOOKUP(Tabla135[[#This Row],[Tipo de control]],Tabla7[Tipo de control],Tabla7[Afectación matriz],"",1)</f>
        <v/>
      </c>
      <c r="U1150" s="295"/>
      <c r="V1150" s="327" t="str">
        <f>_xlfn.XLOOKUP(Tabla135[[#This Row],[Implementación]],Tabla11[Implementación],Tabla11[Peso],"",1)</f>
        <v/>
      </c>
      <c r="W1150" s="295"/>
      <c r="X1150" s="295"/>
      <c r="Y1150" s="295"/>
      <c r="Z1150" s="295"/>
      <c r="AA1150" s="310" t="str">
        <f>IFERROR(Tabla135[[#This Row],[Peso del control]]+Tabla135[[#This Row],[Peso de la implementación]],"")</f>
        <v/>
      </c>
      <c r="AB1150" s="310" t="str" cm="1">
        <f t="array" ref="AB1150">IFERROR(IF(Tabla135[[#This Row],[Registro diligenciado]]=TRUE,_xlfn.IFS(AND(Tabla135[[#This Row],[No. de Control]]=1,Tabla135[[#This Row],[Desplazamiento en la Matriz]]="Probabilidad"),D1150-(D1150*Tabla135[[#This Row],[Valor del control]]),AND(Tabla135[[#This Row],[No. de Control]]&gt;1,Tabla135[[#This Row],[Desplazamiento en la Matriz]]="Probabilidad"),AB1149-(AB1149*Tabla135[[#This Row],[Valor del control]]),AND(Tabla135[[#This Row],[No. de Control]]=1,Tabla135[[#This Row],[Desplazamiento en la Matriz]]="Impacto"),D1150,AND(Tabla135[[#This Row],[No. de Control]]&gt;1,Tabla135[[#This Row],[Desplazamiento en la Matriz]]="Impacto"),AB1149),""),"")</f>
        <v/>
      </c>
      <c r="AC1150" s="310" t="str" cm="1">
        <f t="array" ref="AC1150">IFERROR(IF(Tabla135[[#This Row],[Registro diligenciado]]=TRUE,_xlfn.IFS(AND(Tabla135[[#This Row],[No. de Control]]=1,Tabla135[[#This Row],[Desplazamiento en la Matriz]]="Impacto"),E1150-(E1150*Tabla135[[#This Row],[Valor del control]]),AND(Tabla135[[#This Row],[No. de Control]]&gt;1,Tabla135[[#This Row],[Desplazamiento en la Matriz]]="Impacto"),AC1149-(AC1149*Tabla135[[#This Row],[Valor del control]]),AND(Tabla135[[#This Row],[No. de Control]]=1,Tabla135[[#This Row],[Desplazamiento en la Matriz]]="Probabilidad"),E1150,AND(Tabla135[[#This Row],[No. de Control]]&gt;1,Tabla135[[#This Row],[Desplazamiento en la Matriz]]="Probabilidad"),AC1149),""),"")</f>
        <v/>
      </c>
      <c r="AD1150" s="310">
        <f>IFERROR(_xlfn.MINIFS(Tabla135[Probabilidad residual],Tabla135[Id Riesgo],Tabla135[[#This Row],[Id Riesgo]]),"")</f>
        <v>0</v>
      </c>
      <c r="AE1150" s="310">
        <f>IFERROR(_xlfn.MINIFS(Tabla135[Impacto residual],Tabla135[Id Riesgo],Tabla135[[#This Row],[Id Riesgo]]),"")</f>
        <v>0</v>
      </c>
      <c r="AF1150" s="310" t="str" cm="1">
        <f t="array" ref="AF11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0" s="310" t="str" cm="1">
        <f t="array" ref="AG11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0" s="213"/>
      <c r="AJ1150" s="801">
        <f>_xlfn.MINIFS(Tabla135[Probabilidad residual],Tabla135[Id Riesgo],Tabla135[[#This Row],[Id Riesgo]])</f>
        <v>0</v>
      </c>
      <c r="AK1150" s="801">
        <f>_xlfn.MINIFS(Tabla135[Impacto residual],Tabla135[Id Riesgo],Tabla135[[#This Row],[Id Riesgo]])</f>
        <v>0</v>
      </c>
      <c r="AL1150" s="801"/>
      <c r="AM1150" s="801"/>
      <c r="AN1150" s="213"/>
      <c r="AO1150" s="213"/>
      <c r="AP1150" s="213"/>
      <c r="AQ1150" s="213"/>
      <c r="AR1150" s="213"/>
      <c r="AS1150" s="213"/>
      <c r="AT1150" s="213"/>
      <c r="AU1150" s="213"/>
      <c r="AV1150" s="213"/>
      <c r="AW1150" s="213"/>
      <c r="AX1150" s="213"/>
      <c r="AY1150" s="213"/>
    </row>
    <row r="1151" spans="1:51" ht="14.6" x14ac:dyDescent="0.4">
      <c r="A1151" s="783" t="str">
        <f>Tabla135[[#This Row],[Id Riesgo]]</f>
        <v>RC114</v>
      </c>
      <c r="B1151" s="784" t="str">
        <f>Tabla135[[#This Row],[Riesgo]]</f>
        <v/>
      </c>
      <c r="C1151" s="776" t="b">
        <f>Tabla135[[#This Row],[Identificado en paso 1 y 2?]]</f>
        <v>0</v>
      </c>
      <c r="D1151" s="801" t="str">
        <f>_xlfn.XLOOKUP(Tabla135[[#This Row],[Id Riesgo]],Tabla13[Id Riesgo],Tabla13[Probabilidad],"",1)</f>
        <v/>
      </c>
      <c r="E1151" s="801" t="str">
        <f>IF(C1151=TRUE,_xlfn.XLOOKUP(Tabla135[[#This Row],[Id Riesgo]],Tabla13[Id Riesgo],Tabla13[Porcentaje Impacto],"",1),"")</f>
        <v/>
      </c>
      <c r="F1151" s="290" t="str">
        <f t="shared" si="113"/>
        <v>RC114</v>
      </c>
      <c r="G1151" s="414" t="b">
        <f>_xlfn.XLOOKUP(F1151,Tabla13[Id Riesgo],Tabla13[Registro diligenciado],FALSE,1)</f>
        <v>0</v>
      </c>
      <c r="H1151" s="290" t="str">
        <f>IF(G1151,_xlfn.XLOOKUP(F1151,Tabla6[Id Riesgo],Tabla6[DESCRIPCIÓN DEL RIESGO],FALSE,1),"")</f>
        <v/>
      </c>
      <c r="I1151" s="327" t="str">
        <f>_xlfn.XLOOKUP(Tabla135[[#This Row],[Id Riesgo]],Tabla13[Id Riesgo],Tabla13[Probabilidad])</f>
        <v/>
      </c>
      <c r="J1151" s="327" t="str">
        <f>_xlfn.XLOOKUP(Tabla135[[#This Row],[Id Riesgo]],Tabla13[Id Riesgo],Tabla13[Porcentaje Impacto],"",1)</f>
        <v/>
      </c>
      <c r="K1151" s="311">
        <v>10</v>
      </c>
      <c r="L1151" s="314"/>
      <c r="M1151" s="314"/>
      <c r="N1151" s="314"/>
      <c r="O1151" s="295"/>
      <c r="P1151" s="314"/>
      <c r="Q1151" s="328" t="str">
        <f>_xlfn.TEXTJOIN(" ",TRUE,Tabla135[[#This Row],[Actividad - Acción ¿Qué?
Inicia con verbo]],Tabla135[[#This Row],[Complemento
(Observaciones o desviaciones)]])</f>
        <v/>
      </c>
      <c r="R1151" s="295"/>
      <c r="S1151" s="327" t="str">
        <f>_xlfn.XLOOKUP(Tabla135[[#This Row],[Tipo de control]],Tabla7[Tipo de control],Tabla7[Peso],"",1)</f>
        <v/>
      </c>
      <c r="T1151" s="290" t="str">
        <f>_xlfn.XLOOKUP(Tabla135[[#This Row],[Tipo de control]],Tabla7[Tipo de control],Tabla7[Afectación matriz],"",1)</f>
        <v/>
      </c>
      <c r="U1151" s="295"/>
      <c r="V1151" s="327" t="str">
        <f>_xlfn.XLOOKUP(Tabla135[[#This Row],[Implementación]],Tabla11[Implementación],Tabla11[Peso],"",1)</f>
        <v/>
      </c>
      <c r="W1151" s="295"/>
      <c r="X1151" s="295"/>
      <c r="Y1151" s="295"/>
      <c r="Z1151" s="295"/>
      <c r="AA1151" s="310" t="str">
        <f>IFERROR(Tabla135[[#This Row],[Peso del control]]+Tabla135[[#This Row],[Peso de la implementación]],"")</f>
        <v/>
      </c>
      <c r="AB1151" s="310" t="str" cm="1">
        <f t="array" ref="AB1151">IFERROR(IF(Tabla135[[#This Row],[Registro diligenciado]]=TRUE,_xlfn.IFS(AND(Tabla135[[#This Row],[No. de Control]]=1,Tabla135[[#This Row],[Desplazamiento en la Matriz]]="Probabilidad"),D1151-(D1151*Tabla135[[#This Row],[Valor del control]]),AND(Tabla135[[#This Row],[No. de Control]]&gt;1,Tabla135[[#This Row],[Desplazamiento en la Matriz]]="Probabilidad"),AB1150-(AB1150*Tabla135[[#This Row],[Valor del control]]),AND(Tabla135[[#This Row],[No. de Control]]=1,Tabla135[[#This Row],[Desplazamiento en la Matriz]]="Impacto"),D1151,AND(Tabla135[[#This Row],[No. de Control]]&gt;1,Tabla135[[#This Row],[Desplazamiento en la Matriz]]="Impacto"),AB1150),""),"")</f>
        <v/>
      </c>
      <c r="AC1151" s="310" t="str" cm="1">
        <f t="array" ref="AC1151">IFERROR(IF(Tabla135[[#This Row],[Registro diligenciado]]=TRUE,_xlfn.IFS(AND(Tabla135[[#This Row],[No. de Control]]=1,Tabla135[[#This Row],[Desplazamiento en la Matriz]]="Impacto"),E1151-(E1151*Tabla135[[#This Row],[Valor del control]]),AND(Tabla135[[#This Row],[No. de Control]]&gt;1,Tabla135[[#This Row],[Desplazamiento en la Matriz]]="Impacto"),AC1150-(AC1150*Tabla135[[#This Row],[Valor del control]]),AND(Tabla135[[#This Row],[No. de Control]]=1,Tabla135[[#This Row],[Desplazamiento en la Matriz]]="Probabilidad"),E1151,AND(Tabla135[[#This Row],[No. de Control]]&gt;1,Tabla135[[#This Row],[Desplazamiento en la Matriz]]="Probabilidad"),AC1150),""),"")</f>
        <v/>
      </c>
      <c r="AD1151" s="310">
        <f>IFERROR(_xlfn.MINIFS(Tabla135[Probabilidad residual],Tabla135[Id Riesgo],Tabla135[[#This Row],[Id Riesgo]]),"")</f>
        <v>0</v>
      </c>
      <c r="AE1151" s="310">
        <f>IFERROR(_xlfn.MINIFS(Tabla135[Impacto residual],Tabla135[Id Riesgo],Tabla135[[#This Row],[Id Riesgo]]),"")</f>
        <v>0</v>
      </c>
      <c r="AF1151" s="310" t="str" cm="1">
        <f t="array" ref="AF11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1" s="310" t="str" cm="1">
        <f t="array" ref="AG11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1" s="213"/>
      <c r="AJ1151" s="801">
        <f>_xlfn.MINIFS(Tabla135[Probabilidad residual],Tabla135[Id Riesgo],Tabla135[[#This Row],[Id Riesgo]])</f>
        <v>0</v>
      </c>
      <c r="AK1151" s="801">
        <f>_xlfn.MINIFS(Tabla135[Impacto residual],Tabla135[Id Riesgo],Tabla135[[#This Row],[Id Riesgo]])</f>
        <v>0</v>
      </c>
      <c r="AL1151" s="801"/>
      <c r="AM1151" s="801"/>
      <c r="AN1151" s="213"/>
      <c r="AO1151" s="213"/>
      <c r="AP1151" s="213"/>
      <c r="AQ1151" s="213"/>
      <c r="AR1151" s="213"/>
      <c r="AS1151" s="213"/>
      <c r="AT1151" s="213"/>
      <c r="AU1151" s="213"/>
      <c r="AV1151" s="213"/>
      <c r="AW1151" s="213"/>
      <c r="AX1151" s="213"/>
      <c r="AY1151" s="213"/>
    </row>
    <row r="1152" spans="1:51" ht="14.6" x14ac:dyDescent="0.4">
      <c r="A1152" s="783" t="str">
        <f>Tabla135[[#This Row],[Id Riesgo]]</f>
        <v>RC115</v>
      </c>
      <c r="B1152" s="784" t="str">
        <f>Tabla135[[#This Row],[Riesgo]]</f>
        <v/>
      </c>
      <c r="C1152" s="776" t="b">
        <f>Tabla135[[#This Row],[Identificado en paso 1 y 2?]]</f>
        <v>0</v>
      </c>
      <c r="D1152" s="801" t="str">
        <f>_xlfn.XLOOKUP(Tabla135[[#This Row],[Id Riesgo]],Tabla13[Id Riesgo],Tabla13[Probabilidad],"",1)</f>
        <v/>
      </c>
      <c r="E1152" s="801" t="str">
        <f>IF(C1152=TRUE,_xlfn.XLOOKUP(Tabla135[[#This Row],[Id Riesgo]],Tabla13[Id Riesgo],Tabla13[Porcentaje Impacto],"",1),"")</f>
        <v/>
      </c>
      <c r="F1152" s="290" t="s">
        <v>706</v>
      </c>
      <c r="G1152" s="414" t="b">
        <f>_xlfn.XLOOKUP(F1152,Tabla13[Id Riesgo],Tabla13[Registro diligenciado],FALSE,1)</f>
        <v>0</v>
      </c>
      <c r="H1152" s="290" t="str">
        <f>IF(G1152,_xlfn.XLOOKUP(F1152,Tabla6[Id Riesgo],Tabla6[DESCRIPCIÓN DEL RIESGO],FALSE,1),"")</f>
        <v/>
      </c>
      <c r="I1152" s="327" t="str">
        <f>_xlfn.XLOOKUP(Tabla135[[#This Row],[Id Riesgo]],Tabla13[Id Riesgo],Tabla13[Probabilidad])</f>
        <v/>
      </c>
      <c r="J1152" s="327" t="str">
        <f>_xlfn.XLOOKUP(Tabla135[[#This Row],[Id Riesgo]],Tabla13[Id Riesgo],Tabla13[Porcentaje Impacto],"",1)</f>
        <v/>
      </c>
      <c r="K1152" s="311">
        <v>1</v>
      </c>
      <c r="L1152" s="314"/>
      <c r="M1152" s="314"/>
      <c r="N1152" s="314"/>
      <c r="O1152" s="295"/>
      <c r="P1152" s="314"/>
      <c r="Q1152" s="328" t="str">
        <f>_xlfn.TEXTJOIN(" ",TRUE,Tabla135[[#This Row],[Actividad - Acción ¿Qué?
Inicia con verbo]],Tabla135[[#This Row],[Complemento
(Observaciones o desviaciones)]])</f>
        <v/>
      </c>
      <c r="R1152" s="295"/>
      <c r="S1152" s="327" t="str">
        <f>_xlfn.XLOOKUP(Tabla135[[#This Row],[Tipo de control]],Tabla7[Tipo de control],Tabla7[Peso],"",1)</f>
        <v/>
      </c>
      <c r="T1152" s="290" t="str">
        <f>_xlfn.XLOOKUP(Tabla135[[#This Row],[Tipo de control]],Tabla7[Tipo de control],Tabla7[Afectación matriz],"",1)</f>
        <v/>
      </c>
      <c r="U1152" s="295"/>
      <c r="V1152" s="327" t="str">
        <f>_xlfn.XLOOKUP(Tabla135[[#This Row],[Implementación]],Tabla11[Implementación],Tabla11[Peso],"",1)</f>
        <v/>
      </c>
      <c r="W1152" s="295"/>
      <c r="X1152" s="295"/>
      <c r="Y1152" s="295"/>
      <c r="Z1152" s="295"/>
      <c r="AA1152" s="310" t="str">
        <f>IFERROR(Tabla135[[#This Row],[Peso del control]]+Tabla135[[#This Row],[Peso de la implementación]],"")</f>
        <v/>
      </c>
      <c r="AB1152" s="310" t="str" cm="1">
        <f t="array" ref="AB1152">IFERROR(IF(Tabla135[[#This Row],[Registro diligenciado]]=TRUE,_xlfn.IFS(AND(Tabla135[[#This Row],[No. de Control]]=1,Tabla135[[#This Row],[Desplazamiento en la Matriz]]="Probabilidad"),D1152-(D1152*Tabla135[[#This Row],[Valor del control]]),AND(Tabla135[[#This Row],[No. de Control]]&gt;1,Tabla135[[#This Row],[Desplazamiento en la Matriz]]="Probabilidad"),AB1151-(AB1151*Tabla135[[#This Row],[Valor del control]]),AND(Tabla135[[#This Row],[No. de Control]]=1,Tabla135[[#This Row],[Desplazamiento en la Matriz]]="Impacto"),D1152,AND(Tabla135[[#This Row],[No. de Control]]&gt;1,Tabla135[[#This Row],[Desplazamiento en la Matriz]]="Impacto"),AB1151),""),"")</f>
        <v/>
      </c>
      <c r="AC1152" s="310" t="str" cm="1">
        <f t="array" ref="AC1152">IFERROR(IF(Tabla135[[#This Row],[Registro diligenciado]]=TRUE,_xlfn.IFS(AND(Tabla135[[#This Row],[No. de Control]]=1,Tabla135[[#This Row],[Desplazamiento en la Matriz]]="Impacto"),E1152-(E1152*Tabla135[[#This Row],[Valor del control]]),AND(Tabla135[[#This Row],[No. de Control]]&gt;1,Tabla135[[#This Row],[Desplazamiento en la Matriz]]="Impacto"),AC1151-(AC1151*Tabla135[[#This Row],[Valor del control]]),AND(Tabla135[[#This Row],[No. de Control]]=1,Tabla135[[#This Row],[Desplazamiento en la Matriz]]="Probabilidad"),E1152,AND(Tabla135[[#This Row],[No. de Control]]&gt;1,Tabla135[[#This Row],[Desplazamiento en la Matriz]]="Probabilidad"),AC1151),""),"")</f>
        <v/>
      </c>
      <c r="AD1152" s="310">
        <f>IFERROR(_xlfn.MINIFS(Tabla135[Probabilidad residual],Tabla135[Id Riesgo],Tabla135[[#This Row],[Id Riesgo]]),"")</f>
        <v>0</v>
      </c>
      <c r="AE1152" s="310">
        <f>IFERROR(_xlfn.MINIFS(Tabla135[Impacto residual],Tabla135[Id Riesgo],Tabla135[[#This Row],[Id Riesgo]]),"")</f>
        <v>0</v>
      </c>
      <c r="AF1152" s="310" t="str" cm="1">
        <f t="array" ref="AF11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2" s="310" t="str" cm="1">
        <f t="array" ref="AG11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2" s="213"/>
      <c r="AJ1152" s="801">
        <f>_xlfn.MINIFS(Tabla135[Probabilidad residual],Tabla135[Id Riesgo],Tabla135[[#This Row],[Id Riesgo]])</f>
        <v>0</v>
      </c>
      <c r="AK1152" s="801">
        <f>_xlfn.MINIFS(Tabla135[Impacto residual],Tabla135[Id Riesgo],Tabla135[[#This Row],[Id Riesgo]])</f>
        <v>0</v>
      </c>
      <c r="AL1152" s="801" t="str" cm="1">
        <f t="array" ref="AL1152">IFERROR(_xlfn.IFS(AND(AJ1152&gt;=CONFIGURACIÓN!$BF$6,AJ1152&lt;=CONFIGURACIÓN!$BG$6),CONFIGURACIÓN!$BE$6,AND(AJ1152&gt;=CONFIGURACIÓN!$BF$7,AJ1152&lt;=CONFIGURACIÓN!$BG$7),CONFIGURACIÓN!$BE$7,AND(AJ1152&gt;=CONFIGURACIÓN!$BF$8,AJ1152&lt;=CONFIGURACIÓN!$BG$8),CONFIGURACIÓN!$BE$8,AND(AJ1152&gt;=CONFIGURACIÓN!$BF$9,AJ1152&lt;=CONFIGURACIÓN!$BG$9),CONFIGURACIÓN!$BE$9,AND(AJ1152&gt;=CONFIGURACIÓN!$BF$10,AJ1152&lt;=CONFIGURACIÓN!$BG$10),CONFIGURACIÓN!$BE$10),"")</f>
        <v/>
      </c>
      <c r="AM1152" s="801" t="str" cm="1">
        <f t="array" ref="AM1152">IFERROR(_xlfn.IFS(AND(AK1152&gt;=CONFIGURACIÓN!$BJ$6,AK1152&lt;=CONFIGURACIÓN!$BK$6),CONFIGURACIÓN!$BI$6,AND(AK1152&gt;=CONFIGURACIÓN!$BJ$7,AK1152&lt;=CONFIGURACIÓN!$BK$7),CONFIGURACIÓN!$BI$7,AND(AK1152&gt;=CONFIGURACIÓN!$BJ$8,AK1152&lt;=CONFIGURACIÓN!$BK$8),CONFIGURACIÓN!$BI$8,AND(AK1152&gt;=CONFIGURACIÓN!$BJ$9,AK1152&lt;=CONFIGURACIÓN!$BK$9),CONFIGURACIÓN!$BI$9,AND(AK1152&gt;=CONFIGURACIÓN!$BJ$10,AK1152&lt;=CONFIGURACIÓN!$BK$10),CONFIGURACIÓN!$BI$10),"")</f>
        <v/>
      </c>
      <c r="AN1152" s="213"/>
      <c r="AO1152" s="213"/>
      <c r="AP1152" s="213"/>
      <c r="AQ1152" s="213"/>
      <c r="AR1152" s="213"/>
      <c r="AS1152" s="213"/>
      <c r="AT1152" s="213"/>
      <c r="AU1152" s="213"/>
      <c r="AV1152" s="213"/>
      <c r="AW1152" s="213"/>
      <c r="AX1152" s="213"/>
      <c r="AY1152" s="213"/>
    </row>
    <row r="1153" spans="1:51" ht="14.6" x14ac:dyDescent="0.4">
      <c r="A1153" s="783" t="str">
        <f>Tabla135[[#This Row],[Id Riesgo]]</f>
        <v>RC115</v>
      </c>
      <c r="B1153" s="784" t="str">
        <f>Tabla135[[#This Row],[Riesgo]]</f>
        <v/>
      </c>
      <c r="C1153" s="776" t="b">
        <f>Tabla135[[#This Row],[Identificado en paso 1 y 2?]]</f>
        <v>0</v>
      </c>
      <c r="D1153" s="801" t="str">
        <f>_xlfn.XLOOKUP(Tabla135[[#This Row],[Id Riesgo]],Tabla13[Id Riesgo],Tabla13[Probabilidad],"",1)</f>
        <v/>
      </c>
      <c r="E1153" s="801" t="str">
        <f>IF(C1153=TRUE,_xlfn.XLOOKUP(Tabla135[[#This Row],[Id Riesgo]],Tabla13[Id Riesgo],Tabla13[Porcentaje Impacto],"",1),"")</f>
        <v/>
      </c>
      <c r="F1153" s="290" t="str">
        <f t="shared" ref="F1153:F1161" si="114">F1152</f>
        <v>RC115</v>
      </c>
      <c r="G1153" s="414" t="b">
        <f>_xlfn.XLOOKUP(F1153,Tabla13[Id Riesgo],Tabla13[Registro diligenciado],FALSE,1)</f>
        <v>0</v>
      </c>
      <c r="H1153" s="290" t="str">
        <f>IF(G1153,_xlfn.XLOOKUP(F1153,Tabla6[Id Riesgo],Tabla6[DESCRIPCIÓN DEL RIESGO],FALSE,1),"")</f>
        <v/>
      </c>
      <c r="I1153" s="327" t="str">
        <f>_xlfn.XLOOKUP(Tabla135[[#This Row],[Id Riesgo]],Tabla13[Id Riesgo],Tabla13[Probabilidad])</f>
        <v/>
      </c>
      <c r="J1153" s="327" t="str">
        <f>_xlfn.XLOOKUP(Tabla135[[#This Row],[Id Riesgo]],Tabla13[Id Riesgo],Tabla13[Porcentaje Impacto],"",1)</f>
        <v/>
      </c>
      <c r="K1153" s="311">
        <v>2</v>
      </c>
      <c r="L1153" s="314"/>
      <c r="M1153" s="314"/>
      <c r="N1153" s="314"/>
      <c r="O1153" s="295"/>
      <c r="P1153" s="314"/>
      <c r="Q1153" s="328" t="str">
        <f>_xlfn.TEXTJOIN(" ",TRUE,Tabla135[[#This Row],[Actividad - Acción ¿Qué?
Inicia con verbo]],Tabla135[[#This Row],[Complemento
(Observaciones o desviaciones)]])</f>
        <v/>
      </c>
      <c r="R1153" s="295"/>
      <c r="S1153" s="327" t="str">
        <f>_xlfn.XLOOKUP(Tabla135[[#This Row],[Tipo de control]],Tabla7[Tipo de control],Tabla7[Peso],"",1)</f>
        <v/>
      </c>
      <c r="T1153" s="290" t="str">
        <f>_xlfn.XLOOKUP(Tabla135[[#This Row],[Tipo de control]],Tabla7[Tipo de control],Tabla7[Afectación matriz],"",1)</f>
        <v/>
      </c>
      <c r="U1153" s="295"/>
      <c r="V1153" s="327" t="str">
        <f>_xlfn.XLOOKUP(Tabla135[[#This Row],[Implementación]],Tabla11[Implementación],Tabla11[Peso],"",1)</f>
        <v/>
      </c>
      <c r="W1153" s="295"/>
      <c r="X1153" s="295"/>
      <c r="Y1153" s="295"/>
      <c r="Z1153" s="295"/>
      <c r="AA1153" s="310" t="str">
        <f>IFERROR(Tabla135[[#This Row],[Peso del control]]+Tabla135[[#This Row],[Peso de la implementación]],"")</f>
        <v/>
      </c>
      <c r="AB1153" s="310" t="str" cm="1">
        <f t="array" ref="AB1153">IFERROR(IF(Tabla135[[#This Row],[Registro diligenciado]]=TRUE,_xlfn.IFS(AND(Tabla135[[#This Row],[No. de Control]]=1,Tabla135[[#This Row],[Desplazamiento en la Matriz]]="Probabilidad"),D1153-(D1153*Tabla135[[#This Row],[Valor del control]]),AND(Tabla135[[#This Row],[No. de Control]]&gt;1,Tabla135[[#This Row],[Desplazamiento en la Matriz]]="Probabilidad"),AB1152-(AB1152*Tabla135[[#This Row],[Valor del control]]),AND(Tabla135[[#This Row],[No. de Control]]=1,Tabla135[[#This Row],[Desplazamiento en la Matriz]]="Impacto"),D1153,AND(Tabla135[[#This Row],[No. de Control]]&gt;1,Tabla135[[#This Row],[Desplazamiento en la Matriz]]="Impacto"),AB1152),""),"")</f>
        <v/>
      </c>
      <c r="AC1153" s="310" t="str" cm="1">
        <f t="array" ref="AC1153">IFERROR(IF(Tabla135[[#This Row],[Registro diligenciado]]=TRUE,_xlfn.IFS(AND(Tabla135[[#This Row],[No. de Control]]=1,Tabla135[[#This Row],[Desplazamiento en la Matriz]]="Impacto"),E1153-(E1153*Tabla135[[#This Row],[Valor del control]]),AND(Tabla135[[#This Row],[No. de Control]]&gt;1,Tabla135[[#This Row],[Desplazamiento en la Matriz]]="Impacto"),AC1152-(AC1152*Tabla135[[#This Row],[Valor del control]]),AND(Tabla135[[#This Row],[No. de Control]]=1,Tabla135[[#This Row],[Desplazamiento en la Matriz]]="Probabilidad"),E1153,AND(Tabla135[[#This Row],[No. de Control]]&gt;1,Tabla135[[#This Row],[Desplazamiento en la Matriz]]="Probabilidad"),AC1152),""),"")</f>
        <v/>
      </c>
      <c r="AD1153" s="310">
        <f>IFERROR(_xlfn.MINIFS(Tabla135[Probabilidad residual],Tabla135[Id Riesgo],Tabla135[[#This Row],[Id Riesgo]]),"")</f>
        <v>0</v>
      </c>
      <c r="AE1153" s="310">
        <f>IFERROR(_xlfn.MINIFS(Tabla135[Impacto residual],Tabla135[Id Riesgo],Tabla135[[#This Row],[Id Riesgo]]),"")</f>
        <v>0</v>
      </c>
      <c r="AF1153" s="310" t="str" cm="1">
        <f t="array" ref="AF11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3" s="310" t="str" cm="1">
        <f t="array" ref="AG11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3" s="213"/>
      <c r="AJ1153" s="801">
        <f>_xlfn.MINIFS(Tabla135[Probabilidad residual],Tabla135[Id Riesgo],Tabla135[[#This Row],[Id Riesgo]])</f>
        <v>0</v>
      </c>
      <c r="AK1153" s="801">
        <f>_xlfn.MINIFS(Tabla135[Impacto residual],Tabla135[Id Riesgo],Tabla135[[#This Row],[Id Riesgo]])</f>
        <v>0</v>
      </c>
      <c r="AL1153" s="801"/>
      <c r="AM1153" s="801"/>
      <c r="AN1153" s="213"/>
      <c r="AO1153" s="213"/>
      <c r="AP1153" s="213"/>
      <c r="AQ1153" s="213"/>
      <c r="AR1153" s="213"/>
      <c r="AS1153" s="213"/>
      <c r="AT1153" s="213"/>
      <c r="AU1153" s="213"/>
      <c r="AV1153" s="213"/>
      <c r="AW1153" s="213"/>
      <c r="AX1153" s="213"/>
      <c r="AY1153" s="213"/>
    </row>
    <row r="1154" spans="1:51" ht="14.6" x14ac:dyDescent="0.4">
      <c r="A1154" s="783" t="str">
        <f>Tabla135[[#This Row],[Id Riesgo]]</f>
        <v>RC115</v>
      </c>
      <c r="B1154" s="784" t="str">
        <f>Tabla135[[#This Row],[Riesgo]]</f>
        <v/>
      </c>
      <c r="C1154" s="776" t="b">
        <f>Tabla135[[#This Row],[Identificado en paso 1 y 2?]]</f>
        <v>0</v>
      </c>
      <c r="D1154" s="801" t="str">
        <f>_xlfn.XLOOKUP(Tabla135[[#This Row],[Id Riesgo]],Tabla13[Id Riesgo],Tabla13[Probabilidad],"",1)</f>
        <v/>
      </c>
      <c r="E1154" s="801" t="str">
        <f>IF(C1154=TRUE,_xlfn.XLOOKUP(Tabla135[[#This Row],[Id Riesgo]],Tabla13[Id Riesgo],Tabla13[Porcentaje Impacto],"",1),"")</f>
        <v/>
      </c>
      <c r="F1154" s="290" t="str">
        <f t="shared" si="114"/>
        <v>RC115</v>
      </c>
      <c r="G1154" s="414" t="b">
        <f>_xlfn.XLOOKUP(F1154,Tabla13[Id Riesgo],Tabla13[Registro diligenciado],FALSE,1)</f>
        <v>0</v>
      </c>
      <c r="H1154" s="290" t="str">
        <f>IF(G1154,_xlfn.XLOOKUP(F1154,Tabla6[Id Riesgo],Tabla6[DESCRIPCIÓN DEL RIESGO],FALSE,1),"")</f>
        <v/>
      </c>
      <c r="I1154" s="327" t="str">
        <f>_xlfn.XLOOKUP(Tabla135[[#This Row],[Id Riesgo]],Tabla13[Id Riesgo],Tabla13[Probabilidad])</f>
        <v/>
      </c>
      <c r="J1154" s="327" t="str">
        <f>_xlfn.XLOOKUP(Tabla135[[#This Row],[Id Riesgo]],Tabla13[Id Riesgo],Tabla13[Porcentaje Impacto],"",1)</f>
        <v/>
      </c>
      <c r="K1154" s="311">
        <v>3</v>
      </c>
      <c r="L1154" s="314"/>
      <c r="M1154" s="314"/>
      <c r="N1154" s="314"/>
      <c r="O1154" s="295"/>
      <c r="P1154" s="314"/>
      <c r="Q1154" s="328" t="str">
        <f>_xlfn.TEXTJOIN(" ",TRUE,Tabla135[[#This Row],[Actividad - Acción ¿Qué?
Inicia con verbo]],Tabla135[[#This Row],[Complemento
(Observaciones o desviaciones)]])</f>
        <v/>
      </c>
      <c r="R1154" s="295"/>
      <c r="S1154" s="327" t="str">
        <f>_xlfn.XLOOKUP(Tabla135[[#This Row],[Tipo de control]],Tabla7[Tipo de control],Tabla7[Peso],"",1)</f>
        <v/>
      </c>
      <c r="T1154" s="290" t="str">
        <f>_xlfn.XLOOKUP(Tabla135[[#This Row],[Tipo de control]],Tabla7[Tipo de control],Tabla7[Afectación matriz],"",1)</f>
        <v/>
      </c>
      <c r="U1154" s="295"/>
      <c r="V1154" s="327" t="str">
        <f>_xlfn.XLOOKUP(Tabla135[[#This Row],[Implementación]],Tabla11[Implementación],Tabla11[Peso],"",1)</f>
        <v/>
      </c>
      <c r="W1154" s="295"/>
      <c r="X1154" s="295"/>
      <c r="Y1154" s="295"/>
      <c r="Z1154" s="295"/>
      <c r="AA1154" s="310" t="str">
        <f>IFERROR(Tabla135[[#This Row],[Peso del control]]+Tabla135[[#This Row],[Peso de la implementación]],"")</f>
        <v/>
      </c>
      <c r="AB1154" s="310" t="str" cm="1">
        <f t="array" ref="AB1154">IFERROR(IF(Tabla135[[#This Row],[Registro diligenciado]]=TRUE,_xlfn.IFS(AND(Tabla135[[#This Row],[No. de Control]]=1,Tabla135[[#This Row],[Desplazamiento en la Matriz]]="Probabilidad"),D1154-(D1154*Tabla135[[#This Row],[Valor del control]]),AND(Tabla135[[#This Row],[No. de Control]]&gt;1,Tabla135[[#This Row],[Desplazamiento en la Matriz]]="Probabilidad"),AB1153-(AB1153*Tabla135[[#This Row],[Valor del control]]),AND(Tabla135[[#This Row],[No. de Control]]=1,Tabla135[[#This Row],[Desplazamiento en la Matriz]]="Impacto"),D1154,AND(Tabla135[[#This Row],[No. de Control]]&gt;1,Tabla135[[#This Row],[Desplazamiento en la Matriz]]="Impacto"),AB1153),""),"")</f>
        <v/>
      </c>
      <c r="AC1154" s="310" t="str" cm="1">
        <f t="array" ref="AC1154">IFERROR(IF(Tabla135[[#This Row],[Registro diligenciado]]=TRUE,_xlfn.IFS(AND(Tabla135[[#This Row],[No. de Control]]=1,Tabla135[[#This Row],[Desplazamiento en la Matriz]]="Impacto"),E1154-(E1154*Tabla135[[#This Row],[Valor del control]]),AND(Tabla135[[#This Row],[No. de Control]]&gt;1,Tabla135[[#This Row],[Desplazamiento en la Matriz]]="Impacto"),AC1153-(AC1153*Tabla135[[#This Row],[Valor del control]]),AND(Tabla135[[#This Row],[No. de Control]]=1,Tabla135[[#This Row],[Desplazamiento en la Matriz]]="Probabilidad"),E1154,AND(Tabla135[[#This Row],[No. de Control]]&gt;1,Tabla135[[#This Row],[Desplazamiento en la Matriz]]="Probabilidad"),AC1153),""),"")</f>
        <v/>
      </c>
      <c r="AD1154" s="310">
        <f>IFERROR(_xlfn.MINIFS(Tabla135[Probabilidad residual],Tabla135[Id Riesgo],Tabla135[[#This Row],[Id Riesgo]]),"")</f>
        <v>0</v>
      </c>
      <c r="AE1154" s="310">
        <f>IFERROR(_xlfn.MINIFS(Tabla135[Impacto residual],Tabla135[Id Riesgo],Tabla135[[#This Row],[Id Riesgo]]),"")</f>
        <v>0</v>
      </c>
      <c r="AF1154" s="310" t="str" cm="1">
        <f t="array" ref="AF11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4" s="310" t="str" cm="1">
        <f t="array" ref="AG11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4" s="213"/>
      <c r="AJ1154" s="801">
        <f>_xlfn.MINIFS(Tabla135[Probabilidad residual],Tabla135[Id Riesgo],Tabla135[[#This Row],[Id Riesgo]])</f>
        <v>0</v>
      </c>
      <c r="AK1154" s="801">
        <f>_xlfn.MINIFS(Tabla135[Impacto residual],Tabla135[Id Riesgo],Tabla135[[#This Row],[Id Riesgo]])</f>
        <v>0</v>
      </c>
      <c r="AL1154" s="801"/>
      <c r="AM1154" s="801"/>
      <c r="AN1154" s="213"/>
      <c r="AO1154" s="213"/>
      <c r="AP1154" s="213"/>
      <c r="AQ1154" s="213"/>
      <c r="AR1154" s="213"/>
      <c r="AS1154" s="213"/>
      <c r="AT1154" s="213"/>
      <c r="AU1154" s="213"/>
      <c r="AV1154" s="213"/>
      <c r="AW1154" s="213"/>
      <c r="AX1154" s="213"/>
      <c r="AY1154" s="213"/>
    </row>
    <row r="1155" spans="1:51" ht="14.6" x14ac:dyDescent="0.4">
      <c r="A1155" s="783" t="str">
        <f>Tabla135[[#This Row],[Id Riesgo]]</f>
        <v>RC115</v>
      </c>
      <c r="B1155" s="784" t="str">
        <f>Tabla135[[#This Row],[Riesgo]]</f>
        <v/>
      </c>
      <c r="C1155" s="776" t="b">
        <f>Tabla135[[#This Row],[Identificado en paso 1 y 2?]]</f>
        <v>0</v>
      </c>
      <c r="D1155" s="801" t="str">
        <f>_xlfn.XLOOKUP(Tabla135[[#This Row],[Id Riesgo]],Tabla13[Id Riesgo],Tabla13[Probabilidad],"",1)</f>
        <v/>
      </c>
      <c r="E1155" s="801" t="str">
        <f>IF(C1155=TRUE,_xlfn.XLOOKUP(Tabla135[[#This Row],[Id Riesgo]],Tabla13[Id Riesgo],Tabla13[Porcentaje Impacto],"",1),"")</f>
        <v/>
      </c>
      <c r="F1155" s="290" t="str">
        <f t="shared" si="114"/>
        <v>RC115</v>
      </c>
      <c r="G1155" s="414" t="b">
        <f>_xlfn.XLOOKUP(F1155,Tabla13[Id Riesgo],Tabla13[Registro diligenciado],FALSE,1)</f>
        <v>0</v>
      </c>
      <c r="H1155" s="290" t="str">
        <f>IF(G1155,_xlfn.XLOOKUP(F1155,Tabla6[Id Riesgo],Tabla6[DESCRIPCIÓN DEL RIESGO],FALSE,1),"")</f>
        <v/>
      </c>
      <c r="I1155" s="327" t="str">
        <f>_xlfn.XLOOKUP(Tabla135[[#This Row],[Id Riesgo]],Tabla13[Id Riesgo],Tabla13[Probabilidad])</f>
        <v/>
      </c>
      <c r="J1155" s="327" t="str">
        <f>_xlfn.XLOOKUP(Tabla135[[#This Row],[Id Riesgo]],Tabla13[Id Riesgo],Tabla13[Porcentaje Impacto],"",1)</f>
        <v/>
      </c>
      <c r="K1155" s="311">
        <v>4</v>
      </c>
      <c r="L1155" s="314"/>
      <c r="M1155" s="314"/>
      <c r="N1155" s="314"/>
      <c r="O1155" s="295"/>
      <c r="P1155" s="314"/>
      <c r="Q1155" s="328" t="str">
        <f>_xlfn.TEXTJOIN(" ",TRUE,Tabla135[[#This Row],[Actividad - Acción ¿Qué?
Inicia con verbo]],Tabla135[[#This Row],[Complemento
(Observaciones o desviaciones)]])</f>
        <v/>
      </c>
      <c r="R1155" s="295"/>
      <c r="S1155" s="327" t="str">
        <f>_xlfn.XLOOKUP(Tabla135[[#This Row],[Tipo de control]],Tabla7[Tipo de control],Tabla7[Peso],"",1)</f>
        <v/>
      </c>
      <c r="T1155" s="290" t="str">
        <f>_xlfn.XLOOKUP(Tabla135[[#This Row],[Tipo de control]],Tabla7[Tipo de control],Tabla7[Afectación matriz],"",1)</f>
        <v/>
      </c>
      <c r="U1155" s="295"/>
      <c r="V1155" s="327" t="str">
        <f>_xlfn.XLOOKUP(Tabla135[[#This Row],[Implementación]],Tabla11[Implementación],Tabla11[Peso],"",1)</f>
        <v/>
      </c>
      <c r="W1155" s="295"/>
      <c r="X1155" s="295"/>
      <c r="Y1155" s="295"/>
      <c r="Z1155" s="295"/>
      <c r="AA1155" s="310" t="str">
        <f>IFERROR(Tabla135[[#This Row],[Peso del control]]+Tabla135[[#This Row],[Peso de la implementación]],"")</f>
        <v/>
      </c>
      <c r="AB1155" s="310" t="str" cm="1">
        <f t="array" ref="AB1155">IFERROR(IF(Tabla135[[#This Row],[Registro diligenciado]]=TRUE,_xlfn.IFS(AND(Tabla135[[#This Row],[No. de Control]]=1,Tabla135[[#This Row],[Desplazamiento en la Matriz]]="Probabilidad"),D1155-(D1155*Tabla135[[#This Row],[Valor del control]]),AND(Tabla135[[#This Row],[No. de Control]]&gt;1,Tabla135[[#This Row],[Desplazamiento en la Matriz]]="Probabilidad"),AB1154-(AB1154*Tabla135[[#This Row],[Valor del control]]),AND(Tabla135[[#This Row],[No. de Control]]=1,Tabla135[[#This Row],[Desplazamiento en la Matriz]]="Impacto"),D1155,AND(Tabla135[[#This Row],[No. de Control]]&gt;1,Tabla135[[#This Row],[Desplazamiento en la Matriz]]="Impacto"),AB1154),""),"")</f>
        <v/>
      </c>
      <c r="AC1155" s="310" t="str" cm="1">
        <f t="array" ref="AC1155">IFERROR(IF(Tabla135[[#This Row],[Registro diligenciado]]=TRUE,_xlfn.IFS(AND(Tabla135[[#This Row],[No. de Control]]=1,Tabla135[[#This Row],[Desplazamiento en la Matriz]]="Impacto"),E1155-(E1155*Tabla135[[#This Row],[Valor del control]]),AND(Tabla135[[#This Row],[No. de Control]]&gt;1,Tabla135[[#This Row],[Desplazamiento en la Matriz]]="Impacto"),AC1154-(AC1154*Tabla135[[#This Row],[Valor del control]]),AND(Tabla135[[#This Row],[No. de Control]]=1,Tabla135[[#This Row],[Desplazamiento en la Matriz]]="Probabilidad"),E1155,AND(Tabla135[[#This Row],[No. de Control]]&gt;1,Tabla135[[#This Row],[Desplazamiento en la Matriz]]="Probabilidad"),AC1154),""),"")</f>
        <v/>
      </c>
      <c r="AD1155" s="310">
        <f>IFERROR(_xlfn.MINIFS(Tabla135[Probabilidad residual],Tabla135[Id Riesgo],Tabla135[[#This Row],[Id Riesgo]]),"")</f>
        <v>0</v>
      </c>
      <c r="AE1155" s="310">
        <f>IFERROR(_xlfn.MINIFS(Tabla135[Impacto residual],Tabla135[Id Riesgo],Tabla135[[#This Row],[Id Riesgo]]),"")</f>
        <v>0</v>
      </c>
      <c r="AF1155" s="310" t="str" cm="1">
        <f t="array" ref="AF11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5" s="310" t="str" cm="1">
        <f t="array" ref="AG11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5" s="213"/>
      <c r="AJ1155" s="801">
        <f>_xlfn.MINIFS(Tabla135[Probabilidad residual],Tabla135[Id Riesgo],Tabla135[[#This Row],[Id Riesgo]])</f>
        <v>0</v>
      </c>
      <c r="AK1155" s="801">
        <f>_xlfn.MINIFS(Tabla135[Impacto residual],Tabla135[Id Riesgo],Tabla135[[#This Row],[Id Riesgo]])</f>
        <v>0</v>
      </c>
      <c r="AL1155" s="801"/>
      <c r="AM1155" s="801"/>
      <c r="AN1155" s="213"/>
      <c r="AO1155" s="213"/>
      <c r="AP1155" s="213"/>
      <c r="AQ1155" s="213"/>
      <c r="AR1155" s="213"/>
      <c r="AS1155" s="213"/>
      <c r="AT1155" s="213"/>
      <c r="AU1155" s="213"/>
      <c r="AV1155" s="213"/>
      <c r="AW1155" s="213"/>
      <c r="AX1155" s="213"/>
      <c r="AY1155" s="213"/>
    </row>
    <row r="1156" spans="1:51" ht="14.6" x14ac:dyDescent="0.4">
      <c r="A1156" s="783" t="str">
        <f>Tabla135[[#This Row],[Id Riesgo]]</f>
        <v>RC115</v>
      </c>
      <c r="B1156" s="784" t="str">
        <f>Tabla135[[#This Row],[Riesgo]]</f>
        <v/>
      </c>
      <c r="C1156" s="776" t="b">
        <f>Tabla135[[#This Row],[Identificado en paso 1 y 2?]]</f>
        <v>0</v>
      </c>
      <c r="D1156" s="801" t="str">
        <f>_xlfn.XLOOKUP(Tabla135[[#This Row],[Id Riesgo]],Tabla13[Id Riesgo],Tabla13[Probabilidad],"",1)</f>
        <v/>
      </c>
      <c r="E1156" s="801" t="str">
        <f>IF(C1156=TRUE,_xlfn.XLOOKUP(Tabla135[[#This Row],[Id Riesgo]],Tabla13[Id Riesgo],Tabla13[Porcentaje Impacto],"",1),"")</f>
        <v/>
      </c>
      <c r="F1156" s="290" t="str">
        <f t="shared" si="114"/>
        <v>RC115</v>
      </c>
      <c r="G1156" s="414" t="b">
        <f>_xlfn.XLOOKUP(F1156,Tabla13[Id Riesgo],Tabla13[Registro diligenciado],FALSE,1)</f>
        <v>0</v>
      </c>
      <c r="H1156" s="290" t="str">
        <f>IF(G1156,_xlfn.XLOOKUP(F1156,Tabla6[Id Riesgo],Tabla6[DESCRIPCIÓN DEL RIESGO],FALSE,1),"")</f>
        <v/>
      </c>
      <c r="I1156" s="327" t="str">
        <f>_xlfn.XLOOKUP(Tabla135[[#This Row],[Id Riesgo]],Tabla13[Id Riesgo],Tabla13[Probabilidad])</f>
        <v/>
      </c>
      <c r="J1156" s="327" t="str">
        <f>_xlfn.XLOOKUP(Tabla135[[#This Row],[Id Riesgo]],Tabla13[Id Riesgo],Tabla13[Porcentaje Impacto],"",1)</f>
        <v/>
      </c>
      <c r="K1156" s="311">
        <v>5</v>
      </c>
      <c r="L1156" s="314"/>
      <c r="M1156" s="314"/>
      <c r="N1156" s="314"/>
      <c r="O1156" s="295"/>
      <c r="P1156" s="314"/>
      <c r="Q1156" s="328" t="str">
        <f>_xlfn.TEXTJOIN(" ",TRUE,Tabla135[[#This Row],[Actividad - Acción ¿Qué?
Inicia con verbo]],Tabla135[[#This Row],[Complemento
(Observaciones o desviaciones)]])</f>
        <v/>
      </c>
      <c r="R1156" s="295"/>
      <c r="S1156" s="327" t="str">
        <f>_xlfn.XLOOKUP(Tabla135[[#This Row],[Tipo de control]],Tabla7[Tipo de control],Tabla7[Peso],"",1)</f>
        <v/>
      </c>
      <c r="T1156" s="290" t="str">
        <f>_xlfn.XLOOKUP(Tabla135[[#This Row],[Tipo de control]],Tabla7[Tipo de control],Tabla7[Afectación matriz],"",1)</f>
        <v/>
      </c>
      <c r="U1156" s="295"/>
      <c r="V1156" s="327" t="str">
        <f>_xlfn.XLOOKUP(Tabla135[[#This Row],[Implementación]],Tabla11[Implementación],Tabla11[Peso],"",1)</f>
        <v/>
      </c>
      <c r="W1156" s="295"/>
      <c r="X1156" s="295"/>
      <c r="Y1156" s="295"/>
      <c r="Z1156" s="295"/>
      <c r="AA1156" s="310" t="str">
        <f>IFERROR(Tabla135[[#This Row],[Peso del control]]+Tabla135[[#This Row],[Peso de la implementación]],"")</f>
        <v/>
      </c>
      <c r="AB1156" s="310" t="str" cm="1">
        <f t="array" ref="AB1156">IFERROR(IF(Tabla135[[#This Row],[Registro diligenciado]]=TRUE,_xlfn.IFS(AND(Tabla135[[#This Row],[No. de Control]]=1,Tabla135[[#This Row],[Desplazamiento en la Matriz]]="Probabilidad"),D1156-(D1156*Tabla135[[#This Row],[Valor del control]]),AND(Tabla135[[#This Row],[No. de Control]]&gt;1,Tabla135[[#This Row],[Desplazamiento en la Matriz]]="Probabilidad"),AB1155-(AB1155*Tabla135[[#This Row],[Valor del control]]),AND(Tabla135[[#This Row],[No. de Control]]=1,Tabla135[[#This Row],[Desplazamiento en la Matriz]]="Impacto"),D1156,AND(Tabla135[[#This Row],[No. de Control]]&gt;1,Tabla135[[#This Row],[Desplazamiento en la Matriz]]="Impacto"),AB1155),""),"")</f>
        <v/>
      </c>
      <c r="AC1156" s="310" t="str" cm="1">
        <f t="array" ref="AC1156">IFERROR(IF(Tabla135[[#This Row],[Registro diligenciado]]=TRUE,_xlfn.IFS(AND(Tabla135[[#This Row],[No. de Control]]=1,Tabla135[[#This Row],[Desplazamiento en la Matriz]]="Impacto"),E1156-(E1156*Tabla135[[#This Row],[Valor del control]]),AND(Tabla135[[#This Row],[No. de Control]]&gt;1,Tabla135[[#This Row],[Desplazamiento en la Matriz]]="Impacto"),AC1155-(AC1155*Tabla135[[#This Row],[Valor del control]]),AND(Tabla135[[#This Row],[No. de Control]]=1,Tabla135[[#This Row],[Desplazamiento en la Matriz]]="Probabilidad"),E1156,AND(Tabla135[[#This Row],[No. de Control]]&gt;1,Tabla135[[#This Row],[Desplazamiento en la Matriz]]="Probabilidad"),AC1155),""),"")</f>
        <v/>
      </c>
      <c r="AD1156" s="310">
        <f>IFERROR(_xlfn.MINIFS(Tabla135[Probabilidad residual],Tabla135[Id Riesgo],Tabla135[[#This Row],[Id Riesgo]]),"")</f>
        <v>0</v>
      </c>
      <c r="AE1156" s="310">
        <f>IFERROR(_xlfn.MINIFS(Tabla135[Impacto residual],Tabla135[Id Riesgo],Tabla135[[#This Row],[Id Riesgo]]),"")</f>
        <v>0</v>
      </c>
      <c r="AF1156" s="310" t="str" cm="1">
        <f t="array" ref="AF11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6" s="310" t="str" cm="1">
        <f t="array" ref="AG11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6" s="213"/>
      <c r="AJ1156" s="801">
        <f>_xlfn.MINIFS(Tabla135[Probabilidad residual],Tabla135[Id Riesgo],Tabla135[[#This Row],[Id Riesgo]])</f>
        <v>0</v>
      </c>
      <c r="AK1156" s="801">
        <f>_xlfn.MINIFS(Tabla135[Impacto residual],Tabla135[Id Riesgo],Tabla135[[#This Row],[Id Riesgo]])</f>
        <v>0</v>
      </c>
      <c r="AL1156" s="801"/>
      <c r="AM1156" s="801"/>
      <c r="AN1156" s="213"/>
      <c r="AO1156" s="213"/>
      <c r="AP1156" s="213"/>
      <c r="AQ1156" s="213"/>
      <c r="AR1156" s="213"/>
      <c r="AS1156" s="213"/>
      <c r="AT1156" s="213"/>
      <c r="AU1156" s="213"/>
      <c r="AV1156" s="213"/>
      <c r="AW1156" s="213"/>
      <c r="AX1156" s="213"/>
      <c r="AY1156" s="213"/>
    </row>
    <row r="1157" spans="1:51" ht="14.6" x14ac:dyDescent="0.4">
      <c r="A1157" s="783" t="str">
        <f>Tabla135[[#This Row],[Id Riesgo]]</f>
        <v>RC115</v>
      </c>
      <c r="B1157" s="784" t="str">
        <f>Tabla135[[#This Row],[Riesgo]]</f>
        <v/>
      </c>
      <c r="C1157" s="776" t="b">
        <f>Tabla135[[#This Row],[Identificado en paso 1 y 2?]]</f>
        <v>0</v>
      </c>
      <c r="D1157" s="801" t="str">
        <f>_xlfn.XLOOKUP(Tabla135[[#This Row],[Id Riesgo]],Tabla13[Id Riesgo],Tabla13[Probabilidad],"",1)</f>
        <v/>
      </c>
      <c r="E1157" s="801" t="str">
        <f>IF(C1157=TRUE,_xlfn.XLOOKUP(Tabla135[[#This Row],[Id Riesgo]],Tabla13[Id Riesgo],Tabla13[Porcentaje Impacto],"",1),"")</f>
        <v/>
      </c>
      <c r="F1157" s="290" t="str">
        <f t="shared" si="114"/>
        <v>RC115</v>
      </c>
      <c r="G1157" s="414" t="b">
        <f>_xlfn.XLOOKUP(F1157,Tabla13[Id Riesgo],Tabla13[Registro diligenciado],FALSE,1)</f>
        <v>0</v>
      </c>
      <c r="H1157" s="290" t="str">
        <f>IF(G1157,_xlfn.XLOOKUP(F1157,Tabla6[Id Riesgo],Tabla6[DESCRIPCIÓN DEL RIESGO],FALSE,1),"")</f>
        <v/>
      </c>
      <c r="I1157" s="327" t="str">
        <f>_xlfn.XLOOKUP(Tabla135[[#This Row],[Id Riesgo]],Tabla13[Id Riesgo],Tabla13[Probabilidad])</f>
        <v/>
      </c>
      <c r="J1157" s="327" t="str">
        <f>_xlfn.XLOOKUP(Tabla135[[#This Row],[Id Riesgo]],Tabla13[Id Riesgo],Tabla13[Porcentaje Impacto],"",1)</f>
        <v/>
      </c>
      <c r="K1157" s="311">
        <v>6</v>
      </c>
      <c r="L1157" s="314"/>
      <c r="M1157" s="314"/>
      <c r="N1157" s="314"/>
      <c r="O1157" s="295"/>
      <c r="P1157" s="314"/>
      <c r="Q1157" s="328" t="str">
        <f>_xlfn.TEXTJOIN(" ",TRUE,Tabla135[[#This Row],[Actividad - Acción ¿Qué?
Inicia con verbo]],Tabla135[[#This Row],[Complemento
(Observaciones o desviaciones)]])</f>
        <v/>
      </c>
      <c r="R1157" s="295"/>
      <c r="S1157" s="327" t="str">
        <f>_xlfn.XLOOKUP(Tabla135[[#This Row],[Tipo de control]],Tabla7[Tipo de control],Tabla7[Peso],"",1)</f>
        <v/>
      </c>
      <c r="T1157" s="290" t="str">
        <f>_xlfn.XLOOKUP(Tabla135[[#This Row],[Tipo de control]],Tabla7[Tipo de control],Tabla7[Afectación matriz],"",1)</f>
        <v/>
      </c>
      <c r="U1157" s="295"/>
      <c r="V1157" s="327" t="str">
        <f>_xlfn.XLOOKUP(Tabla135[[#This Row],[Implementación]],Tabla11[Implementación],Tabla11[Peso],"",1)</f>
        <v/>
      </c>
      <c r="W1157" s="295"/>
      <c r="X1157" s="295"/>
      <c r="Y1157" s="295"/>
      <c r="Z1157" s="295"/>
      <c r="AA1157" s="310" t="str">
        <f>IFERROR(Tabla135[[#This Row],[Peso del control]]+Tabla135[[#This Row],[Peso de la implementación]],"")</f>
        <v/>
      </c>
      <c r="AB1157" s="310" t="str" cm="1">
        <f t="array" ref="AB1157">IFERROR(IF(Tabla135[[#This Row],[Registro diligenciado]]=TRUE,_xlfn.IFS(AND(Tabla135[[#This Row],[No. de Control]]=1,Tabla135[[#This Row],[Desplazamiento en la Matriz]]="Probabilidad"),D1157-(D1157*Tabla135[[#This Row],[Valor del control]]),AND(Tabla135[[#This Row],[No. de Control]]&gt;1,Tabla135[[#This Row],[Desplazamiento en la Matriz]]="Probabilidad"),AB1156-(AB1156*Tabla135[[#This Row],[Valor del control]]),AND(Tabla135[[#This Row],[No. de Control]]=1,Tabla135[[#This Row],[Desplazamiento en la Matriz]]="Impacto"),D1157,AND(Tabla135[[#This Row],[No. de Control]]&gt;1,Tabla135[[#This Row],[Desplazamiento en la Matriz]]="Impacto"),AB1156),""),"")</f>
        <v/>
      </c>
      <c r="AC1157" s="310" t="str" cm="1">
        <f t="array" ref="AC1157">IFERROR(IF(Tabla135[[#This Row],[Registro diligenciado]]=TRUE,_xlfn.IFS(AND(Tabla135[[#This Row],[No. de Control]]=1,Tabla135[[#This Row],[Desplazamiento en la Matriz]]="Impacto"),E1157-(E1157*Tabla135[[#This Row],[Valor del control]]),AND(Tabla135[[#This Row],[No. de Control]]&gt;1,Tabla135[[#This Row],[Desplazamiento en la Matriz]]="Impacto"),AC1156-(AC1156*Tabla135[[#This Row],[Valor del control]]),AND(Tabla135[[#This Row],[No. de Control]]=1,Tabla135[[#This Row],[Desplazamiento en la Matriz]]="Probabilidad"),E1157,AND(Tabla135[[#This Row],[No. de Control]]&gt;1,Tabla135[[#This Row],[Desplazamiento en la Matriz]]="Probabilidad"),AC1156),""),"")</f>
        <v/>
      </c>
      <c r="AD1157" s="310">
        <f>IFERROR(_xlfn.MINIFS(Tabla135[Probabilidad residual],Tabla135[Id Riesgo],Tabla135[[#This Row],[Id Riesgo]]),"")</f>
        <v>0</v>
      </c>
      <c r="AE1157" s="310">
        <f>IFERROR(_xlfn.MINIFS(Tabla135[Impacto residual],Tabla135[Id Riesgo],Tabla135[[#This Row],[Id Riesgo]]),"")</f>
        <v>0</v>
      </c>
      <c r="AF1157" s="310" t="str" cm="1">
        <f t="array" ref="AF11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7" s="310" t="str" cm="1">
        <f t="array" ref="AG11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7" s="213"/>
      <c r="AJ1157" s="801">
        <f>_xlfn.MINIFS(Tabla135[Probabilidad residual],Tabla135[Id Riesgo],Tabla135[[#This Row],[Id Riesgo]])</f>
        <v>0</v>
      </c>
      <c r="AK1157" s="801">
        <f>_xlfn.MINIFS(Tabla135[Impacto residual],Tabla135[Id Riesgo],Tabla135[[#This Row],[Id Riesgo]])</f>
        <v>0</v>
      </c>
      <c r="AL1157" s="801"/>
      <c r="AM1157" s="801"/>
      <c r="AN1157" s="213"/>
      <c r="AO1157" s="213"/>
      <c r="AP1157" s="213"/>
      <c r="AQ1157" s="213"/>
      <c r="AR1157" s="213"/>
      <c r="AS1157" s="213"/>
      <c r="AT1157" s="213"/>
      <c r="AU1157" s="213"/>
      <c r="AV1157" s="213"/>
      <c r="AW1157" s="213"/>
      <c r="AX1157" s="213"/>
      <c r="AY1157" s="213"/>
    </row>
    <row r="1158" spans="1:51" ht="14.6" x14ac:dyDescent="0.4">
      <c r="A1158" s="783" t="str">
        <f>Tabla135[[#This Row],[Id Riesgo]]</f>
        <v>RC115</v>
      </c>
      <c r="B1158" s="784" t="str">
        <f>Tabla135[[#This Row],[Riesgo]]</f>
        <v/>
      </c>
      <c r="C1158" s="776" t="b">
        <f>Tabla135[[#This Row],[Identificado en paso 1 y 2?]]</f>
        <v>0</v>
      </c>
      <c r="D1158" s="801" t="str">
        <f>_xlfn.XLOOKUP(Tabla135[[#This Row],[Id Riesgo]],Tabla13[Id Riesgo],Tabla13[Probabilidad],"",1)</f>
        <v/>
      </c>
      <c r="E1158" s="801" t="str">
        <f>IF(C1158=TRUE,_xlfn.XLOOKUP(Tabla135[[#This Row],[Id Riesgo]],Tabla13[Id Riesgo],Tabla13[Porcentaje Impacto],"",1),"")</f>
        <v/>
      </c>
      <c r="F1158" s="290" t="str">
        <f t="shared" si="114"/>
        <v>RC115</v>
      </c>
      <c r="G1158" s="414" t="b">
        <f>_xlfn.XLOOKUP(F1158,Tabla13[Id Riesgo],Tabla13[Registro diligenciado],FALSE,1)</f>
        <v>0</v>
      </c>
      <c r="H1158" s="290" t="str">
        <f>IF(G1158,_xlfn.XLOOKUP(F1158,Tabla6[Id Riesgo],Tabla6[DESCRIPCIÓN DEL RIESGO],FALSE,1),"")</f>
        <v/>
      </c>
      <c r="I1158" s="327" t="str">
        <f>_xlfn.XLOOKUP(Tabla135[[#This Row],[Id Riesgo]],Tabla13[Id Riesgo],Tabla13[Probabilidad])</f>
        <v/>
      </c>
      <c r="J1158" s="327" t="str">
        <f>_xlfn.XLOOKUP(Tabla135[[#This Row],[Id Riesgo]],Tabla13[Id Riesgo],Tabla13[Porcentaje Impacto],"",1)</f>
        <v/>
      </c>
      <c r="K1158" s="311">
        <v>7</v>
      </c>
      <c r="L1158" s="314"/>
      <c r="M1158" s="314"/>
      <c r="N1158" s="314"/>
      <c r="O1158" s="295"/>
      <c r="P1158" s="314"/>
      <c r="Q1158" s="328" t="str">
        <f>_xlfn.TEXTJOIN(" ",TRUE,Tabla135[[#This Row],[Actividad - Acción ¿Qué?
Inicia con verbo]],Tabla135[[#This Row],[Complemento
(Observaciones o desviaciones)]])</f>
        <v/>
      </c>
      <c r="R1158" s="295"/>
      <c r="S1158" s="327" t="str">
        <f>_xlfn.XLOOKUP(Tabla135[[#This Row],[Tipo de control]],Tabla7[Tipo de control],Tabla7[Peso],"",1)</f>
        <v/>
      </c>
      <c r="T1158" s="290" t="str">
        <f>_xlfn.XLOOKUP(Tabla135[[#This Row],[Tipo de control]],Tabla7[Tipo de control],Tabla7[Afectación matriz],"",1)</f>
        <v/>
      </c>
      <c r="U1158" s="295"/>
      <c r="V1158" s="327" t="str">
        <f>_xlfn.XLOOKUP(Tabla135[[#This Row],[Implementación]],Tabla11[Implementación],Tabla11[Peso],"",1)</f>
        <v/>
      </c>
      <c r="W1158" s="295"/>
      <c r="X1158" s="295"/>
      <c r="Y1158" s="295"/>
      <c r="Z1158" s="295"/>
      <c r="AA1158" s="310" t="str">
        <f>IFERROR(Tabla135[[#This Row],[Peso del control]]+Tabla135[[#This Row],[Peso de la implementación]],"")</f>
        <v/>
      </c>
      <c r="AB1158" s="310" t="str" cm="1">
        <f t="array" ref="AB1158">IFERROR(IF(Tabla135[[#This Row],[Registro diligenciado]]=TRUE,_xlfn.IFS(AND(Tabla135[[#This Row],[No. de Control]]=1,Tabla135[[#This Row],[Desplazamiento en la Matriz]]="Probabilidad"),D1158-(D1158*Tabla135[[#This Row],[Valor del control]]),AND(Tabla135[[#This Row],[No. de Control]]&gt;1,Tabla135[[#This Row],[Desplazamiento en la Matriz]]="Probabilidad"),AB1157-(AB1157*Tabla135[[#This Row],[Valor del control]]),AND(Tabla135[[#This Row],[No. de Control]]=1,Tabla135[[#This Row],[Desplazamiento en la Matriz]]="Impacto"),D1158,AND(Tabla135[[#This Row],[No. de Control]]&gt;1,Tabla135[[#This Row],[Desplazamiento en la Matriz]]="Impacto"),AB1157),""),"")</f>
        <v/>
      </c>
      <c r="AC1158" s="310" t="str" cm="1">
        <f t="array" ref="AC1158">IFERROR(IF(Tabla135[[#This Row],[Registro diligenciado]]=TRUE,_xlfn.IFS(AND(Tabla135[[#This Row],[No. de Control]]=1,Tabla135[[#This Row],[Desplazamiento en la Matriz]]="Impacto"),E1158-(E1158*Tabla135[[#This Row],[Valor del control]]),AND(Tabla135[[#This Row],[No. de Control]]&gt;1,Tabla135[[#This Row],[Desplazamiento en la Matriz]]="Impacto"),AC1157-(AC1157*Tabla135[[#This Row],[Valor del control]]),AND(Tabla135[[#This Row],[No. de Control]]=1,Tabla135[[#This Row],[Desplazamiento en la Matriz]]="Probabilidad"),E1158,AND(Tabla135[[#This Row],[No. de Control]]&gt;1,Tabla135[[#This Row],[Desplazamiento en la Matriz]]="Probabilidad"),AC1157),""),"")</f>
        <v/>
      </c>
      <c r="AD1158" s="310">
        <f>IFERROR(_xlfn.MINIFS(Tabla135[Probabilidad residual],Tabla135[Id Riesgo],Tabla135[[#This Row],[Id Riesgo]]),"")</f>
        <v>0</v>
      </c>
      <c r="AE1158" s="310">
        <f>IFERROR(_xlfn.MINIFS(Tabla135[Impacto residual],Tabla135[Id Riesgo],Tabla135[[#This Row],[Id Riesgo]]),"")</f>
        <v>0</v>
      </c>
      <c r="AF1158" s="310" t="str" cm="1">
        <f t="array" ref="AF11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8" s="310" t="str" cm="1">
        <f t="array" ref="AG11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8" s="213"/>
      <c r="AJ1158" s="801">
        <f>_xlfn.MINIFS(Tabla135[Probabilidad residual],Tabla135[Id Riesgo],Tabla135[[#This Row],[Id Riesgo]])</f>
        <v>0</v>
      </c>
      <c r="AK1158" s="801">
        <f>_xlfn.MINIFS(Tabla135[Impacto residual],Tabla135[Id Riesgo],Tabla135[[#This Row],[Id Riesgo]])</f>
        <v>0</v>
      </c>
      <c r="AL1158" s="801"/>
      <c r="AM1158" s="801"/>
      <c r="AN1158" s="213"/>
      <c r="AO1158" s="213"/>
      <c r="AP1158" s="213"/>
      <c r="AQ1158" s="213"/>
      <c r="AR1158" s="213"/>
      <c r="AS1158" s="213"/>
      <c r="AT1158" s="213"/>
      <c r="AU1158" s="213"/>
      <c r="AV1158" s="213"/>
      <c r="AW1158" s="213"/>
      <c r="AX1158" s="213"/>
      <c r="AY1158" s="213"/>
    </row>
    <row r="1159" spans="1:51" ht="14.6" x14ac:dyDescent="0.4">
      <c r="A1159" s="783" t="str">
        <f>Tabla135[[#This Row],[Id Riesgo]]</f>
        <v>RC115</v>
      </c>
      <c r="B1159" s="784" t="str">
        <f>Tabla135[[#This Row],[Riesgo]]</f>
        <v/>
      </c>
      <c r="C1159" s="776" t="b">
        <f>Tabla135[[#This Row],[Identificado en paso 1 y 2?]]</f>
        <v>0</v>
      </c>
      <c r="D1159" s="801" t="str">
        <f>_xlfn.XLOOKUP(Tabla135[[#This Row],[Id Riesgo]],Tabla13[Id Riesgo],Tabla13[Probabilidad],"",1)</f>
        <v/>
      </c>
      <c r="E1159" s="801" t="str">
        <f>IF(C1159=TRUE,_xlfn.XLOOKUP(Tabla135[[#This Row],[Id Riesgo]],Tabla13[Id Riesgo],Tabla13[Porcentaje Impacto],"",1),"")</f>
        <v/>
      </c>
      <c r="F1159" s="290" t="str">
        <f t="shared" si="114"/>
        <v>RC115</v>
      </c>
      <c r="G1159" s="414" t="b">
        <f>_xlfn.XLOOKUP(F1159,Tabla13[Id Riesgo],Tabla13[Registro diligenciado],FALSE,1)</f>
        <v>0</v>
      </c>
      <c r="H1159" s="290" t="str">
        <f>IF(G1159,_xlfn.XLOOKUP(F1159,Tabla6[Id Riesgo],Tabla6[DESCRIPCIÓN DEL RIESGO],FALSE,1),"")</f>
        <v/>
      </c>
      <c r="I1159" s="327" t="str">
        <f>_xlfn.XLOOKUP(Tabla135[[#This Row],[Id Riesgo]],Tabla13[Id Riesgo],Tabla13[Probabilidad])</f>
        <v/>
      </c>
      <c r="J1159" s="327" t="str">
        <f>_xlfn.XLOOKUP(Tabla135[[#This Row],[Id Riesgo]],Tabla13[Id Riesgo],Tabla13[Porcentaje Impacto],"",1)</f>
        <v/>
      </c>
      <c r="K1159" s="311">
        <v>8</v>
      </c>
      <c r="L1159" s="314"/>
      <c r="M1159" s="314"/>
      <c r="N1159" s="314"/>
      <c r="O1159" s="295"/>
      <c r="P1159" s="314"/>
      <c r="Q1159" s="328" t="str">
        <f>_xlfn.TEXTJOIN(" ",TRUE,Tabla135[[#This Row],[Actividad - Acción ¿Qué?
Inicia con verbo]],Tabla135[[#This Row],[Complemento
(Observaciones o desviaciones)]])</f>
        <v/>
      </c>
      <c r="R1159" s="295"/>
      <c r="S1159" s="327" t="str">
        <f>_xlfn.XLOOKUP(Tabla135[[#This Row],[Tipo de control]],Tabla7[Tipo de control],Tabla7[Peso],"",1)</f>
        <v/>
      </c>
      <c r="T1159" s="290" t="str">
        <f>_xlfn.XLOOKUP(Tabla135[[#This Row],[Tipo de control]],Tabla7[Tipo de control],Tabla7[Afectación matriz],"",1)</f>
        <v/>
      </c>
      <c r="U1159" s="295"/>
      <c r="V1159" s="327" t="str">
        <f>_xlfn.XLOOKUP(Tabla135[[#This Row],[Implementación]],Tabla11[Implementación],Tabla11[Peso],"",1)</f>
        <v/>
      </c>
      <c r="W1159" s="295"/>
      <c r="X1159" s="295"/>
      <c r="Y1159" s="295"/>
      <c r="Z1159" s="295"/>
      <c r="AA1159" s="310" t="str">
        <f>IFERROR(Tabla135[[#This Row],[Peso del control]]+Tabla135[[#This Row],[Peso de la implementación]],"")</f>
        <v/>
      </c>
      <c r="AB1159" s="310" t="str" cm="1">
        <f t="array" ref="AB1159">IFERROR(IF(Tabla135[[#This Row],[Registro diligenciado]]=TRUE,_xlfn.IFS(AND(Tabla135[[#This Row],[No. de Control]]=1,Tabla135[[#This Row],[Desplazamiento en la Matriz]]="Probabilidad"),D1159-(D1159*Tabla135[[#This Row],[Valor del control]]),AND(Tabla135[[#This Row],[No. de Control]]&gt;1,Tabla135[[#This Row],[Desplazamiento en la Matriz]]="Probabilidad"),AB1158-(AB1158*Tabla135[[#This Row],[Valor del control]]),AND(Tabla135[[#This Row],[No. de Control]]=1,Tabla135[[#This Row],[Desplazamiento en la Matriz]]="Impacto"),D1159,AND(Tabla135[[#This Row],[No. de Control]]&gt;1,Tabla135[[#This Row],[Desplazamiento en la Matriz]]="Impacto"),AB1158),""),"")</f>
        <v/>
      </c>
      <c r="AC1159" s="310" t="str" cm="1">
        <f t="array" ref="AC1159">IFERROR(IF(Tabla135[[#This Row],[Registro diligenciado]]=TRUE,_xlfn.IFS(AND(Tabla135[[#This Row],[No. de Control]]=1,Tabla135[[#This Row],[Desplazamiento en la Matriz]]="Impacto"),E1159-(E1159*Tabla135[[#This Row],[Valor del control]]),AND(Tabla135[[#This Row],[No. de Control]]&gt;1,Tabla135[[#This Row],[Desplazamiento en la Matriz]]="Impacto"),AC1158-(AC1158*Tabla135[[#This Row],[Valor del control]]),AND(Tabla135[[#This Row],[No. de Control]]=1,Tabla135[[#This Row],[Desplazamiento en la Matriz]]="Probabilidad"),E1159,AND(Tabla135[[#This Row],[No. de Control]]&gt;1,Tabla135[[#This Row],[Desplazamiento en la Matriz]]="Probabilidad"),AC1158),""),"")</f>
        <v/>
      </c>
      <c r="AD1159" s="310">
        <f>IFERROR(_xlfn.MINIFS(Tabla135[Probabilidad residual],Tabla135[Id Riesgo],Tabla135[[#This Row],[Id Riesgo]]),"")</f>
        <v>0</v>
      </c>
      <c r="AE1159" s="310">
        <f>IFERROR(_xlfn.MINIFS(Tabla135[Impacto residual],Tabla135[Id Riesgo],Tabla135[[#This Row],[Id Riesgo]]),"")</f>
        <v>0</v>
      </c>
      <c r="AF1159" s="310" t="str" cm="1">
        <f t="array" ref="AF11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59" s="310" t="str" cm="1">
        <f t="array" ref="AG11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59" s="213"/>
      <c r="AJ1159" s="801">
        <f>_xlfn.MINIFS(Tabla135[Probabilidad residual],Tabla135[Id Riesgo],Tabla135[[#This Row],[Id Riesgo]])</f>
        <v>0</v>
      </c>
      <c r="AK1159" s="801">
        <f>_xlfn.MINIFS(Tabla135[Impacto residual],Tabla135[Id Riesgo],Tabla135[[#This Row],[Id Riesgo]])</f>
        <v>0</v>
      </c>
      <c r="AL1159" s="801"/>
      <c r="AM1159" s="801"/>
      <c r="AN1159" s="213"/>
      <c r="AO1159" s="213"/>
      <c r="AP1159" s="213"/>
      <c r="AQ1159" s="213"/>
      <c r="AR1159" s="213"/>
      <c r="AS1159" s="213"/>
      <c r="AT1159" s="213"/>
      <c r="AU1159" s="213"/>
      <c r="AV1159" s="213"/>
      <c r="AW1159" s="213"/>
      <c r="AX1159" s="213"/>
      <c r="AY1159" s="213"/>
    </row>
    <row r="1160" spans="1:51" ht="14.6" x14ac:dyDescent="0.4">
      <c r="A1160" s="783" t="str">
        <f>Tabla135[[#This Row],[Id Riesgo]]</f>
        <v>RC115</v>
      </c>
      <c r="B1160" s="784" t="str">
        <f>Tabla135[[#This Row],[Riesgo]]</f>
        <v/>
      </c>
      <c r="C1160" s="776" t="b">
        <f>Tabla135[[#This Row],[Identificado en paso 1 y 2?]]</f>
        <v>0</v>
      </c>
      <c r="D1160" s="801" t="str">
        <f>_xlfn.XLOOKUP(Tabla135[[#This Row],[Id Riesgo]],Tabla13[Id Riesgo],Tabla13[Probabilidad],"",1)</f>
        <v/>
      </c>
      <c r="E1160" s="801" t="str">
        <f>IF(C1160=TRUE,_xlfn.XLOOKUP(Tabla135[[#This Row],[Id Riesgo]],Tabla13[Id Riesgo],Tabla13[Porcentaje Impacto],"",1),"")</f>
        <v/>
      </c>
      <c r="F1160" s="290" t="str">
        <f t="shared" si="114"/>
        <v>RC115</v>
      </c>
      <c r="G1160" s="414" t="b">
        <f>_xlfn.XLOOKUP(F1160,Tabla13[Id Riesgo],Tabla13[Registro diligenciado],FALSE,1)</f>
        <v>0</v>
      </c>
      <c r="H1160" s="290" t="str">
        <f>IF(G1160,_xlfn.XLOOKUP(F1160,Tabla6[Id Riesgo],Tabla6[DESCRIPCIÓN DEL RIESGO],FALSE,1),"")</f>
        <v/>
      </c>
      <c r="I1160" s="327" t="str">
        <f>_xlfn.XLOOKUP(Tabla135[[#This Row],[Id Riesgo]],Tabla13[Id Riesgo],Tabla13[Probabilidad])</f>
        <v/>
      </c>
      <c r="J1160" s="327" t="str">
        <f>_xlfn.XLOOKUP(Tabla135[[#This Row],[Id Riesgo]],Tabla13[Id Riesgo],Tabla13[Porcentaje Impacto],"",1)</f>
        <v/>
      </c>
      <c r="K1160" s="311">
        <v>9</v>
      </c>
      <c r="L1160" s="314"/>
      <c r="M1160" s="314"/>
      <c r="N1160" s="314"/>
      <c r="O1160" s="295"/>
      <c r="P1160" s="314"/>
      <c r="Q1160" s="328" t="str">
        <f>_xlfn.TEXTJOIN(" ",TRUE,Tabla135[[#This Row],[Actividad - Acción ¿Qué?
Inicia con verbo]],Tabla135[[#This Row],[Complemento
(Observaciones o desviaciones)]])</f>
        <v/>
      </c>
      <c r="R1160" s="295"/>
      <c r="S1160" s="327" t="str">
        <f>_xlfn.XLOOKUP(Tabla135[[#This Row],[Tipo de control]],Tabla7[Tipo de control],Tabla7[Peso],"",1)</f>
        <v/>
      </c>
      <c r="T1160" s="290" t="str">
        <f>_xlfn.XLOOKUP(Tabla135[[#This Row],[Tipo de control]],Tabla7[Tipo de control],Tabla7[Afectación matriz],"",1)</f>
        <v/>
      </c>
      <c r="U1160" s="295"/>
      <c r="V1160" s="327" t="str">
        <f>_xlfn.XLOOKUP(Tabla135[[#This Row],[Implementación]],Tabla11[Implementación],Tabla11[Peso],"",1)</f>
        <v/>
      </c>
      <c r="W1160" s="295"/>
      <c r="X1160" s="295"/>
      <c r="Y1160" s="295"/>
      <c r="Z1160" s="295"/>
      <c r="AA1160" s="310" t="str">
        <f>IFERROR(Tabla135[[#This Row],[Peso del control]]+Tabla135[[#This Row],[Peso de la implementación]],"")</f>
        <v/>
      </c>
      <c r="AB1160" s="310" t="str" cm="1">
        <f t="array" ref="AB1160">IFERROR(IF(Tabla135[[#This Row],[Registro diligenciado]]=TRUE,_xlfn.IFS(AND(Tabla135[[#This Row],[No. de Control]]=1,Tabla135[[#This Row],[Desplazamiento en la Matriz]]="Probabilidad"),D1160-(D1160*Tabla135[[#This Row],[Valor del control]]),AND(Tabla135[[#This Row],[No. de Control]]&gt;1,Tabla135[[#This Row],[Desplazamiento en la Matriz]]="Probabilidad"),AB1159-(AB1159*Tabla135[[#This Row],[Valor del control]]),AND(Tabla135[[#This Row],[No. de Control]]=1,Tabla135[[#This Row],[Desplazamiento en la Matriz]]="Impacto"),D1160,AND(Tabla135[[#This Row],[No. de Control]]&gt;1,Tabla135[[#This Row],[Desplazamiento en la Matriz]]="Impacto"),AB1159),""),"")</f>
        <v/>
      </c>
      <c r="AC1160" s="310" t="str" cm="1">
        <f t="array" ref="AC1160">IFERROR(IF(Tabla135[[#This Row],[Registro diligenciado]]=TRUE,_xlfn.IFS(AND(Tabla135[[#This Row],[No. de Control]]=1,Tabla135[[#This Row],[Desplazamiento en la Matriz]]="Impacto"),E1160-(E1160*Tabla135[[#This Row],[Valor del control]]),AND(Tabla135[[#This Row],[No. de Control]]&gt;1,Tabla135[[#This Row],[Desplazamiento en la Matriz]]="Impacto"),AC1159-(AC1159*Tabla135[[#This Row],[Valor del control]]),AND(Tabla135[[#This Row],[No. de Control]]=1,Tabla135[[#This Row],[Desplazamiento en la Matriz]]="Probabilidad"),E1160,AND(Tabla135[[#This Row],[No. de Control]]&gt;1,Tabla135[[#This Row],[Desplazamiento en la Matriz]]="Probabilidad"),AC1159),""),"")</f>
        <v/>
      </c>
      <c r="AD1160" s="310">
        <f>IFERROR(_xlfn.MINIFS(Tabla135[Probabilidad residual],Tabla135[Id Riesgo],Tabla135[[#This Row],[Id Riesgo]]),"")</f>
        <v>0</v>
      </c>
      <c r="AE1160" s="310">
        <f>IFERROR(_xlfn.MINIFS(Tabla135[Impacto residual],Tabla135[Id Riesgo],Tabla135[[#This Row],[Id Riesgo]]),"")</f>
        <v>0</v>
      </c>
      <c r="AF1160" s="310" t="str" cm="1">
        <f t="array" ref="AF11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0" s="310" t="str" cm="1">
        <f t="array" ref="AG11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0" s="213"/>
      <c r="AJ1160" s="801">
        <f>_xlfn.MINIFS(Tabla135[Probabilidad residual],Tabla135[Id Riesgo],Tabla135[[#This Row],[Id Riesgo]])</f>
        <v>0</v>
      </c>
      <c r="AK1160" s="801">
        <f>_xlfn.MINIFS(Tabla135[Impacto residual],Tabla135[Id Riesgo],Tabla135[[#This Row],[Id Riesgo]])</f>
        <v>0</v>
      </c>
      <c r="AL1160" s="801"/>
      <c r="AM1160" s="801"/>
      <c r="AN1160" s="213"/>
      <c r="AO1160" s="213"/>
      <c r="AP1160" s="213"/>
      <c r="AQ1160" s="213"/>
      <c r="AR1160" s="213"/>
      <c r="AS1160" s="213"/>
      <c r="AT1160" s="213"/>
      <c r="AU1160" s="213"/>
      <c r="AV1160" s="213"/>
      <c r="AW1160" s="213"/>
      <c r="AX1160" s="213"/>
      <c r="AY1160" s="213"/>
    </row>
    <row r="1161" spans="1:51" ht="14.6" x14ac:dyDescent="0.4">
      <c r="A1161" s="783" t="str">
        <f>Tabla135[[#This Row],[Id Riesgo]]</f>
        <v>RC115</v>
      </c>
      <c r="B1161" s="784" t="str">
        <f>Tabla135[[#This Row],[Riesgo]]</f>
        <v/>
      </c>
      <c r="C1161" s="776" t="b">
        <f>Tabla135[[#This Row],[Identificado en paso 1 y 2?]]</f>
        <v>0</v>
      </c>
      <c r="D1161" s="801" t="str">
        <f>_xlfn.XLOOKUP(Tabla135[[#This Row],[Id Riesgo]],Tabla13[Id Riesgo],Tabla13[Probabilidad],"",1)</f>
        <v/>
      </c>
      <c r="E1161" s="801" t="str">
        <f>IF(C1161=TRUE,_xlfn.XLOOKUP(Tabla135[[#This Row],[Id Riesgo]],Tabla13[Id Riesgo],Tabla13[Porcentaje Impacto],"",1),"")</f>
        <v/>
      </c>
      <c r="F1161" s="290" t="str">
        <f t="shared" si="114"/>
        <v>RC115</v>
      </c>
      <c r="G1161" s="414" t="b">
        <f>_xlfn.XLOOKUP(F1161,Tabla13[Id Riesgo],Tabla13[Registro diligenciado],FALSE,1)</f>
        <v>0</v>
      </c>
      <c r="H1161" s="290" t="str">
        <f>IF(G1161,_xlfn.XLOOKUP(F1161,Tabla6[Id Riesgo],Tabla6[DESCRIPCIÓN DEL RIESGO],FALSE,1),"")</f>
        <v/>
      </c>
      <c r="I1161" s="327" t="str">
        <f>_xlfn.XLOOKUP(Tabla135[[#This Row],[Id Riesgo]],Tabla13[Id Riesgo],Tabla13[Probabilidad])</f>
        <v/>
      </c>
      <c r="J1161" s="327" t="str">
        <f>_xlfn.XLOOKUP(Tabla135[[#This Row],[Id Riesgo]],Tabla13[Id Riesgo],Tabla13[Porcentaje Impacto],"",1)</f>
        <v/>
      </c>
      <c r="K1161" s="311">
        <v>10</v>
      </c>
      <c r="L1161" s="314"/>
      <c r="M1161" s="314"/>
      <c r="N1161" s="314"/>
      <c r="O1161" s="295"/>
      <c r="P1161" s="314"/>
      <c r="Q1161" s="328" t="str">
        <f>_xlfn.TEXTJOIN(" ",TRUE,Tabla135[[#This Row],[Actividad - Acción ¿Qué?
Inicia con verbo]],Tabla135[[#This Row],[Complemento
(Observaciones o desviaciones)]])</f>
        <v/>
      </c>
      <c r="R1161" s="295"/>
      <c r="S1161" s="327" t="str">
        <f>_xlfn.XLOOKUP(Tabla135[[#This Row],[Tipo de control]],Tabla7[Tipo de control],Tabla7[Peso],"",1)</f>
        <v/>
      </c>
      <c r="T1161" s="290" t="str">
        <f>_xlfn.XLOOKUP(Tabla135[[#This Row],[Tipo de control]],Tabla7[Tipo de control],Tabla7[Afectación matriz],"",1)</f>
        <v/>
      </c>
      <c r="U1161" s="295"/>
      <c r="V1161" s="327" t="str">
        <f>_xlfn.XLOOKUP(Tabla135[[#This Row],[Implementación]],Tabla11[Implementación],Tabla11[Peso],"",1)</f>
        <v/>
      </c>
      <c r="W1161" s="295"/>
      <c r="X1161" s="295"/>
      <c r="Y1161" s="295"/>
      <c r="Z1161" s="295"/>
      <c r="AA1161" s="310" t="str">
        <f>IFERROR(Tabla135[[#This Row],[Peso del control]]+Tabla135[[#This Row],[Peso de la implementación]],"")</f>
        <v/>
      </c>
      <c r="AB1161" s="310" t="str" cm="1">
        <f t="array" ref="AB1161">IFERROR(IF(Tabla135[[#This Row],[Registro diligenciado]]=TRUE,_xlfn.IFS(AND(Tabla135[[#This Row],[No. de Control]]=1,Tabla135[[#This Row],[Desplazamiento en la Matriz]]="Probabilidad"),D1161-(D1161*Tabla135[[#This Row],[Valor del control]]),AND(Tabla135[[#This Row],[No. de Control]]&gt;1,Tabla135[[#This Row],[Desplazamiento en la Matriz]]="Probabilidad"),AB1160-(AB1160*Tabla135[[#This Row],[Valor del control]]),AND(Tabla135[[#This Row],[No. de Control]]=1,Tabla135[[#This Row],[Desplazamiento en la Matriz]]="Impacto"),D1161,AND(Tabla135[[#This Row],[No. de Control]]&gt;1,Tabla135[[#This Row],[Desplazamiento en la Matriz]]="Impacto"),AB1160),""),"")</f>
        <v/>
      </c>
      <c r="AC1161" s="310" t="str" cm="1">
        <f t="array" ref="AC1161">IFERROR(IF(Tabla135[[#This Row],[Registro diligenciado]]=TRUE,_xlfn.IFS(AND(Tabla135[[#This Row],[No. de Control]]=1,Tabla135[[#This Row],[Desplazamiento en la Matriz]]="Impacto"),E1161-(E1161*Tabla135[[#This Row],[Valor del control]]),AND(Tabla135[[#This Row],[No. de Control]]&gt;1,Tabla135[[#This Row],[Desplazamiento en la Matriz]]="Impacto"),AC1160-(AC1160*Tabla135[[#This Row],[Valor del control]]),AND(Tabla135[[#This Row],[No. de Control]]=1,Tabla135[[#This Row],[Desplazamiento en la Matriz]]="Probabilidad"),E1161,AND(Tabla135[[#This Row],[No. de Control]]&gt;1,Tabla135[[#This Row],[Desplazamiento en la Matriz]]="Probabilidad"),AC1160),""),"")</f>
        <v/>
      </c>
      <c r="AD1161" s="310">
        <f>IFERROR(_xlfn.MINIFS(Tabla135[Probabilidad residual],Tabla135[Id Riesgo],Tabla135[[#This Row],[Id Riesgo]]),"")</f>
        <v>0</v>
      </c>
      <c r="AE1161" s="310">
        <f>IFERROR(_xlfn.MINIFS(Tabla135[Impacto residual],Tabla135[Id Riesgo],Tabla135[[#This Row],[Id Riesgo]]),"")</f>
        <v>0</v>
      </c>
      <c r="AF1161" s="310" t="str" cm="1">
        <f t="array" ref="AF11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1" s="310" t="str" cm="1">
        <f t="array" ref="AG11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1" s="213"/>
      <c r="AJ1161" s="801">
        <f>_xlfn.MINIFS(Tabla135[Probabilidad residual],Tabla135[Id Riesgo],Tabla135[[#This Row],[Id Riesgo]])</f>
        <v>0</v>
      </c>
      <c r="AK1161" s="801">
        <f>_xlfn.MINIFS(Tabla135[Impacto residual],Tabla135[Id Riesgo],Tabla135[[#This Row],[Id Riesgo]])</f>
        <v>0</v>
      </c>
      <c r="AL1161" s="801"/>
      <c r="AM1161" s="801"/>
      <c r="AN1161" s="213"/>
      <c r="AO1161" s="213"/>
      <c r="AP1161" s="213"/>
      <c r="AQ1161" s="213"/>
      <c r="AR1161" s="213"/>
      <c r="AS1161" s="213"/>
      <c r="AT1161" s="213"/>
      <c r="AU1161" s="213"/>
      <c r="AV1161" s="213"/>
      <c r="AW1161" s="213"/>
      <c r="AX1161" s="213"/>
      <c r="AY1161" s="213"/>
    </row>
    <row r="1162" spans="1:51" ht="14.6" x14ac:dyDescent="0.4">
      <c r="A1162" s="783" t="str">
        <f>Tabla135[[#This Row],[Id Riesgo]]</f>
        <v>RC116</v>
      </c>
      <c r="B1162" s="784" t="str">
        <f>Tabla135[[#This Row],[Riesgo]]</f>
        <v/>
      </c>
      <c r="C1162" s="776" t="b">
        <f>Tabla135[[#This Row],[Identificado en paso 1 y 2?]]</f>
        <v>0</v>
      </c>
      <c r="D1162" s="801" t="str">
        <f>_xlfn.XLOOKUP(Tabla135[[#This Row],[Id Riesgo]],Tabla13[Id Riesgo],Tabla13[Probabilidad],"",1)</f>
        <v/>
      </c>
      <c r="E1162" s="801" t="str">
        <f>IF(C1162=TRUE,_xlfn.XLOOKUP(Tabla135[[#This Row],[Id Riesgo]],Tabla13[Id Riesgo],Tabla13[Porcentaje Impacto],"",1),"")</f>
        <v/>
      </c>
      <c r="F1162" s="290" t="s">
        <v>707</v>
      </c>
      <c r="G1162" s="414" t="b">
        <f>_xlfn.XLOOKUP(F1162,Tabla13[Id Riesgo],Tabla13[Registro diligenciado],FALSE,1)</f>
        <v>0</v>
      </c>
      <c r="H1162" s="290" t="str">
        <f>IF(G1162,_xlfn.XLOOKUP(F1162,Tabla6[Id Riesgo],Tabla6[DESCRIPCIÓN DEL RIESGO],FALSE,1),"")</f>
        <v/>
      </c>
      <c r="I1162" s="327" t="str">
        <f>_xlfn.XLOOKUP(Tabla135[[#This Row],[Id Riesgo]],Tabla13[Id Riesgo],Tabla13[Probabilidad])</f>
        <v/>
      </c>
      <c r="J1162" s="327" t="str">
        <f>_xlfn.XLOOKUP(Tabla135[[#This Row],[Id Riesgo]],Tabla13[Id Riesgo],Tabla13[Porcentaje Impacto],"",1)</f>
        <v/>
      </c>
      <c r="K1162" s="311">
        <v>1</v>
      </c>
      <c r="L1162" s="314"/>
      <c r="M1162" s="314"/>
      <c r="N1162" s="314"/>
      <c r="O1162" s="295"/>
      <c r="P1162" s="314"/>
      <c r="Q1162" s="328" t="str">
        <f>_xlfn.TEXTJOIN(" ",TRUE,Tabla135[[#This Row],[Actividad - Acción ¿Qué?
Inicia con verbo]],Tabla135[[#This Row],[Complemento
(Observaciones o desviaciones)]])</f>
        <v/>
      </c>
      <c r="R1162" s="295"/>
      <c r="S1162" s="327" t="str">
        <f>_xlfn.XLOOKUP(Tabla135[[#This Row],[Tipo de control]],Tabla7[Tipo de control],Tabla7[Peso],"",1)</f>
        <v/>
      </c>
      <c r="T1162" s="290" t="str">
        <f>_xlfn.XLOOKUP(Tabla135[[#This Row],[Tipo de control]],Tabla7[Tipo de control],Tabla7[Afectación matriz],"",1)</f>
        <v/>
      </c>
      <c r="U1162" s="295"/>
      <c r="V1162" s="327" t="str">
        <f>_xlfn.XLOOKUP(Tabla135[[#This Row],[Implementación]],Tabla11[Implementación],Tabla11[Peso],"",1)</f>
        <v/>
      </c>
      <c r="W1162" s="295"/>
      <c r="X1162" s="295"/>
      <c r="Y1162" s="295"/>
      <c r="Z1162" s="295"/>
      <c r="AA1162" s="310" t="str">
        <f>IFERROR(Tabla135[[#This Row],[Peso del control]]+Tabla135[[#This Row],[Peso de la implementación]],"")</f>
        <v/>
      </c>
      <c r="AB1162" s="310" t="str" cm="1">
        <f t="array" ref="AB1162">IFERROR(IF(Tabla135[[#This Row],[Registro diligenciado]]=TRUE,_xlfn.IFS(AND(Tabla135[[#This Row],[No. de Control]]=1,Tabla135[[#This Row],[Desplazamiento en la Matriz]]="Probabilidad"),D1162-(D1162*Tabla135[[#This Row],[Valor del control]]),AND(Tabla135[[#This Row],[No. de Control]]&gt;1,Tabla135[[#This Row],[Desplazamiento en la Matriz]]="Probabilidad"),AB1161-(AB1161*Tabla135[[#This Row],[Valor del control]]),AND(Tabla135[[#This Row],[No. de Control]]=1,Tabla135[[#This Row],[Desplazamiento en la Matriz]]="Impacto"),D1162,AND(Tabla135[[#This Row],[No. de Control]]&gt;1,Tabla135[[#This Row],[Desplazamiento en la Matriz]]="Impacto"),AB1161),""),"")</f>
        <v/>
      </c>
      <c r="AC1162" s="310" t="str" cm="1">
        <f t="array" ref="AC1162">IFERROR(IF(Tabla135[[#This Row],[Registro diligenciado]]=TRUE,_xlfn.IFS(AND(Tabla135[[#This Row],[No. de Control]]=1,Tabla135[[#This Row],[Desplazamiento en la Matriz]]="Impacto"),E1162-(E1162*Tabla135[[#This Row],[Valor del control]]),AND(Tabla135[[#This Row],[No. de Control]]&gt;1,Tabla135[[#This Row],[Desplazamiento en la Matriz]]="Impacto"),AC1161-(AC1161*Tabla135[[#This Row],[Valor del control]]),AND(Tabla135[[#This Row],[No. de Control]]=1,Tabla135[[#This Row],[Desplazamiento en la Matriz]]="Probabilidad"),E1162,AND(Tabla135[[#This Row],[No. de Control]]&gt;1,Tabla135[[#This Row],[Desplazamiento en la Matriz]]="Probabilidad"),AC1161),""),"")</f>
        <v/>
      </c>
      <c r="AD1162" s="310">
        <f>IFERROR(_xlfn.MINIFS(Tabla135[Probabilidad residual],Tabla135[Id Riesgo],Tabla135[[#This Row],[Id Riesgo]]),"")</f>
        <v>0</v>
      </c>
      <c r="AE1162" s="310">
        <f>IFERROR(_xlfn.MINIFS(Tabla135[Impacto residual],Tabla135[Id Riesgo],Tabla135[[#This Row],[Id Riesgo]]),"")</f>
        <v>0</v>
      </c>
      <c r="AF1162" s="310" t="str" cm="1">
        <f t="array" ref="AF11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2" s="310" t="str" cm="1">
        <f t="array" ref="AG11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2" s="213"/>
      <c r="AJ1162" s="801">
        <f>_xlfn.MINIFS(Tabla135[Probabilidad residual],Tabla135[Id Riesgo],Tabla135[[#This Row],[Id Riesgo]])</f>
        <v>0</v>
      </c>
      <c r="AK1162" s="801">
        <f>_xlfn.MINIFS(Tabla135[Impacto residual],Tabla135[Id Riesgo],Tabla135[[#This Row],[Id Riesgo]])</f>
        <v>0</v>
      </c>
      <c r="AL1162" s="801" t="str" cm="1">
        <f t="array" ref="AL1162">IFERROR(_xlfn.IFS(AND(AJ1162&gt;=CONFIGURACIÓN!$BF$6,AJ1162&lt;=CONFIGURACIÓN!$BG$6),CONFIGURACIÓN!$BE$6,AND(AJ1162&gt;=CONFIGURACIÓN!$BF$7,AJ1162&lt;=CONFIGURACIÓN!$BG$7),CONFIGURACIÓN!$BE$7,AND(AJ1162&gt;=CONFIGURACIÓN!$BF$8,AJ1162&lt;=CONFIGURACIÓN!$BG$8),CONFIGURACIÓN!$BE$8,AND(AJ1162&gt;=CONFIGURACIÓN!$BF$9,AJ1162&lt;=CONFIGURACIÓN!$BG$9),CONFIGURACIÓN!$BE$9,AND(AJ1162&gt;=CONFIGURACIÓN!$BF$10,AJ1162&lt;=CONFIGURACIÓN!$BG$10),CONFIGURACIÓN!$BE$10),"")</f>
        <v/>
      </c>
      <c r="AM1162" s="801" t="str" cm="1">
        <f t="array" ref="AM1162">IFERROR(_xlfn.IFS(AND(AK1162&gt;=CONFIGURACIÓN!$BJ$6,AK1162&lt;=CONFIGURACIÓN!$BK$6),CONFIGURACIÓN!$BI$6,AND(AK1162&gt;=CONFIGURACIÓN!$BJ$7,AK1162&lt;=CONFIGURACIÓN!$BK$7),CONFIGURACIÓN!$BI$7,AND(AK1162&gt;=CONFIGURACIÓN!$BJ$8,AK1162&lt;=CONFIGURACIÓN!$BK$8),CONFIGURACIÓN!$BI$8,AND(AK1162&gt;=CONFIGURACIÓN!$BJ$9,AK1162&lt;=CONFIGURACIÓN!$BK$9),CONFIGURACIÓN!$BI$9,AND(AK1162&gt;=CONFIGURACIÓN!$BJ$10,AK1162&lt;=CONFIGURACIÓN!$BK$10),CONFIGURACIÓN!$BI$10),"")</f>
        <v/>
      </c>
      <c r="AN1162" s="213"/>
      <c r="AO1162" s="213"/>
      <c r="AP1162" s="213"/>
      <c r="AQ1162" s="213"/>
      <c r="AR1162" s="213"/>
      <c r="AS1162" s="213"/>
      <c r="AT1162" s="213"/>
      <c r="AU1162" s="213"/>
      <c r="AV1162" s="213"/>
      <c r="AW1162" s="213"/>
      <c r="AX1162" s="213"/>
      <c r="AY1162" s="213"/>
    </row>
    <row r="1163" spans="1:51" ht="14.6" x14ac:dyDescent="0.4">
      <c r="A1163" s="783" t="str">
        <f>Tabla135[[#This Row],[Id Riesgo]]</f>
        <v>RC116</v>
      </c>
      <c r="B1163" s="784" t="str">
        <f>Tabla135[[#This Row],[Riesgo]]</f>
        <v/>
      </c>
      <c r="C1163" s="776" t="b">
        <f>Tabla135[[#This Row],[Identificado en paso 1 y 2?]]</f>
        <v>0</v>
      </c>
      <c r="D1163" s="801" t="str">
        <f>_xlfn.XLOOKUP(Tabla135[[#This Row],[Id Riesgo]],Tabla13[Id Riesgo],Tabla13[Probabilidad],"",1)</f>
        <v/>
      </c>
      <c r="E1163" s="801" t="str">
        <f>IF(C1163=TRUE,_xlfn.XLOOKUP(Tabla135[[#This Row],[Id Riesgo]],Tabla13[Id Riesgo],Tabla13[Porcentaje Impacto],"",1),"")</f>
        <v/>
      </c>
      <c r="F1163" s="290" t="str">
        <f t="shared" ref="F1163:F1171" si="115">F1162</f>
        <v>RC116</v>
      </c>
      <c r="G1163" s="414" t="b">
        <f>_xlfn.XLOOKUP(F1163,Tabla13[Id Riesgo],Tabla13[Registro diligenciado],FALSE,1)</f>
        <v>0</v>
      </c>
      <c r="H1163" s="290" t="str">
        <f>IF(G1163,_xlfn.XLOOKUP(F1163,Tabla6[Id Riesgo],Tabla6[DESCRIPCIÓN DEL RIESGO],FALSE,1),"")</f>
        <v/>
      </c>
      <c r="I1163" s="327" t="str">
        <f>_xlfn.XLOOKUP(Tabla135[[#This Row],[Id Riesgo]],Tabla13[Id Riesgo],Tabla13[Probabilidad])</f>
        <v/>
      </c>
      <c r="J1163" s="327" t="str">
        <f>_xlfn.XLOOKUP(Tabla135[[#This Row],[Id Riesgo]],Tabla13[Id Riesgo],Tabla13[Porcentaje Impacto],"",1)</f>
        <v/>
      </c>
      <c r="K1163" s="311">
        <v>2</v>
      </c>
      <c r="L1163" s="314"/>
      <c r="M1163" s="314"/>
      <c r="N1163" s="314"/>
      <c r="O1163" s="295"/>
      <c r="P1163" s="314"/>
      <c r="Q1163" s="328" t="str">
        <f>_xlfn.TEXTJOIN(" ",TRUE,Tabla135[[#This Row],[Actividad - Acción ¿Qué?
Inicia con verbo]],Tabla135[[#This Row],[Complemento
(Observaciones o desviaciones)]])</f>
        <v/>
      </c>
      <c r="R1163" s="295"/>
      <c r="S1163" s="327" t="str">
        <f>_xlfn.XLOOKUP(Tabla135[[#This Row],[Tipo de control]],Tabla7[Tipo de control],Tabla7[Peso],"",1)</f>
        <v/>
      </c>
      <c r="T1163" s="290" t="str">
        <f>_xlfn.XLOOKUP(Tabla135[[#This Row],[Tipo de control]],Tabla7[Tipo de control],Tabla7[Afectación matriz],"",1)</f>
        <v/>
      </c>
      <c r="U1163" s="295"/>
      <c r="V1163" s="327" t="str">
        <f>_xlfn.XLOOKUP(Tabla135[[#This Row],[Implementación]],Tabla11[Implementación],Tabla11[Peso],"",1)</f>
        <v/>
      </c>
      <c r="W1163" s="295"/>
      <c r="X1163" s="295"/>
      <c r="Y1163" s="295"/>
      <c r="Z1163" s="295"/>
      <c r="AA1163" s="310" t="str">
        <f>IFERROR(Tabla135[[#This Row],[Peso del control]]+Tabla135[[#This Row],[Peso de la implementación]],"")</f>
        <v/>
      </c>
      <c r="AB1163" s="310" t="str" cm="1">
        <f t="array" ref="AB1163">IFERROR(IF(Tabla135[[#This Row],[Registro diligenciado]]=TRUE,_xlfn.IFS(AND(Tabla135[[#This Row],[No. de Control]]=1,Tabla135[[#This Row],[Desplazamiento en la Matriz]]="Probabilidad"),D1163-(D1163*Tabla135[[#This Row],[Valor del control]]),AND(Tabla135[[#This Row],[No. de Control]]&gt;1,Tabla135[[#This Row],[Desplazamiento en la Matriz]]="Probabilidad"),AB1162-(AB1162*Tabla135[[#This Row],[Valor del control]]),AND(Tabla135[[#This Row],[No. de Control]]=1,Tabla135[[#This Row],[Desplazamiento en la Matriz]]="Impacto"),D1163,AND(Tabla135[[#This Row],[No. de Control]]&gt;1,Tabla135[[#This Row],[Desplazamiento en la Matriz]]="Impacto"),AB1162),""),"")</f>
        <v/>
      </c>
      <c r="AC1163" s="310" t="str" cm="1">
        <f t="array" ref="AC1163">IFERROR(IF(Tabla135[[#This Row],[Registro diligenciado]]=TRUE,_xlfn.IFS(AND(Tabla135[[#This Row],[No. de Control]]=1,Tabla135[[#This Row],[Desplazamiento en la Matriz]]="Impacto"),E1163-(E1163*Tabla135[[#This Row],[Valor del control]]),AND(Tabla135[[#This Row],[No. de Control]]&gt;1,Tabla135[[#This Row],[Desplazamiento en la Matriz]]="Impacto"),AC1162-(AC1162*Tabla135[[#This Row],[Valor del control]]),AND(Tabla135[[#This Row],[No. de Control]]=1,Tabla135[[#This Row],[Desplazamiento en la Matriz]]="Probabilidad"),E1163,AND(Tabla135[[#This Row],[No. de Control]]&gt;1,Tabla135[[#This Row],[Desplazamiento en la Matriz]]="Probabilidad"),AC1162),""),"")</f>
        <v/>
      </c>
      <c r="AD1163" s="310">
        <f>IFERROR(_xlfn.MINIFS(Tabla135[Probabilidad residual],Tabla135[Id Riesgo],Tabla135[[#This Row],[Id Riesgo]]),"")</f>
        <v>0</v>
      </c>
      <c r="AE1163" s="310">
        <f>IFERROR(_xlfn.MINIFS(Tabla135[Impacto residual],Tabla135[Id Riesgo],Tabla135[[#This Row],[Id Riesgo]]),"")</f>
        <v>0</v>
      </c>
      <c r="AF1163" s="310" t="str" cm="1">
        <f t="array" ref="AF11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3" s="310" t="str" cm="1">
        <f t="array" ref="AG11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3" s="213"/>
      <c r="AJ1163" s="801">
        <f>_xlfn.MINIFS(Tabla135[Probabilidad residual],Tabla135[Id Riesgo],Tabla135[[#This Row],[Id Riesgo]])</f>
        <v>0</v>
      </c>
      <c r="AK1163" s="801">
        <f>_xlfn.MINIFS(Tabla135[Impacto residual],Tabla135[Id Riesgo],Tabla135[[#This Row],[Id Riesgo]])</f>
        <v>0</v>
      </c>
      <c r="AL1163" s="801"/>
      <c r="AM1163" s="801"/>
      <c r="AN1163" s="213"/>
      <c r="AO1163" s="213"/>
      <c r="AP1163" s="213"/>
      <c r="AQ1163" s="213"/>
      <c r="AR1163" s="213"/>
      <c r="AS1163" s="213"/>
      <c r="AT1163" s="213"/>
      <c r="AU1163" s="213"/>
      <c r="AV1163" s="213"/>
      <c r="AW1163" s="213"/>
      <c r="AX1163" s="213"/>
      <c r="AY1163" s="213"/>
    </row>
    <row r="1164" spans="1:51" ht="14.6" x14ac:dyDescent="0.4">
      <c r="A1164" s="783" t="str">
        <f>Tabla135[[#This Row],[Id Riesgo]]</f>
        <v>RC116</v>
      </c>
      <c r="B1164" s="784" t="str">
        <f>Tabla135[[#This Row],[Riesgo]]</f>
        <v/>
      </c>
      <c r="C1164" s="776" t="b">
        <f>Tabla135[[#This Row],[Identificado en paso 1 y 2?]]</f>
        <v>0</v>
      </c>
      <c r="D1164" s="801" t="str">
        <f>_xlfn.XLOOKUP(Tabla135[[#This Row],[Id Riesgo]],Tabla13[Id Riesgo],Tabla13[Probabilidad],"",1)</f>
        <v/>
      </c>
      <c r="E1164" s="801" t="str">
        <f>IF(C1164=TRUE,_xlfn.XLOOKUP(Tabla135[[#This Row],[Id Riesgo]],Tabla13[Id Riesgo],Tabla13[Porcentaje Impacto],"",1),"")</f>
        <v/>
      </c>
      <c r="F1164" s="290" t="str">
        <f t="shared" si="115"/>
        <v>RC116</v>
      </c>
      <c r="G1164" s="414" t="b">
        <f>_xlfn.XLOOKUP(F1164,Tabla13[Id Riesgo],Tabla13[Registro diligenciado],FALSE,1)</f>
        <v>0</v>
      </c>
      <c r="H1164" s="290" t="str">
        <f>IF(G1164,_xlfn.XLOOKUP(F1164,Tabla6[Id Riesgo],Tabla6[DESCRIPCIÓN DEL RIESGO],FALSE,1),"")</f>
        <v/>
      </c>
      <c r="I1164" s="327" t="str">
        <f>_xlfn.XLOOKUP(Tabla135[[#This Row],[Id Riesgo]],Tabla13[Id Riesgo],Tabla13[Probabilidad])</f>
        <v/>
      </c>
      <c r="J1164" s="327" t="str">
        <f>_xlfn.XLOOKUP(Tabla135[[#This Row],[Id Riesgo]],Tabla13[Id Riesgo],Tabla13[Porcentaje Impacto],"",1)</f>
        <v/>
      </c>
      <c r="K1164" s="311">
        <v>3</v>
      </c>
      <c r="L1164" s="314"/>
      <c r="M1164" s="314"/>
      <c r="N1164" s="314"/>
      <c r="O1164" s="295"/>
      <c r="P1164" s="314"/>
      <c r="Q1164" s="328" t="str">
        <f>_xlfn.TEXTJOIN(" ",TRUE,Tabla135[[#This Row],[Actividad - Acción ¿Qué?
Inicia con verbo]],Tabla135[[#This Row],[Complemento
(Observaciones o desviaciones)]])</f>
        <v/>
      </c>
      <c r="R1164" s="295"/>
      <c r="S1164" s="327" t="str">
        <f>_xlfn.XLOOKUP(Tabla135[[#This Row],[Tipo de control]],Tabla7[Tipo de control],Tabla7[Peso],"",1)</f>
        <v/>
      </c>
      <c r="T1164" s="290" t="str">
        <f>_xlfn.XLOOKUP(Tabla135[[#This Row],[Tipo de control]],Tabla7[Tipo de control],Tabla7[Afectación matriz],"",1)</f>
        <v/>
      </c>
      <c r="U1164" s="295"/>
      <c r="V1164" s="327" t="str">
        <f>_xlfn.XLOOKUP(Tabla135[[#This Row],[Implementación]],Tabla11[Implementación],Tabla11[Peso],"",1)</f>
        <v/>
      </c>
      <c r="W1164" s="295"/>
      <c r="X1164" s="295"/>
      <c r="Y1164" s="295"/>
      <c r="Z1164" s="295"/>
      <c r="AA1164" s="310" t="str">
        <f>IFERROR(Tabla135[[#This Row],[Peso del control]]+Tabla135[[#This Row],[Peso de la implementación]],"")</f>
        <v/>
      </c>
      <c r="AB1164" s="310" t="str" cm="1">
        <f t="array" ref="AB1164">IFERROR(IF(Tabla135[[#This Row],[Registro diligenciado]]=TRUE,_xlfn.IFS(AND(Tabla135[[#This Row],[No. de Control]]=1,Tabla135[[#This Row],[Desplazamiento en la Matriz]]="Probabilidad"),D1164-(D1164*Tabla135[[#This Row],[Valor del control]]),AND(Tabla135[[#This Row],[No. de Control]]&gt;1,Tabla135[[#This Row],[Desplazamiento en la Matriz]]="Probabilidad"),AB1163-(AB1163*Tabla135[[#This Row],[Valor del control]]),AND(Tabla135[[#This Row],[No. de Control]]=1,Tabla135[[#This Row],[Desplazamiento en la Matriz]]="Impacto"),D1164,AND(Tabla135[[#This Row],[No. de Control]]&gt;1,Tabla135[[#This Row],[Desplazamiento en la Matriz]]="Impacto"),AB1163),""),"")</f>
        <v/>
      </c>
      <c r="AC1164" s="310" t="str" cm="1">
        <f t="array" ref="AC1164">IFERROR(IF(Tabla135[[#This Row],[Registro diligenciado]]=TRUE,_xlfn.IFS(AND(Tabla135[[#This Row],[No. de Control]]=1,Tabla135[[#This Row],[Desplazamiento en la Matriz]]="Impacto"),E1164-(E1164*Tabla135[[#This Row],[Valor del control]]),AND(Tabla135[[#This Row],[No. de Control]]&gt;1,Tabla135[[#This Row],[Desplazamiento en la Matriz]]="Impacto"),AC1163-(AC1163*Tabla135[[#This Row],[Valor del control]]),AND(Tabla135[[#This Row],[No. de Control]]=1,Tabla135[[#This Row],[Desplazamiento en la Matriz]]="Probabilidad"),E1164,AND(Tabla135[[#This Row],[No. de Control]]&gt;1,Tabla135[[#This Row],[Desplazamiento en la Matriz]]="Probabilidad"),AC1163),""),"")</f>
        <v/>
      </c>
      <c r="AD1164" s="310">
        <f>IFERROR(_xlfn.MINIFS(Tabla135[Probabilidad residual],Tabla135[Id Riesgo],Tabla135[[#This Row],[Id Riesgo]]),"")</f>
        <v>0</v>
      </c>
      <c r="AE1164" s="310">
        <f>IFERROR(_xlfn.MINIFS(Tabla135[Impacto residual],Tabla135[Id Riesgo],Tabla135[[#This Row],[Id Riesgo]]),"")</f>
        <v>0</v>
      </c>
      <c r="AF1164" s="310" t="str" cm="1">
        <f t="array" ref="AF11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4" s="310" t="str" cm="1">
        <f t="array" ref="AG11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4" s="213"/>
      <c r="AJ1164" s="801">
        <f>_xlfn.MINIFS(Tabla135[Probabilidad residual],Tabla135[Id Riesgo],Tabla135[[#This Row],[Id Riesgo]])</f>
        <v>0</v>
      </c>
      <c r="AK1164" s="801">
        <f>_xlfn.MINIFS(Tabla135[Impacto residual],Tabla135[Id Riesgo],Tabla135[[#This Row],[Id Riesgo]])</f>
        <v>0</v>
      </c>
      <c r="AL1164" s="801"/>
      <c r="AM1164" s="801"/>
      <c r="AN1164" s="213"/>
      <c r="AO1164" s="213"/>
      <c r="AP1164" s="213"/>
      <c r="AQ1164" s="213"/>
      <c r="AR1164" s="213"/>
      <c r="AS1164" s="213"/>
      <c r="AT1164" s="213"/>
      <c r="AU1164" s="213"/>
      <c r="AV1164" s="213"/>
      <c r="AW1164" s="213"/>
      <c r="AX1164" s="213"/>
      <c r="AY1164" s="213"/>
    </row>
    <row r="1165" spans="1:51" ht="14.6" x14ac:dyDescent="0.4">
      <c r="A1165" s="783" t="str">
        <f>Tabla135[[#This Row],[Id Riesgo]]</f>
        <v>RC116</v>
      </c>
      <c r="B1165" s="784" t="str">
        <f>Tabla135[[#This Row],[Riesgo]]</f>
        <v/>
      </c>
      <c r="C1165" s="776" t="b">
        <f>Tabla135[[#This Row],[Identificado en paso 1 y 2?]]</f>
        <v>0</v>
      </c>
      <c r="D1165" s="801" t="str">
        <f>_xlfn.XLOOKUP(Tabla135[[#This Row],[Id Riesgo]],Tabla13[Id Riesgo],Tabla13[Probabilidad],"",1)</f>
        <v/>
      </c>
      <c r="E1165" s="801" t="str">
        <f>IF(C1165=TRUE,_xlfn.XLOOKUP(Tabla135[[#This Row],[Id Riesgo]],Tabla13[Id Riesgo],Tabla13[Porcentaje Impacto],"",1),"")</f>
        <v/>
      </c>
      <c r="F1165" s="290" t="str">
        <f t="shared" si="115"/>
        <v>RC116</v>
      </c>
      <c r="G1165" s="414" t="b">
        <f>_xlfn.XLOOKUP(F1165,Tabla13[Id Riesgo],Tabla13[Registro diligenciado],FALSE,1)</f>
        <v>0</v>
      </c>
      <c r="H1165" s="290" t="str">
        <f>IF(G1165,_xlfn.XLOOKUP(F1165,Tabla6[Id Riesgo],Tabla6[DESCRIPCIÓN DEL RIESGO],FALSE,1),"")</f>
        <v/>
      </c>
      <c r="I1165" s="327" t="str">
        <f>_xlfn.XLOOKUP(Tabla135[[#This Row],[Id Riesgo]],Tabla13[Id Riesgo],Tabla13[Probabilidad])</f>
        <v/>
      </c>
      <c r="J1165" s="327" t="str">
        <f>_xlfn.XLOOKUP(Tabla135[[#This Row],[Id Riesgo]],Tabla13[Id Riesgo],Tabla13[Porcentaje Impacto],"",1)</f>
        <v/>
      </c>
      <c r="K1165" s="311">
        <v>4</v>
      </c>
      <c r="L1165" s="314"/>
      <c r="M1165" s="314"/>
      <c r="N1165" s="314"/>
      <c r="O1165" s="295"/>
      <c r="P1165" s="314"/>
      <c r="Q1165" s="328" t="str">
        <f>_xlfn.TEXTJOIN(" ",TRUE,Tabla135[[#This Row],[Actividad - Acción ¿Qué?
Inicia con verbo]],Tabla135[[#This Row],[Complemento
(Observaciones o desviaciones)]])</f>
        <v/>
      </c>
      <c r="R1165" s="295"/>
      <c r="S1165" s="327" t="str">
        <f>_xlfn.XLOOKUP(Tabla135[[#This Row],[Tipo de control]],Tabla7[Tipo de control],Tabla7[Peso],"",1)</f>
        <v/>
      </c>
      <c r="T1165" s="290" t="str">
        <f>_xlfn.XLOOKUP(Tabla135[[#This Row],[Tipo de control]],Tabla7[Tipo de control],Tabla7[Afectación matriz],"",1)</f>
        <v/>
      </c>
      <c r="U1165" s="295"/>
      <c r="V1165" s="327" t="str">
        <f>_xlfn.XLOOKUP(Tabla135[[#This Row],[Implementación]],Tabla11[Implementación],Tabla11[Peso],"",1)</f>
        <v/>
      </c>
      <c r="W1165" s="295"/>
      <c r="X1165" s="295"/>
      <c r="Y1165" s="295"/>
      <c r="Z1165" s="295"/>
      <c r="AA1165" s="310" t="str">
        <f>IFERROR(Tabla135[[#This Row],[Peso del control]]+Tabla135[[#This Row],[Peso de la implementación]],"")</f>
        <v/>
      </c>
      <c r="AB1165" s="310" t="str" cm="1">
        <f t="array" ref="AB1165">IFERROR(IF(Tabla135[[#This Row],[Registro diligenciado]]=TRUE,_xlfn.IFS(AND(Tabla135[[#This Row],[No. de Control]]=1,Tabla135[[#This Row],[Desplazamiento en la Matriz]]="Probabilidad"),D1165-(D1165*Tabla135[[#This Row],[Valor del control]]),AND(Tabla135[[#This Row],[No. de Control]]&gt;1,Tabla135[[#This Row],[Desplazamiento en la Matriz]]="Probabilidad"),AB1164-(AB1164*Tabla135[[#This Row],[Valor del control]]),AND(Tabla135[[#This Row],[No. de Control]]=1,Tabla135[[#This Row],[Desplazamiento en la Matriz]]="Impacto"),D1165,AND(Tabla135[[#This Row],[No. de Control]]&gt;1,Tabla135[[#This Row],[Desplazamiento en la Matriz]]="Impacto"),AB1164),""),"")</f>
        <v/>
      </c>
      <c r="AC1165" s="310" t="str" cm="1">
        <f t="array" ref="AC1165">IFERROR(IF(Tabla135[[#This Row],[Registro diligenciado]]=TRUE,_xlfn.IFS(AND(Tabla135[[#This Row],[No. de Control]]=1,Tabla135[[#This Row],[Desplazamiento en la Matriz]]="Impacto"),E1165-(E1165*Tabla135[[#This Row],[Valor del control]]),AND(Tabla135[[#This Row],[No. de Control]]&gt;1,Tabla135[[#This Row],[Desplazamiento en la Matriz]]="Impacto"),AC1164-(AC1164*Tabla135[[#This Row],[Valor del control]]),AND(Tabla135[[#This Row],[No. de Control]]=1,Tabla135[[#This Row],[Desplazamiento en la Matriz]]="Probabilidad"),E1165,AND(Tabla135[[#This Row],[No. de Control]]&gt;1,Tabla135[[#This Row],[Desplazamiento en la Matriz]]="Probabilidad"),AC1164),""),"")</f>
        <v/>
      </c>
      <c r="AD1165" s="310">
        <f>IFERROR(_xlfn.MINIFS(Tabla135[Probabilidad residual],Tabla135[Id Riesgo],Tabla135[[#This Row],[Id Riesgo]]),"")</f>
        <v>0</v>
      </c>
      <c r="AE1165" s="310">
        <f>IFERROR(_xlfn.MINIFS(Tabla135[Impacto residual],Tabla135[Id Riesgo],Tabla135[[#This Row],[Id Riesgo]]),"")</f>
        <v>0</v>
      </c>
      <c r="AF1165" s="310" t="str" cm="1">
        <f t="array" ref="AF11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5" s="310" t="str" cm="1">
        <f t="array" ref="AG11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5" s="213"/>
      <c r="AJ1165" s="801">
        <f>_xlfn.MINIFS(Tabla135[Probabilidad residual],Tabla135[Id Riesgo],Tabla135[[#This Row],[Id Riesgo]])</f>
        <v>0</v>
      </c>
      <c r="AK1165" s="801">
        <f>_xlfn.MINIFS(Tabla135[Impacto residual],Tabla135[Id Riesgo],Tabla135[[#This Row],[Id Riesgo]])</f>
        <v>0</v>
      </c>
      <c r="AL1165" s="801"/>
      <c r="AM1165" s="801"/>
      <c r="AN1165" s="213"/>
      <c r="AO1165" s="213"/>
      <c r="AP1165" s="213"/>
      <c r="AQ1165" s="213"/>
      <c r="AR1165" s="213"/>
      <c r="AS1165" s="213"/>
      <c r="AT1165" s="213"/>
      <c r="AU1165" s="213"/>
      <c r="AV1165" s="213"/>
      <c r="AW1165" s="213"/>
      <c r="AX1165" s="213"/>
      <c r="AY1165" s="213"/>
    </row>
    <row r="1166" spans="1:51" ht="14.6" x14ac:dyDescent="0.4">
      <c r="A1166" s="783" t="str">
        <f>Tabla135[[#This Row],[Id Riesgo]]</f>
        <v>RC116</v>
      </c>
      <c r="B1166" s="784" t="str">
        <f>Tabla135[[#This Row],[Riesgo]]</f>
        <v/>
      </c>
      <c r="C1166" s="776" t="b">
        <f>Tabla135[[#This Row],[Identificado en paso 1 y 2?]]</f>
        <v>0</v>
      </c>
      <c r="D1166" s="801" t="str">
        <f>_xlfn.XLOOKUP(Tabla135[[#This Row],[Id Riesgo]],Tabla13[Id Riesgo],Tabla13[Probabilidad],"",1)</f>
        <v/>
      </c>
      <c r="E1166" s="801" t="str">
        <f>IF(C1166=TRUE,_xlfn.XLOOKUP(Tabla135[[#This Row],[Id Riesgo]],Tabla13[Id Riesgo],Tabla13[Porcentaje Impacto],"",1),"")</f>
        <v/>
      </c>
      <c r="F1166" s="290" t="str">
        <f t="shared" si="115"/>
        <v>RC116</v>
      </c>
      <c r="G1166" s="414" t="b">
        <f>_xlfn.XLOOKUP(F1166,Tabla13[Id Riesgo],Tabla13[Registro diligenciado],FALSE,1)</f>
        <v>0</v>
      </c>
      <c r="H1166" s="290" t="str">
        <f>IF(G1166,_xlfn.XLOOKUP(F1166,Tabla6[Id Riesgo],Tabla6[DESCRIPCIÓN DEL RIESGO],FALSE,1),"")</f>
        <v/>
      </c>
      <c r="I1166" s="327" t="str">
        <f>_xlfn.XLOOKUP(Tabla135[[#This Row],[Id Riesgo]],Tabla13[Id Riesgo],Tabla13[Probabilidad])</f>
        <v/>
      </c>
      <c r="J1166" s="327" t="str">
        <f>_xlfn.XLOOKUP(Tabla135[[#This Row],[Id Riesgo]],Tabla13[Id Riesgo],Tabla13[Porcentaje Impacto],"",1)</f>
        <v/>
      </c>
      <c r="K1166" s="311">
        <v>5</v>
      </c>
      <c r="L1166" s="314"/>
      <c r="M1166" s="314"/>
      <c r="N1166" s="314"/>
      <c r="O1166" s="295"/>
      <c r="P1166" s="314"/>
      <c r="Q1166" s="328" t="str">
        <f>_xlfn.TEXTJOIN(" ",TRUE,Tabla135[[#This Row],[Actividad - Acción ¿Qué?
Inicia con verbo]],Tabla135[[#This Row],[Complemento
(Observaciones o desviaciones)]])</f>
        <v/>
      </c>
      <c r="R1166" s="295"/>
      <c r="S1166" s="327" t="str">
        <f>_xlfn.XLOOKUP(Tabla135[[#This Row],[Tipo de control]],Tabla7[Tipo de control],Tabla7[Peso],"",1)</f>
        <v/>
      </c>
      <c r="T1166" s="290" t="str">
        <f>_xlfn.XLOOKUP(Tabla135[[#This Row],[Tipo de control]],Tabla7[Tipo de control],Tabla7[Afectación matriz],"",1)</f>
        <v/>
      </c>
      <c r="U1166" s="295"/>
      <c r="V1166" s="327" t="str">
        <f>_xlfn.XLOOKUP(Tabla135[[#This Row],[Implementación]],Tabla11[Implementación],Tabla11[Peso],"",1)</f>
        <v/>
      </c>
      <c r="W1166" s="295"/>
      <c r="X1166" s="295"/>
      <c r="Y1166" s="295"/>
      <c r="Z1166" s="295"/>
      <c r="AA1166" s="310" t="str">
        <f>IFERROR(Tabla135[[#This Row],[Peso del control]]+Tabla135[[#This Row],[Peso de la implementación]],"")</f>
        <v/>
      </c>
      <c r="AB1166" s="310" t="str" cm="1">
        <f t="array" ref="AB1166">IFERROR(IF(Tabla135[[#This Row],[Registro diligenciado]]=TRUE,_xlfn.IFS(AND(Tabla135[[#This Row],[No. de Control]]=1,Tabla135[[#This Row],[Desplazamiento en la Matriz]]="Probabilidad"),D1166-(D1166*Tabla135[[#This Row],[Valor del control]]),AND(Tabla135[[#This Row],[No. de Control]]&gt;1,Tabla135[[#This Row],[Desplazamiento en la Matriz]]="Probabilidad"),AB1165-(AB1165*Tabla135[[#This Row],[Valor del control]]),AND(Tabla135[[#This Row],[No. de Control]]=1,Tabla135[[#This Row],[Desplazamiento en la Matriz]]="Impacto"),D1166,AND(Tabla135[[#This Row],[No. de Control]]&gt;1,Tabla135[[#This Row],[Desplazamiento en la Matriz]]="Impacto"),AB1165),""),"")</f>
        <v/>
      </c>
      <c r="AC1166" s="310" t="str" cm="1">
        <f t="array" ref="AC1166">IFERROR(IF(Tabla135[[#This Row],[Registro diligenciado]]=TRUE,_xlfn.IFS(AND(Tabla135[[#This Row],[No. de Control]]=1,Tabla135[[#This Row],[Desplazamiento en la Matriz]]="Impacto"),E1166-(E1166*Tabla135[[#This Row],[Valor del control]]),AND(Tabla135[[#This Row],[No. de Control]]&gt;1,Tabla135[[#This Row],[Desplazamiento en la Matriz]]="Impacto"),AC1165-(AC1165*Tabla135[[#This Row],[Valor del control]]),AND(Tabla135[[#This Row],[No. de Control]]=1,Tabla135[[#This Row],[Desplazamiento en la Matriz]]="Probabilidad"),E1166,AND(Tabla135[[#This Row],[No. de Control]]&gt;1,Tabla135[[#This Row],[Desplazamiento en la Matriz]]="Probabilidad"),AC1165),""),"")</f>
        <v/>
      </c>
      <c r="AD1166" s="310">
        <f>IFERROR(_xlfn.MINIFS(Tabla135[Probabilidad residual],Tabla135[Id Riesgo],Tabla135[[#This Row],[Id Riesgo]]),"")</f>
        <v>0</v>
      </c>
      <c r="AE1166" s="310">
        <f>IFERROR(_xlfn.MINIFS(Tabla135[Impacto residual],Tabla135[Id Riesgo],Tabla135[[#This Row],[Id Riesgo]]),"")</f>
        <v>0</v>
      </c>
      <c r="AF1166" s="310" t="str" cm="1">
        <f t="array" ref="AF11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6" s="310" t="str" cm="1">
        <f t="array" ref="AG11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6" s="213"/>
      <c r="AJ1166" s="801">
        <f>_xlfn.MINIFS(Tabla135[Probabilidad residual],Tabla135[Id Riesgo],Tabla135[[#This Row],[Id Riesgo]])</f>
        <v>0</v>
      </c>
      <c r="AK1166" s="801">
        <f>_xlfn.MINIFS(Tabla135[Impacto residual],Tabla135[Id Riesgo],Tabla135[[#This Row],[Id Riesgo]])</f>
        <v>0</v>
      </c>
      <c r="AL1166" s="801"/>
      <c r="AM1166" s="801"/>
      <c r="AN1166" s="213"/>
      <c r="AO1166" s="213"/>
      <c r="AP1166" s="213"/>
      <c r="AQ1166" s="213"/>
      <c r="AR1166" s="213"/>
      <c r="AS1166" s="213"/>
      <c r="AT1166" s="213"/>
      <c r="AU1166" s="213"/>
      <c r="AV1166" s="213"/>
      <c r="AW1166" s="213"/>
      <c r="AX1166" s="213"/>
      <c r="AY1166" s="213"/>
    </row>
    <row r="1167" spans="1:51" ht="14.6" x14ac:dyDescent="0.4">
      <c r="A1167" s="783" t="str">
        <f>Tabla135[[#This Row],[Id Riesgo]]</f>
        <v>RC116</v>
      </c>
      <c r="B1167" s="784" t="str">
        <f>Tabla135[[#This Row],[Riesgo]]</f>
        <v/>
      </c>
      <c r="C1167" s="776" t="b">
        <f>Tabla135[[#This Row],[Identificado en paso 1 y 2?]]</f>
        <v>0</v>
      </c>
      <c r="D1167" s="801" t="str">
        <f>_xlfn.XLOOKUP(Tabla135[[#This Row],[Id Riesgo]],Tabla13[Id Riesgo],Tabla13[Probabilidad],"",1)</f>
        <v/>
      </c>
      <c r="E1167" s="801" t="str">
        <f>IF(C1167=TRUE,_xlfn.XLOOKUP(Tabla135[[#This Row],[Id Riesgo]],Tabla13[Id Riesgo],Tabla13[Porcentaje Impacto],"",1),"")</f>
        <v/>
      </c>
      <c r="F1167" s="290" t="str">
        <f t="shared" si="115"/>
        <v>RC116</v>
      </c>
      <c r="G1167" s="414" t="b">
        <f>_xlfn.XLOOKUP(F1167,Tabla13[Id Riesgo],Tabla13[Registro diligenciado],FALSE,1)</f>
        <v>0</v>
      </c>
      <c r="H1167" s="290" t="str">
        <f>IF(G1167,_xlfn.XLOOKUP(F1167,Tabla6[Id Riesgo],Tabla6[DESCRIPCIÓN DEL RIESGO],FALSE,1),"")</f>
        <v/>
      </c>
      <c r="I1167" s="327" t="str">
        <f>_xlfn.XLOOKUP(Tabla135[[#This Row],[Id Riesgo]],Tabla13[Id Riesgo],Tabla13[Probabilidad])</f>
        <v/>
      </c>
      <c r="J1167" s="327" t="str">
        <f>_xlfn.XLOOKUP(Tabla135[[#This Row],[Id Riesgo]],Tabla13[Id Riesgo],Tabla13[Porcentaje Impacto],"",1)</f>
        <v/>
      </c>
      <c r="K1167" s="311">
        <v>6</v>
      </c>
      <c r="L1167" s="314"/>
      <c r="M1167" s="314"/>
      <c r="N1167" s="314"/>
      <c r="O1167" s="295"/>
      <c r="P1167" s="314"/>
      <c r="Q1167" s="328" t="str">
        <f>_xlfn.TEXTJOIN(" ",TRUE,Tabla135[[#This Row],[Actividad - Acción ¿Qué?
Inicia con verbo]],Tabla135[[#This Row],[Complemento
(Observaciones o desviaciones)]])</f>
        <v/>
      </c>
      <c r="R1167" s="295"/>
      <c r="S1167" s="327" t="str">
        <f>_xlfn.XLOOKUP(Tabla135[[#This Row],[Tipo de control]],Tabla7[Tipo de control],Tabla7[Peso],"",1)</f>
        <v/>
      </c>
      <c r="T1167" s="290" t="str">
        <f>_xlfn.XLOOKUP(Tabla135[[#This Row],[Tipo de control]],Tabla7[Tipo de control],Tabla7[Afectación matriz],"",1)</f>
        <v/>
      </c>
      <c r="U1167" s="295"/>
      <c r="V1167" s="327" t="str">
        <f>_xlfn.XLOOKUP(Tabla135[[#This Row],[Implementación]],Tabla11[Implementación],Tabla11[Peso],"",1)</f>
        <v/>
      </c>
      <c r="W1167" s="295"/>
      <c r="X1167" s="295"/>
      <c r="Y1167" s="295"/>
      <c r="Z1167" s="295"/>
      <c r="AA1167" s="310" t="str">
        <f>IFERROR(Tabla135[[#This Row],[Peso del control]]+Tabla135[[#This Row],[Peso de la implementación]],"")</f>
        <v/>
      </c>
      <c r="AB1167" s="310" t="str" cm="1">
        <f t="array" ref="AB1167">IFERROR(IF(Tabla135[[#This Row],[Registro diligenciado]]=TRUE,_xlfn.IFS(AND(Tabla135[[#This Row],[No. de Control]]=1,Tabla135[[#This Row],[Desplazamiento en la Matriz]]="Probabilidad"),D1167-(D1167*Tabla135[[#This Row],[Valor del control]]),AND(Tabla135[[#This Row],[No. de Control]]&gt;1,Tabla135[[#This Row],[Desplazamiento en la Matriz]]="Probabilidad"),AB1166-(AB1166*Tabla135[[#This Row],[Valor del control]]),AND(Tabla135[[#This Row],[No. de Control]]=1,Tabla135[[#This Row],[Desplazamiento en la Matriz]]="Impacto"),D1167,AND(Tabla135[[#This Row],[No. de Control]]&gt;1,Tabla135[[#This Row],[Desplazamiento en la Matriz]]="Impacto"),AB1166),""),"")</f>
        <v/>
      </c>
      <c r="AC1167" s="310" t="str" cm="1">
        <f t="array" ref="AC1167">IFERROR(IF(Tabla135[[#This Row],[Registro diligenciado]]=TRUE,_xlfn.IFS(AND(Tabla135[[#This Row],[No. de Control]]=1,Tabla135[[#This Row],[Desplazamiento en la Matriz]]="Impacto"),E1167-(E1167*Tabla135[[#This Row],[Valor del control]]),AND(Tabla135[[#This Row],[No. de Control]]&gt;1,Tabla135[[#This Row],[Desplazamiento en la Matriz]]="Impacto"),AC1166-(AC1166*Tabla135[[#This Row],[Valor del control]]),AND(Tabla135[[#This Row],[No. de Control]]=1,Tabla135[[#This Row],[Desplazamiento en la Matriz]]="Probabilidad"),E1167,AND(Tabla135[[#This Row],[No. de Control]]&gt;1,Tabla135[[#This Row],[Desplazamiento en la Matriz]]="Probabilidad"),AC1166),""),"")</f>
        <v/>
      </c>
      <c r="AD1167" s="310">
        <f>IFERROR(_xlfn.MINIFS(Tabla135[Probabilidad residual],Tabla135[Id Riesgo],Tabla135[[#This Row],[Id Riesgo]]),"")</f>
        <v>0</v>
      </c>
      <c r="AE1167" s="310">
        <f>IFERROR(_xlfn.MINIFS(Tabla135[Impacto residual],Tabla135[Id Riesgo],Tabla135[[#This Row],[Id Riesgo]]),"")</f>
        <v>0</v>
      </c>
      <c r="AF1167" s="310" t="str" cm="1">
        <f t="array" ref="AF11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7" s="310" t="str" cm="1">
        <f t="array" ref="AG11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7" s="213"/>
      <c r="AJ1167" s="801">
        <f>_xlfn.MINIFS(Tabla135[Probabilidad residual],Tabla135[Id Riesgo],Tabla135[[#This Row],[Id Riesgo]])</f>
        <v>0</v>
      </c>
      <c r="AK1167" s="801">
        <f>_xlfn.MINIFS(Tabla135[Impacto residual],Tabla135[Id Riesgo],Tabla135[[#This Row],[Id Riesgo]])</f>
        <v>0</v>
      </c>
      <c r="AL1167" s="801"/>
      <c r="AM1167" s="801"/>
      <c r="AN1167" s="213"/>
      <c r="AO1167" s="213"/>
      <c r="AP1167" s="213"/>
      <c r="AQ1167" s="213"/>
      <c r="AR1167" s="213"/>
      <c r="AS1167" s="213"/>
      <c r="AT1167" s="213"/>
      <c r="AU1167" s="213"/>
      <c r="AV1167" s="213"/>
      <c r="AW1167" s="213"/>
      <c r="AX1167" s="213"/>
      <c r="AY1167" s="213"/>
    </row>
    <row r="1168" spans="1:51" ht="14.6" x14ac:dyDescent="0.4">
      <c r="A1168" s="783" t="str">
        <f>Tabla135[[#This Row],[Id Riesgo]]</f>
        <v>RC116</v>
      </c>
      <c r="B1168" s="784" t="str">
        <f>Tabla135[[#This Row],[Riesgo]]</f>
        <v/>
      </c>
      <c r="C1168" s="776" t="b">
        <f>Tabla135[[#This Row],[Identificado en paso 1 y 2?]]</f>
        <v>0</v>
      </c>
      <c r="D1168" s="801" t="str">
        <f>_xlfn.XLOOKUP(Tabla135[[#This Row],[Id Riesgo]],Tabla13[Id Riesgo],Tabla13[Probabilidad],"",1)</f>
        <v/>
      </c>
      <c r="E1168" s="801" t="str">
        <f>IF(C1168=TRUE,_xlfn.XLOOKUP(Tabla135[[#This Row],[Id Riesgo]],Tabla13[Id Riesgo],Tabla13[Porcentaje Impacto],"",1),"")</f>
        <v/>
      </c>
      <c r="F1168" s="290" t="str">
        <f t="shared" si="115"/>
        <v>RC116</v>
      </c>
      <c r="G1168" s="414" t="b">
        <f>_xlfn.XLOOKUP(F1168,Tabla13[Id Riesgo],Tabla13[Registro diligenciado],FALSE,1)</f>
        <v>0</v>
      </c>
      <c r="H1168" s="290" t="str">
        <f>IF(G1168,_xlfn.XLOOKUP(F1168,Tabla6[Id Riesgo],Tabla6[DESCRIPCIÓN DEL RIESGO],FALSE,1),"")</f>
        <v/>
      </c>
      <c r="I1168" s="327" t="str">
        <f>_xlfn.XLOOKUP(Tabla135[[#This Row],[Id Riesgo]],Tabla13[Id Riesgo],Tabla13[Probabilidad])</f>
        <v/>
      </c>
      <c r="J1168" s="327" t="str">
        <f>_xlfn.XLOOKUP(Tabla135[[#This Row],[Id Riesgo]],Tabla13[Id Riesgo],Tabla13[Porcentaje Impacto],"",1)</f>
        <v/>
      </c>
      <c r="K1168" s="311">
        <v>7</v>
      </c>
      <c r="L1168" s="314"/>
      <c r="M1168" s="314"/>
      <c r="N1168" s="314"/>
      <c r="O1168" s="295"/>
      <c r="P1168" s="314"/>
      <c r="Q1168" s="328" t="str">
        <f>_xlfn.TEXTJOIN(" ",TRUE,Tabla135[[#This Row],[Actividad - Acción ¿Qué?
Inicia con verbo]],Tabla135[[#This Row],[Complemento
(Observaciones o desviaciones)]])</f>
        <v/>
      </c>
      <c r="R1168" s="295"/>
      <c r="S1168" s="327" t="str">
        <f>_xlfn.XLOOKUP(Tabla135[[#This Row],[Tipo de control]],Tabla7[Tipo de control],Tabla7[Peso],"",1)</f>
        <v/>
      </c>
      <c r="T1168" s="290" t="str">
        <f>_xlfn.XLOOKUP(Tabla135[[#This Row],[Tipo de control]],Tabla7[Tipo de control],Tabla7[Afectación matriz],"",1)</f>
        <v/>
      </c>
      <c r="U1168" s="295"/>
      <c r="V1168" s="327" t="str">
        <f>_xlfn.XLOOKUP(Tabla135[[#This Row],[Implementación]],Tabla11[Implementación],Tabla11[Peso],"",1)</f>
        <v/>
      </c>
      <c r="W1168" s="295"/>
      <c r="X1168" s="295"/>
      <c r="Y1168" s="295"/>
      <c r="Z1168" s="295"/>
      <c r="AA1168" s="310" t="str">
        <f>IFERROR(Tabla135[[#This Row],[Peso del control]]+Tabla135[[#This Row],[Peso de la implementación]],"")</f>
        <v/>
      </c>
      <c r="AB1168" s="310" t="str" cm="1">
        <f t="array" ref="AB1168">IFERROR(IF(Tabla135[[#This Row],[Registro diligenciado]]=TRUE,_xlfn.IFS(AND(Tabla135[[#This Row],[No. de Control]]=1,Tabla135[[#This Row],[Desplazamiento en la Matriz]]="Probabilidad"),D1168-(D1168*Tabla135[[#This Row],[Valor del control]]),AND(Tabla135[[#This Row],[No. de Control]]&gt;1,Tabla135[[#This Row],[Desplazamiento en la Matriz]]="Probabilidad"),AB1167-(AB1167*Tabla135[[#This Row],[Valor del control]]),AND(Tabla135[[#This Row],[No. de Control]]=1,Tabla135[[#This Row],[Desplazamiento en la Matriz]]="Impacto"),D1168,AND(Tabla135[[#This Row],[No. de Control]]&gt;1,Tabla135[[#This Row],[Desplazamiento en la Matriz]]="Impacto"),AB1167),""),"")</f>
        <v/>
      </c>
      <c r="AC1168" s="310" t="str" cm="1">
        <f t="array" ref="AC1168">IFERROR(IF(Tabla135[[#This Row],[Registro diligenciado]]=TRUE,_xlfn.IFS(AND(Tabla135[[#This Row],[No. de Control]]=1,Tabla135[[#This Row],[Desplazamiento en la Matriz]]="Impacto"),E1168-(E1168*Tabla135[[#This Row],[Valor del control]]),AND(Tabla135[[#This Row],[No. de Control]]&gt;1,Tabla135[[#This Row],[Desplazamiento en la Matriz]]="Impacto"),AC1167-(AC1167*Tabla135[[#This Row],[Valor del control]]),AND(Tabla135[[#This Row],[No. de Control]]=1,Tabla135[[#This Row],[Desplazamiento en la Matriz]]="Probabilidad"),E1168,AND(Tabla135[[#This Row],[No. de Control]]&gt;1,Tabla135[[#This Row],[Desplazamiento en la Matriz]]="Probabilidad"),AC1167),""),"")</f>
        <v/>
      </c>
      <c r="AD1168" s="310">
        <f>IFERROR(_xlfn.MINIFS(Tabla135[Probabilidad residual],Tabla135[Id Riesgo],Tabla135[[#This Row],[Id Riesgo]]),"")</f>
        <v>0</v>
      </c>
      <c r="AE1168" s="310">
        <f>IFERROR(_xlfn.MINIFS(Tabla135[Impacto residual],Tabla135[Id Riesgo],Tabla135[[#This Row],[Id Riesgo]]),"")</f>
        <v>0</v>
      </c>
      <c r="AF1168" s="310" t="str" cm="1">
        <f t="array" ref="AF11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8" s="310" t="str" cm="1">
        <f t="array" ref="AG11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8" s="213"/>
      <c r="AJ1168" s="801">
        <f>_xlfn.MINIFS(Tabla135[Probabilidad residual],Tabla135[Id Riesgo],Tabla135[[#This Row],[Id Riesgo]])</f>
        <v>0</v>
      </c>
      <c r="AK1168" s="801">
        <f>_xlfn.MINIFS(Tabla135[Impacto residual],Tabla135[Id Riesgo],Tabla135[[#This Row],[Id Riesgo]])</f>
        <v>0</v>
      </c>
      <c r="AL1168" s="801"/>
      <c r="AM1168" s="801"/>
      <c r="AN1168" s="213"/>
      <c r="AO1168" s="213"/>
      <c r="AP1168" s="213"/>
      <c r="AQ1168" s="213"/>
      <c r="AR1168" s="213"/>
      <c r="AS1168" s="213"/>
      <c r="AT1168" s="213"/>
      <c r="AU1168" s="213"/>
      <c r="AV1168" s="213"/>
      <c r="AW1168" s="213"/>
      <c r="AX1168" s="213"/>
      <c r="AY1168" s="213"/>
    </row>
    <row r="1169" spans="1:51" ht="14.6" x14ac:dyDescent="0.4">
      <c r="A1169" s="783" t="str">
        <f>Tabla135[[#This Row],[Id Riesgo]]</f>
        <v>RC116</v>
      </c>
      <c r="B1169" s="784" t="str">
        <f>Tabla135[[#This Row],[Riesgo]]</f>
        <v/>
      </c>
      <c r="C1169" s="776" t="b">
        <f>Tabla135[[#This Row],[Identificado en paso 1 y 2?]]</f>
        <v>0</v>
      </c>
      <c r="D1169" s="801" t="str">
        <f>_xlfn.XLOOKUP(Tabla135[[#This Row],[Id Riesgo]],Tabla13[Id Riesgo],Tabla13[Probabilidad],"",1)</f>
        <v/>
      </c>
      <c r="E1169" s="801" t="str">
        <f>IF(C1169=TRUE,_xlfn.XLOOKUP(Tabla135[[#This Row],[Id Riesgo]],Tabla13[Id Riesgo],Tabla13[Porcentaje Impacto],"",1),"")</f>
        <v/>
      </c>
      <c r="F1169" s="290" t="str">
        <f t="shared" si="115"/>
        <v>RC116</v>
      </c>
      <c r="G1169" s="414" t="b">
        <f>_xlfn.XLOOKUP(F1169,Tabla13[Id Riesgo],Tabla13[Registro diligenciado],FALSE,1)</f>
        <v>0</v>
      </c>
      <c r="H1169" s="290" t="str">
        <f>IF(G1169,_xlfn.XLOOKUP(F1169,Tabla6[Id Riesgo],Tabla6[DESCRIPCIÓN DEL RIESGO],FALSE,1),"")</f>
        <v/>
      </c>
      <c r="I1169" s="327" t="str">
        <f>_xlfn.XLOOKUP(Tabla135[[#This Row],[Id Riesgo]],Tabla13[Id Riesgo],Tabla13[Probabilidad])</f>
        <v/>
      </c>
      <c r="J1169" s="327" t="str">
        <f>_xlfn.XLOOKUP(Tabla135[[#This Row],[Id Riesgo]],Tabla13[Id Riesgo],Tabla13[Porcentaje Impacto],"",1)</f>
        <v/>
      </c>
      <c r="K1169" s="311">
        <v>8</v>
      </c>
      <c r="L1169" s="314"/>
      <c r="M1169" s="314"/>
      <c r="N1169" s="314"/>
      <c r="O1169" s="295"/>
      <c r="P1169" s="314"/>
      <c r="Q1169" s="328" t="str">
        <f>_xlfn.TEXTJOIN(" ",TRUE,Tabla135[[#This Row],[Actividad - Acción ¿Qué?
Inicia con verbo]],Tabla135[[#This Row],[Complemento
(Observaciones o desviaciones)]])</f>
        <v/>
      </c>
      <c r="R1169" s="295"/>
      <c r="S1169" s="327" t="str">
        <f>_xlfn.XLOOKUP(Tabla135[[#This Row],[Tipo de control]],Tabla7[Tipo de control],Tabla7[Peso],"",1)</f>
        <v/>
      </c>
      <c r="T1169" s="290" t="str">
        <f>_xlfn.XLOOKUP(Tabla135[[#This Row],[Tipo de control]],Tabla7[Tipo de control],Tabla7[Afectación matriz],"",1)</f>
        <v/>
      </c>
      <c r="U1169" s="295"/>
      <c r="V1169" s="327" t="str">
        <f>_xlfn.XLOOKUP(Tabla135[[#This Row],[Implementación]],Tabla11[Implementación],Tabla11[Peso],"",1)</f>
        <v/>
      </c>
      <c r="W1169" s="295"/>
      <c r="X1169" s="295"/>
      <c r="Y1169" s="295"/>
      <c r="Z1169" s="295"/>
      <c r="AA1169" s="310" t="str">
        <f>IFERROR(Tabla135[[#This Row],[Peso del control]]+Tabla135[[#This Row],[Peso de la implementación]],"")</f>
        <v/>
      </c>
      <c r="AB1169" s="310" t="str" cm="1">
        <f t="array" ref="AB1169">IFERROR(IF(Tabla135[[#This Row],[Registro diligenciado]]=TRUE,_xlfn.IFS(AND(Tabla135[[#This Row],[No. de Control]]=1,Tabla135[[#This Row],[Desplazamiento en la Matriz]]="Probabilidad"),D1169-(D1169*Tabla135[[#This Row],[Valor del control]]),AND(Tabla135[[#This Row],[No. de Control]]&gt;1,Tabla135[[#This Row],[Desplazamiento en la Matriz]]="Probabilidad"),AB1168-(AB1168*Tabla135[[#This Row],[Valor del control]]),AND(Tabla135[[#This Row],[No. de Control]]=1,Tabla135[[#This Row],[Desplazamiento en la Matriz]]="Impacto"),D1169,AND(Tabla135[[#This Row],[No. de Control]]&gt;1,Tabla135[[#This Row],[Desplazamiento en la Matriz]]="Impacto"),AB1168),""),"")</f>
        <v/>
      </c>
      <c r="AC1169" s="310" t="str" cm="1">
        <f t="array" ref="AC1169">IFERROR(IF(Tabla135[[#This Row],[Registro diligenciado]]=TRUE,_xlfn.IFS(AND(Tabla135[[#This Row],[No. de Control]]=1,Tabla135[[#This Row],[Desplazamiento en la Matriz]]="Impacto"),E1169-(E1169*Tabla135[[#This Row],[Valor del control]]),AND(Tabla135[[#This Row],[No. de Control]]&gt;1,Tabla135[[#This Row],[Desplazamiento en la Matriz]]="Impacto"),AC1168-(AC1168*Tabla135[[#This Row],[Valor del control]]),AND(Tabla135[[#This Row],[No. de Control]]=1,Tabla135[[#This Row],[Desplazamiento en la Matriz]]="Probabilidad"),E1169,AND(Tabla135[[#This Row],[No. de Control]]&gt;1,Tabla135[[#This Row],[Desplazamiento en la Matriz]]="Probabilidad"),AC1168),""),"")</f>
        <v/>
      </c>
      <c r="AD1169" s="310">
        <f>IFERROR(_xlfn.MINIFS(Tabla135[Probabilidad residual],Tabla135[Id Riesgo],Tabla135[[#This Row],[Id Riesgo]]),"")</f>
        <v>0</v>
      </c>
      <c r="AE1169" s="310">
        <f>IFERROR(_xlfn.MINIFS(Tabla135[Impacto residual],Tabla135[Id Riesgo],Tabla135[[#This Row],[Id Riesgo]]),"")</f>
        <v>0</v>
      </c>
      <c r="AF1169" s="310" t="str" cm="1">
        <f t="array" ref="AF11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69" s="310" t="str" cm="1">
        <f t="array" ref="AG11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69" s="213"/>
      <c r="AJ1169" s="801">
        <f>_xlfn.MINIFS(Tabla135[Probabilidad residual],Tabla135[Id Riesgo],Tabla135[[#This Row],[Id Riesgo]])</f>
        <v>0</v>
      </c>
      <c r="AK1169" s="801">
        <f>_xlfn.MINIFS(Tabla135[Impacto residual],Tabla135[Id Riesgo],Tabla135[[#This Row],[Id Riesgo]])</f>
        <v>0</v>
      </c>
      <c r="AL1169" s="801"/>
      <c r="AM1169" s="801"/>
      <c r="AN1169" s="213"/>
      <c r="AO1169" s="213"/>
      <c r="AP1169" s="213"/>
      <c r="AQ1169" s="213"/>
      <c r="AR1169" s="213"/>
      <c r="AS1169" s="213"/>
      <c r="AT1169" s="213"/>
      <c r="AU1169" s="213"/>
      <c r="AV1169" s="213"/>
      <c r="AW1169" s="213"/>
      <c r="AX1169" s="213"/>
      <c r="AY1169" s="213"/>
    </row>
    <row r="1170" spans="1:51" ht="14.6" x14ac:dyDescent="0.4">
      <c r="A1170" s="783" t="str">
        <f>Tabla135[[#This Row],[Id Riesgo]]</f>
        <v>RC116</v>
      </c>
      <c r="B1170" s="784" t="str">
        <f>Tabla135[[#This Row],[Riesgo]]</f>
        <v/>
      </c>
      <c r="C1170" s="776" t="b">
        <f>Tabla135[[#This Row],[Identificado en paso 1 y 2?]]</f>
        <v>0</v>
      </c>
      <c r="D1170" s="801" t="str">
        <f>_xlfn.XLOOKUP(Tabla135[[#This Row],[Id Riesgo]],Tabla13[Id Riesgo],Tabla13[Probabilidad],"",1)</f>
        <v/>
      </c>
      <c r="E1170" s="801" t="str">
        <f>IF(C1170=TRUE,_xlfn.XLOOKUP(Tabla135[[#This Row],[Id Riesgo]],Tabla13[Id Riesgo],Tabla13[Porcentaje Impacto],"",1),"")</f>
        <v/>
      </c>
      <c r="F1170" s="290" t="str">
        <f t="shared" si="115"/>
        <v>RC116</v>
      </c>
      <c r="G1170" s="414" t="b">
        <f>_xlfn.XLOOKUP(F1170,Tabla13[Id Riesgo],Tabla13[Registro diligenciado],FALSE,1)</f>
        <v>0</v>
      </c>
      <c r="H1170" s="290" t="str">
        <f>IF(G1170,_xlfn.XLOOKUP(F1170,Tabla6[Id Riesgo],Tabla6[DESCRIPCIÓN DEL RIESGO],FALSE,1),"")</f>
        <v/>
      </c>
      <c r="I1170" s="327" t="str">
        <f>_xlfn.XLOOKUP(Tabla135[[#This Row],[Id Riesgo]],Tabla13[Id Riesgo],Tabla13[Probabilidad])</f>
        <v/>
      </c>
      <c r="J1170" s="327" t="str">
        <f>_xlfn.XLOOKUP(Tabla135[[#This Row],[Id Riesgo]],Tabla13[Id Riesgo],Tabla13[Porcentaje Impacto],"",1)</f>
        <v/>
      </c>
      <c r="K1170" s="311">
        <v>9</v>
      </c>
      <c r="L1170" s="314"/>
      <c r="M1170" s="314"/>
      <c r="N1170" s="314"/>
      <c r="O1170" s="295"/>
      <c r="P1170" s="314"/>
      <c r="Q1170" s="328" t="str">
        <f>_xlfn.TEXTJOIN(" ",TRUE,Tabla135[[#This Row],[Actividad - Acción ¿Qué?
Inicia con verbo]],Tabla135[[#This Row],[Complemento
(Observaciones o desviaciones)]])</f>
        <v/>
      </c>
      <c r="R1170" s="295"/>
      <c r="S1170" s="327" t="str">
        <f>_xlfn.XLOOKUP(Tabla135[[#This Row],[Tipo de control]],Tabla7[Tipo de control],Tabla7[Peso],"",1)</f>
        <v/>
      </c>
      <c r="T1170" s="290" t="str">
        <f>_xlfn.XLOOKUP(Tabla135[[#This Row],[Tipo de control]],Tabla7[Tipo de control],Tabla7[Afectación matriz],"",1)</f>
        <v/>
      </c>
      <c r="U1170" s="295"/>
      <c r="V1170" s="327" t="str">
        <f>_xlfn.XLOOKUP(Tabla135[[#This Row],[Implementación]],Tabla11[Implementación],Tabla11[Peso],"",1)</f>
        <v/>
      </c>
      <c r="W1170" s="295"/>
      <c r="X1170" s="295"/>
      <c r="Y1170" s="295"/>
      <c r="Z1170" s="295"/>
      <c r="AA1170" s="310" t="str">
        <f>IFERROR(Tabla135[[#This Row],[Peso del control]]+Tabla135[[#This Row],[Peso de la implementación]],"")</f>
        <v/>
      </c>
      <c r="AB1170" s="310" t="str" cm="1">
        <f t="array" ref="AB1170">IFERROR(IF(Tabla135[[#This Row],[Registro diligenciado]]=TRUE,_xlfn.IFS(AND(Tabla135[[#This Row],[No. de Control]]=1,Tabla135[[#This Row],[Desplazamiento en la Matriz]]="Probabilidad"),D1170-(D1170*Tabla135[[#This Row],[Valor del control]]),AND(Tabla135[[#This Row],[No. de Control]]&gt;1,Tabla135[[#This Row],[Desplazamiento en la Matriz]]="Probabilidad"),AB1169-(AB1169*Tabla135[[#This Row],[Valor del control]]),AND(Tabla135[[#This Row],[No. de Control]]=1,Tabla135[[#This Row],[Desplazamiento en la Matriz]]="Impacto"),D1170,AND(Tabla135[[#This Row],[No. de Control]]&gt;1,Tabla135[[#This Row],[Desplazamiento en la Matriz]]="Impacto"),AB1169),""),"")</f>
        <v/>
      </c>
      <c r="AC1170" s="310" t="str" cm="1">
        <f t="array" ref="AC1170">IFERROR(IF(Tabla135[[#This Row],[Registro diligenciado]]=TRUE,_xlfn.IFS(AND(Tabla135[[#This Row],[No. de Control]]=1,Tabla135[[#This Row],[Desplazamiento en la Matriz]]="Impacto"),E1170-(E1170*Tabla135[[#This Row],[Valor del control]]),AND(Tabla135[[#This Row],[No. de Control]]&gt;1,Tabla135[[#This Row],[Desplazamiento en la Matriz]]="Impacto"),AC1169-(AC1169*Tabla135[[#This Row],[Valor del control]]),AND(Tabla135[[#This Row],[No. de Control]]=1,Tabla135[[#This Row],[Desplazamiento en la Matriz]]="Probabilidad"),E1170,AND(Tabla135[[#This Row],[No. de Control]]&gt;1,Tabla135[[#This Row],[Desplazamiento en la Matriz]]="Probabilidad"),AC1169),""),"")</f>
        <v/>
      </c>
      <c r="AD1170" s="310">
        <f>IFERROR(_xlfn.MINIFS(Tabla135[Probabilidad residual],Tabla135[Id Riesgo],Tabla135[[#This Row],[Id Riesgo]]),"")</f>
        <v>0</v>
      </c>
      <c r="AE1170" s="310">
        <f>IFERROR(_xlfn.MINIFS(Tabla135[Impacto residual],Tabla135[Id Riesgo],Tabla135[[#This Row],[Id Riesgo]]),"")</f>
        <v>0</v>
      </c>
      <c r="AF1170" s="310" t="str" cm="1">
        <f t="array" ref="AF11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0" s="310" t="str" cm="1">
        <f t="array" ref="AG11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0" s="213"/>
      <c r="AJ1170" s="801">
        <f>_xlfn.MINIFS(Tabla135[Probabilidad residual],Tabla135[Id Riesgo],Tabla135[[#This Row],[Id Riesgo]])</f>
        <v>0</v>
      </c>
      <c r="AK1170" s="801">
        <f>_xlfn.MINIFS(Tabla135[Impacto residual],Tabla135[Id Riesgo],Tabla135[[#This Row],[Id Riesgo]])</f>
        <v>0</v>
      </c>
      <c r="AL1170" s="801"/>
      <c r="AM1170" s="801"/>
      <c r="AN1170" s="213"/>
      <c r="AO1170" s="213"/>
      <c r="AP1170" s="213"/>
      <c r="AQ1170" s="213"/>
      <c r="AR1170" s="213"/>
      <c r="AS1170" s="213"/>
      <c r="AT1170" s="213"/>
      <c r="AU1170" s="213"/>
      <c r="AV1170" s="213"/>
      <c r="AW1170" s="213"/>
      <c r="AX1170" s="213"/>
      <c r="AY1170" s="213"/>
    </row>
    <row r="1171" spans="1:51" ht="14.6" x14ac:dyDescent="0.4">
      <c r="A1171" s="783" t="str">
        <f>Tabla135[[#This Row],[Id Riesgo]]</f>
        <v>RC116</v>
      </c>
      <c r="B1171" s="784" t="str">
        <f>Tabla135[[#This Row],[Riesgo]]</f>
        <v/>
      </c>
      <c r="C1171" s="776" t="b">
        <f>Tabla135[[#This Row],[Identificado en paso 1 y 2?]]</f>
        <v>0</v>
      </c>
      <c r="D1171" s="801" t="str">
        <f>_xlfn.XLOOKUP(Tabla135[[#This Row],[Id Riesgo]],Tabla13[Id Riesgo],Tabla13[Probabilidad],"",1)</f>
        <v/>
      </c>
      <c r="E1171" s="801" t="str">
        <f>IF(C1171=TRUE,_xlfn.XLOOKUP(Tabla135[[#This Row],[Id Riesgo]],Tabla13[Id Riesgo],Tabla13[Porcentaje Impacto],"",1),"")</f>
        <v/>
      </c>
      <c r="F1171" s="290" t="str">
        <f t="shared" si="115"/>
        <v>RC116</v>
      </c>
      <c r="G1171" s="414" t="b">
        <f>_xlfn.XLOOKUP(F1171,Tabla13[Id Riesgo],Tabla13[Registro diligenciado],FALSE,1)</f>
        <v>0</v>
      </c>
      <c r="H1171" s="290" t="str">
        <f>IF(G1171,_xlfn.XLOOKUP(F1171,Tabla6[Id Riesgo],Tabla6[DESCRIPCIÓN DEL RIESGO],FALSE,1),"")</f>
        <v/>
      </c>
      <c r="I1171" s="327" t="str">
        <f>_xlfn.XLOOKUP(Tabla135[[#This Row],[Id Riesgo]],Tabla13[Id Riesgo],Tabla13[Probabilidad])</f>
        <v/>
      </c>
      <c r="J1171" s="327" t="str">
        <f>_xlfn.XLOOKUP(Tabla135[[#This Row],[Id Riesgo]],Tabla13[Id Riesgo],Tabla13[Porcentaje Impacto],"",1)</f>
        <v/>
      </c>
      <c r="K1171" s="311">
        <v>10</v>
      </c>
      <c r="L1171" s="314"/>
      <c r="M1171" s="314"/>
      <c r="N1171" s="314"/>
      <c r="O1171" s="295"/>
      <c r="P1171" s="314"/>
      <c r="Q1171" s="328" t="str">
        <f>_xlfn.TEXTJOIN(" ",TRUE,Tabla135[[#This Row],[Actividad - Acción ¿Qué?
Inicia con verbo]],Tabla135[[#This Row],[Complemento
(Observaciones o desviaciones)]])</f>
        <v/>
      </c>
      <c r="R1171" s="295"/>
      <c r="S1171" s="327" t="str">
        <f>_xlfn.XLOOKUP(Tabla135[[#This Row],[Tipo de control]],Tabla7[Tipo de control],Tabla7[Peso],"",1)</f>
        <v/>
      </c>
      <c r="T1171" s="290" t="str">
        <f>_xlfn.XLOOKUP(Tabla135[[#This Row],[Tipo de control]],Tabla7[Tipo de control],Tabla7[Afectación matriz],"",1)</f>
        <v/>
      </c>
      <c r="U1171" s="295"/>
      <c r="V1171" s="327" t="str">
        <f>_xlfn.XLOOKUP(Tabla135[[#This Row],[Implementación]],Tabla11[Implementación],Tabla11[Peso],"",1)</f>
        <v/>
      </c>
      <c r="W1171" s="295"/>
      <c r="X1171" s="295"/>
      <c r="Y1171" s="295"/>
      <c r="Z1171" s="295"/>
      <c r="AA1171" s="310" t="str">
        <f>IFERROR(Tabla135[[#This Row],[Peso del control]]+Tabla135[[#This Row],[Peso de la implementación]],"")</f>
        <v/>
      </c>
      <c r="AB1171" s="310" t="str" cm="1">
        <f t="array" ref="AB1171">IFERROR(IF(Tabla135[[#This Row],[Registro diligenciado]]=TRUE,_xlfn.IFS(AND(Tabla135[[#This Row],[No. de Control]]=1,Tabla135[[#This Row],[Desplazamiento en la Matriz]]="Probabilidad"),D1171-(D1171*Tabla135[[#This Row],[Valor del control]]),AND(Tabla135[[#This Row],[No. de Control]]&gt;1,Tabla135[[#This Row],[Desplazamiento en la Matriz]]="Probabilidad"),AB1170-(AB1170*Tabla135[[#This Row],[Valor del control]]),AND(Tabla135[[#This Row],[No. de Control]]=1,Tabla135[[#This Row],[Desplazamiento en la Matriz]]="Impacto"),D1171,AND(Tabla135[[#This Row],[No. de Control]]&gt;1,Tabla135[[#This Row],[Desplazamiento en la Matriz]]="Impacto"),AB1170),""),"")</f>
        <v/>
      </c>
      <c r="AC1171" s="310" t="str" cm="1">
        <f t="array" ref="AC1171">IFERROR(IF(Tabla135[[#This Row],[Registro diligenciado]]=TRUE,_xlfn.IFS(AND(Tabla135[[#This Row],[No. de Control]]=1,Tabla135[[#This Row],[Desplazamiento en la Matriz]]="Impacto"),E1171-(E1171*Tabla135[[#This Row],[Valor del control]]),AND(Tabla135[[#This Row],[No. de Control]]&gt;1,Tabla135[[#This Row],[Desplazamiento en la Matriz]]="Impacto"),AC1170-(AC1170*Tabla135[[#This Row],[Valor del control]]),AND(Tabla135[[#This Row],[No. de Control]]=1,Tabla135[[#This Row],[Desplazamiento en la Matriz]]="Probabilidad"),E1171,AND(Tabla135[[#This Row],[No. de Control]]&gt;1,Tabla135[[#This Row],[Desplazamiento en la Matriz]]="Probabilidad"),AC1170),""),"")</f>
        <v/>
      </c>
      <c r="AD1171" s="310">
        <f>IFERROR(_xlfn.MINIFS(Tabla135[Probabilidad residual],Tabla135[Id Riesgo],Tabla135[[#This Row],[Id Riesgo]]),"")</f>
        <v>0</v>
      </c>
      <c r="AE1171" s="310">
        <f>IFERROR(_xlfn.MINIFS(Tabla135[Impacto residual],Tabla135[Id Riesgo],Tabla135[[#This Row],[Id Riesgo]]),"")</f>
        <v>0</v>
      </c>
      <c r="AF1171" s="310" t="str" cm="1">
        <f t="array" ref="AF11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1" s="310" t="str" cm="1">
        <f t="array" ref="AG11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1" s="213"/>
      <c r="AJ1171" s="801">
        <f>_xlfn.MINIFS(Tabla135[Probabilidad residual],Tabla135[Id Riesgo],Tabla135[[#This Row],[Id Riesgo]])</f>
        <v>0</v>
      </c>
      <c r="AK1171" s="801">
        <f>_xlfn.MINIFS(Tabla135[Impacto residual],Tabla135[Id Riesgo],Tabla135[[#This Row],[Id Riesgo]])</f>
        <v>0</v>
      </c>
      <c r="AL1171" s="801"/>
      <c r="AM1171" s="801"/>
      <c r="AN1171" s="213"/>
      <c r="AO1171" s="213"/>
      <c r="AP1171" s="213"/>
      <c r="AQ1171" s="213"/>
      <c r="AR1171" s="213"/>
      <c r="AS1171" s="213"/>
      <c r="AT1171" s="213"/>
      <c r="AU1171" s="213"/>
      <c r="AV1171" s="213"/>
      <c r="AW1171" s="213"/>
      <c r="AX1171" s="213"/>
      <c r="AY1171" s="213"/>
    </row>
    <row r="1172" spans="1:51" ht="14.6" x14ac:dyDescent="0.4">
      <c r="A1172" s="783" t="str">
        <f>Tabla135[[#This Row],[Id Riesgo]]</f>
        <v>RC117</v>
      </c>
      <c r="B1172" s="784" t="str">
        <f>Tabla135[[#This Row],[Riesgo]]</f>
        <v/>
      </c>
      <c r="C1172" s="776" t="b">
        <f>Tabla135[[#This Row],[Identificado en paso 1 y 2?]]</f>
        <v>0</v>
      </c>
      <c r="D1172" s="801" t="str">
        <f>_xlfn.XLOOKUP(Tabla135[[#This Row],[Id Riesgo]],Tabla13[Id Riesgo],Tabla13[Probabilidad],"",1)</f>
        <v/>
      </c>
      <c r="E1172" s="801" t="str">
        <f>IF(C1172=TRUE,_xlfn.XLOOKUP(Tabla135[[#This Row],[Id Riesgo]],Tabla13[Id Riesgo],Tabla13[Porcentaje Impacto],"",1),"")</f>
        <v/>
      </c>
      <c r="F1172" s="290" t="s">
        <v>708</v>
      </c>
      <c r="G1172" s="414" t="b">
        <f>_xlfn.XLOOKUP(F1172,Tabla13[Id Riesgo],Tabla13[Registro diligenciado],FALSE,1)</f>
        <v>0</v>
      </c>
      <c r="H1172" s="290" t="str">
        <f>IF(G1172,_xlfn.XLOOKUP(F1172,Tabla6[Id Riesgo],Tabla6[DESCRIPCIÓN DEL RIESGO],FALSE,1),"")</f>
        <v/>
      </c>
      <c r="I1172" s="327" t="str">
        <f>_xlfn.XLOOKUP(Tabla135[[#This Row],[Id Riesgo]],Tabla13[Id Riesgo],Tabla13[Probabilidad])</f>
        <v/>
      </c>
      <c r="J1172" s="327" t="str">
        <f>_xlfn.XLOOKUP(Tabla135[[#This Row],[Id Riesgo]],Tabla13[Id Riesgo],Tabla13[Porcentaje Impacto],"",1)</f>
        <v/>
      </c>
      <c r="K1172" s="311">
        <v>1</v>
      </c>
      <c r="L1172" s="314"/>
      <c r="M1172" s="314"/>
      <c r="N1172" s="314"/>
      <c r="O1172" s="295"/>
      <c r="P1172" s="314"/>
      <c r="Q1172" s="328" t="str">
        <f>_xlfn.TEXTJOIN(" ",TRUE,Tabla135[[#This Row],[Actividad - Acción ¿Qué?
Inicia con verbo]],Tabla135[[#This Row],[Complemento
(Observaciones o desviaciones)]])</f>
        <v/>
      </c>
      <c r="R1172" s="295"/>
      <c r="S1172" s="327" t="str">
        <f>_xlfn.XLOOKUP(Tabla135[[#This Row],[Tipo de control]],Tabla7[Tipo de control],Tabla7[Peso],"",1)</f>
        <v/>
      </c>
      <c r="T1172" s="290" t="str">
        <f>_xlfn.XLOOKUP(Tabla135[[#This Row],[Tipo de control]],Tabla7[Tipo de control],Tabla7[Afectación matriz],"",1)</f>
        <v/>
      </c>
      <c r="U1172" s="295"/>
      <c r="V1172" s="327" t="str">
        <f>_xlfn.XLOOKUP(Tabla135[[#This Row],[Implementación]],Tabla11[Implementación],Tabla11[Peso],"",1)</f>
        <v/>
      </c>
      <c r="W1172" s="295"/>
      <c r="X1172" s="295"/>
      <c r="Y1172" s="295"/>
      <c r="Z1172" s="295"/>
      <c r="AA1172" s="310" t="str">
        <f>IFERROR(Tabla135[[#This Row],[Peso del control]]+Tabla135[[#This Row],[Peso de la implementación]],"")</f>
        <v/>
      </c>
      <c r="AB1172" s="310" t="str" cm="1">
        <f t="array" ref="AB1172">IFERROR(IF(Tabla135[[#This Row],[Registro diligenciado]]=TRUE,_xlfn.IFS(AND(Tabla135[[#This Row],[No. de Control]]=1,Tabla135[[#This Row],[Desplazamiento en la Matriz]]="Probabilidad"),D1172-(D1172*Tabla135[[#This Row],[Valor del control]]),AND(Tabla135[[#This Row],[No. de Control]]&gt;1,Tabla135[[#This Row],[Desplazamiento en la Matriz]]="Probabilidad"),AB1171-(AB1171*Tabla135[[#This Row],[Valor del control]]),AND(Tabla135[[#This Row],[No. de Control]]=1,Tabla135[[#This Row],[Desplazamiento en la Matriz]]="Impacto"),D1172,AND(Tabla135[[#This Row],[No. de Control]]&gt;1,Tabla135[[#This Row],[Desplazamiento en la Matriz]]="Impacto"),AB1171),""),"")</f>
        <v/>
      </c>
      <c r="AC1172" s="310" t="str" cm="1">
        <f t="array" ref="AC1172">IFERROR(IF(Tabla135[[#This Row],[Registro diligenciado]]=TRUE,_xlfn.IFS(AND(Tabla135[[#This Row],[No. de Control]]=1,Tabla135[[#This Row],[Desplazamiento en la Matriz]]="Impacto"),E1172-(E1172*Tabla135[[#This Row],[Valor del control]]),AND(Tabla135[[#This Row],[No. de Control]]&gt;1,Tabla135[[#This Row],[Desplazamiento en la Matriz]]="Impacto"),AC1171-(AC1171*Tabla135[[#This Row],[Valor del control]]),AND(Tabla135[[#This Row],[No. de Control]]=1,Tabla135[[#This Row],[Desplazamiento en la Matriz]]="Probabilidad"),E1172,AND(Tabla135[[#This Row],[No. de Control]]&gt;1,Tabla135[[#This Row],[Desplazamiento en la Matriz]]="Probabilidad"),AC1171),""),"")</f>
        <v/>
      </c>
      <c r="AD1172" s="310">
        <f>IFERROR(_xlfn.MINIFS(Tabla135[Probabilidad residual],Tabla135[Id Riesgo],Tabla135[[#This Row],[Id Riesgo]]),"")</f>
        <v>0</v>
      </c>
      <c r="AE1172" s="310">
        <f>IFERROR(_xlfn.MINIFS(Tabla135[Impacto residual],Tabla135[Id Riesgo],Tabla135[[#This Row],[Id Riesgo]]),"")</f>
        <v>0</v>
      </c>
      <c r="AF1172" s="310" t="str" cm="1">
        <f t="array" ref="AF11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2" s="310" t="str" cm="1">
        <f t="array" ref="AG11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2" s="213"/>
      <c r="AJ1172" s="801">
        <f>_xlfn.MINIFS(Tabla135[Probabilidad residual],Tabla135[Id Riesgo],Tabla135[[#This Row],[Id Riesgo]])</f>
        <v>0</v>
      </c>
      <c r="AK1172" s="801">
        <f>_xlfn.MINIFS(Tabla135[Impacto residual],Tabla135[Id Riesgo],Tabla135[[#This Row],[Id Riesgo]])</f>
        <v>0</v>
      </c>
      <c r="AL1172" s="801" t="str" cm="1">
        <f t="array" ref="AL1172">IFERROR(_xlfn.IFS(AND(AJ1172&gt;=CONFIGURACIÓN!$BF$6,AJ1172&lt;=CONFIGURACIÓN!$BG$6),CONFIGURACIÓN!$BE$6,AND(AJ1172&gt;=CONFIGURACIÓN!$BF$7,AJ1172&lt;=CONFIGURACIÓN!$BG$7),CONFIGURACIÓN!$BE$7,AND(AJ1172&gt;=CONFIGURACIÓN!$BF$8,AJ1172&lt;=CONFIGURACIÓN!$BG$8),CONFIGURACIÓN!$BE$8,AND(AJ1172&gt;=CONFIGURACIÓN!$BF$9,AJ1172&lt;=CONFIGURACIÓN!$BG$9),CONFIGURACIÓN!$BE$9,AND(AJ1172&gt;=CONFIGURACIÓN!$BF$10,AJ1172&lt;=CONFIGURACIÓN!$BG$10),CONFIGURACIÓN!$BE$10),"")</f>
        <v/>
      </c>
      <c r="AM1172" s="801" t="str" cm="1">
        <f t="array" ref="AM1172">IFERROR(_xlfn.IFS(AND(AK1172&gt;=CONFIGURACIÓN!$BJ$6,AK1172&lt;=CONFIGURACIÓN!$BK$6),CONFIGURACIÓN!$BI$6,AND(AK1172&gt;=CONFIGURACIÓN!$BJ$7,AK1172&lt;=CONFIGURACIÓN!$BK$7),CONFIGURACIÓN!$BI$7,AND(AK1172&gt;=CONFIGURACIÓN!$BJ$8,AK1172&lt;=CONFIGURACIÓN!$BK$8),CONFIGURACIÓN!$BI$8,AND(AK1172&gt;=CONFIGURACIÓN!$BJ$9,AK1172&lt;=CONFIGURACIÓN!$BK$9),CONFIGURACIÓN!$BI$9,AND(AK1172&gt;=CONFIGURACIÓN!$BJ$10,AK1172&lt;=CONFIGURACIÓN!$BK$10),CONFIGURACIÓN!$BI$10),"")</f>
        <v/>
      </c>
      <c r="AN1172" s="213"/>
      <c r="AO1172" s="213"/>
      <c r="AP1172" s="213"/>
      <c r="AQ1172" s="213"/>
      <c r="AR1172" s="213"/>
      <c r="AS1172" s="213"/>
      <c r="AT1172" s="213"/>
      <c r="AU1172" s="213"/>
      <c r="AV1172" s="213"/>
      <c r="AW1172" s="213"/>
      <c r="AX1172" s="213"/>
      <c r="AY1172" s="213"/>
    </row>
    <row r="1173" spans="1:51" ht="14.6" x14ac:dyDescent="0.4">
      <c r="A1173" s="783" t="str">
        <f>Tabla135[[#This Row],[Id Riesgo]]</f>
        <v>RC117</v>
      </c>
      <c r="B1173" s="784" t="str">
        <f>Tabla135[[#This Row],[Riesgo]]</f>
        <v/>
      </c>
      <c r="C1173" s="776" t="b">
        <f>Tabla135[[#This Row],[Identificado en paso 1 y 2?]]</f>
        <v>0</v>
      </c>
      <c r="D1173" s="801" t="str">
        <f>_xlfn.XLOOKUP(Tabla135[[#This Row],[Id Riesgo]],Tabla13[Id Riesgo],Tabla13[Probabilidad],"",1)</f>
        <v/>
      </c>
      <c r="E1173" s="801" t="str">
        <f>IF(C1173=TRUE,_xlfn.XLOOKUP(Tabla135[[#This Row],[Id Riesgo]],Tabla13[Id Riesgo],Tabla13[Porcentaje Impacto],"",1),"")</f>
        <v/>
      </c>
      <c r="F1173" s="290" t="str">
        <f t="shared" ref="F1173:F1181" si="116">F1172</f>
        <v>RC117</v>
      </c>
      <c r="G1173" s="414" t="b">
        <f>_xlfn.XLOOKUP(F1173,Tabla13[Id Riesgo],Tabla13[Registro diligenciado],FALSE,1)</f>
        <v>0</v>
      </c>
      <c r="H1173" s="290" t="str">
        <f>IF(G1173,_xlfn.XLOOKUP(F1173,Tabla6[Id Riesgo],Tabla6[DESCRIPCIÓN DEL RIESGO],FALSE,1),"")</f>
        <v/>
      </c>
      <c r="I1173" s="327" t="str">
        <f>_xlfn.XLOOKUP(Tabla135[[#This Row],[Id Riesgo]],Tabla13[Id Riesgo],Tabla13[Probabilidad])</f>
        <v/>
      </c>
      <c r="J1173" s="327" t="str">
        <f>_xlfn.XLOOKUP(Tabla135[[#This Row],[Id Riesgo]],Tabla13[Id Riesgo],Tabla13[Porcentaje Impacto],"",1)</f>
        <v/>
      </c>
      <c r="K1173" s="311">
        <v>2</v>
      </c>
      <c r="L1173" s="314"/>
      <c r="M1173" s="314"/>
      <c r="N1173" s="314"/>
      <c r="O1173" s="295"/>
      <c r="P1173" s="314"/>
      <c r="Q1173" s="328" t="str">
        <f>_xlfn.TEXTJOIN(" ",TRUE,Tabla135[[#This Row],[Actividad - Acción ¿Qué?
Inicia con verbo]],Tabla135[[#This Row],[Complemento
(Observaciones o desviaciones)]])</f>
        <v/>
      </c>
      <c r="R1173" s="295"/>
      <c r="S1173" s="327" t="str">
        <f>_xlfn.XLOOKUP(Tabla135[[#This Row],[Tipo de control]],Tabla7[Tipo de control],Tabla7[Peso],"",1)</f>
        <v/>
      </c>
      <c r="T1173" s="290" t="str">
        <f>_xlfn.XLOOKUP(Tabla135[[#This Row],[Tipo de control]],Tabla7[Tipo de control],Tabla7[Afectación matriz],"",1)</f>
        <v/>
      </c>
      <c r="U1173" s="295"/>
      <c r="V1173" s="327" t="str">
        <f>_xlfn.XLOOKUP(Tabla135[[#This Row],[Implementación]],Tabla11[Implementación],Tabla11[Peso],"",1)</f>
        <v/>
      </c>
      <c r="W1173" s="295"/>
      <c r="X1173" s="295"/>
      <c r="Y1173" s="295"/>
      <c r="Z1173" s="295"/>
      <c r="AA1173" s="310" t="str">
        <f>IFERROR(Tabla135[[#This Row],[Peso del control]]+Tabla135[[#This Row],[Peso de la implementación]],"")</f>
        <v/>
      </c>
      <c r="AB1173" s="310" t="str" cm="1">
        <f t="array" ref="AB1173">IFERROR(IF(Tabla135[[#This Row],[Registro diligenciado]]=TRUE,_xlfn.IFS(AND(Tabla135[[#This Row],[No. de Control]]=1,Tabla135[[#This Row],[Desplazamiento en la Matriz]]="Probabilidad"),D1173-(D1173*Tabla135[[#This Row],[Valor del control]]),AND(Tabla135[[#This Row],[No. de Control]]&gt;1,Tabla135[[#This Row],[Desplazamiento en la Matriz]]="Probabilidad"),AB1172-(AB1172*Tabla135[[#This Row],[Valor del control]]),AND(Tabla135[[#This Row],[No. de Control]]=1,Tabla135[[#This Row],[Desplazamiento en la Matriz]]="Impacto"),D1173,AND(Tabla135[[#This Row],[No. de Control]]&gt;1,Tabla135[[#This Row],[Desplazamiento en la Matriz]]="Impacto"),AB1172),""),"")</f>
        <v/>
      </c>
      <c r="AC1173" s="310" t="str" cm="1">
        <f t="array" ref="AC1173">IFERROR(IF(Tabla135[[#This Row],[Registro diligenciado]]=TRUE,_xlfn.IFS(AND(Tabla135[[#This Row],[No. de Control]]=1,Tabla135[[#This Row],[Desplazamiento en la Matriz]]="Impacto"),E1173-(E1173*Tabla135[[#This Row],[Valor del control]]),AND(Tabla135[[#This Row],[No. de Control]]&gt;1,Tabla135[[#This Row],[Desplazamiento en la Matriz]]="Impacto"),AC1172-(AC1172*Tabla135[[#This Row],[Valor del control]]),AND(Tabla135[[#This Row],[No. de Control]]=1,Tabla135[[#This Row],[Desplazamiento en la Matriz]]="Probabilidad"),E1173,AND(Tabla135[[#This Row],[No. de Control]]&gt;1,Tabla135[[#This Row],[Desplazamiento en la Matriz]]="Probabilidad"),AC1172),""),"")</f>
        <v/>
      </c>
      <c r="AD1173" s="310">
        <f>IFERROR(_xlfn.MINIFS(Tabla135[Probabilidad residual],Tabla135[Id Riesgo],Tabla135[[#This Row],[Id Riesgo]]),"")</f>
        <v>0</v>
      </c>
      <c r="AE1173" s="310">
        <f>IFERROR(_xlfn.MINIFS(Tabla135[Impacto residual],Tabla135[Id Riesgo],Tabla135[[#This Row],[Id Riesgo]]),"")</f>
        <v>0</v>
      </c>
      <c r="AF1173" s="310" t="str" cm="1">
        <f t="array" ref="AF11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3" s="310" t="str" cm="1">
        <f t="array" ref="AG11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3" s="213"/>
      <c r="AJ1173" s="801">
        <f>_xlfn.MINIFS(Tabla135[Probabilidad residual],Tabla135[Id Riesgo],Tabla135[[#This Row],[Id Riesgo]])</f>
        <v>0</v>
      </c>
      <c r="AK1173" s="801">
        <f>_xlfn.MINIFS(Tabla135[Impacto residual],Tabla135[Id Riesgo],Tabla135[[#This Row],[Id Riesgo]])</f>
        <v>0</v>
      </c>
      <c r="AL1173" s="801"/>
      <c r="AM1173" s="801"/>
      <c r="AN1173" s="213"/>
      <c r="AO1173" s="213"/>
      <c r="AP1173" s="213"/>
      <c r="AQ1173" s="213"/>
      <c r="AR1173" s="213"/>
      <c r="AS1173" s="213"/>
      <c r="AT1173" s="213"/>
      <c r="AU1173" s="213"/>
      <c r="AV1173" s="213"/>
      <c r="AW1173" s="213"/>
      <c r="AX1173" s="213"/>
      <c r="AY1173" s="213"/>
    </row>
    <row r="1174" spans="1:51" ht="14.6" x14ac:dyDescent="0.4">
      <c r="A1174" s="783" t="str">
        <f>Tabla135[[#This Row],[Id Riesgo]]</f>
        <v>RC117</v>
      </c>
      <c r="B1174" s="784" t="str">
        <f>Tabla135[[#This Row],[Riesgo]]</f>
        <v/>
      </c>
      <c r="C1174" s="776" t="b">
        <f>Tabla135[[#This Row],[Identificado en paso 1 y 2?]]</f>
        <v>0</v>
      </c>
      <c r="D1174" s="801" t="str">
        <f>_xlfn.XLOOKUP(Tabla135[[#This Row],[Id Riesgo]],Tabla13[Id Riesgo],Tabla13[Probabilidad],"",1)</f>
        <v/>
      </c>
      <c r="E1174" s="801" t="str">
        <f>IF(C1174=TRUE,_xlfn.XLOOKUP(Tabla135[[#This Row],[Id Riesgo]],Tabla13[Id Riesgo],Tabla13[Porcentaje Impacto],"",1),"")</f>
        <v/>
      </c>
      <c r="F1174" s="290" t="str">
        <f t="shared" si="116"/>
        <v>RC117</v>
      </c>
      <c r="G1174" s="414" t="b">
        <f>_xlfn.XLOOKUP(F1174,Tabla13[Id Riesgo],Tabla13[Registro diligenciado],FALSE,1)</f>
        <v>0</v>
      </c>
      <c r="H1174" s="290" t="str">
        <f>IF(G1174,_xlfn.XLOOKUP(F1174,Tabla6[Id Riesgo],Tabla6[DESCRIPCIÓN DEL RIESGO],FALSE,1),"")</f>
        <v/>
      </c>
      <c r="I1174" s="327" t="str">
        <f>_xlfn.XLOOKUP(Tabla135[[#This Row],[Id Riesgo]],Tabla13[Id Riesgo],Tabla13[Probabilidad])</f>
        <v/>
      </c>
      <c r="J1174" s="327" t="str">
        <f>_xlfn.XLOOKUP(Tabla135[[#This Row],[Id Riesgo]],Tabla13[Id Riesgo],Tabla13[Porcentaje Impacto],"",1)</f>
        <v/>
      </c>
      <c r="K1174" s="311">
        <v>3</v>
      </c>
      <c r="L1174" s="314"/>
      <c r="M1174" s="314"/>
      <c r="N1174" s="314"/>
      <c r="O1174" s="295"/>
      <c r="P1174" s="314"/>
      <c r="Q1174" s="328" t="str">
        <f>_xlfn.TEXTJOIN(" ",TRUE,Tabla135[[#This Row],[Actividad - Acción ¿Qué?
Inicia con verbo]],Tabla135[[#This Row],[Complemento
(Observaciones o desviaciones)]])</f>
        <v/>
      </c>
      <c r="R1174" s="295"/>
      <c r="S1174" s="327" t="str">
        <f>_xlfn.XLOOKUP(Tabla135[[#This Row],[Tipo de control]],Tabla7[Tipo de control],Tabla7[Peso],"",1)</f>
        <v/>
      </c>
      <c r="T1174" s="290" t="str">
        <f>_xlfn.XLOOKUP(Tabla135[[#This Row],[Tipo de control]],Tabla7[Tipo de control],Tabla7[Afectación matriz],"",1)</f>
        <v/>
      </c>
      <c r="U1174" s="295"/>
      <c r="V1174" s="327" t="str">
        <f>_xlfn.XLOOKUP(Tabla135[[#This Row],[Implementación]],Tabla11[Implementación],Tabla11[Peso],"",1)</f>
        <v/>
      </c>
      <c r="W1174" s="295"/>
      <c r="X1174" s="295"/>
      <c r="Y1174" s="295"/>
      <c r="Z1174" s="295"/>
      <c r="AA1174" s="310" t="str">
        <f>IFERROR(Tabla135[[#This Row],[Peso del control]]+Tabla135[[#This Row],[Peso de la implementación]],"")</f>
        <v/>
      </c>
      <c r="AB1174" s="310" t="str" cm="1">
        <f t="array" ref="AB1174">IFERROR(IF(Tabla135[[#This Row],[Registro diligenciado]]=TRUE,_xlfn.IFS(AND(Tabla135[[#This Row],[No. de Control]]=1,Tabla135[[#This Row],[Desplazamiento en la Matriz]]="Probabilidad"),D1174-(D1174*Tabla135[[#This Row],[Valor del control]]),AND(Tabla135[[#This Row],[No. de Control]]&gt;1,Tabla135[[#This Row],[Desplazamiento en la Matriz]]="Probabilidad"),AB1173-(AB1173*Tabla135[[#This Row],[Valor del control]]),AND(Tabla135[[#This Row],[No. de Control]]=1,Tabla135[[#This Row],[Desplazamiento en la Matriz]]="Impacto"),D1174,AND(Tabla135[[#This Row],[No. de Control]]&gt;1,Tabla135[[#This Row],[Desplazamiento en la Matriz]]="Impacto"),AB1173),""),"")</f>
        <v/>
      </c>
      <c r="AC1174" s="310" t="str" cm="1">
        <f t="array" ref="AC1174">IFERROR(IF(Tabla135[[#This Row],[Registro diligenciado]]=TRUE,_xlfn.IFS(AND(Tabla135[[#This Row],[No. de Control]]=1,Tabla135[[#This Row],[Desplazamiento en la Matriz]]="Impacto"),E1174-(E1174*Tabla135[[#This Row],[Valor del control]]),AND(Tabla135[[#This Row],[No. de Control]]&gt;1,Tabla135[[#This Row],[Desplazamiento en la Matriz]]="Impacto"),AC1173-(AC1173*Tabla135[[#This Row],[Valor del control]]),AND(Tabla135[[#This Row],[No. de Control]]=1,Tabla135[[#This Row],[Desplazamiento en la Matriz]]="Probabilidad"),E1174,AND(Tabla135[[#This Row],[No. de Control]]&gt;1,Tabla135[[#This Row],[Desplazamiento en la Matriz]]="Probabilidad"),AC1173),""),"")</f>
        <v/>
      </c>
      <c r="AD1174" s="310">
        <f>IFERROR(_xlfn.MINIFS(Tabla135[Probabilidad residual],Tabla135[Id Riesgo],Tabla135[[#This Row],[Id Riesgo]]),"")</f>
        <v>0</v>
      </c>
      <c r="AE1174" s="310">
        <f>IFERROR(_xlfn.MINIFS(Tabla135[Impacto residual],Tabla135[Id Riesgo],Tabla135[[#This Row],[Id Riesgo]]),"")</f>
        <v>0</v>
      </c>
      <c r="AF1174" s="310" t="str" cm="1">
        <f t="array" ref="AF11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4" s="310" t="str" cm="1">
        <f t="array" ref="AG11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4" s="213"/>
      <c r="AJ1174" s="801">
        <f>_xlfn.MINIFS(Tabla135[Probabilidad residual],Tabla135[Id Riesgo],Tabla135[[#This Row],[Id Riesgo]])</f>
        <v>0</v>
      </c>
      <c r="AK1174" s="801">
        <f>_xlfn.MINIFS(Tabla135[Impacto residual],Tabla135[Id Riesgo],Tabla135[[#This Row],[Id Riesgo]])</f>
        <v>0</v>
      </c>
      <c r="AL1174" s="801"/>
      <c r="AM1174" s="801"/>
      <c r="AN1174" s="213"/>
      <c r="AO1174" s="213"/>
      <c r="AP1174" s="213"/>
      <c r="AQ1174" s="213"/>
      <c r="AR1174" s="213"/>
      <c r="AS1174" s="213"/>
      <c r="AT1174" s="213"/>
      <c r="AU1174" s="213"/>
      <c r="AV1174" s="213"/>
      <c r="AW1174" s="213"/>
      <c r="AX1174" s="213"/>
      <c r="AY1174" s="213"/>
    </row>
    <row r="1175" spans="1:51" ht="14.6" x14ac:dyDescent="0.4">
      <c r="A1175" s="783" t="str">
        <f>Tabla135[[#This Row],[Id Riesgo]]</f>
        <v>RC117</v>
      </c>
      <c r="B1175" s="784" t="str">
        <f>Tabla135[[#This Row],[Riesgo]]</f>
        <v/>
      </c>
      <c r="C1175" s="776" t="b">
        <f>Tabla135[[#This Row],[Identificado en paso 1 y 2?]]</f>
        <v>0</v>
      </c>
      <c r="D1175" s="801" t="str">
        <f>_xlfn.XLOOKUP(Tabla135[[#This Row],[Id Riesgo]],Tabla13[Id Riesgo],Tabla13[Probabilidad],"",1)</f>
        <v/>
      </c>
      <c r="E1175" s="801" t="str">
        <f>IF(C1175=TRUE,_xlfn.XLOOKUP(Tabla135[[#This Row],[Id Riesgo]],Tabla13[Id Riesgo],Tabla13[Porcentaje Impacto],"",1),"")</f>
        <v/>
      </c>
      <c r="F1175" s="290" t="str">
        <f t="shared" si="116"/>
        <v>RC117</v>
      </c>
      <c r="G1175" s="414" t="b">
        <f>_xlfn.XLOOKUP(F1175,Tabla13[Id Riesgo],Tabla13[Registro diligenciado],FALSE,1)</f>
        <v>0</v>
      </c>
      <c r="H1175" s="290" t="str">
        <f>IF(G1175,_xlfn.XLOOKUP(F1175,Tabla6[Id Riesgo],Tabla6[DESCRIPCIÓN DEL RIESGO],FALSE,1),"")</f>
        <v/>
      </c>
      <c r="I1175" s="327" t="str">
        <f>_xlfn.XLOOKUP(Tabla135[[#This Row],[Id Riesgo]],Tabla13[Id Riesgo],Tabla13[Probabilidad])</f>
        <v/>
      </c>
      <c r="J1175" s="327" t="str">
        <f>_xlfn.XLOOKUP(Tabla135[[#This Row],[Id Riesgo]],Tabla13[Id Riesgo],Tabla13[Porcentaje Impacto],"",1)</f>
        <v/>
      </c>
      <c r="K1175" s="311">
        <v>4</v>
      </c>
      <c r="L1175" s="314"/>
      <c r="M1175" s="314"/>
      <c r="N1175" s="314"/>
      <c r="O1175" s="295"/>
      <c r="P1175" s="314"/>
      <c r="Q1175" s="328" t="str">
        <f>_xlfn.TEXTJOIN(" ",TRUE,Tabla135[[#This Row],[Actividad - Acción ¿Qué?
Inicia con verbo]],Tabla135[[#This Row],[Complemento
(Observaciones o desviaciones)]])</f>
        <v/>
      </c>
      <c r="R1175" s="295"/>
      <c r="S1175" s="327" t="str">
        <f>_xlfn.XLOOKUP(Tabla135[[#This Row],[Tipo de control]],Tabla7[Tipo de control],Tabla7[Peso],"",1)</f>
        <v/>
      </c>
      <c r="T1175" s="290" t="str">
        <f>_xlfn.XLOOKUP(Tabla135[[#This Row],[Tipo de control]],Tabla7[Tipo de control],Tabla7[Afectación matriz],"",1)</f>
        <v/>
      </c>
      <c r="U1175" s="295"/>
      <c r="V1175" s="327" t="str">
        <f>_xlfn.XLOOKUP(Tabla135[[#This Row],[Implementación]],Tabla11[Implementación],Tabla11[Peso],"",1)</f>
        <v/>
      </c>
      <c r="W1175" s="295"/>
      <c r="X1175" s="295"/>
      <c r="Y1175" s="295"/>
      <c r="Z1175" s="295"/>
      <c r="AA1175" s="310" t="str">
        <f>IFERROR(Tabla135[[#This Row],[Peso del control]]+Tabla135[[#This Row],[Peso de la implementación]],"")</f>
        <v/>
      </c>
      <c r="AB1175" s="310" t="str" cm="1">
        <f t="array" ref="AB1175">IFERROR(IF(Tabla135[[#This Row],[Registro diligenciado]]=TRUE,_xlfn.IFS(AND(Tabla135[[#This Row],[No. de Control]]=1,Tabla135[[#This Row],[Desplazamiento en la Matriz]]="Probabilidad"),D1175-(D1175*Tabla135[[#This Row],[Valor del control]]),AND(Tabla135[[#This Row],[No. de Control]]&gt;1,Tabla135[[#This Row],[Desplazamiento en la Matriz]]="Probabilidad"),AB1174-(AB1174*Tabla135[[#This Row],[Valor del control]]),AND(Tabla135[[#This Row],[No. de Control]]=1,Tabla135[[#This Row],[Desplazamiento en la Matriz]]="Impacto"),D1175,AND(Tabla135[[#This Row],[No. de Control]]&gt;1,Tabla135[[#This Row],[Desplazamiento en la Matriz]]="Impacto"),AB1174),""),"")</f>
        <v/>
      </c>
      <c r="AC1175" s="310" t="str" cm="1">
        <f t="array" ref="AC1175">IFERROR(IF(Tabla135[[#This Row],[Registro diligenciado]]=TRUE,_xlfn.IFS(AND(Tabla135[[#This Row],[No. de Control]]=1,Tabla135[[#This Row],[Desplazamiento en la Matriz]]="Impacto"),E1175-(E1175*Tabla135[[#This Row],[Valor del control]]),AND(Tabla135[[#This Row],[No. de Control]]&gt;1,Tabla135[[#This Row],[Desplazamiento en la Matriz]]="Impacto"),AC1174-(AC1174*Tabla135[[#This Row],[Valor del control]]),AND(Tabla135[[#This Row],[No. de Control]]=1,Tabla135[[#This Row],[Desplazamiento en la Matriz]]="Probabilidad"),E1175,AND(Tabla135[[#This Row],[No. de Control]]&gt;1,Tabla135[[#This Row],[Desplazamiento en la Matriz]]="Probabilidad"),AC1174),""),"")</f>
        <v/>
      </c>
      <c r="AD1175" s="310">
        <f>IFERROR(_xlfn.MINIFS(Tabla135[Probabilidad residual],Tabla135[Id Riesgo],Tabla135[[#This Row],[Id Riesgo]]),"")</f>
        <v>0</v>
      </c>
      <c r="AE1175" s="310">
        <f>IFERROR(_xlfn.MINIFS(Tabla135[Impacto residual],Tabla135[Id Riesgo],Tabla135[[#This Row],[Id Riesgo]]),"")</f>
        <v>0</v>
      </c>
      <c r="AF1175" s="310" t="str" cm="1">
        <f t="array" ref="AF11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5" s="310" t="str" cm="1">
        <f t="array" ref="AG11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5" s="213"/>
      <c r="AJ1175" s="801">
        <f>_xlfn.MINIFS(Tabla135[Probabilidad residual],Tabla135[Id Riesgo],Tabla135[[#This Row],[Id Riesgo]])</f>
        <v>0</v>
      </c>
      <c r="AK1175" s="801">
        <f>_xlfn.MINIFS(Tabla135[Impacto residual],Tabla135[Id Riesgo],Tabla135[[#This Row],[Id Riesgo]])</f>
        <v>0</v>
      </c>
      <c r="AL1175" s="801"/>
      <c r="AM1175" s="801"/>
      <c r="AN1175" s="213"/>
      <c r="AO1175" s="213"/>
      <c r="AP1175" s="213"/>
      <c r="AQ1175" s="213"/>
      <c r="AR1175" s="213"/>
      <c r="AS1175" s="213"/>
      <c r="AT1175" s="213"/>
      <c r="AU1175" s="213"/>
      <c r="AV1175" s="213"/>
      <c r="AW1175" s="213"/>
      <c r="AX1175" s="213"/>
      <c r="AY1175" s="213"/>
    </row>
    <row r="1176" spans="1:51" ht="14.6" x14ac:dyDescent="0.4">
      <c r="A1176" s="783" t="str">
        <f>Tabla135[[#This Row],[Id Riesgo]]</f>
        <v>RC117</v>
      </c>
      <c r="B1176" s="784" t="str">
        <f>Tabla135[[#This Row],[Riesgo]]</f>
        <v/>
      </c>
      <c r="C1176" s="776" t="b">
        <f>Tabla135[[#This Row],[Identificado en paso 1 y 2?]]</f>
        <v>0</v>
      </c>
      <c r="D1176" s="801" t="str">
        <f>_xlfn.XLOOKUP(Tabla135[[#This Row],[Id Riesgo]],Tabla13[Id Riesgo],Tabla13[Probabilidad],"",1)</f>
        <v/>
      </c>
      <c r="E1176" s="801" t="str">
        <f>IF(C1176=TRUE,_xlfn.XLOOKUP(Tabla135[[#This Row],[Id Riesgo]],Tabla13[Id Riesgo],Tabla13[Porcentaje Impacto],"",1),"")</f>
        <v/>
      </c>
      <c r="F1176" s="290" t="str">
        <f t="shared" si="116"/>
        <v>RC117</v>
      </c>
      <c r="G1176" s="414" t="b">
        <f>_xlfn.XLOOKUP(F1176,Tabla13[Id Riesgo],Tabla13[Registro diligenciado],FALSE,1)</f>
        <v>0</v>
      </c>
      <c r="H1176" s="290" t="str">
        <f>IF(G1176,_xlfn.XLOOKUP(F1176,Tabla6[Id Riesgo],Tabla6[DESCRIPCIÓN DEL RIESGO],FALSE,1),"")</f>
        <v/>
      </c>
      <c r="I1176" s="327" t="str">
        <f>_xlfn.XLOOKUP(Tabla135[[#This Row],[Id Riesgo]],Tabla13[Id Riesgo],Tabla13[Probabilidad])</f>
        <v/>
      </c>
      <c r="J1176" s="327" t="str">
        <f>_xlfn.XLOOKUP(Tabla135[[#This Row],[Id Riesgo]],Tabla13[Id Riesgo],Tabla13[Porcentaje Impacto],"",1)</f>
        <v/>
      </c>
      <c r="K1176" s="311">
        <v>5</v>
      </c>
      <c r="L1176" s="314"/>
      <c r="M1176" s="314"/>
      <c r="N1176" s="314"/>
      <c r="O1176" s="295"/>
      <c r="P1176" s="314"/>
      <c r="Q1176" s="328" t="str">
        <f>_xlfn.TEXTJOIN(" ",TRUE,Tabla135[[#This Row],[Actividad - Acción ¿Qué?
Inicia con verbo]],Tabla135[[#This Row],[Complemento
(Observaciones o desviaciones)]])</f>
        <v/>
      </c>
      <c r="R1176" s="295"/>
      <c r="S1176" s="327" t="str">
        <f>_xlfn.XLOOKUP(Tabla135[[#This Row],[Tipo de control]],Tabla7[Tipo de control],Tabla7[Peso],"",1)</f>
        <v/>
      </c>
      <c r="T1176" s="290" t="str">
        <f>_xlfn.XLOOKUP(Tabla135[[#This Row],[Tipo de control]],Tabla7[Tipo de control],Tabla7[Afectación matriz],"",1)</f>
        <v/>
      </c>
      <c r="U1176" s="295"/>
      <c r="V1176" s="327" t="str">
        <f>_xlfn.XLOOKUP(Tabla135[[#This Row],[Implementación]],Tabla11[Implementación],Tabla11[Peso],"",1)</f>
        <v/>
      </c>
      <c r="W1176" s="295"/>
      <c r="X1176" s="295"/>
      <c r="Y1176" s="295"/>
      <c r="Z1176" s="295"/>
      <c r="AA1176" s="310" t="str">
        <f>IFERROR(Tabla135[[#This Row],[Peso del control]]+Tabla135[[#This Row],[Peso de la implementación]],"")</f>
        <v/>
      </c>
      <c r="AB1176" s="310" t="str" cm="1">
        <f t="array" ref="AB1176">IFERROR(IF(Tabla135[[#This Row],[Registro diligenciado]]=TRUE,_xlfn.IFS(AND(Tabla135[[#This Row],[No. de Control]]=1,Tabla135[[#This Row],[Desplazamiento en la Matriz]]="Probabilidad"),D1176-(D1176*Tabla135[[#This Row],[Valor del control]]),AND(Tabla135[[#This Row],[No. de Control]]&gt;1,Tabla135[[#This Row],[Desplazamiento en la Matriz]]="Probabilidad"),AB1175-(AB1175*Tabla135[[#This Row],[Valor del control]]),AND(Tabla135[[#This Row],[No. de Control]]=1,Tabla135[[#This Row],[Desplazamiento en la Matriz]]="Impacto"),D1176,AND(Tabla135[[#This Row],[No. de Control]]&gt;1,Tabla135[[#This Row],[Desplazamiento en la Matriz]]="Impacto"),AB1175),""),"")</f>
        <v/>
      </c>
      <c r="AC1176" s="310" t="str" cm="1">
        <f t="array" ref="AC1176">IFERROR(IF(Tabla135[[#This Row],[Registro diligenciado]]=TRUE,_xlfn.IFS(AND(Tabla135[[#This Row],[No. de Control]]=1,Tabla135[[#This Row],[Desplazamiento en la Matriz]]="Impacto"),E1176-(E1176*Tabla135[[#This Row],[Valor del control]]),AND(Tabla135[[#This Row],[No. de Control]]&gt;1,Tabla135[[#This Row],[Desplazamiento en la Matriz]]="Impacto"),AC1175-(AC1175*Tabla135[[#This Row],[Valor del control]]),AND(Tabla135[[#This Row],[No. de Control]]=1,Tabla135[[#This Row],[Desplazamiento en la Matriz]]="Probabilidad"),E1176,AND(Tabla135[[#This Row],[No. de Control]]&gt;1,Tabla135[[#This Row],[Desplazamiento en la Matriz]]="Probabilidad"),AC1175),""),"")</f>
        <v/>
      </c>
      <c r="AD1176" s="310">
        <f>IFERROR(_xlfn.MINIFS(Tabla135[Probabilidad residual],Tabla135[Id Riesgo],Tabla135[[#This Row],[Id Riesgo]]),"")</f>
        <v>0</v>
      </c>
      <c r="AE1176" s="310">
        <f>IFERROR(_xlfn.MINIFS(Tabla135[Impacto residual],Tabla135[Id Riesgo],Tabla135[[#This Row],[Id Riesgo]]),"")</f>
        <v>0</v>
      </c>
      <c r="AF1176" s="310" t="str" cm="1">
        <f t="array" ref="AF11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6" s="310" t="str" cm="1">
        <f t="array" ref="AG11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6" s="213"/>
      <c r="AJ1176" s="801">
        <f>_xlfn.MINIFS(Tabla135[Probabilidad residual],Tabla135[Id Riesgo],Tabla135[[#This Row],[Id Riesgo]])</f>
        <v>0</v>
      </c>
      <c r="AK1176" s="801">
        <f>_xlfn.MINIFS(Tabla135[Impacto residual],Tabla135[Id Riesgo],Tabla135[[#This Row],[Id Riesgo]])</f>
        <v>0</v>
      </c>
      <c r="AL1176" s="801"/>
      <c r="AM1176" s="801"/>
      <c r="AN1176" s="213"/>
      <c r="AO1176" s="213"/>
      <c r="AP1176" s="213"/>
      <c r="AQ1176" s="213"/>
      <c r="AR1176" s="213"/>
      <c r="AS1176" s="213"/>
      <c r="AT1176" s="213"/>
      <c r="AU1176" s="213"/>
      <c r="AV1176" s="213"/>
      <c r="AW1176" s="213"/>
      <c r="AX1176" s="213"/>
      <c r="AY1176" s="213"/>
    </row>
    <row r="1177" spans="1:51" ht="14.6" x14ac:dyDescent="0.4">
      <c r="A1177" s="783" t="str">
        <f>Tabla135[[#This Row],[Id Riesgo]]</f>
        <v>RC117</v>
      </c>
      <c r="B1177" s="784" t="str">
        <f>Tabla135[[#This Row],[Riesgo]]</f>
        <v/>
      </c>
      <c r="C1177" s="776" t="b">
        <f>Tabla135[[#This Row],[Identificado en paso 1 y 2?]]</f>
        <v>0</v>
      </c>
      <c r="D1177" s="801" t="str">
        <f>_xlfn.XLOOKUP(Tabla135[[#This Row],[Id Riesgo]],Tabla13[Id Riesgo],Tabla13[Probabilidad],"",1)</f>
        <v/>
      </c>
      <c r="E1177" s="801" t="str">
        <f>IF(C1177=TRUE,_xlfn.XLOOKUP(Tabla135[[#This Row],[Id Riesgo]],Tabla13[Id Riesgo],Tabla13[Porcentaje Impacto],"",1),"")</f>
        <v/>
      </c>
      <c r="F1177" s="290" t="str">
        <f t="shared" si="116"/>
        <v>RC117</v>
      </c>
      <c r="G1177" s="414" t="b">
        <f>_xlfn.XLOOKUP(F1177,Tabla13[Id Riesgo],Tabla13[Registro diligenciado],FALSE,1)</f>
        <v>0</v>
      </c>
      <c r="H1177" s="290" t="str">
        <f>IF(G1177,_xlfn.XLOOKUP(F1177,Tabla6[Id Riesgo],Tabla6[DESCRIPCIÓN DEL RIESGO],FALSE,1),"")</f>
        <v/>
      </c>
      <c r="I1177" s="327" t="str">
        <f>_xlfn.XLOOKUP(Tabla135[[#This Row],[Id Riesgo]],Tabla13[Id Riesgo],Tabla13[Probabilidad])</f>
        <v/>
      </c>
      <c r="J1177" s="327" t="str">
        <f>_xlfn.XLOOKUP(Tabla135[[#This Row],[Id Riesgo]],Tabla13[Id Riesgo],Tabla13[Porcentaje Impacto],"",1)</f>
        <v/>
      </c>
      <c r="K1177" s="311">
        <v>6</v>
      </c>
      <c r="L1177" s="314"/>
      <c r="M1177" s="314"/>
      <c r="N1177" s="314"/>
      <c r="O1177" s="295"/>
      <c r="P1177" s="314"/>
      <c r="Q1177" s="328" t="str">
        <f>_xlfn.TEXTJOIN(" ",TRUE,Tabla135[[#This Row],[Actividad - Acción ¿Qué?
Inicia con verbo]],Tabla135[[#This Row],[Complemento
(Observaciones o desviaciones)]])</f>
        <v/>
      </c>
      <c r="R1177" s="295"/>
      <c r="S1177" s="327" t="str">
        <f>_xlfn.XLOOKUP(Tabla135[[#This Row],[Tipo de control]],Tabla7[Tipo de control],Tabla7[Peso],"",1)</f>
        <v/>
      </c>
      <c r="T1177" s="290" t="str">
        <f>_xlfn.XLOOKUP(Tabla135[[#This Row],[Tipo de control]],Tabla7[Tipo de control],Tabla7[Afectación matriz],"",1)</f>
        <v/>
      </c>
      <c r="U1177" s="295"/>
      <c r="V1177" s="327" t="str">
        <f>_xlfn.XLOOKUP(Tabla135[[#This Row],[Implementación]],Tabla11[Implementación],Tabla11[Peso],"",1)</f>
        <v/>
      </c>
      <c r="W1177" s="295"/>
      <c r="X1177" s="295"/>
      <c r="Y1177" s="295"/>
      <c r="Z1177" s="295"/>
      <c r="AA1177" s="310" t="str">
        <f>IFERROR(Tabla135[[#This Row],[Peso del control]]+Tabla135[[#This Row],[Peso de la implementación]],"")</f>
        <v/>
      </c>
      <c r="AB1177" s="310" t="str" cm="1">
        <f t="array" ref="AB1177">IFERROR(IF(Tabla135[[#This Row],[Registro diligenciado]]=TRUE,_xlfn.IFS(AND(Tabla135[[#This Row],[No. de Control]]=1,Tabla135[[#This Row],[Desplazamiento en la Matriz]]="Probabilidad"),D1177-(D1177*Tabla135[[#This Row],[Valor del control]]),AND(Tabla135[[#This Row],[No. de Control]]&gt;1,Tabla135[[#This Row],[Desplazamiento en la Matriz]]="Probabilidad"),AB1176-(AB1176*Tabla135[[#This Row],[Valor del control]]),AND(Tabla135[[#This Row],[No. de Control]]=1,Tabla135[[#This Row],[Desplazamiento en la Matriz]]="Impacto"),D1177,AND(Tabla135[[#This Row],[No. de Control]]&gt;1,Tabla135[[#This Row],[Desplazamiento en la Matriz]]="Impacto"),AB1176),""),"")</f>
        <v/>
      </c>
      <c r="AC1177" s="310" t="str" cm="1">
        <f t="array" ref="AC1177">IFERROR(IF(Tabla135[[#This Row],[Registro diligenciado]]=TRUE,_xlfn.IFS(AND(Tabla135[[#This Row],[No. de Control]]=1,Tabla135[[#This Row],[Desplazamiento en la Matriz]]="Impacto"),E1177-(E1177*Tabla135[[#This Row],[Valor del control]]),AND(Tabla135[[#This Row],[No. de Control]]&gt;1,Tabla135[[#This Row],[Desplazamiento en la Matriz]]="Impacto"),AC1176-(AC1176*Tabla135[[#This Row],[Valor del control]]),AND(Tabla135[[#This Row],[No. de Control]]=1,Tabla135[[#This Row],[Desplazamiento en la Matriz]]="Probabilidad"),E1177,AND(Tabla135[[#This Row],[No. de Control]]&gt;1,Tabla135[[#This Row],[Desplazamiento en la Matriz]]="Probabilidad"),AC1176),""),"")</f>
        <v/>
      </c>
      <c r="AD1177" s="310">
        <f>IFERROR(_xlfn.MINIFS(Tabla135[Probabilidad residual],Tabla135[Id Riesgo],Tabla135[[#This Row],[Id Riesgo]]),"")</f>
        <v>0</v>
      </c>
      <c r="AE1177" s="310">
        <f>IFERROR(_xlfn.MINIFS(Tabla135[Impacto residual],Tabla135[Id Riesgo],Tabla135[[#This Row],[Id Riesgo]]),"")</f>
        <v>0</v>
      </c>
      <c r="AF1177" s="310" t="str" cm="1">
        <f t="array" ref="AF11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7" s="310" t="str" cm="1">
        <f t="array" ref="AG11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7" s="213"/>
      <c r="AJ1177" s="801">
        <f>_xlfn.MINIFS(Tabla135[Probabilidad residual],Tabla135[Id Riesgo],Tabla135[[#This Row],[Id Riesgo]])</f>
        <v>0</v>
      </c>
      <c r="AK1177" s="801">
        <f>_xlfn.MINIFS(Tabla135[Impacto residual],Tabla135[Id Riesgo],Tabla135[[#This Row],[Id Riesgo]])</f>
        <v>0</v>
      </c>
      <c r="AL1177" s="801"/>
      <c r="AM1177" s="801"/>
      <c r="AN1177" s="213"/>
      <c r="AO1177" s="213"/>
      <c r="AP1177" s="213"/>
      <c r="AQ1177" s="213"/>
      <c r="AR1177" s="213"/>
      <c r="AS1177" s="213"/>
      <c r="AT1177" s="213"/>
      <c r="AU1177" s="213"/>
      <c r="AV1177" s="213"/>
      <c r="AW1177" s="213"/>
      <c r="AX1177" s="213"/>
      <c r="AY1177" s="213"/>
    </row>
    <row r="1178" spans="1:51" ht="14.6" x14ac:dyDescent="0.4">
      <c r="A1178" s="783" t="str">
        <f>Tabla135[[#This Row],[Id Riesgo]]</f>
        <v>RC117</v>
      </c>
      <c r="B1178" s="784" t="str">
        <f>Tabla135[[#This Row],[Riesgo]]</f>
        <v/>
      </c>
      <c r="C1178" s="776" t="b">
        <f>Tabla135[[#This Row],[Identificado en paso 1 y 2?]]</f>
        <v>0</v>
      </c>
      <c r="D1178" s="801" t="str">
        <f>_xlfn.XLOOKUP(Tabla135[[#This Row],[Id Riesgo]],Tabla13[Id Riesgo],Tabla13[Probabilidad],"",1)</f>
        <v/>
      </c>
      <c r="E1178" s="801" t="str">
        <f>IF(C1178=TRUE,_xlfn.XLOOKUP(Tabla135[[#This Row],[Id Riesgo]],Tabla13[Id Riesgo],Tabla13[Porcentaje Impacto],"",1),"")</f>
        <v/>
      </c>
      <c r="F1178" s="290" t="str">
        <f t="shared" si="116"/>
        <v>RC117</v>
      </c>
      <c r="G1178" s="414" t="b">
        <f>_xlfn.XLOOKUP(F1178,Tabla13[Id Riesgo],Tabla13[Registro diligenciado],FALSE,1)</f>
        <v>0</v>
      </c>
      <c r="H1178" s="290" t="str">
        <f>IF(G1178,_xlfn.XLOOKUP(F1178,Tabla6[Id Riesgo],Tabla6[DESCRIPCIÓN DEL RIESGO],FALSE,1),"")</f>
        <v/>
      </c>
      <c r="I1178" s="327" t="str">
        <f>_xlfn.XLOOKUP(Tabla135[[#This Row],[Id Riesgo]],Tabla13[Id Riesgo],Tabla13[Probabilidad])</f>
        <v/>
      </c>
      <c r="J1178" s="327" t="str">
        <f>_xlfn.XLOOKUP(Tabla135[[#This Row],[Id Riesgo]],Tabla13[Id Riesgo],Tabla13[Porcentaje Impacto],"",1)</f>
        <v/>
      </c>
      <c r="K1178" s="311">
        <v>7</v>
      </c>
      <c r="L1178" s="314"/>
      <c r="M1178" s="314"/>
      <c r="N1178" s="314"/>
      <c r="O1178" s="295"/>
      <c r="P1178" s="314"/>
      <c r="Q1178" s="328" t="str">
        <f>_xlfn.TEXTJOIN(" ",TRUE,Tabla135[[#This Row],[Actividad - Acción ¿Qué?
Inicia con verbo]],Tabla135[[#This Row],[Complemento
(Observaciones o desviaciones)]])</f>
        <v/>
      </c>
      <c r="R1178" s="295"/>
      <c r="S1178" s="327" t="str">
        <f>_xlfn.XLOOKUP(Tabla135[[#This Row],[Tipo de control]],Tabla7[Tipo de control],Tabla7[Peso],"",1)</f>
        <v/>
      </c>
      <c r="T1178" s="290" t="str">
        <f>_xlfn.XLOOKUP(Tabla135[[#This Row],[Tipo de control]],Tabla7[Tipo de control],Tabla7[Afectación matriz],"",1)</f>
        <v/>
      </c>
      <c r="U1178" s="295"/>
      <c r="V1178" s="327" t="str">
        <f>_xlfn.XLOOKUP(Tabla135[[#This Row],[Implementación]],Tabla11[Implementación],Tabla11[Peso],"",1)</f>
        <v/>
      </c>
      <c r="W1178" s="295"/>
      <c r="X1178" s="295"/>
      <c r="Y1178" s="295"/>
      <c r="Z1178" s="295"/>
      <c r="AA1178" s="310" t="str">
        <f>IFERROR(Tabla135[[#This Row],[Peso del control]]+Tabla135[[#This Row],[Peso de la implementación]],"")</f>
        <v/>
      </c>
      <c r="AB1178" s="310" t="str" cm="1">
        <f t="array" ref="AB1178">IFERROR(IF(Tabla135[[#This Row],[Registro diligenciado]]=TRUE,_xlfn.IFS(AND(Tabla135[[#This Row],[No. de Control]]=1,Tabla135[[#This Row],[Desplazamiento en la Matriz]]="Probabilidad"),D1178-(D1178*Tabla135[[#This Row],[Valor del control]]),AND(Tabla135[[#This Row],[No. de Control]]&gt;1,Tabla135[[#This Row],[Desplazamiento en la Matriz]]="Probabilidad"),AB1177-(AB1177*Tabla135[[#This Row],[Valor del control]]),AND(Tabla135[[#This Row],[No. de Control]]=1,Tabla135[[#This Row],[Desplazamiento en la Matriz]]="Impacto"),D1178,AND(Tabla135[[#This Row],[No. de Control]]&gt;1,Tabla135[[#This Row],[Desplazamiento en la Matriz]]="Impacto"),AB1177),""),"")</f>
        <v/>
      </c>
      <c r="AC1178" s="310" t="str" cm="1">
        <f t="array" ref="AC1178">IFERROR(IF(Tabla135[[#This Row],[Registro diligenciado]]=TRUE,_xlfn.IFS(AND(Tabla135[[#This Row],[No. de Control]]=1,Tabla135[[#This Row],[Desplazamiento en la Matriz]]="Impacto"),E1178-(E1178*Tabla135[[#This Row],[Valor del control]]),AND(Tabla135[[#This Row],[No. de Control]]&gt;1,Tabla135[[#This Row],[Desplazamiento en la Matriz]]="Impacto"),AC1177-(AC1177*Tabla135[[#This Row],[Valor del control]]),AND(Tabla135[[#This Row],[No. de Control]]=1,Tabla135[[#This Row],[Desplazamiento en la Matriz]]="Probabilidad"),E1178,AND(Tabla135[[#This Row],[No. de Control]]&gt;1,Tabla135[[#This Row],[Desplazamiento en la Matriz]]="Probabilidad"),AC1177),""),"")</f>
        <v/>
      </c>
      <c r="AD1178" s="310">
        <f>IFERROR(_xlfn.MINIFS(Tabla135[Probabilidad residual],Tabla135[Id Riesgo],Tabla135[[#This Row],[Id Riesgo]]),"")</f>
        <v>0</v>
      </c>
      <c r="AE1178" s="310">
        <f>IFERROR(_xlfn.MINIFS(Tabla135[Impacto residual],Tabla135[Id Riesgo],Tabla135[[#This Row],[Id Riesgo]]),"")</f>
        <v>0</v>
      </c>
      <c r="AF1178" s="310" t="str" cm="1">
        <f t="array" ref="AF11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8" s="310" t="str" cm="1">
        <f t="array" ref="AG11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8" s="213"/>
      <c r="AJ1178" s="801">
        <f>_xlfn.MINIFS(Tabla135[Probabilidad residual],Tabla135[Id Riesgo],Tabla135[[#This Row],[Id Riesgo]])</f>
        <v>0</v>
      </c>
      <c r="AK1178" s="801">
        <f>_xlfn.MINIFS(Tabla135[Impacto residual],Tabla135[Id Riesgo],Tabla135[[#This Row],[Id Riesgo]])</f>
        <v>0</v>
      </c>
      <c r="AL1178" s="801"/>
      <c r="AM1178" s="801"/>
      <c r="AN1178" s="213"/>
      <c r="AO1178" s="213"/>
      <c r="AP1178" s="213"/>
      <c r="AQ1178" s="213"/>
      <c r="AR1178" s="213"/>
      <c r="AS1178" s="213"/>
      <c r="AT1178" s="213"/>
      <c r="AU1178" s="213"/>
      <c r="AV1178" s="213"/>
      <c r="AW1178" s="213"/>
      <c r="AX1178" s="213"/>
      <c r="AY1178" s="213"/>
    </row>
    <row r="1179" spans="1:51" ht="14.6" x14ac:dyDescent="0.4">
      <c r="A1179" s="783" t="str">
        <f>Tabla135[[#This Row],[Id Riesgo]]</f>
        <v>RC117</v>
      </c>
      <c r="B1179" s="784" t="str">
        <f>Tabla135[[#This Row],[Riesgo]]</f>
        <v/>
      </c>
      <c r="C1179" s="776" t="b">
        <f>Tabla135[[#This Row],[Identificado en paso 1 y 2?]]</f>
        <v>0</v>
      </c>
      <c r="D1179" s="801" t="str">
        <f>_xlfn.XLOOKUP(Tabla135[[#This Row],[Id Riesgo]],Tabla13[Id Riesgo],Tabla13[Probabilidad],"",1)</f>
        <v/>
      </c>
      <c r="E1179" s="801" t="str">
        <f>IF(C1179=TRUE,_xlfn.XLOOKUP(Tabla135[[#This Row],[Id Riesgo]],Tabla13[Id Riesgo],Tabla13[Porcentaje Impacto],"",1),"")</f>
        <v/>
      </c>
      <c r="F1179" s="290" t="str">
        <f t="shared" si="116"/>
        <v>RC117</v>
      </c>
      <c r="G1179" s="414" t="b">
        <f>_xlfn.XLOOKUP(F1179,Tabla13[Id Riesgo],Tabla13[Registro diligenciado],FALSE,1)</f>
        <v>0</v>
      </c>
      <c r="H1179" s="290" t="str">
        <f>IF(G1179,_xlfn.XLOOKUP(F1179,Tabla6[Id Riesgo],Tabla6[DESCRIPCIÓN DEL RIESGO],FALSE,1),"")</f>
        <v/>
      </c>
      <c r="I1179" s="327" t="str">
        <f>_xlfn.XLOOKUP(Tabla135[[#This Row],[Id Riesgo]],Tabla13[Id Riesgo],Tabla13[Probabilidad])</f>
        <v/>
      </c>
      <c r="J1179" s="327" t="str">
        <f>_xlfn.XLOOKUP(Tabla135[[#This Row],[Id Riesgo]],Tabla13[Id Riesgo],Tabla13[Porcentaje Impacto],"",1)</f>
        <v/>
      </c>
      <c r="K1179" s="311">
        <v>8</v>
      </c>
      <c r="L1179" s="314"/>
      <c r="M1179" s="314"/>
      <c r="N1179" s="314"/>
      <c r="O1179" s="295"/>
      <c r="P1179" s="314"/>
      <c r="Q1179" s="328" t="str">
        <f>_xlfn.TEXTJOIN(" ",TRUE,Tabla135[[#This Row],[Actividad - Acción ¿Qué?
Inicia con verbo]],Tabla135[[#This Row],[Complemento
(Observaciones o desviaciones)]])</f>
        <v/>
      </c>
      <c r="R1179" s="295"/>
      <c r="S1179" s="327" t="str">
        <f>_xlfn.XLOOKUP(Tabla135[[#This Row],[Tipo de control]],Tabla7[Tipo de control],Tabla7[Peso],"",1)</f>
        <v/>
      </c>
      <c r="T1179" s="290" t="str">
        <f>_xlfn.XLOOKUP(Tabla135[[#This Row],[Tipo de control]],Tabla7[Tipo de control],Tabla7[Afectación matriz],"",1)</f>
        <v/>
      </c>
      <c r="U1179" s="295"/>
      <c r="V1179" s="327" t="str">
        <f>_xlfn.XLOOKUP(Tabla135[[#This Row],[Implementación]],Tabla11[Implementación],Tabla11[Peso],"",1)</f>
        <v/>
      </c>
      <c r="W1179" s="295"/>
      <c r="X1179" s="295"/>
      <c r="Y1179" s="295"/>
      <c r="Z1179" s="295"/>
      <c r="AA1179" s="310" t="str">
        <f>IFERROR(Tabla135[[#This Row],[Peso del control]]+Tabla135[[#This Row],[Peso de la implementación]],"")</f>
        <v/>
      </c>
      <c r="AB1179" s="310" t="str" cm="1">
        <f t="array" ref="AB1179">IFERROR(IF(Tabla135[[#This Row],[Registro diligenciado]]=TRUE,_xlfn.IFS(AND(Tabla135[[#This Row],[No. de Control]]=1,Tabla135[[#This Row],[Desplazamiento en la Matriz]]="Probabilidad"),D1179-(D1179*Tabla135[[#This Row],[Valor del control]]),AND(Tabla135[[#This Row],[No. de Control]]&gt;1,Tabla135[[#This Row],[Desplazamiento en la Matriz]]="Probabilidad"),AB1178-(AB1178*Tabla135[[#This Row],[Valor del control]]),AND(Tabla135[[#This Row],[No. de Control]]=1,Tabla135[[#This Row],[Desplazamiento en la Matriz]]="Impacto"),D1179,AND(Tabla135[[#This Row],[No. de Control]]&gt;1,Tabla135[[#This Row],[Desplazamiento en la Matriz]]="Impacto"),AB1178),""),"")</f>
        <v/>
      </c>
      <c r="AC1179" s="310" t="str" cm="1">
        <f t="array" ref="AC1179">IFERROR(IF(Tabla135[[#This Row],[Registro diligenciado]]=TRUE,_xlfn.IFS(AND(Tabla135[[#This Row],[No. de Control]]=1,Tabla135[[#This Row],[Desplazamiento en la Matriz]]="Impacto"),E1179-(E1179*Tabla135[[#This Row],[Valor del control]]),AND(Tabla135[[#This Row],[No. de Control]]&gt;1,Tabla135[[#This Row],[Desplazamiento en la Matriz]]="Impacto"),AC1178-(AC1178*Tabla135[[#This Row],[Valor del control]]),AND(Tabla135[[#This Row],[No. de Control]]=1,Tabla135[[#This Row],[Desplazamiento en la Matriz]]="Probabilidad"),E1179,AND(Tabla135[[#This Row],[No. de Control]]&gt;1,Tabla135[[#This Row],[Desplazamiento en la Matriz]]="Probabilidad"),AC1178),""),"")</f>
        <v/>
      </c>
      <c r="AD1179" s="310">
        <f>IFERROR(_xlfn.MINIFS(Tabla135[Probabilidad residual],Tabla135[Id Riesgo],Tabla135[[#This Row],[Id Riesgo]]),"")</f>
        <v>0</v>
      </c>
      <c r="AE1179" s="310">
        <f>IFERROR(_xlfn.MINIFS(Tabla135[Impacto residual],Tabla135[Id Riesgo],Tabla135[[#This Row],[Id Riesgo]]),"")</f>
        <v>0</v>
      </c>
      <c r="AF1179" s="310" t="str" cm="1">
        <f t="array" ref="AF11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79" s="310" t="str" cm="1">
        <f t="array" ref="AG11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79" s="213"/>
      <c r="AJ1179" s="801">
        <f>_xlfn.MINIFS(Tabla135[Probabilidad residual],Tabla135[Id Riesgo],Tabla135[[#This Row],[Id Riesgo]])</f>
        <v>0</v>
      </c>
      <c r="AK1179" s="801">
        <f>_xlfn.MINIFS(Tabla135[Impacto residual],Tabla135[Id Riesgo],Tabla135[[#This Row],[Id Riesgo]])</f>
        <v>0</v>
      </c>
      <c r="AL1179" s="801"/>
      <c r="AM1179" s="801"/>
      <c r="AN1179" s="213"/>
      <c r="AO1179" s="213"/>
      <c r="AP1179" s="213"/>
      <c r="AQ1179" s="213"/>
      <c r="AR1179" s="213"/>
      <c r="AS1179" s="213"/>
      <c r="AT1179" s="213"/>
      <c r="AU1179" s="213"/>
      <c r="AV1179" s="213"/>
      <c r="AW1179" s="213"/>
      <c r="AX1179" s="213"/>
      <c r="AY1179" s="213"/>
    </row>
    <row r="1180" spans="1:51" ht="14.6" x14ac:dyDescent="0.4">
      <c r="A1180" s="783" t="str">
        <f>Tabla135[[#This Row],[Id Riesgo]]</f>
        <v>RC117</v>
      </c>
      <c r="B1180" s="784" t="str">
        <f>Tabla135[[#This Row],[Riesgo]]</f>
        <v/>
      </c>
      <c r="C1180" s="776" t="b">
        <f>Tabla135[[#This Row],[Identificado en paso 1 y 2?]]</f>
        <v>0</v>
      </c>
      <c r="D1180" s="801" t="str">
        <f>_xlfn.XLOOKUP(Tabla135[[#This Row],[Id Riesgo]],Tabla13[Id Riesgo],Tabla13[Probabilidad],"",1)</f>
        <v/>
      </c>
      <c r="E1180" s="801" t="str">
        <f>IF(C1180=TRUE,_xlfn.XLOOKUP(Tabla135[[#This Row],[Id Riesgo]],Tabla13[Id Riesgo],Tabla13[Porcentaje Impacto],"",1),"")</f>
        <v/>
      </c>
      <c r="F1180" s="290" t="str">
        <f t="shared" si="116"/>
        <v>RC117</v>
      </c>
      <c r="G1180" s="414" t="b">
        <f>_xlfn.XLOOKUP(F1180,Tabla13[Id Riesgo],Tabla13[Registro diligenciado],FALSE,1)</f>
        <v>0</v>
      </c>
      <c r="H1180" s="290" t="str">
        <f>IF(G1180,_xlfn.XLOOKUP(F1180,Tabla6[Id Riesgo],Tabla6[DESCRIPCIÓN DEL RIESGO],FALSE,1),"")</f>
        <v/>
      </c>
      <c r="I1180" s="327" t="str">
        <f>_xlfn.XLOOKUP(Tabla135[[#This Row],[Id Riesgo]],Tabla13[Id Riesgo],Tabla13[Probabilidad])</f>
        <v/>
      </c>
      <c r="J1180" s="327" t="str">
        <f>_xlfn.XLOOKUP(Tabla135[[#This Row],[Id Riesgo]],Tabla13[Id Riesgo],Tabla13[Porcentaje Impacto],"",1)</f>
        <v/>
      </c>
      <c r="K1180" s="311">
        <v>9</v>
      </c>
      <c r="L1180" s="314"/>
      <c r="M1180" s="314"/>
      <c r="N1180" s="314"/>
      <c r="O1180" s="295"/>
      <c r="P1180" s="314"/>
      <c r="Q1180" s="328" t="str">
        <f>_xlfn.TEXTJOIN(" ",TRUE,Tabla135[[#This Row],[Actividad - Acción ¿Qué?
Inicia con verbo]],Tabla135[[#This Row],[Complemento
(Observaciones o desviaciones)]])</f>
        <v/>
      </c>
      <c r="R1180" s="295"/>
      <c r="S1180" s="327" t="str">
        <f>_xlfn.XLOOKUP(Tabla135[[#This Row],[Tipo de control]],Tabla7[Tipo de control],Tabla7[Peso],"",1)</f>
        <v/>
      </c>
      <c r="T1180" s="290" t="str">
        <f>_xlfn.XLOOKUP(Tabla135[[#This Row],[Tipo de control]],Tabla7[Tipo de control],Tabla7[Afectación matriz],"",1)</f>
        <v/>
      </c>
      <c r="U1180" s="295"/>
      <c r="V1180" s="327" t="str">
        <f>_xlfn.XLOOKUP(Tabla135[[#This Row],[Implementación]],Tabla11[Implementación],Tabla11[Peso],"",1)</f>
        <v/>
      </c>
      <c r="W1180" s="295"/>
      <c r="X1180" s="295"/>
      <c r="Y1180" s="295"/>
      <c r="Z1180" s="295"/>
      <c r="AA1180" s="310" t="str">
        <f>IFERROR(Tabla135[[#This Row],[Peso del control]]+Tabla135[[#This Row],[Peso de la implementación]],"")</f>
        <v/>
      </c>
      <c r="AB1180" s="310" t="str" cm="1">
        <f t="array" ref="AB1180">IFERROR(IF(Tabla135[[#This Row],[Registro diligenciado]]=TRUE,_xlfn.IFS(AND(Tabla135[[#This Row],[No. de Control]]=1,Tabla135[[#This Row],[Desplazamiento en la Matriz]]="Probabilidad"),D1180-(D1180*Tabla135[[#This Row],[Valor del control]]),AND(Tabla135[[#This Row],[No. de Control]]&gt;1,Tabla135[[#This Row],[Desplazamiento en la Matriz]]="Probabilidad"),AB1179-(AB1179*Tabla135[[#This Row],[Valor del control]]),AND(Tabla135[[#This Row],[No. de Control]]=1,Tabla135[[#This Row],[Desplazamiento en la Matriz]]="Impacto"),D1180,AND(Tabla135[[#This Row],[No. de Control]]&gt;1,Tabla135[[#This Row],[Desplazamiento en la Matriz]]="Impacto"),AB1179),""),"")</f>
        <v/>
      </c>
      <c r="AC1180" s="310" t="str" cm="1">
        <f t="array" ref="AC1180">IFERROR(IF(Tabla135[[#This Row],[Registro diligenciado]]=TRUE,_xlfn.IFS(AND(Tabla135[[#This Row],[No. de Control]]=1,Tabla135[[#This Row],[Desplazamiento en la Matriz]]="Impacto"),E1180-(E1180*Tabla135[[#This Row],[Valor del control]]),AND(Tabla135[[#This Row],[No. de Control]]&gt;1,Tabla135[[#This Row],[Desplazamiento en la Matriz]]="Impacto"),AC1179-(AC1179*Tabla135[[#This Row],[Valor del control]]),AND(Tabla135[[#This Row],[No. de Control]]=1,Tabla135[[#This Row],[Desplazamiento en la Matriz]]="Probabilidad"),E1180,AND(Tabla135[[#This Row],[No. de Control]]&gt;1,Tabla135[[#This Row],[Desplazamiento en la Matriz]]="Probabilidad"),AC1179),""),"")</f>
        <v/>
      </c>
      <c r="AD1180" s="310">
        <f>IFERROR(_xlfn.MINIFS(Tabla135[Probabilidad residual],Tabla135[Id Riesgo],Tabla135[[#This Row],[Id Riesgo]]),"")</f>
        <v>0</v>
      </c>
      <c r="AE1180" s="310">
        <f>IFERROR(_xlfn.MINIFS(Tabla135[Impacto residual],Tabla135[Id Riesgo],Tabla135[[#This Row],[Id Riesgo]]),"")</f>
        <v>0</v>
      </c>
      <c r="AF1180" s="310" t="str" cm="1">
        <f t="array" ref="AF11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0" s="310" t="str" cm="1">
        <f t="array" ref="AG11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0" s="213"/>
      <c r="AJ1180" s="801">
        <f>_xlfn.MINIFS(Tabla135[Probabilidad residual],Tabla135[Id Riesgo],Tabla135[[#This Row],[Id Riesgo]])</f>
        <v>0</v>
      </c>
      <c r="AK1180" s="801">
        <f>_xlfn.MINIFS(Tabla135[Impacto residual],Tabla135[Id Riesgo],Tabla135[[#This Row],[Id Riesgo]])</f>
        <v>0</v>
      </c>
      <c r="AL1180" s="801"/>
      <c r="AM1180" s="801"/>
      <c r="AN1180" s="213"/>
      <c r="AO1180" s="213"/>
      <c r="AP1180" s="213"/>
      <c r="AQ1180" s="213"/>
      <c r="AR1180" s="213"/>
      <c r="AS1180" s="213"/>
      <c r="AT1180" s="213"/>
      <c r="AU1180" s="213"/>
      <c r="AV1180" s="213"/>
      <c r="AW1180" s="213"/>
      <c r="AX1180" s="213"/>
      <c r="AY1180" s="213"/>
    </row>
    <row r="1181" spans="1:51" ht="14.6" x14ac:dyDescent="0.4">
      <c r="A1181" s="783" t="str">
        <f>Tabla135[[#This Row],[Id Riesgo]]</f>
        <v>RC117</v>
      </c>
      <c r="B1181" s="784" t="str">
        <f>Tabla135[[#This Row],[Riesgo]]</f>
        <v/>
      </c>
      <c r="C1181" s="776" t="b">
        <f>Tabla135[[#This Row],[Identificado en paso 1 y 2?]]</f>
        <v>0</v>
      </c>
      <c r="D1181" s="801" t="str">
        <f>_xlfn.XLOOKUP(Tabla135[[#This Row],[Id Riesgo]],Tabla13[Id Riesgo],Tabla13[Probabilidad],"",1)</f>
        <v/>
      </c>
      <c r="E1181" s="801" t="str">
        <f>IF(C1181=TRUE,_xlfn.XLOOKUP(Tabla135[[#This Row],[Id Riesgo]],Tabla13[Id Riesgo],Tabla13[Porcentaje Impacto],"",1),"")</f>
        <v/>
      </c>
      <c r="F1181" s="290" t="str">
        <f t="shared" si="116"/>
        <v>RC117</v>
      </c>
      <c r="G1181" s="414" t="b">
        <f>_xlfn.XLOOKUP(F1181,Tabla13[Id Riesgo],Tabla13[Registro diligenciado],FALSE,1)</f>
        <v>0</v>
      </c>
      <c r="H1181" s="290" t="str">
        <f>IF(G1181,_xlfn.XLOOKUP(F1181,Tabla6[Id Riesgo],Tabla6[DESCRIPCIÓN DEL RIESGO],FALSE,1),"")</f>
        <v/>
      </c>
      <c r="I1181" s="327" t="str">
        <f>_xlfn.XLOOKUP(Tabla135[[#This Row],[Id Riesgo]],Tabla13[Id Riesgo],Tabla13[Probabilidad])</f>
        <v/>
      </c>
      <c r="J1181" s="327" t="str">
        <f>_xlfn.XLOOKUP(Tabla135[[#This Row],[Id Riesgo]],Tabla13[Id Riesgo],Tabla13[Porcentaje Impacto],"",1)</f>
        <v/>
      </c>
      <c r="K1181" s="311">
        <v>10</v>
      </c>
      <c r="L1181" s="314"/>
      <c r="M1181" s="314"/>
      <c r="N1181" s="314"/>
      <c r="O1181" s="295"/>
      <c r="P1181" s="314"/>
      <c r="Q1181" s="328" t="str">
        <f>_xlfn.TEXTJOIN(" ",TRUE,Tabla135[[#This Row],[Actividad - Acción ¿Qué?
Inicia con verbo]],Tabla135[[#This Row],[Complemento
(Observaciones o desviaciones)]])</f>
        <v/>
      </c>
      <c r="R1181" s="295"/>
      <c r="S1181" s="327" t="str">
        <f>_xlfn.XLOOKUP(Tabla135[[#This Row],[Tipo de control]],Tabla7[Tipo de control],Tabla7[Peso],"",1)</f>
        <v/>
      </c>
      <c r="T1181" s="290" t="str">
        <f>_xlfn.XLOOKUP(Tabla135[[#This Row],[Tipo de control]],Tabla7[Tipo de control],Tabla7[Afectación matriz],"",1)</f>
        <v/>
      </c>
      <c r="U1181" s="295"/>
      <c r="V1181" s="327" t="str">
        <f>_xlfn.XLOOKUP(Tabla135[[#This Row],[Implementación]],Tabla11[Implementación],Tabla11[Peso],"",1)</f>
        <v/>
      </c>
      <c r="W1181" s="295"/>
      <c r="X1181" s="295"/>
      <c r="Y1181" s="295"/>
      <c r="Z1181" s="295"/>
      <c r="AA1181" s="310" t="str">
        <f>IFERROR(Tabla135[[#This Row],[Peso del control]]+Tabla135[[#This Row],[Peso de la implementación]],"")</f>
        <v/>
      </c>
      <c r="AB1181" s="310" t="str" cm="1">
        <f t="array" ref="AB1181">IFERROR(IF(Tabla135[[#This Row],[Registro diligenciado]]=TRUE,_xlfn.IFS(AND(Tabla135[[#This Row],[No. de Control]]=1,Tabla135[[#This Row],[Desplazamiento en la Matriz]]="Probabilidad"),D1181-(D1181*Tabla135[[#This Row],[Valor del control]]),AND(Tabla135[[#This Row],[No. de Control]]&gt;1,Tabla135[[#This Row],[Desplazamiento en la Matriz]]="Probabilidad"),AB1180-(AB1180*Tabla135[[#This Row],[Valor del control]]),AND(Tabla135[[#This Row],[No. de Control]]=1,Tabla135[[#This Row],[Desplazamiento en la Matriz]]="Impacto"),D1181,AND(Tabla135[[#This Row],[No. de Control]]&gt;1,Tabla135[[#This Row],[Desplazamiento en la Matriz]]="Impacto"),AB1180),""),"")</f>
        <v/>
      </c>
      <c r="AC1181" s="310" t="str" cm="1">
        <f t="array" ref="AC1181">IFERROR(IF(Tabla135[[#This Row],[Registro diligenciado]]=TRUE,_xlfn.IFS(AND(Tabla135[[#This Row],[No. de Control]]=1,Tabla135[[#This Row],[Desplazamiento en la Matriz]]="Impacto"),E1181-(E1181*Tabla135[[#This Row],[Valor del control]]),AND(Tabla135[[#This Row],[No. de Control]]&gt;1,Tabla135[[#This Row],[Desplazamiento en la Matriz]]="Impacto"),AC1180-(AC1180*Tabla135[[#This Row],[Valor del control]]),AND(Tabla135[[#This Row],[No. de Control]]=1,Tabla135[[#This Row],[Desplazamiento en la Matriz]]="Probabilidad"),E1181,AND(Tabla135[[#This Row],[No. de Control]]&gt;1,Tabla135[[#This Row],[Desplazamiento en la Matriz]]="Probabilidad"),AC1180),""),"")</f>
        <v/>
      </c>
      <c r="AD1181" s="310">
        <f>IFERROR(_xlfn.MINIFS(Tabla135[Probabilidad residual],Tabla135[Id Riesgo],Tabla135[[#This Row],[Id Riesgo]]),"")</f>
        <v>0</v>
      </c>
      <c r="AE1181" s="310">
        <f>IFERROR(_xlfn.MINIFS(Tabla135[Impacto residual],Tabla135[Id Riesgo],Tabla135[[#This Row],[Id Riesgo]]),"")</f>
        <v>0</v>
      </c>
      <c r="AF1181" s="310" t="str" cm="1">
        <f t="array" ref="AF11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1" s="310" t="str" cm="1">
        <f t="array" ref="AG11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1" s="213"/>
      <c r="AJ1181" s="801">
        <f>_xlfn.MINIFS(Tabla135[Probabilidad residual],Tabla135[Id Riesgo],Tabla135[[#This Row],[Id Riesgo]])</f>
        <v>0</v>
      </c>
      <c r="AK1181" s="801">
        <f>_xlfn.MINIFS(Tabla135[Impacto residual],Tabla135[Id Riesgo],Tabla135[[#This Row],[Id Riesgo]])</f>
        <v>0</v>
      </c>
      <c r="AL1181" s="801"/>
      <c r="AM1181" s="801"/>
      <c r="AN1181" s="213"/>
      <c r="AO1181" s="213"/>
      <c r="AP1181" s="213"/>
      <c r="AQ1181" s="213"/>
      <c r="AR1181" s="213"/>
      <c r="AS1181" s="213"/>
      <c r="AT1181" s="213"/>
      <c r="AU1181" s="213"/>
      <c r="AV1181" s="213"/>
      <c r="AW1181" s="213"/>
      <c r="AX1181" s="213"/>
      <c r="AY1181" s="213"/>
    </row>
    <row r="1182" spans="1:51" ht="14.6" x14ac:dyDescent="0.4">
      <c r="A1182" s="783" t="str">
        <f>Tabla135[[#This Row],[Id Riesgo]]</f>
        <v>RC118</v>
      </c>
      <c r="B1182" s="784" t="str">
        <f>Tabla135[[#This Row],[Riesgo]]</f>
        <v/>
      </c>
      <c r="C1182" s="776" t="b">
        <f>Tabla135[[#This Row],[Identificado en paso 1 y 2?]]</f>
        <v>0</v>
      </c>
      <c r="D1182" s="801" t="str">
        <f>_xlfn.XLOOKUP(Tabla135[[#This Row],[Id Riesgo]],Tabla13[Id Riesgo],Tabla13[Probabilidad],"",1)</f>
        <v/>
      </c>
      <c r="E1182" s="801" t="str">
        <f>IF(C1182=TRUE,_xlfn.XLOOKUP(Tabla135[[#This Row],[Id Riesgo]],Tabla13[Id Riesgo],Tabla13[Porcentaje Impacto],"",1),"")</f>
        <v/>
      </c>
      <c r="F1182" s="290" t="s">
        <v>709</v>
      </c>
      <c r="G1182" s="414" t="b">
        <f>_xlfn.XLOOKUP(F1182,Tabla13[Id Riesgo],Tabla13[Registro diligenciado],FALSE,1)</f>
        <v>0</v>
      </c>
      <c r="H1182" s="290" t="str">
        <f>IF(G1182,_xlfn.XLOOKUP(F1182,Tabla6[Id Riesgo],Tabla6[DESCRIPCIÓN DEL RIESGO],FALSE,1),"")</f>
        <v/>
      </c>
      <c r="I1182" s="327" t="str">
        <f>_xlfn.XLOOKUP(Tabla135[[#This Row],[Id Riesgo]],Tabla13[Id Riesgo],Tabla13[Probabilidad])</f>
        <v/>
      </c>
      <c r="J1182" s="327" t="str">
        <f>_xlfn.XLOOKUP(Tabla135[[#This Row],[Id Riesgo]],Tabla13[Id Riesgo],Tabla13[Porcentaje Impacto],"",1)</f>
        <v/>
      </c>
      <c r="K1182" s="311">
        <v>1</v>
      </c>
      <c r="L1182" s="314"/>
      <c r="M1182" s="314"/>
      <c r="N1182" s="314"/>
      <c r="O1182" s="295"/>
      <c r="P1182" s="314"/>
      <c r="Q1182" s="328" t="str">
        <f>_xlfn.TEXTJOIN(" ",TRUE,Tabla135[[#This Row],[Actividad - Acción ¿Qué?
Inicia con verbo]],Tabla135[[#This Row],[Complemento
(Observaciones o desviaciones)]])</f>
        <v/>
      </c>
      <c r="R1182" s="295"/>
      <c r="S1182" s="327" t="str">
        <f>_xlfn.XLOOKUP(Tabla135[[#This Row],[Tipo de control]],Tabla7[Tipo de control],Tabla7[Peso],"",1)</f>
        <v/>
      </c>
      <c r="T1182" s="290" t="str">
        <f>_xlfn.XLOOKUP(Tabla135[[#This Row],[Tipo de control]],Tabla7[Tipo de control],Tabla7[Afectación matriz],"",1)</f>
        <v/>
      </c>
      <c r="U1182" s="295"/>
      <c r="V1182" s="327" t="str">
        <f>_xlfn.XLOOKUP(Tabla135[[#This Row],[Implementación]],Tabla11[Implementación],Tabla11[Peso],"",1)</f>
        <v/>
      </c>
      <c r="W1182" s="295"/>
      <c r="X1182" s="295"/>
      <c r="Y1182" s="295"/>
      <c r="Z1182" s="295"/>
      <c r="AA1182" s="310" t="str">
        <f>IFERROR(Tabla135[[#This Row],[Peso del control]]+Tabla135[[#This Row],[Peso de la implementación]],"")</f>
        <v/>
      </c>
      <c r="AB1182" s="310" t="str" cm="1">
        <f t="array" ref="AB1182">IFERROR(IF(Tabla135[[#This Row],[Registro diligenciado]]=TRUE,_xlfn.IFS(AND(Tabla135[[#This Row],[No. de Control]]=1,Tabla135[[#This Row],[Desplazamiento en la Matriz]]="Probabilidad"),D1182-(D1182*Tabla135[[#This Row],[Valor del control]]),AND(Tabla135[[#This Row],[No. de Control]]&gt;1,Tabla135[[#This Row],[Desplazamiento en la Matriz]]="Probabilidad"),AB1181-(AB1181*Tabla135[[#This Row],[Valor del control]]),AND(Tabla135[[#This Row],[No. de Control]]=1,Tabla135[[#This Row],[Desplazamiento en la Matriz]]="Impacto"),D1182,AND(Tabla135[[#This Row],[No. de Control]]&gt;1,Tabla135[[#This Row],[Desplazamiento en la Matriz]]="Impacto"),AB1181),""),"")</f>
        <v/>
      </c>
      <c r="AC1182" s="310" t="str" cm="1">
        <f t="array" ref="AC1182">IFERROR(IF(Tabla135[[#This Row],[Registro diligenciado]]=TRUE,_xlfn.IFS(AND(Tabla135[[#This Row],[No. de Control]]=1,Tabla135[[#This Row],[Desplazamiento en la Matriz]]="Impacto"),E1182-(E1182*Tabla135[[#This Row],[Valor del control]]),AND(Tabla135[[#This Row],[No. de Control]]&gt;1,Tabla135[[#This Row],[Desplazamiento en la Matriz]]="Impacto"),AC1181-(AC1181*Tabla135[[#This Row],[Valor del control]]),AND(Tabla135[[#This Row],[No. de Control]]=1,Tabla135[[#This Row],[Desplazamiento en la Matriz]]="Probabilidad"),E1182,AND(Tabla135[[#This Row],[No. de Control]]&gt;1,Tabla135[[#This Row],[Desplazamiento en la Matriz]]="Probabilidad"),AC1181),""),"")</f>
        <v/>
      </c>
      <c r="AD1182" s="310">
        <f>IFERROR(_xlfn.MINIFS(Tabla135[Probabilidad residual],Tabla135[Id Riesgo],Tabla135[[#This Row],[Id Riesgo]]),"")</f>
        <v>0</v>
      </c>
      <c r="AE1182" s="310">
        <f>IFERROR(_xlfn.MINIFS(Tabla135[Impacto residual],Tabla135[Id Riesgo],Tabla135[[#This Row],[Id Riesgo]]),"")</f>
        <v>0</v>
      </c>
      <c r="AF1182" s="310" t="str" cm="1">
        <f t="array" ref="AF11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2" s="310" t="str" cm="1">
        <f t="array" ref="AG11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2" s="213"/>
      <c r="AJ1182" s="801">
        <f>_xlfn.MINIFS(Tabla135[Probabilidad residual],Tabla135[Id Riesgo],Tabla135[[#This Row],[Id Riesgo]])</f>
        <v>0</v>
      </c>
      <c r="AK1182" s="801">
        <f>_xlfn.MINIFS(Tabla135[Impacto residual],Tabla135[Id Riesgo],Tabla135[[#This Row],[Id Riesgo]])</f>
        <v>0</v>
      </c>
      <c r="AL1182" s="801" t="str" cm="1">
        <f t="array" ref="AL1182">IFERROR(_xlfn.IFS(AND(AJ1182&gt;=CONFIGURACIÓN!$BF$6,AJ1182&lt;=CONFIGURACIÓN!$BG$6),CONFIGURACIÓN!$BE$6,AND(AJ1182&gt;=CONFIGURACIÓN!$BF$7,AJ1182&lt;=CONFIGURACIÓN!$BG$7),CONFIGURACIÓN!$BE$7,AND(AJ1182&gt;=CONFIGURACIÓN!$BF$8,AJ1182&lt;=CONFIGURACIÓN!$BG$8),CONFIGURACIÓN!$BE$8,AND(AJ1182&gt;=CONFIGURACIÓN!$BF$9,AJ1182&lt;=CONFIGURACIÓN!$BG$9),CONFIGURACIÓN!$BE$9,AND(AJ1182&gt;=CONFIGURACIÓN!$BF$10,AJ1182&lt;=CONFIGURACIÓN!$BG$10),CONFIGURACIÓN!$BE$10),"")</f>
        <v/>
      </c>
      <c r="AM1182" s="801" t="str" cm="1">
        <f t="array" ref="AM1182">IFERROR(_xlfn.IFS(AND(AK1182&gt;=CONFIGURACIÓN!$BJ$6,AK1182&lt;=CONFIGURACIÓN!$BK$6),CONFIGURACIÓN!$BI$6,AND(AK1182&gt;=CONFIGURACIÓN!$BJ$7,AK1182&lt;=CONFIGURACIÓN!$BK$7),CONFIGURACIÓN!$BI$7,AND(AK1182&gt;=CONFIGURACIÓN!$BJ$8,AK1182&lt;=CONFIGURACIÓN!$BK$8),CONFIGURACIÓN!$BI$8,AND(AK1182&gt;=CONFIGURACIÓN!$BJ$9,AK1182&lt;=CONFIGURACIÓN!$BK$9),CONFIGURACIÓN!$BI$9,AND(AK1182&gt;=CONFIGURACIÓN!$BJ$10,AK1182&lt;=CONFIGURACIÓN!$BK$10),CONFIGURACIÓN!$BI$10),"")</f>
        <v/>
      </c>
      <c r="AN1182" s="213"/>
      <c r="AO1182" s="213"/>
      <c r="AP1182" s="213"/>
      <c r="AQ1182" s="213"/>
      <c r="AR1182" s="213"/>
      <c r="AS1182" s="213"/>
      <c r="AT1182" s="213"/>
      <c r="AU1182" s="213"/>
      <c r="AV1182" s="213"/>
      <c r="AW1182" s="213"/>
      <c r="AX1182" s="213"/>
      <c r="AY1182" s="213"/>
    </row>
    <row r="1183" spans="1:51" ht="14.6" x14ac:dyDescent="0.4">
      <c r="A1183" s="783" t="str">
        <f>Tabla135[[#This Row],[Id Riesgo]]</f>
        <v>RC118</v>
      </c>
      <c r="B1183" s="784" t="str">
        <f>Tabla135[[#This Row],[Riesgo]]</f>
        <v/>
      </c>
      <c r="C1183" s="776" t="b">
        <f>Tabla135[[#This Row],[Identificado en paso 1 y 2?]]</f>
        <v>0</v>
      </c>
      <c r="D1183" s="801" t="str">
        <f>_xlfn.XLOOKUP(Tabla135[[#This Row],[Id Riesgo]],Tabla13[Id Riesgo],Tabla13[Probabilidad],"",1)</f>
        <v/>
      </c>
      <c r="E1183" s="801" t="str">
        <f>IF(C1183=TRUE,_xlfn.XLOOKUP(Tabla135[[#This Row],[Id Riesgo]],Tabla13[Id Riesgo],Tabla13[Porcentaje Impacto],"",1),"")</f>
        <v/>
      </c>
      <c r="F1183" s="290" t="str">
        <f t="shared" ref="F1183:F1191" si="117">F1182</f>
        <v>RC118</v>
      </c>
      <c r="G1183" s="414" t="b">
        <f>_xlfn.XLOOKUP(F1183,Tabla13[Id Riesgo],Tabla13[Registro diligenciado],FALSE,1)</f>
        <v>0</v>
      </c>
      <c r="H1183" s="290" t="str">
        <f>IF(G1183,_xlfn.XLOOKUP(F1183,Tabla6[Id Riesgo],Tabla6[DESCRIPCIÓN DEL RIESGO],FALSE,1),"")</f>
        <v/>
      </c>
      <c r="I1183" s="327" t="str">
        <f>_xlfn.XLOOKUP(Tabla135[[#This Row],[Id Riesgo]],Tabla13[Id Riesgo],Tabla13[Probabilidad])</f>
        <v/>
      </c>
      <c r="J1183" s="327" t="str">
        <f>_xlfn.XLOOKUP(Tabla135[[#This Row],[Id Riesgo]],Tabla13[Id Riesgo],Tabla13[Porcentaje Impacto],"",1)</f>
        <v/>
      </c>
      <c r="K1183" s="311">
        <v>2</v>
      </c>
      <c r="L1183" s="314"/>
      <c r="M1183" s="314"/>
      <c r="N1183" s="314"/>
      <c r="O1183" s="295"/>
      <c r="P1183" s="314"/>
      <c r="Q1183" s="328" t="str">
        <f>_xlfn.TEXTJOIN(" ",TRUE,Tabla135[[#This Row],[Actividad - Acción ¿Qué?
Inicia con verbo]],Tabla135[[#This Row],[Complemento
(Observaciones o desviaciones)]])</f>
        <v/>
      </c>
      <c r="R1183" s="295"/>
      <c r="S1183" s="327" t="str">
        <f>_xlfn.XLOOKUP(Tabla135[[#This Row],[Tipo de control]],Tabla7[Tipo de control],Tabla7[Peso],"",1)</f>
        <v/>
      </c>
      <c r="T1183" s="290" t="str">
        <f>_xlfn.XLOOKUP(Tabla135[[#This Row],[Tipo de control]],Tabla7[Tipo de control],Tabla7[Afectación matriz],"",1)</f>
        <v/>
      </c>
      <c r="U1183" s="295"/>
      <c r="V1183" s="327" t="str">
        <f>_xlfn.XLOOKUP(Tabla135[[#This Row],[Implementación]],Tabla11[Implementación],Tabla11[Peso],"",1)</f>
        <v/>
      </c>
      <c r="W1183" s="295"/>
      <c r="X1183" s="295"/>
      <c r="Y1183" s="295"/>
      <c r="Z1183" s="295"/>
      <c r="AA1183" s="310" t="str">
        <f>IFERROR(Tabla135[[#This Row],[Peso del control]]+Tabla135[[#This Row],[Peso de la implementación]],"")</f>
        <v/>
      </c>
      <c r="AB1183" s="310" t="str" cm="1">
        <f t="array" ref="AB1183">IFERROR(IF(Tabla135[[#This Row],[Registro diligenciado]]=TRUE,_xlfn.IFS(AND(Tabla135[[#This Row],[No. de Control]]=1,Tabla135[[#This Row],[Desplazamiento en la Matriz]]="Probabilidad"),D1183-(D1183*Tabla135[[#This Row],[Valor del control]]),AND(Tabla135[[#This Row],[No. de Control]]&gt;1,Tabla135[[#This Row],[Desplazamiento en la Matriz]]="Probabilidad"),AB1182-(AB1182*Tabla135[[#This Row],[Valor del control]]),AND(Tabla135[[#This Row],[No. de Control]]=1,Tabla135[[#This Row],[Desplazamiento en la Matriz]]="Impacto"),D1183,AND(Tabla135[[#This Row],[No. de Control]]&gt;1,Tabla135[[#This Row],[Desplazamiento en la Matriz]]="Impacto"),AB1182),""),"")</f>
        <v/>
      </c>
      <c r="AC1183" s="310" t="str" cm="1">
        <f t="array" ref="AC1183">IFERROR(IF(Tabla135[[#This Row],[Registro diligenciado]]=TRUE,_xlfn.IFS(AND(Tabla135[[#This Row],[No. de Control]]=1,Tabla135[[#This Row],[Desplazamiento en la Matriz]]="Impacto"),E1183-(E1183*Tabla135[[#This Row],[Valor del control]]),AND(Tabla135[[#This Row],[No. de Control]]&gt;1,Tabla135[[#This Row],[Desplazamiento en la Matriz]]="Impacto"),AC1182-(AC1182*Tabla135[[#This Row],[Valor del control]]),AND(Tabla135[[#This Row],[No. de Control]]=1,Tabla135[[#This Row],[Desplazamiento en la Matriz]]="Probabilidad"),E1183,AND(Tabla135[[#This Row],[No. de Control]]&gt;1,Tabla135[[#This Row],[Desplazamiento en la Matriz]]="Probabilidad"),AC1182),""),"")</f>
        <v/>
      </c>
      <c r="AD1183" s="310">
        <f>IFERROR(_xlfn.MINIFS(Tabla135[Probabilidad residual],Tabla135[Id Riesgo],Tabla135[[#This Row],[Id Riesgo]]),"")</f>
        <v>0</v>
      </c>
      <c r="AE1183" s="310">
        <f>IFERROR(_xlfn.MINIFS(Tabla135[Impacto residual],Tabla135[Id Riesgo],Tabla135[[#This Row],[Id Riesgo]]),"")</f>
        <v>0</v>
      </c>
      <c r="AF1183" s="310" t="str" cm="1">
        <f t="array" ref="AF11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3" s="310" t="str" cm="1">
        <f t="array" ref="AG11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3" s="213"/>
      <c r="AJ1183" s="801">
        <f>_xlfn.MINIFS(Tabla135[Probabilidad residual],Tabla135[Id Riesgo],Tabla135[[#This Row],[Id Riesgo]])</f>
        <v>0</v>
      </c>
      <c r="AK1183" s="801">
        <f>_xlfn.MINIFS(Tabla135[Impacto residual],Tabla135[Id Riesgo],Tabla135[[#This Row],[Id Riesgo]])</f>
        <v>0</v>
      </c>
      <c r="AL1183" s="801"/>
      <c r="AM1183" s="801"/>
      <c r="AN1183" s="213"/>
      <c r="AO1183" s="213"/>
      <c r="AP1183" s="213"/>
      <c r="AQ1183" s="213"/>
      <c r="AR1183" s="213"/>
      <c r="AS1183" s="213"/>
      <c r="AT1183" s="213"/>
      <c r="AU1183" s="213"/>
      <c r="AV1183" s="213"/>
      <c r="AW1183" s="213"/>
      <c r="AX1183" s="213"/>
      <c r="AY1183" s="213"/>
    </row>
    <row r="1184" spans="1:51" ht="14.6" x14ac:dyDescent="0.4">
      <c r="A1184" s="783" t="str">
        <f>Tabla135[[#This Row],[Id Riesgo]]</f>
        <v>RC118</v>
      </c>
      <c r="B1184" s="784" t="str">
        <f>Tabla135[[#This Row],[Riesgo]]</f>
        <v/>
      </c>
      <c r="C1184" s="776" t="b">
        <f>Tabla135[[#This Row],[Identificado en paso 1 y 2?]]</f>
        <v>0</v>
      </c>
      <c r="D1184" s="801" t="str">
        <f>_xlfn.XLOOKUP(Tabla135[[#This Row],[Id Riesgo]],Tabla13[Id Riesgo],Tabla13[Probabilidad],"",1)</f>
        <v/>
      </c>
      <c r="E1184" s="801" t="str">
        <f>IF(C1184=TRUE,_xlfn.XLOOKUP(Tabla135[[#This Row],[Id Riesgo]],Tabla13[Id Riesgo],Tabla13[Porcentaje Impacto],"",1),"")</f>
        <v/>
      </c>
      <c r="F1184" s="290" t="str">
        <f t="shared" si="117"/>
        <v>RC118</v>
      </c>
      <c r="G1184" s="414" t="b">
        <f>_xlfn.XLOOKUP(F1184,Tabla13[Id Riesgo],Tabla13[Registro diligenciado],FALSE,1)</f>
        <v>0</v>
      </c>
      <c r="H1184" s="290" t="str">
        <f>IF(G1184,_xlfn.XLOOKUP(F1184,Tabla6[Id Riesgo],Tabla6[DESCRIPCIÓN DEL RIESGO],FALSE,1),"")</f>
        <v/>
      </c>
      <c r="I1184" s="327" t="str">
        <f>_xlfn.XLOOKUP(Tabla135[[#This Row],[Id Riesgo]],Tabla13[Id Riesgo],Tabla13[Probabilidad])</f>
        <v/>
      </c>
      <c r="J1184" s="327" t="str">
        <f>_xlfn.XLOOKUP(Tabla135[[#This Row],[Id Riesgo]],Tabla13[Id Riesgo],Tabla13[Porcentaje Impacto],"",1)</f>
        <v/>
      </c>
      <c r="K1184" s="311">
        <v>3</v>
      </c>
      <c r="L1184" s="314"/>
      <c r="M1184" s="314"/>
      <c r="N1184" s="314"/>
      <c r="O1184" s="295"/>
      <c r="P1184" s="314"/>
      <c r="Q1184" s="328" t="str">
        <f>_xlfn.TEXTJOIN(" ",TRUE,Tabla135[[#This Row],[Actividad - Acción ¿Qué?
Inicia con verbo]],Tabla135[[#This Row],[Complemento
(Observaciones o desviaciones)]])</f>
        <v/>
      </c>
      <c r="R1184" s="295"/>
      <c r="S1184" s="327" t="str">
        <f>_xlfn.XLOOKUP(Tabla135[[#This Row],[Tipo de control]],Tabla7[Tipo de control],Tabla7[Peso],"",1)</f>
        <v/>
      </c>
      <c r="T1184" s="290" t="str">
        <f>_xlfn.XLOOKUP(Tabla135[[#This Row],[Tipo de control]],Tabla7[Tipo de control],Tabla7[Afectación matriz],"",1)</f>
        <v/>
      </c>
      <c r="U1184" s="295"/>
      <c r="V1184" s="327" t="str">
        <f>_xlfn.XLOOKUP(Tabla135[[#This Row],[Implementación]],Tabla11[Implementación],Tabla11[Peso],"",1)</f>
        <v/>
      </c>
      <c r="W1184" s="295"/>
      <c r="X1184" s="295"/>
      <c r="Y1184" s="295"/>
      <c r="Z1184" s="295"/>
      <c r="AA1184" s="310" t="str">
        <f>IFERROR(Tabla135[[#This Row],[Peso del control]]+Tabla135[[#This Row],[Peso de la implementación]],"")</f>
        <v/>
      </c>
      <c r="AB1184" s="310" t="str" cm="1">
        <f t="array" ref="AB1184">IFERROR(IF(Tabla135[[#This Row],[Registro diligenciado]]=TRUE,_xlfn.IFS(AND(Tabla135[[#This Row],[No. de Control]]=1,Tabla135[[#This Row],[Desplazamiento en la Matriz]]="Probabilidad"),D1184-(D1184*Tabla135[[#This Row],[Valor del control]]),AND(Tabla135[[#This Row],[No. de Control]]&gt;1,Tabla135[[#This Row],[Desplazamiento en la Matriz]]="Probabilidad"),AB1183-(AB1183*Tabla135[[#This Row],[Valor del control]]),AND(Tabla135[[#This Row],[No. de Control]]=1,Tabla135[[#This Row],[Desplazamiento en la Matriz]]="Impacto"),D1184,AND(Tabla135[[#This Row],[No. de Control]]&gt;1,Tabla135[[#This Row],[Desplazamiento en la Matriz]]="Impacto"),AB1183),""),"")</f>
        <v/>
      </c>
      <c r="AC1184" s="310" t="str" cm="1">
        <f t="array" ref="AC1184">IFERROR(IF(Tabla135[[#This Row],[Registro diligenciado]]=TRUE,_xlfn.IFS(AND(Tabla135[[#This Row],[No. de Control]]=1,Tabla135[[#This Row],[Desplazamiento en la Matriz]]="Impacto"),E1184-(E1184*Tabla135[[#This Row],[Valor del control]]),AND(Tabla135[[#This Row],[No. de Control]]&gt;1,Tabla135[[#This Row],[Desplazamiento en la Matriz]]="Impacto"),AC1183-(AC1183*Tabla135[[#This Row],[Valor del control]]),AND(Tabla135[[#This Row],[No. de Control]]=1,Tabla135[[#This Row],[Desplazamiento en la Matriz]]="Probabilidad"),E1184,AND(Tabla135[[#This Row],[No. de Control]]&gt;1,Tabla135[[#This Row],[Desplazamiento en la Matriz]]="Probabilidad"),AC1183),""),"")</f>
        <v/>
      </c>
      <c r="AD1184" s="310">
        <f>IFERROR(_xlfn.MINIFS(Tabla135[Probabilidad residual],Tabla135[Id Riesgo],Tabla135[[#This Row],[Id Riesgo]]),"")</f>
        <v>0</v>
      </c>
      <c r="AE1184" s="310">
        <f>IFERROR(_xlfn.MINIFS(Tabla135[Impacto residual],Tabla135[Id Riesgo],Tabla135[[#This Row],[Id Riesgo]]),"")</f>
        <v>0</v>
      </c>
      <c r="AF1184" s="310" t="str" cm="1">
        <f t="array" ref="AF11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4" s="310" t="str" cm="1">
        <f t="array" ref="AG11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4" s="213"/>
      <c r="AJ1184" s="801">
        <f>_xlfn.MINIFS(Tabla135[Probabilidad residual],Tabla135[Id Riesgo],Tabla135[[#This Row],[Id Riesgo]])</f>
        <v>0</v>
      </c>
      <c r="AK1184" s="801">
        <f>_xlfn.MINIFS(Tabla135[Impacto residual],Tabla135[Id Riesgo],Tabla135[[#This Row],[Id Riesgo]])</f>
        <v>0</v>
      </c>
      <c r="AL1184" s="801"/>
      <c r="AM1184" s="801"/>
      <c r="AN1184" s="213"/>
      <c r="AO1184" s="213"/>
      <c r="AP1184" s="213"/>
      <c r="AQ1184" s="213"/>
      <c r="AR1184" s="213"/>
      <c r="AS1184" s="213"/>
      <c r="AT1184" s="213"/>
      <c r="AU1184" s="213"/>
      <c r="AV1184" s="213"/>
      <c r="AW1184" s="213"/>
      <c r="AX1184" s="213"/>
      <c r="AY1184" s="213"/>
    </row>
    <row r="1185" spans="1:51" ht="14.6" x14ac:dyDescent="0.4">
      <c r="A1185" s="783" t="str">
        <f>Tabla135[[#This Row],[Id Riesgo]]</f>
        <v>RC118</v>
      </c>
      <c r="B1185" s="784" t="str">
        <f>Tabla135[[#This Row],[Riesgo]]</f>
        <v/>
      </c>
      <c r="C1185" s="776" t="b">
        <f>Tabla135[[#This Row],[Identificado en paso 1 y 2?]]</f>
        <v>0</v>
      </c>
      <c r="D1185" s="801" t="str">
        <f>_xlfn.XLOOKUP(Tabla135[[#This Row],[Id Riesgo]],Tabla13[Id Riesgo],Tabla13[Probabilidad],"",1)</f>
        <v/>
      </c>
      <c r="E1185" s="801" t="str">
        <f>IF(C1185=TRUE,_xlfn.XLOOKUP(Tabla135[[#This Row],[Id Riesgo]],Tabla13[Id Riesgo],Tabla13[Porcentaje Impacto],"",1),"")</f>
        <v/>
      </c>
      <c r="F1185" s="290" t="str">
        <f t="shared" si="117"/>
        <v>RC118</v>
      </c>
      <c r="G1185" s="414" t="b">
        <f>_xlfn.XLOOKUP(F1185,Tabla13[Id Riesgo],Tabla13[Registro diligenciado],FALSE,1)</f>
        <v>0</v>
      </c>
      <c r="H1185" s="290" t="str">
        <f>IF(G1185,_xlfn.XLOOKUP(F1185,Tabla6[Id Riesgo],Tabla6[DESCRIPCIÓN DEL RIESGO],FALSE,1),"")</f>
        <v/>
      </c>
      <c r="I1185" s="327" t="str">
        <f>_xlfn.XLOOKUP(Tabla135[[#This Row],[Id Riesgo]],Tabla13[Id Riesgo],Tabla13[Probabilidad])</f>
        <v/>
      </c>
      <c r="J1185" s="327" t="str">
        <f>_xlfn.XLOOKUP(Tabla135[[#This Row],[Id Riesgo]],Tabla13[Id Riesgo],Tabla13[Porcentaje Impacto],"",1)</f>
        <v/>
      </c>
      <c r="K1185" s="311">
        <v>4</v>
      </c>
      <c r="L1185" s="314"/>
      <c r="M1185" s="314"/>
      <c r="N1185" s="314"/>
      <c r="O1185" s="295"/>
      <c r="P1185" s="314"/>
      <c r="Q1185" s="328" t="str">
        <f>_xlfn.TEXTJOIN(" ",TRUE,Tabla135[[#This Row],[Actividad - Acción ¿Qué?
Inicia con verbo]],Tabla135[[#This Row],[Complemento
(Observaciones o desviaciones)]])</f>
        <v/>
      </c>
      <c r="R1185" s="295"/>
      <c r="S1185" s="327" t="str">
        <f>_xlfn.XLOOKUP(Tabla135[[#This Row],[Tipo de control]],Tabla7[Tipo de control],Tabla7[Peso],"",1)</f>
        <v/>
      </c>
      <c r="T1185" s="290" t="str">
        <f>_xlfn.XLOOKUP(Tabla135[[#This Row],[Tipo de control]],Tabla7[Tipo de control],Tabla7[Afectación matriz],"",1)</f>
        <v/>
      </c>
      <c r="U1185" s="295"/>
      <c r="V1185" s="327" t="str">
        <f>_xlfn.XLOOKUP(Tabla135[[#This Row],[Implementación]],Tabla11[Implementación],Tabla11[Peso],"",1)</f>
        <v/>
      </c>
      <c r="W1185" s="295"/>
      <c r="X1185" s="295"/>
      <c r="Y1185" s="295"/>
      <c r="Z1185" s="295"/>
      <c r="AA1185" s="310" t="str">
        <f>IFERROR(Tabla135[[#This Row],[Peso del control]]+Tabla135[[#This Row],[Peso de la implementación]],"")</f>
        <v/>
      </c>
      <c r="AB1185" s="310" t="str" cm="1">
        <f t="array" ref="AB1185">IFERROR(IF(Tabla135[[#This Row],[Registro diligenciado]]=TRUE,_xlfn.IFS(AND(Tabla135[[#This Row],[No. de Control]]=1,Tabla135[[#This Row],[Desplazamiento en la Matriz]]="Probabilidad"),D1185-(D1185*Tabla135[[#This Row],[Valor del control]]),AND(Tabla135[[#This Row],[No. de Control]]&gt;1,Tabla135[[#This Row],[Desplazamiento en la Matriz]]="Probabilidad"),AB1184-(AB1184*Tabla135[[#This Row],[Valor del control]]),AND(Tabla135[[#This Row],[No. de Control]]=1,Tabla135[[#This Row],[Desplazamiento en la Matriz]]="Impacto"),D1185,AND(Tabla135[[#This Row],[No. de Control]]&gt;1,Tabla135[[#This Row],[Desplazamiento en la Matriz]]="Impacto"),AB1184),""),"")</f>
        <v/>
      </c>
      <c r="AC1185" s="310" t="str" cm="1">
        <f t="array" ref="AC1185">IFERROR(IF(Tabla135[[#This Row],[Registro diligenciado]]=TRUE,_xlfn.IFS(AND(Tabla135[[#This Row],[No. de Control]]=1,Tabla135[[#This Row],[Desplazamiento en la Matriz]]="Impacto"),E1185-(E1185*Tabla135[[#This Row],[Valor del control]]),AND(Tabla135[[#This Row],[No. de Control]]&gt;1,Tabla135[[#This Row],[Desplazamiento en la Matriz]]="Impacto"),AC1184-(AC1184*Tabla135[[#This Row],[Valor del control]]),AND(Tabla135[[#This Row],[No. de Control]]=1,Tabla135[[#This Row],[Desplazamiento en la Matriz]]="Probabilidad"),E1185,AND(Tabla135[[#This Row],[No. de Control]]&gt;1,Tabla135[[#This Row],[Desplazamiento en la Matriz]]="Probabilidad"),AC1184),""),"")</f>
        <v/>
      </c>
      <c r="AD1185" s="310">
        <f>IFERROR(_xlfn.MINIFS(Tabla135[Probabilidad residual],Tabla135[Id Riesgo],Tabla135[[#This Row],[Id Riesgo]]),"")</f>
        <v>0</v>
      </c>
      <c r="AE1185" s="310">
        <f>IFERROR(_xlfn.MINIFS(Tabla135[Impacto residual],Tabla135[Id Riesgo],Tabla135[[#This Row],[Id Riesgo]]),"")</f>
        <v>0</v>
      </c>
      <c r="AF1185" s="310" t="str" cm="1">
        <f t="array" ref="AF11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5" s="310" t="str" cm="1">
        <f t="array" ref="AG11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5" s="213"/>
      <c r="AJ1185" s="801">
        <f>_xlfn.MINIFS(Tabla135[Probabilidad residual],Tabla135[Id Riesgo],Tabla135[[#This Row],[Id Riesgo]])</f>
        <v>0</v>
      </c>
      <c r="AK1185" s="801">
        <f>_xlfn.MINIFS(Tabla135[Impacto residual],Tabla135[Id Riesgo],Tabla135[[#This Row],[Id Riesgo]])</f>
        <v>0</v>
      </c>
      <c r="AL1185" s="801"/>
      <c r="AM1185" s="801"/>
      <c r="AN1185" s="213"/>
      <c r="AO1185" s="213"/>
      <c r="AP1185" s="213"/>
      <c r="AQ1185" s="213"/>
      <c r="AR1185" s="213"/>
      <c r="AS1185" s="213"/>
      <c r="AT1185" s="213"/>
      <c r="AU1185" s="213"/>
      <c r="AV1185" s="213"/>
      <c r="AW1185" s="213"/>
      <c r="AX1185" s="213"/>
      <c r="AY1185" s="213"/>
    </row>
    <row r="1186" spans="1:51" ht="14.6" x14ac:dyDescent="0.4">
      <c r="A1186" s="783" t="str">
        <f>Tabla135[[#This Row],[Id Riesgo]]</f>
        <v>RC118</v>
      </c>
      <c r="B1186" s="784" t="str">
        <f>Tabla135[[#This Row],[Riesgo]]</f>
        <v/>
      </c>
      <c r="C1186" s="776" t="b">
        <f>Tabla135[[#This Row],[Identificado en paso 1 y 2?]]</f>
        <v>0</v>
      </c>
      <c r="D1186" s="801" t="str">
        <f>_xlfn.XLOOKUP(Tabla135[[#This Row],[Id Riesgo]],Tabla13[Id Riesgo],Tabla13[Probabilidad],"",1)</f>
        <v/>
      </c>
      <c r="E1186" s="801" t="str">
        <f>IF(C1186=TRUE,_xlfn.XLOOKUP(Tabla135[[#This Row],[Id Riesgo]],Tabla13[Id Riesgo],Tabla13[Porcentaje Impacto],"",1),"")</f>
        <v/>
      </c>
      <c r="F1186" s="290" t="str">
        <f t="shared" si="117"/>
        <v>RC118</v>
      </c>
      <c r="G1186" s="414" t="b">
        <f>_xlfn.XLOOKUP(F1186,Tabla13[Id Riesgo],Tabla13[Registro diligenciado],FALSE,1)</f>
        <v>0</v>
      </c>
      <c r="H1186" s="290" t="str">
        <f>IF(G1186,_xlfn.XLOOKUP(F1186,Tabla6[Id Riesgo],Tabla6[DESCRIPCIÓN DEL RIESGO],FALSE,1),"")</f>
        <v/>
      </c>
      <c r="I1186" s="327" t="str">
        <f>_xlfn.XLOOKUP(Tabla135[[#This Row],[Id Riesgo]],Tabla13[Id Riesgo],Tabla13[Probabilidad])</f>
        <v/>
      </c>
      <c r="J1186" s="327" t="str">
        <f>_xlfn.XLOOKUP(Tabla135[[#This Row],[Id Riesgo]],Tabla13[Id Riesgo],Tabla13[Porcentaje Impacto],"",1)</f>
        <v/>
      </c>
      <c r="K1186" s="311">
        <v>5</v>
      </c>
      <c r="L1186" s="314"/>
      <c r="M1186" s="314"/>
      <c r="N1186" s="314"/>
      <c r="O1186" s="295"/>
      <c r="P1186" s="314"/>
      <c r="Q1186" s="328" t="str">
        <f>_xlfn.TEXTJOIN(" ",TRUE,Tabla135[[#This Row],[Actividad - Acción ¿Qué?
Inicia con verbo]],Tabla135[[#This Row],[Complemento
(Observaciones o desviaciones)]])</f>
        <v/>
      </c>
      <c r="R1186" s="295"/>
      <c r="S1186" s="327" t="str">
        <f>_xlfn.XLOOKUP(Tabla135[[#This Row],[Tipo de control]],Tabla7[Tipo de control],Tabla7[Peso],"",1)</f>
        <v/>
      </c>
      <c r="T1186" s="290" t="str">
        <f>_xlfn.XLOOKUP(Tabla135[[#This Row],[Tipo de control]],Tabla7[Tipo de control],Tabla7[Afectación matriz],"",1)</f>
        <v/>
      </c>
      <c r="U1186" s="295"/>
      <c r="V1186" s="327" t="str">
        <f>_xlfn.XLOOKUP(Tabla135[[#This Row],[Implementación]],Tabla11[Implementación],Tabla11[Peso],"",1)</f>
        <v/>
      </c>
      <c r="W1186" s="295"/>
      <c r="X1186" s="295"/>
      <c r="Y1186" s="295"/>
      <c r="Z1186" s="295"/>
      <c r="AA1186" s="310" t="str">
        <f>IFERROR(Tabla135[[#This Row],[Peso del control]]+Tabla135[[#This Row],[Peso de la implementación]],"")</f>
        <v/>
      </c>
      <c r="AB1186" s="310" t="str" cm="1">
        <f t="array" ref="AB1186">IFERROR(IF(Tabla135[[#This Row],[Registro diligenciado]]=TRUE,_xlfn.IFS(AND(Tabla135[[#This Row],[No. de Control]]=1,Tabla135[[#This Row],[Desplazamiento en la Matriz]]="Probabilidad"),D1186-(D1186*Tabla135[[#This Row],[Valor del control]]),AND(Tabla135[[#This Row],[No. de Control]]&gt;1,Tabla135[[#This Row],[Desplazamiento en la Matriz]]="Probabilidad"),AB1185-(AB1185*Tabla135[[#This Row],[Valor del control]]),AND(Tabla135[[#This Row],[No. de Control]]=1,Tabla135[[#This Row],[Desplazamiento en la Matriz]]="Impacto"),D1186,AND(Tabla135[[#This Row],[No. de Control]]&gt;1,Tabla135[[#This Row],[Desplazamiento en la Matriz]]="Impacto"),AB1185),""),"")</f>
        <v/>
      </c>
      <c r="AC1186" s="310" t="str" cm="1">
        <f t="array" ref="AC1186">IFERROR(IF(Tabla135[[#This Row],[Registro diligenciado]]=TRUE,_xlfn.IFS(AND(Tabla135[[#This Row],[No. de Control]]=1,Tabla135[[#This Row],[Desplazamiento en la Matriz]]="Impacto"),E1186-(E1186*Tabla135[[#This Row],[Valor del control]]),AND(Tabla135[[#This Row],[No. de Control]]&gt;1,Tabla135[[#This Row],[Desplazamiento en la Matriz]]="Impacto"),AC1185-(AC1185*Tabla135[[#This Row],[Valor del control]]),AND(Tabla135[[#This Row],[No. de Control]]=1,Tabla135[[#This Row],[Desplazamiento en la Matriz]]="Probabilidad"),E1186,AND(Tabla135[[#This Row],[No. de Control]]&gt;1,Tabla135[[#This Row],[Desplazamiento en la Matriz]]="Probabilidad"),AC1185),""),"")</f>
        <v/>
      </c>
      <c r="AD1186" s="310">
        <f>IFERROR(_xlfn.MINIFS(Tabla135[Probabilidad residual],Tabla135[Id Riesgo],Tabla135[[#This Row],[Id Riesgo]]),"")</f>
        <v>0</v>
      </c>
      <c r="AE1186" s="310">
        <f>IFERROR(_xlfn.MINIFS(Tabla135[Impacto residual],Tabla135[Id Riesgo],Tabla135[[#This Row],[Id Riesgo]]),"")</f>
        <v>0</v>
      </c>
      <c r="AF1186" s="310" t="str" cm="1">
        <f t="array" ref="AF11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6" s="310" t="str" cm="1">
        <f t="array" ref="AG11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6" s="213"/>
      <c r="AJ1186" s="801">
        <f>_xlfn.MINIFS(Tabla135[Probabilidad residual],Tabla135[Id Riesgo],Tabla135[[#This Row],[Id Riesgo]])</f>
        <v>0</v>
      </c>
      <c r="AK1186" s="801">
        <f>_xlfn.MINIFS(Tabla135[Impacto residual],Tabla135[Id Riesgo],Tabla135[[#This Row],[Id Riesgo]])</f>
        <v>0</v>
      </c>
      <c r="AL1186" s="801"/>
      <c r="AM1186" s="801"/>
      <c r="AN1186" s="213"/>
      <c r="AO1186" s="213"/>
      <c r="AP1186" s="213"/>
      <c r="AQ1186" s="213"/>
      <c r="AR1186" s="213"/>
      <c r="AS1186" s="213"/>
      <c r="AT1186" s="213"/>
      <c r="AU1186" s="213"/>
      <c r="AV1186" s="213"/>
      <c r="AW1186" s="213"/>
      <c r="AX1186" s="213"/>
      <c r="AY1186" s="213"/>
    </row>
    <row r="1187" spans="1:51" ht="14.6" x14ac:dyDescent="0.4">
      <c r="A1187" s="783" t="str">
        <f>Tabla135[[#This Row],[Id Riesgo]]</f>
        <v>RC118</v>
      </c>
      <c r="B1187" s="784" t="str">
        <f>Tabla135[[#This Row],[Riesgo]]</f>
        <v/>
      </c>
      <c r="C1187" s="776" t="b">
        <f>Tabla135[[#This Row],[Identificado en paso 1 y 2?]]</f>
        <v>0</v>
      </c>
      <c r="D1187" s="801" t="str">
        <f>_xlfn.XLOOKUP(Tabla135[[#This Row],[Id Riesgo]],Tabla13[Id Riesgo],Tabla13[Probabilidad],"",1)</f>
        <v/>
      </c>
      <c r="E1187" s="801" t="str">
        <f>IF(C1187=TRUE,_xlfn.XLOOKUP(Tabla135[[#This Row],[Id Riesgo]],Tabla13[Id Riesgo],Tabla13[Porcentaje Impacto],"",1),"")</f>
        <v/>
      </c>
      <c r="F1187" s="290" t="str">
        <f t="shared" si="117"/>
        <v>RC118</v>
      </c>
      <c r="G1187" s="414" t="b">
        <f>_xlfn.XLOOKUP(F1187,Tabla13[Id Riesgo],Tabla13[Registro diligenciado],FALSE,1)</f>
        <v>0</v>
      </c>
      <c r="H1187" s="290" t="str">
        <f>IF(G1187,_xlfn.XLOOKUP(F1187,Tabla6[Id Riesgo],Tabla6[DESCRIPCIÓN DEL RIESGO],FALSE,1),"")</f>
        <v/>
      </c>
      <c r="I1187" s="327" t="str">
        <f>_xlfn.XLOOKUP(Tabla135[[#This Row],[Id Riesgo]],Tabla13[Id Riesgo],Tabla13[Probabilidad])</f>
        <v/>
      </c>
      <c r="J1187" s="327" t="str">
        <f>_xlfn.XLOOKUP(Tabla135[[#This Row],[Id Riesgo]],Tabla13[Id Riesgo],Tabla13[Porcentaje Impacto],"",1)</f>
        <v/>
      </c>
      <c r="K1187" s="311">
        <v>6</v>
      </c>
      <c r="L1187" s="314"/>
      <c r="M1187" s="314"/>
      <c r="N1187" s="314"/>
      <c r="O1187" s="295"/>
      <c r="P1187" s="314"/>
      <c r="Q1187" s="328" t="str">
        <f>_xlfn.TEXTJOIN(" ",TRUE,Tabla135[[#This Row],[Actividad - Acción ¿Qué?
Inicia con verbo]],Tabla135[[#This Row],[Complemento
(Observaciones o desviaciones)]])</f>
        <v/>
      </c>
      <c r="R1187" s="295"/>
      <c r="S1187" s="327" t="str">
        <f>_xlfn.XLOOKUP(Tabla135[[#This Row],[Tipo de control]],Tabla7[Tipo de control],Tabla7[Peso],"",1)</f>
        <v/>
      </c>
      <c r="T1187" s="290" t="str">
        <f>_xlfn.XLOOKUP(Tabla135[[#This Row],[Tipo de control]],Tabla7[Tipo de control],Tabla7[Afectación matriz],"",1)</f>
        <v/>
      </c>
      <c r="U1187" s="295"/>
      <c r="V1187" s="327" t="str">
        <f>_xlfn.XLOOKUP(Tabla135[[#This Row],[Implementación]],Tabla11[Implementación],Tabla11[Peso],"",1)</f>
        <v/>
      </c>
      <c r="W1187" s="295"/>
      <c r="X1187" s="295"/>
      <c r="Y1187" s="295"/>
      <c r="Z1187" s="295"/>
      <c r="AA1187" s="310" t="str">
        <f>IFERROR(Tabla135[[#This Row],[Peso del control]]+Tabla135[[#This Row],[Peso de la implementación]],"")</f>
        <v/>
      </c>
      <c r="AB1187" s="310" t="str" cm="1">
        <f t="array" ref="AB1187">IFERROR(IF(Tabla135[[#This Row],[Registro diligenciado]]=TRUE,_xlfn.IFS(AND(Tabla135[[#This Row],[No. de Control]]=1,Tabla135[[#This Row],[Desplazamiento en la Matriz]]="Probabilidad"),D1187-(D1187*Tabla135[[#This Row],[Valor del control]]),AND(Tabla135[[#This Row],[No. de Control]]&gt;1,Tabla135[[#This Row],[Desplazamiento en la Matriz]]="Probabilidad"),AB1186-(AB1186*Tabla135[[#This Row],[Valor del control]]),AND(Tabla135[[#This Row],[No. de Control]]=1,Tabla135[[#This Row],[Desplazamiento en la Matriz]]="Impacto"),D1187,AND(Tabla135[[#This Row],[No. de Control]]&gt;1,Tabla135[[#This Row],[Desplazamiento en la Matriz]]="Impacto"),AB1186),""),"")</f>
        <v/>
      </c>
      <c r="AC1187" s="310" t="str" cm="1">
        <f t="array" ref="AC1187">IFERROR(IF(Tabla135[[#This Row],[Registro diligenciado]]=TRUE,_xlfn.IFS(AND(Tabla135[[#This Row],[No. de Control]]=1,Tabla135[[#This Row],[Desplazamiento en la Matriz]]="Impacto"),E1187-(E1187*Tabla135[[#This Row],[Valor del control]]),AND(Tabla135[[#This Row],[No. de Control]]&gt;1,Tabla135[[#This Row],[Desplazamiento en la Matriz]]="Impacto"),AC1186-(AC1186*Tabla135[[#This Row],[Valor del control]]),AND(Tabla135[[#This Row],[No. de Control]]=1,Tabla135[[#This Row],[Desplazamiento en la Matriz]]="Probabilidad"),E1187,AND(Tabla135[[#This Row],[No. de Control]]&gt;1,Tabla135[[#This Row],[Desplazamiento en la Matriz]]="Probabilidad"),AC1186),""),"")</f>
        <v/>
      </c>
      <c r="AD1187" s="310">
        <f>IFERROR(_xlfn.MINIFS(Tabla135[Probabilidad residual],Tabla135[Id Riesgo],Tabla135[[#This Row],[Id Riesgo]]),"")</f>
        <v>0</v>
      </c>
      <c r="AE1187" s="310">
        <f>IFERROR(_xlfn.MINIFS(Tabla135[Impacto residual],Tabla135[Id Riesgo],Tabla135[[#This Row],[Id Riesgo]]),"")</f>
        <v>0</v>
      </c>
      <c r="AF1187" s="310" t="str" cm="1">
        <f t="array" ref="AF11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7" s="310" t="str" cm="1">
        <f t="array" ref="AG11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7" s="213"/>
      <c r="AJ1187" s="801">
        <f>_xlfn.MINIFS(Tabla135[Probabilidad residual],Tabla135[Id Riesgo],Tabla135[[#This Row],[Id Riesgo]])</f>
        <v>0</v>
      </c>
      <c r="AK1187" s="801">
        <f>_xlfn.MINIFS(Tabla135[Impacto residual],Tabla135[Id Riesgo],Tabla135[[#This Row],[Id Riesgo]])</f>
        <v>0</v>
      </c>
      <c r="AL1187" s="801"/>
      <c r="AM1187" s="801"/>
      <c r="AN1187" s="213"/>
      <c r="AO1187" s="213"/>
      <c r="AP1187" s="213"/>
      <c r="AQ1187" s="213"/>
      <c r="AR1187" s="213"/>
      <c r="AS1187" s="213"/>
      <c r="AT1187" s="213"/>
      <c r="AU1187" s="213"/>
      <c r="AV1187" s="213"/>
      <c r="AW1187" s="213"/>
      <c r="AX1187" s="213"/>
      <c r="AY1187" s="213"/>
    </row>
    <row r="1188" spans="1:51" ht="14.6" x14ac:dyDescent="0.4">
      <c r="A1188" s="783" t="str">
        <f>Tabla135[[#This Row],[Id Riesgo]]</f>
        <v>RC118</v>
      </c>
      <c r="B1188" s="784" t="str">
        <f>Tabla135[[#This Row],[Riesgo]]</f>
        <v/>
      </c>
      <c r="C1188" s="776" t="b">
        <f>Tabla135[[#This Row],[Identificado en paso 1 y 2?]]</f>
        <v>0</v>
      </c>
      <c r="D1188" s="801" t="str">
        <f>_xlfn.XLOOKUP(Tabla135[[#This Row],[Id Riesgo]],Tabla13[Id Riesgo],Tabla13[Probabilidad],"",1)</f>
        <v/>
      </c>
      <c r="E1188" s="801" t="str">
        <f>IF(C1188=TRUE,_xlfn.XLOOKUP(Tabla135[[#This Row],[Id Riesgo]],Tabla13[Id Riesgo],Tabla13[Porcentaje Impacto],"",1),"")</f>
        <v/>
      </c>
      <c r="F1188" s="290" t="str">
        <f t="shared" si="117"/>
        <v>RC118</v>
      </c>
      <c r="G1188" s="414" t="b">
        <f>_xlfn.XLOOKUP(F1188,Tabla13[Id Riesgo],Tabla13[Registro diligenciado],FALSE,1)</f>
        <v>0</v>
      </c>
      <c r="H1188" s="290" t="str">
        <f>IF(G1188,_xlfn.XLOOKUP(F1188,Tabla6[Id Riesgo],Tabla6[DESCRIPCIÓN DEL RIESGO],FALSE,1),"")</f>
        <v/>
      </c>
      <c r="I1188" s="327" t="str">
        <f>_xlfn.XLOOKUP(Tabla135[[#This Row],[Id Riesgo]],Tabla13[Id Riesgo],Tabla13[Probabilidad])</f>
        <v/>
      </c>
      <c r="J1188" s="327" t="str">
        <f>_xlfn.XLOOKUP(Tabla135[[#This Row],[Id Riesgo]],Tabla13[Id Riesgo],Tabla13[Porcentaje Impacto],"",1)</f>
        <v/>
      </c>
      <c r="K1188" s="311">
        <v>7</v>
      </c>
      <c r="L1188" s="314"/>
      <c r="M1188" s="314"/>
      <c r="N1188" s="314"/>
      <c r="O1188" s="295"/>
      <c r="P1188" s="314"/>
      <c r="Q1188" s="328" t="str">
        <f>_xlfn.TEXTJOIN(" ",TRUE,Tabla135[[#This Row],[Actividad - Acción ¿Qué?
Inicia con verbo]],Tabla135[[#This Row],[Complemento
(Observaciones o desviaciones)]])</f>
        <v/>
      </c>
      <c r="R1188" s="295"/>
      <c r="S1188" s="327" t="str">
        <f>_xlfn.XLOOKUP(Tabla135[[#This Row],[Tipo de control]],Tabla7[Tipo de control],Tabla7[Peso],"",1)</f>
        <v/>
      </c>
      <c r="T1188" s="290" t="str">
        <f>_xlfn.XLOOKUP(Tabla135[[#This Row],[Tipo de control]],Tabla7[Tipo de control],Tabla7[Afectación matriz],"",1)</f>
        <v/>
      </c>
      <c r="U1188" s="295"/>
      <c r="V1188" s="327" t="str">
        <f>_xlfn.XLOOKUP(Tabla135[[#This Row],[Implementación]],Tabla11[Implementación],Tabla11[Peso],"",1)</f>
        <v/>
      </c>
      <c r="W1188" s="295"/>
      <c r="X1188" s="295"/>
      <c r="Y1188" s="295"/>
      <c r="Z1188" s="295"/>
      <c r="AA1188" s="310" t="str">
        <f>IFERROR(Tabla135[[#This Row],[Peso del control]]+Tabla135[[#This Row],[Peso de la implementación]],"")</f>
        <v/>
      </c>
      <c r="AB1188" s="310" t="str" cm="1">
        <f t="array" ref="AB1188">IFERROR(IF(Tabla135[[#This Row],[Registro diligenciado]]=TRUE,_xlfn.IFS(AND(Tabla135[[#This Row],[No. de Control]]=1,Tabla135[[#This Row],[Desplazamiento en la Matriz]]="Probabilidad"),D1188-(D1188*Tabla135[[#This Row],[Valor del control]]),AND(Tabla135[[#This Row],[No. de Control]]&gt;1,Tabla135[[#This Row],[Desplazamiento en la Matriz]]="Probabilidad"),AB1187-(AB1187*Tabla135[[#This Row],[Valor del control]]),AND(Tabla135[[#This Row],[No. de Control]]=1,Tabla135[[#This Row],[Desplazamiento en la Matriz]]="Impacto"),D1188,AND(Tabla135[[#This Row],[No. de Control]]&gt;1,Tabla135[[#This Row],[Desplazamiento en la Matriz]]="Impacto"),AB1187),""),"")</f>
        <v/>
      </c>
      <c r="AC1188" s="310" t="str" cm="1">
        <f t="array" ref="AC1188">IFERROR(IF(Tabla135[[#This Row],[Registro diligenciado]]=TRUE,_xlfn.IFS(AND(Tabla135[[#This Row],[No. de Control]]=1,Tabla135[[#This Row],[Desplazamiento en la Matriz]]="Impacto"),E1188-(E1188*Tabla135[[#This Row],[Valor del control]]),AND(Tabla135[[#This Row],[No. de Control]]&gt;1,Tabla135[[#This Row],[Desplazamiento en la Matriz]]="Impacto"),AC1187-(AC1187*Tabla135[[#This Row],[Valor del control]]),AND(Tabla135[[#This Row],[No. de Control]]=1,Tabla135[[#This Row],[Desplazamiento en la Matriz]]="Probabilidad"),E1188,AND(Tabla135[[#This Row],[No. de Control]]&gt;1,Tabla135[[#This Row],[Desplazamiento en la Matriz]]="Probabilidad"),AC1187),""),"")</f>
        <v/>
      </c>
      <c r="AD1188" s="310">
        <f>IFERROR(_xlfn.MINIFS(Tabla135[Probabilidad residual],Tabla135[Id Riesgo],Tabla135[[#This Row],[Id Riesgo]]),"")</f>
        <v>0</v>
      </c>
      <c r="AE1188" s="310">
        <f>IFERROR(_xlfn.MINIFS(Tabla135[Impacto residual],Tabla135[Id Riesgo],Tabla135[[#This Row],[Id Riesgo]]),"")</f>
        <v>0</v>
      </c>
      <c r="AF1188" s="310" t="str" cm="1">
        <f t="array" ref="AF11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8" s="310" t="str" cm="1">
        <f t="array" ref="AG11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8" s="213"/>
      <c r="AJ1188" s="801">
        <f>_xlfn.MINIFS(Tabla135[Probabilidad residual],Tabla135[Id Riesgo],Tabla135[[#This Row],[Id Riesgo]])</f>
        <v>0</v>
      </c>
      <c r="AK1188" s="801">
        <f>_xlfn.MINIFS(Tabla135[Impacto residual],Tabla135[Id Riesgo],Tabla135[[#This Row],[Id Riesgo]])</f>
        <v>0</v>
      </c>
      <c r="AL1188" s="801"/>
      <c r="AM1188" s="801"/>
      <c r="AN1188" s="213"/>
      <c r="AO1188" s="213"/>
      <c r="AP1188" s="213"/>
      <c r="AQ1188" s="213"/>
      <c r="AR1188" s="213"/>
      <c r="AS1188" s="213"/>
      <c r="AT1188" s="213"/>
      <c r="AU1188" s="213"/>
      <c r="AV1188" s="213"/>
      <c r="AW1188" s="213"/>
      <c r="AX1188" s="213"/>
      <c r="AY1188" s="213"/>
    </row>
    <row r="1189" spans="1:51" ht="14.6" x14ac:dyDescent="0.4">
      <c r="A1189" s="783" t="str">
        <f>Tabla135[[#This Row],[Id Riesgo]]</f>
        <v>RC118</v>
      </c>
      <c r="B1189" s="784" t="str">
        <f>Tabla135[[#This Row],[Riesgo]]</f>
        <v/>
      </c>
      <c r="C1189" s="776" t="b">
        <f>Tabla135[[#This Row],[Identificado en paso 1 y 2?]]</f>
        <v>0</v>
      </c>
      <c r="D1189" s="801" t="str">
        <f>_xlfn.XLOOKUP(Tabla135[[#This Row],[Id Riesgo]],Tabla13[Id Riesgo],Tabla13[Probabilidad],"",1)</f>
        <v/>
      </c>
      <c r="E1189" s="801" t="str">
        <f>IF(C1189=TRUE,_xlfn.XLOOKUP(Tabla135[[#This Row],[Id Riesgo]],Tabla13[Id Riesgo],Tabla13[Porcentaje Impacto],"",1),"")</f>
        <v/>
      </c>
      <c r="F1189" s="290" t="str">
        <f t="shared" si="117"/>
        <v>RC118</v>
      </c>
      <c r="G1189" s="414" t="b">
        <f>_xlfn.XLOOKUP(F1189,Tabla13[Id Riesgo],Tabla13[Registro diligenciado],FALSE,1)</f>
        <v>0</v>
      </c>
      <c r="H1189" s="290" t="str">
        <f>IF(G1189,_xlfn.XLOOKUP(F1189,Tabla6[Id Riesgo],Tabla6[DESCRIPCIÓN DEL RIESGO],FALSE,1),"")</f>
        <v/>
      </c>
      <c r="I1189" s="327" t="str">
        <f>_xlfn.XLOOKUP(Tabla135[[#This Row],[Id Riesgo]],Tabla13[Id Riesgo],Tabla13[Probabilidad])</f>
        <v/>
      </c>
      <c r="J1189" s="327" t="str">
        <f>_xlfn.XLOOKUP(Tabla135[[#This Row],[Id Riesgo]],Tabla13[Id Riesgo],Tabla13[Porcentaje Impacto],"",1)</f>
        <v/>
      </c>
      <c r="K1189" s="311">
        <v>8</v>
      </c>
      <c r="L1189" s="314"/>
      <c r="M1189" s="314"/>
      <c r="N1189" s="314"/>
      <c r="O1189" s="295"/>
      <c r="P1189" s="314"/>
      <c r="Q1189" s="328" t="str">
        <f>_xlfn.TEXTJOIN(" ",TRUE,Tabla135[[#This Row],[Actividad - Acción ¿Qué?
Inicia con verbo]],Tabla135[[#This Row],[Complemento
(Observaciones o desviaciones)]])</f>
        <v/>
      </c>
      <c r="R1189" s="295"/>
      <c r="S1189" s="327" t="str">
        <f>_xlfn.XLOOKUP(Tabla135[[#This Row],[Tipo de control]],Tabla7[Tipo de control],Tabla7[Peso],"",1)</f>
        <v/>
      </c>
      <c r="T1189" s="290" t="str">
        <f>_xlfn.XLOOKUP(Tabla135[[#This Row],[Tipo de control]],Tabla7[Tipo de control],Tabla7[Afectación matriz],"",1)</f>
        <v/>
      </c>
      <c r="U1189" s="295"/>
      <c r="V1189" s="327" t="str">
        <f>_xlfn.XLOOKUP(Tabla135[[#This Row],[Implementación]],Tabla11[Implementación],Tabla11[Peso],"",1)</f>
        <v/>
      </c>
      <c r="W1189" s="295"/>
      <c r="X1189" s="295"/>
      <c r="Y1189" s="295"/>
      <c r="Z1189" s="295"/>
      <c r="AA1189" s="310" t="str">
        <f>IFERROR(Tabla135[[#This Row],[Peso del control]]+Tabla135[[#This Row],[Peso de la implementación]],"")</f>
        <v/>
      </c>
      <c r="AB1189" s="310" t="str" cm="1">
        <f t="array" ref="AB1189">IFERROR(IF(Tabla135[[#This Row],[Registro diligenciado]]=TRUE,_xlfn.IFS(AND(Tabla135[[#This Row],[No. de Control]]=1,Tabla135[[#This Row],[Desplazamiento en la Matriz]]="Probabilidad"),D1189-(D1189*Tabla135[[#This Row],[Valor del control]]),AND(Tabla135[[#This Row],[No. de Control]]&gt;1,Tabla135[[#This Row],[Desplazamiento en la Matriz]]="Probabilidad"),AB1188-(AB1188*Tabla135[[#This Row],[Valor del control]]),AND(Tabla135[[#This Row],[No. de Control]]=1,Tabla135[[#This Row],[Desplazamiento en la Matriz]]="Impacto"),D1189,AND(Tabla135[[#This Row],[No. de Control]]&gt;1,Tabla135[[#This Row],[Desplazamiento en la Matriz]]="Impacto"),AB1188),""),"")</f>
        <v/>
      </c>
      <c r="AC1189" s="310" t="str" cm="1">
        <f t="array" ref="AC1189">IFERROR(IF(Tabla135[[#This Row],[Registro diligenciado]]=TRUE,_xlfn.IFS(AND(Tabla135[[#This Row],[No. de Control]]=1,Tabla135[[#This Row],[Desplazamiento en la Matriz]]="Impacto"),E1189-(E1189*Tabla135[[#This Row],[Valor del control]]),AND(Tabla135[[#This Row],[No. de Control]]&gt;1,Tabla135[[#This Row],[Desplazamiento en la Matriz]]="Impacto"),AC1188-(AC1188*Tabla135[[#This Row],[Valor del control]]),AND(Tabla135[[#This Row],[No. de Control]]=1,Tabla135[[#This Row],[Desplazamiento en la Matriz]]="Probabilidad"),E1189,AND(Tabla135[[#This Row],[No. de Control]]&gt;1,Tabla135[[#This Row],[Desplazamiento en la Matriz]]="Probabilidad"),AC1188),""),"")</f>
        <v/>
      </c>
      <c r="AD1189" s="310">
        <f>IFERROR(_xlfn.MINIFS(Tabla135[Probabilidad residual],Tabla135[Id Riesgo],Tabla135[[#This Row],[Id Riesgo]]),"")</f>
        <v>0</v>
      </c>
      <c r="AE1189" s="310">
        <f>IFERROR(_xlfn.MINIFS(Tabla135[Impacto residual],Tabla135[Id Riesgo],Tabla135[[#This Row],[Id Riesgo]]),"")</f>
        <v>0</v>
      </c>
      <c r="AF1189" s="310" t="str" cm="1">
        <f t="array" ref="AF11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89" s="310" t="str" cm="1">
        <f t="array" ref="AG11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89" s="213"/>
      <c r="AJ1189" s="801">
        <f>_xlfn.MINIFS(Tabla135[Probabilidad residual],Tabla135[Id Riesgo],Tabla135[[#This Row],[Id Riesgo]])</f>
        <v>0</v>
      </c>
      <c r="AK1189" s="801">
        <f>_xlfn.MINIFS(Tabla135[Impacto residual],Tabla135[Id Riesgo],Tabla135[[#This Row],[Id Riesgo]])</f>
        <v>0</v>
      </c>
      <c r="AL1189" s="801"/>
      <c r="AM1189" s="801"/>
      <c r="AN1189" s="213"/>
      <c r="AO1189" s="213"/>
      <c r="AP1189" s="213"/>
      <c r="AQ1189" s="213"/>
      <c r="AR1189" s="213"/>
      <c r="AS1189" s="213"/>
      <c r="AT1189" s="213"/>
      <c r="AU1189" s="213"/>
      <c r="AV1189" s="213"/>
      <c r="AW1189" s="213"/>
      <c r="AX1189" s="213"/>
      <c r="AY1189" s="213"/>
    </row>
    <row r="1190" spans="1:51" ht="14.6" x14ac:dyDescent="0.4">
      <c r="A1190" s="783" t="str">
        <f>Tabla135[[#This Row],[Id Riesgo]]</f>
        <v>RC118</v>
      </c>
      <c r="B1190" s="784" t="str">
        <f>Tabla135[[#This Row],[Riesgo]]</f>
        <v/>
      </c>
      <c r="C1190" s="776" t="b">
        <f>Tabla135[[#This Row],[Identificado en paso 1 y 2?]]</f>
        <v>0</v>
      </c>
      <c r="D1190" s="801" t="str">
        <f>_xlfn.XLOOKUP(Tabla135[[#This Row],[Id Riesgo]],Tabla13[Id Riesgo],Tabla13[Probabilidad],"",1)</f>
        <v/>
      </c>
      <c r="E1190" s="801" t="str">
        <f>IF(C1190=TRUE,_xlfn.XLOOKUP(Tabla135[[#This Row],[Id Riesgo]],Tabla13[Id Riesgo],Tabla13[Porcentaje Impacto],"",1),"")</f>
        <v/>
      </c>
      <c r="F1190" s="290" t="str">
        <f t="shared" si="117"/>
        <v>RC118</v>
      </c>
      <c r="G1190" s="414" t="b">
        <f>_xlfn.XLOOKUP(F1190,Tabla13[Id Riesgo],Tabla13[Registro diligenciado],FALSE,1)</f>
        <v>0</v>
      </c>
      <c r="H1190" s="290" t="str">
        <f>IF(G1190,_xlfn.XLOOKUP(F1190,Tabla6[Id Riesgo],Tabla6[DESCRIPCIÓN DEL RIESGO],FALSE,1),"")</f>
        <v/>
      </c>
      <c r="I1190" s="327" t="str">
        <f>_xlfn.XLOOKUP(Tabla135[[#This Row],[Id Riesgo]],Tabla13[Id Riesgo],Tabla13[Probabilidad])</f>
        <v/>
      </c>
      <c r="J1190" s="327" t="str">
        <f>_xlfn.XLOOKUP(Tabla135[[#This Row],[Id Riesgo]],Tabla13[Id Riesgo],Tabla13[Porcentaje Impacto],"",1)</f>
        <v/>
      </c>
      <c r="K1190" s="311">
        <v>9</v>
      </c>
      <c r="L1190" s="314"/>
      <c r="M1190" s="314"/>
      <c r="N1190" s="314"/>
      <c r="O1190" s="295"/>
      <c r="P1190" s="314"/>
      <c r="Q1190" s="328" t="str">
        <f>_xlfn.TEXTJOIN(" ",TRUE,Tabla135[[#This Row],[Actividad - Acción ¿Qué?
Inicia con verbo]],Tabla135[[#This Row],[Complemento
(Observaciones o desviaciones)]])</f>
        <v/>
      </c>
      <c r="R1190" s="295"/>
      <c r="S1190" s="327" t="str">
        <f>_xlfn.XLOOKUP(Tabla135[[#This Row],[Tipo de control]],Tabla7[Tipo de control],Tabla7[Peso],"",1)</f>
        <v/>
      </c>
      <c r="T1190" s="290" t="str">
        <f>_xlfn.XLOOKUP(Tabla135[[#This Row],[Tipo de control]],Tabla7[Tipo de control],Tabla7[Afectación matriz],"",1)</f>
        <v/>
      </c>
      <c r="U1190" s="295"/>
      <c r="V1190" s="327" t="str">
        <f>_xlfn.XLOOKUP(Tabla135[[#This Row],[Implementación]],Tabla11[Implementación],Tabla11[Peso],"",1)</f>
        <v/>
      </c>
      <c r="W1190" s="295"/>
      <c r="X1190" s="295"/>
      <c r="Y1190" s="295"/>
      <c r="Z1190" s="295"/>
      <c r="AA1190" s="310" t="str">
        <f>IFERROR(Tabla135[[#This Row],[Peso del control]]+Tabla135[[#This Row],[Peso de la implementación]],"")</f>
        <v/>
      </c>
      <c r="AB1190" s="310" t="str" cm="1">
        <f t="array" ref="AB1190">IFERROR(IF(Tabla135[[#This Row],[Registro diligenciado]]=TRUE,_xlfn.IFS(AND(Tabla135[[#This Row],[No. de Control]]=1,Tabla135[[#This Row],[Desplazamiento en la Matriz]]="Probabilidad"),D1190-(D1190*Tabla135[[#This Row],[Valor del control]]),AND(Tabla135[[#This Row],[No. de Control]]&gt;1,Tabla135[[#This Row],[Desplazamiento en la Matriz]]="Probabilidad"),AB1189-(AB1189*Tabla135[[#This Row],[Valor del control]]),AND(Tabla135[[#This Row],[No. de Control]]=1,Tabla135[[#This Row],[Desplazamiento en la Matriz]]="Impacto"),D1190,AND(Tabla135[[#This Row],[No. de Control]]&gt;1,Tabla135[[#This Row],[Desplazamiento en la Matriz]]="Impacto"),AB1189),""),"")</f>
        <v/>
      </c>
      <c r="AC1190" s="310" t="str" cm="1">
        <f t="array" ref="AC1190">IFERROR(IF(Tabla135[[#This Row],[Registro diligenciado]]=TRUE,_xlfn.IFS(AND(Tabla135[[#This Row],[No. de Control]]=1,Tabla135[[#This Row],[Desplazamiento en la Matriz]]="Impacto"),E1190-(E1190*Tabla135[[#This Row],[Valor del control]]),AND(Tabla135[[#This Row],[No. de Control]]&gt;1,Tabla135[[#This Row],[Desplazamiento en la Matriz]]="Impacto"),AC1189-(AC1189*Tabla135[[#This Row],[Valor del control]]),AND(Tabla135[[#This Row],[No. de Control]]=1,Tabla135[[#This Row],[Desplazamiento en la Matriz]]="Probabilidad"),E1190,AND(Tabla135[[#This Row],[No. de Control]]&gt;1,Tabla135[[#This Row],[Desplazamiento en la Matriz]]="Probabilidad"),AC1189),""),"")</f>
        <v/>
      </c>
      <c r="AD1190" s="310">
        <f>IFERROR(_xlfn.MINIFS(Tabla135[Probabilidad residual],Tabla135[Id Riesgo],Tabla135[[#This Row],[Id Riesgo]]),"")</f>
        <v>0</v>
      </c>
      <c r="AE1190" s="310">
        <f>IFERROR(_xlfn.MINIFS(Tabla135[Impacto residual],Tabla135[Id Riesgo],Tabla135[[#This Row],[Id Riesgo]]),"")</f>
        <v>0</v>
      </c>
      <c r="AF1190" s="310" t="str" cm="1">
        <f t="array" ref="AF11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0" s="310" t="str" cm="1">
        <f t="array" ref="AG11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0" s="213"/>
      <c r="AJ1190" s="801">
        <f>_xlfn.MINIFS(Tabla135[Probabilidad residual],Tabla135[Id Riesgo],Tabla135[[#This Row],[Id Riesgo]])</f>
        <v>0</v>
      </c>
      <c r="AK1190" s="801">
        <f>_xlfn.MINIFS(Tabla135[Impacto residual],Tabla135[Id Riesgo],Tabla135[[#This Row],[Id Riesgo]])</f>
        <v>0</v>
      </c>
      <c r="AL1190" s="801"/>
      <c r="AM1190" s="801"/>
      <c r="AN1190" s="213"/>
      <c r="AO1190" s="213"/>
      <c r="AP1190" s="213"/>
      <c r="AQ1190" s="213"/>
      <c r="AR1190" s="213"/>
      <c r="AS1190" s="213"/>
      <c r="AT1190" s="213"/>
      <c r="AU1190" s="213"/>
      <c r="AV1190" s="213"/>
      <c r="AW1190" s="213"/>
      <c r="AX1190" s="213"/>
      <c r="AY1190" s="213"/>
    </row>
    <row r="1191" spans="1:51" ht="14.6" x14ac:dyDescent="0.4">
      <c r="A1191" s="783" t="str">
        <f>Tabla135[[#This Row],[Id Riesgo]]</f>
        <v>RC118</v>
      </c>
      <c r="B1191" s="784" t="str">
        <f>Tabla135[[#This Row],[Riesgo]]</f>
        <v/>
      </c>
      <c r="C1191" s="776" t="b">
        <f>Tabla135[[#This Row],[Identificado en paso 1 y 2?]]</f>
        <v>0</v>
      </c>
      <c r="D1191" s="801" t="str">
        <f>_xlfn.XLOOKUP(Tabla135[[#This Row],[Id Riesgo]],Tabla13[Id Riesgo],Tabla13[Probabilidad],"",1)</f>
        <v/>
      </c>
      <c r="E1191" s="801" t="str">
        <f>IF(C1191=TRUE,_xlfn.XLOOKUP(Tabla135[[#This Row],[Id Riesgo]],Tabla13[Id Riesgo],Tabla13[Porcentaje Impacto],"",1),"")</f>
        <v/>
      </c>
      <c r="F1191" s="290" t="str">
        <f t="shared" si="117"/>
        <v>RC118</v>
      </c>
      <c r="G1191" s="414" t="b">
        <f>_xlfn.XLOOKUP(F1191,Tabla13[Id Riesgo],Tabla13[Registro diligenciado],FALSE,1)</f>
        <v>0</v>
      </c>
      <c r="H1191" s="290" t="str">
        <f>IF(G1191,_xlfn.XLOOKUP(F1191,Tabla6[Id Riesgo],Tabla6[DESCRIPCIÓN DEL RIESGO],FALSE,1),"")</f>
        <v/>
      </c>
      <c r="I1191" s="327" t="str">
        <f>_xlfn.XLOOKUP(Tabla135[[#This Row],[Id Riesgo]],Tabla13[Id Riesgo],Tabla13[Probabilidad])</f>
        <v/>
      </c>
      <c r="J1191" s="327" t="str">
        <f>_xlfn.XLOOKUP(Tabla135[[#This Row],[Id Riesgo]],Tabla13[Id Riesgo],Tabla13[Porcentaje Impacto],"",1)</f>
        <v/>
      </c>
      <c r="K1191" s="311">
        <v>10</v>
      </c>
      <c r="L1191" s="314"/>
      <c r="M1191" s="314"/>
      <c r="N1191" s="314"/>
      <c r="O1191" s="295"/>
      <c r="P1191" s="314"/>
      <c r="Q1191" s="328" t="str">
        <f>_xlfn.TEXTJOIN(" ",TRUE,Tabla135[[#This Row],[Actividad - Acción ¿Qué?
Inicia con verbo]],Tabla135[[#This Row],[Complemento
(Observaciones o desviaciones)]])</f>
        <v/>
      </c>
      <c r="R1191" s="295"/>
      <c r="S1191" s="327" t="str">
        <f>_xlfn.XLOOKUP(Tabla135[[#This Row],[Tipo de control]],Tabla7[Tipo de control],Tabla7[Peso],"",1)</f>
        <v/>
      </c>
      <c r="T1191" s="290" t="str">
        <f>_xlfn.XLOOKUP(Tabla135[[#This Row],[Tipo de control]],Tabla7[Tipo de control],Tabla7[Afectación matriz],"",1)</f>
        <v/>
      </c>
      <c r="U1191" s="295"/>
      <c r="V1191" s="327" t="str">
        <f>_xlfn.XLOOKUP(Tabla135[[#This Row],[Implementación]],Tabla11[Implementación],Tabla11[Peso],"",1)</f>
        <v/>
      </c>
      <c r="W1191" s="295"/>
      <c r="X1191" s="295"/>
      <c r="Y1191" s="295"/>
      <c r="Z1191" s="295"/>
      <c r="AA1191" s="310" t="str">
        <f>IFERROR(Tabla135[[#This Row],[Peso del control]]+Tabla135[[#This Row],[Peso de la implementación]],"")</f>
        <v/>
      </c>
      <c r="AB1191" s="310" t="str" cm="1">
        <f t="array" ref="AB1191">IFERROR(IF(Tabla135[[#This Row],[Registro diligenciado]]=TRUE,_xlfn.IFS(AND(Tabla135[[#This Row],[No. de Control]]=1,Tabla135[[#This Row],[Desplazamiento en la Matriz]]="Probabilidad"),D1191-(D1191*Tabla135[[#This Row],[Valor del control]]),AND(Tabla135[[#This Row],[No. de Control]]&gt;1,Tabla135[[#This Row],[Desplazamiento en la Matriz]]="Probabilidad"),AB1190-(AB1190*Tabla135[[#This Row],[Valor del control]]),AND(Tabla135[[#This Row],[No. de Control]]=1,Tabla135[[#This Row],[Desplazamiento en la Matriz]]="Impacto"),D1191,AND(Tabla135[[#This Row],[No. de Control]]&gt;1,Tabla135[[#This Row],[Desplazamiento en la Matriz]]="Impacto"),AB1190),""),"")</f>
        <v/>
      </c>
      <c r="AC1191" s="310" t="str" cm="1">
        <f t="array" ref="AC1191">IFERROR(IF(Tabla135[[#This Row],[Registro diligenciado]]=TRUE,_xlfn.IFS(AND(Tabla135[[#This Row],[No. de Control]]=1,Tabla135[[#This Row],[Desplazamiento en la Matriz]]="Impacto"),E1191-(E1191*Tabla135[[#This Row],[Valor del control]]),AND(Tabla135[[#This Row],[No. de Control]]&gt;1,Tabla135[[#This Row],[Desplazamiento en la Matriz]]="Impacto"),AC1190-(AC1190*Tabla135[[#This Row],[Valor del control]]),AND(Tabla135[[#This Row],[No. de Control]]=1,Tabla135[[#This Row],[Desplazamiento en la Matriz]]="Probabilidad"),E1191,AND(Tabla135[[#This Row],[No. de Control]]&gt;1,Tabla135[[#This Row],[Desplazamiento en la Matriz]]="Probabilidad"),AC1190),""),"")</f>
        <v/>
      </c>
      <c r="AD1191" s="310">
        <f>IFERROR(_xlfn.MINIFS(Tabla135[Probabilidad residual],Tabla135[Id Riesgo],Tabla135[[#This Row],[Id Riesgo]]),"")</f>
        <v>0</v>
      </c>
      <c r="AE1191" s="310">
        <f>IFERROR(_xlfn.MINIFS(Tabla135[Impacto residual],Tabla135[Id Riesgo],Tabla135[[#This Row],[Id Riesgo]]),"")</f>
        <v>0</v>
      </c>
      <c r="AF1191" s="310" t="str" cm="1">
        <f t="array" ref="AF11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1" s="310" t="str" cm="1">
        <f t="array" ref="AG11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1" s="213"/>
      <c r="AJ1191" s="801">
        <f>_xlfn.MINIFS(Tabla135[Probabilidad residual],Tabla135[Id Riesgo],Tabla135[[#This Row],[Id Riesgo]])</f>
        <v>0</v>
      </c>
      <c r="AK1191" s="801">
        <f>_xlfn.MINIFS(Tabla135[Impacto residual],Tabla135[Id Riesgo],Tabla135[[#This Row],[Id Riesgo]])</f>
        <v>0</v>
      </c>
      <c r="AL1191" s="801"/>
      <c r="AM1191" s="801"/>
      <c r="AN1191" s="213"/>
      <c r="AO1191" s="213"/>
      <c r="AP1191" s="213"/>
      <c r="AQ1191" s="213"/>
      <c r="AR1191" s="213"/>
      <c r="AS1191" s="213"/>
      <c r="AT1191" s="213"/>
      <c r="AU1191" s="213"/>
      <c r="AV1191" s="213"/>
      <c r="AW1191" s="213"/>
      <c r="AX1191" s="213"/>
      <c r="AY1191" s="213"/>
    </row>
    <row r="1192" spans="1:51" ht="14.6" x14ac:dyDescent="0.4">
      <c r="A1192" s="783" t="str">
        <f>Tabla135[[#This Row],[Id Riesgo]]</f>
        <v>RC119</v>
      </c>
      <c r="B1192" s="784" t="str">
        <f>Tabla135[[#This Row],[Riesgo]]</f>
        <v/>
      </c>
      <c r="C1192" s="776" t="b">
        <f>Tabla135[[#This Row],[Identificado en paso 1 y 2?]]</f>
        <v>0</v>
      </c>
      <c r="D1192" s="801" t="str">
        <f>_xlfn.XLOOKUP(Tabla135[[#This Row],[Id Riesgo]],Tabla13[Id Riesgo],Tabla13[Probabilidad],"",1)</f>
        <v/>
      </c>
      <c r="E1192" s="801" t="str">
        <f>IF(C1192=TRUE,_xlfn.XLOOKUP(Tabla135[[#This Row],[Id Riesgo]],Tabla13[Id Riesgo],Tabla13[Porcentaje Impacto],"",1),"")</f>
        <v/>
      </c>
      <c r="F1192" s="290" t="s">
        <v>710</v>
      </c>
      <c r="G1192" s="414" t="b">
        <f>_xlfn.XLOOKUP(F1192,Tabla13[Id Riesgo],Tabla13[Registro diligenciado],FALSE,1)</f>
        <v>0</v>
      </c>
      <c r="H1192" s="290" t="str">
        <f>IF(G1192,_xlfn.XLOOKUP(F1192,Tabla6[Id Riesgo],Tabla6[DESCRIPCIÓN DEL RIESGO],FALSE,1),"")</f>
        <v/>
      </c>
      <c r="I1192" s="327" t="str">
        <f>_xlfn.XLOOKUP(Tabla135[[#This Row],[Id Riesgo]],Tabla13[Id Riesgo],Tabla13[Probabilidad])</f>
        <v/>
      </c>
      <c r="J1192" s="327" t="str">
        <f>_xlfn.XLOOKUP(Tabla135[[#This Row],[Id Riesgo]],Tabla13[Id Riesgo],Tabla13[Porcentaje Impacto],"",1)</f>
        <v/>
      </c>
      <c r="K1192" s="311">
        <v>1</v>
      </c>
      <c r="L1192" s="314"/>
      <c r="M1192" s="314"/>
      <c r="N1192" s="314"/>
      <c r="O1192" s="295"/>
      <c r="P1192" s="314"/>
      <c r="Q1192" s="328" t="str">
        <f>_xlfn.TEXTJOIN(" ",TRUE,Tabla135[[#This Row],[Actividad - Acción ¿Qué?
Inicia con verbo]],Tabla135[[#This Row],[Complemento
(Observaciones o desviaciones)]])</f>
        <v/>
      </c>
      <c r="R1192" s="295"/>
      <c r="S1192" s="327" t="str">
        <f>_xlfn.XLOOKUP(Tabla135[[#This Row],[Tipo de control]],Tabla7[Tipo de control],Tabla7[Peso],"",1)</f>
        <v/>
      </c>
      <c r="T1192" s="290" t="str">
        <f>_xlfn.XLOOKUP(Tabla135[[#This Row],[Tipo de control]],Tabla7[Tipo de control],Tabla7[Afectación matriz],"",1)</f>
        <v/>
      </c>
      <c r="U1192" s="295"/>
      <c r="V1192" s="327" t="str">
        <f>_xlfn.XLOOKUP(Tabla135[[#This Row],[Implementación]],Tabla11[Implementación],Tabla11[Peso],"",1)</f>
        <v/>
      </c>
      <c r="W1192" s="295"/>
      <c r="X1192" s="295"/>
      <c r="Y1192" s="295"/>
      <c r="Z1192" s="295"/>
      <c r="AA1192" s="310" t="str">
        <f>IFERROR(Tabla135[[#This Row],[Peso del control]]+Tabla135[[#This Row],[Peso de la implementación]],"")</f>
        <v/>
      </c>
      <c r="AB1192" s="310" t="str" cm="1">
        <f t="array" ref="AB1192">IFERROR(IF(Tabla135[[#This Row],[Registro diligenciado]]=TRUE,_xlfn.IFS(AND(Tabla135[[#This Row],[No. de Control]]=1,Tabla135[[#This Row],[Desplazamiento en la Matriz]]="Probabilidad"),D1192-(D1192*Tabla135[[#This Row],[Valor del control]]),AND(Tabla135[[#This Row],[No. de Control]]&gt;1,Tabla135[[#This Row],[Desplazamiento en la Matriz]]="Probabilidad"),AB1191-(AB1191*Tabla135[[#This Row],[Valor del control]]),AND(Tabla135[[#This Row],[No. de Control]]=1,Tabla135[[#This Row],[Desplazamiento en la Matriz]]="Impacto"),D1192,AND(Tabla135[[#This Row],[No. de Control]]&gt;1,Tabla135[[#This Row],[Desplazamiento en la Matriz]]="Impacto"),AB1191),""),"")</f>
        <v/>
      </c>
      <c r="AC1192" s="310" t="str" cm="1">
        <f t="array" ref="AC1192">IFERROR(IF(Tabla135[[#This Row],[Registro diligenciado]]=TRUE,_xlfn.IFS(AND(Tabla135[[#This Row],[No. de Control]]=1,Tabla135[[#This Row],[Desplazamiento en la Matriz]]="Impacto"),E1192-(E1192*Tabla135[[#This Row],[Valor del control]]),AND(Tabla135[[#This Row],[No. de Control]]&gt;1,Tabla135[[#This Row],[Desplazamiento en la Matriz]]="Impacto"),AC1191-(AC1191*Tabla135[[#This Row],[Valor del control]]),AND(Tabla135[[#This Row],[No. de Control]]=1,Tabla135[[#This Row],[Desplazamiento en la Matriz]]="Probabilidad"),E1192,AND(Tabla135[[#This Row],[No. de Control]]&gt;1,Tabla135[[#This Row],[Desplazamiento en la Matriz]]="Probabilidad"),AC1191),""),"")</f>
        <v/>
      </c>
      <c r="AD1192" s="310">
        <f>IFERROR(_xlfn.MINIFS(Tabla135[Probabilidad residual],Tabla135[Id Riesgo],Tabla135[[#This Row],[Id Riesgo]]),"")</f>
        <v>0</v>
      </c>
      <c r="AE1192" s="310">
        <f>IFERROR(_xlfn.MINIFS(Tabla135[Impacto residual],Tabla135[Id Riesgo],Tabla135[[#This Row],[Id Riesgo]]),"")</f>
        <v>0</v>
      </c>
      <c r="AF1192" s="310" t="str" cm="1">
        <f t="array" ref="AF11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2" s="310" t="str" cm="1">
        <f t="array" ref="AG11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2" s="213"/>
      <c r="AJ1192" s="801">
        <f>_xlfn.MINIFS(Tabla135[Probabilidad residual],Tabla135[Id Riesgo],Tabla135[[#This Row],[Id Riesgo]])</f>
        <v>0</v>
      </c>
      <c r="AK1192" s="801">
        <f>_xlfn.MINIFS(Tabla135[Impacto residual],Tabla135[Id Riesgo],Tabla135[[#This Row],[Id Riesgo]])</f>
        <v>0</v>
      </c>
      <c r="AL1192" s="801" t="str" cm="1">
        <f t="array" ref="AL1192">IFERROR(_xlfn.IFS(AND(AJ1192&gt;=CONFIGURACIÓN!$BF$6,AJ1192&lt;=CONFIGURACIÓN!$BG$6),CONFIGURACIÓN!$BE$6,AND(AJ1192&gt;=CONFIGURACIÓN!$BF$7,AJ1192&lt;=CONFIGURACIÓN!$BG$7),CONFIGURACIÓN!$BE$7,AND(AJ1192&gt;=CONFIGURACIÓN!$BF$8,AJ1192&lt;=CONFIGURACIÓN!$BG$8),CONFIGURACIÓN!$BE$8,AND(AJ1192&gt;=CONFIGURACIÓN!$BF$9,AJ1192&lt;=CONFIGURACIÓN!$BG$9),CONFIGURACIÓN!$BE$9,AND(AJ1192&gt;=CONFIGURACIÓN!$BF$10,AJ1192&lt;=CONFIGURACIÓN!$BG$10),CONFIGURACIÓN!$BE$10),"")</f>
        <v/>
      </c>
      <c r="AM1192" s="801" t="str" cm="1">
        <f t="array" ref="AM1192">IFERROR(_xlfn.IFS(AND(AK1192&gt;=CONFIGURACIÓN!$BJ$6,AK1192&lt;=CONFIGURACIÓN!$BK$6),CONFIGURACIÓN!$BI$6,AND(AK1192&gt;=CONFIGURACIÓN!$BJ$7,AK1192&lt;=CONFIGURACIÓN!$BK$7),CONFIGURACIÓN!$BI$7,AND(AK1192&gt;=CONFIGURACIÓN!$BJ$8,AK1192&lt;=CONFIGURACIÓN!$BK$8),CONFIGURACIÓN!$BI$8,AND(AK1192&gt;=CONFIGURACIÓN!$BJ$9,AK1192&lt;=CONFIGURACIÓN!$BK$9),CONFIGURACIÓN!$BI$9,AND(AK1192&gt;=CONFIGURACIÓN!$BJ$10,AK1192&lt;=CONFIGURACIÓN!$BK$10),CONFIGURACIÓN!$BI$10),"")</f>
        <v/>
      </c>
      <c r="AN1192" s="213"/>
      <c r="AO1192" s="213"/>
      <c r="AP1192" s="213"/>
      <c r="AQ1192" s="213"/>
      <c r="AR1192" s="213"/>
      <c r="AS1192" s="213"/>
      <c r="AT1192" s="213"/>
      <c r="AU1192" s="213"/>
      <c r="AV1192" s="213"/>
      <c r="AW1192" s="213"/>
      <c r="AX1192" s="213"/>
      <c r="AY1192" s="213"/>
    </row>
    <row r="1193" spans="1:51" ht="14.6" x14ac:dyDescent="0.4">
      <c r="A1193" s="783" t="str">
        <f>Tabla135[[#This Row],[Id Riesgo]]</f>
        <v>RC119</v>
      </c>
      <c r="B1193" s="784" t="str">
        <f>Tabla135[[#This Row],[Riesgo]]</f>
        <v/>
      </c>
      <c r="C1193" s="776" t="b">
        <f>Tabla135[[#This Row],[Identificado en paso 1 y 2?]]</f>
        <v>0</v>
      </c>
      <c r="D1193" s="801" t="str">
        <f>_xlfn.XLOOKUP(Tabla135[[#This Row],[Id Riesgo]],Tabla13[Id Riesgo],Tabla13[Probabilidad],"",1)</f>
        <v/>
      </c>
      <c r="E1193" s="801" t="str">
        <f>IF(C1193=TRUE,_xlfn.XLOOKUP(Tabla135[[#This Row],[Id Riesgo]],Tabla13[Id Riesgo],Tabla13[Porcentaje Impacto],"",1),"")</f>
        <v/>
      </c>
      <c r="F1193" s="290" t="str">
        <f t="shared" ref="F1193:F1201" si="118">F1192</f>
        <v>RC119</v>
      </c>
      <c r="G1193" s="414" t="b">
        <f>_xlfn.XLOOKUP(F1193,Tabla13[Id Riesgo],Tabla13[Registro diligenciado],FALSE,1)</f>
        <v>0</v>
      </c>
      <c r="H1193" s="290" t="str">
        <f>IF(G1193,_xlfn.XLOOKUP(F1193,Tabla6[Id Riesgo],Tabla6[DESCRIPCIÓN DEL RIESGO],FALSE,1),"")</f>
        <v/>
      </c>
      <c r="I1193" s="327" t="str">
        <f>_xlfn.XLOOKUP(Tabla135[[#This Row],[Id Riesgo]],Tabla13[Id Riesgo],Tabla13[Probabilidad])</f>
        <v/>
      </c>
      <c r="J1193" s="327" t="str">
        <f>_xlfn.XLOOKUP(Tabla135[[#This Row],[Id Riesgo]],Tabla13[Id Riesgo],Tabla13[Porcentaje Impacto],"",1)</f>
        <v/>
      </c>
      <c r="K1193" s="311">
        <v>2</v>
      </c>
      <c r="L1193" s="314"/>
      <c r="M1193" s="314"/>
      <c r="N1193" s="314"/>
      <c r="O1193" s="295"/>
      <c r="P1193" s="314"/>
      <c r="Q1193" s="328" t="str">
        <f>_xlfn.TEXTJOIN(" ",TRUE,Tabla135[[#This Row],[Actividad - Acción ¿Qué?
Inicia con verbo]],Tabla135[[#This Row],[Complemento
(Observaciones o desviaciones)]])</f>
        <v/>
      </c>
      <c r="R1193" s="295"/>
      <c r="S1193" s="327" t="str">
        <f>_xlfn.XLOOKUP(Tabla135[[#This Row],[Tipo de control]],Tabla7[Tipo de control],Tabla7[Peso],"",1)</f>
        <v/>
      </c>
      <c r="T1193" s="290" t="str">
        <f>_xlfn.XLOOKUP(Tabla135[[#This Row],[Tipo de control]],Tabla7[Tipo de control],Tabla7[Afectación matriz],"",1)</f>
        <v/>
      </c>
      <c r="U1193" s="295"/>
      <c r="V1193" s="327" t="str">
        <f>_xlfn.XLOOKUP(Tabla135[[#This Row],[Implementación]],Tabla11[Implementación],Tabla11[Peso],"",1)</f>
        <v/>
      </c>
      <c r="W1193" s="295"/>
      <c r="X1193" s="295"/>
      <c r="Y1193" s="295"/>
      <c r="Z1193" s="295"/>
      <c r="AA1193" s="310" t="str">
        <f>IFERROR(Tabla135[[#This Row],[Peso del control]]+Tabla135[[#This Row],[Peso de la implementación]],"")</f>
        <v/>
      </c>
      <c r="AB1193" s="310" t="str" cm="1">
        <f t="array" ref="AB1193">IFERROR(IF(Tabla135[[#This Row],[Registro diligenciado]]=TRUE,_xlfn.IFS(AND(Tabla135[[#This Row],[No. de Control]]=1,Tabla135[[#This Row],[Desplazamiento en la Matriz]]="Probabilidad"),D1193-(D1193*Tabla135[[#This Row],[Valor del control]]),AND(Tabla135[[#This Row],[No. de Control]]&gt;1,Tabla135[[#This Row],[Desplazamiento en la Matriz]]="Probabilidad"),AB1192-(AB1192*Tabla135[[#This Row],[Valor del control]]),AND(Tabla135[[#This Row],[No. de Control]]=1,Tabla135[[#This Row],[Desplazamiento en la Matriz]]="Impacto"),D1193,AND(Tabla135[[#This Row],[No. de Control]]&gt;1,Tabla135[[#This Row],[Desplazamiento en la Matriz]]="Impacto"),AB1192),""),"")</f>
        <v/>
      </c>
      <c r="AC1193" s="310" t="str" cm="1">
        <f t="array" ref="AC1193">IFERROR(IF(Tabla135[[#This Row],[Registro diligenciado]]=TRUE,_xlfn.IFS(AND(Tabla135[[#This Row],[No. de Control]]=1,Tabla135[[#This Row],[Desplazamiento en la Matriz]]="Impacto"),E1193-(E1193*Tabla135[[#This Row],[Valor del control]]),AND(Tabla135[[#This Row],[No. de Control]]&gt;1,Tabla135[[#This Row],[Desplazamiento en la Matriz]]="Impacto"),AC1192-(AC1192*Tabla135[[#This Row],[Valor del control]]),AND(Tabla135[[#This Row],[No. de Control]]=1,Tabla135[[#This Row],[Desplazamiento en la Matriz]]="Probabilidad"),E1193,AND(Tabla135[[#This Row],[No. de Control]]&gt;1,Tabla135[[#This Row],[Desplazamiento en la Matriz]]="Probabilidad"),AC1192),""),"")</f>
        <v/>
      </c>
      <c r="AD1193" s="310">
        <f>IFERROR(_xlfn.MINIFS(Tabla135[Probabilidad residual],Tabla135[Id Riesgo],Tabla135[[#This Row],[Id Riesgo]]),"")</f>
        <v>0</v>
      </c>
      <c r="AE1193" s="310">
        <f>IFERROR(_xlfn.MINIFS(Tabla135[Impacto residual],Tabla135[Id Riesgo],Tabla135[[#This Row],[Id Riesgo]]),"")</f>
        <v>0</v>
      </c>
      <c r="AF1193" s="310" t="str" cm="1">
        <f t="array" ref="AF11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3" s="310" t="str" cm="1">
        <f t="array" ref="AG11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3" s="213"/>
      <c r="AJ1193" s="801">
        <f>_xlfn.MINIFS(Tabla135[Probabilidad residual],Tabla135[Id Riesgo],Tabla135[[#This Row],[Id Riesgo]])</f>
        <v>0</v>
      </c>
      <c r="AK1193" s="801">
        <f>_xlfn.MINIFS(Tabla135[Impacto residual],Tabla135[Id Riesgo],Tabla135[[#This Row],[Id Riesgo]])</f>
        <v>0</v>
      </c>
      <c r="AL1193" s="801"/>
      <c r="AM1193" s="801"/>
      <c r="AN1193" s="213"/>
      <c r="AO1193" s="213"/>
      <c r="AP1193" s="213"/>
      <c r="AQ1193" s="213"/>
      <c r="AR1193" s="213"/>
      <c r="AS1193" s="213"/>
      <c r="AT1193" s="213"/>
      <c r="AU1193" s="213"/>
      <c r="AV1193" s="213"/>
      <c r="AW1193" s="213"/>
      <c r="AX1193" s="213"/>
      <c r="AY1193" s="213"/>
    </row>
    <row r="1194" spans="1:51" ht="14.6" x14ac:dyDescent="0.4">
      <c r="A1194" s="783" t="str">
        <f>Tabla135[[#This Row],[Id Riesgo]]</f>
        <v>RC119</v>
      </c>
      <c r="B1194" s="784" t="str">
        <f>Tabla135[[#This Row],[Riesgo]]</f>
        <v/>
      </c>
      <c r="C1194" s="776" t="b">
        <f>Tabla135[[#This Row],[Identificado en paso 1 y 2?]]</f>
        <v>0</v>
      </c>
      <c r="D1194" s="801" t="str">
        <f>_xlfn.XLOOKUP(Tabla135[[#This Row],[Id Riesgo]],Tabla13[Id Riesgo],Tabla13[Probabilidad],"",1)</f>
        <v/>
      </c>
      <c r="E1194" s="801" t="str">
        <f>IF(C1194=TRUE,_xlfn.XLOOKUP(Tabla135[[#This Row],[Id Riesgo]],Tabla13[Id Riesgo],Tabla13[Porcentaje Impacto],"",1),"")</f>
        <v/>
      </c>
      <c r="F1194" s="290" t="str">
        <f t="shared" si="118"/>
        <v>RC119</v>
      </c>
      <c r="G1194" s="414" t="b">
        <f>_xlfn.XLOOKUP(F1194,Tabla13[Id Riesgo],Tabla13[Registro diligenciado],FALSE,1)</f>
        <v>0</v>
      </c>
      <c r="H1194" s="290" t="str">
        <f>IF(G1194,_xlfn.XLOOKUP(F1194,Tabla6[Id Riesgo],Tabla6[DESCRIPCIÓN DEL RIESGO],FALSE,1),"")</f>
        <v/>
      </c>
      <c r="I1194" s="327" t="str">
        <f>_xlfn.XLOOKUP(Tabla135[[#This Row],[Id Riesgo]],Tabla13[Id Riesgo],Tabla13[Probabilidad])</f>
        <v/>
      </c>
      <c r="J1194" s="327" t="str">
        <f>_xlfn.XLOOKUP(Tabla135[[#This Row],[Id Riesgo]],Tabla13[Id Riesgo],Tabla13[Porcentaje Impacto],"",1)</f>
        <v/>
      </c>
      <c r="K1194" s="311">
        <v>3</v>
      </c>
      <c r="L1194" s="314"/>
      <c r="M1194" s="314"/>
      <c r="N1194" s="314"/>
      <c r="O1194" s="295"/>
      <c r="P1194" s="314"/>
      <c r="Q1194" s="328" t="str">
        <f>_xlfn.TEXTJOIN(" ",TRUE,Tabla135[[#This Row],[Actividad - Acción ¿Qué?
Inicia con verbo]],Tabla135[[#This Row],[Complemento
(Observaciones o desviaciones)]])</f>
        <v/>
      </c>
      <c r="R1194" s="295"/>
      <c r="S1194" s="327" t="str">
        <f>_xlfn.XLOOKUP(Tabla135[[#This Row],[Tipo de control]],Tabla7[Tipo de control],Tabla7[Peso],"",1)</f>
        <v/>
      </c>
      <c r="T1194" s="290" t="str">
        <f>_xlfn.XLOOKUP(Tabla135[[#This Row],[Tipo de control]],Tabla7[Tipo de control],Tabla7[Afectación matriz],"",1)</f>
        <v/>
      </c>
      <c r="U1194" s="295"/>
      <c r="V1194" s="327" t="str">
        <f>_xlfn.XLOOKUP(Tabla135[[#This Row],[Implementación]],Tabla11[Implementación],Tabla11[Peso],"",1)</f>
        <v/>
      </c>
      <c r="W1194" s="295"/>
      <c r="X1194" s="295"/>
      <c r="Y1194" s="295"/>
      <c r="Z1194" s="295"/>
      <c r="AA1194" s="310" t="str">
        <f>IFERROR(Tabla135[[#This Row],[Peso del control]]+Tabla135[[#This Row],[Peso de la implementación]],"")</f>
        <v/>
      </c>
      <c r="AB1194" s="310" t="str" cm="1">
        <f t="array" ref="AB1194">IFERROR(IF(Tabla135[[#This Row],[Registro diligenciado]]=TRUE,_xlfn.IFS(AND(Tabla135[[#This Row],[No. de Control]]=1,Tabla135[[#This Row],[Desplazamiento en la Matriz]]="Probabilidad"),D1194-(D1194*Tabla135[[#This Row],[Valor del control]]),AND(Tabla135[[#This Row],[No. de Control]]&gt;1,Tabla135[[#This Row],[Desplazamiento en la Matriz]]="Probabilidad"),AB1193-(AB1193*Tabla135[[#This Row],[Valor del control]]),AND(Tabla135[[#This Row],[No. de Control]]=1,Tabla135[[#This Row],[Desplazamiento en la Matriz]]="Impacto"),D1194,AND(Tabla135[[#This Row],[No. de Control]]&gt;1,Tabla135[[#This Row],[Desplazamiento en la Matriz]]="Impacto"),AB1193),""),"")</f>
        <v/>
      </c>
      <c r="AC1194" s="310" t="str" cm="1">
        <f t="array" ref="AC1194">IFERROR(IF(Tabla135[[#This Row],[Registro diligenciado]]=TRUE,_xlfn.IFS(AND(Tabla135[[#This Row],[No. de Control]]=1,Tabla135[[#This Row],[Desplazamiento en la Matriz]]="Impacto"),E1194-(E1194*Tabla135[[#This Row],[Valor del control]]),AND(Tabla135[[#This Row],[No. de Control]]&gt;1,Tabla135[[#This Row],[Desplazamiento en la Matriz]]="Impacto"),AC1193-(AC1193*Tabla135[[#This Row],[Valor del control]]),AND(Tabla135[[#This Row],[No. de Control]]=1,Tabla135[[#This Row],[Desplazamiento en la Matriz]]="Probabilidad"),E1194,AND(Tabla135[[#This Row],[No. de Control]]&gt;1,Tabla135[[#This Row],[Desplazamiento en la Matriz]]="Probabilidad"),AC1193),""),"")</f>
        <v/>
      </c>
      <c r="AD1194" s="310">
        <f>IFERROR(_xlfn.MINIFS(Tabla135[Probabilidad residual],Tabla135[Id Riesgo],Tabla135[[#This Row],[Id Riesgo]]),"")</f>
        <v>0</v>
      </c>
      <c r="AE1194" s="310">
        <f>IFERROR(_xlfn.MINIFS(Tabla135[Impacto residual],Tabla135[Id Riesgo],Tabla135[[#This Row],[Id Riesgo]]),"")</f>
        <v>0</v>
      </c>
      <c r="AF1194" s="310" t="str" cm="1">
        <f t="array" ref="AF11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4" s="310" t="str" cm="1">
        <f t="array" ref="AG11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4" s="213"/>
      <c r="AJ1194" s="801">
        <f>_xlfn.MINIFS(Tabla135[Probabilidad residual],Tabla135[Id Riesgo],Tabla135[[#This Row],[Id Riesgo]])</f>
        <v>0</v>
      </c>
      <c r="AK1194" s="801">
        <f>_xlfn.MINIFS(Tabla135[Impacto residual],Tabla135[Id Riesgo],Tabla135[[#This Row],[Id Riesgo]])</f>
        <v>0</v>
      </c>
      <c r="AL1194" s="801"/>
      <c r="AM1194" s="801"/>
      <c r="AN1194" s="213"/>
      <c r="AO1194" s="213"/>
      <c r="AP1194" s="213"/>
      <c r="AQ1194" s="213"/>
      <c r="AR1194" s="213"/>
      <c r="AS1194" s="213"/>
      <c r="AT1194" s="213"/>
      <c r="AU1194" s="213"/>
      <c r="AV1194" s="213"/>
      <c r="AW1194" s="213"/>
      <c r="AX1194" s="213"/>
      <c r="AY1194" s="213"/>
    </row>
    <row r="1195" spans="1:51" ht="14.6" x14ac:dyDescent="0.4">
      <c r="A1195" s="783" t="str">
        <f>Tabla135[[#This Row],[Id Riesgo]]</f>
        <v>RC119</v>
      </c>
      <c r="B1195" s="784" t="str">
        <f>Tabla135[[#This Row],[Riesgo]]</f>
        <v/>
      </c>
      <c r="C1195" s="776" t="b">
        <f>Tabla135[[#This Row],[Identificado en paso 1 y 2?]]</f>
        <v>0</v>
      </c>
      <c r="D1195" s="801" t="str">
        <f>_xlfn.XLOOKUP(Tabla135[[#This Row],[Id Riesgo]],Tabla13[Id Riesgo],Tabla13[Probabilidad],"",1)</f>
        <v/>
      </c>
      <c r="E1195" s="801" t="str">
        <f>IF(C1195=TRUE,_xlfn.XLOOKUP(Tabla135[[#This Row],[Id Riesgo]],Tabla13[Id Riesgo],Tabla13[Porcentaje Impacto],"",1),"")</f>
        <v/>
      </c>
      <c r="F1195" s="290" t="str">
        <f t="shared" si="118"/>
        <v>RC119</v>
      </c>
      <c r="G1195" s="414" t="b">
        <f>_xlfn.XLOOKUP(F1195,Tabla13[Id Riesgo],Tabla13[Registro diligenciado],FALSE,1)</f>
        <v>0</v>
      </c>
      <c r="H1195" s="290" t="str">
        <f>IF(G1195,_xlfn.XLOOKUP(F1195,Tabla6[Id Riesgo],Tabla6[DESCRIPCIÓN DEL RIESGO],FALSE,1),"")</f>
        <v/>
      </c>
      <c r="I1195" s="327" t="str">
        <f>_xlfn.XLOOKUP(Tabla135[[#This Row],[Id Riesgo]],Tabla13[Id Riesgo],Tabla13[Probabilidad])</f>
        <v/>
      </c>
      <c r="J1195" s="327" t="str">
        <f>_xlfn.XLOOKUP(Tabla135[[#This Row],[Id Riesgo]],Tabla13[Id Riesgo],Tabla13[Porcentaje Impacto],"",1)</f>
        <v/>
      </c>
      <c r="K1195" s="311">
        <v>4</v>
      </c>
      <c r="L1195" s="314"/>
      <c r="M1195" s="314"/>
      <c r="N1195" s="314"/>
      <c r="O1195" s="295"/>
      <c r="P1195" s="314"/>
      <c r="Q1195" s="328" t="str">
        <f>_xlfn.TEXTJOIN(" ",TRUE,Tabla135[[#This Row],[Actividad - Acción ¿Qué?
Inicia con verbo]],Tabla135[[#This Row],[Complemento
(Observaciones o desviaciones)]])</f>
        <v/>
      </c>
      <c r="R1195" s="295"/>
      <c r="S1195" s="327" t="str">
        <f>_xlfn.XLOOKUP(Tabla135[[#This Row],[Tipo de control]],Tabla7[Tipo de control],Tabla7[Peso],"",1)</f>
        <v/>
      </c>
      <c r="T1195" s="290" t="str">
        <f>_xlfn.XLOOKUP(Tabla135[[#This Row],[Tipo de control]],Tabla7[Tipo de control],Tabla7[Afectación matriz],"",1)</f>
        <v/>
      </c>
      <c r="U1195" s="295"/>
      <c r="V1195" s="327" t="str">
        <f>_xlfn.XLOOKUP(Tabla135[[#This Row],[Implementación]],Tabla11[Implementación],Tabla11[Peso],"",1)</f>
        <v/>
      </c>
      <c r="W1195" s="295"/>
      <c r="X1195" s="295"/>
      <c r="Y1195" s="295"/>
      <c r="Z1195" s="295"/>
      <c r="AA1195" s="310" t="str">
        <f>IFERROR(Tabla135[[#This Row],[Peso del control]]+Tabla135[[#This Row],[Peso de la implementación]],"")</f>
        <v/>
      </c>
      <c r="AB1195" s="310" t="str" cm="1">
        <f t="array" ref="AB1195">IFERROR(IF(Tabla135[[#This Row],[Registro diligenciado]]=TRUE,_xlfn.IFS(AND(Tabla135[[#This Row],[No. de Control]]=1,Tabla135[[#This Row],[Desplazamiento en la Matriz]]="Probabilidad"),D1195-(D1195*Tabla135[[#This Row],[Valor del control]]),AND(Tabla135[[#This Row],[No. de Control]]&gt;1,Tabla135[[#This Row],[Desplazamiento en la Matriz]]="Probabilidad"),AB1194-(AB1194*Tabla135[[#This Row],[Valor del control]]),AND(Tabla135[[#This Row],[No. de Control]]=1,Tabla135[[#This Row],[Desplazamiento en la Matriz]]="Impacto"),D1195,AND(Tabla135[[#This Row],[No. de Control]]&gt;1,Tabla135[[#This Row],[Desplazamiento en la Matriz]]="Impacto"),AB1194),""),"")</f>
        <v/>
      </c>
      <c r="AC1195" s="310" t="str" cm="1">
        <f t="array" ref="AC1195">IFERROR(IF(Tabla135[[#This Row],[Registro diligenciado]]=TRUE,_xlfn.IFS(AND(Tabla135[[#This Row],[No. de Control]]=1,Tabla135[[#This Row],[Desplazamiento en la Matriz]]="Impacto"),E1195-(E1195*Tabla135[[#This Row],[Valor del control]]),AND(Tabla135[[#This Row],[No. de Control]]&gt;1,Tabla135[[#This Row],[Desplazamiento en la Matriz]]="Impacto"),AC1194-(AC1194*Tabla135[[#This Row],[Valor del control]]),AND(Tabla135[[#This Row],[No. de Control]]=1,Tabla135[[#This Row],[Desplazamiento en la Matriz]]="Probabilidad"),E1195,AND(Tabla135[[#This Row],[No. de Control]]&gt;1,Tabla135[[#This Row],[Desplazamiento en la Matriz]]="Probabilidad"),AC1194),""),"")</f>
        <v/>
      </c>
      <c r="AD1195" s="310">
        <f>IFERROR(_xlfn.MINIFS(Tabla135[Probabilidad residual],Tabla135[Id Riesgo],Tabla135[[#This Row],[Id Riesgo]]),"")</f>
        <v>0</v>
      </c>
      <c r="AE1195" s="310">
        <f>IFERROR(_xlfn.MINIFS(Tabla135[Impacto residual],Tabla135[Id Riesgo],Tabla135[[#This Row],[Id Riesgo]]),"")</f>
        <v>0</v>
      </c>
      <c r="AF1195" s="310" t="str" cm="1">
        <f t="array" ref="AF11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5" s="310" t="str" cm="1">
        <f t="array" ref="AG11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5" s="213"/>
      <c r="AJ1195" s="801">
        <f>_xlfn.MINIFS(Tabla135[Probabilidad residual],Tabla135[Id Riesgo],Tabla135[[#This Row],[Id Riesgo]])</f>
        <v>0</v>
      </c>
      <c r="AK1195" s="801">
        <f>_xlfn.MINIFS(Tabla135[Impacto residual],Tabla135[Id Riesgo],Tabla135[[#This Row],[Id Riesgo]])</f>
        <v>0</v>
      </c>
      <c r="AL1195" s="801"/>
      <c r="AM1195" s="801"/>
      <c r="AN1195" s="213"/>
      <c r="AO1195" s="213"/>
      <c r="AP1195" s="213"/>
      <c r="AQ1195" s="213"/>
      <c r="AR1195" s="213"/>
      <c r="AS1195" s="213"/>
      <c r="AT1195" s="213"/>
      <c r="AU1195" s="213"/>
      <c r="AV1195" s="213"/>
      <c r="AW1195" s="213"/>
      <c r="AX1195" s="213"/>
      <c r="AY1195" s="213"/>
    </row>
    <row r="1196" spans="1:51" ht="14.6" x14ac:dyDescent="0.4">
      <c r="A1196" s="783" t="str">
        <f>Tabla135[[#This Row],[Id Riesgo]]</f>
        <v>RC119</v>
      </c>
      <c r="B1196" s="784" t="str">
        <f>Tabla135[[#This Row],[Riesgo]]</f>
        <v/>
      </c>
      <c r="C1196" s="776" t="b">
        <f>Tabla135[[#This Row],[Identificado en paso 1 y 2?]]</f>
        <v>0</v>
      </c>
      <c r="D1196" s="801" t="str">
        <f>_xlfn.XLOOKUP(Tabla135[[#This Row],[Id Riesgo]],Tabla13[Id Riesgo],Tabla13[Probabilidad],"",1)</f>
        <v/>
      </c>
      <c r="E1196" s="801" t="str">
        <f>IF(C1196=TRUE,_xlfn.XLOOKUP(Tabla135[[#This Row],[Id Riesgo]],Tabla13[Id Riesgo],Tabla13[Porcentaje Impacto],"",1),"")</f>
        <v/>
      </c>
      <c r="F1196" s="290" t="str">
        <f t="shared" si="118"/>
        <v>RC119</v>
      </c>
      <c r="G1196" s="414" t="b">
        <f>_xlfn.XLOOKUP(F1196,Tabla13[Id Riesgo],Tabla13[Registro diligenciado],FALSE,1)</f>
        <v>0</v>
      </c>
      <c r="H1196" s="290" t="str">
        <f>IF(G1196,_xlfn.XLOOKUP(F1196,Tabla6[Id Riesgo],Tabla6[DESCRIPCIÓN DEL RIESGO],FALSE,1),"")</f>
        <v/>
      </c>
      <c r="I1196" s="327" t="str">
        <f>_xlfn.XLOOKUP(Tabla135[[#This Row],[Id Riesgo]],Tabla13[Id Riesgo],Tabla13[Probabilidad])</f>
        <v/>
      </c>
      <c r="J1196" s="327" t="str">
        <f>_xlfn.XLOOKUP(Tabla135[[#This Row],[Id Riesgo]],Tabla13[Id Riesgo],Tabla13[Porcentaje Impacto],"",1)</f>
        <v/>
      </c>
      <c r="K1196" s="311">
        <v>5</v>
      </c>
      <c r="L1196" s="314"/>
      <c r="M1196" s="314"/>
      <c r="N1196" s="314"/>
      <c r="O1196" s="295"/>
      <c r="P1196" s="314"/>
      <c r="Q1196" s="328" t="str">
        <f>_xlfn.TEXTJOIN(" ",TRUE,Tabla135[[#This Row],[Actividad - Acción ¿Qué?
Inicia con verbo]],Tabla135[[#This Row],[Complemento
(Observaciones o desviaciones)]])</f>
        <v/>
      </c>
      <c r="R1196" s="295"/>
      <c r="S1196" s="327" t="str">
        <f>_xlfn.XLOOKUP(Tabla135[[#This Row],[Tipo de control]],Tabla7[Tipo de control],Tabla7[Peso],"",1)</f>
        <v/>
      </c>
      <c r="T1196" s="290" t="str">
        <f>_xlfn.XLOOKUP(Tabla135[[#This Row],[Tipo de control]],Tabla7[Tipo de control],Tabla7[Afectación matriz],"",1)</f>
        <v/>
      </c>
      <c r="U1196" s="295"/>
      <c r="V1196" s="327" t="str">
        <f>_xlfn.XLOOKUP(Tabla135[[#This Row],[Implementación]],Tabla11[Implementación],Tabla11[Peso],"",1)</f>
        <v/>
      </c>
      <c r="W1196" s="295"/>
      <c r="X1196" s="295"/>
      <c r="Y1196" s="295"/>
      <c r="Z1196" s="295"/>
      <c r="AA1196" s="310" t="str">
        <f>IFERROR(Tabla135[[#This Row],[Peso del control]]+Tabla135[[#This Row],[Peso de la implementación]],"")</f>
        <v/>
      </c>
      <c r="AB1196" s="310" t="str" cm="1">
        <f t="array" ref="AB1196">IFERROR(IF(Tabla135[[#This Row],[Registro diligenciado]]=TRUE,_xlfn.IFS(AND(Tabla135[[#This Row],[No. de Control]]=1,Tabla135[[#This Row],[Desplazamiento en la Matriz]]="Probabilidad"),D1196-(D1196*Tabla135[[#This Row],[Valor del control]]),AND(Tabla135[[#This Row],[No. de Control]]&gt;1,Tabla135[[#This Row],[Desplazamiento en la Matriz]]="Probabilidad"),AB1195-(AB1195*Tabla135[[#This Row],[Valor del control]]),AND(Tabla135[[#This Row],[No. de Control]]=1,Tabla135[[#This Row],[Desplazamiento en la Matriz]]="Impacto"),D1196,AND(Tabla135[[#This Row],[No. de Control]]&gt;1,Tabla135[[#This Row],[Desplazamiento en la Matriz]]="Impacto"),AB1195),""),"")</f>
        <v/>
      </c>
      <c r="AC1196" s="310" t="str" cm="1">
        <f t="array" ref="AC1196">IFERROR(IF(Tabla135[[#This Row],[Registro diligenciado]]=TRUE,_xlfn.IFS(AND(Tabla135[[#This Row],[No. de Control]]=1,Tabla135[[#This Row],[Desplazamiento en la Matriz]]="Impacto"),E1196-(E1196*Tabla135[[#This Row],[Valor del control]]),AND(Tabla135[[#This Row],[No. de Control]]&gt;1,Tabla135[[#This Row],[Desplazamiento en la Matriz]]="Impacto"),AC1195-(AC1195*Tabla135[[#This Row],[Valor del control]]),AND(Tabla135[[#This Row],[No. de Control]]=1,Tabla135[[#This Row],[Desplazamiento en la Matriz]]="Probabilidad"),E1196,AND(Tabla135[[#This Row],[No. de Control]]&gt;1,Tabla135[[#This Row],[Desplazamiento en la Matriz]]="Probabilidad"),AC1195),""),"")</f>
        <v/>
      </c>
      <c r="AD1196" s="310">
        <f>IFERROR(_xlfn.MINIFS(Tabla135[Probabilidad residual],Tabla135[Id Riesgo],Tabla135[[#This Row],[Id Riesgo]]),"")</f>
        <v>0</v>
      </c>
      <c r="AE1196" s="310">
        <f>IFERROR(_xlfn.MINIFS(Tabla135[Impacto residual],Tabla135[Id Riesgo],Tabla135[[#This Row],[Id Riesgo]]),"")</f>
        <v>0</v>
      </c>
      <c r="AF1196" s="310" t="str" cm="1">
        <f t="array" ref="AF11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6" s="310" t="str" cm="1">
        <f t="array" ref="AG11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6" s="213"/>
      <c r="AJ1196" s="801">
        <f>_xlfn.MINIFS(Tabla135[Probabilidad residual],Tabla135[Id Riesgo],Tabla135[[#This Row],[Id Riesgo]])</f>
        <v>0</v>
      </c>
      <c r="AK1196" s="801">
        <f>_xlfn.MINIFS(Tabla135[Impacto residual],Tabla135[Id Riesgo],Tabla135[[#This Row],[Id Riesgo]])</f>
        <v>0</v>
      </c>
      <c r="AL1196" s="801"/>
      <c r="AM1196" s="801"/>
      <c r="AN1196" s="213"/>
      <c r="AO1196" s="213"/>
      <c r="AP1196" s="213"/>
      <c r="AQ1196" s="213"/>
      <c r="AR1196" s="213"/>
      <c r="AS1196" s="213"/>
      <c r="AT1196" s="213"/>
      <c r="AU1196" s="213"/>
      <c r="AV1196" s="213"/>
      <c r="AW1196" s="213"/>
      <c r="AX1196" s="213"/>
      <c r="AY1196" s="213"/>
    </row>
    <row r="1197" spans="1:51" ht="14.6" x14ac:dyDescent="0.4">
      <c r="A1197" s="783" t="str">
        <f>Tabla135[[#This Row],[Id Riesgo]]</f>
        <v>RC119</v>
      </c>
      <c r="B1197" s="784" t="str">
        <f>Tabla135[[#This Row],[Riesgo]]</f>
        <v/>
      </c>
      <c r="C1197" s="776" t="b">
        <f>Tabla135[[#This Row],[Identificado en paso 1 y 2?]]</f>
        <v>0</v>
      </c>
      <c r="D1197" s="801" t="str">
        <f>_xlfn.XLOOKUP(Tabla135[[#This Row],[Id Riesgo]],Tabla13[Id Riesgo],Tabla13[Probabilidad],"",1)</f>
        <v/>
      </c>
      <c r="E1197" s="801" t="str">
        <f>IF(C1197=TRUE,_xlfn.XLOOKUP(Tabla135[[#This Row],[Id Riesgo]],Tabla13[Id Riesgo],Tabla13[Porcentaje Impacto],"",1),"")</f>
        <v/>
      </c>
      <c r="F1197" s="290" t="str">
        <f t="shared" si="118"/>
        <v>RC119</v>
      </c>
      <c r="G1197" s="414" t="b">
        <f>_xlfn.XLOOKUP(F1197,Tabla13[Id Riesgo],Tabla13[Registro diligenciado],FALSE,1)</f>
        <v>0</v>
      </c>
      <c r="H1197" s="290" t="str">
        <f>IF(G1197,_xlfn.XLOOKUP(F1197,Tabla6[Id Riesgo],Tabla6[DESCRIPCIÓN DEL RIESGO],FALSE,1),"")</f>
        <v/>
      </c>
      <c r="I1197" s="327" t="str">
        <f>_xlfn.XLOOKUP(Tabla135[[#This Row],[Id Riesgo]],Tabla13[Id Riesgo],Tabla13[Probabilidad])</f>
        <v/>
      </c>
      <c r="J1197" s="327" t="str">
        <f>_xlfn.XLOOKUP(Tabla135[[#This Row],[Id Riesgo]],Tabla13[Id Riesgo],Tabla13[Porcentaje Impacto],"",1)</f>
        <v/>
      </c>
      <c r="K1197" s="311">
        <v>6</v>
      </c>
      <c r="L1197" s="314"/>
      <c r="M1197" s="314"/>
      <c r="N1197" s="314"/>
      <c r="O1197" s="295"/>
      <c r="P1197" s="314"/>
      <c r="Q1197" s="328" t="str">
        <f>_xlfn.TEXTJOIN(" ",TRUE,Tabla135[[#This Row],[Actividad - Acción ¿Qué?
Inicia con verbo]],Tabla135[[#This Row],[Complemento
(Observaciones o desviaciones)]])</f>
        <v/>
      </c>
      <c r="R1197" s="295"/>
      <c r="S1197" s="327" t="str">
        <f>_xlfn.XLOOKUP(Tabla135[[#This Row],[Tipo de control]],Tabla7[Tipo de control],Tabla7[Peso],"",1)</f>
        <v/>
      </c>
      <c r="T1197" s="290" t="str">
        <f>_xlfn.XLOOKUP(Tabla135[[#This Row],[Tipo de control]],Tabla7[Tipo de control],Tabla7[Afectación matriz],"",1)</f>
        <v/>
      </c>
      <c r="U1197" s="295"/>
      <c r="V1197" s="327" t="str">
        <f>_xlfn.XLOOKUP(Tabla135[[#This Row],[Implementación]],Tabla11[Implementación],Tabla11[Peso],"",1)</f>
        <v/>
      </c>
      <c r="W1197" s="295"/>
      <c r="X1197" s="295"/>
      <c r="Y1197" s="295"/>
      <c r="Z1197" s="295"/>
      <c r="AA1197" s="310" t="str">
        <f>IFERROR(Tabla135[[#This Row],[Peso del control]]+Tabla135[[#This Row],[Peso de la implementación]],"")</f>
        <v/>
      </c>
      <c r="AB1197" s="310" t="str" cm="1">
        <f t="array" ref="AB1197">IFERROR(IF(Tabla135[[#This Row],[Registro diligenciado]]=TRUE,_xlfn.IFS(AND(Tabla135[[#This Row],[No. de Control]]=1,Tabla135[[#This Row],[Desplazamiento en la Matriz]]="Probabilidad"),D1197-(D1197*Tabla135[[#This Row],[Valor del control]]),AND(Tabla135[[#This Row],[No. de Control]]&gt;1,Tabla135[[#This Row],[Desplazamiento en la Matriz]]="Probabilidad"),AB1196-(AB1196*Tabla135[[#This Row],[Valor del control]]),AND(Tabla135[[#This Row],[No. de Control]]=1,Tabla135[[#This Row],[Desplazamiento en la Matriz]]="Impacto"),D1197,AND(Tabla135[[#This Row],[No. de Control]]&gt;1,Tabla135[[#This Row],[Desplazamiento en la Matriz]]="Impacto"),AB1196),""),"")</f>
        <v/>
      </c>
      <c r="AC1197" s="310" t="str" cm="1">
        <f t="array" ref="AC1197">IFERROR(IF(Tabla135[[#This Row],[Registro diligenciado]]=TRUE,_xlfn.IFS(AND(Tabla135[[#This Row],[No. de Control]]=1,Tabla135[[#This Row],[Desplazamiento en la Matriz]]="Impacto"),E1197-(E1197*Tabla135[[#This Row],[Valor del control]]),AND(Tabla135[[#This Row],[No. de Control]]&gt;1,Tabla135[[#This Row],[Desplazamiento en la Matriz]]="Impacto"),AC1196-(AC1196*Tabla135[[#This Row],[Valor del control]]),AND(Tabla135[[#This Row],[No. de Control]]=1,Tabla135[[#This Row],[Desplazamiento en la Matriz]]="Probabilidad"),E1197,AND(Tabla135[[#This Row],[No. de Control]]&gt;1,Tabla135[[#This Row],[Desplazamiento en la Matriz]]="Probabilidad"),AC1196),""),"")</f>
        <v/>
      </c>
      <c r="AD1197" s="310">
        <f>IFERROR(_xlfn.MINIFS(Tabla135[Probabilidad residual],Tabla135[Id Riesgo],Tabla135[[#This Row],[Id Riesgo]]),"")</f>
        <v>0</v>
      </c>
      <c r="AE1197" s="310">
        <f>IFERROR(_xlfn.MINIFS(Tabla135[Impacto residual],Tabla135[Id Riesgo],Tabla135[[#This Row],[Id Riesgo]]),"")</f>
        <v>0</v>
      </c>
      <c r="AF1197" s="310" t="str" cm="1">
        <f t="array" ref="AF11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7" s="310" t="str" cm="1">
        <f t="array" ref="AG11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7" s="213"/>
      <c r="AJ1197" s="801">
        <f>_xlfn.MINIFS(Tabla135[Probabilidad residual],Tabla135[Id Riesgo],Tabla135[[#This Row],[Id Riesgo]])</f>
        <v>0</v>
      </c>
      <c r="AK1197" s="801">
        <f>_xlfn.MINIFS(Tabla135[Impacto residual],Tabla135[Id Riesgo],Tabla135[[#This Row],[Id Riesgo]])</f>
        <v>0</v>
      </c>
      <c r="AL1197" s="801"/>
      <c r="AM1197" s="801"/>
      <c r="AN1197" s="213"/>
      <c r="AO1197" s="213"/>
      <c r="AP1197" s="213"/>
      <c r="AQ1197" s="213"/>
      <c r="AR1197" s="213"/>
      <c r="AS1197" s="213"/>
      <c r="AT1197" s="213"/>
      <c r="AU1197" s="213"/>
      <c r="AV1197" s="213"/>
      <c r="AW1197" s="213"/>
      <c r="AX1197" s="213"/>
      <c r="AY1197" s="213"/>
    </row>
    <row r="1198" spans="1:51" ht="14.6" x14ac:dyDescent="0.4">
      <c r="A1198" s="783" t="str">
        <f>Tabla135[[#This Row],[Id Riesgo]]</f>
        <v>RC119</v>
      </c>
      <c r="B1198" s="784" t="str">
        <f>Tabla135[[#This Row],[Riesgo]]</f>
        <v/>
      </c>
      <c r="C1198" s="776" t="b">
        <f>Tabla135[[#This Row],[Identificado en paso 1 y 2?]]</f>
        <v>0</v>
      </c>
      <c r="D1198" s="801" t="str">
        <f>_xlfn.XLOOKUP(Tabla135[[#This Row],[Id Riesgo]],Tabla13[Id Riesgo],Tabla13[Probabilidad],"",1)</f>
        <v/>
      </c>
      <c r="E1198" s="801" t="str">
        <f>IF(C1198=TRUE,_xlfn.XLOOKUP(Tabla135[[#This Row],[Id Riesgo]],Tabla13[Id Riesgo],Tabla13[Porcentaje Impacto],"",1),"")</f>
        <v/>
      </c>
      <c r="F1198" s="290" t="str">
        <f t="shared" si="118"/>
        <v>RC119</v>
      </c>
      <c r="G1198" s="414" t="b">
        <f>_xlfn.XLOOKUP(F1198,Tabla13[Id Riesgo],Tabla13[Registro diligenciado],FALSE,1)</f>
        <v>0</v>
      </c>
      <c r="H1198" s="290" t="str">
        <f>IF(G1198,_xlfn.XLOOKUP(F1198,Tabla6[Id Riesgo],Tabla6[DESCRIPCIÓN DEL RIESGO],FALSE,1),"")</f>
        <v/>
      </c>
      <c r="I1198" s="327" t="str">
        <f>_xlfn.XLOOKUP(Tabla135[[#This Row],[Id Riesgo]],Tabla13[Id Riesgo],Tabla13[Probabilidad])</f>
        <v/>
      </c>
      <c r="J1198" s="327" t="str">
        <f>_xlfn.XLOOKUP(Tabla135[[#This Row],[Id Riesgo]],Tabla13[Id Riesgo],Tabla13[Porcentaje Impacto],"",1)</f>
        <v/>
      </c>
      <c r="K1198" s="311">
        <v>7</v>
      </c>
      <c r="L1198" s="314"/>
      <c r="M1198" s="314"/>
      <c r="N1198" s="314"/>
      <c r="O1198" s="295"/>
      <c r="P1198" s="314"/>
      <c r="Q1198" s="328" t="str">
        <f>_xlfn.TEXTJOIN(" ",TRUE,Tabla135[[#This Row],[Actividad - Acción ¿Qué?
Inicia con verbo]],Tabla135[[#This Row],[Complemento
(Observaciones o desviaciones)]])</f>
        <v/>
      </c>
      <c r="R1198" s="295"/>
      <c r="S1198" s="327" t="str">
        <f>_xlfn.XLOOKUP(Tabla135[[#This Row],[Tipo de control]],Tabla7[Tipo de control],Tabla7[Peso],"",1)</f>
        <v/>
      </c>
      <c r="T1198" s="290" t="str">
        <f>_xlfn.XLOOKUP(Tabla135[[#This Row],[Tipo de control]],Tabla7[Tipo de control],Tabla7[Afectación matriz],"",1)</f>
        <v/>
      </c>
      <c r="U1198" s="295"/>
      <c r="V1198" s="327" t="str">
        <f>_xlfn.XLOOKUP(Tabla135[[#This Row],[Implementación]],Tabla11[Implementación],Tabla11[Peso],"",1)</f>
        <v/>
      </c>
      <c r="W1198" s="295"/>
      <c r="X1198" s="295"/>
      <c r="Y1198" s="295"/>
      <c r="Z1198" s="295"/>
      <c r="AA1198" s="310" t="str">
        <f>IFERROR(Tabla135[[#This Row],[Peso del control]]+Tabla135[[#This Row],[Peso de la implementación]],"")</f>
        <v/>
      </c>
      <c r="AB1198" s="310" t="str" cm="1">
        <f t="array" ref="AB1198">IFERROR(IF(Tabla135[[#This Row],[Registro diligenciado]]=TRUE,_xlfn.IFS(AND(Tabla135[[#This Row],[No. de Control]]=1,Tabla135[[#This Row],[Desplazamiento en la Matriz]]="Probabilidad"),D1198-(D1198*Tabla135[[#This Row],[Valor del control]]),AND(Tabla135[[#This Row],[No. de Control]]&gt;1,Tabla135[[#This Row],[Desplazamiento en la Matriz]]="Probabilidad"),AB1197-(AB1197*Tabla135[[#This Row],[Valor del control]]),AND(Tabla135[[#This Row],[No. de Control]]=1,Tabla135[[#This Row],[Desplazamiento en la Matriz]]="Impacto"),D1198,AND(Tabla135[[#This Row],[No. de Control]]&gt;1,Tabla135[[#This Row],[Desplazamiento en la Matriz]]="Impacto"),AB1197),""),"")</f>
        <v/>
      </c>
      <c r="AC1198" s="310" t="str" cm="1">
        <f t="array" ref="AC1198">IFERROR(IF(Tabla135[[#This Row],[Registro diligenciado]]=TRUE,_xlfn.IFS(AND(Tabla135[[#This Row],[No. de Control]]=1,Tabla135[[#This Row],[Desplazamiento en la Matriz]]="Impacto"),E1198-(E1198*Tabla135[[#This Row],[Valor del control]]),AND(Tabla135[[#This Row],[No. de Control]]&gt;1,Tabla135[[#This Row],[Desplazamiento en la Matriz]]="Impacto"),AC1197-(AC1197*Tabla135[[#This Row],[Valor del control]]),AND(Tabla135[[#This Row],[No. de Control]]=1,Tabla135[[#This Row],[Desplazamiento en la Matriz]]="Probabilidad"),E1198,AND(Tabla135[[#This Row],[No. de Control]]&gt;1,Tabla135[[#This Row],[Desplazamiento en la Matriz]]="Probabilidad"),AC1197),""),"")</f>
        <v/>
      </c>
      <c r="AD1198" s="310">
        <f>IFERROR(_xlfn.MINIFS(Tabla135[Probabilidad residual],Tabla135[Id Riesgo],Tabla135[[#This Row],[Id Riesgo]]),"")</f>
        <v>0</v>
      </c>
      <c r="AE1198" s="310">
        <f>IFERROR(_xlfn.MINIFS(Tabla135[Impacto residual],Tabla135[Id Riesgo],Tabla135[[#This Row],[Id Riesgo]]),"")</f>
        <v>0</v>
      </c>
      <c r="AF1198" s="310" t="str" cm="1">
        <f t="array" ref="AF11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8" s="310" t="str" cm="1">
        <f t="array" ref="AG11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8" s="213"/>
      <c r="AJ1198" s="801">
        <f>_xlfn.MINIFS(Tabla135[Probabilidad residual],Tabla135[Id Riesgo],Tabla135[[#This Row],[Id Riesgo]])</f>
        <v>0</v>
      </c>
      <c r="AK1198" s="801">
        <f>_xlfn.MINIFS(Tabla135[Impacto residual],Tabla135[Id Riesgo],Tabla135[[#This Row],[Id Riesgo]])</f>
        <v>0</v>
      </c>
      <c r="AL1198" s="801"/>
      <c r="AM1198" s="801"/>
      <c r="AN1198" s="213"/>
      <c r="AO1198" s="213"/>
      <c r="AP1198" s="213"/>
      <c r="AQ1198" s="213"/>
      <c r="AR1198" s="213"/>
      <c r="AS1198" s="213"/>
      <c r="AT1198" s="213"/>
      <c r="AU1198" s="213"/>
      <c r="AV1198" s="213"/>
      <c r="AW1198" s="213"/>
      <c r="AX1198" s="213"/>
      <c r="AY1198" s="213"/>
    </row>
    <row r="1199" spans="1:51" ht="14.6" x14ac:dyDescent="0.4">
      <c r="A1199" s="783" t="str">
        <f>Tabla135[[#This Row],[Id Riesgo]]</f>
        <v>RC119</v>
      </c>
      <c r="B1199" s="784" t="str">
        <f>Tabla135[[#This Row],[Riesgo]]</f>
        <v/>
      </c>
      <c r="C1199" s="776" t="b">
        <f>Tabla135[[#This Row],[Identificado en paso 1 y 2?]]</f>
        <v>0</v>
      </c>
      <c r="D1199" s="801" t="str">
        <f>_xlfn.XLOOKUP(Tabla135[[#This Row],[Id Riesgo]],Tabla13[Id Riesgo],Tabla13[Probabilidad],"",1)</f>
        <v/>
      </c>
      <c r="E1199" s="801" t="str">
        <f>IF(C1199=TRUE,_xlfn.XLOOKUP(Tabla135[[#This Row],[Id Riesgo]],Tabla13[Id Riesgo],Tabla13[Porcentaje Impacto],"",1),"")</f>
        <v/>
      </c>
      <c r="F1199" s="290" t="str">
        <f t="shared" si="118"/>
        <v>RC119</v>
      </c>
      <c r="G1199" s="414" t="b">
        <f>_xlfn.XLOOKUP(F1199,Tabla13[Id Riesgo],Tabla13[Registro diligenciado],FALSE,1)</f>
        <v>0</v>
      </c>
      <c r="H1199" s="290" t="str">
        <f>IF(G1199,_xlfn.XLOOKUP(F1199,Tabla6[Id Riesgo],Tabla6[DESCRIPCIÓN DEL RIESGO],FALSE,1),"")</f>
        <v/>
      </c>
      <c r="I1199" s="327" t="str">
        <f>_xlfn.XLOOKUP(Tabla135[[#This Row],[Id Riesgo]],Tabla13[Id Riesgo],Tabla13[Probabilidad])</f>
        <v/>
      </c>
      <c r="J1199" s="327" t="str">
        <f>_xlfn.XLOOKUP(Tabla135[[#This Row],[Id Riesgo]],Tabla13[Id Riesgo],Tabla13[Porcentaje Impacto],"",1)</f>
        <v/>
      </c>
      <c r="K1199" s="311">
        <v>8</v>
      </c>
      <c r="L1199" s="314"/>
      <c r="M1199" s="314"/>
      <c r="N1199" s="314"/>
      <c r="O1199" s="295"/>
      <c r="P1199" s="314"/>
      <c r="Q1199" s="328" t="str">
        <f>_xlfn.TEXTJOIN(" ",TRUE,Tabla135[[#This Row],[Actividad - Acción ¿Qué?
Inicia con verbo]],Tabla135[[#This Row],[Complemento
(Observaciones o desviaciones)]])</f>
        <v/>
      </c>
      <c r="R1199" s="295"/>
      <c r="S1199" s="327" t="str">
        <f>_xlfn.XLOOKUP(Tabla135[[#This Row],[Tipo de control]],Tabla7[Tipo de control],Tabla7[Peso],"",1)</f>
        <v/>
      </c>
      <c r="T1199" s="290" t="str">
        <f>_xlfn.XLOOKUP(Tabla135[[#This Row],[Tipo de control]],Tabla7[Tipo de control],Tabla7[Afectación matriz],"",1)</f>
        <v/>
      </c>
      <c r="U1199" s="295"/>
      <c r="V1199" s="327" t="str">
        <f>_xlfn.XLOOKUP(Tabla135[[#This Row],[Implementación]],Tabla11[Implementación],Tabla11[Peso],"",1)</f>
        <v/>
      </c>
      <c r="W1199" s="295"/>
      <c r="X1199" s="295"/>
      <c r="Y1199" s="295"/>
      <c r="Z1199" s="295"/>
      <c r="AA1199" s="310" t="str">
        <f>IFERROR(Tabla135[[#This Row],[Peso del control]]+Tabla135[[#This Row],[Peso de la implementación]],"")</f>
        <v/>
      </c>
      <c r="AB1199" s="310" t="str" cm="1">
        <f t="array" ref="AB1199">IFERROR(IF(Tabla135[[#This Row],[Registro diligenciado]]=TRUE,_xlfn.IFS(AND(Tabla135[[#This Row],[No. de Control]]=1,Tabla135[[#This Row],[Desplazamiento en la Matriz]]="Probabilidad"),D1199-(D1199*Tabla135[[#This Row],[Valor del control]]),AND(Tabla135[[#This Row],[No. de Control]]&gt;1,Tabla135[[#This Row],[Desplazamiento en la Matriz]]="Probabilidad"),AB1198-(AB1198*Tabla135[[#This Row],[Valor del control]]),AND(Tabla135[[#This Row],[No. de Control]]=1,Tabla135[[#This Row],[Desplazamiento en la Matriz]]="Impacto"),D1199,AND(Tabla135[[#This Row],[No. de Control]]&gt;1,Tabla135[[#This Row],[Desplazamiento en la Matriz]]="Impacto"),AB1198),""),"")</f>
        <v/>
      </c>
      <c r="AC1199" s="310" t="str" cm="1">
        <f t="array" ref="AC1199">IFERROR(IF(Tabla135[[#This Row],[Registro diligenciado]]=TRUE,_xlfn.IFS(AND(Tabla135[[#This Row],[No. de Control]]=1,Tabla135[[#This Row],[Desplazamiento en la Matriz]]="Impacto"),E1199-(E1199*Tabla135[[#This Row],[Valor del control]]),AND(Tabla135[[#This Row],[No. de Control]]&gt;1,Tabla135[[#This Row],[Desplazamiento en la Matriz]]="Impacto"),AC1198-(AC1198*Tabla135[[#This Row],[Valor del control]]),AND(Tabla135[[#This Row],[No. de Control]]=1,Tabla135[[#This Row],[Desplazamiento en la Matriz]]="Probabilidad"),E1199,AND(Tabla135[[#This Row],[No. de Control]]&gt;1,Tabla135[[#This Row],[Desplazamiento en la Matriz]]="Probabilidad"),AC1198),""),"")</f>
        <v/>
      </c>
      <c r="AD1199" s="310">
        <f>IFERROR(_xlfn.MINIFS(Tabla135[Probabilidad residual],Tabla135[Id Riesgo],Tabla135[[#This Row],[Id Riesgo]]),"")</f>
        <v>0</v>
      </c>
      <c r="AE1199" s="310">
        <f>IFERROR(_xlfn.MINIFS(Tabla135[Impacto residual],Tabla135[Id Riesgo],Tabla135[[#This Row],[Id Riesgo]]),"")</f>
        <v>0</v>
      </c>
      <c r="AF1199" s="310" t="str" cm="1">
        <f t="array" ref="AF11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199" s="310" t="str" cm="1">
        <f t="array" ref="AG11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1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199" s="213"/>
      <c r="AJ1199" s="801">
        <f>_xlfn.MINIFS(Tabla135[Probabilidad residual],Tabla135[Id Riesgo],Tabla135[[#This Row],[Id Riesgo]])</f>
        <v>0</v>
      </c>
      <c r="AK1199" s="801">
        <f>_xlfn.MINIFS(Tabla135[Impacto residual],Tabla135[Id Riesgo],Tabla135[[#This Row],[Id Riesgo]])</f>
        <v>0</v>
      </c>
      <c r="AL1199" s="801"/>
      <c r="AM1199" s="801"/>
      <c r="AN1199" s="213"/>
      <c r="AO1199" s="213"/>
      <c r="AP1199" s="213"/>
      <c r="AQ1199" s="213"/>
      <c r="AR1199" s="213"/>
      <c r="AS1199" s="213"/>
      <c r="AT1199" s="213"/>
      <c r="AU1199" s="213"/>
      <c r="AV1199" s="213"/>
      <c r="AW1199" s="213"/>
      <c r="AX1199" s="213"/>
      <c r="AY1199" s="213"/>
    </row>
    <row r="1200" spans="1:51" ht="14.6" x14ac:dyDescent="0.4">
      <c r="A1200" s="783" t="str">
        <f>Tabla135[[#This Row],[Id Riesgo]]</f>
        <v>RC119</v>
      </c>
      <c r="B1200" s="784" t="str">
        <f>Tabla135[[#This Row],[Riesgo]]</f>
        <v/>
      </c>
      <c r="C1200" s="776" t="b">
        <f>Tabla135[[#This Row],[Identificado en paso 1 y 2?]]</f>
        <v>0</v>
      </c>
      <c r="D1200" s="801" t="str">
        <f>_xlfn.XLOOKUP(Tabla135[[#This Row],[Id Riesgo]],Tabla13[Id Riesgo],Tabla13[Probabilidad],"",1)</f>
        <v/>
      </c>
      <c r="E1200" s="801" t="str">
        <f>IF(C1200=TRUE,_xlfn.XLOOKUP(Tabla135[[#This Row],[Id Riesgo]],Tabla13[Id Riesgo],Tabla13[Porcentaje Impacto],"",1),"")</f>
        <v/>
      </c>
      <c r="F1200" s="290" t="str">
        <f t="shared" si="118"/>
        <v>RC119</v>
      </c>
      <c r="G1200" s="414" t="b">
        <f>_xlfn.XLOOKUP(F1200,Tabla13[Id Riesgo],Tabla13[Registro diligenciado],FALSE,1)</f>
        <v>0</v>
      </c>
      <c r="H1200" s="290" t="str">
        <f>IF(G1200,_xlfn.XLOOKUP(F1200,Tabla6[Id Riesgo],Tabla6[DESCRIPCIÓN DEL RIESGO],FALSE,1),"")</f>
        <v/>
      </c>
      <c r="I1200" s="327" t="str">
        <f>_xlfn.XLOOKUP(Tabla135[[#This Row],[Id Riesgo]],Tabla13[Id Riesgo],Tabla13[Probabilidad])</f>
        <v/>
      </c>
      <c r="J1200" s="327" t="str">
        <f>_xlfn.XLOOKUP(Tabla135[[#This Row],[Id Riesgo]],Tabla13[Id Riesgo],Tabla13[Porcentaje Impacto],"",1)</f>
        <v/>
      </c>
      <c r="K1200" s="311">
        <v>9</v>
      </c>
      <c r="L1200" s="314"/>
      <c r="M1200" s="314"/>
      <c r="N1200" s="314"/>
      <c r="O1200" s="295"/>
      <c r="P1200" s="314"/>
      <c r="Q1200" s="328" t="str">
        <f>_xlfn.TEXTJOIN(" ",TRUE,Tabla135[[#This Row],[Actividad - Acción ¿Qué?
Inicia con verbo]],Tabla135[[#This Row],[Complemento
(Observaciones o desviaciones)]])</f>
        <v/>
      </c>
      <c r="R1200" s="295"/>
      <c r="S1200" s="327" t="str">
        <f>_xlfn.XLOOKUP(Tabla135[[#This Row],[Tipo de control]],Tabla7[Tipo de control],Tabla7[Peso],"",1)</f>
        <v/>
      </c>
      <c r="T1200" s="290" t="str">
        <f>_xlfn.XLOOKUP(Tabla135[[#This Row],[Tipo de control]],Tabla7[Tipo de control],Tabla7[Afectación matriz],"",1)</f>
        <v/>
      </c>
      <c r="U1200" s="295"/>
      <c r="V1200" s="327" t="str">
        <f>_xlfn.XLOOKUP(Tabla135[[#This Row],[Implementación]],Tabla11[Implementación],Tabla11[Peso],"",1)</f>
        <v/>
      </c>
      <c r="W1200" s="295"/>
      <c r="X1200" s="295"/>
      <c r="Y1200" s="295"/>
      <c r="Z1200" s="295"/>
      <c r="AA1200" s="310" t="str">
        <f>IFERROR(Tabla135[[#This Row],[Peso del control]]+Tabla135[[#This Row],[Peso de la implementación]],"")</f>
        <v/>
      </c>
      <c r="AB1200" s="310" t="str" cm="1">
        <f t="array" ref="AB1200">IFERROR(IF(Tabla135[[#This Row],[Registro diligenciado]]=TRUE,_xlfn.IFS(AND(Tabla135[[#This Row],[No. de Control]]=1,Tabla135[[#This Row],[Desplazamiento en la Matriz]]="Probabilidad"),D1200-(D1200*Tabla135[[#This Row],[Valor del control]]),AND(Tabla135[[#This Row],[No. de Control]]&gt;1,Tabla135[[#This Row],[Desplazamiento en la Matriz]]="Probabilidad"),AB1199-(AB1199*Tabla135[[#This Row],[Valor del control]]),AND(Tabla135[[#This Row],[No. de Control]]=1,Tabla135[[#This Row],[Desplazamiento en la Matriz]]="Impacto"),D1200,AND(Tabla135[[#This Row],[No. de Control]]&gt;1,Tabla135[[#This Row],[Desplazamiento en la Matriz]]="Impacto"),AB1199),""),"")</f>
        <v/>
      </c>
      <c r="AC1200" s="310" t="str" cm="1">
        <f t="array" ref="AC1200">IFERROR(IF(Tabla135[[#This Row],[Registro diligenciado]]=TRUE,_xlfn.IFS(AND(Tabla135[[#This Row],[No. de Control]]=1,Tabla135[[#This Row],[Desplazamiento en la Matriz]]="Impacto"),E1200-(E1200*Tabla135[[#This Row],[Valor del control]]),AND(Tabla135[[#This Row],[No. de Control]]&gt;1,Tabla135[[#This Row],[Desplazamiento en la Matriz]]="Impacto"),AC1199-(AC1199*Tabla135[[#This Row],[Valor del control]]),AND(Tabla135[[#This Row],[No. de Control]]=1,Tabla135[[#This Row],[Desplazamiento en la Matriz]]="Probabilidad"),E1200,AND(Tabla135[[#This Row],[No. de Control]]&gt;1,Tabla135[[#This Row],[Desplazamiento en la Matriz]]="Probabilidad"),AC1199),""),"")</f>
        <v/>
      </c>
      <c r="AD1200" s="310">
        <f>IFERROR(_xlfn.MINIFS(Tabla135[Probabilidad residual],Tabla135[Id Riesgo],Tabla135[[#This Row],[Id Riesgo]]),"")</f>
        <v>0</v>
      </c>
      <c r="AE1200" s="310">
        <f>IFERROR(_xlfn.MINIFS(Tabla135[Impacto residual],Tabla135[Id Riesgo],Tabla135[[#This Row],[Id Riesgo]]),"")</f>
        <v>0</v>
      </c>
      <c r="AF1200" s="310" t="str" cm="1">
        <f t="array" ref="AF12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0" s="310" t="str" cm="1">
        <f t="array" ref="AG12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0" s="213"/>
      <c r="AJ1200" s="801">
        <f>_xlfn.MINIFS(Tabla135[Probabilidad residual],Tabla135[Id Riesgo],Tabla135[[#This Row],[Id Riesgo]])</f>
        <v>0</v>
      </c>
      <c r="AK1200" s="801">
        <f>_xlfn.MINIFS(Tabla135[Impacto residual],Tabla135[Id Riesgo],Tabla135[[#This Row],[Id Riesgo]])</f>
        <v>0</v>
      </c>
      <c r="AL1200" s="801"/>
      <c r="AM1200" s="801"/>
      <c r="AN1200" s="213"/>
      <c r="AO1200" s="213"/>
      <c r="AP1200" s="213"/>
      <c r="AQ1200" s="213"/>
      <c r="AR1200" s="213"/>
      <c r="AS1200" s="213"/>
      <c r="AT1200" s="213"/>
      <c r="AU1200" s="213"/>
      <c r="AV1200" s="213"/>
      <c r="AW1200" s="213"/>
      <c r="AX1200" s="213"/>
      <c r="AY1200" s="213"/>
    </row>
    <row r="1201" spans="1:51" ht="14.6" x14ac:dyDescent="0.4">
      <c r="A1201" s="783" t="str">
        <f>Tabla135[[#This Row],[Id Riesgo]]</f>
        <v>RC119</v>
      </c>
      <c r="B1201" s="784" t="str">
        <f>Tabla135[[#This Row],[Riesgo]]</f>
        <v/>
      </c>
      <c r="C1201" s="776" t="b">
        <f>Tabla135[[#This Row],[Identificado en paso 1 y 2?]]</f>
        <v>0</v>
      </c>
      <c r="D1201" s="801" t="str">
        <f>_xlfn.XLOOKUP(Tabla135[[#This Row],[Id Riesgo]],Tabla13[Id Riesgo],Tabla13[Probabilidad],"",1)</f>
        <v/>
      </c>
      <c r="E1201" s="801" t="str">
        <f>IF(C1201=TRUE,_xlfn.XLOOKUP(Tabla135[[#This Row],[Id Riesgo]],Tabla13[Id Riesgo],Tabla13[Porcentaje Impacto],"",1),"")</f>
        <v/>
      </c>
      <c r="F1201" s="290" t="str">
        <f t="shared" si="118"/>
        <v>RC119</v>
      </c>
      <c r="G1201" s="414" t="b">
        <f>_xlfn.XLOOKUP(F1201,Tabla13[Id Riesgo],Tabla13[Registro diligenciado],FALSE,1)</f>
        <v>0</v>
      </c>
      <c r="H1201" s="290" t="str">
        <f>IF(G1201,_xlfn.XLOOKUP(F1201,Tabla6[Id Riesgo],Tabla6[DESCRIPCIÓN DEL RIESGO],FALSE,1),"")</f>
        <v/>
      </c>
      <c r="I1201" s="327" t="str">
        <f>_xlfn.XLOOKUP(Tabla135[[#This Row],[Id Riesgo]],Tabla13[Id Riesgo],Tabla13[Probabilidad])</f>
        <v/>
      </c>
      <c r="J1201" s="327" t="str">
        <f>_xlfn.XLOOKUP(Tabla135[[#This Row],[Id Riesgo]],Tabla13[Id Riesgo],Tabla13[Porcentaje Impacto],"",1)</f>
        <v/>
      </c>
      <c r="K1201" s="311">
        <v>10</v>
      </c>
      <c r="L1201" s="314"/>
      <c r="M1201" s="314"/>
      <c r="N1201" s="314"/>
      <c r="O1201" s="295"/>
      <c r="P1201" s="314"/>
      <c r="Q1201" s="328" t="str">
        <f>_xlfn.TEXTJOIN(" ",TRUE,Tabla135[[#This Row],[Actividad - Acción ¿Qué?
Inicia con verbo]],Tabla135[[#This Row],[Complemento
(Observaciones o desviaciones)]])</f>
        <v/>
      </c>
      <c r="R1201" s="295"/>
      <c r="S1201" s="327" t="str">
        <f>_xlfn.XLOOKUP(Tabla135[[#This Row],[Tipo de control]],Tabla7[Tipo de control],Tabla7[Peso],"",1)</f>
        <v/>
      </c>
      <c r="T1201" s="290" t="str">
        <f>_xlfn.XLOOKUP(Tabla135[[#This Row],[Tipo de control]],Tabla7[Tipo de control],Tabla7[Afectación matriz],"",1)</f>
        <v/>
      </c>
      <c r="U1201" s="295"/>
      <c r="V1201" s="327" t="str">
        <f>_xlfn.XLOOKUP(Tabla135[[#This Row],[Implementación]],Tabla11[Implementación],Tabla11[Peso],"",1)</f>
        <v/>
      </c>
      <c r="W1201" s="295"/>
      <c r="X1201" s="295"/>
      <c r="Y1201" s="295"/>
      <c r="Z1201" s="295"/>
      <c r="AA1201" s="310" t="str">
        <f>IFERROR(Tabla135[[#This Row],[Peso del control]]+Tabla135[[#This Row],[Peso de la implementación]],"")</f>
        <v/>
      </c>
      <c r="AB1201" s="310" t="str" cm="1">
        <f t="array" ref="AB1201">IFERROR(IF(Tabla135[[#This Row],[Registro diligenciado]]=TRUE,_xlfn.IFS(AND(Tabla135[[#This Row],[No. de Control]]=1,Tabla135[[#This Row],[Desplazamiento en la Matriz]]="Probabilidad"),D1201-(D1201*Tabla135[[#This Row],[Valor del control]]),AND(Tabla135[[#This Row],[No. de Control]]&gt;1,Tabla135[[#This Row],[Desplazamiento en la Matriz]]="Probabilidad"),AB1200-(AB1200*Tabla135[[#This Row],[Valor del control]]),AND(Tabla135[[#This Row],[No. de Control]]=1,Tabla135[[#This Row],[Desplazamiento en la Matriz]]="Impacto"),D1201,AND(Tabla135[[#This Row],[No. de Control]]&gt;1,Tabla135[[#This Row],[Desplazamiento en la Matriz]]="Impacto"),AB1200),""),"")</f>
        <v/>
      </c>
      <c r="AC1201" s="310" t="str" cm="1">
        <f t="array" ref="AC1201">IFERROR(IF(Tabla135[[#This Row],[Registro diligenciado]]=TRUE,_xlfn.IFS(AND(Tabla135[[#This Row],[No. de Control]]=1,Tabla135[[#This Row],[Desplazamiento en la Matriz]]="Impacto"),E1201-(E1201*Tabla135[[#This Row],[Valor del control]]),AND(Tabla135[[#This Row],[No. de Control]]&gt;1,Tabla135[[#This Row],[Desplazamiento en la Matriz]]="Impacto"),AC1200-(AC1200*Tabla135[[#This Row],[Valor del control]]),AND(Tabla135[[#This Row],[No. de Control]]=1,Tabla135[[#This Row],[Desplazamiento en la Matriz]]="Probabilidad"),E1201,AND(Tabla135[[#This Row],[No. de Control]]&gt;1,Tabla135[[#This Row],[Desplazamiento en la Matriz]]="Probabilidad"),AC1200),""),"")</f>
        <v/>
      </c>
      <c r="AD1201" s="310">
        <f>IFERROR(_xlfn.MINIFS(Tabla135[Probabilidad residual],Tabla135[Id Riesgo],Tabla135[[#This Row],[Id Riesgo]]),"")</f>
        <v>0</v>
      </c>
      <c r="AE1201" s="310">
        <f>IFERROR(_xlfn.MINIFS(Tabla135[Impacto residual],Tabla135[Id Riesgo],Tabla135[[#This Row],[Id Riesgo]]),"")</f>
        <v>0</v>
      </c>
      <c r="AF1201" s="310" t="str" cm="1">
        <f t="array" ref="AF12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1" s="310" t="str" cm="1">
        <f t="array" ref="AG12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1" s="213"/>
      <c r="AJ1201" s="801">
        <f>_xlfn.MINIFS(Tabla135[Probabilidad residual],Tabla135[Id Riesgo],Tabla135[[#This Row],[Id Riesgo]])</f>
        <v>0</v>
      </c>
      <c r="AK1201" s="801">
        <f>_xlfn.MINIFS(Tabla135[Impacto residual],Tabla135[Id Riesgo],Tabla135[[#This Row],[Id Riesgo]])</f>
        <v>0</v>
      </c>
      <c r="AL1201" s="801"/>
      <c r="AM1201" s="801"/>
      <c r="AN1201" s="213"/>
      <c r="AO1201" s="213"/>
      <c r="AP1201" s="213"/>
      <c r="AQ1201" s="213"/>
      <c r="AR1201" s="213"/>
      <c r="AS1201" s="213"/>
      <c r="AT1201" s="213"/>
      <c r="AU1201" s="213"/>
      <c r="AV1201" s="213"/>
      <c r="AW1201" s="213"/>
      <c r="AX1201" s="213"/>
      <c r="AY1201" s="213"/>
    </row>
    <row r="1202" spans="1:51" ht="14.6" x14ac:dyDescent="0.4">
      <c r="A1202" s="783" t="str">
        <f>Tabla135[[#This Row],[Id Riesgo]]</f>
        <v>RC120</v>
      </c>
      <c r="B1202" s="784" t="str">
        <f>Tabla135[[#This Row],[Riesgo]]</f>
        <v/>
      </c>
      <c r="C1202" s="776" t="b">
        <f>Tabla135[[#This Row],[Identificado en paso 1 y 2?]]</f>
        <v>0</v>
      </c>
      <c r="D1202" s="801" t="str">
        <f>_xlfn.XLOOKUP(Tabla135[[#This Row],[Id Riesgo]],Tabla13[Id Riesgo],Tabla13[Probabilidad],"",1)</f>
        <v/>
      </c>
      <c r="E1202" s="801" t="str">
        <f>IF(C1202=TRUE,_xlfn.XLOOKUP(Tabla135[[#This Row],[Id Riesgo]],Tabla13[Id Riesgo],Tabla13[Porcentaje Impacto],"",1),"")</f>
        <v/>
      </c>
      <c r="F1202" s="290" t="s">
        <v>711</v>
      </c>
      <c r="G1202" s="414" t="b">
        <f>_xlfn.XLOOKUP(F1202,Tabla13[Id Riesgo],Tabla13[Registro diligenciado],FALSE,1)</f>
        <v>0</v>
      </c>
      <c r="H1202" s="290" t="str">
        <f>IF(G1202,_xlfn.XLOOKUP(F1202,Tabla6[Id Riesgo],Tabla6[DESCRIPCIÓN DEL RIESGO],FALSE,1),"")</f>
        <v/>
      </c>
      <c r="I1202" s="327" t="str">
        <f>_xlfn.XLOOKUP(Tabla135[[#This Row],[Id Riesgo]],Tabla13[Id Riesgo],Tabla13[Probabilidad])</f>
        <v/>
      </c>
      <c r="J1202" s="327" t="str">
        <f>_xlfn.XLOOKUP(Tabla135[[#This Row],[Id Riesgo]],Tabla13[Id Riesgo],Tabla13[Porcentaje Impacto],"",1)</f>
        <v/>
      </c>
      <c r="K1202" s="311">
        <v>1</v>
      </c>
      <c r="L1202" s="314"/>
      <c r="M1202" s="314"/>
      <c r="N1202" s="314"/>
      <c r="O1202" s="295"/>
      <c r="P1202" s="314"/>
      <c r="Q1202" s="328" t="str">
        <f>_xlfn.TEXTJOIN(" ",TRUE,Tabla135[[#This Row],[Actividad - Acción ¿Qué?
Inicia con verbo]],Tabla135[[#This Row],[Complemento
(Observaciones o desviaciones)]])</f>
        <v/>
      </c>
      <c r="R1202" s="295"/>
      <c r="S1202" s="327" t="str">
        <f>_xlfn.XLOOKUP(Tabla135[[#This Row],[Tipo de control]],Tabla7[Tipo de control],Tabla7[Peso],"",1)</f>
        <v/>
      </c>
      <c r="T1202" s="290" t="str">
        <f>_xlfn.XLOOKUP(Tabla135[[#This Row],[Tipo de control]],Tabla7[Tipo de control],Tabla7[Afectación matriz],"",1)</f>
        <v/>
      </c>
      <c r="U1202" s="295"/>
      <c r="V1202" s="327" t="str">
        <f>_xlfn.XLOOKUP(Tabla135[[#This Row],[Implementación]],Tabla11[Implementación],Tabla11[Peso],"",1)</f>
        <v/>
      </c>
      <c r="W1202" s="295"/>
      <c r="X1202" s="295"/>
      <c r="Y1202" s="295"/>
      <c r="Z1202" s="295"/>
      <c r="AA1202" s="310" t="str">
        <f>IFERROR(Tabla135[[#This Row],[Peso del control]]+Tabla135[[#This Row],[Peso de la implementación]],"")</f>
        <v/>
      </c>
      <c r="AB1202" s="310" t="str" cm="1">
        <f t="array" ref="AB1202">IFERROR(IF(Tabla135[[#This Row],[Registro diligenciado]]=TRUE,_xlfn.IFS(AND(Tabla135[[#This Row],[No. de Control]]=1,Tabla135[[#This Row],[Desplazamiento en la Matriz]]="Probabilidad"),D1202-(D1202*Tabla135[[#This Row],[Valor del control]]),AND(Tabla135[[#This Row],[No. de Control]]&gt;1,Tabla135[[#This Row],[Desplazamiento en la Matriz]]="Probabilidad"),AB1201-(AB1201*Tabla135[[#This Row],[Valor del control]]),AND(Tabla135[[#This Row],[No. de Control]]=1,Tabla135[[#This Row],[Desplazamiento en la Matriz]]="Impacto"),D1202,AND(Tabla135[[#This Row],[No. de Control]]&gt;1,Tabla135[[#This Row],[Desplazamiento en la Matriz]]="Impacto"),AB1201),""),"")</f>
        <v/>
      </c>
      <c r="AC1202" s="310" t="str" cm="1">
        <f t="array" ref="AC1202">IFERROR(IF(Tabla135[[#This Row],[Registro diligenciado]]=TRUE,_xlfn.IFS(AND(Tabla135[[#This Row],[No. de Control]]=1,Tabla135[[#This Row],[Desplazamiento en la Matriz]]="Impacto"),E1202-(E1202*Tabla135[[#This Row],[Valor del control]]),AND(Tabla135[[#This Row],[No. de Control]]&gt;1,Tabla135[[#This Row],[Desplazamiento en la Matriz]]="Impacto"),AC1201-(AC1201*Tabla135[[#This Row],[Valor del control]]),AND(Tabla135[[#This Row],[No. de Control]]=1,Tabla135[[#This Row],[Desplazamiento en la Matriz]]="Probabilidad"),E1202,AND(Tabla135[[#This Row],[No. de Control]]&gt;1,Tabla135[[#This Row],[Desplazamiento en la Matriz]]="Probabilidad"),AC1201),""),"")</f>
        <v/>
      </c>
      <c r="AD1202" s="310">
        <f>IFERROR(_xlfn.MINIFS(Tabla135[Probabilidad residual],Tabla135[Id Riesgo],Tabla135[[#This Row],[Id Riesgo]]),"")</f>
        <v>0</v>
      </c>
      <c r="AE1202" s="310">
        <f>IFERROR(_xlfn.MINIFS(Tabla135[Impacto residual],Tabla135[Id Riesgo],Tabla135[[#This Row],[Id Riesgo]]),"")</f>
        <v>0</v>
      </c>
      <c r="AF1202" s="310" t="str" cm="1">
        <f t="array" ref="AF12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2" s="310" t="str" cm="1">
        <f t="array" ref="AG12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2" s="213"/>
      <c r="AJ1202" s="801">
        <f>_xlfn.MINIFS(Tabla135[Probabilidad residual],Tabla135[Id Riesgo],Tabla135[[#This Row],[Id Riesgo]])</f>
        <v>0</v>
      </c>
      <c r="AK1202" s="801">
        <f>_xlfn.MINIFS(Tabla135[Impacto residual],Tabla135[Id Riesgo],Tabla135[[#This Row],[Id Riesgo]])</f>
        <v>0</v>
      </c>
      <c r="AL1202" s="801" t="str" cm="1">
        <f t="array" ref="AL1202">IFERROR(_xlfn.IFS(AND(AJ1202&gt;=CONFIGURACIÓN!$BF$6,AJ1202&lt;=CONFIGURACIÓN!$BG$6),CONFIGURACIÓN!$BE$6,AND(AJ1202&gt;=CONFIGURACIÓN!$BF$7,AJ1202&lt;=CONFIGURACIÓN!$BG$7),CONFIGURACIÓN!$BE$7,AND(AJ1202&gt;=CONFIGURACIÓN!$BF$8,AJ1202&lt;=CONFIGURACIÓN!$BG$8),CONFIGURACIÓN!$BE$8,AND(AJ1202&gt;=CONFIGURACIÓN!$BF$9,AJ1202&lt;=CONFIGURACIÓN!$BG$9),CONFIGURACIÓN!$BE$9,AND(AJ1202&gt;=CONFIGURACIÓN!$BF$10,AJ1202&lt;=CONFIGURACIÓN!$BG$10),CONFIGURACIÓN!$BE$10),"")</f>
        <v/>
      </c>
      <c r="AM1202" s="801" t="str" cm="1">
        <f t="array" ref="AM1202">IFERROR(_xlfn.IFS(AND(AK1202&gt;=CONFIGURACIÓN!$BJ$6,AK1202&lt;=CONFIGURACIÓN!$BK$6),CONFIGURACIÓN!$BI$6,AND(AK1202&gt;=CONFIGURACIÓN!$BJ$7,AK1202&lt;=CONFIGURACIÓN!$BK$7),CONFIGURACIÓN!$BI$7,AND(AK1202&gt;=CONFIGURACIÓN!$BJ$8,AK1202&lt;=CONFIGURACIÓN!$BK$8),CONFIGURACIÓN!$BI$8,AND(AK1202&gt;=CONFIGURACIÓN!$BJ$9,AK1202&lt;=CONFIGURACIÓN!$BK$9),CONFIGURACIÓN!$BI$9,AND(AK1202&gt;=CONFIGURACIÓN!$BJ$10,AK1202&lt;=CONFIGURACIÓN!$BK$10),CONFIGURACIÓN!$BI$10),"")</f>
        <v/>
      </c>
      <c r="AN1202" s="213"/>
      <c r="AO1202" s="213"/>
      <c r="AP1202" s="213"/>
      <c r="AQ1202" s="213"/>
      <c r="AR1202" s="213"/>
      <c r="AS1202" s="213"/>
      <c r="AT1202" s="213"/>
      <c r="AU1202" s="213"/>
      <c r="AV1202" s="213"/>
      <c r="AW1202" s="213"/>
      <c r="AX1202" s="213"/>
      <c r="AY1202" s="213"/>
    </row>
    <row r="1203" spans="1:51" ht="14.6" x14ac:dyDescent="0.4">
      <c r="A1203" s="783" t="str">
        <f>Tabla135[[#This Row],[Id Riesgo]]</f>
        <v>RC120</v>
      </c>
      <c r="B1203" s="784" t="str">
        <f>Tabla135[[#This Row],[Riesgo]]</f>
        <v/>
      </c>
      <c r="C1203" s="776" t="b">
        <f>Tabla135[[#This Row],[Identificado en paso 1 y 2?]]</f>
        <v>0</v>
      </c>
      <c r="D1203" s="801" t="str">
        <f>_xlfn.XLOOKUP(Tabla135[[#This Row],[Id Riesgo]],Tabla13[Id Riesgo],Tabla13[Probabilidad],"",1)</f>
        <v/>
      </c>
      <c r="E1203" s="801" t="str">
        <f>IF(C1203=TRUE,_xlfn.XLOOKUP(Tabla135[[#This Row],[Id Riesgo]],Tabla13[Id Riesgo],Tabla13[Porcentaje Impacto],"",1),"")</f>
        <v/>
      </c>
      <c r="F1203" s="290" t="str">
        <f t="shared" ref="F1203:F1211" si="119">F1202</f>
        <v>RC120</v>
      </c>
      <c r="G1203" s="414" t="b">
        <f>_xlfn.XLOOKUP(F1203,Tabla13[Id Riesgo],Tabla13[Registro diligenciado],FALSE,1)</f>
        <v>0</v>
      </c>
      <c r="H1203" s="290" t="str">
        <f>IF(G1203,_xlfn.XLOOKUP(F1203,Tabla6[Id Riesgo],Tabla6[DESCRIPCIÓN DEL RIESGO],FALSE,1),"")</f>
        <v/>
      </c>
      <c r="I1203" s="327" t="str">
        <f>_xlfn.XLOOKUP(Tabla135[[#This Row],[Id Riesgo]],Tabla13[Id Riesgo],Tabla13[Probabilidad])</f>
        <v/>
      </c>
      <c r="J1203" s="327" t="str">
        <f>_xlfn.XLOOKUP(Tabla135[[#This Row],[Id Riesgo]],Tabla13[Id Riesgo],Tabla13[Porcentaje Impacto],"",1)</f>
        <v/>
      </c>
      <c r="K1203" s="311">
        <v>2</v>
      </c>
      <c r="L1203" s="314"/>
      <c r="M1203" s="314"/>
      <c r="N1203" s="314"/>
      <c r="O1203" s="295"/>
      <c r="P1203" s="314"/>
      <c r="Q1203" s="328" t="str">
        <f>_xlfn.TEXTJOIN(" ",TRUE,Tabla135[[#This Row],[Actividad - Acción ¿Qué?
Inicia con verbo]],Tabla135[[#This Row],[Complemento
(Observaciones o desviaciones)]])</f>
        <v/>
      </c>
      <c r="R1203" s="295"/>
      <c r="S1203" s="327" t="str">
        <f>_xlfn.XLOOKUP(Tabla135[[#This Row],[Tipo de control]],Tabla7[Tipo de control],Tabla7[Peso],"",1)</f>
        <v/>
      </c>
      <c r="T1203" s="290" t="str">
        <f>_xlfn.XLOOKUP(Tabla135[[#This Row],[Tipo de control]],Tabla7[Tipo de control],Tabla7[Afectación matriz],"",1)</f>
        <v/>
      </c>
      <c r="U1203" s="295"/>
      <c r="V1203" s="327" t="str">
        <f>_xlfn.XLOOKUP(Tabla135[[#This Row],[Implementación]],Tabla11[Implementación],Tabla11[Peso],"",1)</f>
        <v/>
      </c>
      <c r="W1203" s="295"/>
      <c r="X1203" s="295"/>
      <c r="Y1203" s="295"/>
      <c r="Z1203" s="295"/>
      <c r="AA1203" s="310" t="str">
        <f>IFERROR(Tabla135[[#This Row],[Peso del control]]+Tabla135[[#This Row],[Peso de la implementación]],"")</f>
        <v/>
      </c>
      <c r="AB1203" s="310" t="str" cm="1">
        <f t="array" ref="AB1203">IFERROR(IF(Tabla135[[#This Row],[Registro diligenciado]]=TRUE,_xlfn.IFS(AND(Tabla135[[#This Row],[No. de Control]]=1,Tabla135[[#This Row],[Desplazamiento en la Matriz]]="Probabilidad"),D1203-(D1203*Tabla135[[#This Row],[Valor del control]]),AND(Tabla135[[#This Row],[No. de Control]]&gt;1,Tabla135[[#This Row],[Desplazamiento en la Matriz]]="Probabilidad"),AB1202-(AB1202*Tabla135[[#This Row],[Valor del control]]),AND(Tabla135[[#This Row],[No. de Control]]=1,Tabla135[[#This Row],[Desplazamiento en la Matriz]]="Impacto"),D1203,AND(Tabla135[[#This Row],[No. de Control]]&gt;1,Tabla135[[#This Row],[Desplazamiento en la Matriz]]="Impacto"),AB1202),""),"")</f>
        <v/>
      </c>
      <c r="AC1203" s="310" t="str" cm="1">
        <f t="array" ref="AC1203">IFERROR(IF(Tabla135[[#This Row],[Registro diligenciado]]=TRUE,_xlfn.IFS(AND(Tabla135[[#This Row],[No. de Control]]=1,Tabla135[[#This Row],[Desplazamiento en la Matriz]]="Impacto"),E1203-(E1203*Tabla135[[#This Row],[Valor del control]]),AND(Tabla135[[#This Row],[No. de Control]]&gt;1,Tabla135[[#This Row],[Desplazamiento en la Matriz]]="Impacto"),AC1202-(AC1202*Tabla135[[#This Row],[Valor del control]]),AND(Tabla135[[#This Row],[No. de Control]]=1,Tabla135[[#This Row],[Desplazamiento en la Matriz]]="Probabilidad"),E1203,AND(Tabla135[[#This Row],[No. de Control]]&gt;1,Tabla135[[#This Row],[Desplazamiento en la Matriz]]="Probabilidad"),AC1202),""),"")</f>
        <v/>
      </c>
      <c r="AD1203" s="310">
        <f>IFERROR(_xlfn.MINIFS(Tabla135[Probabilidad residual],Tabla135[Id Riesgo],Tabla135[[#This Row],[Id Riesgo]]),"")</f>
        <v>0</v>
      </c>
      <c r="AE1203" s="310">
        <f>IFERROR(_xlfn.MINIFS(Tabla135[Impacto residual],Tabla135[Id Riesgo],Tabla135[[#This Row],[Id Riesgo]]),"")</f>
        <v>0</v>
      </c>
      <c r="AF1203" s="310" t="str" cm="1">
        <f t="array" ref="AF12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3" s="310" t="str" cm="1">
        <f t="array" ref="AG12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3" s="213"/>
      <c r="AJ1203" s="801">
        <f>_xlfn.MINIFS(Tabla135[Probabilidad residual],Tabla135[Id Riesgo],Tabla135[[#This Row],[Id Riesgo]])</f>
        <v>0</v>
      </c>
      <c r="AK1203" s="801">
        <f>_xlfn.MINIFS(Tabla135[Impacto residual],Tabla135[Id Riesgo],Tabla135[[#This Row],[Id Riesgo]])</f>
        <v>0</v>
      </c>
      <c r="AL1203" s="801"/>
      <c r="AM1203" s="801"/>
      <c r="AN1203" s="213"/>
      <c r="AO1203" s="213"/>
      <c r="AP1203" s="213"/>
      <c r="AQ1203" s="213"/>
      <c r="AR1203" s="213"/>
      <c r="AS1203" s="213"/>
      <c r="AT1203" s="213"/>
      <c r="AU1203" s="213"/>
      <c r="AV1203" s="213"/>
      <c r="AW1203" s="213"/>
      <c r="AX1203" s="213"/>
      <c r="AY1203" s="213"/>
    </row>
    <row r="1204" spans="1:51" ht="14.6" x14ac:dyDescent="0.4">
      <c r="A1204" s="783" t="str">
        <f>Tabla135[[#This Row],[Id Riesgo]]</f>
        <v>RC120</v>
      </c>
      <c r="B1204" s="784" t="str">
        <f>Tabla135[[#This Row],[Riesgo]]</f>
        <v/>
      </c>
      <c r="C1204" s="776" t="b">
        <f>Tabla135[[#This Row],[Identificado en paso 1 y 2?]]</f>
        <v>0</v>
      </c>
      <c r="D1204" s="801" t="str">
        <f>_xlfn.XLOOKUP(Tabla135[[#This Row],[Id Riesgo]],Tabla13[Id Riesgo],Tabla13[Probabilidad],"",1)</f>
        <v/>
      </c>
      <c r="E1204" s="801" t="str">
        <f>IF(C1204=TRUE,_xlfn.XLOOKUP(Tabla135[[#This Row],[Id Riesgo]],Tabla13[Id Riesgo],Tabla13[Porcentaje Impacto],"",1),"")</f>
        <v/>
      </c>
      <c r="F1204" s="290" t="str">
        <f t="shared" si="119"/>
        <v>RC120</v>
      </c>
      <c r="G1204" s="414" t="b">
        <f>_xlfn.XLOOKUP(F1204,Tabla13[Id Riesgo],Tabla13[Registro diligenciado],FALSE,1)</f>
        <v>0</v>
      </c>
      <c r="H1204" s="290" t="str">
        <f>IF(G1204,_xlfn.XLOOKUP(F1204,Tabla6[Id Riesgo],Tabla6[DESCRIPCIÓN DEL RIESGO],FALSE,1),"")</f>
        <v/>
      </c>
      <c r="I1204" s="327" t="str">
        <f>_xlfn.XLOOKUP(Tabla135[[#This Row],[Id Riesgo]],Tabla13[Id Riesgo],Tabla13[Probabilidad])</f>
        <v/>
      </c>
      <c r="J1204" s="327" t="str">
        <f>_xlfn.XLOOKUP(Tabla135[[#This Row],[Id Riesgo]],Tabla13[Id Riesgo],Tabla13[Porcentaje Impacto],"",1)</f>
        <v/>
      </c>
      <c r="K1204" s="311">
        <v>3</v>
      </c>
      <c r="L1204" s="314"/>
      <c r="M1204" s="314"/>
      <c r="N1204" s="314"/>
      <c r="O1204" s="295"/>
      <c r="P1204" s="314"/>
      <c r="Q1204" s="328" t="str">
        <f>_xlfn.TEXTJOIN(" ",TRUE,Tabla135[[#This Row],[Actividad - Acción ¿Qué?
Inicia con verbo]],Tabla135[[#This Row],[Complemento
(Observaciones o desviaciones)]])</f>
        <v/>
      </c>
      <c r="R1204" s="295"/>
      <c r="S1204" s="327" t="str">
        <f>_xlfn.XLOOKUP(Tabla135[[#This Row],[Tipo de control]],Tabla7[Tipo de control],Tabla7[Peso],"",1)</f>
        <v/>
      </c>
      <c r="T1204" s="290" t="str">
        <f>_xlfn.XLOOKUP(Tabla135[[#This Row],[Tipo de control]],Tabla7[Tipo de control],Tabla7[Afectación matriz],"",1)</f>
        <v/>
      </c>
      <c r="U1204" s="295"/>
      <c r="V1204" s="327" t="str">
        <f>_xlfn.XLOOKUP(Tabla135[[#This Row],[Implementación]],Tabla11[Implementación],Tabla11[Peso],"",1)</f>
        <v/>
      </c>
      <c r="W1204" s="295"/>
      <c r="X1204" s="295"/>
      <c r="Y1204" s="295"/>
      <c r="Z1204" s="295"/>
      <c r="AA1204" s="310" t="str">
        <f>IFERROR(Tabla135[[#This Row],[Peso del control]]+Tabla135[[#This Row],[Peso de la implementación]],"")</f>
        <v/>
      </c>
      <c r="AB1204" s="310" t="str" cm="1">
        <f t="array" ref="AB1204">IFERROR(IF(Tabla135[[#This Row],[Registro diligenciado]]=TRUE,_xlfn.IFS(AND(Tabla135[[#This Row],[No. de Control]]=1,Tabla135[[#This Row],[Desplazamiento en la Matriz]]="Probabilidad"),D1204-(D1204*Tabla135[[#This Row],[Valor del control]]),AND(Tabla135[[#This Row],[No. de Control]]&gt;1,Tabla135[[#This Row],[Desplazamiento en la Matriz]]="Probabilidad"),AB1203-(AB1203*Tabla135[[#This Row],[Valor del control]]),AND(Tabla135[[#This Row],[No. de Control]]=1,Tabla135[[#This Row],[Desplazamiento en la Matriz]]="Impacto"),D1204,AND(Tabla135[[#This Row],[No. de Control]]&gt;1,Tabla135[[#This Row],[Desplazamiento en la Matriz]]="Impacto"),AB1203),""),"")</f>
        <v/>
      </c>
      <c r="AC1204" s="310" t="str" cm="1">
        <f t="array" ref="AC1204">IFERROR(IF(Tabla135[[#This Row],[Registro diligenciado]]=TRUE,_xlfn.IFS(AND(Tabla135[[#This Row],[No. de Control]]=1,Tabla135[[#This Row],[Desplazamiento en la Matriz]]="Impacto"),E1204-(E1204*Tabla135[[#This Row],[Valor del control]]),AND(Tabla135[[#This Row],[No. de Control]]&gt;1,Tabla135[[#This Row],[Desplazamiento en la Matriz]]="Impacto"),AC1203-(AC1203*Tabla135[[#This Row],[Valor del control]]),AND(Tabla135[[#This Row],[No. de Control]]=1,Tabla135[[#This Row],[Desplazamiento en la Matriz]]="Probabilidad"),E1204,AND(Tabla135[[#This Row],[No. de Control]]&gt;1,Tabla135[[#This Row],[Desplazamiento en la Matriz]]="Probabilidad"),AC1203),""),"")</f>
        <v/>
      </c>
      <c r="AD1204" s="310">
        <f>IFERROR(_xlfn.MINIFS(Tabla135[Probabilidad residual],Tabla135[Id Riesgo],Tabla135[[#This Row],[Id Riesgo]]),"")</f>
        <v>0</v>
      </c>
      <c r="AE1204" s="310">
        <f>IFERROR(_xlfn.MINIFS(Tabla135[Impacto residual],Tabla135[Id Riesgo],Tabla135[[#This Row],[Id Riesgo]]),"")</f>
        <v>0</v>
      </c>
      <c r="AF1204" s="310" t="str" cm="1">
        <f t="array" ref="AF12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4" s="310" t="str" cm="1">
        <f t="array" ref="AG12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4" s="213"/>
      <c r="AJ1204" s="801">
        <f>_xlfn.MINIFS(Tabla135[Probabilidad residual],Tabla135[Id Riesgo],Tabla135[[#This Row],[Id Riesgo]])</f>
        <v>0</v>
      </c>
      <c r="AK1204" s="801">
        <f>_xlfn.MINIFS(Tabla135[Impacto residual],Tabla135[Id Riesgo],Tabla135[[#This Row],[Id Riesgo]])</f>
        <v>0</v>
      </c>
      <c r="AL1204" s="801"/>
      <c r="AM1204" s="801"/>
      <c r="AN1204" s="213"/>
      <c r="AO1204" s="213"/>
      <c r="AP1204" s="213"/>
      <c r="AQ1204" s="213"/>
      <c r="AR1204" s="213"/>
      <c r="AS1204" s="213"/>
      <c r="AT1204" s="213"/>
      <c r="AU1204" s="213"/>
      <c r="AV1204" s="213"/>
      <c r="AW1204" s="213"/>
      <c r="AX1204" s="213"/>
      <c r="AY1204" s="213"/>
    </row>
    <row r="1205" spans="1:51" ht="14.6" x14ac:dyDescent="0.4">
      <c r="A1205" s="783" t="str">
        <f>Tabla135[[#This Row],[Id Riesgo]]</f>
        <v>RC120</v>
      </c>
      <c r="B1205" s="784" t="str">
        <f>Tabla135[[#This Row],[Riesgo]]</f>
        <v/>
      </c>
      <c r="C1205" s="776" t="b">
        <f>Tabla135[[#This Row],[Identificado en paso 1 y 2?]]</f>
        <v>0</v>
      </c>
      <c r="D1205" s="801" t="str">
        <f>_xlfn.XLOOKUP(Tabla135[[#This Row],[Id Riesgo]],Tabla13[Id Riesgo],Tabla13[Probabilidad],"",1)</f>
        <v/>
      </c>
      <c r="E1205" s="801" t="str">
        <f>IF(C1205=TRUE,_xlfn.XLOOKUP(Tabla135[[#This Row],[Id Riesgo]],Tabla13[Id Riesgo],Tabla13[Porcentaje Impacto],"",1),"")</f>
        <v/>
      </c>
      <c r="F1205" s="290" t="str">
        <f t="shared" si="119"/>
        <v>RC120</v>
      </c>
      <c r="G1205" s="414" t="b">
        <f>_xlfn.XLOOKUP(F1205,Tabla13[Id Riesgo],Tabla13[Registro diligenciado],FALSE,1)</f>
        <v>0</v>
      </c>
      <c r="H1205" s="290" t="str">
        <f>IF(G1205,_xlfn.XLOOKUP(F1205,Tabla6[Id Riesgo],Tabla6[DESCRIPCIÓN DEL RIESGO],FALSE,1),"")</f>
        <v/>
      </c>
      <c r="I1205" s="327" t="str">
        <f>_xlfn.XLOOKUP(Tabla135[[#This Row],[Id Riesgo]],Tabla13[Id Riesgo],Tabla13[Probabilidad])</f>
        <v/>
      </c>
      <c r="J1205" s="327" t="str">
        <f>_xlfn.XLOOKUP(Tabla135[[#This Row],[Id Riesgo]],Tabla13[Id Riesgo],Tabla13[Porcentaje Impacto],"",1)</f>
        <v/>
      </c>
      <c r="K1205" s="311">
        <v>4</v>
      </c>
      <c r="L1205" s="314"/>
      <c r="M1205" s="314"/>
      <c r="N1205" s="314"/>
      <c r="O1205" s="295"/>
      <c r="P1205" s="314"/>
      <c r="Q1205" s="328" t="str">
        <f>_xlfn.TEXTJOIN(" ",TRUE,Tabla135[[#This Row],[Actividad - Acción ¿Qué?
Inicia con verbo]],Tabla135[[#This Row],[Complemento
(Observaciones o desviaciones)]])</f>
        <v/>
      </c>
      <c r="R1205" s="295"/>
      <c r="S1205" s="327" t="str">
        <f>_xlfn.XLOOKUP(Tabla135[[#This Row],[Tipo de control]],Tabla7[Tipo de control],Tabla7[Peso],"",1)</f>
        <v/>
      </c>
      <c r="T1205" s="290" t="str">
        <f>_xlfn.XLOOKUP(Tabla135[[#This Row],[Tipo de control]],Tabla7[Tipo de control],Tabla7[Afectación matriz],"",1)</f>
        <v/>
      </c>
      <c r="U1205" s="295"/>
      <c r="V1205" s="327" t="str">
        <f>_xlfn.XLOOKUP(Tabla135[[#This Row],[Implementación]],Tabla11[Implementación],Tabla11[Peso],"",1)</f>
        <v/>
      </c>
      <c r="W1205" s="295"/>
      <c r="X1205" s="295"/>
      <c r="Y1205" s="295"/>
      <c r="Z1205" s="295"/>
      <c r="AA1205" s="310" t="str">
        <f>IFERROR(Tabla135[[#This Row],[Peso del control]]+Tabla135[[#This Row],[Peso de la implementación]],"")</f>
        <v/>
      </c>
      <c r="AB1205" s="310" t="str" cm="1">
        <f t="array" ref="AB1205">IFERROR(IF(Tabla135[[#This Row],[Registro diligenciado]]=TRUE,_xlfn.IFS(AND(Tabla135[[#This Row],[No. de Control]]=1,Tabla135[[#This Row],[Desplazamiento en la Matriz]]="Probabilidad"),D1205-(D1205*Tabla135[[#This Row],[Valor del control]]),AND(Tabla135[[#This Row],[No. de Control]]&gt;1,Tabla135[[#This Row],[Desplazamiento en la Matriz]]="Probabilidad"),AB1204-(AB1204*Tabla135[[#This Row],[Valor del control]]),AND(Tabla135[[#This Row],[No. de Control]]=1,Tabla135[[#This Row],[Desplazamiento en la Matriz]]="Impacto"),D1205,AND(Tabla135[[#This Row],[No. de Control]]&gt;1,Tabla135[[#This Row],[Desplazamiento en la Matriz]]="Impacto"),AB1204),""),"")</f>
        <v/>
      </c>
      <c r="AC1205" s="310" t="str" cm="1">
        <f t="array" ref="AC1205">IFERROR(IF(Tabla135[[#This Row],[Registro diligenciado]]=TRUE,_xlfn.IFS(AND(Tabla135[[#This Row],[No. de Control]]=1,Tabla135[[#This Row],[Desplazamiento en la Matriz]]="Impacto"),E1205-(E1205*Tabla135[[#This Row],[Valor del control]]),AND(Tabla135[[#This Row],[No. de Control]]&gt;1,Tabla135[[#This Row],[Desplazamiento en la Matriz]]="Impacto"),AC1204-(AC1204*Tabla135[[#This Row],[Valor del control]]),AND(Tabla135[[#This Row],[No. de Control]]=1,Tabla135[[#This Row],[Desplazamiento en la Matriz]]="Probabilidad"),E1205,AND(Tabla135[[#This Row],[No. de Control]]&gt;1,Tabla135[[#This Row],[Desplazamiento en la Matriz]]="Probabilidad"),AC1204),""),"")</f>
        <v/>
      </c>
      <c r="AD1205" s="310">
        <f>IFERROR(_xlfn.MINIFS(Tabla135[Probabilidad residual],Tabla135[Id Riesgo],Tabla135[[#This Row],[Id Riesgo]]),"")</f>
        <v>0</v>
      </c>
      <c r="AE1205" s="310">
        <f>IFERROR(_xlfn.MINIFS(Tabla135[Impacto residual],Tabla135[Id Riesgo],Tabla135[[#This Row],[Id Riesgo]]),"")</f>
        <v>0</v>
      </c>
      <c r="AF1205" s="310" t="str" cm="1">
        <f t="array" ref="AF12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5" s="310" t="str" cm="1">
        <f t="array" ref="AG12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5" s="213"/>
      <c r="AJ1205" s="801">
        <f>_xlfn.MINIFS(Tabla135[Probabilidad residual],Tabla135[Id Riesgo],Tabla135[[#This Row],[Id Riesgo]])</f>
        <v>0</v>
      </c>
      <c r="AK1205" s="801">
        <f>_xlfn.MINIFS(Tabla135[Impacto residual],Tabla135[Id Riesgo],Tabla135[[#This Row],[Id Riesgo]])</f>
        <v>0</v>
      </c>
      <c r="AL1205" s="801"/>
      <c r="AM1205" s="801"/>
      <c r="AN1205" s="213"/>
      <c r="AO1205" s="213"/>
      <c r="AP1205" s="213"/>
      <c r="AQ1205" s="213"/>
      <c r="AR1205" s="213"/>
      <c r="AS1205" s="213"/>
      <c r="AT1205" s="213"/>
      <c r="AU1205" s="213"/>
      <c r="AV1205" s="213"/>
      <c r="AW1205" s="213"/>
      <c r="AX1205" s="213"/>
      <c r="AY1205" s="213"/>
    </row>
    <row r="1206" spans="1:51" ht="14.6" x14ac:dyDescent="0.4">
      <c r="A1206" s="783" t="str">
        <f>Tabla135[[#This Row],[Id Riesgo]]</f>
        <v>RC120</v>
      </c>
      <c r="B1206" s="784" t="str">
        <f>Tabla135[[#This Row],[Riesgo]]</f>
        <v/>
      </c>
      <c r="C1206" s="776" t="b">
        <f>Tabla135[[#This Row],[Identificado en paso 1 y 2?]]</f>
        <v>0</v>
      </c>
      <c r="D1206" s="801" t="str">
        <f>_xlfn.XLOOKUP(Tabla135[[#This Row],[Id Riesgo]],Tabla13[Id Riesgo],Tabla13[Probabilidad],"",1)</f>
        <v/>
      </c>
      <c r="E1206" s="801" t="str">
        <f>IF(C1206=TRUE,_xlfn.XLOOKUP(Tabla135[[#This Row],[Id Riesgo]],Tabla13[Id Riesgo],Tabla13[Porcentaje Impacto],"",1),"")</f>
        <v/>
      </c>
      <c r="F1206" s="290" t="str">
        <f t="shared" si="119"/>
        <v>RC120</v>
      </c>
      <c r="G1206" s="414" t="b">
        <f>_xlfn.XLOOKUP(F1206,Tabla13[Id Riesgo],Tabla13[Registro diligenciado],FALSE,1)</f>
        <v>0</v>
      </c>
      <c r="H1206" s="290" t="str">
        <f>IF(G1206,_xlfn.XLOOKUP(F1206,Tabla6[Id Riesgo],Tabla6[DESCRIPCIÓN DEL RIESGO],FALSE,1),"")</f>
        <v/>
      </c>
      <c r="I1206" s="327" t="str">
        <f>_xlfn.XLOOKUP(Tabla135[[#This Row],[Id Riesgo]],Tabla13[Id Riesgo],Tabla13[Probabilidad])</f>
        <v/>
      </c>
      <c r="J1206" s="327" t="str">
        <f>_xlfn.XLOOKUP(Tabla135[[#This Row],[Id Riesgo]],Tabla13[Id Riesgo],Tabla13[Porcentaje Impacto],"",1)</f>
        <v/>
      </c>
      <c r="K1206" s="311">
        <v>5</v>
      </c>
      <c r="L1206" s="314"/>
      <c r="M1206" s="314"/>
      <c r="N1206" s="314"/>
      <c r="O1206" s="295"/>
      <c r="P1206" s="314"/>
      <c r="Q1206" s="328" t="str">
        <f>_xlfn.TEXTJOIN(" ",TRUE,Tabla135[[#This Row],[Actividad - Acción ¿Qué?
Inicia con verbo]],Tabla135[[#This Row],[Complemento
(Observaciones o desviaciones)]])</f>
        <v/>
      </c>
      <c r="R1206" s="295"/>
      <c r="S1206" s="327" t="str">
        <f>_xlfn.XLOOKUP(Tabla135[[#This Row],[Tipo de control]],Tabla7[Tipo de control],Tabla7[Peso],"",1)</f>
        <v/>
      </c>
      <c r="T1206" s="290" t="str">
        <f>_xlfn.XLOOKUP(Tabla135[[#This Row],[Tipo de control]],Tabla7[Tipo de control],Tabla7[Afectación matriz],"",1)</f>
        <v/>
      </c>
      <c r="U1206" s="295"/>
      <c r="V1206" s="327" t="str">
        <f>_xlfn.XLOOKUP(Tabla135[[#This Row],[Implementación]],Tabla11[Implementación],Tabla11[Peso],"",1)</f>
        <v/>
      </c>
      <c r="W1206" s="295"/>
      <c r="X1206" s="295"/>
      <c r="Y1206" s="295"/>
      <c r="Z1206" s="295"/>
      <c r="AA1206" s="310" t="str">
        <f>IFERROR(Tabla135[[#This Row],[Peso del control]]+Tabla135[[#This Row],[Peso de la implementación]],"")</f>
        <v/>
      </c>
      <c r="AB1206" s="310" t="str" cm="1">
        <f t="array" ref="AB1206">IFERROR(IF(Tabla135[[#This Row],[Registro diligenciado]]=TRUE,_xlfn.IFS(AND(Tabla135[[#This Row],[No. de Control]]=1,Tabla135[[#This Row],[Desplazamiento en la Matriz]]="Probabilidad"),D1206-(D1206*Tabla135[[#This Row],[Valor del control]]),AND(Tabla135[[#This Row],[No. de Control]]&gt;1,Tabla135[[#This Row],[Desplazamiento en la Matriz]]="Probabilidad"),AB1205-(AB1205*Tabla135[[#This Row],[Valor del control]]),AND(Tabla135[[#This Row],[No. de Control]]=1,Tabla135[[#This Row],[Desplazamiento en la Matriz]]="Impacto"),D1206,AND(Tabla135[[#This Row],[No. de Control]]&gt;1,Tabla135[[#This Row],[Desplazamiento en la Matriz]]="Impacto"),AB1205),""),"")</f>
        <v/>
      </c>
      <c r="AC1206" s="310" t="str" cm="1">
        <f t="array" ref="AC1206">IFERROR(IF(Tabla135[[#This Row],[Registro diligenciado]]=TRUE,_xlfn.IFS(AND(Tabla135[[#This Row],[No. de Control]]=1,Tabla135[[#This Row],[Desplazamiento en la Matriz]]="Impacto"),E1206-(E1206*Tabla135[[#This Row],[Valor del control]]),AND(Tabla135[[#This Row],[No. de Control]]&gt;1,Tabla135[[#This Row],[Desplazamiento en la Matriz]]="Impacto"),AC1205-(AC1205*Tabla135[[#This Row],[Valor del control]]),AND(Tabla135[[#This Row],[No. de Control]]=1,Tabla135[[#This Row],[Desplazamiento en la Matriz]]="Probabilidad"),E1206,AND(Tabla135[[#This Row],[No. de Control]]&gt;1,Tabla135[[#This Row],[Desplazamiento en la Matriz]]="Probabilidad"),AC1205),""),"")</f>
        <v/>
      </c>
      <c r="AD1206" s="310">
        <f>IFERROR(_xlfn.MINIFS(Tabla135[Probabilidad residual],Tabla135[Id Riesgo],Tabla135[[#This Row],[Id Riesgo]]),"")</f>
        <v>0</v>
      </c>
      <c r="AE1206" s="310">
        <f>IFERROR(_xlfn.MINIFS(Tabla135[Impacto residual],Tabla135[Id Riesgo],Tabla135[[#This Row],[Id Riesgo]]),"")</f>
        <v>0</v>
      </c>
      <c r="AF1206" s="310" t="str" cm="1">
        <f t="array" ref="AF12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6" s="310" t="str" cm="1">
        <f t="array" ref="AG12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6" s="213"/>
      <c r="AJ1206" s="801">
        <f>_xlfn.MINIFS(Tabla135[Probabilidad residual],Tabla135[Id Riesgo],Tabla135[[#This Row],[Id Riesgo]])</f>
        <v>0</v>
      </c>
      <c r="AK1206" s="801">
        <f>_xlfn.MINIFS(Tabla135[Impacto residual],Tabla135[Id Riesgo],Tabla135[[#This Row],[Id Riesgo]])</f>
        <v>0</v>
      </c>
      <c r="AL1206" s="801"/>
      <c r="AM1206" s="801"/>
      <c r="AN1206" s="213"/>
      <c r="AO1206" s="213"/>
      <c r="AP1206" s="213"/>
      <c r="AQ1206" s="213"/>
      <c r="AR1206" s="213"/>
      <c r="AS1206" s="213"/>
      <c r="AT1206" s="213"/>
      <c r="AU1206" s="213"/>
      <c r="AV1206" s="213"/>
      <c r="AW1206" s="213"/>
      <c r="AX1206" s="213"/>
      <c r="AY1206" s="213"/>
    </row>
    <row r="1207" spans="1:51" ht="14.6" x14ac:dyDescent="0.4">
      <c r="A1207" s="783" t="str">
        <f>Tabla135[[#This Row],[Id Riesgo]]</f>
        <v>RC120</v>
      </c>
      <c r="B1207" s="784" t="str">
        <f>Tabla135[[#This Row],[Riesgo]]</f>
        <v/>
      </c>
      <c r="C1207" s="776" t="b">
        <f>Tabla135[[#This Row],[Identificado en paso 1 y 2?]]</f>
        <v>0</v>
      </c>
      <c r="D1207" s="801" t="str">
        <f>_xlfn.XLOOKUP(Tabla135[[#This Row],[Id Riesgo]],Tabla13[Id Riesgo],Tabla13[Probabilidad],"",1)</f>
        <v/>
      </c>
      <c r="E1207" s="801" t="str">
        <f>IF(C1207=TRUE,_xlfn.XLOOKUP(Tabla135[[#This Row],[Id Riesgo]],Tabla13[Id Riesgo],Tabla13[Porcentaje Impacto],"",1),"")</f>
        <v/>
      </c>
      <c r="F1207" s="290" t="str">
        <f t="shared" si="119"/>
        <v>RC120</v>
      </c>
      <c r="G1207" s="414" t="b">
        <f>_xlfn.XLOOKUP(F1207,Tabla13[Id Riesgo],Tabla13[Registro diligenciado],FALSE,1)</f>
        <v>0</v>
      </c>
      <c r="H1207" s="290" t="str">
        <f>IF(G1207,_xlfn.XLOOKUP(F1207,Tabla6[Id Riesgo],Tabla6[DESCRIPCIÓN DEL RIESGO],FALSE,1),"")</f>
        <v/>
      </c>
      <c r="I1207" s="327" t="str">
        <f>_xlfn.XLOOKUP(Tabla135[[#This Row],[Id Riesgo]],Tabla13[Id Riesgo],Tabla13[Probabilidad])</f>
        <v/>
      </c>
      <c r="J1207" s="327" t="str">
        <f>_xlfn.XLOOKUP(Tabla135[[#This Row],[Id Riesgo]],Tabla13[Id Riesgo],Tabla13[Porcentaje Impacto],"",1)</f>
        <v/>
      </c>
      <c r="K1207" s="311">
        <v>6</v>
      </c>
      <c r="L1207" s="314"/>
      <c r="M1207" s="314"/>
      <c r="N1207" s="314"/>
      <c r="O1207" s="295"/>
      <c r="P1207" s="314"/>
      <c r="Q1207" s="328" t="str">
        <f>_xlfn.TEXTJOIN(" ",TRUE,Tabla135[[#This Row],[Actividad - Acción ¿Qué?
Inicia con verbo]],Tabla135[[#This Row],[Complemento
(Observaciones o desviaciones)]])</f>
        <v/>
      </c>
      <c r="R1207" s="295"/>
      <c r="S1207" s="327" t="str">
        <f>_xlfn.XLOOKUP(Tabla135[[#This Row],[Tipo de control]],Tabla7[Tipo de control],Tabla7[Peso],"",1)</f>
        <v/>
      </c>
      <c r="T1207" s="290" t="str">
        <f>_xlfn.XLOOKUP(Tabla135[[#This Row],[Tipo de control]],Tabla7[Tipo de control],Tabla7[Afectación matriz],"",1)</f>
        <v/>
      </c>
      <c r="U1207" s="295"/>
      <c r="V1207" s="327" t="str">
        <f>_xlfn.XLOOKUP(Tabla135[[#This Row],[Implementación]],Tabla11[Implementación],Tabla11[Peso],"",1)</f>
        <v/>
      </c>
      <c r="W1207" s="295"/>
      <c r="X1207" s="295"/>
      <c r="Y1207" s="295"/>
      <c r="Z1207" s="295"/>
      <c r="AA1207" s="310" t="str">
        <f>IFERROR(Tabla135[[#This Row],[Peso del control]]+Tabla135[[#This Row],[Peso de la implementación]],"")</f>
        <v/>
      </c>
      <c r="AB1207" s="310" t="str" cm="1">
        <f t="array" ref="AB1207">IFERROR(IF(Tabla135[[#This Row],[Registro diligenciado]]=TRUE,_xlfn.IFS(AND(Tabla135[[#This Row],[No. de Control]]=1,Tabla135[[#This Row],[Desplazamiento en la Matriz]]="Probabilidad"),D1207-(D1207*Tabla135[[#This Row],[Valor del control]]),AND(Tabla135[[#This Row],[No. de Control]]&gt;1,Tabla135[[#This Row],[Desplazamiento en la Matriz]]="Probabilidad"),AB1206-(AB1206*Tabla135[[#This Row],[Valor del control]]),AND(Tabla135[[#This Row],[No. de Control]]=1,Tabla135[[#This Row],[Desplazamiento en la Matriz]]="Impacto"),D1207,AND(Tabla135[[#This Row],[No. de Control]]&gt;1,Tabla135[[#This Row],[Desplazamiento en la Matriz]]="Impacto"),AB1206),""),"")</f>
        <v/>
      </c>
      <c r="AC1207" s="310" t="str" cm="1">
        <f t="array" ref="AC1207">IFERROR(IF(Tabla135[[#This Row],[Registro diligenciado]]=TRUE,_xlfn.IFS(AND(Tabla135[[#This Row],[No. de Control]]=1,Tabla135[[#This Row],[Desplazamiento en la Matriz]]="Impacto"),E1207-(E1207*Tabla135[[#This Row],[Valor del control]]),AND(Tabla135[[#This Row],[No. de Control]]&gt;1,Tabla135[[#This Row],[Desplazamiento en la Matriz]]="Impacto"),AC1206-(AC1206*Tabla135[[#This Row],[Valor del control]]),AND(Tabla135[[#This Row],[No. de Control]]=1,Tabla135[[#This Row],[Desplazamiento en la Matriz]]="Probabilidad"),E1207,AND(Tabla135[[#This Row],[No. de Control]]&gt;1,Tabla135[[#This Row],[Desplazamiento en la Matriz]]="Probabilidad"),AC1206),""),"")</f>
        <v/>
      </c>
      <c r="AD1207" s="310">
        <f>IFERROR(_xlfn.MINIFS(Tabla135[Probabilidad residual],Tabla135[Id Riesgo],Tabla135[[#This Row],[Id Riesgo]]),"")</f>
        <v>0</v>
      </c>
      <c r="AE1207" s="310">
        <f>IFERROR(_xlfn.MINIFS(Tabla135[Impacto residual],Tabla135[Id Riesgo],Tabla135[[#This Row],[Id Riesgo]]),"")</f>
        <v>0</v>
      </c>
      <c r="AF1207" s="310" t="str" cm="1">
        <f t="array" ref="AF12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7" s="310" t="str" cm="1">
        <f t="array" ref="AG12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7" s="213"/>
      <c r="AJ1207" s="801">
        <f>_xlfn.MINIFS(Tabla135[Probabilidad residual],Tabla135[Id Riesgo],Tabla135[[#This Row],[Id Riesgo]])</f>
        <v>0</v>
      </c>
      <c r="AK1207" s="801">
        <f>_xlfn.MINIFS(Tabla135[Impacto residual],Tabla135[Id Riesgo],Tabla135[[#This Row],[Id Riesgo]])</f>
        <v>0</v>
      </c>
      <c r="AL1207" s="801"/>
      <c r="AM1207" s="801"/>
      <c r="AN1207" s="213"/>
      <c r="AO1207" s="213"/>
      <c r="AP1207" s="213"/>
      <c r="AQ1207" s="213"/>
      <c r="AR1207" s="213"/>
      <c r="AS1207" s="213"/>
      <c r="AT1207" s="213"/>
      <c r="AU1207" s="213"/>
      <c r="AV1207" s="213"/>
      <c r="AW1207" s="213"/>
      <c r="AX1207" s="213"/>
      <c r="AY1207" s="213"/>
    </row>
    <row r="1208" spans="1:51" ht="14.6" x14ac:dyDescent="0.4">
      <c r="A1208" s="783" t="str">
        <f>Tabla135[[#This Row],[Id Riesgo]]</f>
        <v>RC120</v>
      </c>
      <c r="B1208" s="784" t="str">
        <f>Tabla135[[#This Row],[Riesgo]]</f>
        <v/>
      </c>
      <c r="C1208" s="776" t="b">
        <f>Tabla135[[#This Row],[Identificado en paso 1 y 2?]]</f>
        <v>0</v>
      </c>
      <c r="D1208" s="801" t="str">
        <f>_xlfn.XLOOKUP(Tabla135[[#This Row],[Id Riesgo]],Tabla13[Id Riesgo],Tabla13[Probabilidad],"",1)</f>
        <v/>
      </c>
      <c r="E1208" s="801" t="str">
        <f>IF(C1208=TRUE,_xlfn.XLOOKUP(Tabla135[[#This Row],[Id Riesgo]],Tabla13[Id Riesgo],Tabla13[Porcentaje Impacto],"",1),"")</f>
        <v/>
      </c>
      <c r="F1208" s="290" t="str">
        <f t="shared" si="119"/>
        <v>RC120</v>
      </c>
      <c r="G1208" s="414" t="b">
        <f>_xlfn.XLOOKUP(F1208,Tabla13[Id Riesgo],Tabla13[Registro diligenciado],FALSE,1)</f>
        <v>0</v>
      </c>
      <c r="H1208" s="290" t="str">
        <f>IF(G1208,_xlfn.XLOOKUP(F1208,Tabla6[Id Riesgo],Tabla6[DESCRIPCIÓN DEL RIESGO],FALSE,1),"")</f>
        <v/>
      </c>
      <c r="I1208" s="327" t="str">
        <f>_xlfn.XLOOKUP(Tabla135[[#This Row],[Id Riesgo]],Tabla13[Id Riesgo],Tabla13[Probabilidad])</f>
        <v/>
      </c>
      <c r="J1208" s="327" t="str">
        <f>_xlfn.XLOOKUP(Tabla135[[#This Row],[Id Riesgo]],Tabla13[Id Riesgo],Tabla13[Porcentaje Impacto],"",1)</f>
        <v/>
      </c>
      <c r="K1208" s="311">
        <v>7</v>
      </c>
      <c r="L1208" s="314"/>
      <c r="M1208" s="314"/>
      <c r="N1208" s="314"/>
      <c r="O1208" s="295"/>
      <c r="P1208" s="314"/>
      <c r="Q1208" s="328" t="str">
        <f>_xlfn.TEXTJOIN(" ",TRUE,Tabla135[[#This Row],[Actividad - Acción ¿Qué?
Inicia con verbo]],Tabla135[[#This Row],[Complemento
(Observaciones o desviaciones)]])</f>
        <v/>
      </c>
      <c r="R1208" s="295"/>
      <c r="S1208" s="327" t="str">
        <f>_xlfn.XLOOKUP(Tabla135[[#This Row],[Tipo de control]],Tabla7[Tipo de control],Tabla7[Peso],"",1)</f>
        <v/>
      </c>
      <c r="T1208" s="290" t="str">
        <f>_xlfn.XLOOKUP(Tabla135[[#This Row],[Tipo de control]],Tabla7[Tipo de control],Tabla7[Afectación matriz],"",1)</f>
        <v/>
      </c>
      <c r="U1208" s="295"/>
      <c r="V1208" s="327" t="str">
        <f>_xlfn.XLOOKUP(Tabla135[[#This Row],[Implementación]],Tabla11[Implementación],Tabla11[Peso],"",1)</f>
        <v/>
      </c>
      <c r="W1208" s="295"/>
      <c r="X1208" s="295"/>
      <c r="Y1208" s="295"/>
      <c r="Z1208" s="295"/>
      <c r="AA1208" s="310" t="str">
        <f>IFERROR(Tabla135[[#This Row],[Peso del control]]+Tabla135[[#This Row],[Peso de la implementación]],"")</f>
        <v/>
      </c>
      <c r="AB1208" s="310" t="str" cm="1">
        <f t="array" ref="AB1208">IFERROR(IF(Tabla135[[#This Row],[Registro diligenciado]]=TRUE,_xlfn.IFS(AND(Tabla135[[#This Row],[No. de Control]]=1,Tabla135[[#This Row],[Desplazamiento en la Matriz]]="Probabilidad"),D1208-(D1208*Tabla135[[#This Row],[Valor del control]]),AND(Tabla135[[#This Row],[No. de Control]]&gt;1,Tabla135[[#This Row],[Desplazamiento en la Matriz]]="Probabilidad"),AB1207-(AB1207*Tabla135[[#This Row],[Valor del control]]),AND(Tabla135[[#This Row],[No. de Control]]=1,Tabla135[[#This Row],[Desplazamiento en la Matriz]]="Impacto"),D1208,AND(Tabla135[[#This Row],[No. de Control]]&gt;1,Tabla135[[#This Row],[Desplazamiento en la Matriz]]="Impacto"),AB1207),""),"")</f>
        <v/>
      </c>
      <c r="AC1208" s="310" t="str" cm="1">
        <f t="array" ref="AC1208">IFERROR(IF(Tabla135[[#This Row],[Registro diligenciado]]=TRUE,_xlfn.IFS(AND(Tabla135[[#This Row],[No. de Control]]=1,Tabla135[[#This Row],[Desplazamiento en la Matriz]]="Impacto"),E1208-(E1208*Tabla135[[#This Row],[Valor del control]]),AND(Tabla135[[#This Row],[No. de Control]]&gt;1,Tabla135[[#This Row],[Desplazamiento en la Matriz]]="Impacto"),AC1207-(AC1207*Tabla135[[#This Row],[Valor del control]]),AND(Tabla135[[#This Row],[No. de Control]]=1,Tabla135[[#This Row],[Desplazamiento en la Matriz]]="Probabilidad"),E1208,AND(Tabla135[[#This Row],[No. de Control]]&gt;1,Tabla135[[#This Row],[Desplazamiento en la Matriz]]="Probabilidad"),AC1207),""),"")</f>
        <v/>
      </c>
      <c r="AD1208" s="310">
        <f>IFERROR(_xlfn.MINIFS(Tabla135[Probabilidad residual],Tabla135[Id Riesgo],Tabla135[[#This Row],[Id Riesgo]]),"")</f>
        <v>0</v>
      </c>
      <c r="AE1208" s="310">
        <f>IFERROR(_xlfn.MINIFS(Tabla135[Impacto residual],Tabla135[Id Riesgo],Tabla135[[#This Row],[Id Riesgo]]),"")</f>
        <v>0</v>
      </c>
      <c r="AF1208" s="310" t="str" cm="1">
        <f t="array" ref="AF12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8" s="310" t="str" cm="1">
        <f t="array" ref="AG12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8" s="213"/>
      <c r="AJ1208" s="801">
        <f>_xlfn.MINIFS(Tabla135[Probabilidad residual],Tabla135[Id Riesgo],Tabla135[[#This Row],[Id Riesgo]])</f>
        <v>0</v>
      </c>
      <c r="AK1208" s="801">
        <f>_xlfn.MINIFS(Tabla135[Impacto residual],Tabla135[Id Riesgo],Tabla135[[#This Row],[Id Riesgo]])</f>
        <v>0</v>
      </c>
      <c r="AL1208" s="801"/>
      <c r="AM1208" s="801"/>
      <c r="AN1208" s="213"/>
      <c r="AO1208" s="213"/>
      <c r="AP1208" s="213"/>
      <c r="AQ1208" s="213"/>
      <c r="AR1208" s="213"/>
      <c r="AS1208" s="213"/>
      <c r="AT1208" s="213"/>
      <c r="AU1208" s="213"/>
      <c r="AV1208" s="213"/>
      <c r="AW1208" s="213"/>
      <c r="AX1208" s="213"/>
      <c r="AY1208" s="213"/>
    </row>
    <row r="1209" spans="1:51" ht="14.6" x14ac:dyDescent="0.4">
      <c r="A1209" s="783" t="str">
        <f>Tabla135[[#This Row],[Id Riesgo]]</f>
        <v>RC120</v>
      </c>
      <c r="B1209" s="784" t="str">
        <f>Tabla135[[#This Row],[Riesgo]]</f>
        <v/>
      </c>
      <c r="C1209" s="776" t="b">
        <f>Tabla135[[#This Row],[Identificado en paso 1 y 2?]]</f>
        <v>0</v>
      </c>
      <c r="D1209" s="801" t="str">
        <f>_xlfn.XLOOKUP(Tabla135[[#This Row],[Id Riesgo]],Tabla13[Id Riesgo],Tabla13[Probabilidad],"",1)</f>
        <v/>
      </c>
      <c r="E1209" s="801" t="str">
        <f>IF(C1209=TRUE,_xlfn.XLOOKUP(Tabla135[[#This Row],[Id Riesgo]],Tabla13[Id Riesgo],Tabla13[Porcentaje Impacto],"",1),"")</f>
        <v/>
      </c>
      <c r="F1209" s="290" t="str">
        <f t="shared" si="119"/>
        <v>RC120</v>
      </c>
      <c r="G1209" s="414" t="b">
        <f>_xlfn.XLOOKUP(F1209,Tabla13[Id Riesgo],Tabla13[Registro diligenciado],FALSE,1)</f>
        <v>0</v>
      </c>
      <c r="H1209" s="290" t="str">
        <f>IF(G1209,_xlfn.XLOOKUP(F1209,Tabla6[Id Riesgo],Tabla6[DESCRIPCIÓN DEL RIESGO],FALSE,1),"")</f>
        <v/>
      </c>
      <c r="I1209" s="327" t="str">
        <f>_xlfn.XLOOKUP(Tabla135[[#This Row],[Id Riesgo]],Tabla13[Id Riesgo],Tabla13[Probabilidad])</f>
        <v/>
      </c>
      <c r="J1209" s="327" t="str">
        <f>_xlfn.XLOOKUP(Tabla135[[#This Row],[Id Riesgo]],Tabla13[Id Riesgo],Tabla13[Porcentaje Impacto],"",1)</f>
        <v/>
      </c>
      <c r="K1209" s="311">
        <v>8</v>
      </c>
      <c r="L1209" s="314"/>
      <c r="M1209" s="314"/>
      <c r="N1209" s="314"/>
      <c r="O1209" s="295"/>
      <c r="P1209" s="314"/>
      <c r="Q1209" s="328" t="str">
        <f>_xlfn.TEXTJOIN(" ",TRUE,Tabla135[[#This Row],[Actividad - Acción ¿Qué?
Inicia con verbo]],Tabla135[[#This Row],[Complemento
(Observaciones o desviaciones)]])</f>
        <v/>
      </c>
      <c r="R1209" s="295"/>
      <c r="S1209" s="327" t="str">
        <f>_xlfn.XLOOKUP(Tabla135[[#This Row],[Tipo de control]],Tabla7[Tipo de control],Tabla7[Peso],"",1)</f>
        <v/>
      </c>
      <c r="T1209" s="290" t="str">
        <f>_xlfn.XLOOKUP(Tabla135[[#This Row],[Tipo de control]],Tabla7[Tipo de control],Tabla7[Afectación matriz],"",1)</f>
        <v/>
      </c>
      <c r="U1209" s="295"/>
      <c r="V1209" s="327" t="str">
        <f>_xlfn.XLOOKUP(Tabla135[[#This Row],[Implementación]],Tabla11[Implementación],Tabla11[Peso],"",1)</f>
        <v/>
      </c>
      <c r="W1209" s="295"/>
      <c r="X1209" s="295"/>
      <c r="Y1209" s="295"/>
      <c r="Z1209" s="295"/>
      <c r="AA1209" s="310" t="str">
        <f>IFERROR(Tabla135[[#This Row],[Peso del control]]+Tabla135[[#This Row],[Peso de la implementación]],"")</f>
        <v/>
      </c>
      <c r="AB1209" s="310" t="str" cm="1">
        <f t="array" ref="AB1209">IFERROR(IF(Tabla135[[#This Row],[Registro diligenciado]]=TRUE,_xlfn.IFS(AND(Tabla135[[#This Row],[No. de Control]]=1,Tabla135[[#This Row],[Desplazamiento en la Matriz]]="Probabilidad"),D1209-(D1209*Tabla135[[#This Row],[Valor del control]]),AND(Tabla135[[#This Row],[No. de Control]]&gt;1,Tabla135[[#This Row],[Desplazamiento en la Matriz]]="Probabilidad"),AB1208-(AB1208*Tabla135[[#This Row],[Valor del control]]),AND(Tabla135[[#This Row],[No. de Control]]=1,Tabla135[[#This Row],[Desplazamiento en la Matriz]]="Impacto"),D1209,AND(Tabla135[[#This Row],[No. de Control]]&gt;1,Tabla135[[#This Row],[Desplazamiento en la Matriz]]="Impacto"),AB1208),""),"")</f>
        <v/>
      </c>
      <c r="AC1209" s="310" t="str" cm="1">
        <f t="array" ref="AC1209">IFERROR(IF(Tabla135[[#This Row],[Registro diligenciado]]=TRUE,_xlfn.IFS(AND(Tabla135[[#This Row],[No. de Control]]=1,Tabla135[[#This Row],[Desplazamiento en la Matriz]]="Impacto"),E1209-(E1209*Tabla135[[#This Row],[Valor del control]]),AND(Tabla135[[#This Row],[No. de Control]]&gt;1,Tabla135[[#This Row],[Desplazamiento en la Matriz]]="Impacto"),AC1208-(AC1208*Tabla135[[#This Row],[Valor del control]]),AND(Tabla135[[#This Row],[No. de Control]]=1,Tabla135[[#This Row],[Desplazamiento en la Matriz]]="Probabilidad"),E1209,AND(Tabla135[[#This Row],[No. de Control]]&gt;1,Tabla135[[#This Row],[Desplazamiento en la Matriz]]="Probabilidad"),AC1208),""),"")</f>
        <v/>
      </c>
      <c r="AD1209" s="310">
        <f>IFERROR(_xlfn.MINIFS(Tabla135[Probabilidad residual],Tabla135[Id Riesgo],Tabla135[[#This Row],[Id Riesgo]]),"")</f>
        <v>0</v>
      </c>
      <c r="AE1209" s="310">
        <f>IFERROR(_xlfn.MINIFS(Tabla135[Impacto residual],Tabla135[Id Riesgo],Tabla135[[#This Row],[Id Riesgo]]),"")</f>
        <v>0</v>
      </c>
      <c r="AF1209" s="310" t="str" cm="1">
        <f t="array" ref="AF12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09" s="310" t="str" cm="1">
        <f t="array" ref="AG12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09" s="213"/>
      <c r="AJ1209" s="801">
        <f>_xlfn.MINIFS(Tabla135[Probabilidad residual],Tabla135[Id Riesgo],Tabla135[[#This Row],[Id Riesgo]])</f>
        <v>0</v>
      </c>
      <c r="AK1209" s="801">
        <f>_xlfn.MINIFS(Tabla135[Impacto residual],Tabla135[Id Riesgo],Tabla135[[#This Row],[Id Riesgo]])</f>
        <v>0</v>
      </c>
      <c r="AL1209" s="801"/>
      <c r="AM1209" s="801"/>
      <c r="AN1209" s="213"/>
      <c r="AO1209" s="213"/>
      <c r="AP1209" s="213"/>
      <c r="AQ1209" s="213"/>
      <c r="AR1209" s="213"/>
      <c r="AS1209" s="213"/>
      <c r="AT1209" s="213"/>
      <c r="AU1209" s="213"/>
      <c r="AV1209" s="213"/>
      <c r="AW1209" s="213"/>
      <c r="AX1209" s="213"/>
      <c r="AY1209" s="213"/>
    </row>
    <row r="1210" spans="1:51" ht="14.6" x14ac:dyDescent="0.4">
      <c r="A1210" s="783" t="str">
        <f>Tabla135[[#This Row],[Id Riesgo]]</f>
        <v>RC120</v>
      </c>
      <c r="B1210" s="784" t="str">
        <f>Tabla135[[#This Row],[Riesgo]]</f>
        <v/>
      </c>
      <c r="C1210" s="776" t="b">
        <f>Tabla135[[#This Row],[Identificado en paso 1 y 2?]]</f>
        <v>0</v>
      </c>
      <c r="D1210" s="801" t="str">
        <f>_xlfn.XLOOKUP(Tabla135[[#This Row],[Id Riesgo]],Tabla13[Id Riesgo],Tabla13[Probabilidad],"",1)</f>
        <v/>
      </c>
      <c r="E1210" s="801" t="str">
        <f>IF(C1210=TRUE,_xlfn.XLOOKUP(Tabla135[[#This Row],[Id Riesgo]],Tabla13[Id Riesgo],Tabla13[Porcentaje Impacto],"",1),"")</f>
        <v/>
      </c>
      <c r="F1210" s="290" t="str">
        <f t="shared" si="119"/>
        <v>RC120</v>
      </c>
      <c r="G1210" s="414" t="b">
        <f>_xlfn.XLOOKUP(F1210,Tabla13[Id Riesgo],Tabla13[Registro diligenciado],FALSE,1)</f>
        <v>0</v>
      </c>
      <c r="H1210" s="290" t="str">
        <f>IF(G1210,_xlfn.XLOOKUP(F1210,Tabla6[Id Riesgo],Tabla6[DESCRIPCIÓN DEL RIESGO],FALSE,1),"")</f>
        <v/>
      </c>
      <c r="I1210" s="327" t="str">
        <f>_xlfn.XLOOKUP(Tabla135[[#This Row],[Id Riesgo]],Tabla13[Id Riesgo],Tabla13[Probabilidad])</f>
        <v/>
      </c>
      <c r="J1210" s="327" t="str">
        <f>_xlfn.XLOOKUP(Tabla135[[#This Row],[Id Riesgo]],Tabla13[Id Riesgo],Tabla13[Porcentaje Impacto],"",1)</f>
        <v/>
      </c>
      <c r="K1210" s="311">
        <v>9</v>
      </c>
      <c r="L1210" s="314"/>
      <c r="M1210" s="314"/>
      <c r="N1210" s="314"/>
      <c r="O1210" s="295"/>
      <c r="P1210" s="314"/>
      <c r="Q1210" s="328" t="str">
        <f>_xlfn.TEXTJOIN(" ",TRUE,Tabla135[[#This Row],[Actividad - Acción ¿Qué?
Inicia con verbo]],Tabla135[[#This Row],[Complemento
(Observaciones o desviaciones)]])</f>
        <v/>
      </c>
      <c r="R1210" s="295"/>
      <c r="S1210" s="327" t="str">
        <f>_xlfn.XLOOKUP(Tabla135[[#This Row],[Tipo de control]],Tabla7[Tipo de control],Tabla7[Peso],"",1)</f>
        <v/>
      </c>
      <c r="T1210" s="290" t="str">
        <f>_xlfn.XLOOKUP(Tabla135[[#This Row],[Tipo de control]],Tabla7[Tipo de control],Tabla7[Afectación matriz],"",1)</f>
        <v/>
      </c>
      <c r="U1210" s="295"/>
      <c r="V1210" s="327" t="str">
        <f>_xlfn.XLOOKUP(Tabla135[[#This Row],[Implementación]],Tabla11[Implementación],Tabla11[Peso],"",1)</f>
        <v/>
      </c>
      <c r="W1210" s="295"/>
      <c r="X1210" s="295"/>
      <c r="Y1210" s="295"/>
      <c r="Z1210" s="295"/>
      <c r="AA1210" s="310" t="str">
        <f>IFERROR(Tabla135[[#This Row],[Peso del control]]+Tabla135[[#This Row],[Peso de la implementación]],"")</f>
        <v/>
      </c>
      <c r="AB1210" s="310" t="str" cm="1">
        <f t="array" ref="AB1210">IFERROR(IF(Tabla135[[#This Row],[Registro diligenciado]]=TRUE,_xlfn.IFS(AND(Tabla135[[#This Row],[No. de Control]]=1,Tabla135[[#This Row],[Desplazamiento en la Matriz]]="Probabilidad"),D1210-(D1210*Tabla135[[#This Row],[Valor del control]]),AND(Tabla135[[#This Row],[No. de Control]]&gt;1,Tabla135[[#This Row],[Desplazamiento en la Matriz]]="Probabilidad"),AB1209-(AB1209*Tabla135[[#This Row],[Valor del control]]),AND(Tabla135[[#This Row],[No. de Control]]=1,Tabla135[[#This Row],[Desplazamiento en la Matriz]]="Impacto"),D1210,AND(Tabla135[[#This Row],[No. de Control]]&gt;1,Tabla135[[#This Row],[Desplazamiento en la Matriz]]="Impacto"),AB1209),""),"")</f>
        <v/>
      </c>
      <c r="AC1210" s="310" t="str" cm="1">
        <f t="array" ref="AC1210">IFERROR(IF(Tabla135[[#This Row],[Registro diligenciado]]=TRUE,_xlfn.IFS(AND(Tabla135[[#This Row],[No. de Control]]=1,Tabla135[[#This Row],[Desplazamiento en la Matriz]]="Impacto"),E1210-(E1210*Tabla135[[#This Row],[Valor del control]]),AND(Tabla135[[#This Row],[No. de Control]]&gt;1,Tabla135[[#This Row],[Desplazamiento en la Matriz]]="Impacto"),AC1209-(AC1209*Tabla135[[#This Row],[Valor del control]]),AND(Tabla135[[#This Row],[No. de Control]]=1,Tabla135[[#This Row],[Desplazamiento en la Matriz]]="Probabilidad"),E1210,AND(Tabla135[[#This Row],[No. de Control]]&gt;1,Tabla135[[#This Row],[Desplazamiento en la Matriz]]="Probabilidad"),AC1209),""),"")</f>
        <v/>
      </c>
      <c r="AD1210" s="310">
        <f>IFERROR(_xlfn.MINIFS(Tabla135[Probabilidad residual],Tabla135[Id Riesgo],Tabla135[[#This Row],[Id Riesgo]]),"")</f>
        <v>0</v>
      </c>
      <c r="AE1210" s="310">
        <f>IFERROR(_xlfn.MINIFS(Tabla135[Impacto residual],Tabla135[Id Riesgo],Tabla135[[#This Row],[Id Riesgo]]),"")</f>
        <v>0</v>
      </c>
      <c r="AF1210" s="310" t="str" cm="1">
        <f t="array" ref="AF12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0" s="310" t="str" cm="1">
        <f t="array" ref="AG12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0" s="213"/>
      <c r="AJ1210" s="801">
        <f>_xlfn.MINIFS(Tabla135[Probabilidad residual],Tabla135[Id Riesgo],Tabla135[[#This Row],[Id Riesgo]])</f>
        <v>0</v>
      </c>
      <c r="AK1210" s="801">
        <f>_xlfn.MINIFS(Tabla135[Impacto residual],Tabla135[Id Riesgo],Tabla135[[#This Row],[Id Riesgo]])</f>
        <v>0</v>
      </c>
      <c r="AL1210" s="801"/>
      <c r="AM1210" s="801"/>
      <c r="AN1210" s="213"/>
      <c r="AO1210" s="213"/>
      <c r="AP1210" s="213"/>
      <c r="AQ1210" s="213"/>
      <c r="AR1210" s="213"/>
      <c r="AS1210" s="213"/>
      <c r="AT1210" s="213"/>
      <c r="AU1210" s="213"/>
      <c r="AV1210" s="213"/>
      <c r="AW1210" s="213"/>
      <c r="AX1210" s="213"/>
      <c r="AY1210" s="213"/>
    </row>
    <row r="1211" spans="1:51" ht="14.6" x14ac:dyDescent="0.4">
      <c r="A1211" s="783" t="str">
        <f>Tabla135[[#This Row],[Id Riesgo]]</f>
        <v>RC120</v>
      </c>
      <c r="B1211" s="784" t="str">
        <f>Tabla135[[#This Row],[Riesgo]]</f>
        <v/>
      </c>
      <c r="C1211" s="776" t="b">
        <f>Tabla135[[#This Row],[Identificado en paso 1 y 2?]]</f>
        <v>0</v>
      </c>
      <c r="D1211" s="801" t="str">
        <f>_xlfn.XLOOKUP(Tabla135[[#This Row],[Id Riesgo]],Tabla13[Id Riesgo],Tabla13[Probabilidad],"",1)</f>
        <v/>
      </c>
      <c r="E1211" s="801" t="str">
        <f>IF(C1211=TRUE,_xlfn.XLOOKUP(Tabla135[[#This Row],[Id Riesgo]],Tabla13[Id Riesgo],Tabla13[Porcentaje Impacto],"",1),"")</f>
        <v/>
      </c>
      <c r="F1211" s="290" t="str">
        <f t="shared" si="119"/>
        <v>RC120</v>
      </c>
      <c r="G1211" s="414" t="b">
        <f>_xlfn.XLOOKUP(F1211,Tabla13[Id Riesgo],Tabla13[Registro diligenciado],FALSE,1)</f>
        <v>0</v>
      </c>
      <c r="H1211" s="290" t="str">
        <f>IF(G1211,_xlfn.XLOOKUP(F1211,Tabla6[Id Riesgo],Tabla6[DESCRIPCIÓN DEL RIESGO],FALSE,1),"")</f>
        <v/>
      </c>
      <c r="I1211" s="327" t="str">
        <f>_xlfn.XLOOKUP(Tabla135[[#This Row],[Id Riesgo]],Tabla13[Id Riesgo],Tabla13[Probabilidad])</f>
        <v/>
      </c>
      <c r="J1211" s="327" t="str">
        <f>_xlfn.XLOOKUP(Tabla135[[#This Row],[Id Riesgo]],Tabla13[Id Riesgo],Tabla13[Porcentaje Impacto],"",1)</f>
        <v/>
      </c>
      <c r="K1211" s="311">
        <v>10</v>
      </c>
      <c r="L1211" s="314"/>
      <c r="M1211" s="314"/>
      <c r="N1211" s="314"/>
      <c r="O1211" s="295"/>
      <c r="P1211" s="314"/>
      <c r="Q1211" s="328" t="str">
        <f>_xlfn.TEXTJOIN(" ",TRUE,Tabla135[[#This Row],[Actividad - Acción ¿Qué?
Inicia con verbo]],Tabla135[[#This Row],[Complemento
(Observaciones o desviaciones)]])</f>
        <v/>
      </c>
      <c r="R1211" s="295"/>
      <c r="S1211" s="327" t="str">
        <f>_xlfn.XLOOKUP(Tabla135[[#This Row],[Tipo de control]],Tabla7[Tipo de control],Tabla7[Peso],"",1)</f>
        <v/>
      </c>
      <c r="T1211" s="290" t="str">
        <f>_xlfn.XLOOKUP(Tabla135[[#This Row],[Tipo de control]],Tabla7[Tipo de control],Tabla7[Afectación matriz],"",1)</f>
        <v/>
      </c>
      <c r="U1211" s="295"/>
      <c r="V1211" s="327" t="str">
        <f>_xlfn.XLOOKUP(Tabla135[[#This Row],[Implementación]],Tabla11[Implementación],Tabla11[Peso],"",1)</f>
        <v/>
      </c>
      <c r="W1211" s="295"/>
      <c r="X1211" s="295"/>
      <c r="Y1211" s="295"/>
      <c r="Z1211" s="295"/>
      <c r="AA1211" s="310" t="str">
        <f>IFERROR(Tabla135[[#This Row],[Peso del control]]+Tabla135[[#This Row],[Peso de la implementación]],"")</f>
        <v/>
      </c>
      <c r="AB1211" s="310" t="str" cm="1">
        <f t="array" ref="AB1211">IFERROR(IF(Tabla135[[#This Row],[Registro diligenciado]]=TRUE,_xlfn.IFS(AND(Tabla135[[#This Row],[No. de Control]]=1,Tabla135[[#This Row],[Desplazamiento en la Matriz]]="Probabilidad"),D1211-(D1211*Tabla135[[#This Row],[Valor del control]]),AND(Tabla135[[#This Row],[No. de Control]]&gt;1,Tabla135[[#This Row],[Desplazamiento en la Matriz]]="Probabilidad"),AB1210-(AB1210*Tabla135[[#This Row],[Valor del control]]),AND(Tabla135[[#This Row],[No. de Control]]=1,Tabla135[[#This Row],[Desplazamiento en la Matriz]]="Impacto"),D1211,AND(Tabla135[[#This Row],[No. de Control]]&gt;1,Tabla135[[#This Row],[Desplazamiento en la Matriz]]="Impacto"),AB1210),""),"")</f>
        <v/>
      </c>
      <c r="AC1211" s="310" t="str" cm="1">
        <f t="array" ref="AC1211">IFERROR(IF(Tabla135[[#This Row],[Registro diligenciado]]=TRUE,_xlfn.IFS(AND(Tabla135[[#This Row],[No. de Control]]=1,Tabla135[[#This Row],[Desplazamiento en la Matriz]]="Impacto"),E1211-(E1211*Tabla135[[#This Row],[Valor del control]]),AND(Tabla135[[#This Row],[No. de Control]]&gt;1,Tabla135[[#This Row],[Desplazamiento en la Matriz]]="Impacto"),AC1210-(AC1210*Tabla135[[#This Row],[Valor del control]]),AND(Tabla135[[#This Row],[No. de Control]]=1,Tabla135[[#This Row],[Desplazamiento en la Matriz]]="Probabilidad"),E1211,AND(Tabla135[[#This Row],[No. de Control]]&gt;1,Tabla135[[#This Row],[Desplazamiento en la Matriz]]="Probabilidad"),AC1210),""),"")</f>
        <v/>
      </c>
      <c r="AD1211" s="310">
        <f>IFERROR(_xlfn.MINIFS(Tabla135[Probabilidad residual],Tabla135[Id Riesgo],Tabla135[[#This Row],[Id Riesgo]]),"")</f>
        <v>0</v>
      </c>
      <c r="AE1211" s="310">
        <f>IFERROR(_xlfn.MINIFS(Tabla135[Impacto residual],Tabla135[Id Riesgo],Tabla135[[#This Row],[Id Riesgo]]),"")</f>
        <v>0</v>
      </c>
      <c r="AF1211" s="310" t="str" cm="1">
        <f t="array" ref="AF12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1" s="310" t="str" cm="1">
        <f t="array" ref="AG12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1" s="213"/>
      <c r="AJ1211" s="801">
        <f>_xlfn.MINIFS(Tabla135[Probabilidad residual],Tabla135[Id Riesgo],Tabla135[[#This Row],[Id Riesgo]])</f>
        <v>0</v>
      </c>
      <c r="AK1211" s="801">
        <f>_xlfn.MINIFS(Tabla135[Impacto residual],Tabla135[Id Riesgo],Tabla135[[#This Row],[Id Riesgo]])</f>
        <v>0</v>
      </c>
      <c r="AL1211" s="801"/>
      <c r="AM1211" s="801"/>
      <c r="AN1211" s="213"/>
      <c r="AO1211" s="213"/>
      <c r="AP1211" s="213"/>
      <c r="AQ1211" s="213"/>
      <c r="AR1211" s="213"/>
      <c r="AS1211" s="213"/>
      <c r="AT1211" s="213"/>
      <c r="AU1211" s="213"/>
      <c r="AV1211" s="213"/>
      <c r="AW1211" s="213"/>
      <c r="AX1211" s="213"/>
      <c r="AY1211" s="213"/>
    </row>
    <row r="1212" spans="1:51" ht="14.6" x14ac:dyDescent="0.4">
      <c r="A1212" s="783" t="str">
        <f>Tabla135[[#This Row],[Id Riesgo]]</f>
        <v>RC121</v>
      </c>
      <c r="B1212" s="784" t="str">
        <f>Tabla135[[#This Row],[Riesgo]]</f>
        <v/>
      </c>
      <c r="C1212" s="776" t="b">
        <f>Tabla135[[#This Row],[Identificado en paso 1 y 2?]]</f>
        <v>0</v>
      </c>
      <c r="D1212" s="801" t="str">
        <f>_xlfn.XLOOKUP(Tabla135[[#This Row],[Id Riesgo]],Tabla13[Id Riesgo],Tabla13[Probabilidad],"",1)</f>
        <v/>
      </c>
      <c r="E1212" s="801" t="str">
        <f>IF(C1212=TRUE,_xlfn.XLOOKUP(Tabla135[[#This Row],[Id Riesgo]],Tabla13[Id Riesgo],Tabla13[Porcentaje Impacto],"",1),"")</f>
        <v/>
      </c>
      <c r="F1212" s="290" t="s">
        <v>712</v>
      </c>
      <c r="G1212" s="414" t="b">
        <f>_xlfn.XLOOKUP(F1212,Tabla13[Id Riesgo],Tabla13[Registro diligenciado],FALSE,1)</f>
        <v>0</v>
      </c>
      <c r="H1212" s="290" t="str">
        <f>IF(G1212,_xlfn.XLOOKUP(F1212,Tabla6[Id Riesgo],Tabla6[DESCRIPCIÓN DEL RIESGO],FALSE,1),"")</f>
        <v/>
      </c>
      <c r="I1212" s="327" t="str">
        <f>_xlfn.XLOOKUP(Tabla135[[#This Row],[Id Riesgo]],Tabla13[Id Riesgo],Tabla13[Probabilidad])</f>
        <v/>
      </c>
      <c r="J1212" s="327" t="str">
        <f>_xlfn.XLOOKUP(Tabla135[[#This Row],[Id Riesgo]],Tabla13[Id Riesgo],Tabla13[Porcentaje Impacto],"",1)</f>
        <v/>
      </c>
      <c r="K1212" s="311">
        <v>1</v>
      </c>
      <c r="L1212" s="314"/>
      <c r="M1212" s="314"/>
      <c r="N1212" s="314"/>
      <c r="O1212" s="295"/>
      <c r="P1212" s="314"/>
      <c r="Q1212" s="328" t="str">
        <f>_xlfn.TEXTJOIN(" ",TRUE,Tabla135[[#This Row],[Actividad - Acción ¿Qué?
Inicia con verbo]],Tabla135[[#This Row],[Complemento
(Observaciones o desviaciones)]])</f>
        <v/>
      </c>
      <c r="R1212" s="295"/>
      <c r="S1212" s="327" t="str">
        <f>_xlfn.XLOOKUP(Tabla135[[#This Row],[Tipo de control]],Tabla7[Tipo de control],Tabla7[Peso],"",1)</f>
        <v/>
      </c>
      <c r="T1212" s="290" t="str">
        <f>_xlfn.XLOOKUP(Tabla135[[#This Row],[Tipo de control]],Tabla7[Tipo de control],Tabla7[Afectación matriz],"",1)</f>
        <v/>
      </c>
      <c r="U1212" s="295"/>
      <c r="V1212" s="327" t="str">
        <f>_xlfn.XLOOKUP(Tabla135[[#This Row],[Implementación]],Tabla11[Implementación],Tabla11[Peso],"",1)</f>
        <v/>
      </c>
      <c r="W1212" s="295"/>
      <c r="X1212" s="295"/>
      <c r="Y1212" s="295"/>
      <c r="Z1212" s="295"/>
      <c r="AA1212" s="310" t="str">
        <f>IFERROR(Tabla135[[#This Row],[Peso del control]]+Tabla135[[#This Row],[Peso de la implementación]],"")</f>
        <v/>
      </c>
      <c r="AB1212" s="310" t="str" cm="1">
        <f t="array" ref="AB1212">IFERROR(IF(Tabla135[[#This Row],[Registro diligenciado]]=TRUE,_xlfn.IFS(AND(Tabla135[[#This Row],[No. de Control]]=1,Tabla135[[#This Row],[Desplazamiento en la Matriz]]="Probabilidad"),D1212-(D1212*Tabla135[[#This Row],[Valor del control]]),AND(Tabla135[[#This Row],[No. de Control]]&gt;1,Tabla135[[#This Row],[Desplazamiento en la Matriz]]="Probabilidad"),AB1211-(AB1211*Tabla135[[#This Row],[Valor del control]]),AND(Tabla135[[#This Row],[No. de Control]]=1,Tabla135[[#This Row],[Desplazamiento en la Matriz]]="Impacto"),D1212,AND(Tabla135[[#This Row],[No. de Control]]&gt;1,Tabla135[[#This Row],[Desplazamiento en la Matriz]]="Impacto"),AB1211),""),"")</f>
        <v/>
      </c>
      <c r="AC1212" s="310" t="str" cm="1">
        <f t="array" ref="AC1212">IFERROR(IF(Tabla135[[#This Row],[Registro diligenciado]]=TRUE,_xlfn.IFS(AND(Tabla135[[#This Row],[No. de Control]]=1,Tabla135[[#This Row],[Desplazamiento en la Matriz]]="Impacto"),E1212-(E1212*Tabla135[[#This Row],[Valor del control]]),AND(Tabla135[[#This Row],[No. de Control]]&gt;1,Tabla135[[#This Row],[Desplazamiento en la Matriz]]="Impacto"),AC1211-(AC1211*Tabla135[[#This Row],[Valor del control]]),AND(Tabla135[[#This Row],[No. de Control]]=1,Tabla135[[#This Row],[Desplazamiento en la Matriz]]="Probabilidad"),E1212,AND(Tabla135[[#This Row],[No. de Control]]&gt;1,Tabla135[[#This Row],[Desplazamiento en la Matriz]]="Probabilidad"),AC1211),""),"")</f>
        <v/>
      </c>
      <c r="AD1212" s="310">
        <f>IFERROR(_xlfn.MINIFS(Tabla135[Probabilidad residual],Tabla135[Id Riesgo],Tabla135[[#This Row],[Id Riesgo]]),"")</f>
        <v>0</v>
      </c>
      <c r="AE1212" s="310">
        <f>IFERROR(_xlfn.MINIFS(Tabla135[Impacto residual],Tabla135[Id Riesgo],Tabla135[[#This Row],[Id Riesgo]]),"")</f>
        <v>0</v>
      </c>
      <c r="AF1212" s="310" t="str" cm="1">
        <f t="array" ref="AF12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2" s="310" t="str" cm="1">
        <f t="array" ref="AG12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2" s="213"/>
      <c r="AJ1212" s="801">
        <f>_xlfn.MINIFS(Tabla135[Probabilidad residual],Tabla135[Id Riesgo],Tabla135[[#This Row],[Id Riesgo]])</f>
        <v>0</v>
      </c>
      <c r="AK1212" s="801">
        <f>_xlfn.MINIFS(Tabla135[Impacto residual],Tabla135[Id Riesgo],Tabla135[[#This Row],[Id Riesgo]])</f>
        <v>0</v>
      </c>
      <c r="AL1212" s="801" t="str" cm="1">
        <f t="array" ref="AL1212">IFERROR(_xlfn.IFS(AND(AJ1212&gt;=CONFIGURACIÓN!$BF$6,AJ1212&lt;=CONFIGURACIÓN!$BG$6),CONFIGURACIÓN!$BE$6,AND(AJ1212&gt;=CONFIGURACIÓN!$BF$7,AJ1212&lt;=CONFIGURACIÓN!$BG$7),CONFIGURACIÓN!$BE$7,AND(AJ1212&gt;=CONFIGURACIÓN!$BF$8,AJ1212&lt;=CONFIGURACIÓN!$BG$8),CONFIGURACIÓN!$BE$8,AND(AJ1212&gt;=CONFIGURACIÓN!$BF$9,AJ1212&lt;=CONFIGURACIÓN!$BG$9),CONFIGURACIÓN!$BE$9,AND(AJ1212&gt;=CONFIGURACIÓN!$BF$10,AJ1212&lt;=CONFIGURACIÓN!$BG$10),CONFIGURACIÓN!$BE$10),"")</f>
        <v/>
      </c>
      <c r="AM1212" s="801" t="str" cm="1">
        <f t="array" ref="AM1212">IFERROR(_xlfn.IFS(AND(AK1212&gt;=CONFIGURACIÓN!$BJ$6,AK1212&lt;=CONFIGURACIÓN!$BK$6),CONFIGURACIÓN!$BI$6,AND(AK1212&gt;=CONFIGURACIÓN!$BJ$7,AK1212&lt;=CONFIGURACIÓN!$BK$7),CONFIGURACIÓN!$BI$7,AND(AK1212&gt;=CONFIGURACIÓN!$BJ$8,AK1212&lt;=CONFIGURACIÓN!$BK$8),CONFIGURACIÓN!$BI$8,AND(AK1212&gt;=CONFIGURACIÓN!$BJ$9,AK1212&lt;=CONFIGURACIÓN!$BK$9),CONFIGURACIÓN!$BI$9,AND(AK1212&gt;=CONFIGURACIÓN!$BJ$10,AK1212&lt;=CONFIGURACIÓN!$BK$10),CONFIGURACIÓN!$BI$10),"")</f>
        <v/>
      </c>
      <c r="AN1212" s="213"/>
      <c r="AO1212" s="213"/>
      <c r="AP1212" s="213"/>
      <c r="AQ1212" s="213"/>
      <c r="AR1212" s="213"/>
      <c r="AS1212" s="213"/>
      <c r="AT1212" s="213"/>
      <c r="AU1212" s="213"/>
      <c r="AV1212" s="213"/>
      <c r="AW1212" s="213"/>
      <c r="AX1212" s="213"/>
      <c r="AY1212" s="213"/>
    </row>
    <row r="1213" spans="1:51" ht="14.6" x14ac:dyDescent="0.4">
      <c r="A1213" s="783" t="str">
        <f>Tabla135[[#This Row],[Id Riesgo]]</f>
        <v>RC121</v>
      </c>
      <c r="B1213" s="784" t="str">
        <f>Tabla135[[#This Row],[Riesgo]]</f>
        <v/>
      </c>
      <c r="C1213" s="776" t="b">
        <f>Tabla135[[#This Row],[Identificado en paso 1 y 2?]]</f>
        <v>0</v>
      </c>
      <c r="D1213" s="801" t="str">
        <f>_xlfn.XLOOKUP(Tabla135[[#This Row],[Id Riesgo]],Tabla13[Id Riesgo],Tabla13[Probabilidad],"",1)</f>
        <v/>
      </c>
      <c r="E1213" s="801" t="str">
        <f>IF(C1213=TRUE,_xlfn.XLOOKUP(Tabla135[[#This Row],[Id Riesgo]],Tabla13[Id Riesgo],Tabla13[Porcentaje Impacto],"",1),"")</f>
        <v/>
      </c>
      <c r="F1213" s="290" t="str">
        <f t="shared" ref="F1213:F1221" si="120">F1212</f>
        <v>RC121</v>
      </c>
      <c r="G1213" s="414" t="b">
        <f>_xlfn.XLOOKUP(F1213,Tabla13[Id Riesgo],Tabla13[Registro diligenciado],FALSE,1)</f>
        <v>0</v>
      </c>
      <c r="H1213" s="290" t="str">
        <f>IF(G1213,_xlfn.XLOOKUP(F1213,Tabla6[Id Riesgo],Tabla6[DESCRIPCIÓN DEL RIESGO],FALSE,1),"")</f>
        <v/>
      </c>
      <c r="I1213" s="327" t="str">
        <f>_xlfn.XLOOKUP(Tabla135[[#This Row],[Id Riesgo]],Tabla13[Id Riesgo],Tabla13[Probabilidad])</f>
        <v/>
      </c>
      <c r="J1213" s="327" t="str">
        <f>_xlfn.XLOOKUP(Tabla135[[#This Row],[Id Riesgo]],Tabla13[Id Riesgo],Tabla13[Porcentaje Impacto],"",1)</f>
        <v/>
      </c>
      <c r="K1213" s="311">
        <v>2</v>
      </c>
      <c r="L1213" s="314"/>
      <c r="M1213" s="314"/>
      <c r="N1213" s="314"/>
      <c r="O1213" s="295"/>
      <c r="P1213" s="314"/>
      <c r="Q1213" s="328" t="str">
        <f>_xlfn.TEXTJOIN(" ",TRUE,Tabla135[[#This Row],[Actividad - Acción ¿Qué?
Inicia con verbo]],Tabla135[[#This Row],[Complemento
(Observaciones o desviaciones)]])</f>
        <v/>
      </c>
      <c r="R1213" s="295"/>
      <c r="S1213" s="327" t="str">
        <f>_xlfn.XLOOKUP(Tabla135[[#This Row],[Tipo de control]],Tabla7[Tipo de control],Tabla7[Peso],"",1)</f>
        <v/>
      </c>
      <c r="T1213" s="290" t="str">
        <f>_xlfn.XLOOKUP(Tabla135[[#This Row],[Tipo de control]],Tabla7[Tipo de control],Tabla7[Afectación matriz],"",1)</f>
        <v/>
      </c>
      <c r="U1213" s="295"/>
      <c r="V1213" s="327" t="str">
        <f>_xlfn.XLOOKUP(Tabla135[[#This Row],[Implementación]],Tabla11[Implementación],Tabla11[Peso],"",1)</f>
        <v/>
      </c>
      <c r="W1213" s="295"/>
      <c r="X1213" s="295"/>
      <c r="Y1213" s="295"/>
      <c r="Z1213" s="295"/>
      <c r="AA1213" s="310" t="str">
        <f>IFERROR(Tabla135[[#This Row],[Peso del control]]+Tabla135[[#This Row],[Peso de la implementación]],"")</f>
        <v/>
      </c>
      <c r="AB1213" s="310" t="str" cm="1">
        <f t="array" ref="AB1213">IFERROR(IF(Tabla135[[#This Row],[Registro diligenciado]]=TRUE,_xlfn.IFS(AND(Tabla135[[#This Row],[No. de Control]]=1,Tabla135[[#This Row],[Desplazamiento en la Matriz]]="Probabilidad"),D1213-(D1213*Tabla135[[#This Row],[Valor del control]]),AND(Tabla135[[#This Row],[No. de Control]]&gt;1,Tabla135[[#This Row],[Desplazamiento en la Matriz]]="Probabilidad"),AB1212-(AB1212*Tabla135[[#This Row],[Valor del control]]),AND(Tabla135[[#This Row],[No. de Control]]=1,Tabla135[[#This Row],[Desplazamiento en la Matriz]]="Impacto"),D1213,AND(Tabla135[[#This Row],[No. de Control]]&gt;1,Tabla135[[#This Row],[Desplazamiento en la Matriz]]="Impacto"),AB1212),""),"")</f>
        <v/>
      </c>
      <c r="AC1213" s="310" t="str" cm="1">
        <f t="array" ref="AC1213">IFERROR(IF(Tabla135[[#This Row],[Registro diligenciado]]=TRUE,_xlfn.IFS(AND(Tabla135[[#This Row],[No. de Control]]=1,Tabla135[[#This Row],[Desplazamiento en la Matriz]]="Impacto"),E1213-(E1213*Tabla135[[#This Row],[Valor del control]]),AND(Tabla135[[#This Row],[No. de Control]]&gt;1,Tabla135[[#This Row],[Desplazamiento en la Matriz]]="Impacto"),AC1212-(AC1212*Tabla135[[#This Row],[Valor del control]]),AND(Tabla135[[#This Row],[No. de Control]]=1,Tabla135[[#This Row],[Desplazamiento en la Matriz]]="Probabilidad"),E1213,AND(Tabla135[[#This Row],[No. de Control]]&gt;1,Tabla135[[#This Row],[Desplazamiento en la Matriz]]="Probabilidad"),AC1212),""),"")</f>
        <v/>
      </c>
      <c r="AD1213" s="310">
        <f>IFERROR(_xlfn.MINIFS(Tabla135[Probabilidad residual],Tabla135[Id Riesgo],Tabla135[[#This Row],[Id Riesgo]]),"")</f>
        <v>0</v>
      </c>
      <c r="AE1213" s="310">
        <f>IFERROR(_xlfn.MINIFS(Tabla135[Impacto residual],Tabla135[Id Riesgo],Tabla135[[#This Row],[Id Riesgo]]),"")</f>
        <v>0</v>
      </c>
      <c r="AF1213" s="310" t="str" cm="1">
        <f t="array" ref="AF12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3" s="310" t="str" cm="1">
        <f t="array" ref="AG12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3" s="213"/>
      <c r="AJ1213" s="801">
        <f>_xlfn.MINIFS(Tabla135[Probabilidad residual],Tabla135[Id Riesgo],Tabla135[[#This Row],[Id Riesgo]])</f>
        <v>0</v>
      </c>
      <c r="AK1213" s="801">
        <f>_xlfn.MINIFS(Tabla135[Impacto residual],Tabla135[Id Riesgo],Tabla135[[#This Row],[Id Riesgo]])</f>
        <v>0</v>
      </c>
      <c r="AL1213" s="801"/>
      <c r="AM1213" s="801"/>
      <c r="AN1213" s="213"/>
      <c r="AO1213" s="213"/>
      <c r="AP1213" s="213"/>
      <c r="AQ1213" s="213"/>
      <c r="AR1213" s="213"/>
      <c r="AS1213" s="213"/>
      <c r="AT1213" s="213"/>
      <c r="AU1213" s="213"/>
      <c r="AV1213" s="213"/>
      <c r="AW1213" s="213"/>
      <c r="AX1213" s="213"/>
      <c r="AY1213" s="213"/>
    </row>
    <row r="1214" spans="1:51" ht="14.6" x14ac:dyDescent="0.4">
      <c r="A1214" s="783" t="str">
        <f>Tabla135[[#This Row],[Id Riesgo]]</f>
        <v>RC121</v>
      </c>
      <c r="B1214" s="784" t="str">
        <f>Tabla135[[#This Row],[Riesgo]]</f>
        <v/>
      </c>
      <c r="C1214" s="776" t="b">
        <f>Tabla135[[#This Row],[Identificado en paso 1 y 2?]]</f>
        <v>0</v>
      </c>
      <c r="D1214" s="801" t="str">
        <f>_xlfn.XLOOKUP(Tabla135[[#This Row],[Id Riesgo]],Tabla13[Id Riesgo],Tabla13[Probabilidad],"",1)</f>
        <v/>
      </c>
      <c r="E1214" s="801" t="str">
        <f>IF(C1214=TRUE,_xlfn.XLOOKUP(Tabla135[[#This Row],[Id Riesgo]],Tabla13[Id Riesgo],Tabla13[Porcentaje Impacto],"",1),"")</f>
        <v/>
      </c>
      <c r="F1214" s="290" t="str">
        <f t="shared" si="120"/>
        <v>RC121</v>
      </c>
      <c r="G1214" s="414" t="b">
        <f>_xlfn.XLOOKUP(F1214,Tabla13[Id Riesgo],Tabla13[Registro diligenciado],FALSE,1)</f>
        <v>0</v>
      </c>
      <c r="H1214" s="290" t="str">
        <f>IF(G1214,_xlfn.XLOOKUP(F1214,Tabla6[Id Riesgo],Tabla6[DESCRIPCIÓN DEL RIESGO],FALSE,1),"")</f>
        <v/>
      </c>
      <c r="I1214" s="327" t="str">
        <f>_xlfn.XLOOKUP(Tabla135[[#This Row],[Id Riesgo]],Tabla13[Id Riesgo],Tabla13[Probabilidad])</f>
        <v/>
      </c>
      <c r="J1214" s="327" t="str">
        <f>_xlfn.XLOOKUP(Tabla135[[#This Row],[Id Riesgo]],Tabla13[Id Riesgo],Tabla13[Porcentaje Impacto],"",1)</f>
        <v/>
      </c>
      <c r="K1214" s="311">
        <v>3</v>
      </c>
      <c r="L1214" s="314"/>
      <c r="M1214" s="314"/>
      <c r="N1214" s="314"/>
      <c r="O1214" s="295"/>
      <c r="P1214" s="314"/>
      <c r="Q1214" s="328" t="str">
        <f>_xlfn.TEXTJOIN(" ",TRUE,Tabla135[[#This Row],[Actividad - Acción ¿Qué?
Inicia con verbo]],Tabla135[[#This Row],[Complemento
(Observaciones o desviaciones)]])</f>
        <v/>
      </c>
      <c r="R1214" s="295"/>
      <c r="S1214" s="327" t="str">
        <f>_xlfn.XLOOKUP(Tabla135[[#This Row],[Tipo de control]],Tabla7[Tipo de control],Tabla7[Peso],"",1)</f>
        <v/>
      </c>
      <c r="T1214" s="290" t="str">
        <f>_xlfn.XLOOKUP(Tabla135[[#This Row],[Tipo de control]],Tabla7[Tipo de control],Tabla7[Afectación matriz],"",1)</f>
        <v/>
      </c>
      <c r="U1214" s="295"/>
      <c r="V1214" s="327" t="str">
        <f>_xlfn.XLOOKUP(Tabla135[[#This Row],[Implementación]],Tabla11[Implementación],Tabla11[Peso],"",1)</f>
        <v/>
      </c>
      <c r="W1214" s="295"/>
      <c r="X1214" s="295"/>
      <c r="Y1214" s="295"/>
      <c r="Z1214" s="295"/>
      <c r="AA1214" s="310" t="str">
        <f>IFERROR(Tabla135[[#This Row],[Peso del control]]+Tabla135[[#This Row],[Peso de la implementación]],"")</f>
        <v/>
      </c>
      <c r="AB1214" s="310" t="str" cm="1">
        <f t="array" ref="AB1214">IFERROR(IF(Tabla135[[#This Row],[Registro diligenciado]]=TRUE,_xlfn.IFS(AND(Tabla135[[#This Row],[No. de Control]]=1,Tabla135[[#This Row],[Desplazamiento en la Matriz]]="Probabilidad"),D1214-(D1214*Tabla135[[#This Row],[Valor del control]]),AND(Tabla135[[#This Row],[No. de Control]]&gt;1,Tabla135[[#This Row],[Desplazamiento en la Matriz]]="Probabilidad"),AB1213-(AB1213*Tabla135[[#This Row],[Valor del control]]),AND(Tabla135[[#This Row],[No. de Control]]=1,Tabla135[[#This Row],[Desplazamiento en la Matriz]]="Impacto"),D1214,AND(Tabla135[[#This Row],[No. de Control]]&gt;1,Tabla135[[#This Row],[Desplazamiento en la Matriz]]="Impacto"),AB1213),""),"")</f>
        <v/>
      </c>
      <c r="AC1214" s="310" t="str" cm="1">
        <f t="array" ref="AC1214">IFERROR(IF(Tabla135[[#This Row],[Registro diligenciado]]=TRUE,_xlfn.IFS(AND(Tabla135[[#This Row],[No. de Control]]=1,Tabla135[[#This Row],[Desplazamiento en la Matriz]]="Impacto"),E1214-(E1214*Tabla135[[#This Row],[Valor del control]]),AND(Tabla135[[#This Row],[No. de Control]]&gt;1,Tabla135[[#This Row],[Desplazamiento en la Matriz]]="Impacto"),AC1213-(AC1213*Tabla135[[#This Row],[Valor del control]]),AND(Tabla135[[#This Row],[No. de Control]]=1,Tabla135[[#This Row],[Desplazamiento en la Matriz]]="Probabilidad"),E1214,AND(Tabla135[[#This Row],[No. de Control]]&gt;1,Tabla135[[#This Row],[Desplazamiento en la Matriz]]="Probabilidad"),AC1213),""),"")</f>
        <v/>
      </c>
      <c r="AD1214" s="310">
        <f>IFERROR(_xlfn.MINIFS(Tabla135[Probabilidad residual],Tabla135[Id Riesgo],Tabla135[[#This Row],[Id Riesgo]]),"")</f>
        <v>0</v>
      </c>
      <c r="AE1214" s="310">
        <f>IFERROR(_xlfn.MINIFS(Tabla135[Impacto residual],Tabla135[Id Riesgo],Tabla135[[#This Row],[Id Riesgo]]),"")</f>
        <v>0</v>
      </c>
      <c r="AF1214" s="310" t="str" cm="1">
        <f t="array" ref="AF12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4" s="310" t="str" cm="1">
        <f t="array" ref="AG12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4" s="213"/>
      <c r="AJ1214" s="801">
        <f>_xlfn.MINIFS(Tabla135[Probabilidad residual],Tabla135[Id Riesgo],Tabla135[[#This Row],[Id Riesgo]])</f>
        <v>0</v>
      </c>
      <c r="AK1214" s="801">
        <f>_xlfn.MINIFS(Tabla135[Impacto residual],Tabla135[Id Riesgo],Tabla135[[#This Row],[Id Riesgo]])</f>
        <v>0</v>
      </c>
      <c r="AL1214" s="801"/>
      <c r="AM1214" s="801"/>
      <c r="AN1214" s="213"/>
      <c r="AO1214" s="213"/>
      <c r="AP1214" s="213"/>
      <c r="AQ1214" s="213"/>
      <c r="AR1214" s="213"/>
      <c r="AS1214" s="213"/>
      <c r="AT1214" s="213"/>
      <c r="AU1214" s="213"/>
      <c r="AV1214" s="213"/>
      <c r="AW1214" s="213"/>
      <c r="AX1214" s="213"/>
      <c r="AY1214" s="213"/>
    </row>
    <row r="1215" spans="1:51" ht="14.6" x14ac:dyDescent="0.4">
      <c r="A1215" s="783" t="str">
        <f>Tabla135[[#This Row],[Id Riesgo]]</f>
        <v>RC121</v>
      </c>
      <c r="B1215" s="784" t="str">
        <f>Tabla135[[#This Row],[Riesgo]]</f>
        <v/>
      </c>
      <c r="C1215" s="776" t="b">
        <f>Tabla135[[#This Row],[Identificado en paso 1 y 2?]]</f>
        <v>0</v>
      </c>
      <c r="D1215" s="801" t="str">
        <f>_xlfn.XLOOKUP(Tabla135[[#This Row],[Id Riesgo]],Tabla13[Id Riesgo],Tabla13[Probabilidad],"",1)</f>
        <v/>
      </c>
      <c r="E1215" s="801" t="str">
        <f>IF(C1215=TRUE,_xlfn.XLOOKUP(Tabla135[[#This Row],[Id Riesgo]],Tabla13[Id Riesgo],Tabla13[Porcentaje Impacto],"",1),"")</f>
        <v/>
      </c>
      <c r="F1215" s="290" t="str">
        <f t="shared" si="120"/>
        <v>RC121</v>
      </c>
      <c r="G1215" s="414" t="b">
        <f>_xlfn.XLOOKUP(F1215,Tabla13[Id Riesgo],Tabla13[Registro diligenciado],FALSE,1)</f>
        <v>0</v>
      </c>
      <c r="H1215" s="290" t="str">
        <f>IF(G1215,_xlfn.XLOOKUP(F1215,Tabla6[Id Riesgo],Tabla6[DESCRIPCIÓN DEL RIESGO],FALSE,1),"")</f>
        <v/>
      </c>
      <c r="I1215" s="327" t="str">
        <f>_xlfn.XLOOKUP(Tabla135[[#This Row],[Id Riesgo]],Tabla13[Id Riesgo],Tabla13[Probabilidad])</f>
        <v/>
      </c>
      <c r="J1215" s="327" t="str">
        <f>_xlfn.XLOOKUP(Tabla135[[#This Row],[Id Riesgo]],Tabla13[Id Riesgo],Tabla13[Porcentaje Impacto],"",1)</f>
        <v/>
      </c>
      <c r="K1215" s="311">
        <v>4</v>
      </c>
      <c r="L1215" s="314"/>
      <c r="M1215" s="314"/>
      <c r="N1215" s="314"/>
      <c r="O1215" s="295"/>
      <c r="P1215" s="314"/>
      <c r="Q1215" s="328" t="str">
        <f>_xlfn.TEXTJOIN(" ",TRUE,Tabla135[[#This Row],[Actividad - Acción ¿Qué?
Inicia con verbo]],Tabla135[[#This Row],[Complemento
(Observaciones o desviaciones)]])</f>
        <v/>
      </c>
      <c r="R1215" s="295"/>
      <c r="S1215" s="327" t="str">
        <f>_xlfn.XLOOKUP(Tabla135[[#This Row],[Tipo de control]],Tabla7[Tipo de control],Tabla7[Peso],"",1)</f>
        <v/>
      </c>
      <c r="T1215" s="290" t="str">
        <f>_xlfn.XLOOKUP(Tabla135[[#This Row],[Tipo de control]],Tabla7[Tipo de control],Tabla7[Afectación matriz],"",1)</f>
        <v/>
      </c>
      <c r="U1215" s="295"/>
      <c r="V1215" s="327" t="str">
        <f>_xlfn.XLOOKUP(Tabla135[[#This Row],[Implementación]],Tabla11[Implementación],Tabla11[Peso],"",1)</f>
        <v/>
      </c>
      <c r="W1215" s="295"/>
      <c r="X1215" s="295"/>
      <c r="Y1215" s="295"/>
      <c r="Z1215" s="295"/>
      <c r="AA1215" s="310" t="str">
        <f>IFERROR(Tabla135[[#This Row],[Peso del control]]+Tabla135[[#This Row],[Peso de la implementación]],"")</f>
        <v/>
      </c>
      <c r="AB1215" s="310" t="str" cm="1">
        <f t="array" ref="AB1215">IFERROR(IF(Tabla135[[#This Row],[Registro diligenciado]]=TRUE,_xlfn.IFS(AND(Tabla135[[#This Row],[No. de Control]]=1,Tabla135[[#This Row],[Desplazamiento en la Matriz]]="Probabilidad"),D1215-(D1215*Tabla135[[#This Row],[Valor del control]]),AND(Tabla135[[#This Row],[No. de Control]]&gt;1,Tabla135[[#This Row],[Desplazamiento en la Matriz]]="Probabilidad"),AB1214-(AB1214*Tabla135[[#This Row],[Valor del control]]),AND(Tabla135[[#This Row],[No. de Control]]=1,Tabla135[[#This Row],[Desplazamiento en la Matriz]]="Impacto"),D1215,AND(Tabla135[[#This Row],[No. de Control]]&gt;1,Tabla135[[#This Row],[Desplazamiento en la Matriz]]="Impacto"),AB1214),""),"")</f>
        <v/>
      </c>
      <c r="AC1215" s="310" t="str" cm="1">
        <f t="array" ref="AC1215">IFERROR(IF(Tabla135[[#This Row],[Registro diligenciado]]=TRUE,_xlfn.IFS(AND(Tabla135[[#This Row],[No. de Control]]=1,Tabla135[[#This Row],[Desplazamiento en la Matriz]]="Impacto"),E1215-(E1215*Tabla135[[#This Row],[Valor del control]]),AND(Tabla135[[#This Row],[No. de Control]]&gt;1,Tabla135[[#This Row],[Desplazamiento en la Matriz]]="Impacto"),AC1214-(AC1214*Tabla135[[#This Row],[Valor del control]]),AND(Tabla135[[#This Row],[No. de Control]]=1,Tabla135[[#This Row],[Desplazamiento en la Matriz]]="Probabilidad"),E1215,AND(Tabla135[[#This Row],[No. de Control]]&gt;1,Tabla135[[#This Row],[Desplazamiento en la Matriz]]="Probabilidad"),AC1214),""),"")</f>
        <v/>
      </c>
      <c r="AD1215" s="310">
        <f>IFERROR(_xlfn.MINIFS(Tabla135[Probabilidad residual],Tabla135[Id Riesgo],Tabla135[[#This Row],[Id Riesgo]]),"")</f>
        <v>0</v>
      </c>
      <c r="AE1215" s="310">
        <f>IFERROR(_xlfn.MINIFS(Tabla135[Impacto residual],Tabla135[Id Riesgo],Tabla135[[#This Row],[Id Riesgo]]),"")</f>
        <v>0</v>
      </c>
      <c r="AF1215" s="310" t="str" cm="1">
        <f t="array" ref="AF12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5" s="310" t="str" cm="1">
        <f t="array" ref="AG12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5" s="213"/>
      <c r="AJ1215" s="801">
        <f>_xlfn.MINIFS(Tabla135[Probabilidad residual],Tabla135[Id Riesgo],Tabla135[[#This Row],[Id Riesgo]])</f>
        <v>0</v>
      </c>
      <c r="AK1215" s="801">
        <f>_xlfn.MINIFS(Tabla135[Impacto residual],Tabla135[Id Riesgo],Tabla135[[#This Row],[Id Riesgo]])</f>
        <v>0</v>
      </c>
      <c r="AL1215" s="801"/>
      <c r="AM1215" s="801"/>
      <c r="AN1215" s="213"/>
      <c r="AO1215" s="213"/>
      <c r="AP1215" s="213"/>
      <c r="AQ1215" s="213"/>
      <c r="AR1215" s="213"/>
      <c r="AS1215" s="213"/>
      <c r="AT1215" s="213"/>
      <c r="AU1215" s="213"/>
      <c r="AV1215" s="213"/>
      <c r="AW1215" s="213"/>
      <c r="AX1215" s="213"/>
      <c r="AY1215" s="213"/>
    </row>
    <row r="1216" spans="1:51" ht="14.6" x14ac:dyDescent="0.4">
      <c r="A1216" s="783" t="str">
        <f>Tabla135[[#This Row],[Id Riesgo]]</f>
        <v>RC121</v>
      </c>
      <c r="B1216" s="784" t="str">
        <f>Tabla135[[#This Row],[Riesgo]]</f>
        <v/>
      </c>
      <c r="C1216" s="776" t="b">
        <f>Tabla135[[#This Row],[Identificado en paso 1 y 2?]]</f>
        <v>0</v>
      </c>
      <c r="D1216" s="801" t="str">
        <f>_xlfn.XLOOKUP(Tabla135[[#This Row],[Id Riesgo]],Tabla13[Id Riesgo],Tabla13[Probabilidad],"",1)</f>
        <v/>
      </c>
      <c r="E1216" s="801" t="str">
        <f>IF(C1216=TRUE,_xlfn.XLOOKUP(Tabla135[[#This Row],[Id Riesgo]],Tabla13[Id Riesgo],Tabla13[Porcentaje Impacto],"",1),"")</f>
        <v/>
      </c>
      <c r="F1216" s="290" t="str">
        <f t="shared" si="120"/>
        <v>RC121</v>
      </c>
      <c r="G1216" s="414" t="b">
        <f>_xlfn.XLOOKUP(F1216,Tabla13[Id Riesgo],Tabla13[Registro diligenciado],FALSE,1)</f>
        <v>0</v>
      </c>
      <c r="H1216" s="290" t="str">
        <f>IF(G1216,_xlfn.XLOOKUP(F1216,Tabla6[Id Riesgo],Tabla6[DESCRIPCIÓN DEL RIESGO],FALSE,1),"")</f>
        <v/>
      </c>
      <c r="I1216" s="327" t="str">
        <f>_xlfn.XLOOKUP(Tabla135[[#This Row],[Id Riesgo]],Tabla13[Id Riesgo],Tabla13[Probabilidad])</f>
        <v/>
      </c>
      <c r="J1216" s="327" t="str">
        <f>_xlfn.XLOOKUP(Tabla135[[#This Row],[Id Riesgo]],Tabla13[Id Riesgo],Tabla13[Porcentaje Impacto],"",1)</f>
        <v/>
      </c>
      <c r="K1216" s="311">
        <v>5</v>
      </c>
      <c r="L1216" s="314"/>
      <c r="M1216" s="314"/>
      <c r="N1216" s="314"/>
      <c r="O1216" s="295"/>
      <c r="P1216" s="314"/>
      <c r="Q1216" s="328" t="str">
        <f>_xlfn.TEXTJOIN(" ",TRUE,Tabla135[[#This Row],[Actividad - Acción ¿Qué?
Inicia con verbo]],Tabla135[[#This Row],[Complemento
(Observaciones o desviaciones)]])</f>
        <v/>
      </c>
      <c r="R1216" s="295"/>
      <c r="S1216" s="327" t="str">
        <f>_xlfn.XLOOKUP(Tabla135[[#This Row],[Tipo de control]],Tabla7[Tipo de control],Tabla7[Peso],"",1)</f>
        <v/>
      </c>
      <c r="T1216" s="290" t="str">
        <f>_xlfn.XLOOKUP(Tabla135[[#This Row],[Tipo de control]],Tabla7[Tipo de control],Tabla7[Afectación matriz],"",1)</f>
        <v/>
      </c>
      <c r="U1216" s="295"/>
      <c r="V1216" s="327" t="str">
        <f>_xlfn.XLOOKUP(Tabla135[[#This Row],[Implementación]],Tabla11[Implementación],Tabla11[Peso],"",1)</f>
        <v/>
      </c>
      <c r="W1216" s="295"/>
      <c r="X1216" s="295"/>
      <c r="Y1216" s="295"/>
      <c r="Z1216" s="295"/>
      <c r="AA1216" s="310" t="str">
        <f>IFERROR(Tabla135[[#This Row],[Peso del control]]+Tabla135[[#This Row],[Peso de la implementación]],"")</f>
        <v/>
      </c>
      <c r="AB1216" s="310" t="str" cm="1">
        <f t="array" ref="AB1216">IFERROR(IF(Tabla135[[#This Row],[Registro diligenciado]]=TRUE,_xlfn.IFS(AND(Tabla135[[#This Row],[No. de Control]]=1,Tabla135[[#This Row],[Desplazamiento en la Matriz]]="Probabilidad"),D1216-(D1216*Tabla135[[#This Row],[Valor del control]]),AND(Tabla135[[#This Row],[No. de Control]]&gt;1,Tabla135[[#This Row],[Desplazamiento en la Matriz]]="Probabilidad"),AB1215-(AB1215*Tabla135[[#This Row],[Valor del control]]),AND(Tabla135[[#This Row],[No. de Control]]=1,Tabla135[[#This Row],[Desplazamiento en la Matriz]]="Impacto"),D1216,AND(Tabla135[[#This Row],[No. de Control]]&gt;1,Tabla135[[#This Row],[Desplazamiento en la Matriz]]="Impacto"),AB1215),""),"")</f>
        <v/>
      </c>
      <c r="AC1216" s="310" t="str" cm="1">
        <f t="array" ref="AC1216">IFERROR(IF(Tabla135[[#This Row],[Registro diligenciado]]=TRUE,_xlfn.IFS(AND(Tabla135[[#This Row],[No. de Control]]=1,Tabla135[[#This Row],[Desplazamiento en la Matriz]]="Impacto"),E1216-(E1216*Tabla135[[#This Row],[Valor del control]]),AND(Tabla135[[#This Row],[No. de Control]]&gt;1,Tabla135[[#This Row],[Desplazamiento en la Matriz]]="Impacto"),AC1215-(AC1215*Tabla135[[#This Row],[Valor del control]]),AND(Tabla135[[#This Row],[No. de Control]]=1,Tabla135[[#This Row],[Desplazamiento en la Matriz]]="Probabilidad"),E1216,AND(Tabla135[[#This Row],[No. de Control]]&gt;1,Tabla135[[#This Row],[Desplazamiento en la Matriz]]="Probabilidad"),AC1215),""),"")</f>
        <v/>
      </c>
      <c r="AD1216" s="310">
        <f>IFERROR(_xlfn.MINIFS(Tabla135[Probabilidad residual],Tabla135[Id Riesgo],Tabla135[[#This Row],[Id Riesgo]]),"")</f>
        <v>0</v>
      </c>
      <c r="AE1216" s="310">
        <f>IFERROR(_xlfn.MINIFS(Tabla135[Impacto residual],Tabla135[Id Riesgo],Tabla135[[#This Row],[Id Riesgo]]),"")</f>
        <v>0</v>
      </c>
      <c r="AF1216" s="310" t="str" cm="1">
        <f t="array" ref="AF12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6" s="310" t="str" cm="1">
        <f t="array" ref="AG12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6" s="213"/>
      <c r="AJ1216" s="801">
        <f>_xlfn.MINIFS(Tabla135[Probabilidad residual],Tabla135[Id Riesgo],Tabla135[[#This Row],[Id Riesgo]])</f>
        <v>0</v>
      </c>
      <c r="AK1216" s="801">
        <f>_xlfn.MINIFS(Tabla135[Impacto residual],Tabla135[Id Riesgo],Tabla135[[#This Row],[Id Riesgo]])</f>
        <v>0</v>
      </c>
      <c r="AL1216" s="801"/>
      <c r="AM1216" s="801"/>
      <c r="AN1216" s="213"/>
      <c r="AO1216" s="213"/>
      <c r="AP1216" s="213"/>
      <c r="AQ1216" s="213"/>
      <c r="AR1216" s="213"/>
      <c r="AS1216" s="213"/>
      <c r="AT1216" s="213"/>
      <c r="AU1216" s="213"/>
      <c r="AV1216" s="213"/>
      <c r="AW1216" s="213"/>
      <c r="AX1216" s="213"/>
      <c r="AY1216" s="213"/>
    </row>
    <row r="1217" spans="1:51" ht="14.6" x14ac:dyDescent="0.4">
      <c r="A1217" s="783" t="str">
        <f>Tabla135[[#This Row],[Id Riesgo]]</f>
        <v>RC121</v>
      </c>
      <c r="B1217" s="784" t="str">
        <f>Tabla135[[#This Row],[Riesgo]]</f>
        <v/>
      </c>
      <c r="C1217" s="776" t="b">
        <f>Tabla135[[#This Row],[Identificado en paso 1 y 2?]]</f>
        <v>0</v>
      </c>
      <c r="D1217" s="801" t="str">
        <f>_xlfn.XLOOKUP(Tabla135[[#This Row],[Id Riesgo]],Tabla13[Id Riesgo],Tabla13[Probabilidad],"",1)</f>
        <v/>
      </c>
      <c r="E1217" s="801" t="str">
        <f>IF(C1217=TRUE,_xlfn.XLOOKUP(Tabla135[[#This Row],[Id Riesgo]],Tabla13[Id Riesgo],Tabla13[Porcentaje Impacto],"",1),"")</f>
        <v/>
      </c>
      <c r="F1217" s="290" t="str">
        <f t="shared" si="120"/>
        <v>RC121</v>
      </c>
      <c r="G1217" s="414" t="b">
        <f>_xlfn.XLOOKUP(F1217,Tabla13[Id Riesgo],Tabla13[Registro diligenciado],FALSE,1)</f>
        <v>0</v>
      </c>
      <c r="H1217" s="290" t="str">
        <f>IF(G1217,_xlfn.XLOOKUP(F1217,Tabla6[Id Riesgo],Tabla6[DESCRIPCIÓN DEL RIESGO],FALSE,1),"")</f>
        <v/>
      </c>
      <c r="I1217" s="327" t="str">
        <f>_xlfn.XLOOKUP(Tabla135[[#This Row],[Id Riesgo]],Tabla13[Id Riesgo],Tabla13[Probabilidad])</f>
        <v/>
      </c>
      <c r="J1217" s="327" t="str">
        <f>_xlfn.XLOOKUP(Tabla135[[#This Row],[Id Riesgo]],Tabla13[Id Riesgo],Tabla13[Porcentaje Impacto],"",1)</f>
        <v/>
      </c>
      <c r="K1217" s="311">
        <v>6</v>
      </c>
      <c r="L1217" s="314"/>
      <c r="M1217" s="314"/>
      <c r="N1217" s="314"/>
      <c r="O1217" s="295"/>
      <c r="P1217" s="314"/>
      <c r="Q1217" s="328" t="str">
        <f>_xlfn.TEXTJOIN(" ",TRUE,Tabla135[[#This Row],[Actividad - Acción ¿Qué?
Inicia con verbo]],Tabla135[[#This Row],[Complemento
(Observaciones o desviaciones)]])</f>
        <v/>
      </c>
      <c r="R1217" s="295"/>
      <c r="S1217" s="327" t="str">
        <f>_xlfn.XLOOKUP(Tabla135[[#This Row],[Tipo de control]],Tabla7[Tipo de control],Tabla7[Peso],"",1)</f>
        <v/>
      </c>
      <c r="T1217" s="290" t="str">
        <f>_xlfn.XLOOKUP(Tabla135[[#This Row],[Tipo de control]],Tabla7[Tipo de control],Tabla7[Afectación matriz],"",1)</f>
        <v/>
      </c>
      <c r="U1217" s="295"/>
      <c r="V1217" s="327" t="str">
        <f>_xlfn.XLOOKUP(Tabla135[[#This Row],[Implementación]],Tabla11[Implementación],Tabla11[Peso],"",1)</f>
        <v/>
      </c>
      <c r="W1217" s="295"/>
      <c r="X1217" s="295"/>
      <c r="Y1217" s="295"/>
      <c r="Z1217" s="295"/>
      <c r="AA1217" s="310" t="str">
        <f>IFERROR(Tabla135[[#This Row],[Peso del control]]+Tabla135[[#This Row],[Peso de la implementación]],"")</f>
        <v/>
      </c>
      <c r="AB1217" s="310" t="str" cm="1">
        <f t="array" ref="AB1217">IFERROR(IF(Tabla135[[#This Row],[Registro diligenciado]]=TRUE,_xlfn.IFS(AND(Tabla135[[#This Row],[No. de Control]]=1,Tabla135[[#This Row],[Desplazamiento en la Matriz]]="Probabilidad"),D1217-(D1217*Tabla135[[#This Row],[Valor del control]]),AND(Tabla135[[#This Row],[No. de Control]]&gt;1,Tabla135[[#This Row],[Desplazamiento en la Matriz]]="Probabilidad"),AB1216-(AB1216*Tabla135[[#This Row],[Valor del control]]),AND(Tabla135[[#This Row],[No. de Control]]=1,Tabla135[[#This Row],[Desplazamiento en la Matriz]]="Impacto"),D1217,AND(Tabla135[[#This Row],[No. de Control]]&gt;1,Tabla135[[#This Row],[Desplazamiento en la Matriz]]="Impacto"),AB1216),""),"")</f>
        <v/>
      </c>
      <c r="AC1217" s="310" t="str" cm="1">
        <f t="array" ref="AC1217">IFERROR(IF(Tabla135[[#This Row],[Registro diligenciado]]=TRUE,_xlfn.IFS(AND(Tabla135[[#This Row],[No. de Control]]=1,Tabla135[[#This Row],[Desplazamiento en la Matriz]]="Impacto"),E1217-(E1217*Tabla135[[#This Row],[Valor del control]]),AND(Tabla135[[#This Row],[No. de Control]]&gt;1,Tabla135[[#This Row],[Desplazamiento en la Matriz]]="Impacto"),AC1216-(AC1216*Tabla135[[#This Row],[Valor del control]]),AND(Tabla135[[#This Row],[No. de Control]]=1,Tabla135[[#This Row],[Desplazamiento en la Matriz]]="Probabilidad"),E1217,AND(Tabla135[[#This Row],[No. de Control]]&gt;1,Tabla135[[#This Row],[Desplazamiento en la Matriz]]="Probabilidad"),AC1216),""),"")</f>
        <v/>
      </c>
      <c r="AD1217" s="310">
        <f>IFERROR(_xlfn.MINIFS(Tabla135[Probabilidad residual],Tabla135[Id Riesgo],Tabla135[[#This Row],[Id Riesgo]]),"")</f>
        <v>0</v>
      </c>
      <c r="AE1217" s="310">
        <f>IFERROR(_xlfn.MINIFS(Tabla135[Impacto residual],Tabla135[Id Riesgo],Tabla135[[#This Row],[Id Riesgo]]),"")</f>
        <v>0</v>
      </c>
      <c r="AF1217" s="310" t="str" cm="1">
        <f t="array" ref="AF12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7" s="310" t="str" cm="1">
        <f t="array" ref="AG12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7" s="213"/>
      <c r="AJ1217" s="801">
        <f>_xlfn.MINIFS(Tabla135[Probabilidad residual],Tabla135[Id Riesgo],Tabla135[[#This Row],[Id Riesgo]])</f>
        <v>0</v>
      </c>
      <c r="AK1217" s="801">
        <f>_xlfn.MINIFS(Tabla135[Impacto residual],Tabla135[Id Riesgo],Tabla135[[#This Row],[Id Riesgo]])</f>
        <v>0</v>
      </c>
      <c r="AL1217" s="801"/>
      <c r="AM1217" s="801"/>
      <c r="AN1217" s="213"/>
      <c r="AO1217" s="213"/>
      <c r="AP1217" s="213"/>
      <c r="AQ1217" s="213"/>
      <c r="AR1217" s="213"/>
      <c r="AS1217" s="213"/>
      <c r="AT1217" s="213"/>
      <c r="AU1217" s="213"/>
      <c r="AV1217" s="213"/>
      <c r="AW1217" s="213"/>
      <c r="AX1217" s="213"/>
      <c r="AY1217" s="213"/>
    </row>
    <row r="1218" spans="1:51" ht="14.6" x14ac:dyDescent="0.4">
      <c r="A1218" s="783" t="str">
        <f>Tabla135[[#This Row],[Id Riesgo]]</f>
        <v>RC121</v>
      </c>
      <c r="B1218" s="784" t="str">
        <f>Tabla135[[#This Row],[Riesgo]]</f>
        <v/>
      </c>
      <c r="C1218" s="776" t="b">
        <f>Tabla135[[#This Row],[Identificado en paso 1 y 2?]]</f>
        <v>0</v>
      </c>
      <c r="D1218" s="801" t="str">
        <f>_xlfn.XLOOKUP(Tabla135[[#This Row],[Id Riesgo]],Tabla13[Id Riesgo],Tabla13[Probabilidad],"",1)</f>
        <v/>
      </c>
      <c r="E1218" s="801" t="str">
        <f>IF(C1218=TRUE,_xlfn.XLOOKUP(Tabla135[[#This Row],[Id Riesgo]],Tabla13[Id Riesgo],Tabla13[Porcentaje Impacto],"",1),"")</f>
        <v/>
      </c>
      <c r="F1218" s="290" t="str">
        <f t="shared" si="120"/>
        <v>RC121</v>
      </c>
      <c r="G1218" s="414" t="b">
        <f>_xlfn.XLOOKUP(F1218,Tabla13[Id Riesgo],Tabla13[Registro diligenciado],FALSE,1)</f>
        <v>0</v>
      </c>
      <c r="H1218" s="290" t="str">
        <f>IF(G1218,_xlfn.XLOOKUP(F1218,Tabla6[Id Riesgo],Tabla6[DESCRIPCIÓN DEL RIESGO],FALSE,1),"")</f>
        <v/>
      </c>
      <c r="I1218" s="327" t="str">
        <f>_xlfn.XLOOKUP(Tabla135[[#This Row],[Id Riesgo]],Tabla13[Id Riesgo],Tabla13[Probabilidad])</f>
        <v/>
      </c>
      <c r="J1218" s="327" t="str">
        <f>_xlfn.XLOOKUP(Tabla135[[#This Row],[Id Riesgo]],Tabla13[Id Riesgo],Tabla13[Porcentaje Impacto],"",1)</f>
        <v/>
      </c>
      <c r="K1218" s="311">
        <v>7</v>
      </c>
      <c r="L1218" s="314"/>
      <c r="M1218" s="314"/>
      <c r="N1218" s="314"/>
      <c r="O1218" s="295"/>
      <c r="P1218" s="314"/>
      <c r="Q1218" s="328" t="str">
        <f>_xlfn.TEXTJOIN(" ",TRUE,Tabla135[[#This Row],[Actividad - Acción ¿Qué?
Inicia con verbo]],Tabla135[[#This Row],[Complemento
(Observaciones o desviaciones)]])</f>
        <v/>
      </c>
      <c r="R1218" s="295"/>
      <c r="S1218" s="327" t="str">
        <f>_xlfn.XLOOKUP(Tabla135[[#This Row],[Tipo de control]],Tabla7[Tipo de control],Tabla7[Peso],"",1)</f>
        <v/>
      </c>
      <c r="T1218" s="290" t="str">
        <f>_xlfn.XLOOKUP(Tabla135[[#This Row],[Tipo de control]],Tabla7[Tipo de control],Tabla7[Afectación matriz],"",1)</f>
        <v/>
      </c>
      <c r="U1218" s="295"/>
      <c r="V1218" s="327" t="str">
        <f>_xlfn.XLOOKUP(Tabla135[[#This Row],[Implementación]],Tabla11[Implementación],Tabla11[Peso],"",1)</f>
        <v/>
      </c>
      <c r="W1218" s="295"/>
      <c r="X1218" s="295"/>
      <c r="Y1218" s="295"/>
      <c r="Z1218" s="295"/>
      <c r="AA1218" s="310" t="str">
        <f>IFERROR(Tabla135[[#This Row],[Peso del control]]+Tabla135[[#This Row],[Peso de la implementación]],"")</f>
        <v/>
      </c>
      <c r="AB1218" s="310" t="str" cm="1">
        <f t="array" ref="AB1218">IFERROR(IF(Tabla135[[#This Row],[Registro diligenciado]]=TRUE,_xlfn.IFS(AND(Tabla135[[#This Row],[No. de Control]]=1,Tabla135[[#This Row],[Desplazamiento en la Matriz]]="Probabilidad"),D1218-(D1218*Tabla135[[#This Row],[Valor del control]]),AND(Tabla135[[#This Row],[No. de Control]]&gt;1,Tabla135[[#This Row],[Desplazamiento en la Matriz]]="Probabilidad"),AB1217-(AB1217*Tabla135[[#This Row],[Valor del control]]),AND(Tabla135[[#This Row],[No. de Control]]=1,Tabla135[[#This Row],[Desplazamiento en la Matriz]]="Impacto"),D1218,AND(Tabla135[[#This Row],[No. de Control]]&gt;1,Tabla135[[#This Row],[Desplazamiento en la Matriz]]="Impacto"),AB1217),""),"")</f>
        <v/>
      </c>
      <c r="AC1218" s="310" t="str" cm="1">
        <f t="array" ref="AC1218">IFERROR(IF(Tabla135[[#This Row],[Registro diligenciado]]=TRUE,_xlfn.IFS(AND(Tabla135[[#This Row],[No. de Control]]=1,Tabla135[[#This Row],[Desplazamiento en la Matriz]]="Impacto"),E1218-(E1218*Tabla135[[#This Row],[Valor del control]]),AND(Tabla135[[#This Row],[No. de Control]]&gt;1,Tabla135[[#This Row],[Desplazamiento en la Matriz]]="Impacto"),AC1217-(AC1217*Tabla135[[#This Row],[Valor del control]]),AND(Tabla135[[#This Row],[No. de Control]]=1,Tabla135[[#This Row],[Desplazamiento en la Matriz]]="Probabilidad"),E1218,AND(Tabla135[[#This Row],[No. de Control]]&gt;1,Tabla135[[#This Row],[Desplazamiento en la Matriz]]="Probabilidad"),AC1217),""),"")</f>
        <v/>
      </c>
      <c r="AD1218" s="310">
        <f>IFERROR(_xlfn.MINIFS(Tabla135[Probabilidad residual],Tabla135[Id Riesgo],Tabla135[[#This Row],[Id Riesgo]]),"")</f>
        <v>0</v>
      </c>
      <c r="AE1218" s="310">
        <f>IFERROR(_xlfn.MINIFS(Tabla135[Impacto residual],Tabla135[Id Riesgo],Tabla135[[#This Row],[Id Riesgo]]),"")</f>
        <v>0</v>
      </c>
      <c r="AF1218" s="310" t="str" cm="1">
        <f t="array" ref="AF12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8" s="310" t="str" cm="1">
        <f t="array" ref="AG12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8" s="213"/>
      <c r="AJ1218" s="801">
        <f>_xlfn.MINIFS(Tabla135[Probabilidad residual],Tabla135[Id Riesgo],Tabla135[[#This Row],[Id Riesgo]])</f>
        <v>0</v>
      </c>
      <c r="AK1218" s="801">
        <f>_xlfn.MINIFS(Tabla135[Impacto residual],Tabla135[Id Riesgo],Tabla135[[#This Row],[Id Riesgo]])</f>
        <v>0</v>
      </c>
      <c r="AL1218" s="801"/>
      <c r="AM1218" s="801"/>
      <c r="AN1218" s="213"/>
      <c r="AO1218" s="213"/>
      <c r="AP1218" s="213"/>
      <c r="AQ1218" s="213"/>
      <c r="AR1218" s="213"/>
      <c r="AS1218" s="213"/>
      <c r="AT1218" s="213"/>
      <c r="AU1218" s="213"/>
      <c r="AV1218" s="213"/>
      <c r="AW1218" s="213"/>
      <c r="AX1218" s="213"/>
      <c r="AY1218" s="213"/>
    </row>
    <row r="1219" spans="1:51" ht="14.6" x14ac:dyDescent="0.4">
      <c r="A1219" s="783" t="str">
        <f>Tabla135[[#This Row],[Id Riesgo]]</f>
        <v>RC121</v>
      </c>
      <c r="B1219" s="784" t="str">
        <f>Tabla135[[#This Row],[Riesgo]]</f>
        <v/>
      </c>
      <c r="C1219" s="776" t="b">
        <f>Tabla135[[#This Row],[Identificado en paso 1 y 2?]]</f>
        <v>0</v>
      </c>
      <c r="D1219" s="801" t="str">
        <f>_xlfn.XLOOKUP(Tabla135[[#This Row],[Id Riesgo]],Tabla13[Id Riesgo],Tabla13[Probabilidad],"",1)</f>
        <v/>
      </c>
      <c r="E1219" s="801" t="str">
        <f>IF(C1219=TRUE,_xlfn.XLOOKUP(Tabla135[[#This Row],[Id Riesgo]],Tabla13[Id Riesgo],Tabla13[Porcentaje Impacto],"",1),"")</f>
        <v/>
      </c>
      <c r="F1219" s="290" t="str">
        <f t="shared" si="120"/>
        <v>RC121</v>
      </c>
      <c r="G1219" s="414" t="b">
        <f>_xlfn.XLOOKUP(F1219,Tabla13[Id Riesgo],Tabla13[Registro diligenciado],FALSE,1)</f>
        <v>0</v>
      </c>
      <c r="H1219" s="290" t="str">
        <f>IF(G1219,_xlfn.XLOOKUP(F1219,Tabla6[Id Riesgo],Tabla6[DESCRIPCIÓN DEL RIESGO],FALSE,1),"")</f>
        <v/>
      </c>
      <c r="I1219" s="327" t="str">
        <f>_xlfn.XLOOKUP(Tabla135[[#This Row],[Id Riesgo]],Tabla13[Id Riesgo],Tabla13[Probabilidad])</f>
        <v/>
      </c>
      <c r="J1219" s="327" t="str">
        <f>_xlfn.XLOOKUP(Tabla135[[#This Row],[Id Riesgo]],Tabla13[Id Riesgo],Tabla13[Porcentaje Impacto],"",1)</f>
        <v/>
      </c>
      <c r="K1219" s="311">
        <v>8</v>
      </c>
      <c r="L1219" s="314"/>
      <c r="M1219" s="314"/>
      <c r="N1219" s="314"/>
      <c r="O1219" s="295"/>
      <c r="P1219" s="314"/>
      <c r="Q1219" s="328" t="str">
        <f>_xlfn.TEXTJOIN(" ",TRUE,Tabla135[[#This Row],[Actividad - Acción ¿Qué?
Inicia con verbo]],Tabla135[[#This Row],[Complemento
(Observaciones o desviaciones)]])</f>
        <v/>
      </c>
      <c r="R1219" s="295"/>
      <c r="S1219" s="327" t="str">
        <f>_xlfn.XLOOKUP(Tabla135[[#This Row],[Tipo de control]],Tabla7[Tipo de control],Tabla7[Peso],"",1)</f>
        <v/>
      </c>
      <c r="T1219" s="290" t="str">
        <f>_xlfn.XLOOKUP(Tabla135[[#This Row],[Tipo de control]],Tabla7[Tipo de control],Tabla7[Afectación matriz],"",1)</f>
        <v/>
      </c>
      <c r="U1219" s="295"/>
      <c r="V1219" s="327" t="str">
        <f>_xlfn.XLOOKUP(Tabla135[[#This Row],[Implementación]],Tabla11[Implementación],Tabla11[Peso],"",1)</f>
        <v/>
      </c>
      <c r="W1219" s="295"/>
      <c r="X1219" s="295"/>
      <c r="Y1219" s="295"/>
      <c r="Z1219" s="295"/>
      <c r="AA1219" s="310" t="str">
        <f>IFERROR(Tabla135[[#This Row],[Peso del control]]+Tabla135[[#This Row],[Peso de la implementación]],"")</f>
        <v/>
      </c>
      <c r="AB1219" s="310" t="str" cm="1">
        <f t="array" ref="AB1219">IFERROR(IF(Tabla135[[#This Row],[Registro diligenciado]]=TRUE,_xlfn.IFS(AND(Tabla135[[#This Row],[No. de Control]]=1,Tabla135[[#This Row],[Desplazamiento en la Matriz]]="Probabilidad"),D1219-(D1219*Tabla135[[#This Row],[Valor del control]]),AND(Tabla135[[#This Row],[No. de Control]]&gt;1,Tabla135[[#This Row],[Desplazamiento en la Matriz]]="Probabilidad"),AB1218-(AB1218*Tabla135[[#This Row],[Valor del control]]),AND(Tabla135[[#This Row],[No. de Control]]=1,Tabla135[[#This Row],[Desplazamiento en la Matriz]]="Impacto"),D1219,AND(Tabla135[[#This Row],[No. de Control]]&gt;1,Tabla135[[#This Row],[Desplazamiento en la Matriz]]="Impacto"),AB1218),""),"")</f>
        <v/>
      </c>
      <c r="AC1219" s="310" t="str" cm="1">
        <f t="array" ref="AC1219">IFERROR(IF(Tabla135[[#This Row],[Registro diligenciado]]=TRUE,_xlfn.IFS(AND(Tabla135[[#This Row],[No. de Control]]=1,Tabla135[[#This Row],[Desplazamiento en la Matriz]]="Impacto"),E1219-(E1219*Tabla135[[#This Row],[Valor del control]]),AND(Tabla135[[#This Row],[No. de Control]]&gt;1,Tabla135[[#This Row],[Desplazamiento en la Matriz]]="Impacto"),AC1218-(AC1218*Tabla135[[#This Row],[Valor del control]]),AND(Tabla135[[#This Row],[No. de Control]]=1,Tabla135[[#This Row],[Desplazamiento en la Matriz]]="Probabilidad"),E1219,AND(Tabla135[[#This Row],[No. de Control]]&gt;1,Tabla135[[#This Row],[Desplazamiento en la Matriz]]="Probabilidad"),AC1218),""),"")</f>
        <v/>
      </c>
      <c r="AD1219" s="310">
        <f>IFERROR(_xlfn.MINIFS(Tabla135[Probabilidad residual],Tabla135[Id Riesgo],Tabla135[[#This Row],[Id Riesgo]]),"")</f>
        <v>0</v>
      </c>
      <c r="AE1219" s="310">
        <f>IFERROR(_xlfn.MINIFS(Tabla135[Impacto residual],Tabla135[Id Riesgo],Tabla135[[#This Row],[Id Riesgo]]),"")</f>
        <v>0</v>
      </c>
      <c r="AF1219" s="310" t="str" cm="1">
        <f t="array" ref="AF12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19" s="310" t="str" cm="1">
        <f t="array" ref="AG12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19" s="213"/>
      <c r="AJ1219" s="801">
        <f>_xlfn.MINIFS(Tabla135[Probabilidad residual],Tabla135[Id Riesgo],Tabla135[[#This Row],[Id Riesgo]])</f>
        <v>0</v>
      </c>
      <c r="AK1219" s="801">
        <f>_xlfn.MINIFS(Tabla135[Impacto residual],Tabla135[Id Riesgo],Tabla135[[#This Row],[Id Riesgo]])</f>
        <v>0</v>
      </c>
      <c r="AL1219" s="801"/>
      <c r="AM1219" s="801"/>
      <c r="AN1219" s="213"/>
      <c r="AO1219" s="213"/>
      <c r="AP1219" s="213"/>
      <c r="AQ1219" s="213"/>
      <c r="AR1219" s="213"/>
      <c r="AS1219" s="213"/>
      <c r="AT1219" s="213"/>
      <c r="AU1219" s="213"/>
      <c r="AV1219" s="213"/>
      <c r="AW1219" s="213"/>
      <c r="AX1219" s="213"/>
      <c r="AY1219" s="213"/>
    </row>
    <row r="1220" spans="1:51" ht="14.6" x14ac:dyDescent="0.4">
      <c r="A1220" s="783" t="str">
        <f>Tabla135[[#This Row],[Id Riesgo]]</f>
        <v>RC121</v>
      </c>
      <c r="B1220" s="784" t="str">
        <f>Tabla135[[#This Row],[Riesgo]]</f>
        <v/>
      </c>
      <c r="C1220" s="776" t="b">
        <f>Tabla135[[#This Row],[Identificado en paso 1 y 2?]]</f>
        <v>0</v>
      </c>
      <c r="D1220" s="801" t="str">
        <f>_xlfn.XLOOKUP(Tabla135[[#This Row],[Id Riesgo]],Tabla13[Id Riesgo],Tabla13[Probabilidad],"",1)</f>
        <v/>
      </c>
      <c r="E1220" s="801" t="str">
        <f>IF(C1220=TRUE,_xlfn.XLOOKUP(Tabla135[[#This Row],[Id Riesgo]],Tabla13[Id Riesgo],Tabla13[Porcentaje Impacto],"",1),"")</f>
        <v/>
      </c>
      <c r="F1220" s="290" t="str">
        <f t="shared" si="120"/>
        <v>RC121</v>
      </c>
      <c r="G1220" s="414" t="b">
        <f>_xlfn.XLOOKUP(F1220,Tabla13[Id Riesgo],Tabla13[Registro diligenciado],FALSE,1)</f>
        <v>0</v>
      </c>
      <c r="H1220" s="290" t="str">
        <f>IF(G1220,_xlfn.XLOOKUP(F1220,Tabla6[Id Riesgo],Tabla6[DESCRIPCIÓN DEL RIESGO],FALSE,1),"")</f>
        <v/>
      </c>
      <c r="I1220" s="327" t="str">
        <f>_xlfn.XLOOKUP(Tabla135[[#This Row],[Id Riesgo]],Tabla13[Id Riesgo],Tabla13[Probabilidad])</f>
        <v/>
      </c>
      <c r="J1220" s="327" t="str">
        <f>_xlfn.XLOOKUP(Tabla135[[#This Row],[Id Riesgo]],Tabla13[Id Riesgo],Tabla13[Porcentaje Impacto],"",1)</f>
        <v/>
      </c>
      <c r="K1220" s="311">
        <v>9</v>
      </c>
      <c r="L1220" s="314"/>
      <c r="M1220" s="314"/>
      <c r="N1220" s="314"/>
      <c r="O1220" s="295"/>
      <c r="P1220" s="314"/>
      <c r="Q1220" s="328" t="str">
        <f>_xlfn.TEXTJOIN(" ",TRUE,Tabla135[[#This Row],[Actividad - Acción ¿Qué?
Inicia con verbo]],Tabla135[[#This Row],[Complemento
(Observaciones o desviaciones)]])</f>
        <v/>
      </c>
      <c r="R1220" s="295"/>
      <c r="S1220" s="327" t="str">
        <f>_xlfn.XLOOKUP(Tabla135[[#This Row],[Tipo de control]],Tabla7[Tipo de control],Tabla7[Peso],"",1)</f>
        <v/>
      </c>
      <c r="T1220" s="290" t="str">
        <f>_xlfn.XLOOKUP(Tabla135[[#This Row],[Tipo de control]],Tabla7[Tipo de control],Tabla7[Afectación matriz],"",1)</f>
        <v/>
      </c>
      <c r="U1220" s="295"/>
      <c r="V1220" s="327" t="str">
        <f>_xlfn.XLOOKUP(Tabla135[[#This Row],[Implementación]],Tabla11[Implementación],Tabla11[Peso],"",1)</f>
        <v/>
      </c>
      <c r="W1220" s="295"/>
      <c r="X1220" s="295"/>
      <c r="Y1220" s="295"/>
      <c r="Z1220" s="295"/>
      <c r="AA1220" s="310" t="str">
        <f>IFERROR(Tabla135[[#This Row],[Peso del control]]+Tabla135[[#This Row],[Peso de la implementación]],"")</f>
        <v/>
      </c>
      <c r="AB1220" s="310" t="str" cm="1">
        <f t="array" ref="AB1220">IFERROR(IF(Tabla135[[#This Row],[Registro diligenciado]]=TRUE,_xlfn.IFS(AND(Tabla135[[#This Row],[No. de Control]]=1,Tabla135[[#This Row],[Desplazamiento en la Matriz]]="Probabilidad"),D1220-(D1220*Tabla135[[#This Row],[Valor del control]]),AND(Tabla135[[#This Row],[No. de Control]]&gt;1,Tabla135[[#This Row],[Desplazamiento en la Matriz]]="Probabilidad"),AB1219-(AB1219*Tabla135[[#This Row],[Valor del control]]),AND(Tabla135[[#This Row],[No. de Control]]=1,Tabla135[[#This Row],[Desplazamiento en la Matriz]]="Impacto"),D1220,AND(Tabla135[[#This Row],[No. de Control]]&gt;1,Tabla135[[#This Row],[Desplazamiento en la Matriz]]="Impacto"),AB1219),""),"")</f>
        <v/>
      </c>
      <c r="AC1220" s="310" t="str" cm="1">
        <f t="array" ref="AC1220">IFERROR(IF(Tabla135[[#This Row],[Registro diligenciado]]=TRUE,_xlfn.IFS(AND(Tabla135[[#This Row],[No. de Control]]=1,Tabla135[[#This Row],[Desplazamiento en la Matriz]]="Impacto"),E1220-(E1220*Tabla135[[#This Row],[Valor del control]]),AND(Tabla135[[#This Row],[No. de Control]]&gt;1,Tabla135[[#This Row],[Desplazamiento en la Matriz]]="Impacto"),AC1219-(AC1219*Tabla135[[#This Row],[Valor del control]]),AND(Tabla135[[#This Row],[No. de Control]]=1,Tabla135[[#This Row],[Desplazamiento en la Matriz]]="Probabilidad"),E1220,AND(Tabla135[[#This Row],[No. de Control]]&gt;1,Tabla135[[#This Row],[Desplazamiento en la Matriz]]="Probabilidad"),AC1219),""),"")</f>
        <v/>
      </c>
      <c r="AD1220" s="310">
        <f>IFERROR(_xlfn.MINIFS(Tabla135[Probabilidad residual],Tabla135[Id Riesgo],Tabla135[[#This Row],[Id Riesgo]]),"")</f>
        <v>0</v>
      </c>
      <c r="AE1220" s="310">
        <f>IFERROR(_xlfn.MINIFS(Tabla135[Impacto residual],Tabla135[Id Riesgo],Tabla135[[#This Row],[Id Riesgo]]),"")</f>
        <v>0</v>
      </c>
      <c r="AF1220" s="310" t="str" cm="1">
        <f t="array" ref="AF12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0" s="310" t="str" cm="1">
        <f t="array" ref="AG12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0" s="213"/>
      <c r="AJ1220" s="801">
        <f>_xlfn.MINIFS(Tabla135[Probabilidad residual],Tabla135[Id Riesgo],Tabla135[[#This Row],[Id Riesgo]])</f>
        <v>0</v>
      </c>
      <c r="AK1220" s="801">
        <f>_xlfn.MINIFS(Tabla135[Impacto residual],Tabla135[Id Riesgo],Tabla135[[#This Row],[Id Riesgo]])</f>
        <v>0</v>
      </c>
      <c r="AL1220" s="801"/>
      <c r="AM1220" s="801"/>
      <c r="AN1220" s="213"/>
      <c r="AO1220" s="213"/>
      <c r="AP1220" s="213"/>
      <c r="AQ1220" s="213"/>
      <c r="AR1220" s="213"/>
      <c r="AS1220" s="213"/>
      <c r="AT1220" s="213"/>
      <c r="AU1220" s="213"/>
      <c r="AV1220" s="213"/>
      <c r="AW1220" s="213"/>
      <c r="AX1220" s="213"/>
      <c r="AY1220" s="213"/>
    </row>
    <row r="1221" spans="1:51" ht="14.6" x14ac:dyDescent="0.4">
      <c r="A1221" s="783" t="str">
        <f>Tabla135[[#This Row],[Id Riesgo]]</f>
        <v>RC121</v>
      </c>
      <c r="B1221" s="784" t="str">
        <f>Tabla135[[#This Row],[Riesgo]]</f>
        <v/>
      </c>
      <c r="C1221" s="776" t="b">
        <f>Tabla135[[#This Row],[Identificado en paso 1 y 2?]]</f>
        <v>0</v>
      </c>
      <c r="D1221" s="801" t="str">
        <f>_xlfn.XLOOKUP(Tabla135[[#This Row],[Id Riesgo]],Tabla13[Id Riesgo],Tabla13[Probabilidad],"",1)</f>
        <v/>
      </c>
      <c r="E1221" s="801" t="str">
        <f>IF(C1221=TRUE,_xlfn.XLOOKUP(Tabla135[[#This Row],[Id Riesgo]],Tabla13[Id Riesgo],Tabla13[Porcentaje Impacto],"",1),"")</f>
        <v/>
      </c>
      <c r="F1221" s="290" t="str">
        <f t="shared" si="120"/>
        <v>RC121</v>
      </c>
      <c r="G1221" s="414" t="b">
        <f>_xlfn.XLOOKUP(F1221,Tabla13[Id Riesgo],Tabla13[Registro diligenciado],FALSE,1)</f>
        <v>0</v>
      </c>
      <c r="H1221" s="290" t="str">
        <f>IF(G1221,_xlfn.XLOOKUP(F1221,Tabla6[Id Riesgo],Tabla6[DESCRIPCIÓN DEL RIESGO],FALSE,1),"")</f>
        <v/>
      </c>
      <c r="I1221" s="327" t="str">
        <f>_xlfn.XLOOKUP(Tabla135[[#This Row],[Id Riesgo]],Tabla13[Id Riesgo],Tabla13[Probabilidad])</f>
        <v/>
      </c>
      <c r="J1221" s="327" t="str">
        <f>_xlfn.XLOOKUP(Tabla135[[#This Row],[Id Riesgo]],Tabla13[Id Riesgo],Tabla13[Porcentaje Impacto],"",1)</f>
        <v/>
      </c>
      <c r="K1221" s="311">
        <v>10</v>
      </c>
      <c r="L1221" s="314"/>
      <c r="M1221" s="314"/>
      <c r="N1221" s="314"/>
      <c r="O1221" s="295"/>
      <c r="P1221" s="314"/>
      <c r="Q1221" s="328" t="str">
        <f>_xlfn.TEXTJOIN(" ",TRUE,Tabla135[[#This Row],[Actividad - Acción ¿Qué?
Inicia con verbo]],Tabla135[[#This Row],[Complemento
(Observaciones o desviaciones)]])</f>
        <v/>
      </c>
      <c r="R1221" s="295"/>
      <c r="S1221" s="327" t="str">
        <f>_xlfn.XLOOKUP(Tabla135[[#This Row],[Tipo de control]],Tabla7[Tipo de control],Tabla7[Peso],"",1)</f>
        <v/>
      </c>
      <c r="T1221" s="290" t="str">
        <f>_xlfn.XLOOKUP(Tabla135[[#This Row],[Tipo de control]],Tabla7[Tipo de control],Tabla7[Afectación matriz],"",1)</f>
        <v/>
      </c>
      <c r="U1221" s="295"/>
      <c r="V1221" s="327" t="str">
        <f>_xlfn.XLOOKUP(Tabla135[[#This Row],[Implementación]],Tabla11[Implementación],Tabla11[Peso],"",1)</f>
        <v/>
      </c>
      <c r="W1221" s="295"/>
      <c r="X1221" s="295"/>
      <c r="Y1221" s="295"/>
      <c r="Z1221" s="295"/>
      <c r="AA1221" s="310" t="str">
        <f>IFERROR(Tabla135[[#This Row],[Peso del control]]+Tabla135[[#This Row],[Peso de la implementación]],"")</f>
        <v/>
      </c>
      <c r="AB1221" s="310" t="str" cm="1">
        <f t="array" ref="AB1221">IFERROR(IF(Tabla135[[#This Row],[Registro diligenciado]]=TRUE,_xlfn.IFS(AND(Tabla135[[#This Row],[No. de Control]]=1,Tabla135[[#This Row],[Desplazamiento en la Matriz]]="Probabilidad"),D1221-(D1221*Tabla135[[#This Row],[Valor del control]]),AND(Tabla135[[#This Row],[No. de Control]]&gt;1,Tabla135[[#This Row],[Desplazamiento en la Matriz]]="Probabilidad"),AB1220-(AB1220*Tabla135[[#This Row],[Valor del control]]),AND(Tabla135[[#This Row],[No. de Control]]=1,Tabla135[[#This Row],[Desplazamiento en la Matriz]]="Impacto"),D1221,AND(Tabla135[[#This Row],[No. de Control]]&gt;1,Tabla135[[#This Row],[Desplazamiento en la Matriz]]="Impacto"),AB1220),""),"")</f>
        <v/>
      </c>
      <c r="AC1221" s="310" t="str" cm="1">
        <f t="array" ref="AC1221">IFERROR(IF(Tabla135[[#This Row],[Registro diligenciado]]=TRUE,_xlfn.IFS(AND(Tabla135[[#This Row],[No. de Control]]=1,Tabla135[[#This Row],[Desplazamiento en la Matriz]]="Impacto"),E1221-(E1221*Tabla135[[#This Row],[Valor del control]]),AND(Tabla135[[#This Row],[No. de Control]]&gt;1,Tabla135[[#This Row],[Desplazamiento en la Matriz]]="Impacto"),AC1220-(AC1220*Tabla135[[#This Row],[Valor del control]]),AND(Tabla135[[#This Row],[No. de Control]]=1,Tabla135[[#This Row],[Desplazamiento en la Matriz]]="Probabilidad"),E1221,AND(Tabla135[[#This Row],[No. de Control]]&gt;1,Tabla135[[#This Row],[Desplazamiento en la Matriz]]="Probabilidad"),AC1220),""),"")</f>
        <v/>
      </c>
      <c r="AD1221" s="310">
        <f>IFERROR(_xlfn.MINIFS(Tabla135[Probabilidad residual],Tabla135[Id Riesgo],Tabla135[[#This Row],[Id Riesgo]]),"")</f>
        <v>0</v>
      </c>
      <c r="AE1221" s="310">
        <f>IFERROR(_xlfn.MINIFS(Tabla135[Impacto residual],Tabla135[Id Riesgo],Tabla135[[#This Row],[Id Riesgo]]),"")</f>
        <v>0</v>
      </c>
      <c r="AF1221" s="310" t="str" cm="1">
        <f t="array" ref="AF12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1" s="310" t="str" cm="1">
        <f t="array" ref="AG12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1" s="213"/>
      <c r="AJ1221" s="801">
        <f>_xlfn.MINIFS(Tabla135[Probabilidad residual],Tabla135[Id Riesgo],Tabla135[[#This Row],[Id Riesgo]])</f>
        <v>0</v>
      </c>
      <c r="AK1221" s="801">
        <f>_xlfn.MINIFS(Tabla135[Impacto residual],Tabla135[Id Riesgo],Tabla135[[#This Row],[Id Riesgo]])</f>
        <v>0</v>
      </c>
      <c r="AL1221" s="801"/>
      <c r="AM1221" s="801"/>
      <c r="AN1221" s="213"/>
      <c r="AO1221" s="213"/>
      <c r="AP1221" s="213"/>
      <c r="AQ1221" s="213"/>
      <c r="AR1221" s="213"/>
      <c r="AS1221" s="213"/>
      <c r="AT1221" s="213"/>
      <c r="AU1221" s="213"/>
      <c r="AV1221" s="213"/>
      <c r="AW1221" s="213"/>
      <c r="AX1221" s="213"/>
      <c r="AY1221" s="213"/>
    </row>
    <row r="1222" spans="1:51" ht="14.6" x14ac:dyDescent="0.4">
      <c r="A1222" s="783" t="str">
        <f>Tabla135[[#This Row],[Id Riesgo]]</f>
        <v>RC122</v>
      </c>
      <c r="B1222" s="784" t="str">
        <f>Tabla135[[#This Row],[Riesgo]]</f>
        <v/>
      </c>
      <c r="C1222" s="776" t="b">
        <f>Tabla135[[#This Row],[Identificado en paso 1 y 2?]]</f>
        <v>0</v>
      </c>
      <c r="D1222" s="801" t="str">
        <f>_xlfn.XLOOKUP(Tabla135[[#This Row],[Id Riesgo]],Tabla13[Id Riesgo],Tabla13[Probabilidad],"",1)</f>
        <v/>
      </c>
      <c r="E1222" s="801" t="str">
        <f>IF(C1222=TRUE,_xlfn.XLOOKUP(Tabla135[[#This Row],[Id Riesgo]],Tabla13[Id Riesgo],Tabla13[Porcentaje Impacto],"",1),"")</f>
        <v/>
      </c>
      <c r="F1222" s="290" t="s">
        <v>713</v>
      </c>
      <c r="G1222" s="414" t="b">
        <f>_xlfn.XLOOKUP(F1222,Tabla13[Id Riesgo],Tabla13[Registro diligenciado],FALSE,1)</f>
        <v>0</v>
      </c>
      <c r="H1222" s="290" t="str">
        <f>IF(G1222,_xlfn.XLOOKUP(F1222,Tabla6[Id Riesgo],Tabla6[DESCRIPCIÓN DEL RIESGO],FALSE,1),"")</f>
        <v/>
      </c>
      <c r="I1222" s="327" t="str">
        <f>_xlfn.XLOOKUP(Tabla135[[#This Row],[Id Riesgo]],Tabla13[Id Riesgo],Tabla13[Probabilidad])</f>
        <v/>
      </c>
      <c r="J1222" s="327" t="str">
        <f>_xlfn.XLOOKUP(Tabla135[[#This Row],[Id Riesgo]],Tabla13[Id Riesgo],Tabla13[Porcentaje Impacto],"",1)</f>
        <v/>
      </c>
      <c r="K1222" s="311">
        <v>1</v>
      </c>
      <c r="L1222" s="314"/>
      <c r="M1222" s="314"/>
      <c r="N1222" s="314"/>
      <c r="O1222" s="295"/>
      <c r="P1222" s="314"/>
      <c r="Q1222" s="328" t="str">
        <f>_xlfn.TEXTJOIN(" ",TRUE,Tabla135[[#This Row],[Actividad - Acción ¿Qué?
Inicia con verbo]],Tabla135[[#This Row],[Complemento
(Observaciones o desviaciones)]])</f>
        <v/>
      </c>
      <c r="R1222" s="295"/>
      <c r="S1222" s="327" t="str">
        <f>_xlfn.XLOOKUP(Tabla135[[#This Row],[Tipo de control]],Tabla7[Tipo de control],Tabla7[Peso],"",1)</f>
        <v/>
      </c>
      <c r="T1222" s="290" t="str">
        <f>_xlfn.XLOOKUP(Tabla135[[#This Row],[Tipo de control]],Tabla7[Tipo de control],Tabla7[Afectación matriz],"",1)</f>
        <v/>
      </c>
      <c r="U1222" s="295"/>
      <c r="V1222" s="327" t="str">
        <f>_xlfn.XLOOKUP(Tabla135[[#This Row],[Implementación]],Tabla11[Implementación],Tabla11[Peso],"",1)</f>
        <v/>
      </c>
      <c r="W1222" s="295"/>
      <c r="X1222" s="295"/>
      <c r="Y1222" s="295"/>
      <c r="Z1222" s="295"/>
      <c r="AA1222" s="310" t="str">
        <f>IFERROR(Tabla135[[#This Row],[Peso del control]]+Tabla135[[#This Row],[Peso de la implementación]],"")</f>
        <v/>
      </c>
      <c r="AB1222" s="310" t="str" cm="1">
        <f t="array" ref="AB1222">IFERROR(IF(Tabla135[[#This Row],[Registro diligenciado]]=TRUE,_xlfn.IFS(AND(Tabla135[[#This Row],[No. de Control]]=1,Tabla135[[#This Row],[Desplazamiento en la Matriz]]="Probabilidad"),D1222-(D1222*Tabla135[[#This Row],[Valor del control]]),AND(Tabla135[[#This Row],[No. de Control]]&gt;1,Tabla135[[#This Row],[Desplazamiento en la Matriz]]="Probabilidad"),AB1221-(AB1221*Tabla135[[#This Row],[Valor del control]]),AND(Tabla135[[#This Row],[No. de Control]]=1,Tabla135[[#This Row],[Desplazamiento en la Matriz]]="Impacto"),D1222,AND(Tabla135[[#This Row],[No. de Control]]&gt;1,Tabla135[[#This Row],[Desplazamiento en la Matriz]]="Impacto"),AB1221),""),"")</f>
        <v/>
      </c>
      <c r="AC1222" s="310" t="str" cm="1">
        <f t="array" ref="AC1222">IFERROR(IF(Tabla135[[#This Row],[Registro diligenciado]]=TRUE,_xlfn.IFS(AND(Tabla135[[#This Row],[No. de Control]]=1,Tabla135[[#This Row],[Desplazamiento en la Matriz]]="Impacto"),E1222-(E1222*Tabla135[[#This Row],[Valor del control]]),AND(Tabla135[[#This Row],[No. de Control]]&gt;1,Tabla135[[#This Row],[Desplazamiento en la Matriz]]="Impacto"),AC1221-(AC1221*Tabla135[[#This Row],[Valor del control]]),AND(Tabla135[[#This Row],[No. de Control]]=1,Tabla135[[#This Row],[Desplazamiento en la Matriz]]="Probabilidad"),E1222,AND(Tabla135[[#This Row],[No. de Control]]&gt;1,Tabla135[[#This Row],[Desplazamiento en la Matriz]]="Probabilidad"),AC1221),""),"")</f>
        <v/>
      </c>
      <c r="AD1222" s="310">
        <f>IFERROR(_xlfn.MINIFS(Tabla135[Probabilidad residual],Tabla135[Id Riesgo],Tabla135[[#This Row],[Id Riesgo]]),"")</f>
        <v>0</v>
      </c>
      <c r="AE1222" s="310">
        <f>IFERROR(_xlfn.MINIFS(Tabla135[Impacto residual],Tabla135[Id Riesgo],Tabla135[[#This Row],[Id Riesgo]]),"")</f>
        <v>0</v>
      </c>
      <c r="AF1222" s="310" t="str" cm="1">
        <f t="array" ref="AF12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2" s="310" t="str" cm="1">
        <f t="array" ref="AG12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2" s="213"/>
      <c r="AJ1222" s="801">
        <f>_xlfn.MINIFS(Tabla135[Probabilidad residual],Tabla135[Id Riesgo],Tabla135[[#This Row],[Id Riesgo]])</f>
        <v>0</v>
      </c>
      <c r="AK1222" s="801">
        <f>_xlfn.MINIFS(Tabla135[Impacto residual],Tabla135[Id Riesgo],Tabla135[[#This Row],[Id Riesgo]])</f>
        <v>0</v>
      </c>
      <c r="AL1222" s="801" t="str" cm="1">
        <f t="array" ref="AL1222">IFERROR(_xlfn.IFS(AND(AJ1222&gt;=CONFIGURACIÓN!$BF$6,AJ1222&lt;=CONFIGURACIÓN!$BG$6),CONFIGURACIÓN!$BE$6,AND(AJ1222&gt;=CONFIGURACIÓN!$BF$7,AJ1222&lt;=CONFIGURACIÓN!$BG$7),CONFIGURACIÓN!$BE$7,AND(AJ1222&gt;=CONFIGURACIÓN!$BF$8,AJ1222&lt;=CONFIGURACIÓN!$BG$8),CONFIGURACIÓN!$BE$8,AND(AJ1222&gt;=CONFIGURACIÓN!$BF$9,AJ1222&lt;=CONFIGURACIÓN!$BG$9),CONFIGURACIÓN!$BE$9,AND(AJ1222&gt;=CONFIGURACIÓN!$BF$10,AJ1222&lt;=CONFIGURACIÓN!$BG$10),CONFIGURACIÓN!$BE$10),"")</f>
        <v/>
      </c>
      <c r="AM1222" s="801" t="str" cm="1">
        <f t="array" ref="AM1222">IFERROR(_xlfn.IFS(AND(AK1222&gt;=CONFIGURACIÓN!$BJ$6,AK1222&lt;=CONFIGURACIÓN!$BK$6),CONFIGURACIÓN!$BI$6,AND(AK1222&gt;=CONFIGURACIÓN!$BJ$7,AK1222&lt;=CONFIGURACIÓN!$BK$7),CONFIGURACIÓN!$BI$7,AND(AK1222&gt;=CONFIGURACIÓN!$BJ$8,AK1222&lt;=CONFIGURACIÓN!$BK$8),CONFIGURACIÓN!$BI$8,AND(AK1222&gt;=CONFIGURACIÓN!$BJ$9,AK1222&lt;=CONFIGURACIÓN!$BK$9),CONFIGURACIÓN!$BI$9,AND(AK1222&gt;=CONFIGURACIÓN!$BJ$10,AK1222&lt;=CONFIGURACIÓN!$BK$10),CONFIGURACIÓN!$BI$10),"")</f>
        <v/>
      </c>
      <c r="AN1222" s="213"/>
      <c r="AO1222" s="213"/>
      <c r="AP1222" s="213"/>
      <c r="AQ1222" s="213"/>
      <c r="AR1222" s="213"/>
      <c r="AS1222" s="213"/>
      <c r="AT1222" s="213"/>
      <c r="AU1222" s="213"/>
      <c r="AV1222" s="213"/>
      <c r="AW1222" s="213"/>
      <c r="AX1222" s="213"/>
      <c r="AY1222" s="213"/>
    </row>
    <row r="1223" spans="1:51" ht="14.6" x14ac:dyDescent="0.4">
      <c r="A1223" s="783" t="str">
        <f>Tabla135[[#This Row],[Id Riesgo]]</f>
        <v>RC122</v>
      </c>
      <c r="B1223" s="784" t="str">
        <f>Tabla135[[#This Row],[Riesgo]]</f>
        <v/>
      </c>
      <c r="C1223" s="776" t="b">
        <f>Tabla135[[#This Row],[Identificado en paso 1 y 2?]]</f>
        <v>0</v>
      </c>
      <c r="D1223" s="801" t="str">
        <f>_xlfn.XLOOKUP(Tabla135[[#This Row],[Id Riesgo]],Tabla13[Id Riesgo],Tabla13[Probabilidad],"",1)</f>
        <v/>
      </c>
      <c r="E1223" s="801" t="str">
        <f>IF(C1223=TRUE,_xlfn.XLOOKUP(Tabla135[[#This Row],[Id Riesgo]],Tabla13[Id Riesgo],Tabla13[Porcentaje Impacto],"",1),"")</f>
        <v/>
      </c>
      <c r="F1223" s="290" t="str">
        <f t="shared" ref="F1223:F1231" si="121">F1222</f>
        <v>RC122</v>
      </c>
      <c r="G1223" s="414" t="b">
        <f>_xlfn.XLOOKUP(F1223,Tabla13[Id Riesgo],Tabla13[Registro diligenciado],FALSE,1)</f>
        <v>0</v>
      </c>
      <c r="H1223" s="290" t="str">
        <f>IF(G1223,_xlfn.XLOOKUP(F1223,Tabla6[Id Riesgo],Tabla6[DESCRIPCIÓN DEL RIESGO],FALSE,1),"")</f>
        <v/>
      </c>
      <c r="I1223" s="327" t="str">
        <f>_xlfn.XLOOKUP(Tabla135[[#This Row],[Id Riesgo]],Tabla13[Id Riesgo],Tabla13[Probabilidad])</f>
        <v/>
      </c>
      <c r="J1223" s="327" t="str">
        <f>_xlfn.XLOOKUP(Tabla135[[#This Row],[Id Riesgo]],Tabla13[Id Riesgo],Tabla13[Porcentaje Impacto],"",1)</f>
        <v/>
      </c>
      <c r="K1223" s="311">
        <v>2</v>
      </c>
      <c r="L1223" s="314"/>
      <c r="M1223" s="314"/>
      <c r="N1223" s="314"/>
      <c r="O1223" s="295"/>
      <c r="P1223" s="314"/>
      <c r="Q1223" s="328" t="str">
        <f>_xlfn.TEXTJOIN(" ",TRUE,Tabla135[[#This Row],[Actividad - Acción ¿Qué?
Inicia con verbo]],Tabla135[[#This Row],[Complemento
(Observaciones o desviaciones)]])</f>
        <v/>
      </c>
      <c r="R1223" s="295"/>
      <c r="S1223" s="327" t="str">
        <f>_xlfn.XLOOKUP(Tabla135[[#This Row],[Tipo de control]],Tabla7[Tipo de control],Tabla7[Peso],"",1)</f>
        <v/>
      </c>
      <c r="T1223" s="290" t="str">
        <f>_xlfn.XLOOKUP(Tabla135[[#This Row],[Tipo de control]],Tabla7[Tipo de control],Tabla7[Afectación matriz],"",1)</f>
        <v/>
      </c>
      <c r="U1223" s="295"/>
      <c r="V1223" s="327" t="str">
        <f>_xlfn.XLOOKUP(Tabla135[[#This Row],[Implementación]],Tabla11[Implementación],Tabla11[Peso],"",1)</f>
        <v/>
      </c>
      <c r="W1223" s="295"/>
      <c r="X1223" s="295"/>
      <c r="Y1223" s="295"/>
      <c r="Z1223" s="295"/>
      <c r="AA1223" s="310" t="str">
        <f>IFERROR(Tabla135[[#This Row],[Peso del control]]+Tabla135[[#This Row],[Peso de la implementación]],"")</f>
        <v/>
      </c>
      <c r="AB1223" s="310" t="str" cm="1">
        <f t="array" ref="AB1223">IFERROR(IF(Tabla135[[#This Row],[Registro diligenciado]]=TRUE,_xlfn.IFS(AND(Tabla135[[#This Row],[No. de Control]]=1,Tabla135[[#This Row],[Desplazamiento en la Matriz]]="Probabilidad"),D1223-(D1223*Tabla135[[#This Row],[Valor del control]]),AND(Tabla135[[#This Row],[No. de Control]]&gt;1,Tabla135[[#This Row],[Desplazamiento en la Matriz]]="Probabilidad"),AB1222-(AB1222*Tabla135[[#This Row],[Valor del control]]),AND(Tabla135[[#This Row],[No. de Control]]=1,Tabla135[[#This Row],[Desplazamiento en la Matriz]]="Impacto"),D1223,AND(Tabla135[[#This Row],[No. de Control]]&gt;1,Tabla135[[#This Row],[Desplazamiento en la Matriz]]="Impacto"),AB1222),""),"")</f>
        <v/>
      </c>
      <c r="AC1223" s="310" t="str" cm="1">
        <f t="array" ref="AC1223">IFERROR(IF(Tabla135[[#This Row],[Registro diligenciado]]=TRUE,_xlfn.IFS(AND(Tabla135[[#This Row],[No. de Control]]=1,Tabla135[[#This Row],[Desplazamiento en la Matriz]]="Impacto"),E1223-(E1223*Tabla135[[#This Row],[Valor del control]]),AND(Tabla135[[#This Row],[No. de Control]]&gt;1,Tabla135[[#This Row],[Desplazamiento en la Matriz]]="Impacto"),AC1222-(AC1222*Tabla135[[#This Row],[Valor del control]]),AND(Tabla135[[#This Row],[No. de Control]]=1,Tabla135[[#This Row],[Desplazamiento en la Matriz]]="Probabilidad"),E1223,AND(Tabla135[[#This Row],[No. de Control]]&gt;1,Tabla135[[#This Row],[Desplazamiento en la Matriz]]="Probabilidad"),AC1222),""),"")</f>
        <v/>
      </c>
      <c r="AD1223" s="310">
        <f>IFERROR(_xlfn.MINIFS(Tabla135[Probabilidad residual],Tabla135[Id Riesgo],Tabla135[[#This Row],[Id Riesgo]]),"")</f>
        <v>0</v>
      </c>
      <c r="AE1223" s="310">
        <f>IFERROR(_xlfn.MINIFS(Tabla135[Impacto residual],Tabla135[Id Riesgo],Tabla135[[#This Row],[Id Riesgo]]),"")</f>
        <v>0</v>
      </c>
      <c r="AF1223" s="310" t="str" cm="1">
        <f t="array" ref="AF12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3" s="310" t="str" cm="1">
        <f t="array" ref="AG12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3" s="213"/>
      <c r="AJ1223" s="801">
        <f>_xlfn.MINIFS(Tabla135[Probabilidad residual],Tabla135[Id Riesgo],Tabla135[[#This Row],[Id Riesgo]])</f>
        <v>0</v>
      </c>
      <c r="AK1223" s="801">
        <f>_xlfn.MINIFS(Tabla135[Impacto residual],Tabla135[Id Riesgo],Tabla135[[#This Row],[Id Riesgo]])</f>
        <v>0</v>
      </c>
      <c r="AL1223" s="801"/>
      <c r="AM1223" s="801"/>
      <c r="AN1223" s="213"/>
      <c r="AO1223" s="213"/>
      <c r="AP1223" s="213"/>
      <c r="AQ1223" s="213"/>
      <c r="AR1223" s="213"/>
      <c r="AS1223" s="213"/>
      <c r="AT1223" s="213"/>
      <c r="AU1223" s="213"/>
      <c r="AV1223" s="213"/>
      <c r="AW1223" s="213"/>
      <c r="AX1223" s="213"/>
      <c r="AY1223" s="213"/>
    </row>
    <row r="1224" spans="1:51" ht="14.6" x14ac:dyDescent="0.4">
      <c r="A1224" s="783" t="str">
        <f>Tabla135[[#This Row],[Id Riesgo]]</f>
        <v>RC122</v>
      </c>
      <c r="B1224" s="784" t="str">
        <f>Tabla135[[#This Row],[Riesgo]]</f>
        <v/>
      </c>
      <c r="C1224" s="776" t="b">
        <f>Tabla135[[#This Row],[Identificado en paso 1 y 2?]]</f>
        <v>0</v>
      </c>
      <c r="D1224" s="801" t="str">
        <f>_xlfn.XLOOKUP(Tabla135[[#This Row],[Id Riesgo]],Tabla13[Id Riesgo],Tabla13[Probabilidad],"",1)</f>
        <v/>
      </c>
      <c r="E1224" s="801" t="str">
        <f>IF(C1224=TRUE,_xlfn.XLOOKUP(Tabla135[[#This Row],[Id Riesgo]],Tabla13[Id Riesgo],Tabla13[Porcentaje Impacto],"",1),"")</f>
        <v/>
      </c>
      <c r="F1224" s="290" t="str">
        <f t="shared" si="121"/>
        <v>RC122</v>
      </c>
      <c r="G1224" s="414" t="b">
        <f>_xlfn.XLOOKUP(F1224,Tabla13[Id Riesgo],Tabla13[Registro diligenciado],FALSE,1)</f>
        <v>0</v>
      </c>
      <c r="H1224" s="290" t="str">
        <f>IF(G1224,_xlfn.XLOOKUP(F1224,Tabla6[Id Riesgo],Tabla6[DESCRIPCIÓN DEL RIESGO],FALSE,1),"")</f>
        <v/>
      </c>
      <c r="I1224" s="327" t="str">
        <f>_xlfn.XLOOKUP(Tabla135[[#This Row],[Id Riesgo]],Tabla13[Id Riesgo],Tabla13[Probabilidad])</f>
        <v/>
      </c>
      <c r="J1224" s="327" t="str">
        <f>_xlfn.XLOOKUP(Tabla135[[#This Row],[Id Riesgo]],Tabla13[Id Riesgo],Tabla13[Porcentaje Impacto],"",1)</f>
        <v/>
      </c>
      <c r="K1224" s="311">
        <v>3</v>
      </c>
      <c r="L1224" s="314"/>
      <c r="M1224" s="314"/>
      <c r="N1224" s="314"/>
      <c r="O1224" s="295"/>
      <c r="P1224" s="314"/>
      <c r="Q1224" s="328" t="str">
        <f>_xlfn.TEXTJOIN(" ",TRUE,Tabla135[[#This Row],[Actividad - Acción ¿Qué?
Inicia con verbo]],Tabla135[[#This Row],[Complemento
(Observaciones o desviaciones)]])</f>
        <v/>
      </c>
      <c r="R1224" s="295"/>
      <c r="S1224" s="327" t="str">
        <f>_xlfn.XLOOKUP(Tabla135[[#This Row],[Tipo de control]],Tabla7[Tipo de control],Tabla7[Peso],"",1)</f>
        <v/>
      </c>
      <c r="T1224" s="290" t="str">
        <f>_xlfn.XLOOKUP(Tabla135[[#This Row],[Tipo de control]],Tabla7[Tipo de control],Tabla7[Afectación matriz],"",1)</f>
        <v/>
      </c>
      <c r="U1224" s="295"/>
      <c r="V1224" s="327" t="str">
        <f>_xlfn.XLOOKUP(Tabla135[[#This Row],[Implementación]],Tabla11[Implementación],Tabla11[Peso],"",1)</f>
        <v/>
      </c>
      <c r="W1224" s="295"/>
      <c r="X1224" s="295"/>
      <c r="Y1224" s="295"/>
      <c r="Z1224" s="295"/>
      <c r="AA1224" s="310" t="str">
        <f>IFERROR(Tabla135[[#This Row],[Peso del control]]+Tabla135[[#This Row],[Peso de la implementación]],"")</f>
        <v/>
      </c>
      <c r="AB1224" s="310" t="str" cm="1">
        <f t="array" ref="AB1224">IFERROR(IF(Tabla135[[#This Row],[Registro diligenciado]]=TRUE,_xlfn.IFS(AND(Tabla135[[#This Row],[No. de Control]]=1,Tabla135[[#This Row],[Desplazamiento en la Matriz]]="Probabilidad"),D1224-(D1224*Tabla135[[#This Row],[Valor del control]]),AND(Tabla135[[#This Row],[No. de Control]]&gt;1,Tabla135[[#This Row],[Desplazamiento en la Matriz]]="Probabilidad"),AB1223-(AB1223*Tabla135[[#This Row],[Valor del control]]),AND(Tabla135[[#This Row],[No. de Control]]=1,Tabla135[[#This Row],[Desplazamiento en la Matriz]]="Impacto"),D1224,AND(Tabla135[[#This Row],[No. de Control]]&gt;1,Tabla135[[#This Row],[Desplazamiento en la Matriz]]="Impacto"),AB1223),""),"")</f>
        <v/>
      </c>
      <c r="AC1224" s="310" t="str" cm="1">
        <f t="array" ref="AC1224">IFERROR(IF(Tabla135[[#This Row],[Registro diligenciado]]=TRUE,_xlfn.IFS(AND(Tabla135[[#This Row],[No. de Control]]=1,Tabla135[[#This Row],[Desplazamiento en la Matriz]]="Impacto"),E1224-(E1224*Tabla135[[#This Row],[Valor del control]]),AND(Tabla135[[#This Row],[No. de Control]]&gt;1,Tabla135[[#This Row],[Desplazamiento en la Matriz]]="Impacto"),AC1223-(AC1223*Tabla135[[#This Row],[Valor del control]]),AND(Tabla135[[#This Row],[No. de Control]]=1,Tabla135[[#This Row],[Desplazamiento en la Matriz]]="Probabilidad"),E1224,AND(Tabla135[[#This Row],[No. de Control]]&gt;1,Tabla135[[#This Row],[Desplazamiento en la Matriz]]="Probabilidad"),AC1223),""),"")</f>
        <v/>
      </c>
      <c r="AD1224" s="310">
        <f>IFERROR(_xlfn.MINIFS(Tabla135[Probabilidad residual],Tabla135[Id Riesgo],Tabla135[[#This Row],[Id Riesgo]]),"")</f>
        <v>0</v>
      </c>
      <c r="AE1224" s="310">
        <f>IFERROR(_xlfn.MINIFS(Tabla135[Impacto residual],Tabla135[Id Riesgo],Tabla135[[#This Row],[Id Riesgo]]),"")</f>
        <v>0</v>
      </c>
      <c r="AF1224" s="310" t="str" cm="1">
        <f t="array" ref="AF12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4" s="310" t="str" cm="1">
        <f t="array" ref="AG12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4" s="213"/>
      <c r="AJ1224" s="801">
        <f>_xlfn.MINIFS(Tabla135[Probabilidad residual],Tabla135[Id Riesgo],Tabla135[[#This Row],[Id Riesgo]])</f>
        <v>0</v>
      </c>
      <c r="AK1224" s="801">
        <f>_xlfn.MINIFS(Tabla135[Impacto residual],Tabla135[Id Riesgo],Tabla135[[#This Row],[Id Riesgo]])</f>
        <v>0</v>
      </c>
      <c r="AL1224" s="801"/>
      <c r="AM1224" s="801"/>
      <c r="AN1224" s="213"/>
      <c r="AO1224" s="213"/>
      <c r="AP1224" s="213"/>
      <c r="AQ1224" s="213"/>
      <c r="AR1224" s="213"/>
      <c r="AS1224" s="213"/>
      <c r="AT1224" s="213"/>
      <c r="AU1224" s="213"/>
      <c r="AV1224" s="213"/>
      <c r="AW1224" s="213"/>
      <c r="AX1224" s="213"/>
      <c r="AY1224" s="213"/>
    </row>
    <row r="1225" spans="1:51" ht="14.6" x14ac:dyDescent="0.4">
      <c r="A1225" s="783" t="str">
        <f>Tabla135[[#This Row],[Id Riesgo]]</f>
        <v>RC122</v>
      </c>
      <c r="B1225" s="784" t="str">
        <f>Tabla135[[#This Row],[Riesgo]]</f>
        <v/>
      </c>
      <c r="C1225" s="776" t="b">
        <f>Tabla135[[#This Row],[Identificado en paso 1 y 2?]]</f>
        <v>0</v>
      </c>
      <c r="D1225" s="801" t="str">
        <f>_xlfn.XLOOKUP(Tabla135[[#This Row],[Id Riesgo]],Tabla13[Id Riesgo],Tabla13[Probabilidad],"",1)</f>
        <v/>
      </c>
      <c r="E1225" s="801" t="str">
        <f>IF(C1225=TRUE,_xlfn.XLOOKUP(Tabla135[[#This Row],[Id Riesgo]],Tabla13[Id Riesgo],Tabla13[Porcentaje Impacto],"",1),"")</f>
        <v/>
      </c>
      <c r="F1225" s="290" t="str">
        <f t="shared" si="121"/>
        <v>RC122</v>
      </c>
      <c r="G1225" s="414" t="b">
        <f>_xlfn.XLOOKUP(F1225,Tabla13[Id Riesgo],Tabla13[Registro diligenciado],FALSE,1)</f>
        <v>0</v>
      </c>
      <c r="H1225" s="290" t="str">
        <f>IF(G1225,_xlfn.XLOOKUP(F1225,Tabla6[Id Riesgo],Tabla6[DESCRIPCIÓN DEL RIESGO],FALSE,1),"")</f>
        <v/>
      </c>
      <c r="I1225" s="327" t="str">
        <f>_xlfn.XLOOKUP(Tabla135[[#This Row],[Id Riesgo]],Tabla13[Id Riesgo],Tabla13[Probabilidad])</f>
        <v/>
      </c>
      <c r="J1225" s="327" t="str">
        <f>_xlfn.XLOOKUP(Tabla135[[#This Row],[Id Riesgo]],Tabla13[Id Riesgo],Tabla13[Porcentaje Impacto],"",1)</f>
        <v/>
      </c>
      <c r="K1225" s="311">
        <v>4</v>
      </c>
      <c r="L1225" s="314"/>
      <c r="M1225" s="314"/>
      <c r="N1225" s="314"/>
      <c r="O1225" s="295"/>
      <c r="P1225" s="314"/>
      <c r="Q1225" s="328" t="str">
        <f>_xlfn.TEXTJOIN(" ",TRUE,Tabla135[[#This Row],[Actividad - Acción ¿Qué?
Inicia con verbo]],Tabla135[[#This Row],[Complemento
(Observaciones o desviaciones)]])</f>
        <v/>
      </c>
      <c r="R1225" s="295"/>
      <c r="S1225" s="327" t="str">
        <f>_xlfn.XLOOKUP(Tabla135[[#This Row],[Tipo de control]],Tabla7[Tipo de control],Tabla7[Peso],"",1)</f>
        <v/>
      </c>
      <c r="T1225" s="290" t="str">
        <f>_xlfn.XLOOKUP(Tabla135[[#This Row],[Tipo de control]],Tabla7[Tipo de control],Tabla7[Afectación matriz],"",1)</f>
        <v/>
      </c>
      <c r="U1225" s="295"/>
      <c r="V1225" s="327" t="str">
        <f>_xlfn.XLOOKUP(Tabla135[[#This Row],[Implementación]],Tabla11[Implementación],Tabla11[Peso],"",1)</f>
        <v/>
      </c>
      <c r="W1225" s="295"/>
      <c r="X1225" s="295"/>
      <c r="Y1225" s="295"/>
      <c r="Z1225" s="295"/>
      <c r="AA1225" s="310" t="str">
        <f>IFERROR(Tabla135[[#This Row],[Peso del control]]+Tabla135[[#This Row],[Peso de la implementación]],"")</f>
        <v/>
      </c>
      <c r="AB1225" s="310" t="str" cm="1">
        <f t="array" ref="AB1225">IFERROR(IF(Tabla135[[#This Row],[Registro diligenciado]]=TRUE,_xlfn.IFS(AND(Tabla135[[#This Row],[No. de Control]]=1,Tabla135[[#This Row],[Desplazamiento en la Matriz]]="Probabilidad"),D1225-(D1225*Tabla135[[#This Row],[Valor del control]]),AND(Tabla135[[#This Row],[No. de Control]]&gt;1,Tabla135[[#This Row],[Desplazamiento en la Matriz]]="Probabilidad"),AB1224-(AB1224*Tabla135[[#This Row],[Valor del control]]),AND(Tabla135[[#This Row],[No. de Control]]=1,Tabla135[[#This Row],[Desplazamiento en la Matriz]]="Impacto"),D1225,AND(Tabla135[[#This Row],[No. de Control]]&gt;1,Tabla135[[#This Row],[Desplazamiento en la Matriz]]="Impacto"),AB1224),""),"")</f>
        <v/>
      </c>
      <c r="AC1225" s="310" t="str" cm="1">
        <f t="array" ref="AC1225">IFERROR(IF(Tabla135[[#This Row],[Registro diligenciado]]=TRUE,_xlfn.IFS(AND(Tabla135[[#This Row],[No. de Control]]=1,Tabla135[[#This Row],[Desplazamiento en la Matriz]]="Impacto"),E1225-(E1225*Tabla135[[#This Row],[Valor del control]]),AND(Tabla135[[#This Row],[No. de Control]]&gt;1,Tabla135[[#This Row],[Desplazamiento en la Matriz]]="Impacto"),AC1224-(AC1224*Tabla135[[#This Row],[Valor del control]]),AND(Tabla135[[#This Row],[No. de Control]]=1,Tabla135[[#This Row],[Desplazamiento en la Matriz]]="Probabilidad"),E1225,AND(Tabla135[[#This Row],[No. de Control]]&gt;1,Tabla135[[#This Row],[Desplazamiento en la Matriz]]="Probabilidad"),AC1224),""),"")</f>
        <v/>
      </c>
      <c r="AD1225" s="310">
        <f>IFERROR(_xlfn.MINIFS(Tabla135[Probabilidad residual],Tabla135[Id Riesgo],Tabla135[[#This Row],[Id Riesgo]]),"")</f>
        <v>0</v>
      </c>
      <c r="AE1225" s="310">
        <f>IFERROR(_xlfn.MINIFS(Tabla135[Impacto residual],Tabla135[Id Riesgo],Tabla135[[#This Row],[Id Riesgo]]),"")</f>
        <v>0</v>
      </c>
      <c r="AF1225" s="310" t="str" cm="1">
        <f t="array" ref="AF12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5" s="310" t="str" cm="1">
        <f t="array" ref="AG12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5" s="213"/>
      <c r="AJ1225" s="801">
        <f>_xlfn.MINIFS(Tabla135[Probabilidad residual],Tabla135[Id Riesgo],Tabla135[[#This Row],[Id Riesgo]])</f>
        <v>0</v>
      </c>
      <c r="AK1225" s="801">
        <f>_xlfn.MINIFS(Tabla135[Impacto residual],Tabla135[Id Riesgo],Tabla135[[#This Row],[Id Riesgo]])</f>
        <v>0</v>
      </c>
      <c r="AL1225" s="801"/>
      <c r="AM1225" s="801"/>
      <c r="AN1225" s="213"/>
      <c r="AO1225" s="213"/>
      <c r="AP1225" s="213"/>
      <c r="AQ1225" s="213"/>
      <c r="AR1225" s="213"/>
      <c r="AS1225" s="213"/>
      <c r="AT1225" s="213"/>
      <c r="AU1225" s="213"/>
      <c r="AV1225" s="213"/>
      <c r="AW1225" s="213"/>
      <c r="AX1225" s="213"/>
      <c r="AY1225" s="213"/>
    </row>
    <row r="1226" spans="1:51" ht="14.6" x14ac:dyDescent="0.4">
      <c r="A1226" s="783" t="str">
        <f>Tabla135[[#This Row],[Id Riesgo]]</f>
        <v>RC122</v>
      </c>
      <c r="B1226" s="784" t="str">
        <f>Tabla135[[#This Row],[Riesgo]]</f>
        <v/>
      </c>
      <c r="C1226" s="776" t="b">
        <f>Tabla135[[#This Row],[Identificado en paso 1 y 2?]]</f>
        <v>0</v>
      </c>
      <c r="D1226" s="801" t="str">
        <f>_xlfn.XLOOKUP(Tabla135[[#This Row],[Id Riesgo]],Tabla13[Id Riesgo],Tabla13[Probabilidad],"",1)</f>
        <v/>
      </c>
      <c r="E1226" s="801" t="str">
        <f>IF(C1226=TRUE,_xlfn.XLOOKUP(Tabla135[[#This Row],[Id Riesgo]],Tabla13[Id Riesgo],Tabla13[Porcentaje Impacto],"",1),"")</f>
        <v/>
      </c>
      <c r="F1226" s="290" t="str">
        <f t="shared" si="121"/>
        <v>RC122</v>
      </c>
      <c r="G1226" s="414" t="b">
        <f>_xlfn.XLOOKUP(F1226,Tabla13[Id Riesgo],Tabla13[Registro diligenciado],FALSE,1)</f>
        <v>0</v>
      </c>
      <c r="H1226" s="290" t="str">
        <f>IF(G1226,_xlfn.XLOOKUP(F1226,Tabla6[Id Riesgo],Tabla6[DESCRIPCIÓN DEL RIESGO],FALSE,1),"")</f>
        <v/>
      </c>
      <c r="I1226" s="327" t="str">
        <f>_xlfn.XLOOKUP(Tabla135[[#This Row],[Id Riesgo]],Tabla13[Id Riesgo],Tabla13[Probabilidad])</f>
        <v/>
      </c>
      <c r="J1226" s="327" t="str">
        <f>_xlfn.XLOOKUP(Tabla135[[#This Row],[Id Riesgo]],Tabla13[Id Riesgo],Tabla13[Porcentaje Impacto],"",1)</f>
        <v/>
      </c>
      <c r="K1226" s="311">
        <v>5</v>
      </c>
      <c r="L1226" s="314"/>
      <c r="M1226" s="314"/>
      <c r="N1226" s="314"/>
      <c r="O1226" s="295"/>
      <c r="P1226" s="314"/>
      <c r="Q1226" s="328" t="str">
        <f>_xlfn.TEXTJOIN(" ",TRUE,Tabla135[[#This Row],[Actividad - Acción ¿Qué?
Inicia con verbo]],Tabla135[[#This Row],[Complemento
(Observaciones o desviaciones)]])</f>
        <v/>
      </c>
      <c r="R1226" s="295"/>
      <c r="S1226" s="327" t="str">
        <f>_xlfn.XLOOKUP(Tabla135[[#This Row],[Tipo de control]],Tabla7[Tipo de control],Tabla7[Peso],"",1)</f>
        <v/>
      </c>
      <c r="T1226" s="290" t="str">
        <f>_xlfn.XLOOKUP(Tabla135[[#This Row],[Tipo de control]],Tabla7[Tipo de control],Tabla7[Afectación matriz],"",1)</f>
        <v/>
      </c>
      <c r="U1226" s="295"/>
      <c r="V1226" s="327" t="str">
        <f>_xlfn.XLOOKUP(Tabla135[[#This Row],[Implementación]],Tabla11[Implementación],Tabla11[Peso],"",1)</f>
        <v/>
      </c>
      <c r="W1226" s="295"/>
      <c r="X1226" s="295"/>
      <c r="Y1226" s="295"/>
      <c r="Z1226" s="295"/>
      <c r="AA1226" s="310" t="str">
        <f>IFERROR(Tabla135[[#This Row],[Peso del control]]+Tabla135[[#This Row],[Peso de la implementación]],"")</f>
        <v/>
      </c>
      <c r="AB1226" s="310" t="str" cm="1">
        <f t="array" ref="AB1226">IFERROR(IF(Tabla135[[#This Row],[Registro diligenciado]]=TRUE,_xlfn.IFS(AND(Tabla135[[#This Row],[No. de Control]]=1,Tabla135[[#This Row],[Desplazamiento en la Matriz]]="Probabilidad"),D1226-(D1226*Tabla135[[#This Row],[Valor del control]]),AND(Tabla135[[#This Row],[No. de Control]]&gt;1,Tabla135[[#This Row],[Desplazamiento en la Matriz]]="Probabilidad"),AB1225-(AB1225*Tabla135[[#This Row],[Valor del control]]),AND(Tabla135[[#This Row],[No. de Control]]=1,Tabla135[[#This Row],[Desplazamiento en la Matriz]]="Impacto"),D1226,AND(Tabla135[[#This Row],[No. de Control]]&gt;1,Tabla135[[#This Row],[Desplazamiento en la Matriz]]="Impacto"),AB1225),""),"")</f>
        <v/>
      </c>
      <c r="AC1226" s="310" t="str" cm="1">
        <f t="array" ref="AC1226">IFERROR(IF(Tabla135[[#This Row],[Registro diligenciado]]=TRUE,_xlfn.IFS(AND(Tabla135[[#This Row],[No. de Control]]=1,Tabla135[[#This Row],[Desplazamiento en la Matriz]]="Impacto"),E1226-(E1226*Tabla135[[#This Row],[Valor del control]]),AND(Tabla135[[#This Row],[No. de Control]]&gt;1,Tabla135[[#This Row],[Desplazamiento en la Matriz]]="Impacto"),AC1225-(AC1225*Tabla135[[#This Row],[Valor del control]]),AND(Tabla135[[#This Row],[No. de Control]]=1,Tabla135[[#This Row],[Desplazamiento en la Matriz]]="Probabilidad"),E1226,AND(Tabla135[[#This Row],[No. de Control]]&gt;1,Tabla135[[#This Row],[Desplazamiento en la Matriz]]="Probabilidad"),AC1225),""),"")</f>
        <v/>
      </c>
      <c r="AD1226" s="310">
        <f>IFERROR(_xlfn.MINIFS(Tabla135[Probabilidad residual],Tabla135[Id Riesgo],Tabla135[[#This Row],[Id Riesgo]]),"")</f>
        <v>0</v>
      </c>
      <c r="AE1226" s="310">
        <f>IFERROR(_xlfn.MINIFS(Tabla135[Impacto residual],Tabla135[Id Riesgo],Tabla135[[#This Row],[Id Riesgo]]),"")</f>
        <v>0</v>
      </c>
      <c r="AF1226" s="310" t="str" cm="1">
        <f t="array" ref="AF12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6" s="310" t="str" cm="1">
        <f t="array" ref="AG12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6" s="213"/>
      <c r="AJ1226" s="801">
        <f>_xlfn.MINIFS(Tabla135[Probabilidad residual],Tabla135[Id Riesgo],Tabla135[[#This Row],[Id Riesgo]])</f>
        <v>0</v>
      </c>
      <c r="AK1226" s="801">
        <f>_xlfn.MINIFS(Tabla135[Impacto residual],Tabla135[Id Riesgo],Tabla135[[#This Row],[Id Riesgo]])</f>
        <v>0</v>
      </c>
      <c r="AL1226" s="801"/>
      <c r="AM1226" s="801"/>
      <c r="AN1226" s="213"/>
      <c r="AO1226" s="213"/>
      <c r="AP1226" s="213"/>
      <c r="AQ1226" s="213"/>
      <c r="AR1226" s="213"/>
      <c r="AS1226" s="213"/>
      <c r="AT1226" s="213"/>
      <c r="AU1226" s="213"/>
      <c r="AV1226" s="213"/>
      <c r="AW1226" s="213"/>
      <c r="AX1226" s="213"/>
      <c r="AY1226" s="213"/>
    </row>
    <row r="1227" spans="1:51" ht="14.6" x14ac:dyDescent="0.4">
      <c r="A1227" s="783" t="str">
        <f>Tabla135[[#This Row],[Id Riesgo]]</f>
        <v>RC122</v>
      </c>
      <c r="B1227" s="784" t="str">
        <f>Tabla135[[#This Row],[Riesgo]]</f>
        <v/>
      </c>
      <c r="C1227" s="776" t="b">
        <f>Tabla135[[#This Row],[Identificado en paso 1 y 2?]]</f>
        <v>0</v>
      </c>
      <c r="D1227" s="801" t="str">
        <f>_xlfn.XLOOKUP(Tabla135[[#This Row],[Id Riesgo]],Tabla13[Id Riesgo],Tabla13[Probabilidad],"",1)</f>
        <v/>
      </c>
      <c r="E1227" s="801" t="str">
        <f>IF(C1227=TRUE,_xlfn.XLOOKUP(Tabla135[[#This Row],[Id Riesgo]],Tabla13[Id Riesgo],Tabla13[Porcentaje Impacto],"",1),"")</f>
        <v/>
      </c>
      <c r="F1227" s="290" t="str">
        <f t="shared" si="121"/>
        <v>RC122</v>
      </c>
      <c r="G1227" s="414" t="b">
        <f>_xlfn.XLOOKUP(F1227,Tabla13[Id Riesgo],Tabla13[Registro diligenciado],FALSE,1)</f>
        <v>0</v>
      </c>
      <c r="H1227" s="290" t="str">
        <f>IF(G1227,_xlfn.XLOOKUP(F1227,Tabla6[Id Riesgo],Tabla6[DESCRIPCIÓN DEL RIESGO],FALSE,1),"")</f>
        <v/>
      </c>
      <c r="I1227" s="327" t="str">
        <f>_xlfn.XLOOKUP(Tabla135[[#This Row],[Id Riesgo]],Tabla13[Id Riesgo],Tabla13[Probabilidad])</f>
        <v/>
      </c>
      <c r="J1227" s="327" t="str">
        <f>_xlfn.XLOOKUP(Tabla135[[#This Row],[Id Riesgo]],Tabla13[Id Riesgo],Tabla13[Porcentaje Impacto],"",1)</f>
        <v/>
      </c>
      <c r="K1227" s="311">
        <v>6</v>
      </c>
      <c r="L1227" s="314"/>
      <c r="M1227" s="314"/>
      <c r="N1227" s="314"/>
      <c r="O1227" s="295"/>
      <c r="P1227" s="314"/>
      <c r="Q1227" s="328" t="str">
        <f>_xlfn.TEXTJOIN(" ",TRUE,Tabla135[[#This Row],[Actividad - Acción ¿Qué?
Inicia con verbo]],Tabla135[[#This Row],[Complemento
(Observaciones o desviaciones)]])</f>
        <v/>
      </c>
      <c r="R1227" s="295"/>
      <c r="S1227" s="327" t="str">
        <f>_xlfn.XLOOKUP(Tabla135[[#This Row],[Tipo de control]],Tabla7[Tipo de control],Tabla7[Peso],"",1)</f>
        <v/>
      </c>
      <c r="T1227" s="290" t="str">
        <f>_xlfn.XLOOKUP(Tabla135[[#This Row],[Tipo de control]],Tabla7[Tipo de control],Tabla7[Afectación matriz],"",1)</f>
        <v/>
      </c>
      <c r="U1227" s="295"/>
      <c r="V1227" s="327" t="str">
        <f>_xlfn.XLOOKUP(Tabla135[[#This Row],[Implementación]],Tabla11[Implementación],Tabla11[Peso],"",1)</f>
        <v/>
      </c>
      <c r="W1227" s="295"/>
      <c r="X1227" s="295"/>
      <c r="Y1227" s="295"/>
      <c r="Z1227" s="295"/>
      <c r="AA1227" s="310" t="str">
        <f>IFERROR(Tabla135[[#This Row],[Peso del control]]+Tabla135[[#This Row],[Peso de la implementación]],"")</f>
        <v/>
      </c>
      <c r="AB1227" s="310" t="str" cm="1">
        <f t="array" ref="AB1227">IFERROR(IF(Tabla135[[#This Row],[Registro diligenciado]]=TRUE,_xlfn.IFS(AND(Tabla135[[#This Row],[No. de Control]]=1,Tabla135[[#This Row],[Desplazamiento en la Matriz]]="Probabilidad"),D1227-(D1227*Tabla135[[#This Row],[Valor del control]]),AND(Tabla135[[#This Row],[No. de Control]]&gt;1,Tabla135[[#This Row],[Desplazamiento en la Matriz]]="Probabilidad"),AB1226-(AB1226*Tabla135[[#This Row],[Valor del control]]),AND(Tabla135[[#This Row],[No. de Control]]=1,Tabla135[[#This Row],[Desplazamiento en la Matriz]]="Impacto"),D1227,AND(Tabla135[[#This Row],[No. de Control]]&gt;1,Tabla135[[#This Row],[Desplazamiento en la Matriz]]="Impacto"),AB1226),""),"")</f>
        <v/>
      </c>
      <c r="AC1227" s="310" t="str" cm="1">
        <f t="array" ref="AC1227">IFERROR(IF(Tabla135[[#This Row],[Registro diligenciado]]=TRUE,_xlfn.IFS(AND(Tabla135[[#This Row],[No. de Control]]=1,Tabla135[[#This Row],[Desplazamiento en la Matriz]]="Impacto"),E1227-(E1227*Tabla135[[#This Row],[Valor del control]]),AND(Tabla135[[#This Row],[No. de Control]]&gt;1,Tabla135[[#This Row],[Desplazamiento en la Matriz]]="Impacto"),AC1226-(AC1226*Tabla135[[#This Row],[Valor del control]]),AND(Tabla135[[#This Row],[No. de Control]]=1,Tabla135[[#This Row],[Desplazamiento en la Matriz]]="Probabilidad"),E1227,AND(Tabla135[[#This Row],[No. de Control]]&gt;1,Tabla135[[#This Row],[Desplazamiento en la Matriz]]="Probabilidad"),AC1226),""),"")</f>
        <v/>
      </c>
      <c r="AD1227" s="310">
        <f>IFERROR(_xlfn.MINIFS(Tabla135[Probabilidad residual],Tabla135[Id Riesgo],Tabla135[[#This Row],[Id Riesgo]]),"")</f>
        <v>0</v>
      </c>
      <c r="AE1227" s="310">
        <f>IFERROR(_xlfn.MINIFS(Tabla135[Impacto residual],Tabla135[Id Riesgo],Tabla135[[#This Row],[Id Riesgo]]),"")</f>
        <v>0</v>
      </c>
      <c r="AF1227" s="310" t="str" cm="1">
        <f t="array" ref="AF12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7" s="310" t="str" cm="1">
        <f t="array" ref="AG12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7" s="213"/>
      <c r="AJ1227" s="801">
        <f>_xlfn.MINIFS(Tabla135[Probabilidad residual],Tabla135[Id Riesgo],Tabla135[[#This Row],[Id Riesgo]])</f>
        <v>0</v>
      </c>
      <c r="AK1227" s="801">
        <f>_xlfn.MINIFS(Tabla135[Impacto residual],Tabla135[Id Riesgo],Tabla135[[#This Row],[Id Riesgo]])</f>
        <v>0</v>
      </c>
      <c r="AL1227" s="801"/>
      <c r="AM1227" s="801"/>
      <c r="AN1227" s="213"/>
      <c r="AO1227" s="213"/>
      <c r="AP1227" s="213"/>
      <c r="AQ1227" s="213"/>
      <c r="AR1227" s="213"/>
      <c r="AS1227" s="213"/>
      <c r="AT1227" s="213"/>
      <c r="AU1227" s="213"/>
      <c r="AV1227" s="213"/>
      <c r="AW1227" s="213"/>
      <c r="AX1227" s="213"/>
      <c r="AY1227" s="213"/>
    </row>
    <row r="1228" spans="1:51" ht="14.6" x14ac:dyDescent="0.4">
      <c r="A1228" s="783" t="str">
        <f>Tabla135[[#This Row],[Id Riesgo]]</f>
        <v>RC122</v>
      </c>
      <c r="B1228" s="784" t="str">
        <f>Tabla135[[#This Row],[Riesgo]]</f>
        <v/>
      </c>
      <c r="C1228" s="776" t="b">
        <f>Tabla135[[#This Row],[Identificado en paso 1 y 2?]]</f>
        <v>0</v>
      </c>
      <c r="D1228" s="801" t="str">
        <f>_xlfn.XLOOKUP(Tabla135[[#This Row],[Id Riesgo]],Tabla13[Id Riesgo],Tabla13[Probabilidad],"",1)</f>
        <v/>
      </c>
      <c r="E1228" s="801" t="str">
        <f>IF(C1228=TRUE,_xlfn.XLOOKUP(Tabla135[[#This Row],[Id Riesgo]],Tabla13[Id Riesgo],Tabla13[Porcentaje Impacto],"",1),"")</f>
        <v/>
      </c>
      <c r="F1228" s="290" t="str">
        <f t="shared" si="121"/>
        <v>RC122</v>
      </c>
      <c r="G1228" s="414" t="b">
        <f>_xlfn.XLOOKUP(F1228,Tabla13[Id Riesgo],Tabla13[Registro diligenciado],FALSE,1)</f>
        <v>0</v>
      </c>
      <c r="H1228" s="290" t="str">
        <f>IF(G1228,_xlfn.XLOOKUP(F1228,Tabla6[Id Riesgo],Tabla6[DESCRIPCIÓN DEL RIESGO],FALSE,1),"")</f>
        <v/>
      </c>
      <c r="I1228" s="327" t="str">
        <f>_xlfn.XLOOKUP(Tabla135[[#This Row],[Id Riesgo]],Tabla13[Id Riesgo],Tabla13[Probabilidad])</f>
        <v/>
      </c>
      <c r="J1228" s="327" t="str">
        <f>_xlfn.XLOOKUP(Tabla135[[#This Row],[Id Riesgo]],Tabla13[Id Riesgo],Tabla13[Porcentaje Impacto],"",1)</f>
        <v/>
      </c>
      <c r="K1228" s="311">
        <v>7</v>
      </c>
      <c r="L1228" s="314"/>
      <c r="M1228" s="314"/>
      <c r="N1228" s="314"/>
      <c r="O1228" s="295"/>
      <c r="P1228" s="314"/>
      <c r="Q1228" s="328" t="str">
        <f>_xlfn.TEXTJOIN(" ",TRUE,Tabla135[[#This Row],[Actividad - Acción ¿Qué?
Inicia con verbo]],Tabla135[[#This Row],[Complemento
(Observaciones o desviaciones)]])</f>
        <v/>
      </c>
      <c r="R1228" s="295"/>
      <c r="S1228" s="327" t="str">
        <f>_xlfn.XLOOKUP(Tabla135[[#This Row],[Tipo de control]],Tabla7[Tipo de control],Tabla7[Peso],"",1)</f>
        <v/>
      </c>
      <c r="T1228" s="290" t="str">
        <f>_xlfn.XLOOKUP(Tabla135[[#This Row],[Tipo de control]],Tabla7[Tipo de control],Tabla7[Afectación matriz],"",1)</f>
        <v/>
      </c>
      <c r="U1228" s="295"/>
      <c r="V1228" s="327" t="str">
        <f>_xlfn.XLOOKUP(Tabla135[[#This Row],[Implementación]],Tabla11[Implementación],Tabla11[Peso],"",1)</f>
        <v/>
      </c>
      <c r="W1228" s="295"/>
      <c r="X1228" s="295"/>
      <c r="Y1228" s="295"/>
      <c r="Z1228" s="295"/>
      <c r="AA1228" s="310" t="str">
        <f>IFERROR(Tabla135[[#This Row],[Peso del control]]+Tabla135[[#This Row],[Peso de la implementación]],"")</f>
        <v/>
      </c>
      <c r="AB1228" s="310" t="str" cm="1">
        <f t="array" ref="AB1228">IFERROR(IF(Tabla135[[#This Row],[Registro diligenciado]]=TRUE,_xlfn.IFS(AND(Tabla135[[#This Row],[No. de Control]]=1,Tabla135[[#This Row],[Desplazamiento en la Matriz]]="Probabilidad"),D1228-(D1228*Tabla135[[#This Row],[Valor del control]]),AND(Tabla135[[#This Row],[No. de Control]]&gt;1,Tabla135[[#This Row],[Desplazamiento en la Matriz]]="Probabilidad"),AB1227-(AB1227*Tabla135[[#This Row],[Valor del control]]),AND(Tabla135[[#This Row],[No. de Control]]=1,Tabla135[[#This Row],[Desplazamiento en la Matriz]]="Impacto"),D1228,AND(Tabla135[[#This Row],[No. de Control]]&gt;1,Tabla135[[#This Row],[Desplazamiento en la Matriz]]="Impacto"),AB1227),""),"")</f>
        <v/>
      </c>
      <c r="AC1228" s="310" t="str" cm="1">
        <f t="array" ref="AC1228">IFERROR(IF(Tabla135[[#This Row],[Registro diligenciado]]=TRUE,_xlfn.IFS(AND(Tabla135[[#This Row],[No. de Control]]=1,Tabla135[[#This Row],[Desplazamiento en la Matriz]]="Impacto"),E1228-(E1228*Tabla135[[#This Row],[Valor del control]]),AND(Tabla135[[#This Row],[No. de Control]]&gt;1,Tabla135[[#This Row],[Desplazamiento en la Matriz]]="Impacto"),AC1227-(AC1227*Tabla135[[#This Row],[Valor del control]]),AND(Tabla135[[#This Row],[No. de Control]]=1,Tabla135[[#This Row],[Desplazamiento en la Matriz]]="Probabilidad"),E1228,AND(Tabla135[[#This Row],[No. de Control]]&gt;1,Tabla135[[#This Row],[Desplazamiento en la Matriz]]="Probabilidad"),AC1227),""),"")</f>
        <v/>
      </c>
      <c r="AD1228" s="310">
        <f>IFERROR(_xlfn.MINIFS(Tabla135[Probabilidad residual],Tabla135[Id Riesgo],Tabla135[[#This Row],[Id Riesgo]]),"")</f>
        <v>0</v>
      </c>
      <c r="AE1228" s="310">
        <f>IFERROR(_xlfn.MINIFS(Tabla135[Impacto residual],Tabla135[Id Riesgo],Tabla135[[#This Row],[Id Riesgo]]),"")</f>
        <v>0</v>
      </c>
      <c r="AF1228" s="310" t="str" cm="1">
        <f t="array" ref="AF12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8" s="310" t="str" cm="1">
        <f t="array" ref="AG12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8" s="213"/>
      <c r="AJ1228" s="801">
        <f>_xlfn.MINIFS(Tabla135[Probabilidad residual],Tabla135[Id Riesgo],Tabla135[[#This Row],[Id Riesgo]])</f>
        <v>0</v>
      </c>
      <c r="AK1228" s="801">
        <f>_xlfn.MINIFS(Tabla135[Impacto residual],Tabla135[Id Riesgo],Tabla135[[#This Row],[Id Riesgo]])</f>
        <v>0</v>
      </c>
      <c r="AL1228" s="801"/>
      <c r="AM1228" s="801"/>
      <c r="AN1228" s="213"/>
      <c r="AO1228" s="213"/>
      <c r="AP1228" s="213"/>
      <c r="AQ1228" s="213"/>
      <c r="AR1228" s="213"/>
      <c r="AS1228" s="213"/>
      <c r="AT1228" s="213"/>
      <c r="AU1228" s="213"/>
      <c r="AV1228" s="213"/>
      <c r="AW1228" s="213"/>
      <c r="AX1228" s="213"/>
      <c r="AY1228" s="213"/>
    </row>
    <row r="1229" spans="1:51" ht="14.6" x14ac:dyDescent="0.4">
      <c r="A1229" s="783" t="str">
        <f>Tabla135[[#This Row],[Id Riesgo]]</f>
        <v>RC122</v>
      </c>
      <c r="B1229" s="784" t="str">
        <f>Tabla135[[#This Row],[Riesgo]]</f>
        <v/>
      </c>
      <c r="C1229" s="776" t="b">
        <f>Tabla135[[#This Row],[Identificado en paso 1 y 2?]]</f>
        <v>0</v>
      </c>
      <c r="D1229" s="801" t="str">
        <f>_xlfn.XLOOKUP(Tabla135[[#This Row],[Id Riesgo]],Tabla13[Id Riesgo],Tabla13[Probabilidad],"",1)</f>
        <v/>
      </c>
      <c r="E1229" s="801" t="str">
        <f>IF(C1229=TRUE,_xlfn.XLOOKUP(Tabla135[[#This Row],[Id Riesgo]],Tabla13[Id Riesgo],Tabla13[Porcentaje Impacto],"",1),"")</f>
        <v/>
      </c>
      <c r="F1229" s="290" t="str">
        <f t="shared" si="121"/>
        <v>RC122</v>
      </c>
      <c r="G1229" s="414" t="b">
        <f>_xlfn.XLOOKUP(F1229,Tabla13[Id Riesgo],Tabla13[Registro diligenciado],FALSE,1)</f>
        <v>0</v>
      </c>
      <c r="H1229" s="290" t="str">
        <f>IF(G1229,_xlfn.XLOOKUP(F1229,Tabla6[Id Riesgo],Tabla6[DESCRIPCIÓN DEL RIESGO],FALSE,1),"")</f>
        <v/>
      </c>
      <c r="I1229" s="327" t="str">
        <f>_xlfn.XLOOKUP(Tabla135[[#This Row],[Id Riesgo]],Tabla13[Id Riesgo],Tabla13[Probabilidad])</f>
        <v/>
      </c>
      <c r="J1229" s="327" t="str">
        <f>_xlfn.XLOOKUP(Tabla135[[#This Row],[Id Riesgo]],Tabla13[Id Riesgo],Tabla13[Porcentaje Impacto],"",1)</f>
        <v/>
      </c>
      <c r="K1229" s="311">
        <v>8</v>
      </c>
      <c r="L1229" s="314"/>
      <c r="M1229" s="314"/>
      <c r="N1229" s="314"/>
      <c r="O1229" s="295"/>
      <c r="P1229" s="314"/>
      <c r="Q1229" s="328" t="str">
        <f>_xlfn.TEXTJOIN(" ",TRUE,Tabla135[[#This Row],[Actividad - Acción ¿Qué?
Inicia con verbo]],Tabla135[[#This Row],[Complemento
(Observaciones o desviaciones)]])</f>
        <v/>
      </c>
      <c r="R1229" s="295"/>
      <c r="S1229" s="327" t="str">
        <f>_xlfn.XLOOKUP(Tabla135[[#This Row],[Tipo de control]],Tabla7[Tipo de control],Tabla7[Peso],"",1)</f>
        <v/>
      </c>
      <c r="T1229" s="290" t="str">
        <f>_xlfn.XLOOKUP(Tabla135[[#This Row],[Tipo de control]],Tabla7[Tipo de control],Tabla7[Afectación matriz],"",1)</f>
        <v/>
      </c>
      <c r="U1229" s="295"/>
      <c r="V1229" s="327" t="str">
        <f>_xlfn.XLOOKUP(Tabla135[[#This Row],[Implementación]],Tabla11[Implementación],Tabla11[Peso],"",1)</f>
        <v/>
      </c>
      <c r="W1229" s="295"/>
      <c r="X1229" s="295"/>
      <c r="Y1229" s="295"/>
      <c r="Z1229" s="295"/>
      <c r="AA1229" s="310" t="str">
        <f>IFERROR(Tabla135[[#This Row],[Peso del control]]+Tabla135[[#This Row],[Peso de la implementación]],"")</f>
        <v/>
      </c>
      <c r="AB1229" s="310" t="str" cm="1">
        <f t="array" ref="AB1229">IFERROR(IF(Tabla135[[#This Row],[Registro diligenciado]]=TRUE,_xlfn.IFS(AND(Tabla135[[#This Row],[No. de Control]]=1,Tabla135[[#This Row],[Desplazamiento en la Matriz]]="Probabilidad"),D1229-(D1229*Tabla135[[#This Row],[Valor del control]]),AND(Tabla135[[#This Row],[No. de Control]]&gt;1,Tabla135[[#This Row],[Desplazamiento en la Matriz]]="Probabilidad"),AB1228-(AB1228*Tabla135[[#This Row],[Valor del control]]),AND(Tabla135[[#This Row],[No. de Control]]=1,Tabla135[[#This Row],[Desplazamiento en la Matriz]]="Impacto"),D1229,AND(Tabla135[[#This Row],[No. de Control]]&gt;1,Tabla135[[#This Row],[Desplazamiento en la Matriz]]="Impacto"),AB1228),""),"")</f>
        <v/>
      </c>
      <c r="AC1229" s="310" t="str" cm="1">
        <f t="array" ref="AC1229">IFERROR(IF(Tabla135[[#This Row],[Registro diligenciado]]=TRUE,_xlfn.IFS(AND(Tabla135[[#This Row],[No. de Control]]=1,Tabla135[[#This Row],[Desplazamiento en la Matriz]]="Impacto"),E1229-(E1229*Tabla135[[#This Row],[Valor del control]]),AND(Tabla135[[#This Row],[No. de Control]]&gt;1,Tabla135[[#This Row],[Desplazamiento en la Matriz]]="Impacto"),AC1228-(AC1228*Tabla135[[#This Row],[Valor del control]]),AND(Tabla135[[#This Row],[No. de Control]]=1,Tabla135[[#This Row],[Desplazamiento en la Matriz]]="Probabilidad"),E1229,AND(Tabla135[[#This Row],[No. de Control]]&gt;1,Tabla135[[#This Row],[Desplazamiento en la Matriz]]="Probabilidad"),AC1228),""),"")</f>
        <v/>
      </c>
      <c r="AD1229" s="310">
        <f>IFERROR(_xlfn.MINIFS(Tabla135[Probabilidad residual],Tabla135[Id Riesgo],Tabla135[[#This Row],[Id Riesgo]]),"")</f>
        <v>0</v>
      </c>
      <c r="AE1229" s="310">
        <f>IFERROR(_xlfn.MINIFS(Tabla135[Impacto residual],Tabla135[Id Riesgo],Tabla135[[#This Row],[Id Riesgo]]),"")</f>
        <v>0</v>
      </c>
      <c r="AF1229" s="310" t="str" cm="1">
        <f t="array" ref="AF12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29" s="310" t="str" cm="1">
        <f t="array" ref="AG12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29" s="213"/>
      <c r="AJ1229" s="801">
        <f>_xlfn.MINIFS(Tabla135[Probabilidad residual],Tabla135[Id Riesgo],Tabla135[[#This Row],[Id Riesgo]])</f>
        <v>0</v>
      </c>
      <c r="AK1229" s="801">
        <f>_xlfn.MINIFS(Tabla135[Impacto residual],Tabla135[Id Riesgo],Tabla135[[#This Row],[Id Riesgo]])</f>
        <v>0</v>
      </c>
      <c r="AL1229" s="801"/>
      <c r="AM1229" s="801"/>
      <c r="AN1229" s="213"/>
      <c r="AO1229" s="213"/>
      <c r="AP1229" s="213"/>
      <c r="AQ1229" s="213"/>
      <c r="AR1229" s="213"/>
      <c r="AS1229" s="213"/>
      <c r="AT1229" s="213"/>
      <c r="AU1229" s="213"/>
      <c r="AV1229" s="213"/>
      <c r="AW1229" s="213"/>
      <c r="AX1229" s="213"/>
      <c r="AY1229" s="213"/>
    </row>
    <row r="1230" spans="1:51" ht="14.6" x14ac:dyDescent="0.4">
      <c r="A1230" s="783" t="str">
        <f>Tabla135[[#This Row],[Id Riesgo]]</f>
        <v>RC122</v>
      </c>
      <c r="B1230" s="784" t="str">
        <f>Tabla135[[#This Row],[Riesgo]]</f>
        <v/>
      </c>
      <c r="C1230" s="776" t="b">
        <f>Tabla135[[#This Row],[Identificado en paso 1 y 2?]]</f>
        <v>0</v>
      </c>
      <c r="D1230" s="801" t="str">
        <f>_xlfn.XLOOKUP(Tabla135[[#This Row],[Id Riesgo]],Tabla13[Id Riesgo],Tabla13[Probabilidad],"",1)</f>
        <v/>
      </c>
      <c r="E1230" s="801" t="str">
        <f>IF(C1230=TRUE,_xlfn.XLOOKUP(Tabla135[[#This Row],[Id Riesgo]],Tabla13[Id Riesgo],Tabla13[Porcentaje Impacto],"",1),"")</f>
        <v/>
      </c>
      <c r="F1230" s="290" t="str">
        <f t="shared" si="121"/>
        <v>RC122</v>
      </c>
      <c r="G1230" s="414" t="b">
        <f>_xlfn.XLOOKUP(F1230,Tabla13[Id Riesgo],Tabla13[Registro diligenciado],FALSE,1)</f>
        <v>0</v>
      </c>
      <c r="H1230" s="290" t="str">
        <f>IF(G1230,_xlfn.XLOOKUP(F1230,Tabla6[Id Riesgo],Tabla6[DESCRIPCIÓN DEL RIESGO],FALSE,1),"")</f>
        <v/>
      </c>
      <c r="I1230" s="327" t="str">
        <f>_xlfn.XLOOKUP(Tabla135[[#This Row],[Id Riesgo]],Tabla13[Id Riesgo],Tabla13[Probabilidad])</f>
        <v/>
      </c>
      <c r="J1230" s="327" t="str">
        <f>_xlfn.XLOOKUP(Tabla135[[#This Row],[Id Riesgo]],Tabla13[Id Riesgo],Tabla13[Porcentaje Impacto],"",1)</f>
        <v/>
      </c>
      <c r="K1230" s="311">
        <v>9</v>
      </c>
      <c r="L1230" s="314"/>
      <c r="M1230" s="314"/>
      <c r="N1230" s="314"/>
      <c r="O1230" s="295"/>
      <c r="P1230" s="314"/>
      <c r="Q1230" s="328" t="str">
        <f>_xlfn.TEXTJOIN(" ",TRUE,Tabla135[[#This Row],[Actividad - Acción ¿Qué?
Inicia con verbo]],Tabla135[[#This Row],[Complemento
(Observaciones o desviaciones)]])</f>
        <v/>
      </c>
      <c r="R1230" s="295"/>
      <c r="S1230" s="327" t="str">
        <f>_xlfn.XLOOKUP(Tabla135[[#This Row],[Tipo de control]],Tabla7[Tipo de control],Tabla7[Peso],"",1)</f>
        <v/>
      </c>
      <c r="T1230" s="290" t="str">
        <f>_xlfn.XLOOKUP(Tabla135[[#This Row],[Tipo de control]],Tabla7[Tipo de control],Tabla7[Afectación matriz],"",1)</f>
        <v/>
      </c>
      <c r="U1230" s="295"/>
      <c r="V1230" s="327" t="str">
        <f>_xlfn.XLOOKUP(Tabla135[[#This Row],[Implementación]],Tabla11[Implementación],Tabla11[Peso],"",1)</f>
        <v/>
      </c>
      <c r="W1230" s="295"/>
      <c r="X1230" s="295"/>
      <c r="Y1230" s="295"/>
      <c r="Z1230" s="295"/>
      <c r="AA1230" s="310" t="str">
        <f>IFERROR(Tabla135[[#This Row],[Peso del control]]+Tabla135[[#This Row],[Peso de la implementación]],"")</f>
        <v/>
      </c>
      <c r="AB1230" s="310" t="str" cm="1">
        <f t="array" ref="AB1230">IFERROR(IF(Tabla135[[#This Row],[Registro diligenciado]]=TRUE,_xlfn.IFS(AND(Tabla135[[#This Row],[No. de Control]]=1,Tabla135[[#This Row],[Desplazamiento en la Matriz]]="Probabilidad"),D1230-(D1230*Tabla135[[#This Row],[Valor del control]]),AND(Tabla135[[#This Row],[No. de Control]]&gt;1,Tabla135[[#This Row],[Desplazamiento en la Matriz]]="Probabilidad"),AB1229-(AB1229*Tabla135[[#This Row],[Valor del control]]),AND(Tabla135[[#This Row],[No. de Control]]=1,Tabla135[[#This Row],[Desplazamiento en la Matriz]]="Impacto"),D1230,AND(Tabla135[[#This Row],[No. de Control]]&gt;1,Tabla135[[#This Row],[Desplazamiento en la Matriz]]="Impacto"),AB1229),""),"")</f>
        <v/>
      </c>
      <c r="AC1230" s="310" t="str" cm="1">
        <f t="array" ref="AC1230">IFERROR(IF(Tabla135[[#This Row],[Registro diligenciado]]=TRUE,_xlfn.IFS(AND(Tabla135[[#This Row],[No. de Control]]=1,Tabla135[[#This Row],[Desplazamiento en la Matriz]]="Impacto"),E1230-(E1230*Tabla135[[#This Row],[Valor del control]]),AND(Tabla135[[#This Row],[No. de Control]]&gt;1,Tabla135[[#This Row],[Desplazamiento en la Matriz]]="Impacto"),AC1229-(AC1229*Tabla135[[#This Row],[Valor del control]]),AND(Tabla135[[#This Row],[No. de Control]]=1,Tabla135[[#This Row],[Desplazamiento en la Matriz]]="Probabilidad"),E1230,AND(Tabla135[[#This Row],[No. de Control]]&gt;1,Tabla135[[#This Row],[Desplazamiento en la Matriz]]="Probabilidad"),AC1229),""),"")</f>
        <v/>
      </c>
      <c r="AD1230" s="310">
        <f>IFERROR(_xlfn.MINIFS(Tabla135[Probabilidad residual],Tabla135[Id Riesgo],Tabla135[[#This Row],[Id Riesgo]]),"")</f>
        <v>0</v>
      </c>
      <c r="AE1230" s="310">
        <f>IFERROR(_xlfn.MINIFS(Tabla135[Impacto residual],Tabla135[Id Riesgo],Tabla135[[#This Row],[Id Riesgo]]),"")</f>
        <v>0</v>
      </c>
      <c r="AF1230" s="310" t="str" cm="1">
        <f t="array" ref="AF12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0" s="310" t="str" cm="1">
        <f t="array" ref="AG12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0" s="213"/>
      <c r="AJ1230" s="801">
        <f>_xlfn.MINIFS(Tabla135[Probabilidad residual],Tabla135[Id Riesgo],Tabla135[[#This Row],[Id Riesgo]])</f>
        <v>0</v>
      </c>
      <c r="AK1230" s="801">
        <f>_xlfn.MINIFS(Tabla135[Impacto residual],Tabla135[Id Riesgo],Tabla135[[#This Row],[Id Riesgo]])</f>
        <v>0</v>
      </c>
      <c r="AL1230" s="801"/>
      <c r="AM1230" s="801"/>
      <c r="AN1230" s="213"/>
      <c r="AO1230" s="213"/>
      <c r="AP1230" s="213"/>
      <c r="AQ1230" s="213"/>
      <c r="AR1230" s="213"/>
      <c r="AS1230" s="213"/>
      <c r="AT1230" s="213"/>
      <c r="AU1230" s="213"/>
      <c r="AV1230" s="213"/>
      <c r="AW1230" s="213"/>
      <c r="AX1230" s="213"/>
      <c r="AY1230" s="213"/>
    </row>
    <row r="1231" spans="1:51" ht="14.6" x14ac:dyDescent="0.4">
      <c r="A1231" s="783" t="str">
        <f>Tabla135[[#This Row],[Id Riesgo]]</f>
        <v>RC122</v>
      </c>
      <c r="B1231" s="784" t="str">
        <f>Tabla135[[#This Row],[Riesgo]]</f>
        <v/>
      </c>
      <c r="C1231" s="776" t="b">
        <f>Tabla135[[#This Row],[Identificado en paso 1 y 2?]]</f>
        <v>0</v>
      </c>
      <c r="D1231" s="801" t="str">
        <f>_xlfn.XLOOKUP(Tabla135[[#This Row],[Id Riesgo]],Tabla13[Id Riesgo],Tabla13[Probabilidad],"",1)</f>
        <v/>
      </c>
      <c r="E1231" s="801" t="str">
        <f>IF(C1231=TRUE,_xlfn.XLOOKUP(Tabla135[[#This Row],[Id Riesgo]],Tabla13[Id Riesgo],Tabla13[Porcentaje Impacto],"",1),"")</f>
        <v/>
      </c>
      <c r="F1231" s="290" t="str">
        <f t="shared" si="121"/>
        <v>RC122</v>
      </c>
      <c r="G1231" s="414" t="b">
        <f>_xlfn.XLOOKUP(F1231,Tabla13[Id Riesgo],Tabla13[Registro diligenciado],FALSE,1)</f>
        <v>0</v>
      </c>
      <c r="H1231" s="290" t="str">
        <f>IF(G1231,_xlfn.XLOOKUP(F1231,Tabla6[Id Riesgo],Tabla6[DESCRIPCIÓN DEL RIESGO],FALSE,1),"")</f>
        <v/>
      </c>
      <c r="I1231" s="327" t="str">
        <f>_xlfn.XLOOKUP(Tabla135[[#This Row],[Id Riesgo]],Tabla13[Id Riesgo],Tabla13[Probabilidad])</f>
        <v/>
      </c>
      <c r="J1231" s="327" t="str">
        <f>_xlfn.XLOOKUP(Tabla135[[#This Row],[Id Riesgo]],Tabla13[Id Riesgo],Tabla13[Porcentaje Impacto],"",1)</f>
        <v/>
      </c>
      <c r="K1231" s="311">
        <v>10</v>
      </c>
      <c r="L1231" s="314"/>
      <c r="M1231" s="314"/>
      <c r="N1231" s="314"/>
      <c r="O1231" s="295"/>
      <c r="P1231" s="314"/>
      <c r="Q1231" s="328" t="str">
        <f>_xlfn.TEXTJOIN(" ",TRUE,Tabla135[[#This Row],[Actividad - Acción ¿Qué?
Inicia con verbo]],Tabla135[[#This Row],[Complemento
(Observaciones o desviaciones)]])</f>
        <v/>
      </c>
      <c r="R1231" s="295"/>
      <c r="S1231" s="327" t="str">
        <f>_xlfn.XLOOKUP(Tabla135[[#This Row],[Tipo de control]],Tabla7[Tipo de control],Tabla7[Peso],"",1)</f>
        <v/>
      </c>
      <c r="T1231" s="290" t="str">
        <f>_xlfn.XLOOKUP(Tabla135[[#This Row],[Tipo de control]],Tabla7[Tipo de control],Tabla7[Afectación matriz],"",1)</f>
        <v/>
      </c>
      <c r="U1231" s="295"/>
      <c r="V1231" s="327" t="str">
        <f>_xlfn.XLOOKUP(Tabla135[[#This Row],[Implementación]],Tabla11[Implementación],Tabla11[Peso],"",1)</f>
        <v/>
      </c>
      <c r="W1231" s="295"/>
      <c r="X1231" s="295"/>
      <c r="Y1231" s="295"/>
      <c r="Z1231" s="295"/>
      <c r="AA1231" s="310" t="str">
        <f>IFERROR(Tabla135[[#This Row],[Peso del control]]+Tabla135[[#This Row],[Peso de la implementación]],"")</f>
        <v/>
      </c>
      <c r="AB1231" s="310" t="str" cm="1">
        <f t="array" ref="AB1231">IFERROR(IF(Tabla135[[#This Row],[Registro diligenciado]]=TRUE,_xlfn.IFS(AND(Tabla135[[#This Row],[No. de Control]]=1,Tabla135[[#This Row],[Desplazamiento en la Matriz]]="Probabilidad"),D1231-(D1231*Tabla135[[#This Row],[Valor del control]]),AND(Tabla135[[#This Row],[No. de Control]]&gt;1,Tabla135[[#This Row],[Desplazamiento en la Matriz]]="Probabilidad"),AB1230-(AB1230*Tabla135[[#This Row],[Valor del control]]),AND(Tabla135[[#This Row],[No. de Control]]=1,Tabla135[[#This Row],[Desplazamiento en la Matriz]]="Impacto"),D1231,AND(Tabla135[[#This Row],[No. de Control]]&gt;1,Tabla135[[#This Row],[Desplazamiento en la Matriz]]="Impacto"),AB1230),""),"")</f>
        <v/>
      </c>
      <c r="AC1231" s="310" t="str" cm="1">
        <f t="array" ref="AC1231">IFERROR(IF(Tabla135[[#This Row],[Registro diligenciado]]=TRUE,_xlfn.IFS(AND(Tabla135[[#This Row],[No. de Control]]=1,Tabla135[[#This Row],[Desplazamiento en la Matriz]]="Impacto"),E1231-(E1231*Tabla135[[#This Row],[Valor del control]]),AND(Tabla135[[#This Row],[No. de Control]]&gt;1,Tabla135[[#This Row],[Desplazamiento en la Matriz]]="Impacto"),AC1230-(AC1230*Tabla135[[#This Row],[Valor del control]]),AND(Tabla135[[#This Row],[No. de Control]]=1,Tabla135[[#This Row],[Desplazamiento en la Matriz]]="Probabilidad"),E1231,AND(Tabla135[[#This Row],[No. de Control]]&gt;1,Tabla135[[#This Row],[Desplazamiento en la Matriz]]="Probabilidad"),AC1230),""),"")</f>
        <v/>
      </c>
      <c r="AD1231" s="310">
        <f>IFERROR(_xlfn.MINIFS(Tabla135[Probabilidad residual],Tabla135[Id Riesgo],Tabla135[[#This Row],[Id Riesgo]]),"")</f>
        <v>0</v>
      </c>
      <c r="AE1231" s="310">
        <f>IFERROR(_xlfn.MINIFS(Tabla135[Impacto residual],Tabla135[Id Riesgo],Tabla135[[#This Row],[Id Riesgo]]),"")</f>
        <v>0</v>
      </c>
      <c r="AF1231" s="310" t="str" cm="1">
        <f t="array" ref="AF12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1" s="310" t="str" cm="1">
        <f t="array" ref="AG12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1" s="213"/>
      <c r="AJ1231" s="801">
        <f>_xlfn.MINIFS(Tabla135[Probabilidad residual],Tabla135[Id Riesgo],Tabla135[[#This Row],[Id Riesgo]])</f>
        <v>0</v>
      </c>
      <c r="AK1231" s="801">
        <f>_xlfn.MINIFS(Tabla135[Impacto residual],Tabla135[Id Riesgo],Tabla135[[#This Row],[Id Riesgo]])</f>
        <v>0</v>
      </c>
      <c r="AL1231" s="801"/>
      <c r="AM1231" s="801"/>
      <c r="AN1231" s="213"/>
      <c r="AO1231" s="213"/>
      <c r="AP1231" s="213"/>
      <c r="AQ1231" s="213"/>
      <c r="AR1231" s="213"/>
      <c r="AS1231" s="213"/>
      <c r="AT1231" s="213"/>
      <c r="AU1231" s="213"/>
      <c r="AV1231" s="213"/>
      <c r="AW1231" s="213"/>
      <c r="AX1231" s="213"/>
      <c r="AY1231" s="213"/>
    </row>
    <row r="1232" spans="1:51" ht="14.6" x14ac:dyDescent="0.4">
      <c r="A1232" s="783" t="str">
        <f>Tabla135[[#This Row],[Id Riesgo]]</f>
        <v>RC123</v>
      </c>
      <c r="B1232" s="784" t="str">
        <f>Tabla135[[#This Row],[Riesgo]]</f>
        <v/>
      </c>
      <c r="C1232" s="776" t="b">
        <f>Tabla135[[#This Row],[Identificado en paso 1 y 2?]]</f>
        <v>0</v>
      </c>
      <c r="D1232" s="801" t="str">
        <f>_xlfn.XLOOKUP(Tabla135[[#This Row],[Id Riesgo]],Tabla13[Id Riesgo],Tabla13[Probabilidad],"",1)</f>
        <v/>
      </c>
      <c r="E1232" s="801" t="str">
        <f>IF(C1232=TRUE,_xlfn.XLOOKUP(Tabla135[[#This Row],[Id Riesgo]],Tabla13[Id Riesgo],Tabla13[Porcentaje Impacto],"",1),"")</f>
        <v/>
      </c>
      <c r="F1232" s="290" t="s">
        <v>714</v>
      </c>
      <c r="G1232" s="414" t="b">
        <f>_xlfn.XLOOKUP(F1232,Tabla13[Id Riesgo],Tabla13[Registro diligenciado],FALSE,1)</f>
        <v>0</v>
      </c>
      <c r="H1232" s="290" t="str">
        <f>IF(G1232,_xlfn.XLOOKUP(F1232,Tabla6[Id Riesgo],Tabla6[DESCRIPCIÓN DEL RIESGO],FALSE,1),"")</f>
        <v/>
      </c>
      <c r="I1232" s="327" t="str">
        <f>_xlfn.XLOOKUP(Tabla135[[#This Row],[Id Riesgo]],Tabla13[Id Riesgo],Tabla13[Probabilidad])</f>
        <v/>
      </c>
      <c r="J1232" s="327" t="str">
        <f>_xlfn.XLOOKUP(Tabla135[[#This Row],[Id Riesgo]],Tabla13[Id Riesgo],Tabla13[Porcentaje Impacto],"",1)</f>
        <v/>
      </c>
      <c r="K1232" s="311">
        <v>1</v>
      </c>
      <c r="L1232" s="314"/>
      <c r="M1232" s="314"/>
      <c r="N1232" s="314"/>
      <c r="O1232" s="295"/>
      <c r="P1232" s="314"/>
      <c r="Q1232" s="328" t="str">
        <f>_xlfn.TEXTJOIN(" ",TRUE,Tabla135[[#This Row],[Actividad - Acción ¿Qué?
Inicia con verbo]],Tabla135[[#This Row],[Complemento
(Observaciones o desviaciones)]])</f>
        <v/>
      </c>
      <c r="R1232" s="295"/>
      <c r="S1232" s="327" t="str">
        <f>_xlfn.XLOOKUP(Tabla135[[#This Row],[Tipo de control]],Tabla7[Tipo de control],Tabla7[Peso],"",1)</f>
        <v/>
      </c>
      <c r="T1232" s="290" t="str">
        <f>_xlfn.XLOOKUP(Tabla135[[#This Row],[Tipo de control]],Tabla7[Tipo de control],Tabla7[Afectación matriz],"",1)</f>
        <v/>
      </c>
      <c r="U1232" s="295"/>
      <c r="V1232" s="327" t="str">
        <f>_xlfn.XLOOKUP(Tabla135[[#This Row],[Implementación]],Tabla11[Implementación],Tabla11[Peso],"",1)</f>
        <v/>
      </c>
      <c r="W1232" s="295"/>
      <c r="X1232" s="295"/>
      <c r="Y1232" s="295"/>
      <c r="Z1232" s="295"/>
      <c r="AA1232" s="310" t="str">
        <f>IFERROR(Tabla135[[#This Row],[Peso del control]]+Tabla135[[#This Row],[Peso de la implementación]],"")</f>
        <v/>
      </c>
      <c r="AB1232" s="310" t="str" cm="1">
        <f t="array" ref="AB1232">IFERROR(IF(Tabla135[[#This Row],[Registro diligenciado]]=TRUE,_xlfn.IFS(AND(Tabla135[[#This Row],[No. de Control]]=1,Tabla135[[#This Row],[Desplazamiento en la Matriz]]="Probabilidad"),D1232-(D1232*Tabla135[[#This Row],[Valor del control]]),AND(Tabla135[[#This Row],[No. de Control]]&gt;1,Tabla135[[#This Row],[Desplazamiento en la Matriz]]="Probabilidad"),AB1231-(AB1231*Tabla135[[#This Row],[Valor del control]]),AND(Tabla135[[#This Row],[No. de Control]]=1,Tabla135[[#This Row],[Desplazamiento en la Matriz]]="Impacto"),D1232,AND(Tabla135[[#This Row],[No. de Control]]&gt;1,Tabla135[[#This Row],[Desplazamiento en la Matriz]]="Impacto"),AB1231),""),"")</f>
        <v/>
      </c>
      <c r="AC1232" s="310" t="str" cm="1">
        <f t="array" ref="AC1232">IFERROR(IF(Tabla135[[#This Row],[Registro diligenciado]]=TRUE,_xlfn.IFS(AND(Tabla135[[#This Row],[No. de Control]]=1,Tabla135[[#This Row],[Desplazamiento en la Matriz]]="Impacto"),E1232-(E1232*Tabla135[[#This Row],[Valor del control]]),AND(Tabla135[[#This Row],[No. de Control]]&gt;1,Tabla135[[#This Row],[Desplazamiento en la Matriz]]="Impacto"),AC1231-(AC1231*Tabla135[[#This Row],[Valor del control]]),AND(Tabla135[[#This Row],[No. de Control]]=1,Tabla135[[#This Row],[Desplazamiento en la Matriz]]="Probabilidad"),E1232,AND(Tabla135[[#This Row],[No. de Control]]&gt;1,Tabla135[[#This Row],[Desplazamiento en la Matriz]]="Probabilidad"),AC1231),""),"")</f>
        <v/>
      </c>
      <c r="AD1232" s="310">
        <f>IFERROR(_xlfn.MINIFS(Tabla135[Probabilidad residual],Tabla135[Id Riesgo],Tabla135[[#This Row],[Id Riesgo]]),"")</f>
        <v>0</v>
      </c>
      <c r="AE1232" s="310">
        <f>IFERROR(_xlfn.MINIFS(Tabla135[Impacto residual],Tabla135[Id Riesgo],Tabla135[[#This Row],[Id Riesgo]]),"")</f>
        <v>0</v>
      </c>
      <c r="AF1232" s="310" t="str" cm="1">
        <f t="array" ref="AF12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2" s="310" t="str" cm="1">
        <f t="array" ref="AG12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2" s="213"/>
      <c r="AJ1232" s="801">
        <f>_xlfn.MINIFS(Tabla135[Probabilidad residual],Tabla135[Id Riesgo],Tabla135[[#This Row],[Id Riesgo]])</f>
        <v>0</v>
      </c>
      <c r="AK1232" s="801">
        <f>_xlfn.MINIFS(Tabla135[Impacto residual],Tabla135[Id Riesgo],Tabla135[[#This Row],[Id Riesgo]])</f>
        <v>0</v>
      </c>
      <c r="AL1232" s="801" t="str" cm="1">
        <f t="array" ref="AL1232">IFERROR(_xlfn.IFS(AND(AJ1232&gt;=CONFIGURACIÓN!$BF$6,AJ1232&lt;=CONFIGURACIÓN!$BG$6),CONFIGURACIÓN!$BE$6,AND(AJ1232&gt;=CONFIGURACIÓN!$BF$7,AJ1232&lt;=CONFIGURACIÓN!$BG$7),CONFIGURACIÓN!$BE$7,AND(AJ1232&gt;=CONFIGURACIÓN!$BF$8,AJ1232&lt;=CONFIGURACIÓN!$BG$8),CONFIGURACIÓN!$BE$8,AND(AJ1232&gt;=CONFIGURACIÓN!$BF$9,AJ1232&lt;=CONFIGURACIÓN!$BG$9),CONFIGURACIÓN!$BE$9,AND(AJ1232&gt;=CONFIGURACIÓN!$BF$10,AJ1232&lt;=CONFIGURACIÓN!$BG$10),CONFIGURACIÓN!$BE$10),"")</f>
        <v/>
      </c>
      <c r="AM1232" s="801" t="str" cm="1">
        <f t="array" ref="AM1232">IFERROR(_xlfn.IFS(AND(AK1232&gt;=CONFIGURACIÓN!$BJ$6,AK1232&lt;=CONFIGURACIÓN!$BK$6),CONFIGURACIÓN!$BI$6,AND(AK1232&gt;=CONFIGURACIÓN!$BJ$7,AK1232&lt;=CONFIGURACIÓN!$BK$7),CONFIGURACIÓN!$BI$7,AND(AK1232&gt;=CONFIGURACIÓN!$BJ$8,AK1232&lt;=CONFIGURACIÓN!$BK$8),CONFIGURACIÓN!$BI$8,AND(AK1232&gt;=CONFIGURACIÓN!$BJ$9,AK1232&lt;=CONFIGURACIÓN!$BK$9),CONFIGURACIÓN!$BI$9,AND(AK1232&gt;=CONFIGURACIÓN!$BJ$10,AK1232&lt;=CONFIGURACIÓN!$BK$10),CONFIGURACIÓN!$BI$10),"")</f>
        <v/>
      </c>
      <c r="AN1232" s="213"/>
      <c r="AO1232" s="213"/>
      <c r="AP1232" s="213"/>
      <c r="AQ1232" s="213"/>
      <c r="AR1232" s="213"/>
      <c r="AS1232" s="213"/>
      <c r="AT1232" s="213"/>
      <c r="AU1232" s="213"/>
      <c r="AV1232" s="213"/>
      <c r="AW1232" s="213"/>
      <c r="AX1232" s="213"/>
      <c r="AY1232" s="213"/>
    </row>
    <row r="1233" spans="1:51" ht="14.6" x14ac:dyDescent="0.4">
      <c r="A1233" s="783" t="str">
        <f>Tabla135[[#This Row],[Id Riesgo]]</f>
        <v>RC123</v>
      </c>
      <c r="B1233" s="784" t="str">
        <f>Tabla135[[#This Row],[Riesgo]]</f>
        <v/>
      </c>
      <c r="C1233" s="776" t="b">
        <f>Tabla135[[#This Row],[Identificado en paso 1 y 2?]]</f>
        <v>0</v>
      </c>
      <c r="D1233" s="801" t="str">
        <f>_xlfn.XLOOKUP(Tabla135[[#This Row],[Id Riesgo]],Tabla13[Id Riesgo],Tabla13[Probabilidad],"",1)</f>
        <v/>
      </c>
      <c r="E1233" s="801" t="str">
        <f>IF(C1233=TRUE,_xlfn.XLOOKUP(Tabla135[[#This Row],[Id Riesgo]],Tabla13[Id Riesgo],Tabla13[Porcentaje Impacto],"",1),"")</f>
        <v/>
      </c>
      <c r="F1233" s="290" t="str">
        <f t="shared" ref="F1233:F1241" si="122">F1232</f>
        <v>RC123</v>
      </c>
      <c r="G1233" s="414" t="b">
        <f>_xlfn.XLOOKUP(F1233,Tabla13[Id Riesgo],Tabla13[Registro diligenciado],FALSE,1)</f>
        <v>0</v>
      </c>
      <c r="H1233" s="290" t="str">
        <f>IF(G1233,_xlfn.XLOOKUP(F1233,Tabla6[Id Riesgo],Tabla6[DESCRIPCIÓN DEL RIESGO],FALSE,1),"")</f>
        <v/>
      </c>
      <c r="I1233" s="327" t="str">
        <f>_xlfn.XLOOKUP(Tabla135[[#This Row],[Id Riesgo]],Tabla13[Id Riesgo],Tabla13[Probabilidad])</f>
        <v/>
      </c>
      <c r="J1233" s="327" t="str">
        <f>_xlfn.XLOOKUP(Tabla135[[#This Row],[Id Riesgo]],Tabla13[Id Riesgo],Tabla13[Porcentaje Impacto],"",1)</f>
        <v/>
      </c>
      <c r="K1233" s="311">
        <v>2</v>
      </c>
      <c r="L1233" s="314"/>
      <c r="M1233" s="314"/>
      <c r="N1233" s="314"/>
      <c r="O1233" s="295"/>
      <c r="P1233" s="314"/>
      <c r="Q1233" s="328" t="str">
        <f>_xlfn.TEXTJOIN(" ",TRUE,Tabla135[[#This Row],[Actividad - Acción ¿Qué?
Inicia con verbo]],Tabla135[[#This Row],[Complemento
(Observaciones o desviaciones)]])</f>
        <v/>
      </c>
      <c r="R1233" s="295"/>
      <c r="S1233" s="327" t="str">
        <f>_xlfn.XLOOKUP(Tabla135[[#This Row],[Tipo de control]],Tabla7[Tipo de control],Tabla7[Peso],"",1)</f>
        <v/>
      </c>
      <c r="T1233" s="290" t="str">
        <f>_xlfn.XLOOKUP(Tabla135[[#This Row],[Tipo de control]],Tabla7[Tipo de control],Tabla7[Afectación matriz],"",1)</f>
        <v/>
      </c>
      <c r="U1233" s="295"/>
      <c r="V1233" s="327" t="str">
        <f>_xlfn.XLOOKUP(Tabla135[[#This Row],[Implementación]],Tabla11[Implementación],Tabla11[Peso],"",1)</f>
        <v/>
      </c>
      <c r="W1233" s="295"/>
      <c r="X1233" s="295"/>
      <c r="Y1233" s="295"/>
      <c r="Z1233" s="295"/>
      <c r="AA1233" s="310" t="str">
        <f>IFERROR(Tabla135[[#This Row],[Peso del control]]+Tabla135[[#This Row],[Peso de la implementación]],"")</f>
        <v/>
      </c>
      <c r="AB1233" s="310" t="str" cm="1">
        <f t="array" ref="AB1233">IFERROR(IF(Tabla135[[#This Row],[Registro diligenciado]]=TRUE,_xlfn.IFS(AND(Tabla135[[#This Row],[No. de Control]]=1,Tabla135[[#This Row],[Desplazamiento en la Matriz]]="Probabilidad"),D1233-(D1233*Tabla135[[#This Row],[Valor del control]]),AND(Tabla135[[#This Row],[No. de Control]]&gt;1,Tabla135[[#This Row],[Desplazamiento en la Matriz]]="Probabilidad"),AB1232-(AB1232*Tabla135[[#This Row],[Valor del control]]),AND(Tabla135[[#This Row],[No. de Control]]=1,Tabla135[[#This Row],[Desplazamiento en la Matriz]]="Impacto"),D1233,AND(Tabla135[[#This Row],[No. de Control]]&gt;1,Tabla135[[#This Row],[Desplazamiento en la Matriz]]="Impacto"),AB1232),""),"")</f>
        <v/>
      </c>
      <c r="AC1233" s="310" t="str" cm="1">
        <f t="array" ref="AC1233">IFERROR(IF(Tabla135[[#This Row],[Registro diligenciado]]=TRUE,_xlfn.IFS(AND(Tabla135[[#This Row],[No. de Control]]=1,Tabla135[[#This Row],[Desplazamiento en la Matriz]]="Impacto"),E1233-(E1233*Tabla135[[#This Row],[Valor del control]]),AND(Tabla135[[#This Row],[No. de Control]]&gt;1,Tabla135[[#This Row],[Desplazamiento en la Matriz]]="Impacto"),AC1232-(AC1232*Tabla135[[#This Row],[Valor del control]]),AND(Tabla135[[#This Row],[No. de Control]]=1,Tabla135[[#This Row],[Desplazamiento en la Matriz]]="Probabilidad"),E1233,AND(Tabla135[[#This Row],[No. de Control]]&gt;1,Tabla135[[#This Row],[Desplazamiento en la Matriz]]="Probabilidad"),AC1232),""),"")</f>
        <v/>
      </c>
      <c r="AD1233" s="310">
        <f>IFERROR(_xlfn.MINIFS(Tabla135[Probabilidad residual],Tabla135[Id Riesgo],Tabla135[[#This Row],[Id Riesgo]]),"")</f>
        <v>0</v>
      </c>
      <c r="AE1233" s="310">
        <f>IFERROR(_xlfn.MINIFS(Tabla135[Impacto residual],Tabla135[Id Riesgo],Tabla135[[#This Row],[Id Riesgo]]),"")</f>
        <v>0</v>
      </c>
      <c r="AF1233" s="310" t="str" cm="1">
        <f t="array" ref="AF12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3" s="310" t="str" cm="1">
        <f t="array" ref="AG12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3" s="213"/>
      <c r="AJ1233" s="801">
        <f>_xlfn.MINIFS(Tabla135[Probabilidad residual],Tabla135[Id Riesgo],Tabla135[[#This Row],[Id Riesgo]])</f>
        <v>0</v>
      </c>
      <c r="AK1233" s="801">
        <f>_xlfn.MINIFS(Tabla135[Impacto residual],Tabla135[Id Riesgo],Tabla135[[#This Row],[Id Riesgo]])</f>
        <v>0</v>
      </c>
      <c r="AL1233" s="801"/>
      <c r="AM1233" s="801"/>
      <c r="AN1233" s="213"/>
      <c r="AO1233" s="213"/>
      <c r="AP1233" s="213"/>
      <c r="AQ1233" s="213"/>
      <c r="AR1233" s="213"/>
      <c r="AS1233" s="213"/>
      <c r="AT1233" s="213"/>
      <c r="AU1233" s="213"/>
      <c r="AV1233" s="213"/>
      <c r="AW1233" s="213"/>
      <c r="AX1233" s="213"/>
      <c r="AY1233" s="213"/>
    </row>
    <row r="1234" spans="1:51" ht="14.6" x14ac:dyDescent="0.4">
      <c r="A1234" s="783" t="str">
        <f>Tabla135[[#This Row],[Id Riesgo]]</f>
        <v>RC123</v>
      </c>
      <c r="B1234" s="784" t="str">
        <f>Tabla135[[#This Row],[Riesgo]]</f>
        <v/>
      </c>
      <c r="C1234" s="776" t="b">
        <f>Tabla135[[#This Row],[Identificado en paso 1 y 2?]]</f>
        <v>0</v>
      </c>
      <c r="D1234" s="801" t="str">
        <f>_xlfn.XLOOKUP(Tabla135[[#This Row],[Id Riesgo]],Tabla13[Id Riesgo],Tabla13[Probabilidad],"",1)</f>
        <v/>
      </c>
      <c r="E1234" s="801" t="str">
        <f>IF(C1234=TRUE,_xlfn.XLOOKUP(Tabla135[[#This Row],[Id Riesgo]],Tabla13[Id Riesgo],Tabla13[Porcentaje Impacto],"",1),"")</f>
        <v/>
      </c>
      <c r="F1234" s="290" t="str">
        <f t="shared" si="122"/>
        <v>RC123</v>
      </c>
      <c r="G1234" s="414" t="b">
        <f>_xlfn.XLOOKUP(F1234,Tabla13[Id Riesgo],Tabla13[Registro diligenciado],FALSE,1)</f>
        <v>0</v>
      </c>
      <c r="H1234" s="290" t="str">
        <f>IF(G1234,_xlfn.XLOOKUP(F1234,Tabla6[Id Riesgo],Tabla6[DESCRIPCIÓN DEL RIESGO],FALSE,1),"")</f>
        <v/>
      </c>
      <c r="I1234" s="327" t="str">
        <f>_xlfn.XLOOKUP(Tabla135[[#This Row],[Id Riesgo]],Tabla13[Id Riesgo],Tabla13[Probabilidad])</f>
        <v/>
      </c>
      <c r="J1234" s="327" t="str">
        <f>_xlfn.XLOOKUP(Tabla135[[#This Row],[Id Riesgo]],Tabla13[Id Riesgo],Tabla13[Porcentaje Impacto],"",1)</f>
        <v/>
      </c>
      <c r="K1234" s="311">
        <v>3</v>
      </c>
      <c r="L1234" s="314"/>
      <c r="M1234" s="314"/>
      <c r="N1234" s="314"/>
      <c r="O1234" s="295"/>
      <c r="P1234" s="314"/>
      <c r="Q1234" s="328" t="str">
        <f>_xlfn.TEXTJOIN(" ",TRUE,Tabla135[[#This Row],[Actividad - Acción ¿Qué?
Inicia con verbo]],Tabla135[[#This Row],[Complemento
(Observaciones o desviaciones)]])</f>
        <v/>
      </c>
      <c r="R1234" s="295"/>
      <c r="S1234" s="327" t="str">
        <f>_xlfn.XLOOKUP(Tabla135[[#This Row],[Tipo de control]],Tabla7[Tipo de control],Tabla7[Peso],"",1)</f>
        <v/>
      </c>
      <c r="T1234" s="290" t="str">
        <f>_xlfn.XLOOKUP(Tabla135[[#This Row],[Tipo de control]],Tabla7[Tipo de control],Tabla7[Afectación matriz],"",1)</f>
        <v/>
      </c>
      <c r="U1234" s="295"/>
      <c r="V1234" s="327" t="str">
        <f>_xlfn.XLOOKUP(Tabla135[[#This Row],[Implementación]],Tabla11[Implementación],Tabla11[Peso],"",1)</f>
        <v/>
      </c>
      <c r="W1234" s="295"/>
      <c r="X1234" s="295"/>
      <c r="Y1234" s="295"/>
      <c r="Z1234" s="295"/>
      <c r="AA1234" s="310" t="str">
        <f>IFERROR(Tabla135[[#This Row],[Peso del control]]+Tabla135[[#This Row],[Peso de la implementación]],"")</f>
        <v/>
      </c>
      <c r="AB1234" s="310" t="str" cm="1">
        <f t="array" ref="AB1234">IFERROR(IF(Tabla135[[#This Row],[Registro diligenciado]]=TRUE,_xlfn.IFS(AND(Tabla135[[#This Row],[No. de Control]]=1,Tabla135[[#This Row],[Desplazamiento en la Matriz]]="Probabilidad"),D1234-(D1234*Tabla135[[#This Row],[Valor del control]]),AND(Tabla135[[#This Row],[No. de Control]]&gt;1,Tabla135[[#This Row],[Desplazamiento en la Matriz]]="Probabilidad"),AB1233-(AB1233*Tabla135[[#This Row],[Valor del control]]),AND(Tabla135[[#This Row],[No. de Control]]=1,Tabla135[[#This Row],[Desplazamiento en la Matriz]]="Impacto"),D1234,AND(Tabla135[[#This Row],[No. de Control]]&gt;1,Tabla135[[#This Row],[Desplazamiento en la Matriz]]="Impacto"),AB1233),""),"")</f>
        <v/>
      </c>
      <c r="AC1234" s="310" t="str" cm="1">
        <f t="array" ref="AC1234">IFERROR(IF(Tabla135[[#This Row],[Registro diligenciado]]=TRUE,_xlfn.IFS(AND(Tabla135[[#This Row],[No. de Control]]=1,Tabla135[[#This Row],[Desplazamiento en la Matriz]]="Impacto"),E1234-(E1234*Tabla135[[#This Row],[Valor del control]]),AND(Tabla135[[#This Row],[No. de Control]]&gt;1,Tabla135[[#This Row],[Desplazamiento en la Matriz]]="Impacto"),AC1233-(AC1233*Tabla135[[#This Row],[Valor del control]]),AND(Tabla135[[#This Row],[No. de Control]]=1,Tabla135[[#This Row],[Desplazamiento en la Matriz]]="Probabilidad"),E1234,AND(Tabla135[[#This Row],[No. de Control]]&gt;1,Tabla135[[#This Row],[Desplazamiento en la Matriz]]="Probabilidad"),AC1233),""),"")</f>
        <v/>
      </c>
      <c r="AD1234" s="310">
        <f>IFERROR(_xlfn.MINIFS(Tabla135[Probabilidad residual],Tabla135[Id Riesgo],Tabla135[[#This Row],[Id Riesgo]]),"")</f>
        <v>0</v>
      </c>
      <c r="AE1234" s="310">
        <f>IFERROR(_xlfn.MINIFS(Tabla135[Impacto residual],Tabla135[Id Riesgo],Tabla135[[#This Row],[Id Riesgo]]),"")</f>
        <v>0</v>
      </c>
      <c r="AF1234" s="310" t="str" cm="1">
        <f t="array" ref="AF12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4" s="310" t="str" cm="1">
        <f t="array" ref="AG12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4" s="213"/>
      <c r="AJ1234" s="801">
        <f>_xlfn.MINIFS(Tabla135[Probabilidad residual],Tabla135[Id Riesgo],Tabla135[[#This Row],[Id Riesgo]])</f>
        <v>0</v>
      </c>
      <c r="AK1234" s="801">
        <f>_xlfn.MINIFS(Tabla135[Impacto residual],Tabla135[Id Riesgo],Tabla135[[#This Row],[Id Riesgo]])</f>
        <v>0</v>
      </c>
      <c r="AL1234" s="801"/>
      <c r="AM1234" s="801"/>
      <c r="AN1234" s="213"/>
      <c r="AO1234" s="213"/>
      <c r="AP1234" s="213"/>
      <c r="AQ1234" s="213"/>
      <c r="AR1234" s="213"/>
      <c r="AS1234" s="213"/>
      <c r="AT1234" s="213"/>
      <c r="AU1234" s="213"/>
      <c r="AV1234" s="213"/>
      <c r="AW1234" s="213"/>
      <c r="AX1234" s="213"/>
      <c r="AY1234" s="213"/>
    </row>
    <row r="1235" spans="1:51" ht="14.6" x14ac:dyDescent="0.4">
      <c r="A1235" s="783" t="str">
        <f>Tabla135[[#This Row],[Id Riesgo]]</f>
        <v>RC123</v>
      </c>
      <c r="B1235" s="784" t="str">
        <f>Tabla135[[#This Row],[Riesgo]]</f>
        <v/>
      </c>
      <c r="C1235" s="776" t="b">
        <f>Tabla135[[#This Row],[Identificado en paso 1 y 2?]]</f>
        <v>0</v>
      </c>
      <c r="D1235" s="801" t="str">
        <f>_xlfn.XLOOKUP(Tabla135[[#This Row],[Id Riesgo]],Tabla13[Id Riesgo],Tabla13[Probabilidad],"",1)</f>
        <v/>
      </c>
      <c r="E1235" s="801" t="str">
        <f>IF(C1235=TRUE,_xlfn.XLOOKUP(Tabla135[[#This Row],[Id Riesgo]],Tabla13[Id Riesgo],Tabla13[Porcentaje Impacto],"",1),"")</f>
        <v/>
      </c>
      <c r="F1235" s="290" t="str">
        <f t="shared" si="122"/>
        <v>RC123</v>
      </c>
      <c r="G1235" s="414" t="b">
        <f>_xlfn.XLOOKUP(F1235,Tabla13[Id Riesgo],Tabla13[Registro diligenciado],FALSE,1)</f>
        <v>0</v>
      </c>
      <c r="H1235" s="290" t="str">
        <f>IF(G1235,_xlfn.XLOOKUP(F1235,Tabla6[Id Riesgo],Tabla6[DESCRIPCIÓN DEL RIESGO],FALSE,1),"")</f>
        <v/>
      </c>
      <c r="I1235" s="327" t="str">
        <f>_xlfn.XLOOKUP(Tabla135[[#This Row],[Id Riesgo]],Tabla13[Id Riesgo],Tabla13[Probabilidad])</f>
        <v/>
      </c>
      <c r="J1235" s="327" t="str">
        <f>_xlfn.XLOOKUP(Tabla135[[#This Row],[Id Riesgo]],Tabla13[Id Riesgo],Tabla13[Porcentaje Impacto],"",1)</f>
        <v/>
      </c>
      <c r="K1235" s="311">
        <v>4</v>
      </c>
      <c r="L1235" s="314"/>
      <c r="M1235" s="314"/>
      <c r="N1235" s="314"/>
      <c r="O1235" s="295"/>
      <c r="P1235" s="314"/>
      <c r="Q1235" s="328" t="str">
        <f>_xlfn.TEXTJOIN(" ",TRUE,Tabla135[[#This Row],[Actividad - Acción ¿Qué?
Inicia con verbo]],Tabla135[[#This Row],[Complemento
(Observaciones o desviaciones)]])</f>
        <v/>
      </c>
      <c r="R1235" s="295"/>
      <c r="S1235" s="327" t="str">
        <f>_xlfn.XLOOKUP(Tabla135[[#This Row],[Tipo de control]],Tabla7[Tipo de control],Tabla7[Peso],"",1)</f>
        <v/>
      </c>
      <c r="T1235" s="290" t="str">
        <f>_xlfn.XLOOKUP(Tabla135[[#This Row],[Tipo de control]],Tabla7[Tipo de control],Tabla7[Afectación matriz],"",1)</f>
        <v/>
      </c>
      <c r="U1235" s="295"/>
      <c r="V1235" s="327" t="str">
        <f>_xlfn.XLOOKUP(Tabla135[[#This Row],[Implementación]],Tabla11[Implementación],Tabla11[Peso],"",1)</f>
        <v/>
      </c>
      <c r="W1235" s="295"/>
      <c r="X1235" s="295"/>
      <c r="Y1235" s="295"/>
      <c r="Z1235" s="295"/>
      <c r="AA1235" s="310" t="str">
        <f>IFERROR(Tabla135[[#This Row],[Peso del control]]+Tabla135[[#This Row],[Peso de la implementación]],"")</f>
        <v/>
      </c>
      <c r="AB1235" s="310" t="str" cm="1">
        <f t="array" ref="AB1235">IFERROR(IF(Tabla135[[#This Row],[Registro diligenciado]]=TRUE,_xlfn.IFS(AND(Tabla135[[#This Row],[No. de Control]]=1,Tabla135[[#This Row],[Desplazamiento en la Matriz]]="Probabilidad"),D1235-(D1235*Tabla135[[#This Row],[Valor del control]]),AND(Tabla135[[#This Row],[No. de Control]]&gt;1,Tabla135[[#This Row],[Desplazamiento en la Matriz]]="Probabilidad"),AB1234-(AB1234*Tabla135[[#This Row],[Valor del control]]),AND(Tabla135[[#This Row],[No. de Control]]=1,Tabla135[[#This Row],[Desplazamiento en la Matriz]]="Impacto"),D1235,AND(Tabla135[[#This Row],[No. de Control]]&gt;1,Tabla135[[#This Row],[Desplazamiento en la Matriz]]="Impacto"),AB1234),""),"")</f>
        <v/>
      </c>
      <c r="AC1235" s="310" t="str" cm="1">
        <f t="array" ref="AC1235">IFERROR(IF(Tabla135[[#This Row],[Registro diligenciado]]=TRUE,_xlfn.IFS(AND(Tabla135[[#This Row],[No. de Control]]=1,Tabla135[[#This Row],[Desplazamiento en la Matriz]]="Impacto"),E1235-(E1235*Tabla135[[#This Row],[Valor del control]]),AND(Tabla135[[#This Row],[No. de Control]]&gt;1,Tabla135[[#This Row],[Desplazamiento en la Matriz]]="Impacto"),AC1234-(AC1234*Tabla135[[#This Row],[Valor del control]]),AND(Tabla135[[#This Row],[No. de Control]]=1,Tabla135[[#This Row],[Desplazamiento en la Matriz]]="Probabilidad"),E1235,AND(Tabla135[[#This Row],[No. de Control]]&gt;1,Tabla135[[#This Row],[Desplazamiento en la Matriz]]="Probabilidad"),AC1234),""),"")</f>
        <v/>
      </c>
      <c r="AD1235" s="310">
        <f>IFERROR(_xlfn.MINIFS(Tabla135[Probabilidad residual],Tabla135[Id Riesgo],Tabla135[[#This Row],[Id Riesgo]]),"")</f>
        <v>0</v>
      </c>
      <c r="AE1235" s="310">
        <f>IFERROR(_xlfn.MINIFS(Tabla135[Impacto residual],Tabla135[Id Riesgo],Tabla135[[#This Row],[Id Riesgo]]),"")</f>
        <v>0</v>
      </c>
      <c r="AF1235" s="310" t="str" cm="1">
        <f t="array" ref="AF12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5" s="310" t="str" cm="1">
        <f t="array" ref="AG12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5" s="213"/>
      <c r="AJ1235" s="801">
        <f>_xlfn.MINIFS(Tabla135[Probabilidad residual],Tabla135[Id Riesgo],Tabla135[[#This Row],[Id Riesgo]])</f>
        <v>0</v>
      </c>
      <c r="AK1235" s="801">
        <f>_xlfn.MINIFS(Tabla135[Impacto residual],Tabla135[Id Riesgo],Tabla135[[#This Row],[Id Riesgo]])</f>
        <v>0</v>
      </c>
      <c r="AL1235" s="801"/>
      <c r="AM1235" s="801"/>
      <c r="AN1235" s="213"/>
      <c r="AO1235" s="213"/>
      <c r="AP1235" s="213"/>
      <c r="AQ1235" s="213"/>
      <c r="AR1235" s="213"/>
      <c r="AS1235" s="213"/>
      <c r="AT1235" s="213"/>
      <c r="AU1235" s="213"/>
      <c r="AV1235" s="213"/>
      <c r="AW1235" s="213"/>
      <c r="AX1235" s="213"/>
      <c r="AY1235" s="213"/>
    </row>
    <row r="1236" spans="1:51" ht="14.6" x14ac:dyDescent="0.4">
      <c r="A1236" s="783" t="str">
        <f>Tabla135[[#This Row],[Id Riesgo]]</f>
        <v>RC123</v>
      </c>
      <c r="B1236" s="784" t="str">
        <f>Tabla135[[#This Row],[Riesgo]]</f>
        <v/>
      </c>
      <c r="C1236" s="776" t="b">
        <f>Tabla135[[#This Row],[Identificado en paso 1 y 2?]]</f>
        <v>0</v>
      </c>
      <c r="D1236" s="801" t="str">
        <f>_xlfn.XLOOKUP(Tabla135[[#This Row],[Id Riesgo]],Tabla13[Id Riesgo],Tabla13[Probabilidad],"",1)</f>
        <v/>
      </c>
      <c r="E1236" s="801" t="str">
        <f>IF(C1236=TRUE,_xlfn.XLOOKUP(Tabla135[[#This Row],[Id Riesgo]],Tabla13[Id Riesgo],Tabla13[Porcentaje Impacto],"",1),"")</f>
        <v/>
      </c>
      <c r="F1236" s="290" t="str">
        <f t="shared" si="122"/>
        <v>RC123</v>
      </c>
      <c r="G1236" s="414" t="b">
        <f>_xlfn.XLOOKUP(F1236,Tabla13[Id Riesgo],Tabla13[Registro diligenciado],FALSE,1)</f>
        <v>0</v>
      </c>
      <c r="H1236" s="290" t="str">
        <f>IF(G1236,_xlfn.XLOOKUP(F1236,Tabla6[Id Riesgo],Tabla6[DESCRIPCIÓN DEL RIESGO],FALSE,1),"")</f>
        <v/>
      </c>
      <c r="I1236" s="327" t="str">
        <f>_xlfn.XLOOKUP(Tabla135[[#This Row],[Id Riesgo]],Tabla13[Id Riesgo],Tabla13[Probabilidad])</f>
        <v/>
      </c>
      <c r="J1236" s="327" t="str">
        <f>_xlfn.XLOOKUP(Tabla135[[#This Row],[Id Riesgo]],Tabla13[Id Riesgo],Tabla13[Porcentaje Impacto],"",1)</f>
        <v/>
      </c>
      <c r="K1236" s="311">
        <v>5</v>
      </c>
      <c r="L1236" s="314"/>
      <c r="M1236" s="314"/>
      <c r="N1236" s="314"/>
      <c r="O1236" s="295"/>
      <c r="P1236" s="314"/>
      <c r="Q1236" s="328" t="str">
        <f>_xlfn.TEXTJOIN(" ",TRUE,Tabla135[[#This Row],[Actividad - Acción ¿Qué?
Inicia con verbo]],Tabla135[[#This Row],[Complemento
(Observaciones o desviaciones)]])</f>
        <v/>
      </c>
      <c r="R1236" s="295"/>
      <c r="S1236" s="327" t="str">
        <f>_xlfn.XLOOKUP(Tabla135[[#This Row],[Tipo de control]],Tabla7[Tipo de control],Tabla7[Peso],"",1)</f>
        <v/>
      </c>
      <c r="T1236" s="290" t="str">
        <f>_xlfn.XLOOKUP(Tabla135[[#This Row],[Tipo de control]],Tabla7[Tipo de control],Tabla7[Afectación matriz],"",1)</f>
        <v/>
      </c>
      <c r="U1236" s="295"/>
      <c r="V1236" s="327" t="str">
        <f>_xlfn.XLOOKUP(Tabla135[[#This Row],[Implementación]],Tabla11[Implementación],Tabla11[Peso],"",1)</f>
        <v/>
      </c>
      <c r="W1236" s="295"/>
      <c r="X1236" s="295"/>
      <c r="Y1236" s="295"/>
      <c r="Z1236" s="295"/>
      <c r="AA1236" s="310" t="str">
        <f>IFERROR(Tabla135[[#This Row],[Peso del control]]+Tabla135[[#This Row],[Peso de la implementación]],"")</f>
        <v/>
      </c>
      <c r="AB1236" s="310" t="str" cm="1">
        <f t="array" ref="AB1236">IFERROR(IF(Tabla135[[#This Row],[Registro diligenciado]]=TRUE,_xlfn.IFS(AND(Tabla135[[#This Row],[No. de Control]]=1,Tabla135[[#This Row],[Desplazamiento en la Matriz]]="Probabilidad"),D1236-(D1236*Tabla135[[#This Row],[Valor del control]]),AND(Tabla135[[#This Row],[No. de Control]]&gt;1,Tabla135[[#This Row],[Desplazamiento en la Matriz]]="Probabilidad"),AB1235-(AB1235*Tabla135[[#This Row],[Valor del control]]),AND(Tabla135[[#This Row],[No. de Control]]=1,Tabla135[[#This Row],[Desplazamiento en la Matriz]]="Impacto"),D1236,AND(Tabla135[[#This Row],[No. de Control]]&gt;1,Tabla135[[#This Row],[Desplazamiento en la Matriz]]="Impacto"),AB1235),""),"")</f>
        <v/>
      </c>
      <c r="AC1236" s="310" t="str" cm="1">
        <f t="array" ref="AC1236">IFERROR(IF(Tabla135[[#This Row],[Registro diligenciado]]=TRUE,_xlfn.IFS(AND(Tabla135[[#This Row],[No. de Control]]=1,Tabla135[[#This Row],[Desplazamiento en la Matriz]]="Impacto"),E1236-(E1236*Tabla135[[#This Row],[Valor del control]]),AND(Tabla135[[#This Row],[No. de Control]]&gt;1,Tabla135[[#This Row],[Desplazamiento en la Matriz]]="Impacto"),AC1235-(AC1235*Tabla135[[#This Row],[Valor del control]]),AND(Tabla135[[#This Row],[No. de Control]]=1,Tabla135[[#This Row],[Desplazamiento en la Matriz]]="Probabilidad"),E1236,AND(Tabla135[[#This Row],[No. de Control]]&gt;1,Tabla135[[#This Row],[Desplazamiento en la Matriz]]="Probabilidad"),AC1235),""),"")</f>
        <v/>
      </c>
      <c r="AD1236" s="310">
        <f>IFERROR(_xlfn.MINIFS(Tabla135[Probabilidad residual],Tabla135[Id Riesgo],Tabla135[[#This Row],[Id Riesgo]]),"")</f>
        <v>0</v>
      </c>
      <c r="AE1236" s="310">
        <f>IFERROR(_xlfn.MINIFS(Tabla135[Impacto residual],Tabla135[Id Riesgo],Tabla135[[#This Row],[Id Riesgo]]),"")</f>
        <v>0</v>
      </c>
      <c r="AF1236" s="310" t="str" cm="1">
        <f t="array" ref="AF12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6" s="310" t="str" cm="1">
        <f t="array" ref="AG12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6" s="213"/>
      <c r="AJ1236" s="801">
        <f>_xlfn.MINIFS(Tabla135[Probabilidad residual],Tabla135[Id Riesgo],Tabla135[[#This Row],[Id Riesgo]])</f>
        <v>0</v>
      </c>
      <c r="AK1236" s="801">
        <f>_xlfn.MINIFS(Tabla135[Impacto residual],Tabla135[Id Riesgo],Tabla135[[#This Row],[Id Riesgo]])</f>
        <v>0</v>
      </c>
      <c r="AL1236" s="801"/>
      <c r="AM1236" s="801"/>
      <c r="AN1236" s="213"/>
      <c r="AO1236" s="213"/>
      <c r="AP1236" s="213"/>
      <c r="AQ1236" s="213"/>
      <c r="AR1236" s="213"/>
      <c r="AS1236" s="213"/>
      <c r="AT1236" s="213"/>
      <c r="AU1236" s="213"/>
      <c r="AV1236" s="213"/>
      <c r="AW1236" s="213"/>
      <c r="AX1236" s="213"/>
      <c r="AY1236" s="213"/>
    </row>
    <row r="1237" spans="1:51" ht="14.6" x14ac:dyDescent="0.4">
      <c r="A1237" s="783" t="str">
        <f>Tabla135[[#This Row],[Id Riesgo]]</f>
        <v>RC123</v>
      </c>
      <c r="B1237" s="784" t="str">
        <f>Tabla135[[#This Row],[Riesgo]]</f>
        <v/>
      </c>
      <c r="C1237" s="776" t="b">
        <f>Tabla135[[#This Row],[Identificado en paso 1 y 2?]]</f>
        <v>0</v>
      </c>
      <c r="D1237" s="801" t="str">
        <f>_xlfn.XLOOKUP(Tabla135[[#This Row],[Id Riesgo]],Tabla13[Id Riesgo],Tabla13[Probabilidad],"",1)</f>
        <v/>
      </c>
      <c r="E1237" s="801" t="str">
        <f>IF(C1237=TRUE,_xlfn.XLOOKUP(Tabla135[[#This Row],[Id Riesgo]],Tabla13[Id Riesgo],Tabla13[Porcentaje Impacto],"",1),"")</f>
        <v/>
      </c>
      <c r="F1237" s="290" t="str">
        <f t="shared" si="122"/>
        <v>RC123</v>
      </c>
      <c r="G1237" s="414" t="b">
        <f>_xlfn.XLOOKUP(F1237,Tabla13[Id Riesgo],Tabla13[Registro diligenciado],FALSE,1)</f>
        <v>0</v>
      </c>
      <c r="H1237" s="290" t="str">
        <f>IF(G1237,_xlfn.XLOOKUP(F1237,Tabla6[Id Riesgo],Tabla6[DESCRIPCIÓN DEL RIESGO],FALSE,1),"")</f>
        <v/>
      </c>
      <c r="I1237" s="327" t="str">
        <f>_xlfn.XLOOKUP(Tabla135[[#This Row],[Id Riesgo]],Tabla13[Id Riesgo],Tabla13[Probabilidad])</f>
        <v/>
      </c>
      <c r="J1237" s="327" t="str">
        <f>_xlfn.XLOOKUP(Tabla135[[#This Row],[Id Riesgo]],Tabla13[Id Riesgo],Tabla13[Porcentaje Impacto],"",1)</f>
        <v/>
      </c>
      <c r="K1237" s="311">
        <v>6</v>
      </c>
      <c r="L1237" s="314"/>
      <c r="M1237" s="314"/>
      <c r="N1237" s="314"/>
      <c r="O1237" s="295"/>
      <c r="P1237" s="314"/>
      <c r="Q1237" s="328" t="str">
        <f>_xlfn.TEXTJOIN(" ",TRUE,Tabla135[[#This Row],[Actividad - Acción ¿Qué?
Inicia con verbo]],Tabla135[[#This Row],[Complemento
(Observaciones o desviaciones)]])</f>
        <v/>
      </c>
      <c r="R1237" s="295"/>
      <c r="S1237" s="327" t="str">
        <f>_xlfn.XLOOKUP(Tabla135[[#This Row],[Tipo de control]],Tabla7[Tipo de control],Tabla7[Peso],"",1)</f>
        <v/>
      </c>
      <c r="T1237" s="290" t="str">
        <f>_xlfn.XLOOKUP(Tabla135[[#This Row],[Tipo de control]],Tabla7[Tipo de control],Tabla7[Afectación matriz],"",1)</f>
        <v/>
      </c>
      <c r="U1237" s="295"/>
      <c r="V1237" s="327" t="str">
        <f>_xlfn.XLOOKUP(Tabla135[[#This Row],[Implementación]],Tabla11[Implementación],Tabla11[Peso],"",1)</f>
        <v/>
      </c>
      <c r="W1237" s="295"/>
      <c r="X1237" s="295"/>
      <c r="Y1237" s="295"/>
      <c r="Z1237" s="295"/>
      <c r="AA1237" s="310" t="str">
        <f>IFERROR(Tabla135[[#This Row],[Peso del control]]+Tabla135[[#This Row],[Peso de la implementación]],"")</f>
        <v/>
      </c>
      <c r="AB1237" s="310" t="str" cm="1">
        <f t="array" ref="AB1237">IFERROR(IF(Tabla135[[#This Row],[Registro diligenciado]]=TRUE,_xlfn.IFS(AND(Tabla135[[#This Row],[No. de Control]]=1,Tabla135[[#This Row],[Desplazamiento en la Matriz]]="Probabilidad"),D1237-(D1237*Tabla135[[#This Row],[Valor del control]]),AND(Tabla135[[#This Row],[No. de Control]]&gt;1,Tabla135[[#This Row],[Desplazamiento en la Matriz]]="Probabilidad"),AB1236-(AB1236*Tabla135[[#This Row],[Valor del control]]),AND(Tabla135[[#This Row],[No. de Control]]=1,Tabla135[[#This Row],[Desplazamiento en la Matriz]]="Impacto"),D1237,AND(Tabla135[[#This Row],[No. de Control]]&gt;1,Tabla135[[#This Row],[Desplazamiento en la Matriz]]="Impacto"),AB1236),""),"")</f>
        <v/>
      </c>
      <c r="AC1237" s="310" t="str" cm="1">
        <f t="array" ref="AC1237">IFERROR(IF(Tabla135[[#This Row],[Registro diligenciado]]=TRUE,_xlfn.IFS(AND(Tabla135[[#This Row],[No. de Control]]=1,Tabla135[[#This Row],[Desplazamiento en la Matriz]]="Impacto"),E1237-(E1237*Tabla135[[#This Row],[Valor del control]]),AND(Tabla135[[#This Row],[No. de Control]]&gt;1,Tabla135[[#This Row],[Desplazamiento en la Matriz]]="Impacto"),AC1236-(AC1236*Tabla135[[#This Row],[Valor del control]]),AND(Tabla135[[#This Row],[No. de Control]]=1,Tabla135[[#This Row],[Desplazamiento en la Matriz]]="Probabilidad"),E1237,AND(Tabla135[[#This Row],[No. de Control]]&gt;1,Tabla135[[#This Row],[Desplazamiento en la Matriz]]="Probabilidad"),AC1236),""),"")</f>
        <v/>
      </c>
      <c r="AD1237" s="310">
        <f>IFERROR(_xlfn.MINIFS(Tabla135[Probabilidad residual],Tabla135[Id Riesgo],Tabla135[[#This Row],[Id Riesgo]]),"")</f>
        <v>0</v>
      </c>
      <c r="AE1237" s="310">
        <f>IFERROR(_xlfn.MINIFS(Tabla135[Impacto residual],Tabla135[Id Riesgo],Tabla135[[#This Row],[Id Riesgo]]),"")</f>
        <v>0</v>
      </c>
      <c r="AF1237" s="310" t="str" cm="1">
        <f t="array" ref="AF12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7" s="310" t="str" cm="1">
        <f t="array" ref="AG12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7" s="213"/>
      <c r="AJ1237" s="801">
        <f>_xlfn.MINIFS(Tabla135[Probabilidad residual],Tabla135[Id Riesgo],Tabla135[[#This Row],[Id Riesgo]])</f>
        <v>0</v>
      </c>
      <c r="AK1237" s="801">
        <f>_xlfn.MINIFS(Tabla135[Impacto residual],Tabla135[Id Riesgo],Tabla135[[#This Row],[Id Riesgo]])</f>
        <v>0</v>
      </c>
      <c r="AL1237" s="801"/>
      <c r="AM1237" s="801"/>
      <c r="AN1237" s="213"/>
      <c r="AO1237" s="213"/>
      <c r="AP1237" s="213"/>
      <c r="AQ1237" s="213"/>
      <c r="AR1237" s="213"/>
      <c r="AS1237" s="213"/>
      <c r="AT1237" s="213"/>
      <c r="AU1237" s="213"/>
      <c r="AV1237" s="213"/>
      <c r="AW1237" s="213"/>
      <c r="AX1237" s="213"/>
      <c r="AY1237" s="213"/>
    </row>
    <row r="1238" spans="1:51" ht="14.6" x14ac:dyDescent="0.4">
      <c r="A1238" s="783" t="str">
        <f>Tabla135[[#This Row],[Id Riesgo]]</f>
        <v>RC123</v>
      </c>
      <c r="B1238" s="784" t="str">
        <f>Tabla135[[#This Row],[Riesgo]]</f>
        <v/>
      </c>
      <c r="C1238" s="776" t="b">
        <f>Tabla135[[#This Row],[Identificado en paso 1 y 2?]]</f>
        <v>0</v>
      </c>
      <c r="D1238" s="801" t="str">
        <f>_xlfn.XLOOKUP(Tabla135[[#This Row],[Id Riesgo]],Tabla13[Id Riesgo],Tabla13[Probabilidad],"",1)</f>
        <v/>
      </c>
      <c r="E1238" s="801" t="str">
        <f>IF(C1238=TRUE,_xlfn.XLOOKUP(Tabla135[[#This Row],[Id Riesgo]],Tabla13[Id Riesgo],Tabla13[Porcentaje Impacto],"",1),"")</f>
        <v/>
      </c>
      <c r="F1238" s="290" t="str">
        <f t="shared" si="122"/>
        <v>RC123</v>
      </c>
      <c r="G1238" s="414" t="b">
        <f>_xlfn.XLOOKUP(F1238,Tabla13[Id Riesgo],Tabla13[Registro diligenciado],FALSE,1)</f>
        <v>0</v>
      </c>
      <c r="H1238" s="290" t="str">
        <f>IF(G1238,_xlfn.XLOOKUP(F1238,Tabla6[Id Riesgo],Tabla6[DESCRIPCIÓN DEL RIESGO],FALSE,1),"")</f>
        <v/>
      </c>
      <c r="I1238" s="327" t="str">
        <f>_xlfn.XLOOKUP(Tabla135[[#This Row],[Id Riesgo]],Tabla13[Id Riesgo],Tabla13[Probabilidad])</f>
        <v/>
      </c>
      <c r="J1238" s="327" t="str">
        <f>_xlfn.XLOOKUP(Tabla135[[#This Row],[Id Riesgo]],Tabla13[Id Riesgo],Tabla13[Porcentaje Impacto],"",1)</f>
        <v/>
      </c>
      <c r="K1238" s="311">
        <v>7</v>
      </c>
      <c r="L1238" s="314"/>
      <c r="M1238" s="314"/>
      <c r="N1238" s="314"/>
      <c r="O1238" s="295"/>
      <c r="P1238" s="314"/>
      <c r="Q1238" s="328" t="str">
        <f>_xlfn.TEXTJOIN(" ",TRUE,Tabla135[[#This Row],[Actividad - Acción ¿Qué?
Inicia con verbo]],Tabla135[[#This Row],[Complemento
(Observaciones o desviaciones)]])</f>
        <v/>
      </c>
      <c r="R1238" s="295"/>
      <c r="S1238" s="327" t="str">
        <f>_xlfn.XLOOKUP(Tabla135[[#This Row],[Tipo de control]],Tabla7[Tipo de control],Tabla7[Peso],"",1)</f>
        <v/>
      </c>
      <c r="T1238" s="290" t="str">
        <f>_xlfn.XLOOKUP(Tabla135[[#This Row],[Tipo de control]],Tabla7[Tipo de control],Tabla7[Afectación matriz],"",1)</f>
        <v/>
      </c>
      <c r="U1238" s="295"/>
      <c r="V1238" s="327" t="str">
        <f>_xlfn.XLOOKUP(Tabla135[[#This Row],[Implementación]],Tabla11[Implementación],Tabla11[Peso],"",1)</f>
        <v/>
      </c>
      <c r="W1238" s="295"/>
      <c r="X1238" s="295"/>
      <c r="Y1238" s="295"/>
      <c r="Z1238" s="295"/>
      <c r="AA1238" s="310" t="str">
        <f>IFERROR(Tabla135[[#This Row],[Peso del control]]+Tabla135[[#This Row],[Peso de la implementación]],"")</f>
        <v/>
      </c>
      <c r="AB1238" s="310" t="str" cm="1">
        <f t="array" ref="AB1238">IFERROR(IF(Tabla135[[#This Row],[Registro diligenciado]]=TRUE,_xlfn.IFS(AND(Tabla135[[#This Row],[No. de Control]]=1,Tabla135[[#This Row],[Desplazamiento en la Matriz]]="Probabilidad"),D1238-(D1238*Tabla135[[#This Row],[Valor del control]]),AND(Tabla135[[#This Row],[No. de Control]]&gt;1,Tabla135[[#This Row],[Desplazamiento en la Matriz]]="Probabilidad"),AB1237-(AB1237*Tabla135[[#This Row],[Valor del control]]),AND(Tabla135[[#This Row],[No. de Control]]=1,Tabla135[[#This Row],[Desplazamiento en la Matriz]]="Impacto"),D1238,AND(Tabla135[[#This Row],[No. de Control]]&gt;1,Tabla135[[#This Row],[Desplazamiento en la Matriz]]="Impacto"),AB1237),""),"")</f>
        <v/>
      </c>
      <c r="AC1238" s="310" t="str" cm="1">
        <f t="array" ref="AC1238">IFERROR(IF(Tabla135[[#This Row],[Registro diligenciado]]=TRUE,_xlfn.IFS(AND(Tabla135[[#This Row],[No. de Control]]=1,Tabla135[[#This Row],[Desplazamiento en la Matriz]]="Impacto"),E1238-(E1238*Tabla135[[#This Row],[Valor del control]]),AND(Tabla135[[#This Row],[No. de Control]]&gt;1,Tabla135[[#This Row],[Desplazamiento en la Matriz]]="Impacto"),AC1237-(AC1237*Tabla135[[#This Row],[Valor del control]]),AND(Tabla135[[#This Row],[No. de Control]]=1,Tabla135[[#This Row],[Desplazamiento en la Matriz]]="Probabilidad"),E1238,AND(Tabla135[[#This Row],[No. de Control]]&gt;1,Tabla135[[#This Row],[Desplazamiento en la Matriz]]="Probabilidad"),AC1237),""),"")</f>
        <v/>
      </c>
      <c r="AD1238" s="310">
        <f>IFERROR(_xlfn.MINIFS(Tabla135[Probabilidad residual],Tabla135[Id Riesgo],Tabla135[[#This Row],[Id Riesgo]]),"")</f>
        <v>0</v>
      </c>
      <c r="AE1238" s="310">
        <f>IFERROR(_xlfn.MINIFS(Tabla135[Impacto residual],Tabla135[Id Riesgo],Tabla135[[#This Row],[Id Riesgo]]),"")</f>
        <v>0</v>
      </c>
      <c r="AF1238" s="310" t="str" cm="1">
        <f t="array" ref="AF12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8" s="310" t="str" cm="1">
        <f t="array" ref="AG12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8" s="213"/>
      <c r="AJ1238" s="801">
        <f>_xlfn.MINIFS(Tabla135[Probabilidad residual],Tabla135[Id Riesgo],Tabla135[[#This Row],[Id Riesgo]])</f>
        <v>0</v>
      </c>
      <c r="AK1238" s="801">
        <f>_xlfn.MINIFS(Tabla135[Impacto residual],Tabla135[Id Riesgo],Tabla135[[#This Row],[Id Riesgo]])</f>
        <v>0</v>
      </c>
      <c r="AL1238" s="801"/>
      <c r="AM1238" s="801"/>
      <c r="AN1238" s="213"/>
      <c r="AO1238" s="213"/>
      <c r="AP1238" s="213"/>
      <c r="AQ1238" s="213"/>
      <c r="AR1238" s="213"/>
      <c r="AS1238" s="213"/>
      <c r="AT1238" s="213"/>
      <c r="AU1238" s="213"/>
      <c r="AV1238" s="213"/>
      <c r="AW1238" s="213"/>
      <c r="AX1238" s="213"/>
      <c r="AY1238" s="213"/>
    </row>
    <row r="1239" spans="1:51" ht="14.6" x14ac:dyDescent="0.4">
      <c r="A1239" s="783" t="str">
        <f>Tabla135[[#This Row],[Id Riesgo]]</f>
        <v>RC123</v>
      </c>
      <c r="B1239" s="784" t="str">
        <f>Tabla135[[#This Row],[Riesgo]]</f>
        <v/>
      </c>
      <c r="C1239" s="776" t="b">
        <f>Tabla135[[#This Row],[Identificado en paso 1 y 2?]]</f>
        <v>0</v>
      </c>
      <c r="D1239" s="801" t="str">
        <f>_xlfn.XLOOKUP(Tabla135[[#This Row],[Id Riesgo]],Tabla13[Id Riesgo],Tabla13[Probabilidad],"",1)</f>
        <v/>
      </c>
      <c r="E1239" s="801" t="str">
        <f>IF(C1239=TRUE,_xlfn.XLOOKUP(Tabla135[[#This Row],[Id Riesgo]],Tabla13[Id Riesgo],Tabla13[Porcentaje Impacto],"",1),"")</f>
        <v/>
      </c>
      <c r="F1239" s="290" t="str">
        <f t="shared" si="122"/>
        <v>RC123</v>
      </c>
      <c r="G1239" s="414" t="b">
        <f>_xlfn.XLOOKUP(F1239,Tabla13[Id Riesgo],Tabla13[Registro diligenciado],FALSE,1)</f>
        <v>0</v>
      </c>
      <c r="H1239" s="290" t="str">
        <f>IF(G1239,_xlfn.XLOOKUP(F1239,Tabla6[Id Riesgo],Tabla6[DESCRIPCIÓN DEL RIESGO],FALSE,1),"")</f>
        <v/>
      </c>
      <c r="I1239" s="327" t="str">
        <f>_xlfn.XLOOKUP(Tabla135[[#This Row],[Id Riesgo]],Tabla13[Id Riesgo],Tabla13[Probabilidad])</f>
        <v/>
      </c>
      <c r="J1239" s="327" t="str">
        <f>_xlfn.XLOOKUP(Tabla135[[#This Row],[Id Riesgo]],Tabla13[Id Riesgo],Tabla13[Porcentaje Impacto],"",1)</f>
        <v/>
      </c>
      <c r="K1239" s="311">
        <v>8</v>
      </c>
      <c r="L1239" s="314"/>
      <c r="M1239" s="314"/>
      <c r="N1239" s="314"/>
      <c r="O1239" s="295"/>
      <c r="P1239" s="314"/>
      <c r="Q1239" s="328" t="str">
        <f>_xlfn.TEXTJOIN(" ",TRUE,Tabla135[[#This Row],[Actividad - Acción ¿Qué?
Inicia con verbo]],Tabla135[[#This Row],[Complemento
(Observaciones o desviaciones)]])</f>
        <v/>
      </c>
      <c r="R1239" s="295"/>
      <c r="S1239" s="327" t="str">
        <f>_xlfn.XLOOKUP(Tabla135[[#This Row],[Tipo de control]],Tabla7[Tipo de control],Tabla7[Peso],"",1)</f>
        <v/>
      </c>
      <c r="T1239" s="290" t="str">
        <f>_xlfn.XLOOKUP(Tabla135[[#This Row],[Tipo de control]],Tabla7[Tipo de control],Tabla7[Afectación matriz],"",1)</f>
        <v/>
      </c>
      <c r="U1239" s="295"/>
      <c r="V1239" s="327" t="str">
        <f>_xlfn.XLOOKUP(Tabla135[[#This Row],[Implementación]],Tabla11[Implementación],Tabla11[Peso],"",1)</f>
        <v/>
      </c>
      <c r="W1239" s="295"/>
      <c r="X1239" s="295"/>
      <c r="Y1239" s="295"/>
      <c r="Z1239" s="295"/>
      <c r="AA1239" s="310" t="str">
        <f>IFERROR(Tabla135[[#This Row],[Peso del control]]+Tabla135[[#This Row],[Peso de la implementación]],"")</f>
        <v/>
      </c>
      <c r="AB1239" s="310" t="str" cm="1">
        <f t="array" ref="AB1239">IFERROR(IF(Tabla135[[#This Row],[Registro diligenciado]]=TRUE,_xlfn.IFS(AND(Tabla135[[#This Row],[No. de Control]]=1,Tabla135[[#This Row],[Desplazamiento en la Matriz]]="Probabilidad"),D1239-(D1239*Tabla135[[#This Row],[Valor del control]]),AND(Tabla135[[#This Row],[No. de Control]]&gt;1,Tabla135[[#This Row],[Desplazamiento en la Matriz]]="Probabilidad"),AB1238-(AB1238*Tabla135[[#This Row],[Valor del control]]),AND(Tabla135[[#This Row],[No. de Control]]=1,Tabla135[[#This Row],[Desplazamiento en la Matriz]]="Impacto"),D1239,AND(Tabla135[[#This Row],[No. de Control]]&gt;1,Tabla135[[#This Row],[Desplazamiento en la Matriz]]="Impacto"),AB1238),""),"")</f>
        <v/>
      </c>
      <c r="AC1239" s="310" t="str" cm="1">
        <f t="array" ref="AC1239">IFERROR(IF(Tabla135[[#This Row],[Registro diligenciado]]=TRUE,_xlfn.IFS(AND(Tabla135[[#This Row],[No. de Control]]=1,Tabla135[[#This Row],[Desplazamiento en la Matriz]]="Impacto"),E1239-(E1239*Tabla135[[#This Row],[Valor del control]]),AND(Tabla135[[#This Row],[No. de Control]]&gt;1,Tabla135[[#This Row],[Desplazamiento en la Matriz]]="Impacto"),AC1238-(AC1238*Tabla135[[#This Row],[Valor del control]]),AND(Tabla135[[#This Row],[No. de Control]]=1,Tabla135[[#This Row],[Desplazamiento en la Matriz]]="Probabilidad"),E1239,AND(Tabla135[[#This Row],[No. de Control]]&gt;1,Tabla135[[#This Row],[Desplazamiento en la Matriz]]="Probabilidad"),AC1238),""),"")</f>
        <v/>
      </c>
      <c r="AD1239" s="310">
        <f>IFERROR(_xlfn.MINIFS(Tabla135[Probabilidad residual],Tabla135[Id Riesgo],Tabla135[[#This Row],[Id Riesgo]]),"")</f>
        <v>0</v>
      </c>
      <c r="AE1239" s="310">
        <f>IFERROR(_xlfn.MINIFS(Tabla135[Impacto residual],Tabla135[Id Riesgo],Tabla135[[#This Row],[Id Riesgo]]),"")</f>
        <v>0</v>
      </c>
      <c r="AF1239" s="310" t="str" cm="1">
        <f t="array" ref="AF12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39" s="310" t="str" cm="1">
        <f t="array" ref="AG12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39" s="213"/>
      <c r="AJ1239" s="801">
        <f>_xlfn.MINIFS(Tabla135[Probabilidad residual],Tabla135[Id Riesgo],Tabla135[[#This Row],[Id Riesgo]])</f>
        <v>0</v>
      </c>
      <c r="AK1239" s="801">
        <f>_xlfn.MINIFS(Tabla135[Impacto residual],Tabla135[Id Riesgo],Tabla135[[#This Row],[Id Riesgo]])</f>
        <v>0</v>
      </c>
      <c r="AL1239" s="801"/>
      <c r="AM1239" s="801"/>
      <c r="AN1239" s="213"/>
      <c r="AO1239" s="213"/>
      <c r="AP1239" s="213"/>
      <c r="AQ1239" s="213"/>
      <c r="AR1239" s="213"/>
      <c r="AS1239" s="213"/>
      <c r="AT1239" s="213"/>
      <c r="AU1239" s="213"/>
      <c r="AV1239" s="213"/>
      <c r="AW1239" s="213"/>
      <c r="AX1239" s="213"/>
      <c r="AY1239" s="213"/>
    </row>
    <row r="1240" spans="1:51" ht="14.6" x14ac:dyDescent="0.4">
      <c r="A1240" s="783" t="str">
        <f>Tabla135[[#This Row],[Id Riesgo]]</f>
        <v>RC123</v>
      </c>
      <c r="B1240" s="784" t="str">
        <f>Tabla135[[#This Row],[Riesgo]]</f>
        <v/>
      </c>
      <c r="C1240" s="776" t="b">
        <f>Tabla135[[#This Row],[Identificado en paso 1 y 2?]]</f>
        <v>0</v>
      </c>
      <c r="D1240" s="801" t="str">
        <f>_xlfn.XLOOKUP(Tabla135[[#This Row],[Id Riesgo]],Tabla13[Id Riesgo],Tabla13[Probabilidad],"",1)</f>
        <v/>
      </c>
      <c r="E1240" s="801" t="str">
        <f>IF(C1240=TRUE,_xlfn.XLOOKUP(Tabla135[[#This Row],[Id Riesgo]],Tabla13[Id Riesgo],Tabla13[Porcentaje Impacto],"",1),"")</f>
        <v/>
      </c>
      <c r="F1240" s="290" t="str">
        <f t="shared" si="122"/>
        <v>RC123</v>
      </c>
      <c r="G1240" s="414" t="b">
        <f>_xlfn.XLOOKUP(F1240,Tabla13[Id Riesgo],Tabla13[Registro diligenciado],FALSE,1)</f>
        <v>0</v>
      </c>
      <c r="H1240" s="290" t="str">
        <f>IF(G1240,_xlfn.XLOOKUP(F1240,Tabla6[Id Riesgo],Tabla6[DESCRIPCIÓN DEL RIESGO],FALSE,1),"")</f>
        <v/>
      </c>
      <c r="I1240" s="327" t="str">
        <f>_xlfn.XLOOKUP(Tabla135[[#This Row],[Id Riesgo]],Tabla13[Id Riesgo],Tabla13[Probabilidad])</f>
        <v/>
      </c>
      <c r="J1240" s="327" t="str">
        <f>_xlfn.XLOOKUP(Tabla135[[#This Row],[Id Riesgo]],Tabla13[Id Riesgo],Tabla13[Porcentaje Impacto],"",1)</f>
        <v/>
      </c>
      <c r="K1240" s="311">
        <v>9</v>
      </c>
      <c r="L1240" s="314"/>
      <c r="M1240" s="314"/>
      <c r="N1240" s="314"/>
      <c r="O1240" s="295"/>
      <c r="P1240" s="314"/>
      <c r="Q1240" s="328" t="str">
        <f>_xlfn.TEXTJOIN(" ",TRUE,Tabla135[[#This Row],[Actividad - Acción ¿Qué?
Inicia con verbo]],Tabla135[[#This Row],[Complemento
(Observaciones o desviaciones)]])</f>
        <v/>
      </c>
      <c r="R1240" s="295"/>
      <c r="S1240" s="327" t="str">
        <f>_xlfn.XLOOKUP(Tabla135[[#This Row],[Tipo de control]],Tabla7[Tipo de control],Tabla7[Peso],"",1)</f>
        <v/>
      </c>
      <c r="T1240" s="290" t="str">
        <f>_xlfn.XLOOKUP(Tabla135[[#This Row],[Tipo de control]],Tabla7[Tipo de control],Tabla7[Afectación matriz],"",1)</f>
        <v/>
      </c>
      <c r="U1240" s="295"/>
      <c r="V1240" s="327" t="str">
        <f>_xlfn.XLOOKUP(Tabla135[[#This Row],[Implementación]],Tabla11[Implementación],Tabla11[Peso],"",1)</f>
        <v/>
      </c>
      <c r="W1240" s="295"/>
      <c r="X1240" s="295"/>
      <c r="Y1240" s="295"/>
      <c r="Z1240" s="295"/>
      <c r="AA1240" s="310" t="str">
        <f>IFERROR(Tabla135[[#This Row],[Peso del control]]+Tabla135[[#This Row],[Peso de la implementación]],"")</f>
        <v/>
      </c>
      <c r="AB1240" s="310" t="str" cm="1">
        <f t="array" ref="AB1240">IFERROR(IF(Tabla135[[#This Row],[Registro diligenciado]]=TRUE,_xlfn.IFS(AND(Tabla135[[#This Row],[No. de Control]]=1,Tabla135[[#This Row],[Desplazamiento en la Matriz]]="Probabilidad"),D1240-(D1240*Tabla135[[#This Row],[Valor del control]]),AND(Tabla135[[#This Row],[No. de Control]]&gt;1,Tabla135[[#This Row],[Desplazamiento en la Matriz]]="Probabilidad"),AB1239-(AB1239*Tabla135[[#This Row],[Valor del control]]),AND(Tabla135[[#This Row],[No. de Control]]=1,Tabla135[[#This Row],[Desplazamiento en la Matriz]]="Impacto"),D1240,AND(Tabla135[[#This Row],[No. de Control]]&gt;1,Tabla135[[#This Row],[Desplazamiento en la Matriz]]="Impacto"),AB1239),""),"")</f>
        <v/>
      </c>
      <c r="AC1240" s="310" t="str" cm="1">
        <f t="array" ref="AC1240">IFERROR(IF(Tabla135[[#This Row],[Registro diligenciado]]=TRUE,_xlfn.IFS(AND(Tabla135[[#This Row],[No. de Control]]=1,Tabla135[[#This Row],[Desplazamiento en la Matriz]]="Impacto"),E1240-(E1240*Tabla135[[#This Row],[Valor del control]]),AND(Tabla135[[#This Row],[No. de Control]]&gt;1,Tabla135[[#This Row],[Desplazamiento en la Matriz]]="Impacto"),AC1239-(AC1239*Tabla135[[#This Row],[Valor del control]]),AND(Tabla135[[#This Row],[No. de Control]]=1,Tabla135[[#This Row],[Desplazamiento en la Matriz]]="Probabilidad"),E1240,AND(Tabla135[[#This Row],[No. de Control]]&gt;1,Tabla135[[#This Row],[Desplazamiento en la Matriz]]="Probabilidad"),AC1239),""),"")</f>
        <v/>
      </c>
      <c r="AD1240" s="310">
        <f>IFERROR(_xlfn.MINIFS(Tabla135[Probabilidad residual],Tabla135[Id Riesgo],Tabla135[[#This Row],[Id Riesgo]]),"")</f>
        <v>0</v>
      </c>
      <c r="AE1240" s="310">
        <f>IFERROR(_xlfn.MINIFS(Tabla135[Impacto residual],Tabla135[Id Riesgo],Tabla135[[#This Row],[Id Riesgo]]),"")</f>
        <v>0</v>
      </c>
      <c r="AF1240" s="310" t="str" cm="1">
        <f t="array" ref="AF12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0" s="310" t="str" cm="1">
        <f t="array" ref="AG12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0" s="213"/>
      <c r="AJ1240" s="801">
        <f>_xlfn.MINIFS(Tabla135[Probabilidad residual],Tabla135[Id Riesgo],Tabla135[[#This Row],[Id Riesgo]])</f>
        <v>0</v>
      </c>
      <c r="AK1240" s="801">
        <f>_xlfn.MINIFS(Tabla135[Impacto residual],Tabla135[Id Riesgo],Tabla135[[#This Row],[Id Riesgo]])</f>
        <v>0</v>
      </c>
      <c r="AL1240" s="801"/>
      <c r="AM1240" s="801"/>
      <c r="AN1240" s="213"/>
      <c r="AO1240" s="213"/>
      <c r="AP1240" s="213"/>
      <c r="AQ1240" s="213"/>
      <c r="AR1240" s="213"/>
      <c r="AS1240" s="213"/>
      <c r="AT1240" s="213"/>
      <c r="AU1240" s="213"/>
      <c r="AV1240" s="213"/>
      <c r="AW1240" s="213"/>
      <c r="AX1240" s="213"/>
      <c r="AY1240" s="213"/>
    </row>
    <row r="1241" spans="1:51" ht="14.6" x14ac:dyDescent="0.4">
      <c r="A1241" s="783" t="str">
        <f>Tabla135[[#This Row],[Id Riesgo]]</f>
        <v>RC123</v>
      </c>
      <c r="B1241" s="784" t="str">
        <f>Tabla135[[#This Row],[Riesgo]]</f>
        <v/>
      </c>
      <c r="C1241" s="776" t="b">
        <f>Tabla135[[#This Row],[Identificado en paso 1 y 2?]]</f>
        <v>0</v>
      </c>
      <c r="D1241" s="801" t="str">
        <f>_xlfn.XLOOKUP(Tabla135[[#This Row],[Id Riesgo]],Tabla13[Id Riesgo],Tabla13[Probabilidad],"",1)</f>
        <v/>
      </c>
      <c r="E1241" s="801" t="str">
        <f>IF(C1241=TRUE,_xlfn.XLOOKUP(Tabla135[[#This Row],[Id Riesgo]],Tabla13[Id Riesgo],Tabla13[Porcentaje Impacto],"",1),"")</f>
        <v/>
      </c>
      <c r="F1241" s="290" t="str">
        <f t="shared" si="122"/>
        <v>RC123</v>
      </c>
      <c r="G1241" s="414" t="b">
        <f>_xlfn.XLOOKUP(F1241,Tabla13[Id Riesgo],Tabla13[Registro diligenciado],FALSE,1)</f>
        <v>0</v>
      </c>
      <c r="H1241" s="290" t="str">
        <f>IF(G1241,_xlfn.XLOOKUP(F1241,Tabla6[Id Riesgo],Tabla6[DESCRIPCIÓN DEL RIESGO],FALSE,1),"")</f>
        <v/>
      </c>
      <c r="I1241" s="327" t="str">
        <f>_xlfn.XLOOKUP(Tabla135[[#This Row],[Id Riesgo]],Tabla13[Id Riesgo],Tabla13[Probabilidad])</f>
        <v/>
      </c>
      <c r="J1241" s="327" t="str">
        <f>_xlfn.XLOOKUP(Tabla135[[#This Row],[Id Riesgo]],Tabla13[Id Riesgo],Tabla13[Porcentaje Impacto],"",1)</f>
        <v/>
      </c>
      <c r="K1241" s="311">
        <v>10</v>
      </c>
      <c r="L1241" s="314"/>
      <c r="M1241" s="314"/>
      <c r="N1241" s="314"/>
      <c r="O1241" s="295"/>
      <c r="P1241" s="314"/>
      <c r="Q1241" s="328" t="str">
        <f>_xlfn.TEXTJOIN(" ",TRUE,Tabla135[[#This Row],[Actividad - Acción ¿Qué?
Inicia con verbo]],Tabla135[[#This Row],[Complemento
(Observaciones o desviaciones)]])</f>
        <v/>
      </c>
      <c r="R1241" s="295"/>
      <c r="S1241" s="327" t="str">
        <f>_xlfn.XLOOKUP(Tabla135[[#This Row],[Tipo de control]],Tabla7[Tipo de control],Tabla7[Peso],"",1)</f>
        <v/>
      </c>
      <c r="T1241" s="290" t="str">
        <f>_xlfn.XLOOKUP(Tabla135[[#This Row],[Tipo de control]],Tabla7[Tipo de control],Tabla7[Afectación matriz],"",1)</f>
        <v/>
      </c>
      <c r="U1241" s="295"/>
      <c r="V1241" s="327" t="str">
        <f>_xlfn.XLOOKUP(Tabla135[[#This Row],[Implementación]],Tabla11[Implementación],Tabla11[Peso],"",1)</f>
        <v/>
      </c>
      <c r="W1241" s="295"/>
      <c r="X1241" s="295"/>
      <c r="Y1241" s="295"/>
      <c r="Z1241" s="295"/>
      <c r="AA1241" s="310" t="str">
        <f>IFERROR(Tabla135[[#This Row],[Peso del control]]+Tabla135[[#This Row],[Peso de la implementación]],"")</f>
        <v/>
      </c>
      <c r="AB1241" s="310" t="str" cm="1">
        <f t="array" ref="AB1241">IFERROR(IF(Tabla135[[#This Row],[Registro diligenciado]]=TRUE,_xlfn.IFS(AND(Tabla135[[#This Row],[No. de Control]]=1,Tabla135[[#This Row],[Desplazamiento en la Matriz]]="Probabilidad"),D1241-(D1241*Tabla135[[#This Row],[Valor del control]]),AND(Tabla135[[#This Row],[No. de Control]]&gt;1,Tabla135[[#This Row],[Desplazamiento en la Matriz]]="Probabilidad"),AB1240-(AB1240*Tabla135[[#This Row],[Valor del control]]),AND(Tabla135[[#This Row],[No. de Control]]=1,Tabla135[[#This Row],[Desplazamiento en la Matriz]]="Impacto"),D1241,AND(Tabla135[[#This Row],[No. de Control]]&gt;1,Tabla135[[#This Row],[Desplazamiento en la Matriz]]="Impacto"),AB1240),""),"")</f>
        <v/>
      </c>
      <c r="AC1241" s="310" t="str" cm="1">
        <f t="array" ref="AC1241">IFERROR(IF(Tabla135[[#This Row],[Registro diligenciado]]=TRUE,_xlfn.IFS(AND(Tabla135[[#This Row],[No. de Control]]=1,Tabla135[[#This Row],[Desplazamiento en la Matriz]]="Impacto"),E1241-(E1241*Tabla135[[#This Row],[Valor del control]]),AND(Tabla135[[#This Row],[No. de Control]]&gt;1,Tabla135[[#This Row],[Desplazamiento en la Matriz]]="Impacto"),AC1240-(AC1240*Tabla135[[#This Row],[Valor del control]]),AND(Tabla135[[#This Row],[No. de Control]]=1,Tabla135[[#This Row],[Desplazamiento en la Matriz]]="Probabilidad"),E1241,AND(Tabla135[[#This Row],[No. de Control]]&gt;1,Tabla135[[#This Row],[Desplazamiento en la Matriz]]="Probabilidad"),AC1240),""),"")</f>
        <v/>
      </c>
      <c r="AD1241" s="310">
        <f>IFERROR(_xlfn.MINIFS(Tabla135[Probabilidad residual],Tabla135[Id Riesgo],Tabla135[[#This Row],[Id Riesgo]]),"")</f>
        <v>0</v>
      </c>
      <c r="AE1241" s="310">
        <f>IFERROR(_xlfn.MINIFS(Tabla135[Impacto residual],Tabla135[Id Riesgo],Tabla135[[#This Row],[Id Riesgo]]),"")</f>
        <v>0</v>
      </c>
      <c r="AF1241" s="310" t="str" cm="1">
        <f t="array" ref="AF12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1" s="310" t="str" cm="1">
        <f t="array" ref="AG12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1" s="213"/>
      <c r="AJ1241" s="801">
        <f>_xlfn.MINIFS(Tabla135[Probabilidad residual],Tabla135[Id Riesgo],Tabla135[[#This Row],[Id Riesgo]])</f>
        <v>0</v>
      </c>
      <c r="AK1241" s="801">
        <f>_xlfn.MINIFS(Tabla135[Impacto residual],Tabla135[Id Riesgo],Tabla135[[#This Row],[Id Riesgo]])</f>
        <v>0</v>
      </c>
      <c r="AL1241" s="801"/>
      <c r="AM1241" s="801"/>
      <c r="AN1241" s="213"/>
      <c r="AO1241" s="213"/>
      <c r="AP1241" s="213"/>
      <c r="AQ1241" s="213"/>
      <c r="AR1241" s="213"/>
      <c r="AS1241" s="213"/>
      <c r="AT1241" s="213"/>
      <c r="AU1241" s="213"/>
      <c r="AV1241" s="213"/>
      <c r="AW1241" s="213"/>
      <c r="AX1241" s="213"/>
      <c r="AY1241" s="213"/>
    </row>
    <row r="1242" spans="1:51" ht="14.6" x14ac:dyDescent="0.4">
      <c r="A1242" s="783" t="str">
        <f>Tabla135[[#This Row],[Id Riesgo]]</f>
        <v>RC124</v>
      </c>
      <c r="B1242" s="784" t="str">
        <f>Tabla135[[#This Row],[Riesgo]]</f>
        <v/>
      </c>
      <c r="C1242" s="776" t="b">
        <f>Tabla135[[#This Row],[Identificado en paso 1 y 2?]]</f>
        <v>0</v>
      </c>
      <c r="D1242" s="801" t="str">
        <f>_xlfn.XLOOKUP(Tabla135[[#This Row],[Id Riesgo]],Tabla13[Id Riesgo],Tabla13[Probabilidad],"",1)</f>
        <v/>
      </c>
      <c r="E1242" s="801" t="str">
        <f>IF(C1242=TRUE,_xlfn.XLOOKUP(Tabla135[[#This Row],[Id Riesgo]],Tabla13[Id Riesgo],Tabla13[Porcentaje Impacto],"",1),"")</f>
        <v/>
      </c>
      <c r="F1242" s="290" t="s">
        <v>715</v>
      </c>
      <c r="G1242" s="414" t="b">
        <f>_xlfn.XLOOKUP(F1242,Tabla13[Id Riesgo],Tabla13[Registro diligenciado],FALSE,1)</f>
        <v>0</v>
      </c>
      <c r="H1242" s="290" t="str">
        <f>IF(G1242,_xlfn.XLOOKUP(F1242,Tabla6[Id Riesgo],Tabla6[DESCRIPCIÓN DEL RIESGO],FALSE,1),"")</f>
        <v/>
      </c>
      <c r="I1242" s="327" t="str">
        <f>_xlfn.XLOOKUP(Tabla135[[#This Row],[Id Riesgo]],Tabla13[Id Riesgo],Tabla13[Probabilidad])</f>
        <v/>
      </c>
      <c r="J1242" s="327" t="str">
        <f>_xlfn.XLOOKUP(Tabla135[[#This Row],[Id Riesgo]],Tabla13[Id Riesgo],Tabla13[Porcentaje Impacto],"",1)</f>
        <v/>
      </c>
      <c r="K1242" s="311">
        <v>1</v>
      </c>
      <c r="L1242" s="314"/>
      <c r="M1242" s="314"/>
      <c r="N1242" s="314"/>
      <c r="O1242" s="295"/>
      <c r="P1242" s="314"/>
      <c r="Q1242" s="328" t="str">
        <f>_xlfn.TEXTJOIN(" ",TRUE,Tabla135[[#This Row],[Actividad - Acción ¿Qué?
Inicia con verbo]],Tabla135[[#This Row],[Complemento
(Observaciones o desviaciones)]])</f>
        <v/>
      </c>
      <c r="R1242" s="295"/>
      <c r="S1242" s="327" t="str">
        <f>_xlfn.XLOOKUP(Tabla135[[#This Row],[Tipo de control]],Tabla7[Tipo de control],Tabla7[Peso],"",1)</f>
        <v/>
      </c>
      <c r="T1242" s="290" t="str">
        <f>_xlfn.XLOOKUP(Tabla135[[#This Row],[Tipo de control]],Tabla7[Tipo de control],Tabla7[Afectación matriz],"",1)</f>
        <v/>
      </c>
      <c r="U1242" s="295"/>
      <c r="V1242" s="327" t="str">
        <f>_xlfn.XLOOKUP(Tabla135[[#This Row],[Implementación]],Tabla11[Implementación],Tabla11[Peso],"",1)</f>
        <v/>
      </c>
      <c r="W1242" s="295"/>
      <c r="X1242" s="295"/>
      <c r="Y1242" s="295"/>
      <c r="Z1242" s="295"/>
      <c r="AA1242" s="310" t="str">
        <f>IFERROR(Tabla135[[#This Row],[Peso del control]]+Tabla135[[#This Row],[Peso de la implementación]],"")</f>
        <v/>
      </c>
      <c r="AB1242" s="310" t="str" cm="1">
        <f t="array" ref="AB1242">IFERROR(IF(Tabla135[[#This Row],[Registro diligenciado]]=TRUE,_xlfn.IFS(AND(Tabla135[[#This Row],[No. de Control]]=1,Tabla135[[#This Row],[Desplazamiento en la Matriz]]="Probabilidad"),D1242-(D1242*Tabla135[[#This Row],[Valor del control]]),AND(Tabla135[[#This Row],[No. de Control]]&gt;1,Tabla135[[#This Row],[Desplazamiento en la Matriz]]="Probabilidad"),AB1241-(AB1241*Tabla135[[#This Row],[Valor del control]]),AND(Tabla135[[#This Row],[No. de Control]]=1,Tabla135[[#This Row],[Desplazamiento en la Matriz]]="Impacto"),D1242,AND(Tabla135[[#This Row],[No. de Control]]&gt;1,Tabla135[[#This Row],[Desplazamiento en la Matriz]]="Impacto"),AB1241),""),"")</f>
        <v/>
      </c>
      <c r="AC1242" s="310" t="str" cm="1">
        <f t="array" ref="AC1242">IFERROR(IF(Tabla135[[#This Row],[Registro diligenciado]]=TRUE,_xlfn.IFS(AND(Tabla135[[#This Row],[No. de Control]]=1,Tabla135[[#This Row],[Desplazamiento en la Matriz]]="Impacto"),E1242-(E1242*Tabla135[[#This Row],[Valor del control]]),AND(Tabla135[[#This Row],[No. de Control]]&gt;1,Tabla135[[#This Row],[Desplazamiento en la Matriz]]="Impacto"),AC1241-(AC1241*Tabla135[[#This Row],[Valor del control]]),AND(Tabla135[[#This Row],[No. de Control]]=1,Tabla135[[#This Row],[Desplazamiento en la Matriz]]="Probabilidad"),E1242,AND(Tabla135[[#This Row],[No. de Control]]&gt;1,Tabla135[[#This Row],[Desplazamiento en la Matriz]]="Probabilidad"),AC1241),""),"")</f>
        <v/>
      </c>
      <c r="AD1242" s="310">
        <f>IFERROR(_xlfn.MINIFS(Tabla135[Probabilidad residual],Tabla135[Id Riesgo],Tabla135[[#This Row],[Id Riesgo]]),"")</f>
        <v>0</v>
      </c>
      <c r="AE1242" s="310">
        <f>IFERROR(_xlfn.MINIFS(Tabla135[Impacto residual],Tabla135[Id Riesgo],Tabla135[[#This Row],[Id Riesgo]]),"")</f>
        <v>0</v>
      </c>
      <c r="AF1242" s="310" t="str" cm="1">
        <f t="array" ref="AF12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2" s="310" t="str" cm="1">
        <f t="array" ref="AG12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2" s="213"/>
      <c r="AJ1242" s="801">
        <f>_xlfn.MINIFS(Tabla135[Probabilidad residual],Tabla135[Id Riesgo],Tabla135[[#This Row],[Id Riesgo]])</f>
        <v>0</v>
      </c>
      <c r="AK1242" s="801">
        <f>_xlfn.MINIFS(Tabla135[Impacto residual],Tabla135[Id Riesgo],Tabla135[[#This Row],[Id Riesgo]])</f>
        <v>0</v>
      </c>
      <c r="AL1242" s="801" t="str" cm="1">
        <f t="array" ref="AL1242">IFERROR(_xlfn.IFS(AND(AJ1242&gt;=CONFIGURACIÓN!$BF$6,AJ1242&lt;=CONFIGURACIÓN!$BG$6),CONFIGURACIÓN!$BE$6,AND(AJ1242&gt;=CONFIGURACIÓN!$BF$7,AJ1242&lt;=CONFIGURACIÓN!$BG$7),CONFIGURACIÓN!$BE$7,AND(AJ1242&gt;=CONFIGURACIÓN!$BF$8,AJ1242&lt;=CONFIGURACIÓN!$BG$8),CONFIGURACIÓN!$BE$8,AND(AJ1242&gt;=CONFIGURACIÓN!$BF$9,AJ1242&lt;=CONFIGURACIÓN!$BG$9),CONFIGURACIÓN!$BE$9,AND(AJ1242&gt;=CONFIGURACIÓN!$BF$10,AJ1242&lt;=CONFIGURACIÓN!$BG$10),CONFIGURACIÓN!$BE$10),"")</f>
        <v/>
      </c>
      <c r="AM1242" s="801" t="str" cm="1">
        <f t="array" ref="AM1242">IFERROR(_xlfn.IFS(AND(AK1242&gt;=CONFIGURACIÓN!$BJ$6,AK1242&lt;=CONFIGURACIÓN!$BK$6),CONFIGURACIÓN!$BI$6,AND(AK1242&gt;=CONFIGURACIÓN!$BJ$7,AK1242&lt;=CONFIGURACIÓN!$BK$7),CONFIGURACIÓN!$BI$7,AND(AK1242&gt;=CONFIGURACIÓN!$BJ$8,AK1242&lt;=CONFIGURACIÓN!$BK$8),CONFIGURACIÓN!$BI$8,AND(AK1242&gt;=CONFIGURACIÓN!$BJ$9,AK1242&lt;=CONFIGURACIÓN!$BK$9),CONFIGURACIÓN!$BI$9,AND(AK1242&gt;=CONFIGURACIÓN!$BJ$10,AK1242&lt;=CONFIGURACIÓN!$BK$10),CONFIGURACIÓN!$BI$10),"")</f>
        <v/>
      </c>
      <c r="AN1242" s="213"/>
      <c r="AO1242" s="213"/>
      <c r="AP1242" s="213"/>
      <c r="AQ1242" s="213"/>
      <c r="AR1242" s="213"/>
      <c r="AS1242" s="213"/>
      <c r="AT1242" s="213"/>
      <c r="AU1242" s="213"/>
      <c r="AV1242" s="213"/>
      <c r="AW1242" s="213"/>
      <c r="AX1242" s="213"/>
      <c r="AY1242" s="213"/>
    </row>
    <row r="1243" spans="1:51" ht="14.6" x14ac:dyDescent="0.4">
      <c r="A1243" s="783" t="str">
        <f>Tabla135[[#This Row],[Id Riesgo]]</f>
        <v>RC124</v>
      </c>
      <c r="B1243" s="784" t="str">
        <f>Tabla135[[#This Row],[Riesgo]]</f>
        <v/>
      </c>
      <c r="C1243" s="776" t="b">
        <f>Tabla135[[#This Row],[Identificado en paso 1 y 2?]]</f>
        <v>0</v>
      </c>
      <c r="D1243" s="801" t="str">
        <f>_xlfn.XLOOKUP(Tabla135[[#This Row],[Id Riesgo]],Tabla13[Id Riesgo],Tabla13[Probabilidad],"",1)</f>
        <v/>
      </c>
      <c r="E1243" s="801" t="str">
        <f>IF(C1243=TRUE,_xlfn.XLOOKUP(Tabla135[[#This Row],[Id Riesgo]],Tabla13[Id Riesgo],Tabla13[Porcentaje Impacto],"",1),"")</f>
        <v/>
      </c>
      <c r="F1243" s="290" t="str">
        <f t="shared" ref="F1243:F1251" si="123">F1242</f>
        <v>RC124</v>
      </c>
      <c r="G1243" s="414" t="b">
        <f>_xlfn.XLOOKUP(F1243,Tabla13[Id Riesgo],Tabla13[Registro diligenciado],FALSE,1)</f>
        <v>0</v>
      </c>
      <c r="H1243" s="290" t="str">
        <f>IF(G1243,_xlfn.XLOOKUP(F1243,Tabla6[Id Riesgo],Tabla6[DESCRIPCIÓN DEL RIESGO],FALSE,1),"")</f>
        <v/>
      </c>
      <c r="I1243" s="327" t="str">
        <f>_xlfn.XLOOKUP(Tabla135[[#This Row],[Id Riesgo]],Tabla13[Id Riesgo],Tabla13[Probabilidad])</f>
        <v/>
      </c>
      <c r="J1243" s="327" t="str">
        <f>_xlfn.XLOOKUP(Tabla135[[#This Row],[Id Riesgo]],Tabla13[Id Riesgo],Tabla13[Porcentaje Impacto],"",1)</f>
        <v/>
      </c>
      <c r="K1243" s="311">
        <v>2</v>
      </c>
      <c r="L1243" s="314"/>
      <c r="M1243" s="314"/>
      <c r="N1243" s="314"/>
      <c r="O1243" s="295"/>
      <c r="P1243" s="314"/>
      <c r="Q1243" s="328" t="str">
        <f>_xlfn.TEXTJOIN(" ",TRUE,Tabla135[[#This Row],[Actividad - Acción ¿Qué?
Inicia con verbo]],Tabla135[[#This Row],[Complemento
(Observaciones o desviaciones)]])</f>
        <v/>
      </c>
      <c r="R1243" s="295"/>
      <c r="S1243" s="327" t="str">
        <f>_xlfn.XLOOKUP(Tabla135[[#This Row],[Tipo de control]],Tabla7[Tipo de control],Tabla7[Peso],"",1)</f>
        <v/>
      </c>
      <c r="T1243" s="290" t="str">
        <f>_xlfn.XLOOKUP(Tabla135[[#This Row],[Tipo de control]],Tabla7[Tipo de control],Tabla7[Afectación matriz],"",1)</f>
        <v/>
      </c>
      <c r="U1243" s="295"/>
      <c r="V1243" s="327" t="str">
        <f>_xlfn.XLOOKUP(Tabla135[[#This Row],[Implementación]],Tabla11[Implementación],Tabla11[Peso],"",1)</f>
        <v/>
      </c>
      <c r="W1243" s="295"/>
      <c r="X1243" s="295"/>
      <c r="Y1243" s="295"/>
      <c r="Z1243" s="295"/>
      <c r="AA1243" s="310" t="str">
        <f>IFERROR(Tabla135[[#This Row],[Peso del control]]+Tabla135[[#This Row],[Peso de la implementación]],"")</f>
        <v/>
      </c>
      <c r="AB1243" s="310" t="str" cm="1">
        <f t="array" ref="AB1243">IFERROR(IF(Tabla135[[#This Row],[Registro diligenciado]]=TRUE,_xlfn.IFS(AND(Tabla135[[#This Row],[No. de Control]]=1,Tabla135[[#This Row],[Desplazamiento en la Matriz]]="Probabilidad"),D1243-(D1243*Tabla135[[#This Row],[Valor del control]]),AND(Tabla135[[#This Row],[No. de Control]]&gt;1,Tabla135[[#This Row],[Desplazamiento en la Matriz]]="Probabilidad"),AB1242-(AB1242*Tabla135[[#This Row],[Valor del control]]),AND(Tabla135[[#This Row],[No. de Control]]=1,Tabla135[[#This Row],[Desplazamiento en la Matriz]]="Impacto"),D1243,AND(Tabla135[[#This Row],[No. de Control]]&gt;1,Tabla135[[#This Row],[Desplazamiento en la Matriz]]="Impacto"),AB1242),""),"")</f>
        <v/>
      </c>
      <c r="AC1243" s="310" t="str" cm="1">
        <f t="array" ref="AC1243">IFERROR(IF(Tabla135[[#This Row],[Registro diligenciado]]=TRUE,_xlfn.IFS(AND(Tabla135[[#This Row],[No. de Control]]=1,Tabla135[[#This Row],[Desplazamiento en la Matriz]]="Impacto"),E1243-(E1243*Tabla135[[#This Row],[Valor del control]]),AND(Tabla135[[#This Row],[No. de Control]]&gt;1,Tabla135[[#This Row],[Desplazamiento en la Matriz]]="Impacto"),AC1242-(AC1242*Tabla135[[#This Row],[Valor del control]]),AND(Tabla135[[#This Row],[No. de Control]]=1,Tabla135[[#This Row],[Desplazamiento en la Matriz]]="Probabilidad"),E1243,AND(Tabla135[[#This Row],[No. de Control]]&gt;1,Tabla135[[#This Row],[Desplazamiento en la Matriz]]="Probabilidad"),AC1242),""),"")</f>
        <v/>
      </c>
      <c r="AD1243" s="310">
        <f>IFERROR(_xlfn.MINIFS(Tabla135[Probabilidad residual],Tabla135[Id Riesgo],Tabla135[[#This Row],[Id Riesgo]]),"")</f>
        <v>0</v>
      </c>
      <c r="AE1243" s="310">
        <f>IFERROR(_xlfn.MINIFS(Tabla135[Impacto residual],Tabla135[Id Riesgo],Tabla135[[#This Row],[Id Riesgo]]),"")</f>
        <v>0</v>
      </c>
      <c r="AF1243" s="310" t="str" cm="1">
        <f t="array" ref="AF12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3" s="310" t="str" cm="1">
        <f t="array" ref="AG12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3" s="213"/>
      <c r="AJ1243" s="801">
        <f>_xlfn.MINIFS(Tabla135[Probabilidad residual],Tabla135[Id Riesgo],Tabla135[[#This Row],[Id Riesgo]])</f>
        <v>0</v>
      </c>
      <c r="AK1243" s="801">
        <f>_xlfn.MINIFS(Tabla135[Impacto residual],Tabla135[Id Riesgo],Tabla135[[#This Row],[Id Riesgo]])</f>
        <v>0</v>
      </c>
      <c r="AL1243" s="801"/>
      <c r="AM1243" s="801"/>
      <c r="AN1243" s="213"/>
      <c r="AO1243" s="213"/>
      <c r="AP1243" s="213"/>
      <c r="AQ1243" s="213"/>
      <c r="AR1243" s="213"/>
      <c r="AS1243" s="213"/>
      <c r="AT1243" s="213"/>
      <c r="AU1243" s="213"/>
      <c r="AV1243" s="213"/>
      <c r="AW1243" s="213"/>
      <c r="AX1243" s="213"/>
      <c r="AY1243" s="213"/>
    </row>
    <row r="1244" spans="1:51" ht="14.6" x14ac:dyDescent="0.4">
      <c r="A1244" s="783" t="str">
        <f>Tabla135[[#This Row],[Id Riesgo]]</f>
        <v>RC124</v>
      </c>
      <c r="B1244" s="784" t="str">
        <f>Tabla135[[#This Row],[Riesgo]]</f>
        <v/>
      </c>
      <c r="C1244" s="776" t="b">
        <f>Tabla135[[#This Row],[Identificado en paso 1 y 2?]]</f>
        <v>0</v>
      </c>
      <c r="D1244" s="801" t="str">
        <f>_xlfn.XLOOKUP(Tabla135[[#This Row],[Id Riesgo]],Tabla13[Id Riesgo],Tabla13[Probabilidad],"",1)</f>
        <v/>
      </c>
      <c r="E1244" s="801" t="str">
        <f>IF(C1244=TRUE,_xlfn.XLOOKUP(Tabla135[[#This Row],[Id Riesgo]],Tabla13[Id Riesgo],Tabla13[Porcentaje Impacto],"",1),"")</f>
        <v/>
      </c>
      <c r="F1244" s="290" t="str">
        <f t="shared" si="123"/>
        <v>RC124</v>
      </c>
      <c r="G1244" s="414" t="b">
        <f>_xlfn.XLOOKUP(F1244,Tabla13[Id Riesgo],Tabla13[Registro diligenciado],FALSE,1)</f>
        <v>0</v>
      </c>
      <c r="H1244" s="290" t="str">
        <f>IF(G1244,_xlfn.XLOOKUP(F1244,Tabla6[Id Riesgo],Tabla6[DESCRIPCIÓN DEL RIESGO],FALSE,1),"")</f>
        <v/>
      </c>
      <c r="I1244" s="327" t="str">
        <f>_xlfn.XLOOKUP(Tabla135[[#This Row],[Id Riesgo]],Tabla13[Id Riesgo],Tabla13[Probabilidad])</f>
        <v/>
      </c>
      <c r="J1244" s="327" t="str">
        <f>_xlfn.XLOOKUP(Tabla135[[#This Row],[Id Riesgo]],Tabla13[Id Riesgo],Tabla13[Porcentaje Impacto],"",1)</f>
        <v/>
      </c>
      <c r="K1244" s="311">
        <v>3</v>
      </c>
      <c r="L1244" s="314"/>
      <c r="M1244" s="314"/>
      <c r="N1244" s="314"/>
      <c r="O1244" s="295"/>
      <c r="P1244" s="314"/>
      <c r="Q1244" s="328" t="str">
        <f>_xlfn.TEXTJOIN(" ",TRUE,Tabla135[[#This Row],[Actividad - Acción ¿Qué?
Inicia con verbo]],Tabla135[[#This Row],[Complemento
(Observaciones o desviaciones)]])</f>
        <v/>
      </c>
      <c r="R1244" s="295"/>
      <c r="S1244" s="327" t="str">
        <f>_xlfn.XLOOKUP(Tabla135[[#This Row],[Tipo de control]],Tabla7[Tipo de control],Tabla7[Peso],"",1)</f>
        <v/>
      </c>
      <c r="T1244" s="290" t="str">
        <f>_xlfn.XLOOKUP(Tabla135[[#This Row],[Tipo de control]],Tabla7[Tipo de control],Tabla7[Afectación matriz],"",1)</f>
        <v/>
      </c>
      <c r="U1244" s="295"/>
      <c r="V1244" s="327" t="str">
        <f>_xlfn.XLOOKUP(Tabla135[[#This Row],[Implementación]],Tabla11[Implementación],Tabla11[Peso],"",1)</f>
        <v/>
      </c>
      <c r="W1244" s="295"/>
      <c r="X1244" s="295"/>
      <c r="Y1244" s="295"/>
      <c r="Z1244" s="295"/>
      <c r="AA1244" s="310" t="str">
        <f>IFERROR(Tabla135[[#This Row],[Peso del control]]+Tabla135[[#This Row],[Peso de la implementación]],"")</f>
        <v/>
      </c>
      <c r="AB1244" s="310" t="str" cm="1">
        <f t="array" ref="AB1244">IFERROR(IF(Tabla135[[#This Row],[Registro diligenciado]]=TRUE,_xlfn.IFS(AND(Tabla135[[#This Row],[No. de Control]]=1,Tabla135[[#This Row],[Desplazamiento en la Matriz]]="Probabilidad"),D1244-(D1244*Tabla135[[#This Row],[Valor del control]]),AND(Tabla135[[#This Row],[No. de Control]]&gt;1,Tabla135[[#This Row],[Desplazamiento en la Matriz]]="Probabilidad"),AB1243-(AB1243*Tabla135[[#This Row],[Valor del control]]),AND(Tabla135[[#This Row],[No. de Control]]=1,Tabla135[[#This Row],[Desplazamiento en la Matriz]]="Impacto"),D1244,AND(Tabla135[[#This Row],[No. de Control]]&gt;1,Tabla135[[#This Row],[Desplazamiento en la Matriz]]="Impacto"),AB1243),""),"")</f>
        <v/>
      </c>
      <c r="AC1244" s="310" t="str" cm="1">
        <f t="array" ref="AC1244">IFERROR(IF(Tabla135[[#This Row],[Registro diligenciado]]=TRUE,_xlfn.IFS(AND(Tabla135[[#This Row],[No. de Control]]=1,Tabla135[[#This Row],[Desplazamiento en la Matriz]]="Impacto"),E1244-(E1244*Tabla135[[#This Row],[Valor del control]]),AND(Tabla135[[#This Row],[No. de Control]]&gt;1,Tabla135[[#This Row],[Desplazamiento en la Matriz]]="Impacto"),AC1243-(AC1243*Tabla135[[#This Row],[Valor del control]]),AND(Tabla135[[#This Row],[No. de Control]]=1,Tabla135[[#This Row],[Desplazamiento en la Matriz]]="Probabilidad"),E1244,AND(Tabla135[[#This Row],[No. de Control]]&gt;1,Tabla135[[#This Row],[Desplazamiento en la Matriz]]="Probabilidad"),AC1243),""),"")</f>
        <v/>
      </c>
      <c r="AD1244" s="310">
        <f>IFERROR(_xlfn.MINIFS(Tabla135[Probabilidad residual],Tabla135[Id Riesgo],Tabla135[[#This Row],[Id Riesgo]]),"")</f>
        <v>0</v>
      </c>
      <c r="AE1244" s="310">
        <f>IFERROR(_xlfn.MINIFS(Tabla135[Impacto residual],Tabla135[Id Riesgo],Tabla135[[#This Row],[Id Riesgo]]),"")</f>
        <v>0</v>
      </c>
      <c r="AF1244" s="310" t="str" cm="1">
        <f t="array" ref="AF12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4" s="310" t="str" cm="1">
        <f t="array" ref="AG12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4" s="213"/>
      <c r="AJ1244" s="801">
        <f>_xlfn.MINIFS(Tabla135[Probabilidad residual],Tabla135[Id Riesgo],Tabla135[[#This Row],[Id Riesgo]])</f>
        <v>0</v>
      </c>
      <c r="AK1244" s="801">
        <f>_xlfn.MINIFS(Tabla135[Impacto residual],Tabla135[Id Riesgo],Tabla135[[#This Row],[Id Riesgo]])</f>
        <v>0</v>
      </c>
      <c r="AL1244" s="801"/>
      <c r="AM1244" s="801"/>
      <c r="AN1244" s="213"/>
      <c r="AO1244" s="213"/>
      <c r="AP1244" s="213"/>
      <c r="AQ1244" s="213"/>
      <c r="AR1244" s="213"/>
      <c r="AS1244" s="213"/>
      <c r="AT1244" s="213"/>
      <c r="AU1244" s="213"/>
      <c r="AV1244" s="213"/>
      <c r="AW1244" s="213"/>
      <c r="AX1244" s="213"/>
      <c r="AY1244" s="213"/>
    </row>
    <row r="1245" spans="1:51" ht="14.6" x14ac:dyDescent="0.4">
      <c r="A1245" s="783" t="str">
        <f>Tabla135[[#This Row],[Id Riesgo]]</f>
        <v>RC124</v>
      </c>
      <c r="B1245" s="784" t="str">
        <f>Tabla135[[#This Row],[Riesgo]]</f>
        <v/>
      </c>
      <c r="C1245" s="776" t="b">
        <f>Tabla135[[#This Row],[Identificado en paso 1 y 2?]]</f>
        <v>0</v>
      </c>
      <c r="D1245" s="801" t="str">
        <f>_xlfn.XLOOKUP(Tabla135[[#This Row],[Id Riesgo]],Tabla13[Id Riesgo],Tabla13[Probabilidad],"",1)</f>
        <v/>
      </c>
      <c r="E1245" s="801" t="str">
        <f>IF(C1245=TRUE,_xlfn.XLOOKUP(Tabla135[[#This Row],[Id Riesgo]],Tabla13[Id Riesgo],Tabla13[Porcentaje Impacto],"",1),"")</f>
        <v/>
      </c>
      <c r="F1245" s="290" t="str">
        <f t="shared" si="123"/>
        <v>RC124</v>
      </c>
      <c r="G1245" s="414" t="b">
        <f>_xlfn.XLOOKUP(F1245,Tabla13[Id Riesgo],Tabla13[Registro diligenciado],FALSE,1)</f>
        <v>0</v>
      </c>
      <c r="H1245" s="290" t="str">
        <f>IF(G1245,_xlfn.XLOOKUP(F1245,Tabla6[Id Riesgo],Tabla6[DESCRIPCIÓN DEL RIESGO],FALSE,1),"")</f>
        <v/>
      </c>
      <c r="I1245" s="327" t="str">
        <f>_xlfn.XLOOKUP(Tabla135[[#This Row],[Id Riesgo]],Tabla13[Id Riesgo],Tabla13[Probabilidad])</f>
        <v/>
      </c>
      <c r="J1245" s="327" t="str">
        <f>_xlfn.XLOOKUP(Tabla135[[#This Row],[Id Riesgo]],Tabla13[Id Riesgo],Tabla13[Porcentaje Impacto],"",1)</f>
        <v/>
      </c>
      <c r="K1245" s="311">
        <v>4</v>
      </c>
      <c r="L1245" s="314"/>
      <c r="M1245" s="314"/>
      <c r="N1245" s="314"/>
      <c r="O1245" s="295"/>
      <c r="P1245" s="314"/>
      <c r="Q1245" s="328" t="str">
        <f>_xlfn.TEXTJOIN(" ",TRUE,Tabla135[[#This Row],[Actividad - Acción ¿Qué?
Inicia con verbo]],Tabla135[[#This Row],[Complemento
(Observaciones o desviaciones)]])</f>
        <v/>
      </c>
      <c r="R1245" s="295"/>
      <c r="S1245" s="327" t="str">
        <f>_xlfn.XLOOKUP(Tabla135[[#This Row],[Tipo de control]],Tabla7[Tipo de control],Tabla7[Peso],"",1)</f>
        <v/>
      </c>
      <c r="T1245" s="290" t="str">
        <f>_xlfn.XLOOKUP(Tabla135[[#This Row],[Tipo de control]],Tabla7[Tipo de control],Tabla7[Afectación matriz],"",1)</f>
        <v/>
      </c>
      <c r="U1245" s="295"/>
      <c r="V1245" s="327" t="str">
        <f>_xlfn.XLOOKUP(Tabla135[[#This Row],[Implementación]],Tabla11[Implementación],Tabla11[Peso],"",1)</f>
        <v/>
      </c>
      <c r="W1245" s="295"/>
      <c r="X1245" s="295"/>
      <c r="Y1245" s="295"/>
      <c r="Z1245" s="295"/>
      <c r="AA1245" s="310" t="str">
        <f>IFERROR(Tabla135[[#This Row],[Peso del control]]+Tabla135[[#This Row],[Peso de la implementación]],"")</f>
        <v/>
      </c>
      <c r="AB1245" s="310" t="str" cm="1">
        <f t="array" ref="AB1245">IFERROR(IF(Tabla135[[#This Row],[Registro diligenciado]]=TRUE,_xlfn.IFS(AND(Tabla135[[#This Row],[No. de Control]]=1,Tabla135[[#This Row],[Desplazamiento en la Matriz]]="Probabilidad"),D1245-(D1245*Tabla135[[#This Row],[Valor del control]]),AND(Tabla135[[#This Row],[No. de Control]]&gt;1,Tabla135[[#This Row],[Desplazamiento en la Matriz]]="Probabilidad"),AB1244-(AB1244*Tabla135[[#This Row],[Valor del control]]),AND(Tabla135[[#This Row],[No. de Control]]=1,Tabla135[[#This Row],[Desplazamiento en la Matriz]]="Impacto"),D1245,AND(Tabla135[[#This Row],[No. de Control]]&gt;1,Tabla135[[#This Row],[Desplazamiento en la Matriz]]="Impacto"),AB1244),""),"")</f>
        <v/>
      </c>
      <c r="AC1245" s="310" t="str" cm="1">
        <f t="array" ref="AC1245">IFERROR(IF(Tabla135[[#This Row],[Registro diligenciado]]=TRUE,_xlfn.IFS(AND(Tabla135[[#This Row],[No. de Control]]=1,Tabla135[[#This Row],[Desplazamiento en la Matriz]]="Impacto"),E1245-(E1245*Tabla135[[#This Row],[Valor del control]]),AND(Tabla135[[#This Row],[No. de Control]]&gt;1,Tabla135[[#This Row],[Desplazamiento en la Matriz]]="Impacto"),AC1244-(AC1244*Tabla135[[#This Row],[Valor del control]]),AND(Tabla135[[#This Row],[No. de Control]]=1,Tabla135[[#This Row],[Desplazamiento en la Matriz]]="Probabilidad"),E1245,AND(Tabla135[[#This Row],[No. de Control]]&gt;1,Tabla135[[#This Row],[Desplazamiento en la Matriz]]="Probabilidad"),AC1244),""),"")</f>
        <v/>
      </c>
      <c r="AD1245" s="310">
        <f>IFERROR(_xlfn.MINIFS(Tabla135[Probabilidad residual],Tabla135[Id Riesgo],Tabla135[[#This Row],[Id Riesgo]]),"")</f>
        <v>0</v>
      </c>
      <c r="AE1245" s="310">
        <f>IFERROR(_xlfn.MINIFS(Tabla135[Impacto residual],Tabla135[Id Riesgo],Tabla135[[#This Row],[Id Riesgo]]),"")</f>
        <v>0</v>
      </c>
      <c r="AF1245" s="310" t="str" cm="1">
        <f t="array" ref="AF12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5" s="310" t="str" cm="1">
        <f t="array" ref="AG12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5" s="213"/>
      <c r="AJ1245" s="801">
        <f>_xlfn.MINIFS(Tabla135[Probabilidad residual],Tabla135[Id Riesgo],Tabla135[[#This Row],[Id Riesgo]])</f>
        <v>0</v>
      </c>
      <c r="AK1245" s="801">
        <f>_xlfn.MINIFS(Tabla135[Impacto residual],Tabla135[Id Riesgo],Tabla135[[#This Row],[Id Riesgo]])</f>
        <v>0</v>
      </c>
      <c r="AL1245" s="801"/>
      <c r="AM1245" s="801"/>
      <c r="AN1245" s="213"/>
      <c r="AO1245" s="213"/>
      <c r="AP1245" s="213"/>
      <c r="AQ1245" s="213"/>
      <c r="AR1245" s="213"/>
      <c r="AS1245" s="213"/>
      <c r="AT1245" s="213"/>
      <c r="AU1245" s="213"/>
      <c r="AV1245" s="213"/>
      <c r="AW1245" s="213"/>
      <c r="AX1245" s="213"/>
      <c r="AY1245" s="213"/>
    </row>
    <row r="1246" spans="1:51" ht="14.6" x14ac:dyDescent="0.4">
      <c r="A1246" s="783" t="str">
        <f>Tabla135[[#This Row],[Id Riesgo]]</f>
        <v>RC124</v>
      </c>
      <c r="B1246" s="784" t="str">
        <f>Tabla135[[#This Row],[Riesgo]]</f>
        <v/>
      </c>
      <c r="C1246" s="776" t="b">
        <f>Tabla135[[#This Row],[Identificado en paso 1 y 2?]]</f>
        <v>0</v>
      </c>
      <c r="D1246" s="801" t="str">
        <f>_xlfn.XLOOKUP(Tabla135[[#This Row],[Id Riesgo]],Tabla13[Id Riesgo],Tabla13[Probabilidad],"",1)</f>
        <v/>
      </c>
      <c r="E1246" s="801" t="str">
        <f>IF(C1246=TRUE,_xlfn.XLOOKUP(Tabla135[[#This Row],[Id Riesgo]],Tabla13[Id Riesgo],Tabla13[Porcentaje Impacto],"",1),"")</f>
        <v/>
      </c>
      <c r="F1246" s="290" t="str">
        <f t="shared" si="123"/>
        <v>RC124</v>
      </c>
      <c r="G1246" s="414" t="b">
        <f>_xlfn.XLOOKUP(F1246,Tabla13[Id Riesgo],Tabla13[Registro diligenciado],FALSE,1)</f>
        <v>0</v>
      </c>
      <c r="H1246" s="290" t="str">
        <f>IF(G1246,_xlfn.XLOOKUP(F1246,Tabla6[Id Riesgo],Tabla6[DESCRIPCIÓN DEL RIESGO],FALSE,1),"")</f>
        <v/>
      </c>
      <c r="I1246" s="327" t="str">
        <f>_xlfn.XLOOKUP(Tabla135[[#This Row],[Id Riesgo]],Tabla13[Id Riesgo],Tabla13[Probabilidad])</f>
        <v/>
      </c>
      <c r="J1246" s="327" t="str">
        <f>_xlfn.XLOOKUP(Tabla135[[#This Row],[Id Riesgo]],Tabla13[Id Riesgo],Tabla13[Porcentaje Impacto],"",1)</f>
        <v/>
      </c>
      <c r="K1246" s="311">
        <v>5</v>
      </c>
      <c r="L1246" s="314"/>
      <c r="M1246" s="314"/>
      <c r="N1246" s="314"/>
      <c r="O1246" s="295"/>
      <c r="P1246" s="314"/>
      <c r="Q1246" s="328" t="str">
        <f>_xlfn.TEXTJOIN(" ",TRUE,Tabla135[[#This Row],[Actividad - Acción ¿Qué?
Inicia con verbo]],Tabla135[[#This Row],[Complemento
(Observaciones o desviaciones)]])</f>
        <v/>
      </c>
      <c r="R1246" s="295"/>
      <c r="S1246" s="327" t="str">
        <f>_xlfn.XLOOKUP(Tabla135[[#This Row],[Tipo de control]],Tabla7[Tipo de control],Tabla7[Peso],"",1)</f>
        <v/>
      </c>
      <c r="T1246" s="290" t="str">
        <f>_xlfn.XLOOKUP(Tabla135[[#This Row],[Tipo de control]],Tabla7[Tipo de control],Tabla7[Afectación matriz],"",1)</f>
        <v/>
      </c>
      <c r="U1246" s="295"/>
      <c r="V1246" s="327" t="str">
        <f>_xlfn.XLOOKUP(Tabla135[[#This Row],[Implementación]],Tabla11[Implementación],Tabla11[Peso],"",1)</f>
        <v/>
      </c>
      <c r="W1246" s="295"/>
      <c r="X1246" s="295"/>
      <c r="Y1246" s="295"/>
      <c r="Z1246" s="295"/>
      <c r="AA1246" s="310" t="str">
        <f>IFERROR(Tabla135[[#This Row],[Peso del control]]+Tabla135[[#This Row],[Peso de la implementación]],"")</f>
        <v/>
      </c>
      <c r="AB1246" s="310" t="str" cm="1">
        <f t="array" ref="AB1246">IFERROR(IF(Tabla135[[#This Row],[Registro diligenciado]]=TRUE,_xlfn.IFS(AND(Tabla135[[#This Row],[No. de Control]]=1,Tabla135[[#This Row],[Desplazamiento en la Matriz]]="Probabilidad"),D1246-(D1246*Tabla135[[#This Row],[Valor del control]]),AND(Tabla135[[#This Row],[No. de Control]]&gt;1,Tabla135[[#This Row],[Desplazamiento en la Matriz]]="Probabilidad"),AB1245-(AB1245*Tabla135[[#This Row],[Valor del control]]),AND(Tabla135[[#This Row],[No. de Control]]=1,Tabla135[[#This Row],[Desplazamiento en la Matriz]]="Impacto"),D1246,AND(Tabla135[[#This Row],[No. de Control]]&gt;1,Tabla135[[#This Row],[Desplazamiento en la Matriz]]="Impacto"),AB1245),""),"")</f>
        <v/>
      </c>
      <c r="AC1246" s="310" t="str" cm="1">
        <f t="array" ref="AC1246">IFERROR(IF(Tabla135[[#This Row],[Registro diligenciado]]=TRUE,_xlfn.IFS(AND(Tabla135[[#This Row],[No. de Control]]=1,Tabla135[[#This Row],[Desplazamiento en la Matriz]]="Impacto"),E1246-(E1246*Tabla135[[#This Row],[Valor del control]]),AND(Tabla135[[#This Row],[No. de Control]]&gt;1,Tabla135[[#This Row],[Desplazamiento en la Matriz]]="Impacto"),AC1245-(AC1245*Tabla135[[#This Row],[Valor del control]]),AND(Tabla135[[#This Row],[No. de Control]]=1,Tabla135[[#This Row],[Desplazamiento en la Matriz]]="Probabilidad"),E1246,AND(Tabla135[[#This Row],[No. de Control]]&gt;1,Tabla135[[#This Row],[Desplazamiento en la Matriz]]="Probabilidad"),AC1245),""),"")</f>
        <v/>
      </c>
      <c r="AD1246" s="310">
        <f>IFERROR(_xlfn.MINIFS(Tabla135[Probabilidad residual],Tabla135[Id Riesgo],Tabla135[[#This Row],[Id Riesgo]]),"")</f>
        <v>0</v>
      </c>
      <c r="AE1246" s="310">
        <f>IFERROR(_xlfn.MINIFS(Tabla135[Impacto residual],Tabla135[Id Riesgo],Tabla135[[#This Row],[Id Riesgo]]),"")</f>
        <v>0</v>
      </c>
      <c r="AF1246" s="310" t="str" cm="1">
        <f t="array" ref="AF12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6" s="310" t="str" cm="1">
        <f t="array" ref="AG12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6" s="213"/>
      <c r="AJ1246" s="801">
        <f>_xlfn.MINIFS(Tabla135[Probabilidad residual],Tabla135[Id Riesgo],Tabla135[[#This Row],[Id Riesgo]])</f>
        <v>0</v>
      </c>
      <c r="AK1246" s="801">
        <f>_xlfn.MINIFS(Tabla135[Impacto residual],Tabla135[Id Riesgo],Tabla135[[#This Row],[Id Riesgo]])</f>
        <v>0</v>
      </c>
      <c r="AL1246" s="801"/>
      <c r="AM1246" s="801"/>
      <c r="AN1246" s="213"/>
      <c r="AO1246" s="213"/>
      <c r="AP1246" s="213"/>
      <c r="AQ1246" s="213"/>
      <c r="AR1246" s="213"/>
      <c r="AS1246" s="213"/>
      <c r="AT1246" s="213"/>
      <c r="AU1246" s="213"/>
      <c r="AV1246" s="213"/>
      <c r="AW1246" s="213"/>
      <c r="AX1246" s="213"/>
      <c r="AY1246" s="213"/>
    </row>
    <row r="1247" spans="1:51" ht="14.6" x14ac:dyDescent="0.4">
      <c r="A1247" s="783" t="str">
        <f>Tabla135[[#This Row],[Id Riesgo]]</f>
        <v>RC124</v>
      </c>
      <c r="B1247" s="784" t="str">
        <f>Tabla135[[#This Row],[Riesgo]]</f>
        <v/>
      </c>
      <c r="C1247" s="776" t="b">
        <f>Tabla135[[#This Row],[Identificado en paso 1 y 2?]]</f>
        <v>0</v>
      </c>
      <c r="D1247" s="801" t="str">
        <f>_xlfn.XLOOKUP(Tabla135[[#This Row],[Id Riesgo]],Tabla13[Id Riesgo],Tabla13[Probabilidad],"",1)</f>
        <v/>
      </c>
      <c r="E1247" s="801" t="str">
        <f>IF(C1247=TRUE,_xlfn.XLOOKUP(Tabla135[[#This Row],[Id Riesgo]],Tabla13[Id Riesgo],Tabla13[Porcentaje Impacto],"",1),"")</f>
        <v/>
      </c>
      <c r="F1247" s="290" t="str">
        <f t="shared" si="123"/>
        <v>RC124</v>
      </c>
      <c r="G1247" s="414" t="b">
        <f>_xlfn.XLOOKUP(F1247,Tabla13[Id Riesgo],Tabla13[Registro diligenciado],FALSE,1)</f>
        <v>0</v>
      </c>
      <c r="H1247" s="290" t="str">
        <f>IF(G1247,_xlfn.XLOOKUP(F1247,Tabla6[Id Riesgo],Tabla6[DESCRIPCIÓN DEL RIESGO],FALSE,1),"")</f>
        <v/>
      </c>
      <c r="I1247" s="327" t="str">
        <f>_xlfn.XLOOKUP(Tabla135[[#This Row],[Id Riesgo]],Tabla13[Id Riesgo],Tabla13[Probabilidad])</f>
        <v/>
      </c>
      <c r="J1247" s="327" t="str">
        <f>_xlfn.XLOOKUP(Tabla135[[#This Row],[Id Riesgo]],Tabla13[Id Riesgo],Tabla13[Porcentaje Impacto],"",1)</f>
        <v/>
      </c>
      <c r="K1247" s="311">
        <v>6</v>
      </c>
      <c r="L1247" s="314"/>
      <c r="M1247" s="314"/>
      <c r="N1247" s="314"/>
      <c r="O1247" s="295"/>
      <c r="P1247" s="314"/>
      <c r="Q1247" s="328" t="str">
        <f>_xlfn.TEXTJOIN(" ",TRUE,Tabla135[[#This Row],[Actividad - Acción ¿Qué?
Inicia con verbo]],Tabla135[[#This Row],[Complemento
(Observaciones o desviaciones)]])</f>
        <v/>
      </c>
      <c r="R1247" s="295"/>
      <c r="S1247" s="327" t="str">
        <f>_xlfn.XLOOKUP(Tabla135[[#This Row],[Tipo de control]],Tabla7[Tipo de control],Tabla7[Peso],"",1)</f>
        <v/>
      </c>
      <c r="T1247" s="290" t="str">
        <f>_xlfn.XLOOKUP(Tabla135[[#This Row],[Tipo de control]],Tabla7[Tipo de control],Tabla7[Afectación matriz],"",1)</f>
        <v/>
      </c>
      <c r="U1247" s="295"/>
      <c r="V1247" s="327" t="str">
        <f>_xlfn.XLOOKUP(Tabla135[[#This Row],[Implementación]],Tabla11[Implementación],Tabla11[Peso],"",1)</f>
        <v/>
      </c>
      <c r="W1247" s="295"/>
      <c r="X1247" s="295"/>
      <c r="Y1247" s="295"/>
      <c r="Z1247" s="295"/>
      <c r="AA1247" s="310" t="str">
        <f>IFERROR(Tabla135[[#This Row],[Peso del control]]+Tabla135[[#This Row],[Peso de la implementación]],"")</f>
        <v/>
      </c>
      <c r="AB1247" s="310" t="str" cm="1">
        <f t="array" ref="AB1247">IFERROR(IF(Tabla135[[#This Row],[Registro diligenciado]]=TRUE,_xlfn.IFS(AND(Tabla135[[#This Row],[No. de Control]]=1,Tabla135[[#This Row],[Desplazamiento en la Matriz]]="Probabilidad"),D1247-(D1247*Tabla135[[#This Row],[Valor del control]]),AND(Tabla135[[#This Row],[No. de Control]]&gt;1,Tabla135[[#This Row],[Desplazamiento en la Matriz]]="Probabilidad"),AB1246-(AB1246*Tabla135[[#This Row],[Valor del control]]),AND(Tabla135[[#This Row],[No. de Control]]=1,Tabla135[[#This Row],[Desplazamiento en la Matriz]]="Impacto"),D1247,AND(Tabla135[[#This Row],[No. de Control]]&gt;1,Tabla135[[#This Row],[Desplazamiento en la Matriz]]="Impacto"),AB1246),""),"")</f>
        <v/>
      </c>
      <c r="AC1247" s="310" t="str" cm="1">
        <f t="array" ref="AC1247">IFERROR(IF(Tabla135[[#This Row],[Registro diligenciado]]=TRUE,_xlfn.IFS(AND(Tabla135[[#This Row],[No. de Control]]=1,Tabla135[[#This Row],[Desplazamiento en la Matriz]]="Impacto"),E1247-(E1247*Tabla135[[#This Row],[Valor del control]]),AND(Tabla135[[#This Row],[No. de Control]]&gt;1,Tabla135[[#This Row],[Desplazamiento en la Matriz]]="Impacto"),AC1246-(AC1246*Tabla135[[#This Row],[Valor del control]]),AND(Tabla135[[#This Row],[No. de Control]]=1,Tabla135[[#This Row],[Desplazamiento en la Matriz]]="Probabilidad"),E1247,AND(Tabla135[[#This Row],[No. de Control]]&gt;1,Tabla135[[#This Row],[Desplazamiento en la Matriz]]="Probabilidad"),AC1246),""),"")</f>
        <v/>
      </c>
      <c r="AD1247" s="310">
        <f>IFERROR(_xlfn.MINIFS(Tabla135[Probabilidad residual],Tabla135[Id Riesgo],Tabla135[[#This Row],[Id Riesgo]]),"")</f>
        <v>0</v>
      </c>
      <c r="AE1247" s="310">
        <f>IFERROR(_xlfn.MINIFS(Tabla135[Impacto residual],Tabla135[Id Riesgo],Tabla135[[#This Row],[Id Riesgo]]),"")</f>
        <v>0</v>
      </c>
      <c r="AF1247" s="310" t="str" cm="1">
        <f t="array" ref="AF12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7" s="310" t="str" cm="1">
        <f t="array" ref="AG12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7" s="213"/>
      <c r="AJ1247" s="801">
        <f>_xlfn.MINIFS(Tabla135[Probabilidad residual],Tabla135[Id Riesgo],Tabla135[[#This Row],[Id Riesgo]])</f>
        <v>0</v>
      </c>
      <c r="AK1247" s="801">
        <f>_xlfn.MINIFS(Tabla135[Impacto residual],Tabla135[Id Riesgo],Tabla135[[#This Row],[Id Riesgo]])</f>
        <v>0</v>
      </c>
      <c r="AL1247" s="801"/>
      <c r="AM1247" s="801"/>
      <c r="AN1247" s="213"/>
      <c r="AO1247" s="213"/>
      <c r="AP1247" s="213"/>
      <c r="AQ1247" s="213"/>
      <c r="AR1247" s="213"/>
      <c r="AS1247" s="213"/>
      <c r="AT1247" s="213"/>
      <c r="AU1247" s="213"/>
      <c r="AV1247" s="213"/>
      <c r="AW1247" s="213"/>
      <c r="AX1247" s="213"/>
      <c r="AY1247" s="213"/>
    </row>
    <row r="1248" spans="1:51" ht="14.6" x14ac:dyDescent="0.4">
      <c r="A1248" s="783" t="str">
        <f>Tabla135[[#This Row],[Id Riesgo]]</f>
        <v>RC124</v>
      </c>
      <c r="B1248" s="784" t="str">
        <f>Tabla135[[#This Row],[Riesgo]]</f>
        <v/>
      </c>
      <c r="C1248" s="776" t="b">
        <f>Tabla135[[#This Row],[Identificado en paso 1 y 2?]]</f>
        <v>0</v>
      </c>
      <c r="D1248" s="801" t="str">
        <f>_xlfn.XLOOKUP(Tabla135[[#This Row],[Id Riesgo]],Tabla13[Id Riesgo],Tabla13[Probabilidad],"",1)</f>
        <v/>
      </c>
      <c r="E1248" s="801" t="str">
        <f>IF(C1248=TRUE,_xlfn.XLOOKUP(Tabla135[[#This Row],[Id Riesgo]],Tabla13[Id Riesgo],Tabla13[Porcentaje Impacto],"",1),"")</f>
        <v/>
      </c>
      <c r="F1248" s="290" t="str">
        <f t="shared" si="123"/>
        <v>RC124</v>
      </c>
      <c r="G1248" s="414" t="b">
        <f>_xlfn.XLOOKUP(F1248,Tabla13[Id Riesgo],Tabla13[Registro diligenciado],FALSE,1)</f>
        <v>0</v>
      </c>
      <c r="H1248" s="290" t="str">
        <f>IF(G1248,_xlfn.XLOOKUP(F1248,Tabla6[Id Riesgo],Tabla6[DESCRIPCIÓN DEL RIESGO],FALSE,1),"")</f>
        <v/>
      </c>
      <c r="I1248" s="327" t="str">
        <f>_xlfn.XLOOKUP(Tabla135[[#This Row],[Id Riesgo]],Tabla13[Id Riesgo],Tabla13[Probabilidad])</f>
        <v/>
      </c>
      <c r="J1248" s="327" t="str">
        <f>_xlfn.XLOOKUP(Tabla135[[#This Row],[Id Riesgo]],Tabla13[Id Riesgo],Tabla13[Porcentaje Impacto],"",1)</f>
        <v/>
      </c>
      <c r="K1248" s="311">
        <v>7</v>
      </c>
      <c r="L1248" s="314"/>
      <c r="M1248" s="314"/>
      <c r="N1248" s="314"/>
      <c r="O1248" s="295"/>
      <c r="P1248" s="314"/>
      <c r="Q1248" s="328" t="str">
        <f>_xlfn.TEXTJOIN(" ",TRUE,Tabla135[[#This Row],[Actividad - Acción ¿Qué?
Inicia con verbo]],Tabla135[[#This Row],[Complemento
(Observaciones o desviaciones)]])</f>
        <v/>
      </c>
      <c r="R1248" s="295"/>
      <c r="S1248" s="327" t="str">
        <f>_xlfn.XLOOKUP(Tabla135[[#This Row],[Tipo de control]],Tabla7[Tipo de control],Tabla7[Peso],"",1)</f>
        <v/>
      </c>
      <c r="T1248" s="290" t="str">
        <f>_xlfn.XLOOKUP(Tabla135[[#This Row],[Tipo de control]],Tabla7[Tipo de control],Tabla7[Afectación matriz],"",1)</f>
        <v/>
      </c>
      <c r="U1248" s="295"/>
      <c r="V1248" s="327" t="str">
        <f>_xlfn.XLOOKUP(Tabla135[[#This Row],[Implementación]],Tabla11[Implementación],Tabla11[Peso],"",1)</f>
        <v/>
      </c>
      <c r="W1248" s="295"/>
      <c r="X1248" s="295"/>
      <c r="Y1248" s="295"/>
      <c r="Z1248" s="295"/>
      <c r="AA1248" s="310" t="str">
        <f>IFERROR(Tabla135[[#This Row],[Peso del control]]+Tabla135[[#This Row],[Peso de la implementación]],"")</f>
        <v/>
      </c>
      <c r="AB1248" s="310" t="str" cm="1">
        <f t="array" ref="AB1248">IFERROR(IF(Tabla135[[#This Row],[Registro diligenciado]]=TRUE,_xlfn.IFS(AND(Tabla135[[#This Row],[No. de Control]]=1,Tabla135[[#This Row],[Desplazamiento en la Matriz]]="Probabilidad"),D1248-(D1248*Tabla135[[#This Row],[Valor del control]]),AND(Tabla135[[#This Row],[No. de Control]]&gt;1,Tabla135[[#This Row],[Desplazamiento en la Matriz]]="Probabilidad"),AB1247-(AB1247*Tabla135[[#This Row],[Valor del control]]),AND(Tabla135[[#This Row],[No. de Control]]=1,Tabla135[[#This Row],[Desplazamiento en la Matriz]]="Impacto"),D1248,AND(Tabla135[[#This Row],[No. de Control]]&gt;1,Tabla135[[#This Row],[Desplazamiento en la Matriz]]="Impacto"),AB1247),""),"")</f>
        <v/>
      </c>
      <c r="AC1248" s="310" t="str" cm="1">
        <f t="array" ref="AC1248">IFERROR(IF(Tabla135[[#This Row],[Registro diligenciado]]=TRUE,_xlfn.IFS(AND(Tabla135[[#This Row],[No. de Control]]=1,Tabla135[[#This Row],[Desplazamiento en la Matriz]]="Impacto"),E1248-(E1248*Tabla135[[#This Row],[Valor del control]]),AND(Tabla135[[#This Row],[No. de Control]]&gt;1,Tabla135[[#This Row],[Desplazamiento en la Matriz]]="Impacto"),AC1247-(AC1247*Tabla135[[#This Row],[Valor del control]]),AND(Tabla135[[#This Row],[No. de Control]]=1,Tabla135[[#This Row],[Desplazamiento en la Matriz]]="Probabilidad"),E1248,AND(Tabla135[[#This Row],[No. de Control]]&gt;1,Tabla135[[#This Row],[Desplazamiento en la Matriz]]="Probabilidad"),AC1247),""),"")</f>
        <v/>
      </c>
      <c r="AD1248" s="310">
        <f>IFERROR(_xlfn.MINIFS(Tabla135[Probabilidad residual],Tabla135[Id Riesgo],Tabla135[[#This Row],[Id Riesgo]]),"")</f>
        <v>0</v>
      </c>
      <c r="AE1248" s="310">
        <f>IFERROR(_xlfn.MINIFS(Tabla135[Impacto residual],Tabla135[Id Riesgo],Tabla135[[#This Row],[Id Riesgo]]),"")</f>
        <v>0</v>
      </c>
      <c r="AF1248" s="310" t="str" cm="1">
        <f t="array" ref="AF12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8" s="310" t="str" cm="1">
        <f t="array" ref="AG12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8" s="213"/>
      <c r="AJ1248" s="801">
        <f>_xlfn.MINIFS(Tabla135[Probabilidad residual],Tabla135[Id Riesgo],Tabla135[[#This Row],[Id Riesgo]])</f>
        <v>0</v>
      </c>
      <c r="AK1248" s="801">
        <f>_xlfn.MINIFS(Tabla135[Impacto residual],Tabla135[Id Riesgo],Tabla135[[#This Row],[Id Riesgo]])</f>
        <v>0</v>
      </c>
      <c r="AL1248" s="801"/>
      <c r="AM1248" s="801"/>
      <c r="AN1248" s="213"/>
      <c r="AO1248" s="213"/>
      <c r="AP1248" s="213"/>
      <c r="AQ1248" s="213"/>
      <c r="AR1248" s="213"/>
      <c r="AS1248" s="213"/>
      <c r="AT1248" s="213"/>
      <c r="AU1248" s="213"/>
      <c r="AV1248" s="213"/>
      <c r="AW1248" s="213"/>
      <c r="AX1248" s="213"/>
      <c r="AY1248" s="213"/>
    </row>
    <row r="1249" spans="1:51" ht="14.6" x14ac:dyDescent="0.4">
      <c r="A1249" s="783" t="str">
        <f>Tabla135[[#This Row],[Id Riesgo]]</f>
        <v>RC124</v>
      </c>
      <c r="B1249" s="784" t="str">
        <f>Tabla135[[#This Row],[Riesgo]]</f>
        <v/>
      </c>
      <c r="C1249" s="776" t="b">
        <f>Tabla135[[#This Row],[Identificado en paso 1 y 2?]]</f>
        <v>0</v>
      </c>
      <c r="D1249" s="801" t="str">
        <f>_xlfn.XLOOKUP(Tabla135[[#This Row],[Id Riesgo]],Tabla13[Id Riesgo],Tabla13[Probabilidad],"",1)</f>
        <v/>
      </c>
      <c r="E1249" s="801" t="str">
        <f>IF(C1249=TRUE,_xlfn.XLOOKUP(Tabla135[[#This Row],[Id Riesgo]],Tabla13[Id Riesgo],Tabla13[Porcentaje Impacto],"",1),"")</f>
        <v/>
      </c>
      <c r="F1249" s="290" t="str">
        <f t="shared" si="123"/>
        <v>RC124</v>
      </c>
      <c r="G1249" s="414" t="b">
        <f>_xlfn.XLOOKUP(F1249,Tabla13[Id Riesgo],Tabla13[Registro diligenciado],FALSE,1)</f>
        <v>0</v>
      </c>
      <c r="H1249" s="290" t="str">
        <f>IF(G1249,_xlfn.XLOOKUP(F1249,Tabla6[Id Riesgo],Tabla6[DESCRIPCIÓN DEL RIESGO],FALSE,1),"")</f>
        <v/>
      </c>
      <c r="I1249" s="327" t="str">
        <f>_xlfn.XLOOKUP(Tabla135[[#This Row],[Id Riesgo]],Tabla13[Id Riesgo],Tabla13[Probabilidad])</f>
        <v/>
      </c>
      <c r="J1249" s="327" t="str">
        <f>_xlfn.XLOOKUP(Tabla135[[#This Row],[Id Riesgo]],Tabla13[Id Riesgo],Tabla13[Porcentaje Impacto],"",1)</f>
        <v/>
      </c>
      <c r="K1249" s="311">
        <v>8</v>
      </c>
      <c r="L1249" s="314"/>
      <c r="M1249" s="314"/>
      <c r="N1249" s="314"/>
      <c r="O1249" s="295"/>
      <c r="P1249" s="314"/>
      <c r="Q1249" s="328" t="str">
        <f>_xlfn.TEXTJOIN(" ",TRUE,Tabla135[[#This Row],[Actividad - Acción ¿Qué?
Inicia con verbo]],Tabla135[[#This Row],[Complemento
(Observaciones o desviaciones)]])</f>
        <v/>
      </c>
      <c r="R1249" s="295"/>
      <c r="S1249" s="327" t="str">
        <f>_xlfn.XLOOKUP(Tabla135[[#This Row],[Tipo de control]],Tabla7[Tipo de control],Tabla7[Peso],"",1)</f>
        <v/>
      </c>
      <c r="T1249" s="290" t="str">
        <f>_xlfn.XLOOKUP(Tabla135[[#This Row],[Tipo de control]],Tabla7[Tipo de control],Tabla7[Afectación matriz],"",1)</f>
        <v/>
      </c>
      <c r="U1249" s="295"/>
      <c r="V1249" s="327" t="str">
        <f>_xlfn.XLOOKUP(Tabla135[[#This Row],[Implementación]],Tabla11[Implementación],Tabla11[Peso],"",1)</f>
        <v/>
      </c>
      <c r="W1249" s="295"/>
      <c r="X1249" s="295"/>
      <c r="Y1249" s="295"/>
      <c r="Z1249" s="295"/>
      <c r="AA1249" s="310" t="str">
        <f>IFERROR(Tabla135[[#This Row],[Peso del control]]+Tabla135[[#This Row],[Peso de la implementación]],"")</f>
        <v/>
      </c>
      <c r="AB1249" s="310" t="str" cm="1">
        <f t="array" ref="AB1249">IFERROR(IF(Tabla135[[#This Row],[Registro diligenciado]]=TRUE,_xlfn.IFS(AND(Tabla135[[#This Row],[No. de Control]]=1,Tabla135[[#This Row],[Desplazamiento en la Matriz]]="Probabilidad"),D1249-(D1249*Tabla135[[#This Row],[Valor del control]]),AND(Tabla135[[#This Row],[No. de Control]]&gt;1,Tabla135[[#This Row],[Desplazamiento en la Matriz]]="Probabilidad"),AB1248-(AB1248*Tabla135[[#This Row],[Valor del control]]),AND(Tabla135[[#This Row],[No. de Control]]=1,Tabla135[[#This Row],[Desplazamiento en la Matriz]]="Impacto"),D1249,AND(Tabla135[[#This Row],[No. de Control]]&gt;1,Tabla135[[#This Row],[Desplazamiento en la Matriz]]="Impacto"),AB1248),""),"")</f>
        <v/>
      </c>
      <c r="AC1249" s="310" t="str" cm="1">
        <f t="array" ref="AC1249">IFERROR(IF(Tabla135[[#This Row],[Registro diligenciado]]=TRUE,_xlfn.IFS(AND(Tabla135[[#This Row],[No. de Control]]=1,Tabla135[[#This Row],[Desplazamiento en la Matriz]]="Impacto"),E1249-(E1249*Tabla135[[#This Row],[Valor del control]]),AND(Tabla135[[#This Row],[No. de Control]]&gt;1,Tabla135[[#This Row],[Desplazamiento en la Matriz]]="Impacto"),AC1248-(AC1248*Tabla135[[#This Row],[Valor del control]]),AND(Tabla135[[#This Row],[No. de Control]]=1,Tabla135[[#This Row],[Desplazamiento en la Matriz]]="Probabilidad"),E1249,AND(Tabla135[[#This Row],[No. de Control]]&gt;1,Tabla135[[#This Row],[Desplazamiento en la Matriz]]="Probabilidad"),AC1248),""),"")</f>
        <v/>
      </c>
      <c r="AD1249" s="310">
        <f>IFERROR(_xlfn.MINIFS(Tabla135[Probabilidad residual],Tabla135[Id Riesgo],Tabla135[[#This Row],[Id Riesgo]]),"")</f>
        <v>0</v>
      </c>
      <c r="AE1249" s="310">
        <f>IFERROR(_xlfn.MINIFS(Tabla135[Impacto residual],Tabla135[Id Riesgo],Tabla135[[#This Row],[Id Riesgo]]),"")</f>
        <v>0</v>
      </c>
      <c r="AF1249" s="310" t="str" cm="1">
        <f t="array" ref="AF12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49" s="310" t="str" cm="1">
        <f t="array" ref="AG12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49" s="213"/>
      <c r="AJ1249" s="801">
        <f>_xlfn.MINIFS(Tabla135[Probabilidad residual],Tabla135[Id Riesgo],Tabla135[[#This Row],[Id Riesgo]])</f>
        <v>0</v>
      </c>
      <c r="AK1249" s="801">
        <f>_xlfn.MINIFS(Tabla135[Impacto residual],Tabla135[Id Riesgo],Tabla135[[#This Row],[Id Riesgo]])</f>
        <v>0</v>
      </c>
      <c r="AL1249" s="801"/>
      <c r="AM1249" s="801"/>
      <c r="AN1249" s="213"/>
      <c r="AO1249" s="213"/>
      <c r="AP1249" s="213"/>
      <c r="AQ1249" s="213"/>
      <c r="AR1249" s="213"/>
      <c r="AS1249" s="213"/>
      <c r="AT1249" s="213"/>
      <c r="AU1249" s="213"/>
      <c r="AV1249" s="213"/>
      <c r="AW1249" s="213"/>
      <c r="AX1249" s="213"/>
      <c r="AY1249" s="213"/>
    </row>
    <row r="1250" spans="1:51" ht="14.6" x14ac:dyDescent="0.4">
      <c r="A1250" s="783" t="str">
        <f>Tabla135[[#This Row],[Id Riesgo]]</f>
        <v>RC124</v>
      </c>
      <c r="B1250" s="784" t="str">
        <f>Tabla135[[#This Row],[Riesgo]]</f>
        <v/>
      </c>
      <c r="C1250" s="776" t="b">
        <f>Tabla135[[#This Row],[Identificado en paso 1 y 2?]]</f>
        <v>0</v>
      </c>
      <c r="D1250" s="801" t="str">
        <f>_xlfn.XLOOKUP(Tabla135[[#This Row],[Id Riesgo]],Tabla13[Id Riesgo],Tabla13[Probabilidad],"",1)</f>
        <v/>
      </c>
      <c r="E1250" s="801" t="str">
        <f>IF(C1250=TRUE,_xlfn.XLOOKUP(Tabla135[[#This Row],[Id Riesgo]],Tabla13[Id Riesgo],Tabla13[Porcentaje Impacto],"",1),"")</f>
        <v/>
      </c>
      <c r="F1250" s="290" t="str">
        <f t="shared" si="123"/>
        <v>RC124</v>
      </c>
      <c r="G1250" s="414" t="b">
        <f>_xlfn.XLOOKUP(F1250,Tabla13[Id Riesgo],Tabla13[Registro diligenciado],FALSE,1)</f>
        <v>0</v>
      </c>
      <c r="H1250" s="290" t="str">
        <f>IF(G1250,_xlfn.XLOOKUP(F1250,Tabla6[Id Riesgo],Tabla6[DESCRIPCIÓN DEL RIESGO],FALSE,1),"")</f>
        <v/>
      </c>
      <c r="I1250" s="327" t="str">
        <f>_xlfn.XLOOKUP(Tabla135[[#This Row],[Id Riesgo]],Tabla13[Id Riesgo],Tabla13[Probabilidad])</f>
        <v/>
      </c>
      <c r="J1250" s="327" t="str">
        <f>_xlfn.XLOOKUP(Tabla135[[#This Row],[Id Riesgo]],Tabla13[Id Riesgo],Tabla13[Porcentaje Impacto],"",1)</f>
        <v/>
      </c>
      <c r="K1250" s="311">
        <v>9</v>
      </c>
      <c r="L1250" s="314"/>
      <c r="M1250" s="314"/>
      <c r="N1250" s="314"/>
      <c r="O1250" s="295"/>
      <c r="P1250" s="314"/>
      <c r="Q1250" s="328" t="str">
        <f>_xlfn.TEXTJOIN(" ",TRUE,Tabla135[[#This Row],[Actividad - Acción ¿Qué?
Inicia con verbo]],Tabla135[[#This Row],[Complemento
(Observaciones o desviaciones)]])</f>
        <v/>
      </c>
      <c r="R1250" s="295"/>
      <c r="S1250" s="327" t="str">
        <f>_xlfn.XLOOKUP(Tabla135[[#This Row],[Tipo de control]],Tabla7[Tipo de control],Tabla7[Peso],"",1)</f>
        <v/>
      </c>
      <c r="T1250" s="290" t="str">
        <f>_xlfn.XLOOKUP(Tabla135[[#This Row],[Tipo de control]],Tabla7[Tipo de control],Tabla7[Afectación matriz],"",1)</f>
        <v/>
      </c>
      <c r="U1250" s="295"/>
      <c r="V1250" s="327" t="str">
        <f>_xlfn.XLOOKUP(Tabla135[[#This Row],[Implementación]],Tabla11[Implementación],Tabla11[Peso],"",1)</f>
        <v/>
      </c>
      <c r="W1250" s="295"/>
      <c r="X1250" s="295"/>
      <c r="Y1250" s="295"/>
      <c r="Z1250" s="295"/>
      <c r="AA1250" s="310" t="str">
        <f>IFERROR(Tabla135[[#This Row],[Peso del control]]+Tabla135[[#This Row],[Peso de la implementación]],"")</f>
        <v/>
      </c>
      <c r="AB1250" s="310" t="str" cm="1">
        <f t="array" ref="AB1250">IFERROR(IF(Tabla135[[#This Row],[Registro diligenciado]]=TRUE,_xlfn.IFS(AND(Tabla135[[#This Row],[No. de Control]]=1,Tabla135[[#This Row],[Desplazamiento en la Matriz]]="Probabilidad"),D1250-(D1250*Tabla135[[#This Row],[Valor del control]]),AND(Tabla135[[#This Row],[No. de Control]]&gt;1,Tabla135[[#This Row],[Desplazamiento en la Matriz]]="Probabilidad"),AB1249-(AB1249*Tabla135[[#This Row],[Valor del control]]),AND(Tabla135[[#This Row],[No. de Control]]=1,Tabla135[[#This Row],[Desplazamiento en la Matriz]]="Impacto"),D1250,AND(Tabla135[[#This Row],[No. de Control]]&gt;1,Tabla135[[#This Row],[Desplazamiento en la Matriz]]="Impacto"),AB1249),""),"")</f>
        <v/>
      </c>
      <c r="AC1250" s="310" t="str" cm="1">
        <f t="array" ref="AC1250">IFERROR(IF(Tabla135[[#This Row],[Registro diligenciado]]=TRUE,_xlfn.IFS(AND(Tabla135[[#This Row],[No. de Control]]=1,Tabla135[[#This Row],[Desplazamiento en la Matriz]]="Impacto"),E1250-(E1250*Tabla135[[#This Row],[Valor del control]]),AND(Tabla135[[#This Row],[No. de Control]]&gt;1,Tabla135[[#This Row],[Desplazamiento en la Matriz]]="Impacto"),AC1249-(AC1249*Tabla135[[#This Row],[Valor del control]]),AND(Tabla135[[#This Row],[No. de Control]]=1,Tabla135[[#This Row],[Desplazamiento en la Matriz]]="Probabilidad"),E1250,AND(Tabla135[[#This Row],[No. de Control]]&gt;1,Tabla135[[#This Row],[Desplazamiento en la Matriz]]="Probabilidad"),AC1249),""),"")</f>
        <v/>
      </c>
      <c r="AD1250" s="310">
        <f>IFERROR(_xlfn.MINIFS(Tabla135[Probabilidad residual],Tabla135[Id Riesgo],Tabla135[[#This Row],[Id Riesgo]]),"")</f>
        <v>0</v>
      </c>
      <c r="AE1250" s="310">
        <f>IFERROR(_xlfn.MINIFS(Tabla135[Impacto residual],Tabla135[Id Riesgo],Tabla135[[#This Row],[Id Riesgo]]),"")</f>
        <v>0</v>
      </c>
      <c r="AF1250" s="310" t="str" cm="1">
        <f t="array" ref="AF12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0" s="310" t="str" cm="1">
        <f t="array" ref="AG12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0" s="213"/>
      <c r="AJ1250" s="801">
        <f>_xlfn.MINIFS(Tabla135[Probabilidad residual],Tabla135[Id Riesgo],Tabla135[[#This Row],[Id Riesgo]])</f>
        <v>0</v>
      </c>
      <c r="AK1250" s="801">
        <f>_xlfn.MINIFS(Tabla135[Impacto residual],Tabla135[Id Riesgo],Tabla135[[#This Row],[Id Riesgo]])</f>
        <v>0</v>
      </c>
      <c r="AL1250" s="801"/>
      <c r="AM1250" s="801"/>
      <c r="AN1250" s="213"/>
      <c r="AO1250" s="213"/>
      <c r="AP1250" s="213"/>
      <c r="AQ1250" s="213"/>
      <c r="AR1250" s="213"/>
      <c r="AS1250" s="213"/>
      <c r="AT1250" s="213"/>
      <c r="AU1250" s="213"/>
      <c r="AV1250" s="213"/>
      <c r="AW1250" s="213"/>
      <c r="AX1250" s="213"/>
      <c r="AY1250" s="213"/>
    </row>
    <row r="1251" spans="1:51" ht="14.6" x14ac:dyDescent="0.4">
      <c r="A1251" s="783" t="str">
        <f>Tabla135[[#This Row],[Id Riesgo]]</f>
        <v>RC124</v>
      </c>
      <c r="B1251" s="784" t="str">
        <f>Tabla135[[#This Row],[Riesgo]]</f>
        <v/>
      </c>
      <c r="C1251" s="776" t="b">
        <f>Tabla135[[#This Row],[Identificado en paso 1 y 2?]]</f>
        <v>0</v>
      </c>
      <c r="D1251" s="801" t="str">
        <f>_xlfn.XLOOKUP(Tabla135[[#This Row],[Id Riesgo]],Tabla13[Id Riesgo],Tabla13[Probabilidad],"",1)</f>
        <v/>
      </c>
      <c r="E1251" s="801" t="str">
        <f>IF(C1251=TRUE,_xlfn.XLOOKUP(Tabla135[[#This Row],[Id Riesgo]],Tabla13[Id Riesgo],Tabla13[Porcentaje Impacto],"",1),"")</f>
        <v/>
      </c>
      <c r="F1251" s="290" t="str">
        <f t="shared" si="123"/>
        <v>RC124</v>
      </c>
      <c r="G1251" s="414" t="b">
        <f>_xlfn.XLOOKUP(F1251,Tabla13[Id Riesgo],Tabla13[Registro diligenciado],FALSE,1)</f>
        <v>0</v>
      </c>
      <c r="H1251" s="290" t="str">
        <f>IF(G1251,_xlfn.XLOOKUP(F1251,Tabla6[Id Riesgo],Tabla6[DESCRIPCIÓN DEL RIESGO],FALSE,1),"")</f>
        <v/>
      </c>
      <c r="I1251" s="327" t="str">
        <f>_xlfn.XLOOKUP(Tabla135[[#This Row],[Id Riesgo]],Tabla13[Id Riesgo],Tabla13[Probabilidad])</f>
        <v/>
      </c>
      <c r="J1251" s="327" t="str">
        <f>_xlfn.XLOOKUP(Tabla135[[#This Row],[Id Riesgo]],Tabla13[Id Riesgo],Tabla13[Porcentaje Impacto],"",1)</f>
        <v/>
      </c>
      <c r="K1251" s="311">
        <v>10</v>
      </c>
      <c r="L1251" s="314"/>
      <c r="M1251" s="314"/>
      <c r="N1251" s="314"/>
      <c r="O1251" s="295"/>
      <c r="P1251" s="314"/>
      <c r="Q1251" s="328" t="str">
        <f>_xlfn.TEXTJOIN(" ",TRUE,Tabla135[[#This Row],[Actividad - Acción ¿Qué?
Inicia con verbo]],Tabla135[[#This Row],[Complemento
(Observaciones o desviaciones)]])</f>
        <v/>
      </c>
      <c r="R1251" s="295"/>
      <c r="S1251" s="327" t="str">
        <f>_xlfn.XLOOKUP(Tabla135[[#This Row],[Tipo de control]],Tabla7[Tipo de control],Tabla7[Peso],"",1)</f>
        <v/>
      </c>
      <c r="T1251" s="290" t="str">
        <f>_xlfn.XLOOKUP(Tabla135[[#This Row],[Tipo de control]],Tabla7[Tipo de control],Tabla7[Afectación matriz],"",1)</f>
        <v/>
      </c>
      <c r="U1251" s="295"/>
      <c r="V1251" s="327" t="str">
        <f>_xlfn.XLOOKUP(Tabla135[[#This Row],[Implementación]],Tabla11[Implementación],Tabla11[Peso],"",1)</f>
        <v/>
      </c>
      <c r="W1251" s="295"/>
      <c r="X1251" s="295"/>
      <c r="Y1251" s="295"/>
      <c r="Z1251" s="295"/>
      <c r="AA1251" s="310" t="str">
        <f>IFERROR(Tabla135[[#This Row],[Peso del control]]+Tabla135[[#This Row],[Peso de la implementación]],"")</f>
        <v/>
      </c>
      <c r="AB1251" s="310" t="str" cm="1">
        <f t="array" ref="AB1251">IFERROR(IF(Tabla135[[#This Row],[Registro diligenciado]]=TRUE,_xlfn.IFS(AND(Tabla135[[#This Row],[No. de Control]]=1,Tabla135[[#This Row],[Desplazamiento en la Matriz]]="Probabilidad"),D1251-(D1251*Tabla135[[#This Row],[Valor del control]]),AND(Tabla135[[#This Row],[No. de Control]]&gt;1,Tabla135[[#This Row],[Desplazamiento en la Matriz]]="Probabilidad"),AB1250-(AB1250*Tabla135[[#This Row],[Valor del control]]),AND(Tabla135[[#This Row],[No. de Control]]=1,Tabla135[[#This Row],[Desplazamiento en la Matriz]]="Impacto"),D1251,AND(Tabla135[[#This Row],[No. de Control]]&gt;1,Tabla135[[#This Row],[Desplazamiento en la Matriz]]="Impacto"),AB1250),""),"")</f>
        <v/>
      </c>
      <c r="AC1251" s="310" t="str" cm="1">
        <f t="array" ref="AC1251">IFERROR(IF(Tabla135[[#This Row],[Registro diligenciado]]=TRUE,_xlfn.IFS(AND(Tabla135[[#This Row],[No. de Control]]=1,Tabla135[[#This Row],[Desplazamiento en la Matriz]]="Impacto"),E1251-(E1251*Tabla135[[#This Row],[Valor del control]]),AND(Tabla135[[#This Row],[No. de Control]]&gt;1,Tabla135[[#This Row],[Desplazamiento en la Matriz]]="Impacto"),AC1250-(AC1250*Tabla135[[#This Row],[Valor del control]]),AND(Tabla135[[#This Row],[No. de Control]]=1,Tabla135[[#This Row],[Desplazamiento en la Matriz]]="Probabilidad"),E1251,AND(Tabla135[[#This Row],[No. de Control]]&gt;1,Tabla135[[#This Row],[Desplazamiento en la Matriz]]="Probabilidad"),AC1250),""),"")</f>
        <v/>
      </c>
      <c r="AD1251" s="310">
        <f>IFERROR(_xlfn.MINIFS(Tabla135[Probabilidad residual],Tabla135[Id Riesgo],Tabla135[[#This Row],[Id Riesgo]]),"")</f>
        <v>0</v>
      </c>
      <c r="AE1251" s="310">
        <f>IFERROR(_xlfn.MINIFS(Tabla135[Impacto residual],Tabla135[Id Riesgo],Tabla135[[#This Row],[Id Riesgo]]),"")</f>
        <v>0</v>
      </c>
      <c r="AF1251" s="310" t="str" cm="1">
        <f t="array" ref="AF12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1" s="310" t="str" cm="1">
        <f t="array" ref="AG12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1" s="213"/>
      <c r="AJ1251" s="801">
        <f>_xlfn.MINIFS(Tabla135[Probabilidad residual],Tabla135[Id Riesgo],Tabla135[[#This Row],[Id Riesgo]])</f>
        <v>0</v>
      </c>
      <c r="AK1251" s="801">
        <f>_xlfn.MINIFS(Tabla135[Impacto residual],Tabla135[Id Riesgo],Tabla135[[#This Row],[Id Riesgo]])</f>
        <v>0</v>
      </c>
      <c r="AL1251" s="801"/>
      <c r="AM1251" s="801"/>
      <c r="AN1251" s="213"/>
      <c r="AO1251" s="213"/>
      <c r="AP1251" s="213"/>
      <c r="AQ1251" s="213"/>
      <c r="AR1251" s="213"/>
      <c r="AS1251" s="213"/>
      <c r="AT1251" s="213"/>
      <c r="AU1251" s="213"/>
      <c r="AV1251" s="213"/>
      <c r="AW1251" s="213"/>
      <c r="AX1251" s="213"/>
      <c r="AY1251" s="213"/>
    </row>
    <row r="1252" spans="1:51" ht="14.6" x14ac:dyDescent="0.4">
      <c r="A1252" s="783" t="str">
        <f>Tabla135[[#This Row],[Id Riesgo]]</f>
        <v>RC125</v>
      </c>
      <c r="B1252" s="784" t="str">
        <f>Tabla135[[#This Row],[Riesgo]]</f>
        <v/>
      </c>
      <c r="C1252" s="776" t="b">
        <f>Tabla135[[#This Row],[Identificado en paso 1 y 2?]]</f>
        <v>0</v>
      </c>
      <c r="D1252" s="801" t="str">
        <f>_xlfn.XLOOKUP(Tabla135[[#This Row],[Id Riesgo]],Tabla13[Id Riesgo],Tabla13[Probabilidad],"",1)</f>
        <v/>
      </c>
      <c r="E1252" s="801" t="str">
        <f>IF(C1252=TRUE,_xlfn.XLOOKUP(Tabla135[[#This Row],[Id Riesgo]],Tabla13[Id Riesgo],Tabla13[Porcentaje Impacto],"",1),"")</f>
        <v/>
      </c>
      <c r="F1252" s="290" t="s">
        <v>716</v>
      </c>
      <c r="G1252" s="414" t="b">
        <f>_xlfn.XLOOKUP(F1252,Tabla13[Id Riesgo],Tabla13[Registro diligenciado],FALSE,1)</f>
        <v>0</v>
      </c>
      <c r="H1252" s="290" t="str">
        <f>IF(G1252,_xlfn.XLOOKUP(F1252,Tabla6[Id Riesgo],Tabla6[DESCRIPCIÓN DEL RIESGO],FALSE,1),"")</f>
        <v/>
      </c>
      <c r="I1252" s="327" t="str">
        <f>_xlfn.XLOOKUP(Tabla135[[#This Row],[Id Riesgo]],Tabla13[Id Riesgo],Tabla13[Probabilidad])</f>
        <v/>
      </c>
      <c r="J1252" s="327" t="str">
        <f>_xlfn.XLOOKUP(Tabla135[[#This Row],[Id Riesgo]],Tabla13[Id Riesgo],Tabla13[Porcentaje Impacto],"",1)</f>
        <v/>
      </c>
      <c r="K1252" s="311">
        <v>1</v>
      </c>
      <c r="L1252" s="314"/>
      <c r="M1252" s="314"/>
      <c r="N1252" s="314"/>
      <c r="O1252" s="295"/>
      <c r="P1252" s="314"/>
      <c r="Q1252" s="328" t="str">
        <f>_xlfn.TEXTJOIN(" ",TRUE,Tabla135[[#This Row],[Actividad - Acción ¿Qué?
Inicia con verbo]],Tabla135[[#This Row],[Complemento
(Observaciones o desviaciones)]])</f>
        <v/>
      </c>
      <c r="R1252" s="295"/>
      <c r="S1252" s="327" t="str">
        <f>_xlfn.XLOOKUP(Tabla135[[#This Row],[Tipo de control]],Tabla7[Tipo de control],Tabla7[Peso],"",1)</f>
        <v/>
      </c>
      <c r="T1252" s="290" t="str">
        <f>_xlfn.XLOOKUP(Tabla135[[#This Row],[Tipo de control]],Tabla7[Tipo de control],Tabla7[Afectación matriz],"",1)</f>
        <v/>
      </c>
      <c r="U1252" s="295"/>
      <c r="V1252" s="327" t="str">
        <f>_xlfn.XLOOKUP(Tabla135[[#This Row],[Implementación]],Tabla11[Implementación],Tabla11[Peso],"",1)</f>
        <v/>
      </c>
      <c r="W1252" s="295"/>
      <c r="X1252" s="295"/>
      <c r="Y1252" s="295"/>
      <c r="Z1252" s="295"/>
      <c r="AA1252" s="310" t="str">
        <f>IFERROR(Tabla135[[#This Row],[Peso del control]]+Tabla135[[#This Row],[Peso de la implementación]],"")</f>
        <v/>
      </c>
      <c r="AB1252" s="310" t="str" cm="1">
        <f t="array" ref="AB1252">IFERROR(IF(Tabla135[[#This Row],[Registro diligenciado]]=TRUE,_xlfn.IFS(AND(Tabla135[[#This Row],[No. de Control]]=1,Tabla135[[#This Row],[Desplazamiento en la Matriz]]="Probabilidad"),D1252-(D1252*Tabla135[[#This Row],[Valor del control]]),AND(Tabla135[[#This Row],[No. de Control]]&gt;1,Tabla135[[#This Row],[Desplazamiento en la Matriz]]="Probabilidad"),AB1251-(AB1251*Tabla135[[#This Row],[Valor del control]]),AND(Tabla135[[#This Row],[No. de Control]]=1,Tabla135[[#This Row],[Desplazamiento en la Matriz]]="Impacto"),D1252,AND(Tabla135[[#This Row],[No. de Control]]&gt;1,Tabla135[[#This Row],[Desplazamiento en la Matriz]]="Impacto"),AB1251),""),"")</f>
        <v/>
      </c>
      <c r="AC1252" s="310" t="str" cm="1">
        <f t="array" ref="AC1252">IFERROR(IF(Tabla135[[#This Row],[Registro diligenciado]]=TRUE,_xlfn.IFS(AND(Tabla135[[#This Row],[No. de Control]]=1,Tabla135[[#This Row],[Desplazamiento en la Matriz]]="Impacto"),E1252-(E1252*Tabla135[[#This Row],[Valor del control]]),AND(Tabla135[[#This Row],[No. de Control]]&gt;1,Tabla135[[#This Row],[Desplazamiento en la Matriz]]="Impacto"),AC1251-(AC1251*Tabla135[[#This Row],[Valor del control]]),AND(Tabla135[[#This Row],[No. de Control]]=1,Tabla135[[#This Row],[Desplazamiento en la Matriz]]="Probabilidad"),E1252,AND(Tabla135[[#This Row],[No. de Control]]&gt;1,Tabla135[[#This Row],[Desplazamiento en la Matriz]]="Probabilidad"),AC1251),""),"")</f>
        <v/>
      </c>
      <c r="AD1252" s="310">
        <f>IFERROR(_xlfn.MINIFS(Tabla135[Probabilidad residual],Tabla135[Id Riesgo],Tabla135[[#This Row],[Id Riesgo]]),"")</f>
        <v>0</v>
      </c>
      <c r="AE1252" s="310">
        <f>IFERROR(_xlfn.MINIFS(Tabla135[Impacto residual],Tabla135[Id Riesgo],Tabla135[[#This Row],[Id Riesgo]]),"")</f>
        <v>0</v>
      </c>
      <c r="AF1252" s="310" t="str" cm="1">
        <f t="array" ref="AF12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2" s="310" t="str" cm="1">
        <f t="array" ref="AG12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2" s="213"/>
      <c r="AJ1252" s="801">
        <f>_xlfn.MINIFS(Tabla135[Probabilidad residual],Tabla135[Id Riesgo],Tabla135[[#This Row],[Id Riesgo]])</f>
        <v>0</v>
      </c>
      <c r="AK1252" s="801">
        <f>_xlfn.MINIFS(Tabla135[Impacto residual],Tabla135[Id Riesgo],Tabla135[[#This Row],[Id Riesgo]])</f>
        <v>0</v>
      </c>
      <c r="AL1252" s="801" t="str" cm="1">
        <f t="array" ref="AL1252">IFERROR(_xlfn.IFS(AND(AJ1252&gt;=CONFIGURACIÓN!$BF$6,AJ1252&lt;=CONFIGURACIÓN!$BG$6),CONFIGURACIÓN!$BE$6,AND(AJ1252&gt;=CONFIGURACIÓN!$BF$7,AJ1252&lt;=CONFIGURACIÓN!$BG$7),CONFIGURACIÓN!$BE$7,AND(AJ1252&gt;=CONFIGURACIÓN!$BF$8,AJ1252&lt;=CONFIGURACIÓN!$BG$8),CONFIGURACIÓN!$BE$8,AND(AJ1252&gt;=CONFIGURACIÓN!$BF$9,AJ1252&lt;=CONFIGURACIÓN!$BG$9),CONFIGURACIÓN!$BE$9,AND(AJ1252&gt;=CONFIGURACIÓN!$BF$10,AJ1252&lt;=CONFIGURACIÓN!$BG$10),CONFIGURACIÓN!$BE$10),"")</f>
        <v/>
      </c>
      <c r="AM1252" s="801" t="str" cm="1">
        <f t="array" ref="AM1252">IFERROR(_xlfn.IFS(AND(AK1252&gt;=CONFIGURACIÓN!$BJ$6,AK1252&lt;=CONFIGURACIÓN!$BK$6),CONFIGURACIÓN!$BI$6,AND(AK1252&gt;=CONFIGURACIÓN!$BJ$7,AK1252&lt;=CONFIGURACIÓN!$BK$7),CONFIGURACIÓN!$BI$7,AND(AK1252&gt;=CONFIGURACIÓN!$BJ$8,AK1252&lt;=CONFIGURACIÓN!$BK$8),CONFIGURACIÓN!$BI$8,AND(AK1252&gt;=CONFIGURACIÓN!$BJ$9,AK1252&lt;=CONFIGURACIÓN!$BK$9),CONFIGURACIÓN!$BI$9,AND(AK1252&gt;=CONFIGURACIÓN!$BJ$10,AK1252&lt;=CONFIGURACIÓN!$BK$10),CONFIGURACIÓN!$BI$10),"")</f>
        <v/>
      </c>
      <c r="AN1252" s="213"/>
      <c r="AO1252" s="213"/>
      <c r="AP1252" s="213"/>
      <c r="AQ1252" s="213"/>
      <c r="AR1252" s="213"/>
      <c r="AS1252" s="213"/>
      <c r="AT1252" s="213"/>
      <c r="AU1252" s="213"/>
      <c r="AV1252" s="213"/>
      <c r="AW1252" s="213"/>
      <c r="AX1252" s="213"/>
      <c r="AY1252" s="213"/>
    </row>
    <row r="1253" spans="1:51" ht="14.6" x14ac:dyDescent="0.4">
      <c r="A1253" s="783" t="str">
        <f>Tabla135[[#This Row],[Id Riesgo]]</f>
        <v>RC125</v>
      </c>
      <c r="B1253" s="784" t="str">
        <f>Tabla135[[#This Row],[Riesgo]]</f>
        <v/>
      </c>
      <c r="C1253" s="776" t="b">
        <f>Tabla135[[#This Row],[Identificado en paso 1 y 2?]]</f>
        <v>0</v>
      </c>
      <c r="D1253" s="801" t="str">
        <f>_xlfn.XLOOKUP(Tabla135[[#This Row],[Id Riesgo]],Tabla13[Id Riesgo],Tabla13[Probabilidad],"",1)</f>
        <v/>
      </c>
      <c r="E1253" s="801" t="str">
        <f>IF(C1253=TRUE,_xlfn.XLOOKUP(Tabla135[[#This Row],[Id Riesgo]],Tabla13[Id Riesgo],Tabla13[Porcentaje Impacto],"",1),"")</f>
        <v/>
      </c>
      <c r="F1253" s="290" t="str">
        <f t="shared" ref="F1253:F1261" si="124">F1252</f>
        <v>RC125</v>
      </c>
      <c r="G1253" s="414" t="b">
        <f>_xlfn.XLOOKUP(F1253,Tabla13[Id Riesgo],Tabla13[Registro diligenciado],FALSE,1)</f>
        <v>0</v>
      </c>
      <c r="H1253" s="290" t="str">
        <f>IF(G1253,_xlfn.XLOOKUP(F1253,Tabla6[Id Riesgo],Tabla6[DESCRIPCIÓN DEL RIESGO],FALSE,1),"")</f>
        <v/>
      </c>
      <c r="I1253" s="327" t="str">
        <f>_xlfn.XLOOKUP(Tabla135[[#This Row],[Id Riesgo]],Tabla13[Id Riesgo],Tabla13[Probabilidad])</f>
        <v/>
      </c>
      <c r="J1253" s="327" t="str">
        <f>_xlfn.XLOOKUP(Tabla135[[#This Row],[Id Riesgo]],Tabla13[Id Riesgo],Tabla13[Porcentaje Impacto],"",1)</f>
        <v/>
      </c>
      <c r="K1253" s="311">
        <v>2</v>
      </c>
      <c r="L1253" s="314"/>
      <c r="M1253" s="314"/>
      <c r="N1253" s="314"/>
      <c r="O1253" s="295"/>
      <c r="P1253" s="314"/>
      <c r="Q1253" s="328" t="str">
        <f>_xlfn.TEXTJOIN(" ",TRUE,Tabla135[[#This Row],[Actividad - Acción ¿Qué?
Inicia con verbo]],Tabla135[[#This Row],[Complemento
(Observaciones o desviaciones)]])</f>
        <v/>
      </c>
      <c r="R1253" s="295"/>
      <c r="S1253" s="327" t="str">
        <f>_xlfn.XLOOKUP(Tabla135[[#This Row],[Tipo de control]],Tabla7[Tipo de control],Tabla7[Peso],"",1)</f>
        <v/>
      </c>
      <c r="T1253" s="290" t="str">
        <f>_xlfn.XLOOKUP(Tabla135[[#This Row],[Tipo de control]],Tabla7[Tipo de control],Tabla7[Afectación matriz],"",1)</f>
        <v/>
      </c>
      <c r="U1253" s="295"/>
      <c r="V1253" s="327" t="str">
        <f>_xlfn.XLOOKUP(Tabla135[[#This Row],[Implementación]],Tabla11[Implementación],Tabla11[Peso],"",1)</f>
        <v/>
      </c>
      <c r="W1253" s="295"/>
      <c r="X1253" s="295"/>
      <c r="Y1253" s="295"/>
      <c r="Z1253" s="295"/>
      <c r="AA1253" s="310" t="str">
        <f>IFERROR(Tabla135[[#This Row],[Peso del control]]+Tabla135[[#This Row],[Peso de la implementación]],"")</f>
        <v/>
      </c>
      <c r="AB1253" s="310" t="str" cm="1">
        <f t="array" ref="AB1253">IFERROR(IF(Tabla135[[#This Row],[Registro diligenciado]]=TRUE,_xlfn.IFS(AND(Tabla135[[#This Row],[No. de Control]]=1,Tabla135[[#This Row],[Desplazamiento en la Matriz]]="Probabilidad"),D1253-(D1253*Tabla135[[#This Row],[Valor del control]]),AND(Tabla135[[#This Row],[No. de Control]]&gt;1,Tabla135[[#This Row],[Desplazamiento en la Matriz]]="Probabilidad"),AB1252-(AB1252*Tabla135[[#This Row],[Valor del control]]),AND(Tabla135[[#This Row],[No. de Control]]=1,Tabla135[[#This Row],[Desplazamiento en la Matriz]]="Impacto"),D1253,AND(Tabla135[[#This Row],[No. de Control]]&gt;1,Tabla135[[#This Row],[Desplazamiento en la Matriz]]="Impacto"),AB1252),""),"")</f>
        <v/>
      </c>
      <c r="AC1253" s="310" t="str" cm="1">
        <f t="array" ref="AC1253">IFERROR(IF(Tabla135[[#This Row],[Registro diligenciado]]=TRUE,_xlfn.IFS(AND(Tabla135[[#This Row],[No. de Control]]=1,Tabla135[[#This Row],[Desplazamiento en la Matriz]]="Impacto"),E1253-(E1253*Tabla135[[#This Row],[Valor del control]]),AND(Tabla135[[#This Row],[No. de Control]]&gt;1,Tabla135[[#This Row],[Desplazamiento en la Matriz]]="Impacto"),AC1252-(AC1252*Tabla135[[#This Row],[Valor del control]]),AND(Tabla135[[#This Row],[No. de Control]]=1,Tabla135[[#This Row],[Desplazamiento en la Matriz]]="Probabilidad"),E1253,AND(Tabla135[[#This Row],[No. de Control]]&gt;1,Tabla135[[#This Row],[Desplazamiento en la Matriz]]="Probabilidad"),AC1252),""),"")</f>
        <v/>
      </c>
      <c r="AD1253" s="310">
        <f>IFERROR(_xlfn.MINIFS(Tabla135[Probabilidad residual],Tabla135[Id Riesgo],Tabla135[[#This Row],[Id Riesgo]]),"")</f>
        <v>0</v>
      </c>
      <c r="AE1253" s="310">
        <f>IFERROR(_xlfn.MINIFS(Tabla135[Impacto residual],Tabla135[Id Riesgo],Tabla135[[#This Row],[Id Riesgo]]),"")</f>
        <v>0</v>
      </c>
      <c r="AF1253" s="310" t="str" cm="1">
        <f t="array" ref="AF12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3" s="310" t="str" cm="1">
        <f t="array" ref="AG12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3" s="213"/>
      <c r="AJ1253" s="801">
        <f>_xlfn.MINIFS(Tabla135[Probabilidad residual],Tabla135[Id Riesgo],Tabla135[[#This Row],[Id Riesgo]])</f>
        <v>0</v>
      </c>
      <c r="AK1253" s="801">
        <f>_xlfn.MINIFS(Tabla135[Impacto residual],Tabla135[Id Riesgo],Tabla135[[#This Row],[Id Riesgo]])</f>
        <v>0</v>
      </c>
      <c r="AL1253" s="801"/>
      <c r="AM1253" s="801"/>
      <c r="AN1253" s="213"/>
      <c r="AO1253" s="213"/>
      <c r="AP1253" s="213"/>
      <c r="AQ1253" s="213"/>
      <c r="AR1253" s="213"/>
      <c r="AS1253" s="213"/>
      <c r="AT1253" s="213"/>
      <c r="AU1253" s="213"/>
      <c r="AV1253" s="213"/>
      <c r="AW1253" s="213"/>
      <c r="AX1253" s="213"/>
      <c r="AY1253" s="213"/>
    </row>
    <row r="1254" spans="1:51" ht="14.6" x14ac:dyDescent="0.4">
      <c r="A1254" s="783" t="str">
        <f>Tabla135[[#This Row],[Id Riesgo]]</f>
        <v>RC125</v>
      </c>
      <c r="B1254" s="784" t="str">
        <f>Tabla135[[#This Row],[Riesgo]]</f>
        <v/>
      </c>
      <c r="C1254" s="776" t="b">
        <f>Tabla135[[#This Row],[Identificado en paso 1 y 2?]]</f>
        <v>0</v>
      </c>
      <c r="D1254" s="801" t="str">
        <f>_xlfn.XLOOKUP(Tabla135[[#This Row],[Id Riesgo]],Tabla13[Id Riesgo],Tabla13[Probabilidad],"",1)</f>
        <v/>
      </c>
      <c r="E1254" s="801" t="str">
        <f>IF(C1254=TRUE,_xlfn.XLOOKUP(Tabla135[[#This Row],[Id Riesgo]],Tabla13[Id Riesgo],Tabla13[Porcentaje Impacto],"",1),"")</f>
        <v/>
      </c>
      <c r="F1254" s="290" t="str">
        <f t="shared" si="124"/>
        <v>RC125</v>
      </c>
      <c r="G1254" s="414" t="b">
        <f>_xlfn.XLOOKUP(F1254,Tabla13[Id Riesgo],Tabla13[Registro diligenciado],FALSE,1)</f>
        <v>0</v>
      </c>
      <c r="H1254" s="290" t="str">
        <f>IF(G1254,_xlfn.XLOOKUP(F1254,Tabla6[Id Riesgo],Tabla6[DESCRIPCIÓN DEL RIESGO],FALSE,1),"")</f>
        <v/>
      </c>
      <c r="I1254" s="327" t="str">
        <f>_xlfn.XLOOKUP(Tabla135[[#This Row],[Id Riesgo]],Tabla13[Id Riesgo],Tabla13[Probabilidad])</f>
        <v/>
      </c>
      <c r="J1254" s="327" t="str">
        <f>_xlfn.XLOOKUP(Tabla135[[#This Row],[Id Riesgo]],Tabla13[Id Riesgo],Tabla13[Porcentaje Impacto],"",1)</f>
        <v/>
      </c>
      <c r="K1254" s="311">
        <v>3</v>
      </c>
      <c r="L1254" s="314"/>
      <c r="M1254" s="314"/>
      <c r="N1254" s="314"/>
      <c r="O1254" s="295"/>
      <c r="P1254" s="314"/>
      <c r="Q1254" s="328" t="str">
        <f>_xlfn.TEXTJOIN(" ",TRUE,Tabla135[[#This Row],[Actividad - Acción ¿Qué?
Inicia con verbo]],Tabla135[[#This Row],[Complemento
(Observaciones o desviaciones)]])</f>
        <v/>
      </c>
      <c r="R1254" s="295"/>
      <c r="S1254" s="327" t="str">
        <f>_xlfn.XLOOKUP(Tabla135[[#This Row],[Tipo de control]],Tabla7[Tipo de control],Tabla7[Peso],"",1)</f>
        <v/>
      </c>
      <c r="T1254" s="290" t="str">
        <f>_xlfn.XLOOKUP(Tabla135[[#This Row],[Tipo de control]],Tabla7[Tipo de control],Tabla7[Afectación matriz],"",1)</f>
        <v/>
      </c>
      <c r="U1254" s="295"/>
      <c r="V1254" s="327" t="str">
        <f>_xlfn.XLOOKUP(Tabla135[[#This Row],[Implementación]],Tabla11[Implementación],Tabla11[Peso],"",1)</f>
        <v/>
      </c>
      <c r="W1254" s="295"/>
      <c r="X1254" s="295"/>
      <c r="Y1254" s="295"/>
      <c r="Z1254" s="295"/>
      <c r="AA1254" s="310" t="str">
        <f>IFERROR(Tabla135[[#This Row],[Peso del control]]+Tabla135[[#This Row],[Peso de la implementación]],"")</f>
        <v/>
      </c>
      <c r="AB1254" s="310" t="str" cm="1">
        <f t="array" ref="AB1254">IFERROR(IF(Tabla135[[#This Row],[Registro diligenciado]]=TRUE,_xlfn.IFS(AND(Tabla135[[#This Row],[No. de Control]]=1,Tabla135[[#This Row],[Desplazamiento en la Matriz]]="Probabilidad"),D1254-(D1254*Tabla135[[#This Row],[Valor del control]]),AND(Tabla135[[#This Row],[No. de Control]]&gt;1,Tabla135[[#This Row],[Desplazamiento en la Matriz]]="Probabilidad"),AB1253-(AB1253*Tabla135[[#This Row],[Valor del control]]),AND(Tabla135[[#This Row],[No. de Control]]=1,Tabla135[[#This Row],[Desplazamiento en la Matriz]]="Impacto"),D1254,AND(Tabla135[[#This Row],[No. de Control]]&gt;1,Tabla135[[#This Row],[Desplazamiento en la Matriz]]="Impacto"),AB1253),""),"")</f>
        <v/>
      </c>
      <c r="AC1254" s="310" t="str" cm="1">
        <f t="array" ref="AC1254">IFERROR(IF(Tabla135[[#This Row],[Registro diligenciado]]=TRUE,_xlfn.IFS(AND(Tabla135[[#This Row],[No. de Control]]=1,Tabla135[[#This Row],[Desplazamiento en la Matriz]]="Impacto"),E1254-(E1254*Tabla135[[#This Row],[Valor del control]]),AND(Tabla135[[#This Row],[No. de Control]]&gt;1,Tabla135[[#This Row],[Desplazamiento en la Matriz]]="Impacto"),AC1253-(AC1253*Tabla135[[#This Row],[Valor del control]]),AND(Tabla135[[#This Row],[No. de Control]]=1,Tabla135[[#This Row],[Desplazamiento en la Matriz]]="Probabilidad"),E1254,AND(Tabla135[[#This Row],[No. de Control]]&gt;1,Tabla135[[#This Row],[Desplazamiento en la Matriz]]="Probabilidad"),AC1253),""),"")</f>
        <v/>
      </c>
      <c r="AD1254" s="310">
        <f>IFERROR(_xlfn.MINIFS(Tabla135[Probabilidad residual],Tabla135[Id Riesgo],Tabla135[[#This Row],[Id Riesgo]]),"")</f>
        <v>0</v>
      </c>
      <c r="AE1254" s="310">
        <f>IFERROR(_xlfn.MINIFS(Tabla135[Impacto residual],Tabla135[Id Riesgo],Tabla135[[#This Row],[Id Riesgo]]),"")</f>
        <v>0</v>
      </c>
      <c r="AF1254" s="310" t="str" cm="1">
        <f t="array" ref="AF12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4" s="310" t="str" cm="1">
        <f t="array" ref="AG12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4" s="213"/>
      <c r="AJ1254" s="801">
        <f>_xlfn.MINIFS(Tabla135[Probabilidad residual],Tabla135[Id Riesgo],Tabla135[[#This Row],[Id Riesgo]])</f>
        <v>0</v>
      </c>
      <c r="AK1254" s="801">
        <f>_xlfn.MINIFS(Tabla135[Impacto residual],Tabla135[Id Riesgo],Tabla135[[#This Row],[Id Riesgo]])</f>
        <v>0</v>
      </c>
      <c r="AL1254" s="801"/>
      <c r="AM1254" s="801"/>
      <c r="AN1254" s="213"/>
      <c r="AO1254" s="213"/>
      <c r="AP1254" s="213"/>
      <c r="AQ1254" s="213"/>
      <c r="AR1254" s="213"/>
      <c r="AS1254" s="213"/>
      <c r="AT1254" s="213"/>
      <c r="AU1254" s="213"/>
      <c r="AV1254" s="213"/>
      <c r="AW1254" s="213"/>
      <c r="AX1254" s="213"/>
      <c r="AY1254" s="213"/>
    </row>
    <row r="1255" spans="1:51" ht="14.6" x14ac:dyDescent="0.4">
      <c r="A1255" s="783" t="str">
        <f>Tabla135[[#This Row],[Id Riesgo]]</f>
        <v>RC125</v>
      </c>
      <c r="B1255" s="784" t="str">
        <f>Tabla135[[#This Row],[Riesgo]]</f>
        <v/>
      </c>
      <c r="C1255" s="776" t="b">
        <f>Tabla135[[#This Row],[Identificado en paso 1 y 2?]]</f>
        <v>0</v>
      </c>
      <c r="D1255" s="801" t="str">
        <f>_xlfn.XLOOKUP(Tabla135[[#This Row],[Id Riesgo]],Tabla13[Id Riesgo],Tabla13[Probabilidad],"",1)</f>
        <v/>
      </c>
      <c r="E1255" s="801" t="str">
        <f>IF(C1255=TRUE,_xlfn.XLOOKUP(Tabla135[[#This Row],[Id Riesgo]],Tabla13[Id Riesgo],Tabla13[Porcentaje Impacto],"",1),"")</f>
        <v/>
      </c>
      <c r="F1255" s="290" t="str">
        <f t="shared" si="124"/>
        <v>RC125</v>
      </c>
      <c r="G1255" s="414" t="b">
        <f>_xlfn.XLOOKUP(F1255,Tabla13[Id Riesgo],Tabla13[Registro diligenciado],FALSE,1)</f>
        <v>0</v>
      </c>
      <c r="H1255" s="290" t="str">
        <f>IF(G1255,_xlfn.XLOOKUP(F1255,Tabla6[Id Riesgo],Tabla6[DESCRIPCIÓN DEL RIESGO],FALSE,1),"")</f>
        <v/>
      </c>
      <c r="I1255" s="327" t="str">
        <f>_xlfn.XLOOKUP(Tabla135[[#This Row],[Id Riesgo]],Tabla13[Id Riesgo],Tabla13[Probabilidad])</f>
        <v/>
      </c>
      <c r="J1255" s="327" t="str">
        <f>_xlfn.XLOOKUP(Tabla135[[#This Row],[Id Riesgo]],Tabla13[Id Riesgo],Tabla13[Porcentaje Impacto],"",1)</f>
        <v/>
      </c>
      <c r="K1255" s="311">
        <v>4</v>
      </c>
      <c r="L1255" s="314"/>
      <c r="M1255" s="314"/>
      <c r="N1255" s="314"/>
      <c r="O1255" s="295"/>
      <c r="P1255" s="314"/>
      <c r="Q1255" s="328" t="str">
        <f>_xlfn.TEXTJOIN(" ",TRUE,Tabla135[[#This Row],[Actividad - Acción ¿Qué?
Inicia con verbo]],Tabla135[[#This Row],[Complemento
(Observaciones o desviaciones)]])</f>
        <v/>
      </c>
      <c r="R1255" s="295"/>
      <c r="S1255" s="327" t="str">
        <f>_xlfn.XLOOKUP(Tabla135[[#This Row],[Tipo de control]],Tabla7[Tipo de control],Tabla7[Peso],"",1)</f>
        <v/>
      </c>
      <c r="T1255" s="290" t="str">
        <f>_xlfn.XLOOKUP(Tabla135[[#This Row],[Tipo de control]],Tabla7[Tipo de control],Tabla7[Afectación matriz],"",1)</f>
        <v/>
      </c>
      <c r="U1255" s="295"/>
      <c r="V1255" s="327" t="str">
        <f>_xlfn.XLOOKUP(Tabla135[[#This Row],[Implementación]],Tabla11[Implementación],Tabla11[Peso],"",1)</f>
        <v/>
      </c>
      <c r="W1255" s="295"/>
      <c r="X1255" s="295"/>
      <c r="Y1255" s="295"/>
      <c r="Z1255" s="295"/>
      <c r="AA1255" s="310" t="str">
        <f>IFERROR(Tabla135[[#This Row],[Peso del control]]+Tabla135[[#This Row],[Peso de la implementación]],"")</f>
        <v/>
      </c>
      <c r="AB1255" s="310" t="str" cm="1">
        <f t="array" ref="AB1255">IFERROR(IF(Tabla135[[#This Row],[Registro diligenciado]]=TRUE,_xlfn.IFS(AND(Tabla135[[#This Row],[No. de Control]]=1,Tabla135[[#This Row],[Desplazamiento en la Matriz]]="Probabilidad"),D1255-(D1255*Tabla135[[#This Row],[Valor del control]]),AND(Tabla135[[#This Row],[No. de Control]]&gt;1,Tabla135[[#This Row],[Desplazamiento en la Matriz]]="Probabilidad"),AB1254-(AB1254*Tabla135[[#This Row],[Valor del control]]),AND(Tabla135[[#This Row],[No. de Control]]=1,Tabla135[[#This Row],[Desplazamiento en la Matriz]]="Impacto"),D1255,AND(Tabla135[[#This Row],[No. de Control]]&gt;1,Tabla135[[#This Row],[Desplazamiento en la Matriz]]="Impacto"),AB1254),""),"")</f>
        <v/>
      </c>
      <c r="AC1255" s="310" t="str" cm="1">
        <f t="array" ref="AC1255">IFERROR(IF(Tabla135[[#This Row],[Registro diligenciado]]=TRUE,_xlfn.IFS(AND(Tabla135[[#This Row],[No. de Control]]=1,Tabla135[[#This Row],[Desplazamiento en la Matriz]]="Impacto"),E1255-(E1255*Tabla135[[#This Row],[Valor del control]]),AND(Tabla135[[#This Row],[No. de Control]]&gt;1,Tabla135[[#This Row],[Desplazamiento en la Matriz]]="Impacto"),AC1254-(AC1254*Tabla135[[#This Row],[Valor del control]]),AND(Tabla135[[#This Row],[No. de Control]]=1,Tabla135[[#This Row],[Desplazamiento en la Matriz]]="Probabilidad"),E1255,AND(Tabla135[[#This Row],[No. de Control]]&gt;1,Tabla135[[#This Row],[Desplazamiento en la Matriz]]="Probabilidad"),AC1254),""),"")</f>
        <v/>
      </c>
      <c r="AD1255" s="310">
        <f>IFERROR(_xlfn.MINIFS(Tabla135[Probabilidad residual],Tabla135[Id Riesgo],Tabla135[[#This Row],[Id Riesgo]]),"")</f>
        <v>0</v>
      </c>
      <c r="AE1255" s="310">
        <f>IFERROR(_xlfn.MINIFS(Tabla135[Impacto residual],Tabla135[Id Riesgo],Tabla135[[#This Row],[Id Riesgo]]),"")</f>
        <v>0</v>
      </c>
      <c r="AF1255" s="310" t="str" cm="1">
        <f t="array" ref="AF12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5" s="310" t="str" cm="1">
        <f t="array" ref="AG12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5" s="213"/>
      <c r="AJ1255" s="801">
        <f>_xlfn.MINIFS(Tabla135[Probabilidad residual],Tabla135[Id Riesgo],Tabla135[[#This Row],[Id Riesgo]])</f>
        <v>0</v>
      </c>
      <c r="AK1255" s="801">
        <f>_xlfn.MINIFS(Tabla135[Impacto residual],Tabla135[Id Riesgo],Tabla135[[#This Row],[Id Riesgo]])</f>
        <v>0</v>
      </c>
      <c r="AL1255" s="801"/>
      <c r="AM1255" s="801"/>
      <c r="AN1255" s="213"/>
      <c r="AO1255" s="213"/>
      <c r="AP1255" s="213"/>
      <c r="AQ1255" s="213"/>
      <c r="AR1255" s="213"/>
      <c r="AS1255" s="213"/>
      <c r="AT1255" s="213"/>
      <c r="AU1255" s="213"/>
      <c r="AV1255" s="213"/>
      <c r="AW1255" s="213"/>
      <c r="AX1255" s="213"/>
      <c r="AY1255" s="213"/>
    </row>
    <row r="1256" spans="1:51" ht="14.6" x14ac:dyDescent="0.4">
      <c r="A1256" s="783" t="str">
        <f>Tabla135[[#This Row],[Id Riesgo]]</f>
        <v>RC125</v>
      </c>
      <c r="B1256" s="784" t="str">
        <f>Tabla135[[#This Row],[Riesgo]]</f>
        <v/>
      </c>
      <c r="C1256" s="776" t="b">
        <f>Tabla135[[#This Row],[Identificado en paso 1 y 2?]]</f>
        <v>0</v>
      </c>
      <c r="D1256" s="801" t="str">
        <f>_xlfn.XLOOKUP(Tabla135[[#This Row],[Id Riesgo]],Tabla13[Id Riesgo],Tabla13[Probabilidad],"",1)</f>
        <v/>
      </c>
      <c r="E1256" s="801" t="str">
        <f>IF(C1256=TRUE,_xlfn.XLOOKUP(Tabla135[[#This Row],[Id Riesgo]],Tabla13[Id Riesgo],Tabla13[Porcentaje Impacto],"",1),"")</f>
        <v/>
      </c>
      <c r="F1256" s="290" t="str">
        <f t="shared" si="124"/>
        <v>RC125</v>
      </c>
      <c r="G1256" s="414" t="b">
        <f>_xlfn.XLOOKUP(F1256,Tabla13[Id Riesgo],Tabla13[Registro diligenciado],FALSE,1)</f>
        <v>0</v>
      </c>
      <c r="H1256" s="290" t="str">
        <f>IF(G1256,_xlfn.XLOOKUP(F1256,Tabla6[Id Riesgo],Tabla6[DESCRIPCIÓN DEL RIESGO],FALSE,1),"")</f>
        <v/>
      </c>
      <c r="I1256" s="327" t="str">
        <f>_xlfn.XLOOKUP(Tabla135[[#This Row],[Id Riesgo]],Tabla13[Id Riesgo],Tabla13[Probabilidad])</f>
        <v/>
      </c>
      <c r="J1256" s="327" t="str">
        <f>_xlfn.XLOOKUP(Tabla135[[#This Row],[Id Riesgo]],Tabla13[Id Riesgo],Tabla13[Porcentaje Impacto],"",1)</f>
        <v/>
      </c>
      <c r="K1256" s="311">
        <v>5</v>
      </c>
      <c r="L1256" s="314"/>
      <c r="M1256" s="314"/>
      <c r="N1256" s="314"/>
      <c r="O1256" s="295"/>
      <c r="P1256" s="314"/>
      <c r="Q1256" s="328" t="str">
        <f>_xlfn.TEXTJOIN(" ",TRUE,Tabla135[[#This Row],[Actividad - Acción ¿Qué?
Inicia con verbo]],Tabla135[[#This Row],[Complemento
(Observaciones o desviaciones)]])</f>
        <v/>
      </c>
      <c r="R1256" s="295"/>
      <c r="S1256" s="327" t="str">
        <f>_xlfn.XLOOKUP(Tabla135[[#This Row],[Tipo de control]],Tabla7[Tipo de control],Tabla7[Peso],"",1)</f>
        <v/>
      </c>
      <c r="T1256" s="290" t="str">
        <f>_xlfn.XLOOKUP(Tabla135[[#This Row],[Tipo de control]],Tabla7[Tipo de control],Tabla7[Afectación matriz],"",1)</f>
        <v/>
      </c>
      <c r="U1256" s="295"/>
      <c r="V1256" s="327" t="str">
        <f>_xlfn.XLOOKUP(Tabla135[[#This Row],[Implementación]],Tabla11[Implementación],Tabla11[Peso],"",1)</f>
        <v/>
      </c>
      <c r="W1256" s="295"/>
      <c r="X1256" s="295"/>
      <c r="Y1256" s="295"/>
      <c r="Z1256" s="295"/>
      <c r="AA1256" s="310" t="str">
        <f>IFERROR(Tabla135[[#This Row],[Peso del control]]+Tabla135[[#This Row],[Peso de la implementación]],"")</f>
        <v/>
      </c>
      <c r="AB1256" s="310" t="str" cm="1">
        <f t="array" ref="AB1256">IFERROR(IF(Tabla135[[#This Row],[Registro diligenciado]]=TRUE,_xlfn.IFS(AND(Tabla135[[#This Row],[No. de Control]]=1,Tabla135[[#This Row],[Desplazamiento en la Matriz]]="Probabilidad"),D1256-(D1256*Tabla135[[#This Row],[Valor del control]]),AND(Tabla135[[#This Row],[No. de Control]]&gt;1,Tabla135[[#This Row],[Desplazamiento en la Matriz]]="Probabilidad"),AB1255-(AB1255*Tabla135[[#This Row],[Valor del control]]),AND(Tabla135[[#This Row],[No. de Control]]=1,Tabla135[[#This Row],[Desplazamiento en la Matriz]]="Impacto"),D1256,AND(Tabla135[[#This Row],[No. de Control]]&gt;1,Tabla135[[#This Row],[Desplazamiento en la Matriz]]="Impacto"),AB1255),""),"")</f>
        <v/>
      </c>
      <c r="AC1256" s="310" t="str" cm="1">
        <f t="array" ref="AC1256">IFERROR(IF(Tabla135[[#This Row],[Registro diligenciado]]=TRUE,_xlfn.IFS(AND(Tabla135[[#This Row],[No. de Control]]=1,Tabla135[[#This Row],[Desplazamiento en la Matriz]]="Impacto"),E1256-(E1256*Tabla135[[#This Row],[Valor del control]]),AND(Tabla135[[#This Row],[No. de Control]]&gt;1,Tabla135[[#This Row],[Desplazamiento en la Matriz]]="Impacto"),AC1255-(AC1255*Tabla135[[#This Row],[Valor del control]]),AND(Tabla135[[#This Row],[No. de Control]]=1,Tabla135[[#This Row],[Desplazamiento en la Matriz]]="Probabilidad"),E1256,AND(Tabla135[[#This Row],[No. de Control]]&gt;1,Tabla135[[#This Row],[Desplazamiento en la Matriz]]="Probabilidad"),AC1255),""),"")</f>
        <v/>
      </c>
      <c r="AD1256" s="310">
        <f>IFERROR(_xlfn.MINIFS(Tabla135[Probabilidad residual],Tabla135[Id Riesgo],Tabla135[[#This Row],[Id Riesgo]]),"")</f>
        <v>0</v>
      </c>
      <c r="AE1256" s="310">
        <f>IFERROR(_xlfn.MINIFS(Tabla135[Impacto residual],Tabla135[Id Riesgo],Tabla135[[#This Row],[Id Riesgo]]),"")</f>
        <v>0</v>
      </c>
      <c r="AF1256" s="310" t="str" cm="1">
        <f t="array" ref="AF12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6" s="310" t="str" cm="1">
        <f t="array" ref="AG12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6" s="213"/>
      <c r="AJ1256" s="801">
        <f>_xlfn.MINIFS(Tabla135[Probabilidad residual],Tabla135[Id Riesgo],Tabla135[[#This Row],[Id Riesgo]])</f>
        <v>0</v>
      </c>
      <c r="AK1256" s="801">
        <f>_xlfn.MINIFS(Tabla135[Impacto residual],Tabla135[Id Riesgo],Tabla135[[#This Row],[Id Riesgo]])</f>
        <v>0</v>
      </c>
      <c r="AL1256" s="801"/>
      <c r="AM1256" s="801"/>
      <c r="AN1256" s="213"/>
      <c r="AO1256" s="213"/>
      <c r="AP1256" s="213"/>
      <c r="AQ1256" s="213"/>
      <c r="AR1256" s="213"/>
      <c r="AS1256" s="213"/>
      <c r="AT1256" s="213"/>
      <c r="AU1256" s="213"/>
      <c r="AV1256" s="213"/>
      <c r="AW1256" s="213"/>
      <c r="AX1256" s="213"/>
      <c r="AY1256" s="213"/>
    </row>
    <row r="1257" spans="1:51" ht="14.6" x14ac:dyDescent="0.4">
      <c r="A1257" s="783" t="str">
        <f>Tabla135[[#This Row],[Id Riesgo]]</f>
        <v>RC125</v>
      </c>
      <c r="B1257" s="784" t="str">
        <f>Tabla135[[#This Row],[Riesgo]]</f>
        <v/>
      </c>
      <c r="C1257" s="776" t="b">
        <f>Tabla135[[#This Row],[Identificado en paso 1 y 2?]]</f>
        <v>0</v>
      </c>
      <c r="D1257" s="801" t="str">
        <f>_xlfn.XLOOKUP(Tabla135[[#This Row],[Id Riesgo]],Tabla13[Id Riesgo],Tabla13[Probabilidad],"",1)</f>
        <v/>
      </c>
      <c r="E1257" s="801" t="str">
        <f>IF(C1257=TRUE,_xlfn.XLOOKUP(Tabla135[[#This Row],[Id Riesgo]],Tabla13[Id Riesgo],Tabla13[Porcentaje Impacto],"",1),"")</f>
        <v/>
      </c>
      <c r="F1257" s="290" t="str">
        <f t="shared" si="124"/>
        <v>RC125</v>
      </c>
      <c r="G1257" s="414" t="b">
        <f>_xlfn.XLOOKUP(F1257,Tabla13[Id Riesgo],Tabla13[Registro diligenciado],FALSE,1)</f>
        <v>0</v>
      </c>
      <c r="H1257" s="290" t="str">
        <f>IF(G1257,_xlfn.XLOOKUP(F1257,Tabla6[Id Riesgo],Tabla6[DESCRIPCIÓN DEL RIESGO],FALSE,1),"")</f>
        <v/>
      </c>
      <c r="I1257" s="327" t="str">
        <f>_xlfn.XLOOKUP(Tabla135[[#This Row],[Id Riesgo]],Tabla13[Id Riesgo],Tabla13[Probabilidad])</f>
        <v/>
      </c>
      <c r="J1257" s="327" t="str">
        <f>_xlfn.XLOOKUP(Tabla135[[#This Row],[Id Riesgo]],Tabla13[Id Riesgo],Tabla13[Porcentaje Impacto],"",1)</f>
        <v/>
      </c>
      <c r="K1257" s="311">
        <v>6</v>
      </c>
      <c r="L1257" s="314"/>
      <c r="M1257" s="314"/>
      <c r="N1257" s="314"/>
      <c r="O1257" s="295"/>
      <c r="P1257" s="314"/>
      <c r="Q1257" s="328" t="str">
        <f>_xlfn.TEXTJOIN(" ",TRUE,Tabla135[[#This Row],[Actividad - Acción ¿Qué?
Inicia con verbo]],Tabla135[[#This Row],[Complemento
(Observaciones o desviaciones)]])</f>
        <v/>
      </c>
      <c r="R1257" s="295"/>
      <c r="S1257" s="327" t="str">
        <f>_xlfn.XLOOKUP(Tabla135[[#This Row],[Tipo de control]],Tabla7[Tipo de control],Tabla7[Peso],"",1)</f>
        <v/>
      </c>
      <c r="T1257" s="290" t="str">
        <f>_xlfn.XLOOKUP(Tabla135[[#This Row],[Tipo de control]],Tabla7[Tipo de control],Tabla7[Afectación matriz],"",1)</f>
        <v/>
      </c>
      <c r="U1257" s="295"/>
      <c r="V1257" s="327" t="str">
        <f>_xlfn.XLOOKUP(Tabla135[[#This Row],[Implementación]],Tabla11[Implementación],Tabla11[Peso],"",1)</f>
        <v/>
      </c>
      <c r="W1257" s="295"/>
      <c r="X1257" s="295"/>
      <c r="Y1257" s="295"/>
      <c r="Z1257" s="295"/>
      <c r="AA1257" s="310" t="str">
        <f>IFERROR(Tabla135[[#This Row],[Peso del control]]+Tabla135[[#This Row],[Peso de la implementación]],"")</f>
        <v/>
      </c>
      <c r="AB1257" s="310" t="str" cm="1">
        <f t="array" ref="AB1257">IFERROR(IF(Tabla135[[#This Row],[Registro diligenciado]]=TRUE,_xlfn.IFS(AND(Tabla135[[#This Row],[No. de Control]]=1,Tabla135[[#This Row],[Desplazamiento en la Matriz]]="Probabilidad"),D1257-(D1257*Tabla135[[#This Row],[Valor del control]]),AND(Tabla135[[#This Row],[No. de Control]]&gt;1,Tabla135[[#This Row],[Desplazamiento en la Matriz]]="Probabilidad"),AB1256-(AB1256*Tabla135[[#This Row],[Valor del control]]),AND(Tabla135[[#This Row],[No. de Control]]=1,Tabla135[[#This Row],[Desplazamiento en la Matriz]]="Impacto"),D1257,AND(Tabla135[[#This Row],[No. de Control]]&gt;1,Tabla135[[#This Row],[Desplazamiento en la Matriz]]="Impacto"),AB1256),""),"")</f>
        <v/>
      </c>
      <c r="AC1257" s="310" t="str" cm="1">
        <f t="array" ref="AC1257">IFERROR(IF(Tabla135[[#This Row],[Registro diligenciado]]=TRUE,_xlfn.IFS(AND(Tabla135[[#This Row],[No. de Control]]=1,Tabla135[[#This Row],[Desplazamiento en la Matriz]]="Impacto"),E1257-(E1257*Tabla135[[#This Row],[Valor del control]]),AND(Tabla135[[#This Row],[No. de Control]]&gt;1,Tabla135[[#This Row],[Desplazamiento en la Matriz]]="Impacto"),AC1256-(AC1256*Tabla135[[#This Row],[Valor del control]]),AND(Tabla135[[#This Row],[No. de Control]]=1,Tabla135[[#This Row],[Desplazamiento en la Matriz]]="Probabilidad"),E1257,AND(Tabla135[[#This Row],[No. de Control]]&gt;1,Tabla135[[#This Row],[Desplazamiento en la Matriz]]="Probabilidad"),AC1256),""),"")</f>
        <v/>
      </c>
      <c r="AD1257" s="310">
        <f>IFERROR(_xlfn.MINIFS(Tabla135[Probabilidad residual],Tabla135[Id Riesgo],Tabla135[[#This Row],[Id Riesgo]]),"")</f>
        <v>0</v>
      </c>
      <c r="AE1257" s="310">
        <f>IFERROR(_xlfn.MINIFS(Tabla135[Impacto residual],Tabla135[Id Riesgo],Tabla135[[#This Row],[Id Riesgo]]),"")</f>
        <v>0</v>
      </c>
      <c r="AF1257" s="310" t="str" cm="1">
        <f t="array" ref="AF12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7" s="310" t="str" cm="1">
        <f t="array" ref="AG12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7" s="213"/>
      <c r="AJ1257" s="801">
        <f>_xlfn.MINIFS(Tabla135[Probabilidad residual],Tabla135[Id Riesgo],Tabla135[[#This Row],[Id Riesgo]])</f>
        <v>0</v>
      </c>
      <c r="AK1257" s="801">
        <f>_xlfn.MINIFS(Tabla135[Impacto residual],Tabla135[Id Riesgo],Tabla135[[#This Row],[Id Riesgo]])</f>
        <v>0</v>
      </c>
      <c r="AL1257" s="801"/>
      <c r="AM1257" s="801"/>
      <c r="AN1257" s="213"/>
      <c r="AO1257" s="213"/>
      <c r="AP1257" s="213"/>
      <c r="AQ1257" s="213"/>
      <c r="AR1257" s="213"/>
      <c r="AS1257" s="213"/>
      <c r="AT1257" s="213"/>
      <c r="AU1257" s="213"/>
      <c r="AV1257" s="213"/>
      <c r="AW1257" s="213"/>
      <c r="AX1257" s="213"/>
      <c r="AY1257" s="213"/>
    </row>
    <row r="1258" spans="1:51" ht="14.6" x14ac:dyDescent="0.4">
      <c r="A1258" s="783" t="str">
        <f>Tabla135[[#This Row],[Id Riesgo]]</f>
        <v>RC125</v>
      </c>
      <c r="B1258" s="784" t="str">
        <f>Tabla135[[#This Row],[Riesgo]]</f>
        <v/>
      </c>
      <c r="C1258" s="776" t="b">
        <f>Tabla135[[#This Row],[Identificado en paso 1 y 2?]]</f>
        <v>0</v>
      </c>
      <c r="D1258" s="801" t="str">
        <f>_xlfn.XLOOKUP(Tabla135[[#This Row],[Id Riesgo]],Tabla13[Id Riesgo],Tabla13[Probabilidad],"",1)</f>
        <v/>
      </c>
      <c r="E1258" s="801" t="str">
        <f>IF(C1258=TRUE,_xlfn.XLOOKUP(Tabla135[[#This Row],[Id Riesgo]],Tabla13[Id Riesgo],Tabla13[Porcentaje Impacto],"",1),"")</f>
        <v/>
      </c>
      <c r="F1258" s="290" t="str">
        <f t="shared" si="124"/>
        <v>RC125</v>
      </c>
      <c r="G1258" s="414" t="b">
        <f>_xlfn.XLOOKUP(F1258,Tabla13[Id Riesgo],Tabla13[Registro diligenciado],FALSE,1)</f>
        <v>0</v>
      </c>
      <c r="H1258" s="290" t="str">
        <f>IF(G1258,_xlfn.XLOOKUP(F1258,Tabla6[Id Riesgo],Tabla6[DESCRIPCIÓN DEL RIESGO],FALSE,1),"")</f>
        <v/>
      </c>
      <c r="I1258" s="327" t="str">
        <f>_xlfn.XLOOKUP(Tabla135[[#This Row],[Id Riesgo]],Tabla13[Id Riesgo],Tabla13[Probabilidad])</f>
        <v/>
      </c>
      <c r="J1258" s="327" t="str">
        <f>_xlfn.XLOOKUP(Tabla135[[#This Row],[Id Riesgo]],Tabla13[Id Riesgo],Tabla13[Porcentaje Impacto],"",1)</f>
        <v/>
      </c>
      <c r="K1258" s="311">
        <v>7</v>
      </c>
      <c r="L1258" s="314"/>
      <c r="M1258" s="314"/>
      <c r="N1258" s="314"/>
      <c r="O1258" s="295"/>
      <c r="P1258" s="314"/>
      <c r="Q1258" s="328" t="str">
        <f>_xlfn.TEXTJOIN(" ",TRUE,Tabla135[[#This Row],[Actividad - Acción ¿Qué?
Inicia con verbo]],Tabla135[[#This Row],[Complemento
(Observaciones o desviaciones)]])</f>
        <v/>
      </c>
      <c r="R1258" s="295"/>
      <c r="S1258" s="327" t="str">
        <f>_xlfn.XLOOKUP(Tabla135[[#This Row],[Tipo de control]],Tabla7[Tipo de control],Tabla7[Peso],"",1)</f>
        <v/>
      </c>
      <c r="T1258" s="290" t="str">
        <f>_xlfn.XLOOKUP(Tabla135[[#This Row],[Tipo de control]],Tabla7[Tipo de control],Tabla7[Afectación matriz],"",1)</f>
        <v/>
      </c>
      <c r="U1258" s="295"/>
      <c r="V1258" s="327" t="str">
        <f>_xlfn.XLOOKUP(Tabla135[[#This Row],[Implementación]],Tabla11[Implementación],Tabla11[Peso],"",1)</f>
        <v/>
      </c>
      <c r="W1258" s="295"/>
      <c r="X1258" s="295"/>
      <c r="Y1258" s="295"/>
      <c r="Z1258" s="295"/>
      <c r="AA1258" s="310" t="str">
        <f>IFERROR(Tabla135[[#This Row],[Peso del control]]+Tabla135[[#This Row],[Peso de la implementación]],"")</f>
        <v/>
      </c>
      <c r="AB1258" s="310" t="str" cm="1">
        <f t="array" ref="AB1258">IFERROR(IF(Tabla135[[#This Row],[Registro diligenciado]]=TRUE,_xlfn.IFS(AND(Tabla135[[#This Row],[No. de Control]]=1,Tabla135[[#This Row],[Desplazamiento en la Matriz]]="Probabilidad"),D1258-(D1258*Tabla135[[#This Row],[Valor del control]]),AND(Tabla135[[#This Row],[No. de Control]]&gt;1,Tabla135[[#This Row],[Desplazamiento en la Matriz]]="Probabilidad"),AB1257-(AB1257*Tabla135[[#This Row],[Valor del control]]),AND(Tabla135[[#This Row],[No. de Control]]=1,Tabla135[[#This Row],[Desplazamiento en la Matriz]]="Impacto"),D1258,AND(Tabla135[[#This Row],[No. de Control]]&gt;1,Tabla135[[#This Row],[Desplazamiento en la Matriz]]="Impacto"),AB1257),""),"")</f>
        <v/>
      </c>
      <c r="AC1258" s="310" t="str" cm="1">
        <f t="array" ref="AC1258">IFERROR(IF(Tabla135[[#This Row],[Registro diligenciado]]=TRUE,_xlfn.IFS(AND(Tabla135[[#This Row],[No. de Control]]=1,Tabla135[[#This Row],[Desplazamiento en la Matriz]]="Impacto"),E1258-(E1258*Tabla135[[#This Row],[Valor del control]]),AND(Tabla135[[#This Row],[No. de Control]]&gt;1,Tabla135[[#This Row],[Desplazamiento en la Matriz]]="Impacto"),AC1257-(AC1257*Tabla135[[#This Row],[Valor del control]]),AND(Tabla135[[#This Row],[No. de Control]]=1,Tabla135[[#This Row],[Desplazamiento en la Matriz]]="Probabilidad"),E1258,AND(Tabla135[[#This Row],[No. de Control]]&gt;1,Tabla135[[#This Row],[Desplazamiento en la Matriz]]="Probabilidad"),AC1257),""),"")</f>
        <v/>
      </c>
      <c r="AD1258" s="310">
        <f>IFERROR(_xlfn.MINIFS(Tabla135[Probabilidad residual],Tabla135[Id Riesgo],Tabla135[[#This Row],[Id Riesgo]]),"")</f>
        <v>0</v>
      </c>
      <c r="AE1258" s="310">
        <f>IFERROR(_xlfn.MINIFS(Tabla135[Impacto residual],Tabla135[Id Riesgo],Tabla135[[#This Row],[Id Riesgo]]),"")</f>
        <v>0</v>
      </c>
      <c r="AF1258" s="310" t="str" cm="1">
        <f t="array" ref="AF12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8" s="310" t="str" cm="1">
        <f t="array" ref="AG12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8" s="213"/>
      <c r="AJ1258" s="801">
        <f>_xlfn.MINIFS(Tabla135[Probabilidad residual],Tabla135[Id Riesgo],Tabla135[[#This Row],[Id Riesgo]])</f>
        <v>0</v>
      </c>
      <c r="AK1258" s="801">
        <f>_xlfn.MINIFS(Tabla135[Impacto residual],Tabla135[Id Riesgo],Tabla135[[#This Row],[Id Riesgo]])</f>
        <v>0</v>
      </c>
      <c r="AL1258" s="801"/>
      <c r="AM1258" s="801"/>
      <c r="AN1258" s="213"/>
      <c r="AO1258" s="213"/>
      <c r="AP1258" s="213"/>
      <c r="AQ1258" s="213"/>
      <c r="AR1258" s="213"/>
      <c r="AS1258" s="213"/>
      <c r="AT1258" s="213"/>
      <c r="AU1258" s="213"/>
      <c r="AV1258" s="213"/>
      <c r="AW1258" s="213"/>
      <c r="AX1258" s="213"/>
      <c r="AY1258" s="213"/>
    </row>
    <row r="1259" spans="1:51" ht="14.6" x14ac:dyDescent="0.4">
      <c r="A1259" s="783" t="str">
        <f>Tabla135[[#This Row],[Id Riesgo]]</f>
        <v>RC125</v>
      </c>
      <c r="B1259" s="784" t="str">
        <f>Tabla135[[#This Row],[Riesgo]]</f>
        <v/>
      </c>
      <c r="C1259" s="776" t="b">
        <f>Tabla135[[#This Row],[Identificado en paso 1 y 2?]]</f>
        <v>0</v>
      </c>
      <c r="D1259" s="801" t="str">
        <f>_xlfn.XLOOKUP(Tabla135[[#This Row],[Id Riesgo]],Tabla13[Id Riesgo],Tabla13[Probabilidad],"",1)</f>
        <v/>
      </c>
      <c r="E1259" s="801" t="str">
        <f>IF(C1259=TRUE,_xlfn.XLOOKUP(Tabla135[[#This Row],[Id Riesgo]],Tabla13[Id Riesgo],Tabla13[Porcentaje Impacto],"",1),"")</f>
        <v/>
      </c>
      <c r="F1259" s="290" t="str">
        <f t="shared" si="124"/>
        <v>RC125</v>
      </c>
      <c r="G1259" s="414" t="b">
        <f>_xlfn.XLOOKUP(F1259,Tabla13[Id Riesgo],Tabla13[Registro diligenciado],FALSE,1)</f>
        <v>0</v>
      </c>
      <c r="H1259" s="290" t="str">
        <f>IF(G1259,_xlfn.XLOOKUP(F1259,Tabla6[Id Riesgo],Tabla6[DESCRIPCIÓN DEL RIESGO],FALSE,1),"")</f>
        <v/>
      </c>
      <c r="I1259" s="327" t="str">
        <f>_xlfn.XLOOKUP(Tabla135[[#This Row],[Id Riesgo]],Tabla13[Id Riesgo],Tabla13[Probabilidad])</f>
        <v/>
      </c>
      <c r="J1259" s="327" t="str">
        <f>_xlfn.XLOOKUP(Tabla135[[#This Row],[Id Riesgo]],Tabla13[Id Riesgo],Tabla13[Porcentaje Impacto],"",1)</f>
        <v/>
      </c>
      <c r="K1259" s="311">
        <v>8</v>
      </c>
      <c r="L1259" s="314"/>
      <c r="M1259" s="314"/>
      <c r="N1259" s="314"/>
      <c r="O1259" s="295"/>
      <c r="P1259" s="314"/>
      <c r="Q1259" s="328" t="str">
        <f>_xlfn.TEXTJOIN(" ",TRUE,Tabla135[[#This Row],[Actividad - Acción ¿Qué?
Inicia con verbo]],Tabla135[[#This Row],[Complemento
(Observaciones o desviaciones)]])</f>
        <v/>
      </c>
      <c r="R1259" s="295"/>
      <c r="S1259" s="327" t="str">
        <f>_xlfn.XLOOKUP(Tabla135[[#This Row],[Tipo de control]],Tabla7[Tipo de control],Tabla7[Peso],"",1)</f>
        <v/>
      </c>
      <c r="T1259" s="290" t="str">
        <f>_xlfn.XLOOKUP(Tabla135[[#This Row],[Tipo de control]],Tabla7[Tipo de control],Tabla7[Afectación matriz],"",1)</f>
        <v/>
      </c>
      <c r="U1259" s="295"/>
      <c r="V1259" s="327" t="str">
        <f>_xlfn.XLOOKUP(Tabla135[[#This Row],[Implementación]],Tabla11[Implementación],Tabla11[Peso],"",1)</f>
        <v/>
      </c>
      <c r="W1259" s="295"/>
      <c r="X1259" s="295"/>
      <c r="Y1259" s="295"/>
      <c r="Z1259" s="295"/>
      <c r="AA1259" s="310" t="str">
        <f>IFERROR(Tabla135[[#This Row],[Peso del control]]+Tabla135[[#This Row],[Peso de la implementación]],"")</f>
        <v/>
      </c>
      <c r="AB1259" s="310" t="str" cm="1">
        <f t="array" ref="AB1259">IFERROR(IF(Tabla135[[#This Row],[Registro diligenciado]]=TRUE,_xlfn.IFS(AND(Tabla135[[#This Row],[No. de Control]]=1,Tabla135[[#This Row],[Desplazamiento en la Matriz]]="Probabilidad"),D1259-(D1259*Tabla135[[#This Row],[Valor del control]]),AND(Tabla135[[#This Row],[No. de Control]]&gt;1,Tabla135[[#This Row],[Desplazamiento en la Matriz]]="Probabilidad"),AB1258-(AB1258*Tabla135[[#This Row],[Valor del control]]),AND(Tabla135[[#This Row],[No. de Control]]=1,Tabla135[[#This Row],[Desplazamiento en la Matriz]]="Impacto"),D1259,AND(Tabla135[[#This Row],[No. de Control]]&gt;1,Tabla135[[#This Row],[Desplazamiento en la Matriz]]="Impacto"),AB1258),""),"")</f>
        <v/>
      </c>
      <c r="AC1259" s="310" t="str" cm="1">
        <f t="array" ref="AC1259">IFERROR(IF(Tabla135[[#This Row],[Registro diligenciado]]=TRUE,_xlfn.IFS(AND(Tabla135[[#This Row],[No. de Control]]=1,Tabla135[[#This Row],[Desplazamiento en la Matriz]]="Impacto"),E1259-(E1259*Tabla135[[#This Row],[Valor del control]]),AND(Tabla135[[#This Row],[No. de Control]]&gt;1,Tabla135[[#This Row],[Desplazamiento en la Matriz]]="Impacto"),AC1258-(AC1258*Tabla135[[#This Row],[Valor del control]]),AND(Tabla135[[#This Row],[No. de Control]]=1,Tabla135[[#This Row],[Desplazamiento en la Matriz]]="Probabilidad"),E1259,AND(Tabla135[[#This Row],[No. de Control]]&gt;1,Tabla135[[#This Row],[Desplazamiento en la Matriz]]="Probabilidad"),AC1258),""),"")</f>
        <v/>
      </c>
      <c r="AD1259" s="310">
        <f>IFERROR(_xlfn.MINIFS(Tabla135[Probabilidad residual],Tabla135[Id Riesgo],Tabla135[[#This Row],[Id Riesgo]]),"")</f>
        <v>0</v>
      </c>
      <c r="AE1259" s="310">
        <f>IFERROR(_xlfn.MINIFS(Tabla135[Impacto residual],Tabla135[Id Riesgo],Tabla135[[#This Row],[Id Riesgo]]),"")</f>
        <v>0</v>
      </c>
      <c r="AF1259" s="310" t="str" cm="1">
        <f t="array" ref="AF12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59" s="310" t="str" cm="1">
        <f t="array" ref="AG12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59" s="213"/>
      <c r="AJ1259" s="801">
        <f>_xlfn.MINIFS(Tabla135[Probabilidad residual],Tabla135[Id Riesgo],Tabla135[[#This Row],[Id Riesgo]])</f>
        <v>0</v>
      </c>
      <c r="AK1259" s="801">
        <f>_xlfn.MINIFS(Tabla135[Impacto residual],Tabla135[Id Riesgo],Tabla135[[#This Row],[Id Riesgo]])</f>
        <v>0</v>
      </c>
      <c r="AL1259" s="801"/>
      <c r="AM1259" s="801"/>
      <c r="AN1259" s="213"/>
      <c r="AO1259" s="213"/>
      <c r="AP1259" s="213"/>
      <c r="AQ1259" s="213"/>
      <c r="AR1259" s="213"/>
      <c r="AS1259" s="213"/>
      <c r="AT1259" s="213"/>
      <c r="AU1259" s="213"/>
      <c r="AV1259" s="213"/>
      <c r="AW1259" s="213"/>
      <c r="AX1259" s="213"/>
      <c r="AY1259" s="213"/>
    </row>
    <row r="1260" spans="1:51" ht="14.6" x14ac:dyDescent="0.4">
      <c r="A1260" s="783" t="str">
        <f>Tabla135[[#This Row],[Id Riesgo]]</f>
        <v>RC125</v>
      </c>
      <c r="B1260" s="784" t="str">
        <f>Tabla135[[#This Row],[Riesgo]]</f>
        <v/>
      </c>
      <c r="C1260" s="776" t="b">
        <f>Tabla135[[#This Row],[Identificado en paso 1 y 2?]]</f>
        <v>0</v>
      </c>
      <c r="D1260" s="801" t="str">
        <f>_xlfn.XLOOKUP(Tabla135[[#This Row],[Id Riesgo]],Tabla13[Id Riesgo],Tabla13[Probabilidad],"",1)</f>
        <v/>
      </c>
      <c r="E1260" s="801" t="str">
        <f>IF(C1260=TRUE,_xlfn.XLOOKUP(Tabla135[[#This Row],[Id Riesgo]],Tabla13[Id Riesgo],Tabla13[Porcentaje Impacto],"",1),"")</f>
        <v/>
      </c>
      <c r="F1260" s="290" t="str">
        <f t="shared" si="124"/>
        <v>RC125</v>
      </c>
      <c r="G1260" s="414" t="b">
        <f>_xlfn.XLOOKUP(F1260,Tabla13[Id Riesgo],Tabla13[Registro diligenciado],FALSE,1)</f>
        <v>0</v>
      </c>
      <c r="H1260" s="290" t="str">
        <f>IF(G1260,_xlfn.XLOOKUP(F1260,Tabla6[Id Riesgo],Tabla6[DESCRIPCIÓN DEL RIESGO],FALSE,1),"")</f>
        <v/>
      </c>
      <c r="I1260" s="327" t="str">
        <f>_xlfn.XLOOKUP(Tabla135[[#This Row],[Id Riesgo]],Tabla13[Id Riesgo],Tabla13[Probabilidad])</f>
        <v/>
      </c>
      <c r="J1260" s="327" t="str">
        <f>_xlfn.XLOOKUP(Tabla135[[#This Row],[Id Riesgo]],Tabla13[Id Riesgo],Tabla13[Porcentaje Impacto],"",1)</f>
        <v/>
      </c>
      <c r="K1260" s="311">
        <v>9</v>
      </c>
      <c r="L1260" s="314"/>
      <c r="M1260" s="314"/>
      <c r="N1260" s="314"/>
      <c r="O1260" s="295"/>
      <c r="P1260" s="314"/>
      <c r="Q1260" s="328" t="str">
        <f>_xlfn.TEXTJOIN(" ",TRUE,Tabla135[[#This Row],[Actividad - Acción ¿Qué?
Inicia con verbo]],Tabla135[[#This Row],[Complemento
(Observaciones o desviaciones)]])</f>
        <v/>
      </c>
      <c r="R1260" s="295"/>
      <c r="S1260" s="327" t="str">
        <f>_xlfn.XLOOKUP(Tabla135[[#This Row],[Tipo de control]],Tabla7[Tipo de control],Tabla7[Peso],"",1)</f>
        <v/>
      </c>
      <c r="T1260" s="290" t="str">
        <f>_xlfn.XLOOKUP(Tabla135[[#This Row],[Tipo de control]],Tabla7[Tipo de control],Tabla7[Afectación matriz],"",1)</f>
        <v/>
      </c>
      <c r="U1260" s="295"/>
      <c r="V1260" s="327" t="str">
        <f>_xlfn.XLOOKUP(Tabla135[[#This Row],[Implementación]],Tabla11[Implementación],Tabla11[Peso],"",1)</f>
        <v/>
      </c>
      <c r="W1260" s="295"/>
      <c r="X1260" s="295"/>
      <c r="Y1260" s="295"/>
      <c r="Z1260" s="295"/>
      <c r="AA1260" s="310" t="str">
        <f>IFERROR(Tabla135[[#This Row],[Peso del control]]+Tabla135[[#This Row],[Peso de la implementación]],"")</f>
        <v/>
      </c>
      <c r="AB1260" s="310" t="str" cm="1">
        <f t="array" ref="AB1260">IFERROR(IF(Tabla135[[#This Row],[Registro diligenciado]]=TRUE,_xlfn.IFS(AND(Tabla135[[#This Row],[No. de Control]]=1,Tabla135[[#This Row],[Desplazamiento en la Matriz]]="Probabilidad"),D1260-(D1260*Tabla135[[#This Row],[Valor del control]]),AND(Tabla135[[#This Row],[No. de Control]]&gt;1,Tabla135[[#This Row],[Desplazamiento en la Matriz]]="Probabilidad"),AB1259-(AB1259*Tabla135[[#This Row],[Valor del control]]),AND(Tabla135[[#This Row],[No. de Control]]=1,Tabla135[[#This Row],[Desplazamiento en la Matriz]]="Impacto"),D1260,AND(Tabla135[[#This Row],[No. de Control]]&gt;1,Tabla135[[#This Row],[Desplazamiento en la Matriz]]="Impacto"),AB1259),""),"")</f>
        <v/>
      </c>
      <c r="AC1260" s="310" t="str" cm="1">
        <f t="array" ref="AC1260">IFERROR(IF(Tabla135[[#This Row],[Registro diligenciado]]=TRUE,_xlfn.IFS(AND(Tabla135[[#This Row],[No. de Control]]=1,Tabla135[[#This Row],[Desplazamiento en la Matriz]]="Impacto"),E1260-(E1260*Tabla135[[#This Row],[Valor del control]]),AND(Tabla135[[#This Row],[No. de Control]]&gt;1,Tabla135[[#This Row],[Desplazamiento en la Matriz]]="Impacto"),AC1259-(AC1259*Tabla135[[#This Row],[Valor del control]]),AND(Tabla135[[#This Row],[No. de Control]]=1,Tabla135[[#This Row],[Desplazamiento en la Matriz]]="Probabilidad"),E1260,AND(Tabla135[[#This Row],[No. de Control]]&gt;1,Tabla135[[#This Row],[Desplazamiento en la Matriz]]="Probabilidad"),AC1259),""),"")</f>
        <v/>
      </c>
      <c r="AD1260" s="310">
        <f>IFERROR(_xlfn.MINIFS(Tabla135[Probabilidad residual],Tabla135[Id Riesgo],Tabla135[[#This Row],[Id Riesgo]]),"")</f>
        <v>0</v>
      </c>
      <c r="AE1260" s="310">
        <f>IFERROR(_xlfn.MINIFS(Tabla135[Impacto residual],Tabla135[Id Riesgo],Tabla135[[#This Row],[Id Riesgo]]),"")</f>
        <v>0</v>
      </c>
      <c r="AF1260" s="310" t="str" cm="1">
        <f t="array" ref="AF12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0" s="310" t="str" cm="1">
        <f t="array" ref="AG12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0" s="213"/>
      <c r="AJ1260" s="801">
        <f>_xlfn.MINIFS(Tabla135[Probabilidad residual],Tabla135[Id Riesgo],Tabla135[[#This Row],[Id Riesgo]])</f>
        <v>0</v>
      </c>
      <c r="AK1260" s="801">
        <f>_xlfn.MINIFS(Tabla135[Impacto residual],Tabla135[Id Riesgo],Tabla135[[#This Row],[Id Riesgo]])</f>
        <v>0</v>
      </c>
      <c r="AL1260" s="801"/>
      <c r="AM1260" s="801"/>
      <c r="AN1260" s="213"/>
      <c r="AO1260" s="213"/>
      <c r="AP1260" s="213"/>
      <c r="AQ1260" s="213"/>
      <c r="AR1260" s="213"/>
      <c r="AS1260" s="213"/>
      <c r="AT1260" s="213"/>
      <c r="AU1260" s="213"/>
      <c r="AV1260" s="213"/>
      <c r="AW1260" s="213"/>
      <c r="AX1260" s="213"/>
      <c r="AY1260" s="213"/>
    </row>
    <row r="1261" spans="1:51" ht="14.6" x14ac:dyDescent="0.4">
      <c r="A1261" s="783" t="str">
        <f>Tabla135[[#This Row],[Id Riesgo]]</f>
        <v>RC125</v>
      </c>
      <c r="B1261" s="784" t="str">
        <f>Tabla135[[#This Row],[Riesgo]]</f>
        <v/>
      </c>
      <c r="C1261" s="776" t="b">
        <f>Tabla135[[#This Row],[Identificado en paso 1 y 2?]]</f>
        <v>0</v>
      </c>
      <c r="D1261" s="801" t="str">
        <f>_xlfn.XLOOKUP(Tabla135[[#This Row],[Id Riesgo]],Tabla13[Id Riesgo],Tabla13[Probabilidad],"",1)</f>
        <v/>
      </c>
      <c r="E1261" s="801" t="str">
        <f>IF(C1261=TRUE,_xlfn.XLOOKUP(Tabla135[[#This Row],[Id Riesgo]],Tabla13[Id Riesgo],Tabla13[Porcentaje Impacto],"",1),"")</f>
        <v/>
      </c>
      <c r="F1261" s="290" t="str">
        <f t="shared" si="124"/>
        <v>RC125</v>
      </c>
      <c r="G1261" s="414" t="b">
        <f>_xlfn.XLOOKUP(F1261,Tabla13[Id Riesgo],Tabla13[Registro diligenciado],FALSE,1)</f>
        <v>0</v>
      </c>
      <c r="H1261" s="290" t="str">
        <f>IF(G1261,_xlfn.XLOOKUP(F1261,Tabla6[Id Riesgo],Tabla6[DESCRIPCIÓN DEL RIESGO],FALSE,1),"")</f>
        <v/>
      </c>
      <c r="I1261" s="327" t="str">
        <f>_xlfn.XLOOKUP(Tabla135[[#This Row],[Id Riesgo]],Tabla13[Id Riesgo],Tabla13[Probabilidad])</f>
        <v/>
      </c>
      <c r="J1261" s="327" t="str">
        <f>_xlfn.XLOOKUP(Tabla135[[#This Row],[Id Riesgo]],Tabla13[Id Riesgo],Tabla13[Porcentaje Impacto],"",1)</f>
        <v/>
      </c>
      <c r="K1261" s="311">
        <v>10</v>
      </c>
      <c r="L1261" s="314"/>
      <c r="M1261" s="314"/>
      <c r="N1261" s="314"/>
      <c r="O1261" s="295"/>
      <c r="P1261" s="314"/>
      <c r="Q1261" s="328" t="str">
        <f>_xlfn.TEXTJOIN(" ",TRUE,Tabla135[[#This Row],[Actividad - Acción ¿Qué?
Inicia con verbo]],Tabla135[[#This Row],[Complemento
(Observaciones o desviaciones)]])</f>
        <v/>
      </c>
      <c r="R1261" s="295"/>
      <c r="S1261" s="327" t="str">
        <f>_xlfn.XLOOKUP(Tabla135[[#This Row],[Tipo de control]],Tabla7[Tipo de control],Tabla7[Peso],"",1)</f>
        <v/>
      </c>
      <c r="T1261" s="290" t="str">
        <f>_xlfn.XLOOKUP(Tabla135[[#This Row],[Tipo de control]],Tabla7[Tipo de control],Tabla7[Afectación matriz],"",1)</f>
        <v/>
      </c>
      <c r="U1261" s="295"/>
      <c r="V1261" s="327" t="str">
        <f>_xlfn.XLOOKUP(Tabla135[[#This Row],[Implementación]],Tabla11[Implementación],Tabla11[Peso],"",1)</f>
        <v/>
      </c>
      <c r="W1261" s="295"/>
      <c r="X1261" s="295"/>
      <c r="Y1261" s="295"/>
      <c r="Z1261" s="295"/>
      <c r="AA1261" s="310" t="str">
        <f>IFERROR(Tabla135[[#This Row],[Peso del control]]+Tabla135[[#This Row],[Peso de la implementación]],"")</f>
        <v/>
      </c>
      <c r="AB1261" s="310" t="str" cm="1">
        <f t="array" ref="AB1261">IFERROR(IF(Tabla135[[#This Row],[Registro diligenciado]]=TRUE,_xlfn.IFS(AND(Tabla135[[#This Row],[No. de Control]]=1,Tabla135[[#This Row],[Desplazamiento en la Matriz]]="Probabilidad"),D1261-(D1261*Tabla135[[#This Row],[Valor del control]]),AND(Tabla135[[#This Row],[No. de Control]]&gt;1,Tabla135[[#This Row],[Desplazamiento en la Matriz]]="Probabilidad"),AB1260-(AB1260*Tabla135[[#This Row],[Valor del control]]),AND(Tabla135[[#This Row],[No. de Control]]=1,Tabla135[[#This Row],[Desplazamiento en la Matriz]]="Impacto"),D1261,AND(Tabla135[[#This Row],[No. de Control]]&gt;1,Tabla135[[#This Row],[Desplazamiento en la Matriz]]="Impacto"),AB1260),""),"")</f>
        <v/>
      </c>
      <c r="AC1261" s="310" t="str" cm="1">
        <f t="array" ref="AC1261">IFERROR(IF(Tabla135[[#This Row],[Registro diligenciado]]=TRUE,_xlfn.IFS(AND(Tabla135[[#This Row],[No. de Control]]=1,Tabla135[[#This Row],[Desplazamiento en la Matriz]]="Impacto"),E1261-(E1261*Tabla135[[#This Row],[Valor del control]]),AND(Tabla135[[#This Row],[No. de Control]]&gt;1,Tabla135[[#This Row],[Desplazamiento en la Matriz]]="Impacto"),AC1260-(AC1260*Tabla135[[#This Row],[Valor del control]]),AND(Tabla135[[#This Row],[No. de Control]]=1,Tabla135[[#This Row],[Desplazamiento en la Matriz]]="Probabilidad"),E1261,AND(Tabla135[[#This Row],[No. de Control]]&gt;1,Tabla135[[#This Row],[Desplazamiento en la Matriz]]="Probabilidad"),AC1260),""),"")</f>
        <v/>
      </c>
      <c r="AD1261" s="310">
        <f>IFERROR(_xlfn.MINIFS(Tabla135[Probabilidad residual],Tabla135[Id Riesgo],Tabla135[[#This Row],[Id Riesgo]]),"")</f>
        <v>0</v>
      </c>
      <c r="AE1261" s="310">
        <f>IFERROR(_xlfn.MINIFS(Tabla135[Impacto residual],Tabla135[Id Riesgo],Tabla135[[#This Row],[Id Riesgo]]),"")</f>
        <v>0</v>
      </c>
      <c r="AF1261" s="310" t="str" cm="1">
        <f t="array" ref="AF12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1" s="310" t="str" cm="1">
        <f t="array" ref="AG12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1" s="213"/>
      <c r="AJ1261" s="801">
        <f>_xlfn.MINIFS(Tabla135[Probabilidad residual],Tabla135[Id Riesgo],Tabla135[[#This Row],[Id Riesgo]])</f>
        <v>0</v>
      </c>
      <c r="AK1261" s="801">
        <f>_xlfn.MINIFS(Tabla135[Impacto residual],Tabla135[Id Riesgo],Tabla135[[#This Row],[Id Riesgo]])</f>
        <v>0</v>
      </c>
      <c r="AL1261" s="801"/>
      <c r="AM1261" s="801"/>
      <c r="AN1261" s="213"/>
      <c r="AO1261" s="213"/>
      <c r="AP1261" s="213"/>
      <c r="AQ1261" s="213"/>
      <c r="AR1261" s="213"/>
      <c r="AS1261" s="213"/>
      <c r="AT1261" s="213"/>
      <c r="AU1261" s="213"/>
      <c r="AV1261" s="213"/>
      <c r="AW1261" s="213"/>
      <c r="AX1261" s="213"/>
      <c r="AY1261" s="213"/>
    </row>
    <row r="1262" spans="1:51" ht="14.6" x14ac:dyDescent="0.4">
      <c r="A1262" s="783" t="str">
        <f>Tabla135[[#This Row],[Id Riesgo]]</f>
        <v>RC126</v>
      </c>
      <c r="B1262" s="784" t="str">
        <f>Tabla135[[#This Row],[Riesgo]]</f>
        <v/>
      </c>
      <c r="C1262" s="776" t="b">
        <f>Tabla135[[#This Row],[Identificado en paso 1 y 2?]]</f>
        <v>0</v>
      </c>
      <c r="D1262" s="801" t="str">
        <f>_xlfn.XLOOKUP(Tabla135[[#This Row],[Id Riesgo]],Tabla13[Id Riesgo],Tabla13[Probabilidad],"",1)</f>
        <v/>
      </c>
      <c r="E1262" s="801" t="str">
        <f>IF(C1262=TRUE,_xlfn.XLOOKUP(Tabla135[[#This Row],[Id Riesgo]],Tabla13[Id Riesgo],Tabla13[Porcentaje Impacto],"",1),"")</f>
        <v/>
      </c>
      <c r="F1262" s="290" t="s">
        <v>717</v>
      </c>
      <c r="G1262" s="414" t="b">
        <f>_xlfn.XLOOKUP(F1262,Tabla13[Id Riesgo],Tabla13[Registro diligenciado],FALSE,1)</f>
        <v>0</v>
      </c>
      <c r="H1262" s="290" t="str">
        <f>IF(G1262,_xlfn.XLOOKUP(F1262,Tabla6[Id Riesgo],Tabla6[DESCRIPCIÓN DEL RIESGO],FALSE,1),"")</f>
        <v/>
      </c>
      <c r="I1262" s="327" t="str">
        <f>_xlfn.XLOOKUP(Tabla135[[#This Row],[Id Riesgo]],Tabla13[Id Riesgo],Tabla13[Probabilidad])</f>
        <v/>
      </c>
      <c r="J1262" s="327" t="str">
        <f>_xlfn.XLOOKUP(Tabla135[[#This Row],[Id Riesgo]],Tabla13[Id Riesgo],Tabla13[Porcentaje Impacto],"",1)</f>
        <v/>
      </c>
      <c r="K1262" s="311">
        <v>1</v>
      </c>
      <c r="L1262" s="314"/>
      <c r="M1262" s="314"/>
      <c r="N1262" s="314"/>
      <c r="O1262" s="295"/>
      <c r="P1262" s="314"/>
      <c r="Q1262" s="328" t="str">
        <f>_xlfn.TEXTJOIN(" ",TRUE,Tabla135[[#This Row],[Actividad - Acción ¿Qué?
Inicia con verbo]],Tabla135[[#This Row],[Complemento
(Observaciones o desviaciones)]])</f>
        <v/>
      </c>
      <c r="R1262" s="295"/>
      <c r="S1262" s="327" t="str">
        <f>_xlfn.XLOOKUP(Tabla135[[#This Row],[Tipo de control]],Tabla7[Tipo de control],Tabla7[Peso],"",1)</f>
        <v/>
      </c>
      <c r="T1262" s="290" t="str">
        <f>_xlfn.XLOOKUP(Tabla135[[#This Row],[Tipo de control]],Tabla7[Tipo de control],Tabla7[Afectación matriz],"",1)</f>
        <v/>
      </c>
      <c r="U1262" s="295"/>
      <c r="V1262" s="327" t="str">
        <f>_xlfn.XLOOKUP(Tabla135[[#This Row],[Implementación]],Tabla11[Implementación],Tabla11[Peso],"",1)</f>
        <v/>
      </c>
      <c r="W1262" s="295"/>
      <c r="X1262" s="295"/>
      <c r="Y1262" s="295"/>
      <c r="Z1262" s="295"/>
      <c r="AA1262" s="310" t="str">
        <f>IFERROR(Tabla135[[#This Row],[Peso del control]]+Tabla135[[#This Row],[Peso de la implementación]],"")</f>
        <v/>
      </c>
      <c r="AB1262" s="310" t="str" cm="1">
        <f t="array" ref="AB1262">IFERROR(IF(Tabla135[[#This Row],[Registro diligenciado]]=TRUE,_xlfn.IFS(AND(Tabla135[[#This Row],[No. de Control]]=1,Tabla135[[#This Row],[Desplazamiento en la Matriz]]="Probabilidad"),D1262-(D1262*Tabla135[[#This Row],[Valor del control]]),AND(Tabla135[[#This Row],[No. de Control]]&gt;1,Tabla135[[#This Row],[Desplazamiento en la Matriz]]="Probabilidad"),AB1261-(AB1261*Tabla135[[#This Row],[Valor del control]]),AND(Tabla135[[#This Row],[No. de Control]]=1,Tabla135[[#This Row],[Desplazamiento en la Matriz]]="Impacto"),D1262,AND(Tabla135[[#This Row],[No. de Control]]&gt;1,Tabla135[[#This Row],[Desplazamiento en la Matriz]]="Impacto"),AB1261),""),"")</f>
        <v/>
      </c>
      <c r="AC1262" s="310" t="str" cm="1">
        <f t="array" ref="AC1262">IFERROR(IF(Tabla135[[#This Row],[Registro diligenciado]]=TRUE,_xlfn.IFS(AND(Tabla135[[#This Row],[No. de Control]]=1,Tabla135[[#This Row],[Desplazamiento en la Matriz]]="Impacto"),E1262-(E1262*Tabla135[[#This Row],[Valor del control]]),AND(Tabla135[[#This Row],[No. de Control]]&gt;1,Tabla135[[#This Row],[Desplazamiento en la Matriz]]="Impacto"),AC1261-(AC1261*Tabla135[[#This Row],[Valor del control]]),AND(Tabla135[[#This Row],[No. de Control]]=1,Tabla135[[#This Row],[Desplazamiento en la Matriz]]="Probabilidad"),E1262,AND(Tabla135[[#This Row],[No. de Control]]&gt;1,Tabla135[[#This Row],[Desplazamiento en la Matriz]]="Probabilidad"),AC1261),""),"")</f>
        <v/>
      </c>
      <c r="AD1262" s="310">
        <f>IFERROR(_xlfn.MINIFS(Tabla135[Probabilidad residual],Tabla135[Id Riesgo],Tabla135[[#This Row],[Id Riesgo]]),"")</f>
        <v>0</v>
      </c>
      <c r="AE1262" s="310">
        <f>IFERROR(_xlfn.MINIFS(Tabla135[Impacto residual],Tabla135[Id Riesgo],Tabla135[[#This Row],[Id Riesgo]]),"")</f>
        <v>0</v>
      </c>
      <c r="AF1262" s="310" t="str" cm="1">
        <f t="array" ref="AF12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2" s="310" t="str" cm="1">
        <f t="array" ref="AG12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2" s="213"/>
      <c r="AJ1262" s="801">
        <f>_xlfn.MINIFS(Tabla135[Probabilidad residual],Tabla135[Id Riesgo],Tabla135[[#This Row],[Id Riesgo]])</f>
        <v>0</v>
      </c>
      <c r="AK1262" s="801">
        <f>_xlfn.MINIFS(Tabla135[Impacto residual],Tabla135[Id Riesgo],Tabla135[[#This Row],[Id Riesgo]])</f>
        <v>0</v>
      </c>
      <c r="AL1262" s="801" t="str" cm="1">
        <f t="array" ref="AL1262">IFERROR(_xlfn.IFS(AND(AJ1262&gt;=CONFIGURACIÓN!$BF$6,AJ1262&lt;=CONFIGURACIÓN!$BG$6),CONFIGURACIÓN!$BE$6,AND(AJ1262&gt;=CONFIGURACIÓN!$BF$7,AJ1262&lt;=CONFIGURACIÓN!$BG$7),CONFIGURACIÓN!$BE$7,AND(AJ1262&gt;=CONFIGURACIÓN!$BF$8,AJ1262&lt;=CONFIGURACIÓN!$BG$8),CONFIGURACIÓN!$BE$8,AND(AJ1262&gt;=CONFIGURACIÓN!$BF$9,AJ1262&lt;=CONFIGURACIÓN!$BG$9),CONFIGURACIÓN!$BE$9,AND(AJ1262&gt;=CONFIGURACIÓN!$BF$10,AJ1262&lt;=CONFIGURACIÓN!$BG$10),CONFIGURACIÓN!$BE$10),"")</f>
        <v/>
      </c>
      <c r="AM1262" s="801" t="str" cm="1">
        <f t="array" ref="AM1262">IFERROR(_xlfn.IFS(AND(AK1262&gt;=CONFIGURACIÓN!$BJ$6,AK1262&lt;=CONFIGURACIÓN!$BK$6),CONFIGURACIÓN!$BI$6,AND(AK1262&gt;=CONFIGURACIÓN!$BJ$7,AK1262&lt;=CONFIGURACIÓN!$BK$7),CONFIGURACIÓN!$BI$7,AND(AK1262&gt;=CONFIGURACIÓN!$BJ$8,AK1262&lt;=CONFIGURACIÓN!$BK$8),CONFIGURACIÓN!$BI$8,AND(AK1262&gt;=CONFIGURACIÓN!$BJ$9,AK1262&lt;=CONFIGURACIÓN!$BK$9),CONFIGURACIÓN!$BI$9,AND(AK1262&gt;=CONFIGURACIÓN!$BJ$10,AK1262&lt;=CONFIGURACIÓN!$BK$10),CONFIGURACIÓN!$BI$10),"")</f>
        <v/>
      </c>
      <c r="AN1262" s="213"/>
      <c r="AO1262" s="213"/>
      <c r="AP1262" s="213"/>
      <c r="AQ1262" s="213"/>
      <c r="AR1262" s="213"/>
      <c r="AS1262" s="213"/>
      <c r="AT1262" s="213"/>
      <c r="AU1262" s="213"/>
      <c r="AV1262" s="213"/>
      <c r="AW1262" s="213"/>
      <c r="AX1262" s="213"/>
      <c r="AY1262" s="213"/>
    </row>
    <row r="1263" spans="1:51" ht="14.6" x14ac:dyDescent="0.4">
      <c r="A1263" s="783" t="str">
        <f>Tabla135[[#This Row],[Id Riesgo]]</f>
        <v>RC126</v>
      </c>
      <c r="B1263" s="784" t="str">
        <f>Tabla135[[#This Row],[Riesgo]]</f>
        <v/>
      </c>
      <c r="C1263" s="776" t="b">
        <f>Tabla135[[#This Row],[Identificado en paso 1 y 2?]]</f>
        <v>0</v>
      </c>
      <c r="D1263" s="801" t="str">
        <f>_xlfn.XLOOKUP(Tabla135[[#This Row],[Id Riesgo]],Tabla13[Id Riesgo],Tabla13[Probabilidad],"",1)</f>
        <v/>
      </c>
      <c r="E1263" s="801" t="str">
        <f>IF(C1263=TRUE,_xlfn.XLOOKUP(Tabla135[[#This Row],[Id Riesgo]],Tabla13[Id Riesgo],Tabla13[Porcentaje Impacto],"",1),"")</f>
        <v/>
      </c>
      <c r="F1263" s="290" t="str">
        <f t="shared" ref="F1263:F1271" si="125">F1262</f>
        <v>RC126</v>
      </c>
      <c r="G1263" s="414" t="b">
        <f>_xlfn.XLOOKUP(F1263,Tabla13[Id Riesgo],Tabla13[Registro diligenciado],FALSE,1)</f>
        <v>0</v>
      </c>
      <c r="H1263" s="290" t="str">
        <f>IF(G1263,_xlfn.XLOOKUP(F1263,Tabla6[Id Riesgo],Tabla6[DESCRIPCIÓN DEL RIESGO],FALSE,1),"")</f>
        <v/>
      </c>
      <c r="I1263" s="327" t="str">
        <f>_xlfn.XLOOKUP(Tabla135[[#This Row],[Id Riesgo]],Tabla13[Id Riesgo],Tabla13[Probabilidad])</f>
        <v/>
      </c>
      <c r="J1263" s="327" t="str">
        <f>_xlfn.XLOOKUP(Tabla135[[#This Row],[Id Riesgo]],Tabla13[Id Riesgo],Tabla13[Porcentaje Impacto],"",1)</f>
        <v/>
      </c>
      <c r="K1263" s="311">
        <v>2</v>
      </c>
      <c r="L1263" s="314"/>
      <c r="M1263" s="314"/>
      <c r="N1263" s="314"/>
      <c r="O1263" s="295"/>
      <c r="P1263" s="314"/>
      <c r="Q1263" s="328" t="str">
        <f>_xlfn.TEXTJOIN(" ",TRUE,Tabla135[[#This Row],[Actividad - Acción ¿Qué?
Inicia con verbo]],Tabla135[[#This Row],[Complemento
(Observaciones o desviaciones)]])</f>
        <v/>
      </c>
      <c r="R1263" s="295"/>
      <c r="S1263" s="327" t="str">
        <f>_xlfn.XLOOKUP(Tabla135[[#This Row],[Tipo de control]],Tabla7[Tipo de control],Tabla7[Peso],"",1)</f>
        <v/>
      </c>
      <c r="T1263" s="290" t="str">
        <f>_xlfn.XLOOKUP(Tabla135[[#This Row],[Tipo de control]],Tabla7[Tipo de control],Tabla7[Afectación matriz],"",1)</f>
        <v/>
      </c>
      <c r="U1263" s="295"/>
      <c r="V1263" s="327" t="str">
        <f>_xlfn.XLOOKUP(Tabla135[[#This Row],[Implementación]],Tabla11[Implementación],Tabla11[Peso],"",1)</f>
        <v/>
      </c>
      <c r="W1263" s="295"/>
      <c r="X1263" s="295"/>
      <c r="Y1263" s="295"/>
      <c r="Z1263" s="295"/>
      <c r="AA1263" s="310" t="str">
        <f>IFERROR(Tabla135[[#This Row],[Peso del control]]+Tabla135[[#This Row],[Peso de la implementación]],"")</f>
        <v/>
      </c>
      <c r="AB1263" s="310" t="str" cm="1">
        <f t="array" ref="AB1263">IFERROR(IF(Tabla135[[#This Row],[Registro diligenciado]]=TRUE,_xlfn.IFS(AND(Tabla135[[#This Row],[No. de Control]]=1,Tabla135[[#This Row],[Desplazamiento en la Matriz]]="Probabilidad"),D1263-(D1263*Tabla135[[#This Row],[Valor del control]]),AND(Tabla135[[#This Row],[No. de Control]]&gt;1,Tabla135[[#This Row],[Desplazamiento en la Matriz]]="Probabilidad"),AB1262-(AB1262*Tabla135[[#This Row],[Valor del control]]),AND(Tabla135[[#This Row],[No. de Control]]=1,Tabla135[[#This Row],[Desplazamiento en la Matriz]]="Impacto"),D1263,AND(Tabla135[[#This Row],[No. de Control]]&gt;1,Tabla135[[#This Row],[Desplazamiento en la Matriz]]="Impacto"),AB1262),""),"")</f>
        <v/>
      </c>
      <c r="AC1263" s="310" t="str" cm="1">
        <f t="array" ref="AC1263">IFERROR(IF(Tabla135[[#This Row],[Registro diligenciado]]=TRUE,_xlfn.IFS(AND(Tabla135[[#This Row],[No. de Control]]=1,Tabla135[[#This Row],[Desplazamiento en la Matriz]]="Impacto"),E1263-(E1263*Tabla135[[#This Row],[Valor del control]]),AND(Tabla135[[#This Row],[No. de Control]]&gt;1,Tabla135[[#This Row],[Desplazamiento en la Matriz]]="Impacto"),AC1262-(AC1262*Tabla135[[#This Row],[Valor del control]]),AND(Tabla135[[#This Row],[No. de Control]]=1,Tabla135[[#This Row],[Desplazamiento en la Matriz]]="Probabilidad"),E1263,AND(Tabla135[[#This Row],[No. de Control]]&gt;1,Tabla135[[#This Row],[Desplazamiento en la Matriz]]="Probabilidad"),AC1262),""),"")</f>
        <v/>
      </c>
      <c r="AD1263" s="310">
        <f>IFERROR(_xlfn.MINIFS(Tabla135[Probabilidad residual],Tabla135[Id Riesgo],Tabla135[[#This Row],[Id Riesgo]]),"")</f>
        <v>0</v>
      </c>
      <c r="AE1263" s="310">
        <f>IFERROR(_xlfn.MINIFS(Tabla135[Impacto residual],Tabla135[Id Riesgo],Tabla135[[#This Row],[Id Riesgo]]),"")</f>
        <v>0</v>
      </c>
      <c r="AF1263" s="310" t="str" cm="1">
        <f t="array" ref="AF12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3" s="310" t="str" cm="1">
        <f t="array" ref="AG12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3" s="213"/>
      <c r="AJ1263" s="801">
        <f>_xlfn.MINIFS(Tabla135[Probabilidad residual],Tabla135[Id Riesgo],Tabla135[[#This Row],[Id Riesgo]])</f>
        <v>0</v>
      </c>
      <c r="AK1263" s="801">
        <f>_xlfn.MINIFS(Tabla135[Impacto residual],Tabla135[Id Riesgo],Tabla135[[#This Row],[Id Riesgo]])</f>
        <v>0</v>
      </c>
      <c r="AL1263" s="801"/>
      <c r="AM1263" s="801"/>
      <c r="AN1263" s="213"/>
      <c r="AO1263" s="213"/>
      <c r="AP1263" s="213"/>
      <c r="AQ1263" s="213"/>
      <c r="AR1263" s="213"/>
      <c r="AS1263" s="213"/>
      <c r="AT1263" s="213"/>
      <c r="AU1263" s="213"/>
      <c r="AV1263" s="213"/>
      <c r="AW1263" s="213"/>
      <c r="AX1263" s="213"/>
      <c r="AY1263" s="213"/>
    </row>
    <row r="1264" spans="1:51" ht="14.6" x14ac:dyDescent="0.4">
      <c r="A1264" s="783" t="str">
        <f>Tabla135[[#This Row],[Id Riesgo]]</f>
        <v>RC126</v>
      </c>
      <c r="B1264" s="784" t="str">
        <f>Tabla135[[#This Row],[Riesgo]]</f>
        <v/>
      </c>
      <c r="C1264" s="776" t="b">
        <f>Tabla135[[#This Row],[Identificado en paso 1 y 2?]]</f>
        <v>0</v>
      </c>
      <c r="D1264" s="801" t="str">
        <f>_xlfn.XLOOKUP(Tabla135[[#This Row],[Id Riesgo]],Tabla13[Id Riesgo],Tabla13[Probabilidad],"",1)</f>
        <v/>
      </c>
      <c r="E1264" s="801" t="str">
        <f>IF(C1264=TRUE,_xlfn.XLOOKUP(Tabla135[[#This Row],[Id Riesgo]],Tabla13[Id Riesgo],Tabla13[Porcentaje Impacto],"",1),"")</f>
        <v/>
      </c>
      <c r="F1264" s="290" t="str">
        <f t="shared" si="125"/>
        <v>RC126</v>
      </c>
      <c r="G1264" s="414" t="b">
        <f>_xlfn.XLOOKUP(F1264,Tabla13[Id Riesgo],Tabla13[Registro diligenciado],FALSE,1)</f>
        <v>0</v>
      </c>
      <c r="H1264" s="290" t="str">
        <f>IF(G1264,_xlfn.XLOOKUP(F1264,Tabla6[Id Riesgo],Tabla6[DESCRIPCIÓN DEL RIESGO],FALSE,1),"")</f>
        <v/>
      </c>
      <c r="I1264" s="327" t="str">
        <f>_xlfn.XLOOKUP(Tabla135[[#This Row],[Id Riesgo]],Tabla13[Id Riesgo],Tabla13[Probabilidad])</f>
        <v/>
      </c>
      <c r="J1264" s="327" t="str">
        <f>_xlfn.XLOOKUP(Tabla135[[#This Row],[Id Riesgo]],Tabla13[Id Riesgo],Tabla13[Porcentaje Impacto],"",1)</f>
        <v/>
      </c>
      <c r="K1264" s="311">
        <v>3</v>
      </c>
      <c r="L1264" s="314"/>
      <c r="M1264" s="314"/>
      <c r="N1264" s="314"/>
      <c r="O1264" s="295"/>
      <c r="P1264" s="314"/>
      <c r="Q1264" s="328" t="str">
        <f>_xlfn.TEXTJOIN(" ",TRUE,Tabla135[[#This Row],[Actividad - Acción ¿Qué?
Inicia con verbo]],Tabla135[[#This Row],[Complemento
(Observaciones o desviaciones)]])</f>
        <v/>
      </c>
      <c r="R1264" s="295"/>
      <c r="S1264" s="327" t="str">
        <f>_xlfn.XLOOKUP(Tabla135[[#This Row],[Tipo de control]],Tabla7[Tipo de control],Tabla7[Peso],"",1)</f>
        <v/>
      </c>
      <c r="T1264" s="290" t="str">
        <f>_xlfn.XLOOKUP(Tabla135[[#This Row],[Tipo de control]],Tabla7[Tipo de control],Tabla7[Afectación matriz],"",1)</f>
        <v/>
      </c>
      <c r="U1264" s="295"/>
      <c r="V1264" s="327" t="str">
        <f>_xlfn.XLOOKUP(Tabla135[[#This Row],[Implementación]],Tabla11[Implementación],Tabla11[Peso],"",1)</f>
        <v/>
      </c>
      <c r="W1264" s="295"/>
      <c r="X1264" s="295"/>
      <c r="Y1264" s="295"/>
      <c r="Z1264" s="295"/>
      <c r="AA1264" s="310" t="str">
        <f>IFERROR(Tabla135[[#This Row],[Peso del control]]+Tabla135[[#This Row],[Peso de la implementación]],"")</f>
        <v/>
      </c>
      <c r="AB1264" s="310" t="str" cm="1">
        <f t="array" ref="AB1264">IFERROR(IF(Tabla135[[#This Row],[Registro diligenciado]]=TRUE,_xlfn.IFS(AND(Tabla135[[#This Row],[No. de Control]]=1,Tabla135[[#This Row],[Desplazamiento en la Matriz]]="Probabilidad"),D1264-(D1264*Tabla135[[#This Row],[Valor del control]]),AND(Tabla135[[#This Row],[No. de Control]]&gt;1,Tabla135[[#This Row],[Desplazamiento en la Matriz]]="Probabilidad"),AB1263-(AB1263*Tabla135[[#This Row],[Valor del control]]),AND(Tabla135[[#This Row],[No. de Control]]=1,Tabla135[[#This Row],[Desplazamiento en la Matriz]]="Impacto"),D1264,AND(Tabla135[[#This Row],[No. de Control]]&gt;1,Tabla135[[#This Row],[Desplazamiento en la Matriz]]="Impacto"),AB1263),""),"")</f>
        <v/>
      </c>
      <c r="AC1264" s="310" t="str" cm="1">
        <f t="array" ref="AC1264">IFERROR(IF(Tabla135[[#This Row],[Registro diligenciado]]=TRUE,_xlfn.IFS(AND(Tabla135[[#This Row],[No. de Control]]=1,Tabla135[[#This Row],[Desplazamiento en la Matriz]]="Impacto"),E1264-(E1264*Tabla135[[#This Row],[Valor del control]]),AND(Tabla135[[#This Row],[No. de Control]]&gt;1,Tabla135[[#This Row],[Desplazamiento en la Matriz]]="Impacto"),AC1263-(AC1263*Tabla135[[#This Row],[Valor del control]]),AND(Tabla135[[#This Row],[No. de Control]]=1,Tabla135[[#This Row],[Desplazamiento en la Matriz]]="Probabilidad"),E1264,AND(Tabla135[[#This Row],[No. de Control]]&gt;1,Tabla135[[#This Row],[Desplazamiento en la Matriz]]="Probabilidad"),AC1263),""),"")</f>
        <v/>
      </c>
      <c r="AD1264" s="310">
        <f>IFERROR(_xlfn.MINIFS(Tabla135[Probabilidad residual],Tabla135[Id Riesgo],Tabla135[[#This Row],[Id Riesgo]]),"")</f>
        <v>0</v>
      </c>
      <c r="AE1264" s="310">
        <f>IFERROR(_xlfn.MINIFS(Tabla135[Impacto residual],Tabla135[Id Riesgo],Tabla135[[#This Row],[Id Riesgo]]),"")</f>
        <v>0</v>
      </c>
      <c r="AF1264" s="310" t="str" cm="1">
        <f t="array" ref="AF12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4" s="310" t="str" cm="1">
        <f t="array" ref="AG12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4" s="213"/>
      <c r="AJ1264" s="801">
        <f>_xlfn.MINIFS(Tabla135[Probabilidad residual],Tabla135[Id Riesgo],Tabla135[[#This Row],[Id Riesgo]])</f>
        <v>0</v>
      </c>
      <c r="AK1264" s="801">
        <f>_xlfn.MINIFS(Tabla135[Impacto residual],Tabla135[Id Riesgo],Tabla135[[#This Row],[Id Riesgo]])</f>
        <v>0</v>
      </c>
      <c r="AL1264" s="801"/>
      <c r="AM1264" s="801"/>
      <c r="AN1264" s="213"/>
      <c r="AO1264" s="213"/>
      <c r="AP1264" s="213"/>
      <c r="AQ1264" s="213"/>
      <c r="AR1264" s="213"/>
      <c r="AS1264" s="213"/>
      <c r="AT1264" s="213"/>
      <c r="AU1264" s="213"/>
      <c r="AV1264" s="213"/>
      <c r="AW1264" s="213"/>
      <c r="AX1264" s="213"/>
      <c r="AY1264" s="213"/>
    </row>
    <row r="1265" spans="1:51" ht="14.6" x14ac:dyDescent="0.4">
      <c r="A1265" s="783" t="str">
        <f>Tabla135[[#This Row],[Id Riesgo]]</f>
        <v>RC126</v>
      </c>
      <c r="B1265" s="784" t="str">
        <f>Tabla135[[#This Row],[Riesgo]]</f>
        <v/>
      </c>
      <c r="C1265" s="776" t="b">
        <f>Tabla135[[#This Row],[Identificado en paso 1 y 2?]]</f>
        <v>0</v>
      </c>
      <c r="D1265" s="801" t="str">
        <f>_xlfn.XLOOKUP(Tabla135[[#This Row],[Id Riesgo]],Tabla13[Id Riesgo],Tabla13[Probabilidad],"",1)</f>
        <v/>
      </c>
      <c r="E1265" s="801" t="str">
        <f>IF(C1265=TRUE,_xlfn.XLOOKUP(Tabla135[[#This Row],[Id Riesgo]],Tabla13[Id Riesgo],Tabla13[Porcentaje Impacto],"",1),"")</f>
        <v/>
      </c>
      <c r="F1265" s="290" t="str">
        <f t="shared" si="125"/>
        <v>RC126</v>
      </c>
      <c r="G1265" s="414" t="b">
        <f>_xlfn.XLOOKUP(F1265,Tabla13[Id Riesgo],Tabla13[Registro diligenciado],FALSE,1)</f>
        <v>0</v>
      </c>
      <c r="H1265" s="290" t="str">
        <f>IF(G1265,_xlfn.XLOOKUP(F1265,Tabla6[Id Riesgo],Tabla6[DESCRIPCIÓN DEL RIESGO],FALSE,1),"")</f>
        <v/>
      </c>
      <c r="I1265" s="327" t="str">
        <f>_xlfn.XLOOKUP(Tabla135[[#This Row],[Id Riesgo]],Tabla13[Id Riesgo],Tabla13[Probabilidad])</f>
        <v/>
      </c>
      <c r="J1265" s="327" t="str">
        <f>_xlfn.XLOOKUP(Tabla135[[#This Row],[Id Riesgo]],Tabla13[Id Riesgo],Tabla13[Porcentaje Impacto],"",1)</f>
        <v/>
      </c>
      <c r="K1265" s="311">
        <v>4</v>
      </c>
      <c r="L1265" s="314"/>
      <c r="M1265" s="314"/>
      <c r="N1265" s="314"/>
      <c r="O1265" s="295"/>
      <c r="P1265" s="314"/>
      <c r="Q1265" s="328" t="str">
        <f>_xlfn.TEXTJOIN(" ",TRUE,Tabla135[[#This Row],[Actividad - Acción ¿Qué?
Inicia con verbo]],Tabla135[[#This Row],[Complemento
(Observaciones o desviaciones)]])</f>
        <v/>
      </c>
      <c r="R1265" s="295"/>
      <c r="S1265" s="327" t="str">
        <f>_xlfn.XLOOKUP(Tabla135[[#This Row],[Tipo de control]],Tabla7[Tipo de control],Tabla7[Peso],"",1)</f>
        <v/>
      </c>
      <c r="T1265" s="290" t="str">
        <f>_xlfn.XLOOKUP(Tabla135[[#This Row],[Tipo de control]],Tabla7[Tipo de control],Tabla7[Afectación matriz],"",1)</f>
        <v/>
      </c>
      <c r="U1265" s="295"/>
      <c r="V1265" s="327" t="str">
        <f>_xlfn.XLOOKUP(Tabla135[[#This Row],[Implementación]],Tabla11[Implementación],Tabla11[Peso],"",1)</f>
        <v/>
      </c>
      <c r="W1265" s="295"/>
      <c r="X1265" s="295"/>
      <c r="Y1265" s="295"/>
      <c r="Z1265" s="295"/>
      <c r="AA1265" s="310" t="str">
        <f>IFERROR(Tabla135[[#This Row],[Peso del control]]+Tabla135[[#This Row],[Peso de la implementación]],"")</f>
        <v/>
      </c>
      <c r="AB1265" s="310" t="str" cm="1">
        <f t="array" ref="AB1265">IFERROR(IF(Tabla135[[#This Row],[Registro diligenciado]]=TRUE,_xlfn.IFS(AND(Tabla135[[#This Row],[No. de Control]]=1,Tabla135[[#This Row],[Desplazamiento en la Matriz]]="Probabilidad"),D1265-(D1265*Tabla135[[#This Row],[Valor del control]]),AND(Tabla135[[#This Row],[No. de Control]]&gt;1,Tabla135[[#This Row],[Desplazamiento en la Matriz]]="Probabilidad"),AB1264-(AB1264*Tabla135[[#This Row],[Valor del control]]),AND(Tabla135[[#This Row],[No. de Control]]=1,Tabla135[[#This Row],[Desplazamiento en la Matriz]]="Impacto"),D1265,AND(Tabla135[[#This Row],[No. de Control]]&gt;1,Tabla135[[#This Row],[Desplazamiento en la Matriz]]="Impacto"),AB1264),""),"")</f>
        <v/>
      </c>
      <c r="AC1265" s="310" t="str" cm="1">
        <f t="array" ref="AC1265">IFERROR(IF(Tabla135[[#This Row],[Registro diligenciado]]=TRUE,_xlfn.IFS(AND(Tabla135[[#This Row],[No. de Control]]=1,Tabla135[[#This Row],[Desplazamiento en la Matriz]]="Impacto"),E1265-(E1265*Tabla135[[#This Row],[Valor del control]]),AND(Tabla135[[#This Row],[No. de Control]]&gt;1,Tabla135[[#This Row],[Desplazamiento en la Matriz]]="Impacto"),AC1264-(AC1264*Tabla135[[#This Row],[Valor del control]]),AND(Tabla135[[#This Row],[No. de Control]]=1,Tabla135[[#This Row],[Desplazamiento en la Matriz]]="Probabilidad"),E1265,AND(Tabla135[[#This Row],[No. de Control]]&gt;1,Tabla135[[#This Row],[Desplazamiento en la Matriz]]="Probabilidad"),AC1264),""),"")</f>
        <v/>
      </c>
      <c r="AD1265" s="310">
        <f>IFERROR(_xlfn.MINIFS(Tabla135[Probabilidad residual],Tabla135[Id Riesgo],Tabla135[[#This Row],[Id Riesgo]]),"")</f>
        <v>0</v>
      </c>
      <c r="AE1265" s="310">
        <f>IFERROR(_xlfn.MINIFS(Tabla135[Impacto residual],Tabla135[Id Riesgo],Tabla135[[#This Row],[Id Riesgo]]),"")</f>
        <v>0</v>
      </c>
      <c r="AF1265" s="310" t="str" cm="1">
        <f t="array" ref="AF12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5" s="310" t="str" cm="1">
        <f t="array" ref="AG12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5" s="213"/>
      <c r="AJ1265" s="801">
        <f>_xlfn.MINIFS(Tabla135[Probabilidad residual],Tabla135[Id Riesgo],Tabla135[[#This Row],[Id Riesgo]])</f>
        <v>0</v>
      </c>
      <c r="AK1265" s="801">
        <f>_xlfn.MINIFS(Tabla135[Impacto residual],Tabla135[Id Riesgo],Tabla135[[#This Row],[Id Riesgo]])</f>
        <v>0</v>
      </c>
      <c r="AL1265" s="801"/>
      <c r="AM1265" s="801"/>
      <c r="AN1265" s="213"/>
      <c r="AO1265" s="213"/>
      <c r="AP1265" s="213"/>
      <c r="AQ1265" s="213"/>
      <c r="AR1265" s="213"/>
      <c r="AS1265" s="213"/>
      <c r="AT1265" s="213"/>
      <c r="AU1265" s="213"/>
      <c r="AV1265" s="213"/>
      <c r="AW1265" s="213"/>
      <c r="AX1265" s="213"/>
      <c r="AY1265" s="213"/>
    </row>
    <row r="1266" spans="1:51" ht="14.6" x14ac:dyDescent="0.4">
      <c r="A1266" s="783" t="str">
        <f>Tabla135[[#This Row],[Id Riesgo]]</f>
        <v>RC126</v>
      </c>
      <c r="B1266" s="784" t="str">
        <f>Tabla135[[#This Row],[Riesgo]]</f>
        <v/>
      </c>
      <c r="C1266" s="776" t="b">
        <f>Tabla135[[#This Row],[Identificado en paso 1 y 2?]]</f>
        <v>0</v>
      </c>
      <c r="D1266" s="801" t="str">
        <f>_xlfn.XLOOKUP(Tabla135[[#This Row],[Id Riesgo]],Tabla13[Id Riesgo],Tabla13[Probabilidad],"",1)</f>
        <v/>
      </c>
      <c r="E1266" s="801" t="str">
        <f>IF(C1266=TRUE,_xlfn.XLOOKUP(Tabla135[[#This Row],[Id Riesgo]],Tabla13[Id Riesgo],Tabla13[Porcentaje Impacto],"",1),"")</f>
        <v/>
      </c>
      <c r="F1266" s="290" t="str">
        <f t="shared" si="125"/>
        <v>RC126</v>
      </c>
      <c r="G1266" s="414" t="b">
        <f>_xlfn.XLOOKUP(F1266,Tabla13[Id Riesgo],Tabla13[Registro diligenciado],FALSE,1)</f>
        <v>0</v>
      </c>
      <c r="H1266" s="290" t="str">
        <f>IF(G1266,_xlfn.XLOOKUP(F1266,Tabla6[Id Riesgo],Tabla6[DESCRIPCIÓN DEL RIESGO],FALSE,1),"")</f>
        <v/>
      </c>
      <c r="I1266" s="327" t="str">
        <f>_xlfn.XLOOKUP(Tabla135[[#This Row],[Id Riesgo]],Tabla13[Id Riesgo],Tabla13[Probabilidad])</f>
        <v/>
      </c>
      <c r="J1266" s="327" t="str">
        <f>_xlfn.XLOOKUP(Tabla135[[#This Row],[Id Riesgo]],Tabla13[Id Riesgo],Tabla13[Porcentaje Impacto],"",1)</f>
        <v/>
      </c>
      <c r="K1266" s="311">
        <v>5</v>
      </c>
      <c r="L1266" s="314"/>
      <c r="M1266" s="314"/>
      <c r="N1266" s="314"/>
      <c r="O1266" s="295"/>
      <c r="P1266" s="314"/>
      <c r="Q1266" s="328" t="str">
        <f>_xlfn.TEXTJOIN(" ",TRUE,Tabla135[[#This Row],[Actividad - Acción ¿Qué?
Inicia con verbo]],Tabla135[[#This Row],[Complemento
(Observaciones o desviaciones)]])</f>
        <v/>
      </c>
      <c r="R1266" s="295"/>
      <c r="S1266" s="327" t="str">
        <f>_xlfn.XLOOKUP(Tabla135[[#This Row],[Tipo de control]],Tabla7[Tipo de control],Tabla7[Peso],"",1)</f>
        <v/>
      </c>
      <c r="T1266" s="290" t="str">
        <f>_xlfn.XLOOKUP(Tabla135[[#This Row],[Tipo de control]],Tabla7[Tipo de control],Tabla7[Afectación matriz],"",1)</f>
        <v/>
      </c>
      <c r="U1266" s="295"/>
      <c r="V1266" s="327" t="str">
        <f>_xlfn.XLOOKUP(Tabla135[[#This Row],[Implementación]],Tabla11[Implementación],Tabla11[Peso],"",1)</f>
        <v/>
      </c>
      <c r="W1266" s="295"/>
      <c r="X1266" s="295"/>
      <c r="Y1266" s="295"/>
      <c r="Z1266" s="295"/>
      <c r="AA1266" s="310" t="str">
        <f>IFERROR(Tabla135[[#This Row],[Peso del control]]+Tabla135[[#This Row],[Peso de la implementación]],"")</f>
        <v/>
      </c>
      <c r="AB1266" s="310" t="str" cm="1">
        <f t="array" ref="AB1266">IFERROR(IF(Tabla135[[#This Row],[Registro diligenciado]]=TRUE,_xlfn.IFS(AND(Tabla135[[#This Row],[No. de Control]]=1,Tabla135[[#This Row],[Desplazamiento en la Matriz]]="Probabilidad"),D1266-(D1266*Tabla135[[#This Row],[Valor del control]]),AND(Tabla135[[#This Row],[No. de Control]]&gt;1,Tabla135[[#This Row],[Desplazamiento en la Matriz]]="Probabilidad"),AB1265-(AB1265*Tabla135[[#This Row],[Valor del control]]),AND(Tabla135[[#This Row],[No. de Control]]=1,Tabla135[[#This Row],[Desplazamiento en la Matriz]]="Impacto"),D1266,AND(Tabla135[[#This Row],[No. de Control]]&gt;1,Tabla135[[#This Row],[Desplazamiento en la Matriz]]="Impacto"),AB1265),""),"")</f>
        <v/>
      </c>
      <c r="AC1266" s="310" t="str" cm="1">
        <f t="array" ref="AC1266">IFERROR(IF(Tabla135[[#This Row],[Registro diligenciado]]=TRUE,_xlfn.IFS(AND(Tabla135[[#This Row],[No. de Control]]=1,Tabla135[[#This Row],[Desplazamiento en la Matriz]]="Impacto"),E1266-(E1266*Tabla135[[#This Row],[Valor del control]]),AND(Tabla135[[#This Row],[No. de Control]]&gt;1,Tabla135[[#This Row],[Desplazamiento en la Matriz]]="Impacto"),AC1265-(AC1265*Tabla135[[#This Row],[Valor del control]]),AND(Tabla135[[#This Row],[No. de Control]]=1,Tabla135[[#This Row],[Desplazamiento en la Matriz]]="Probabilidad"),E1266,AND(Tabla135[[#This Row],[No. de Control]]&gt;1,Tabla135[[#This Row],[Desplazamiento en la Matriz]]="Probabilidad"),AC1265),""),"")</f>
        <v/>
      </c>
      <c r="AD1266" s="310">
        <f>IFERROR(_xlfn.MINIFS(Tabla135[Probabilidad residual],Tabla135[Id Riesgo],Tabla135[[#This Row],[Id Riesgo]]),"")</f>
        <v>0</v>
      </c>
      <c r="AE1266" s="310">
        <f>IFERROR(_xlfn.MINIFS(Tabla135[Impacto residual],Tabla135[Id Riesgo],Tabla135[[#This Row],[Id Riesgo]]),"")</f>
        <v>0</v>
      </c>
      <c r="AF1266" s="310" t="str" cm="1">
        <f t="array" ref="AF12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6" s="310" t="str" cm="1">
        <f t="array" ref="AG12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6" s="213"/>
      <c r="AJ1266" s="801">
        <f>_xlfn.MINIFS(Tabla135[Probabilidad residual],Tabla135[Id Riesgo],Tabla135[[#This Row],[Id Riesgo]])</f>
        <v>0</v>
      </c>
      <c r="AK1266" s="801">
        <f>_xlfn.MINIFS(Tabla135[Impacto residual],Tabla135[Id Riesgo],Tabla135[[#This Row],[Id Riesgo]])</f>
        <v>0</v>
      </c>
      <c r="AL1266" s="801"/>
      <c r="AM1266" s="801"/>
      <c r="AN1266" s="213"/>
      <c r="AO1266" s="213"/>
      <c r="AP1266" s="213"/>
      <c r="AQ1266" s="213"/>
      <c r="AR1266" s="213"/>
      <c r="AS1266" s="213"/>
      <c r="AT1266" s="213"/>
      <c r="AU1266" s="213"/>
      <c r="AV1266" s="213"/>
      <c r="AW1266" s="213"/>
      <c r="AX1266" s="213"/>
      <c r="AY1266" s="213"/>
    </row>
    <row r="1267" spans="1:51" ht="14.6" x14ac:dyDescent="0.4">
      <c r="A1267" s="783" t="str">
        <f>Tabla135[[#This Row],[Id Riesgo]]</f>
        <v>RC126</v>
      </c>
      <c r="B1267" s="784" t="str">
        <f>Tabla135[[#This Row],[Riesgo]]</f>
        <v/>
      </c>
      <c r="C1267" s="776" t="b">
        <f>Tabla135[[#This Row],[Identificado en paso 1 y 2?]]</f>
        <v>0</v>
      </c>
      <c r="D1267" s="801" t="str">
        <f>_xlfn.XLOOKUP(Tabla135[[#This Row],[Id Riesgo]],Tabla13[Id Riesgo],Tabla13[Probabilidad],"",1)</f>
        <v/>
      </c>
      <c r="E1267" s="801" t="str">
        <f>IF(C1267=TRUE,_xlfn.XLOOKUP(Tabla135[[#This Row],[Id Riesgo]],Tabla13[Id Riesgo],Tabla13[Porcentaje Impacto],"",1),"")</f>
        <v/>
      </c>
      <c r="F1267" s="290" t="str">
        <f t="shared" si="125"/>
        <v>RC126</v>
      </c>
      <c r="G1267" s="414" t="b">
        <f>_xlfn.XLOOKUP(F1267,Tabla13[Id Riesgo],Tabla13[Registro diligenciado],FALSE,1)</f>
        <v>0</v>
      </c>
      <c r="H1267" s="290" t="str">
        <f>IF(G1267,_xlfn.XLOOKUP(F1267,Tabla6[Id Riesgo],Tabla6[DESCRIPCIÓN DEL RIESGO],FALSE,1),"")</f>
        <v/>
      </c>
      <c r="I1267" s="327" t="str">
        <f>_xlfn.XLOOKUP(Tabla135[[#This Row],[Id Riesgo]],Tabla13[Id Riesgo],Tabla13[Probabilidad])</f>
        <v/>
      </c>
      <c r="J1267" s="327" t="str">
        <f>_xlfn.XLOOKUP(Tabla135[[#This Row],[Id Riesgo]],Tabla13[Id Riesgo],Tabla13[Porcentaje Impacto],"",1)</f>
        <v/>
      </c>
      <c r="K1267" s="311">
        <v>6</v>
      </c>
      <c r="L1267" s="314"/>
      <c r="M1267" s="314"/>
      <c r="N1267" s="314"/>
      <c r="O1267" s="295"/>
      <c r="P1267" s="314"/>
      <c r="Q1267" s="328" t="str">
        <f>_xlfn.TEXTJOIN(" ",TRUE,Tabla135[[#This Row],[Actividad - Acción ¿Qué?
Inicia con verbo]],Tabla135[[#This Row],[Complemento
(Observaciones o desviaciones)]])</f>
        <v/>
      </c>
      <c r="R1267" s="295"/>
      <c r="S1267" s="327" t="str">
        <f>_xlfn.XLOOKUP(Tabla135[[#This Row],[Tipo de control]],Tabla7[Tipo de control],Tabla7[Peso],"",1)</f>
        <v/>
      </c>
      <c r="T1267" s="290" t="str">
        <f>_xlfn.XLOOKUP(Tabla135[[#This Row],[Tipo de control]],Tabla7[Tipo de control],Tabla7[Afectación matriz],"",1)</f>
        <v/>
      </c>
      <c r="U1267" s="295"/>
      <c r="V1267" s="327" t="str">
        <f>_xlfn.XLOOKUP(Tabla135[[#This Row],[Implementación]],Tabla11[Implementación],Tabla11[Peso],"",1)</f>
        <v/>
      </c>
      <c r="W1267" s="295"/>
      <c r="X1267" s="295"/>
      <c r="Y1267" s="295"/>
      <c r="Z1267" s="295"/>
      <c r="AA1267" s="310" t="str">
        <f>IFERROR(Tabla135[[#This Row],[Peso del control]]+Tabla135[[#This Row],[Peso de la implementación]],"")</f>
        <v/>
      </c>
      <c r="AB1267" s="310" t="str" cm="1">
        <f t="array" ref="AB1267">IFERROR(IF(Tabla135[[#This Row],[Registro diligenciado]]=TRUE,_xlfn.IFS(AND(Tabla135[[#This Row],[No. de Control]]=1,Tabla135[[#This Row],[Desplazamiento en la Matriz]]="Probabilidad"),D1267-(D1267*Tabla135[[#This Row],[Valor del control]]),AND(Tabla135[[#This Row],[No. de Control]]&gt;1,Tabla135[[#This Row],[Desplazamiento en la Matriz]]="Probabilidad"),AB1266-(AB1266*Tabla135[[#This Row],[Valor del control]]),AND(Tabla135[[#This Row],[No. de Control]]=1,Tabla135[[#This Row],[Desplazamiento en la Matriz]]="Impacto"),D1267,AND(Tabla135[[#This Row],[No. de Control]]&gt;1,Tabla135[[#This Row],[Desplazamiento en la Matriz]]="Impacto"),AB1266),""),"")</f>
        <v/>
      </c>
      <c r="AC1267" s="310" t="str" cm="1">
        <f t="array" ref="AC1267">IFERROR(IF(Tabla135[[#This Row],[Registro diligenciado]]=TRUE,_xlfn.IFS(AND(Tabla135[[#This Row],[No. de Control]]=1,Tabla135[[#This Row],[Desplazamiento en la Matriz]]="Impacto"),E1267-(E1267*Tabla135[[#This Row],[Valor del control]]),AND(Tabla135[[#This Row],[No. de Control]]&gt;1,Tabla135[[#This Row],[Desplazamiento en la Matriz]]="Impacto"),AC1266-(AC1266*Tabla135[[#This Row],[Valor del control]]),AND(Tabla135[[#This Row],[No. de Control]]=1,Tabla135[[#This Row],[Desplazamiento en la Matriz]]="Probabilidad"),E1267,AND(Tabla135[[#This Row],[No. de Control]]&gt;1,Tabla135[[#This Row],[Desplazamiento en la Matriz]]="Probabilidad"),AC1266),""),"")</f>
        <v/>
      </c>
      <c r="AD1267" s="310">
        <f>IFERROR(_xlfn.MINIFS(Tabla135[Probabilidad residual],Tabla135[Id Riesgo],Tabla135[[#This Row],[Id Riesgo]]),"")</f>
        <v>0</v>
      </c>
      <c r="AE1267" s="310">
        <f>IFERROR(_xlfn.MINIFS(Tabla135[Impacto residual],Tabla135[Id Riesgo],Tabla135[[#This Row],[Id Riesgo]]),"")</f>
        <v>0</v>
      </c>
      <c r="AF1267" s="310" t="str" cm="1">
        <f t="array" ref="AF12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7" s="310" t="str" cm="1">
        <f t="array" ref="AG12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7" s="213"/>
      <c r="AJ1267" s="801">
        <f>_xlfn.MINIFS(Tabla135[Probabilidad residual],Tabla135[Id Riesgo],Tabla135[[#This Row],[Id Riesgo]])</f>
        <v>0</v>
      </c>
      <c r="AK1267" s="801">
        <f>_xlfn.MINIFS(Tabla135[Impacto residual],Tabla135[Id Riesgo],Tabla135[[#This Row],[Id Riesgo]])</f>
        <v>0</v>
      </c>
      <c r="AL1267" s="801"/>
      <c r="AM1267" s="801"/>
      <c r="AN1267" s="213"/>
      <c r="AO1267" s="213"/>
      <c r="AP1267" s="213"/>
      <c r="AQ1267" s="213"/>
      <c r="AR1267" s="213"/>
      <c r="AS1267" s="213"/>
      <c r="AT1267" s="213"/>
      <c r="AU1267" s="213"/>
      <c r="AV1267" s="213"/>
      <c r="AW1267" s="213"/>
      <c r="AX1267" s="213"/>
      <c r="AY1267" s="213"/>
    </row>
    <row r="1268" spans="1:51" ht="14.6" x14ac:dyDescent="0.4">
      <c r="A1268" s="783" t="str">
        <f>Tabla135[[#This Row],[Id Riesgo]]</f>
        <v>RC126</v>
      </c>
      <c r="B1268" s="784" t="str">
        <f>Tabla135[[#This Row],[Riesgo]]</f>
        <v/>
      </c>
      <c r="C1268" s="776" t="b">
        <f>Tabla135[[#This Row],[Identificado en paso 1 y 2?]]</f>
        <v>0</v>
      </c>
      <c r="D1268" s="801" t="str">
        <f>_xlfn.XLOOKUP(Tabla135[[#This Row],[Id Riesgo]],Tabla13[Id Riesgo],Tabla13[Probabilidad],"",1)</f>
        <v/>
      </c>
      <c r="E1268" s="801" t="str">
        <f>IF(C1268=TRUE,_xlfn.XLOOKUP(Tabla135[[#This Row],[Id Riesgo]],Tabla13[Id Riesgo],Tabla13[Porcentaje Impacto],"",1),"")</f>
        <v/>
      </c>
      <c r="F1268" s="290" t="str">
        <f t="shared" si="125"/>
        <v>RC126</v>
      </c>
      <c r="G1268" s="414" t="b">
        <f>_xlfn.XLOOKUP(F1268,Tabla13[Id Riesgo],Tabla13[Registro diligenciado],FALSE,1)</f>
        <v>0</v>
      </c>
      <c r="H1268" s="290" t="str">
        <f>IF(G1268,_xlfn.XLOOKUP(F1268,Tabla6[Id Riesgo],Tabla6[DESCRIPCIÓN DEL RIESGO],FALSE,1),"")</f>
        <v/>
      </c>
      <c r="I1268" s="327" t="str">
        <f>_xlfn.XLOOKUP(Tabla135[[#This Row],[Id Riesgo]],Tabla13[Id Riesgo],Tabla13[Probabilidad])</f>
        <v/>
      </c>
      <c r="J1268" s="327" t="str">
        <f>_xlfn.XLOOKUP(Tabla135[[#This Row],[Id Riesgo]],Tabla13[Id Riesgo],Tabla13[Porcentaje Impacto],"",1)</f>
        <v/>
      </c>
      <c r="K1268" s="311">
        <v>7</v>
      </c>
      <c r="L1268" s="314"/>
      <c r="M1268" s="314"/>
      <c r="N1268" s="314"/>
      <c r="O1268" s="295"/>
      <c r="P1268" s="314"/>
      <c r="Q1268" s="328" t="str">
        <f>_xlfn.TEXTJOIN(" ",TRUE,Tabla135[[#This Row],[Actividad - Acción ¿Qué?
Inicia con verbo]],Tabla135[[#This Row],[Complemento
(Observaciones o desviaciones)]])</f>
        <v/>
      </c>
      <c r="R1268" s="295"/>
      <c r="S1268" s="327" t="str">
        <f>_xlfn.XLOOKUP(Tabla135[[#This Row],[Tipo de control]],Tabla7[Tipo de control],Tabla7[Peso],"",1)</f>
        <v/>
      </c>
      <c r="T1268" s="290" t="str">
        <f>_xlfn.XLOOKUP(Tabla135[[#This Row],[Tipo de control]],Tabla7[Tipo de control],Tabla7[Afectación matriz],"",1)</f>
        <v/>
      </c>
      <c r="U1268" s="295"/>
      <c r="V1268" s="327" t="str">
        <f>_xlfn.XLOOKUP(Tabla135[[#This Row],[Implementación]],Tabla11[Implementación],Tabla11[Peso],"",1)</f>
        <v/>
      </c>
      <c r="W1268" s="295"/>
      <c r="X1268" s="295"/>
      <c r="Y1268" s="295"/>
      <c r="Z1268" s="295"/>
      <c r="AA1268" s="310" t="str">
        <f>IFERROR(Tabla135[[#This Row],[Peso del control]]+Tabla135[[#This Row],[Peso de la implementación]],"")</f>
        <v/>
      </c>
      <c r="AB1268" s="310" t="str" cm="1">
        <f t="array" ref="AB1268">IFERROR(IF(Tabla135[[#This Row],[Registro diligenciado]]=TRUE,_xlfn.IFS(AND(Tabla135[[#This Row],[No. de Control]]=1,Tabla135[[#This Row],[Desplazamiento en la Matriz]]="Probabilidad"),D1268-(D1268*Tabla135[[#This Row],[Valor del control]]),AND(Tabla135[[#This Row],[No. de Control]]&gt;1,Tabla135[[#This Row],[Desplazamiento en la Matriz]]="Probabilidad"),AB1267-(AB1267*Tabla135[[#This Row],[Valor del control]]),AND(Tabla135[[#This Row],[No. de Control]]=1,Tabla135[[#This Row],[Desplazamiento en la Matriz]]="Impacto"),D1268,AND(Tabla135[[#This Row],[No. de Control]]&gt;1,Tabla135[[#This Row],[Desplazamiento en la Matriz]]="Impacto"),AB1267),""),"")</f>
        <v/>
      </c>
      <c r="AC1268" s="310" t="str" cm="1">
        <f t="array" ref="AC1268">IFERROR(IF(Tabla135[[#This Row],[Registro diligenciado]]=TRUE,_xlfn.IFS(AND(Tabla135[[#This Row],[No. de Control]]=1,Tabla135[[#This Row],[Desplazamiento en la Matriz]]="Impacto"),E1268-(E1268*Tabla135[[#This Row],[Valor del control]]),AND(Tabla135[[#This Row],[No. de Control]]&gt;1,Tabla135[[#This Row],[Desplazamiento en la Matriz]]="Impacto"),AC1267-(AC1267*Tabla135[[#This Row],[Valor del control]]),AND(Tabla135[[#This Row],[No. de Control]]=1,Tabla135[[#This Row],[Desplazamiento en la Matriz]]="Probabilidad"),E1268,AND(Tabla135[[#This Row],[No. de Control]]&gt;1,Tabla135[[#This Row],[Desplazamiento en la Matriz]]="Probabilidad"),AC1267),""),"")</f>
        <v/>
      </c>
      <c r="AD1268" s="310">
        <f>IFERROR(_xlfn.MINIFS(Tabla135[Probabilidad residual],Tabla135[Id Riesgo],Tabla135[[#This Row],[Id Riesgo]]),"")</f>
        <v>0</v>
      </c>
      <c r="AE1268" s="310">
        <f>IFERROR(_xlfn.MINIFS(Tabla135[Impacto residual],Tabla135[Id Riesgo],Tabla135[[#This Row],[Id Riesgo]]),"")</f>
        <v>0</v>
      </c>
      <c r="AF1268" s="310" t="str" cm="1">
        <f t="array" ref="AF12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8" s="310" t="str" cm="1">
        <f t="array" ref="AG12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8" s="213"/>
      <c r="AJ1268" s="801">
        <f>_xlfn.MINIFS(Tabla135[Probabilidad residual],Tabla135[Id Riesgo],Tabla135[[#This Row],[Id Riesgo]])</f>
        <v>0</v>
      </c>
      <c r="AK1268" s="801">
        <f>_xlfn.MINIFS(Tabla135[Impacto residual],Tabla135[Id Riesgo],Tabla135[[#This Row],[Id Riesgo]])</f>
        <v>0</v>
      </c>
      <c r="AL1268" s="801"/>
      <c r="AM1268" s="801"/>
      <c r="AN1268" s="213"/>
      <c r="AO1268" s="213"/>
      <c r="AP1268" s="213"/>
      <c r="AQ1268" s="213"/>
      <c r="AR1268" s="213"/>
      <c r="AS1268" s="213"/>
      <c r="AT1268" s="213"/>
      <c r="AU1268" s="213"/>
      <c r="AV1268" s="213"/>
      <c r="AW1268" s="213"/>
      <c r="AX1268" s="213"/>
      <c r="AY1268" s="213"/>
    </row>
    <row r="1269" spans="1:51" ht="14.6" x14ac:dyDescent="0.4">
      <c r="A1269" s="783" t="str">
        <f>Tabla135[[#This Row],[Id Riesgo]]</f>
        <v>RC126</v>
      </c>
      <c r="B1269" s="784" t="str">
        <f>Tabla135[[#This Row],[Riesgo]]</f>
        <v/>
      </c>
      <c r="C1269" s="776" t="b">
        <f>Tabla135[[#This Row],[Identificado en paso 1 y 2?]]</f>
        <v>0</v>
      </c>
      <c r="D1269" s="801" t="str">
        <f>_xlfn.XLOOKUP(Tabla135[[#This Row],[Id Riesgo]],Tabla13[Id Riesgo],Tabla13[Probabilidad],"",1)</f>
        <v/>
      </c>
      <c r="E1269" s="801" t="str">
        <f>IF(C1269=TRUE,_xlfn.XLOOKUP(Tabla135[[#This Row],[Id Riesgo]],Tabla13[Id Riesgo],Tabla13[Porcentaje Impacto],"",1),"")</f>
        <v/>
      </c>
      <c r="F1269" s="290" t="str">
        <f t="shared" si="125"/>
        <v>RC126</v>
      </c>
      <c r="G1269" s="414" t="b">
        <f>_xlfn.XLOOKUP(F1269,Tabla13[Id Riesgo],Tabla13[Registro diligenciado],FALSE,1)</f>
        <v>0</v>
      </c>
      <c r="H1269" s="290" t="str">
        <f>IF(G1269,_xlfn.XLOOKUP(F1269,Tabla6[Id Riesgo],Tabla6[DESCRIPCIÓN DEL RIESGO],FALSE,1),"")</f>
        <v/>
      </c>
      <c r="I1269" s="327" t="str">
        <f>_xlfn.XLOOKUP(Tabla135[[#This Row],[Id Riesgo]],Tabla13[Id Riesgo],Tabla13[Probabilidad])</f>
        <v/>
      </c>
      <c r="J1269" s="327" t="str">
        <f>_xlfn.XLOOKUP(Tabla135[[#This Row],[Id Riesgo]],Tabla13[Id Riesgo],Tabla13[Porcentaje Impacto],"",1)</f>
        <v/>
      </c>
      <c r="K1269" s="311">
        <v>8</v>
      </c>
      <c r="L1269" s="314"/>
      <c r="M1269" s="314"/>
      <c r="N1269" s="314"/>
      <c r="O1269" s="295"/>
      <c r="P1269" s="314"/>
      <c r="Q1269" s="328" t="str">
        <f>_xlfn.TEXTJOIN(" ",TRUE,Tabla135[[#This Row],[Actividad - Acción ¿Qué?
Inicia con verbo]],Tabla135[[#This Row],[Complemento
(Observaciones o desviaciones)]])</f>
        <v/>
      </c>
      <c r="R1269" s="295"/>
      <c r="S1269" s="327" t="str">
        <f>_xlfn.XLOOKUP(Tabla135[[#This Row],[Tipo de control]],Tabla7[Tipo de control],Tabla7[Peso],"",1)</f>
        <v/>
      </c>
      <c r="T1269" s="290" t="str">
        <f>_xlfn.XLOOKUP(Tabla135[[#This Row],[Tipo de control]],Tabla7[Tipo de control],Tabla7[Afectación matriz],"",1)</f>
        <v/>
      </c>
      <c r="U1269" s="295"/>
      <c r="V1269" s="327" t="str">
        <f>_xlfn.XLOOKUP(Tabla135[[#This Row],[Implementación]],Tabla11[Implementación],Tabla11[Peso],"",1)</f>
        <v/>
      </c>
      <c r="W1269" s="295"/>
      <c r="X1269" s="295"/>
      <c r="Y1269" s="295"/>
      <c r="Z1269" s="295"/>
      <c r="AA1269" s="310" t="str">
        <f>IFERROR(Tabla135[[#This Row],[Peso del control]]+Tabla135[[#This Row],[Peso de la implementación]],"")</f>
        <v/>
      </c>
      <c r="AB1269" s="310" t="str" cm="1">
        <f t="array" ref="AB1269">IFERROR(IF(Tabla135[[#This Row],[Registro diligenciado]]=TRUE,_xlfn.IFS(AND(Tabla135[[#This Row],[No. de Control]]=1,Tabla135[[#This Row],[Desplazamiento en la Matriz]]="Probabilidad"),D1269-(D1269*Tabla135[[#This Row],[Valor del control]]),AND(Tabla135[[#This Row],[No. de Control]]&gt;1,Tabla135[[#This Row],[Desplazamiento en la Matriz]]="Probabilidad"),AB1268-(AB1268*Tabla135[[#This Row],[Valor del control]]),AND(Tabla135[[#This Row],[No. de Control]]=1,Tabla135[[#This Row],[Desplazamiento en la Matriz]]="Impacto"),D1269,AND(Tabla135[[#This Row],[No. de Control]]&gt;1,Tabla135[[#This Row],[Desplazamiento en la Matriz]]="Impacto"),AB1268),""),"")</f>
        <v/>
      </c>
      <c r="AC1269" s="310" t="str" cm="1">
        <f t="array" ref="AC1269">IFERROR(IF(Tabla135[[#This Row],[Registro diligenciado]]=TRUE,_xlfn.IFS(AND(Tabla135[[#This Row],[No. de Control]]=1,Tabla135[[#This Row],[Desplazamiento en la Matriz]]="Impacto"),E1269-(E1269*Tabla135[[#This Row],[Valor del control]]),AND(Tabla135[[#This Row],[No. de Control]]&gt;1,Tabla135[[#This Row],[Desplazamiento en la Matriz]]="Impacto"),AC1268-(AC1268*Tabla135[[#This Row],[Valor del control]]),AND(Tabla135[[#This Row],[No. de Control]]=1,Tabla135[[#This Row],[Desplazamiento en la Matriz]]="Probabilidad"),E1269,AND(Tabla135[[#This Row],[No. de Control]]&gt;1,Tabla135[[#This Row],[Desplazamiento en la Matriz]]="Probabilidad"),AC1268),""),"")</f>
        <v/>
      </c>
      <c r="AD1269" s="310">
        <f>IFERROR(_xlfn.MINIFS(Tabla135[Probabilidad residual],Tabla135[Id Riesgo],Tabla135[[#This Row],[Id Riesgo]]),"")</f>
        <v>0</v>
      </c>
      <c r="AE1269" s="310">
        <f>IFERROR(_xlfn.MINIFS(Tabla135[Impacto residual],Tabla135[Id Riesgo],Tabla135[[#This Row],[Id Riesgo]]),"")</f>
        <v>0</v>
      </c>
      <c r="AF1269" s="310" t="str" cm="1">
        <f t="array" ref="AF12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69" s="310" t="str" cm="1">
        <f t="array" ref="AG12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69" s="213"/>
      <c r="AJ1269" s="801">
        <f>_xlfn.MINIFS(Tabla135[Probabilidad residual],Tabla135[Id Riesgo],Tabla135[[#This Row],[Id Riesgo]])</f>
        <v>0</v>
      </c>
      <c r="AK1269" s="801">
        <f>_xlfn.MINIFS(Tabla135[Impacto residual],Tabla135[Id Riesgo],Tabla135[[#This Row],[Id Riesgo]])</f>
        <v>0</v>
      </c>
      <c r="AL1269" s="801"/>
      <c r="AM1269" s="801"/>
      <c r="AN1269" s="213"/>
      <c r="AO1269" s="213"/>
      <c r="AP1269" s="213"/>
      <c r="AQ1269" s="213"/>
      <c r="AR1269" s="213"/>
      <c r="AS1269" s="213"/>
      <c r="AT1269" s="213"/>
      <c r="AU1269" s="213"/>
      <c r="AV1269" s="213"/>
      <c r="AW1269" s="213"/>
      <c r="AX1269" s="213"/>
      <c r="AY1269" s="213"/>
    </row>
    <row r="1270" spans="1:51" ht="14.6" x14ac:dyDescent="0.4">
      <c r="A1270" s="783" t="str">
        <f>Tabla135[[#This Row],[Id Riesgo]]</f>
        <v>RC126</v>
      </c>
      <c r="B1270" s="784" t="str">
        <f>Tabla135[[#This Row],[Riesgo]]</f>
        <v/>
      </c>
      <c r="C1270" s="776" t="b">
        <f>Tabla135[[#This Row],[Identificado en paso 1 y 2?]]</f>
        <v>0</v>
      </c>
      <c r="D1270" s="801" t="str">
        <f>_xlfn.XLOOKUP(Tabla135[[#This Row],[Id Riesgo]],Tabla13[Id Riesgo],Tabla13[Probabilidad],"",1)</f>
        <v/>
      </c>
      <c r="E1270" s="801" t="str">
        <f>IF(C1270=TRUE,_xlfn.XLOOKUP(Tabla135[[#This Row],[Id Riesgo]],Tabla13[Id Riesgo],Tabla13[Porcentaje Impacto],"",1),"")</f>
        <v/>
      </c>
      <c r="F1270" s="290" t="str">
        <f t="shared" si="125"/>
        <v>RC126</v>
      </c>
      <c r="G1270" s="414" t="b">
        <f>_xlfn.XLOOKUP(F1270,Tabla13[Id Riesgo],Tabla13[Registro diligenciado],FALSE,1)</f>
        <v>0</v>
      </c>
      <c r="H1270" s="290" t="str">
        <f>IF(G1270,_xlfn.XLOOKUP(F1270,Tabla6[Id Riesgo],Tabla6[DESCRIPCIÓN DEL RIESGO],FALSE,1),"")</f>
        <v/>
      </c>
      <c r="I1270" s="327" t="str">
        <f>_xlfn.XLOOKUP(Tabla135[[#This Row],[Id Riesgo]],Tabla13[Id Riesgo],Tabla13[Probabilidad])</f>
        <v/>
      </c>
      <c r="J1270" s="327" t="str">
        <f>_xlfn.XLOOKUP(Tabla135[[#This Row],[Id Riesgo]],Tabla13[Id Riesgo],Tabla13[Porcentaje Impacto],"",1)</f>
        <v/>
      </c>
      <c r="K1270" s="311">
        <v>9</v>
      </c>
      <c r="L1270" s="314"/>
      <c r="M1270" s="314"/>
      <c r="N1270" s="314"/>
      <c r="O1270" s="295"/>
      <c r="P1270" s="314"/>
      <c r="Q1270" s="328" t="str">
        <f>_xlfn.TEXTJOIN(" ",TRUE,Tabla135[[#This Row],[Actividad - Acción ¿Qué?
Inicia con verbo]],Tabla135[[#This Row],[Complemento
(Observaciones o desviaciones)]])</f>
        <v/>
      </c>
      <c r="R1270" s="295"/>
      <c r="S1270" s="327" t="str">
        <f>_xlfn.XLOOKUP(Tabla135[[#This Row],[Tipo de control]],Tabla7[Tipo de control],Tabla7[Peso],"",1)</f>
        <v/>
      </c>
      <c r="T1270" s="290" t="str">
        <f>_xlfn.XLOOKUP(Tabla135[[#This Row],[Tipo de control]],Tabla7[Tipo de control],Tabla7[Afectación matriz],"",1)</f>
        <v/>
      </c>
      <c r="U1270" s="295"/>
      <c r="V1270" s="327" t="str">
        <f>_xlfn.XLOOKUP(Tabla135[[#This Row],[Implementación]],Tabla11[Implementación],Tabla11[Peso],"",1)</f>
        <v/>
      </c>
      <c r="W1270" s="295"/>
      <c r="X1270" s="295"/>
      <c r="Y1270" s="295"/>
      <c r="Z1270" s="295"/>
      <c r="AA1270" s="310" t="str">
        <f>IFERROR(Tabla135[[#This Row],[Peso del control]]+Tabla135[[#This Row],[Peso de la implementación]],"")</f>
        <v/>
      </c>
      <c r="AB1270" s="310" t="str" cm="1">
        <f t="array" ref="AB1270">IFERROR(IF(Tabla135[[#This Row],[Registro diligenciado]]=TRUE,_xlfn.IFS(AND(Tabla135[[#This Row],[No. de Control]]=1,Tabla135[[#This Row],[Desplazamiento en la Matriz]]="Probabilidad"),D1270-(D1270*Tabla135[[#This Row],[Valor del control]]),AND(Tabla135[[#This Row],[No. de Control]]&gt;1,Tabla135[[#This Row],[Desplazamiento en la Matriz]]="Probabilidad"),AB1269-(AB1269*Tabla135[[#This Row],[Valor del control]]),AND(Tabla135[[#This Row],[No. de Control]]=1,Tabla135[[#This Row],[Desplazamiento en la Matriz]]="Impacto"),D1270,AND(Tabla135[[#This Row],[No. de Control]]&gt;1,Tabla135[[#This Row],[Desplazamiento en la Matriz]]="Impacto"),AB1269),""),"")</f>
        <v/>
      </c>
      <c r="AC1270" s="310" t="str" cm="1">
        <f t="array" ref="AC1270">IFERROR(IF(Tabla135[[#This Row],[Registro diligenciado]]=TRUE,_xlfn.IFS(AND(Tabla135[[#This Row],[No. de Control]]=1,Tabla135[[#This Row],[Desplazamiento en la Matriz]]="Impacto"),E1270-(E1270*Tabla135[[#This Row],[Valor del control]]),AND(Tabla135[[#This Row],[No. de Control]]&gt;1,Tabla135[[#This Row],[Desplazamiento en la Matriz]]="Impacto"),AC1269-(AC1269*Tabla135[[#This Row],[Valor del control]]),AND(Tabla135[[#This Row],[No. de Control]]=1,Tabla135[[#This Row],[Desplazamiento en la Matriz]]="Probabilidad"),E1270,AND(Tabla135[[#This Row],[No. de Control]]&gt;1,Tabla135[[#This Row],[Desplazamiento en la Matriz]]="Probabilidad"),AC1269),""),"")</f>
        <v/>
      </c>
      <c r="AD1270" s="310">
        <f>IFERROR(_xlfn.MINIFS(Tabla135[Probabilidad residual],Tabla135[Id Riesgo],Tabla135[[#This Row],[Id Riesgo]]),"")</f>
        <v>0</v>
      </c>
      <c r="AE1270" s="310">
        <f>IFERROR(_xlfn.MINIFS(Tabla135[Impacto residual],Tabla135[Id Riesgo],Tabla135[[#This Row],[Id Riesgo]]),"")</f>
        <v>0</v>
      </c>
      <c r="AF1270" s="310" t="str" cm="1">
        <f t="array" ref="AF12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0" s="310" t="str" cm="1">
        <f t="array" ref="AG12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0" s="213"/>
      <c r="AJ1270" s="801">
        <f>_xlfn.MINIFS(Tabla135[Probabilidad residual],Tabla135[Id Riesgo],Tabla135[[#This Row],[Id Riesgo]])</f>
        <v>0</v>
      </c>
      <c r="AK1270" s="801">
        <f>_xlfn.MINIFS(Tabla135[Impacto residual],Tabla135[Id Riesgo],Tabla135[[#This Row],[Id Riesgo]])</f>
        <v>0</v>
      </c>
      <c r="AL1270" s="801"/>
      <c r="AM1270" s="801"/>
      <c r="AN1270" s="213"/>
      <c r="AO1270" s="213"/>
      <c r="AP1270" s="213"/>
      <c r="AQ1270" s="213"/>
      <c r="AR1270" s="213"/>
      <c r="AS1270" s="213"/>
      <c r="AT1270" s="213"/>
      <c r="AU1270" s="213"/>
      <c r="AV1270" s="213"/>
      <c r="AW1270" s="213"/>
      <c r="AX1270" s="213"/>
      <c r="AY1270" s="213"/>
    </row>
    <row r="1271" spans="1:51" ht="14.6" x14ac:dyDescent="0.4">
      <c r="A1271" s="783" t="str">
        <f>Tabla135[[#This Row],[Id Riesgo]]</f>
        <v>RC126</v>
      </c>
      <c r="B1271" s="784" t="str">
        <f>Tabla135[[#This Row],[Riesgo]]</f>
        <v/>
      </c>
      <c r="C1271" s="776" t="b">
        <f>Tabla135[[#This Row],[Identificado en paso 1 y 2?]]</f>
        <v>0</v>
      </c>
      <c r="D1271" s="801" t="str">
        <f>_xlfn.XLOOKUP(Tabla135[[#This Row],[Id Riesgo]],Tabla13[Id Riesgo],Tabla13[Probabilidad],"",1)</f>
        <v/>
      </c>
      <c r="E1271" s="801" t="str">
        <f>IF(C1271=TRUE,_xlfn.XLOOKUP(Tabla135[[#This Row],[Id Riesgo]],Tabla13[Id Riesgo],Tabla13[Porcentaje Impacto],"",1),"")</f>
        <v/>
      </c>
      <c r="F1271" s="290" t="str">
        <f t="shared" si="125"/>
        <v>RC126</v>
      </c>
      <c r="G1271" s="414" t="b">
        <f>_xlfn.XLOOKUP(F1271,Tabla13[Id Riesgo],Tabla13[Registro diligenciado],FALSE,1)</f>
        <v>0</v>
      </c>
      <c r="H1271" s="290" t="str">
        <f>IF(G1271,_xlfn.XLOOKUP(F1271,Tabla6[Id Riesgo],Tabla6[DESCRIPCIÓN DEL RIESGO],FALSE,1),"")</f>
        <v/>
      </c>
      <c r="I1271" s="327" t="str">
        <f>_xlfn.XLOOKUP(Tabla135[[#This Row],[Id Riesgo]],Tabla13[Id Riesgo],Tabla13[Probabilidad])</f>
        <v/>
      </c>
      <c r="J1271" s="327" t="str">
        <f>_xlfn.XLOOKUP(Tabla135[[#This Row],[Id Riesgo]],Tabla13[Id Riesgo],Tabla13[Porcentaje Impacto],"",1)</f>
        <v/>
      </c>
      <c r="K1271" s="311">
        <v>10</v>
      </c>
      <c r="L1271" s="314"/>
      <c r="M1271" s="314"/>
      <c r="N1271" s="314"/>
      <c r="O1271" s="295"/>
      <c r="P1271" s="314"/>
      <c r="Q1271" s="328" t="str">
        <f>_xlfn.TEXTJOIN(" ",TRUE,Tabla135[[#This Row],[Actividad - Acción ¿Qué?
Inicia con verbo]],Tabla135[[#This Row],[Complemento
(Observaciones o desviaciones)]])</f>
        <v/>
      </c>
      <c r="R1271" s="295"/>
      <c r="S1271" s="327" t="str">
        <f>_xlfn.XLOOKUP(Tabla135[[#This Row],[Tipo de control]],Tabla7[Tipo de control],Tabla7[Peso],"",1)</f>
        <v/>
      </c>
      <c r="T1271" s="290" t="str">
        <f>_xlfn.XLOOKUP(Tabla135[[#This Row],[Tipo de control]],Tabla7[Tipo de control],Tabla7[Afectación matriz],"",1)</f>
        <v/>
      </c>
      <c r="U1271" s="295"/>
      <c r="V1271" s="327" t="str">
        <f>_xlfn.XLOOKUP(Tabla135[[#This Row],[Implementación]],Tabla11[Implementación],Tabla11[Peso],"",1)</f>
        <v/>
      </c>
      <c r="W1271" s="295"/>
      <c r="X1271" s="295"/>
      <c r="Y1271" s="295"/>
      <c r="Z1271" s="295"/>
      <c r="AA1271" s="310" t="str">
        <f>IFERROR(Tabla135[[#This Row],[Peso del control]]+Tabla135[[#This Row],[Peso de la implementación]],"")</f>
        <v/>
      </c>
      <c r="AB1271" s="310" t="str" cm="1">
        <f t="array" ref="AB1271">IFERROR(IF(Tabla135[[#This Row],[Registro diligenciado]]=TRUE,_xlfn.IFS(AND(Tabla135[[#This Row],[No. de Control]]=1,Tabla135[[#This Row],[Desplazamiento en la Matriz]]="Probabilidad"),D1271-(D1271*Tabla135[[#This Row],[Valor del control]]),AND(Tabla135[[#This Row],[No. de Control]]&gt;1,Tabla135[[#This Row],[Desplazamiento en la Matriz]]="Probabilidad"),AB1270-(AB1270*Tabla135[[#This Row],[Valor del control]]),AND(Tabla135[[#This Row],[No. de Control]]=1,Tabla135[[#This Row],[Desplazamiento en la Matriz]]="Impacto"),D1271,AND(Tabla135[[#This Row],[No. de Control]]&gt;1,Tabla135[[#This Row],[Desplazamiento en la Matriz]]="Impacto"),AB1270),""),"")</f>
        <v/>
      </c>
      <c r="AC1271" s="310" t="str" cm="1">
        <f t="array" ref="AC1271">IFERROR(IF(Tabla135[[#This Row],[Registro diligenciado]]=TRUE,_xlfn.IFS(AND(Tabla135[[#This Row],[No. de Control]]=1,Tabla135[[#This Row],[Desplazamiento en la Matriz]]="Impacto"),E1271-(E1271*Tabla135[[#This Row],[Valor del control]]),AND(Tabla135[[#This Row],[No. de Control]]&gt;1,Tabla135[[#This Row],[Desplazamiento en la Matriz]]="Impacto"),AC1270-(AC1270*Tabla135[[#This Row],[Valor del control]]),AND(Tabla135[[#This Row],[No. de Control]]=1,Tabla135[[#This Row],[Desplazamiento en la Matriz]]="Probabilidad"),E1271,AND(Tabla135[[#This Row],[No. de Control]]&gt;1,Tabla135[[#This Row],[Desplazamiento en la Matriz]]="Probabilidad"),AC1270),""),"")</f>
        <v/>
      </c>
      <c r="AD1271" s="310">
        <f>IFERROR(_xlfn.MINIFS(Tabla135[Probabilidad residual],Tabla135[Id Riesgo],Tabla135[[#This Row],[Id Riesgo]]),"")</f>
        <v>0</v>
      </c>
      <c r="AE1271" s="310">
        <f>IFERROR(_xlfn.MINIFS(Tabla135[Impacto residual],Tabla135[Id Riesgo],Tabla135[[#This Row],[Id Riesgo]]),"")</f>
        <v>0</v>
      </c>
      <c r="AF1271" s="310" t="str" cm="1">
        <f t="array" ref="AF12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1" s="310" t="str" cm="1">
        <f t="array" ref="AG12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1" s="213"/>
      <c r="AJ1271" s="801">
        <f>_xlfn.MINIFS(Tabla135[Probabilidad residual],Tabla135[Id Riesgo],Tabla135[[#This Row],[Id Riesgo]])</f>
        <v>0</v>
      </c>
      <c r="AK1271" s="801">
        <f>_xlfn.MINIFS(Tabla135[Impacto residual],Tabla135[Id Riesgo],Tabla135[[#This Row],[Id Riesgo]])</f>
        <v>0</v>
      </c>
      <c r="AL1271" s="801"/>
      <c r="AM1271" s="801"/>
      <c r="AN1271" s="213"/>
      <c r="AO1271" s="213"/>
      <c r="AP1271" s="213"/>
      <c r="AQ1271" s="213"/>
      <c r="AR1271" s="213"/>
      <c r="AS1271" s="213"/>
      <c r="AT1271" s="213"/>
      <c r="AU1271" s="213"/>
      <c r="AV1271" s="213"/>
      <c r="AW1271" s="213"/>
      <c r="AX1271" s="213"/>
      <c r="AY1271" s="213"/>
    </row>
    <row r="1272" spans="1:51" ht="14.6" x14ac:dyDescent="0.4">
      <c r="A1272" s="783" t="str">
        <f>Tabla135[[#This Row],[Id Riesgo]]</f>
        <v>RC127</v>
      </c>
      <c r="B1272" s="784" t="str">
        <f>Tabla135[[#This Row],[Riesgo]]</f>
        <v/>
      </c>
      <c r="C1272" s="776" t="b">
        <f>Tabla135[[#This Row],[Identificado en paso 1 y 2?]]</f>
        <v>0</v>
      </c>
      <c r="D1272" s="801" t="str">
        <f>_xlfn.XLOOKUP(Tabla135[[#This Row],[Id Riesgo]],Tabla13[Id Riesgo],Tabla13[Probabilidad],"",1)</f>
        <v/>
      </c>
      <c r="E1272" s="801" t="str">
        <f>IF(C1272=TRUE,_xlfn.XLOOKUP(Tabla135[[#This Row],[Id Riesgo]],Tabla13[Id Riesgo],Tabla13[Porcentaje Impacto],"",1),"")</f>
        <v/>
      </c>
      <c r="F1272" s="290" t="s">
        <v>718</v>
      </c>
      <c r="G1272" s="414" t="b">
        <f>_xlfn.XLOOKUP(F1272,Tabla13[Id Riesgo],Tabla13[Registro diligenciado],FALSE,1)</f>
        <v>0</v>
      </c>
      <c r="H1272" s="290" t="str">
        <f>IF(G1272,_xlfn.XLOOKUP(F1272,Tabla6[Id Riesgo],Tabla6[DESCRIPCIÓN DEL RIESGO],FALSE,1),"")</f>
        <v/>
      </c>
      <c r="I1272" s="327" t="str">
        <f>_xlfn.XLOOKUP(Tabla135[[#This Row],[Id Riesgo]],Tabla13[Id Riesgo],Tabla13[Probabilidad])</f>
        <v/>
      </c>
      <c r="J1272" s="327" t="str">
        <f>_xlfn.XLOOKUP(Tabla135[[#This Row],[Id Riesgo]],Tabla13[Id Riesgo],Tabla13[Porcentaje Impacto],"",1)</f>
        <v/>
      </c>
      <c r="K1272" s="311">
        <v>1</v>
      </c>
      <c r="L1272" s="314"/>
      <c r="M1272" s="314"/>
      <c r="N1272" s="314"/>
      <c r="O1272" s="295"/>
      <c r="P1272" s="314"/>
      <c r="Q1272" s="328" t="str">
        <f>_xlfn.TEXTJOIN(" ",TRUE,Tabla135[[#This Row],[Actividad - Acción ¿Qué?
Inicia con verbo]],Tabla135[[#This Row],[Complemento
(Observaciones o desviaciones)]])</f>
        <v/>
      </c>
      <c r="R1272" s="295"/>
      <c r="S1272" s="327" t="str">
        <f>_xlfn.XLOOKUP(Tabla135[[#This Row],[Tipo de control]],Tabla7[Tipo de control],Tabla7[Peso],"",1)</f>
        <v/>
      </c>
      <c r="T1272" s="290" t="str">
        <f>_xlfn.XLOOKUP(Tabla135[[#This Row],[Tipo de control]],Tabla7[Tipo de control],Tabla7[Afectación matriz],"",1)</f>
        <v/>
      </c>
      <c r="U1272" s="295"/>
      <c r="V1272" s="327" t="str">
        <f>_xlfn.XLOOKUP(Tabla135[[#This Row],[Implementación]],Tabla11[Implementación],Tabla11[Peso],"",1)</f>
        <v/>
      </c>
      <c r="W1272" s="295"/>
      <c r="X1272" s="295"/>
      <c r="Y1272" s="295"/>
      <c r="Z1272" s="295"/>
      <c r="AA1272" s="310" t="str">
        <f>IFERROR(Tabla135[[#This Row],[Peso del control]]+Tabla135[[#This Row],[Peso de la implementación]],"")</f>
        <v/>
      </c>
      <c r="AB1272" s="310" t="str" cm="1">
        <f t="array" ref="AB1272">IFERROR(IF(Tabla135[[#This Row],[Registro diligenciado]]=TRUE,_xlfn.IFS(AND(Tabla135[[#This Row],[No. de Control]]=1,Tabla135[[#This Row],[Desplazamiento en la Matriz]]="Probabilidad"),D1272-(D1272*Tabla135[[#This Row],[Valor del control]]),AND(Tabla135[[#This Row],[No. de Control]]&gt;1,Tabla135[[#This Row],[Desplazamiento en la Matriz]]="Probabilidad"),AB1271-(AB1271*Tabla135[[#This Row],[Valor del control]]),AND(Tabla135[[#This Row],[No. de Control]]=1,Tabla135[[#This Row],[Desplazamiento en la Matriz]]="Impacto"),D1272,AND(Tabla135[[#This Row],[No. de Control]]&gt;1,Tabla135[[#This Row],[Desplazamiento en la Matriz]]="Impacto"),AB1271),""),"")</f>
        <v/>
      </c>
      <c r="AC1272" s="310" t="str" cm="1">
        <f t="array" ref="AC1272">IFERROR(IF(Tabla135[[#This Row],[Registro diligenciado]]=TRUE,_xlfn.IFS(AND(Tabla135[[#This Row],[No. de Control]]=1,Tabla135[[#This Row],[Desplazamiento en la Matriz]]="Impacto"),E1272-(E1272*Tabla135[[#This Row],[Valor del control]]),AND(Tabla135[[#This Row],[No. de Control]]&gt;1,Tabla135[[#This Row],[Desplazamiento en la Matriz]]="Impacto"),AC1271-(AC1271*Tabla135[[#This Row],[Valor del control]]),AND(Tabla135[[#This Row],[No. de Control]]=1,Tabla135[[#This Row],[Desplazamiento en la Matriz]]="Probabilidad"),E1272,AND(Tabla135[[#This Row],[No. de Control]]&gt;1,Tabla135[[#This Row],[Desplazamiento en la Matriz]]="Probabilidad"),AC1271),""),"")</f>
        <v/>
      </c>
      <c r="AD1272" s="310">
        <f>IFERROR(_xlfn.MINIFS(Tabla135[Probabilidad residual],Tabla135[Id Riesgo],Tabla135[[#This Row],[Id Riesgo]]),"")</f>
        <v>0</v>
      </c>
      <c r="AE1272" s="310">
        <f>IFERROR(_xlfn.MINIFS(Tabla135[Impacto residual],Tabla135[Id Riesgo],Tabla135[[#This Row],[Id Riesgo]]),"")</f>
        <v>0</v>
      </c>
      <c r="AF1272" s="310" t="str" cm="1">
        <f t="array" ref="AF12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2" s="310" t="str" cm="1">
        <f t="array" ref="AG12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2" s="213"/>
      <c r="AJ1272" s="801">
        <f>_xlfn.MINIFS(Tabla135[Probabilidad residual],Tabla135[Id Riesgo],Tabla135[[#This Row],[Id Riesgo]])</f>
        <v>0</v>
      </c>
      <c r="AK1272" s="801">
        <f>_xlfn.MINIFS(Tabla135[Impacto residual],Tabla135[Id Riesgo],Tabla135[[#This Row],[Id Riesgo]])</f>
        <v>0</v>
      </c>
      <c r="AL1272" s="801" t="str" cm="1">
        <f t="array" ref="AL1272">IFERROR(_xlfn.IFS(AND(AJ1272&gt;=CONFIGURACIÓN!$BF$6,AJ1272&lt;=CONFIGURACIÓN!$BG$6),CONFIGURACIÓN!$BE$6,AND(AJ1272&gt;=CONFIGURACIÓN!$BF$7,AJ1272&lt;=CONFIGURACIÓN!$BG$7),CONFIGURACIÓN!$BE$7,AND(AJ1272&gt;=CONFIGURACIÓN!$BF$8,AJ1272&lt;=CONFIGURACIÓN!$BG$8),CONFIGURACIÓN!$BE$8,AND(AJ1272&gt;=CONFIGURACIÓN!$BF$9,AJ1272&lt;=CONFIGURACIÓN!$BG$9),CONFIGURACIÓN!$BE$9,AND(AJ1272&gt;=CONFIGURACIÓN!$BF$10,AJ1272&lt;=CONFIGURACIÓN!$BG$10),CONFIGURACIÓN!$BE$10),"")</f>
        <v/>
      </c>
      <c r="AM1272" s="801" t="str" cm="1">
        <f t="array" ref="AM1272">IFERROR(_xlfn.IFS(AND(AK1272&gt;=CONFIGURACIÓN!$BJ$6,AK1272&lt;=CONFIGURACIÓN!$BK$6),CONFIGURACIÓN!$BI$6,AND(AK1272&gt;=CONFIGURACIÓN!$BJ$7,AK1272&lt;=CONFIGURACIÓN!$BK$7),CONFIGURACIÓN!$BI$7,AND(AK1272&gt;=CONFIGURACIÓN!$BJ$8,AK1272&lt;=CONFIGURACIÓN!$BK$8),CONFIGURACIÓN!$BI$8,AND(AK1272&gt;=CONFIGURACIÓN!$BJ$9,AK1272&lt;=CONFIGURACIÓN!$BK$9),CONFIGURACIÓN!$BI$9,AND(AK1272&gt;=CONFIGURACIÓN!$BJ$10,AK1272&lt;=CONFIGURACIÓN!$BK$10),CONFIGURACIÓN!$BI$10),"")</f>
        <v/>
      </c>
      <c r="AN1272" s="213"/>
      <c r="AO1272" s="213"/>
      <c r="AP1272" s="213"/>
      <c r="AQ1272" s="213"/>
      <c r="AR1272" s="213"/>
      <c r="AS1272" s="213"/>
      <c r="AT1272" s="213"/>
      <c r="AU1272" s="213"/>
      <c r="AV1272" s="213"/>
      <c r="AW1272" s="213"/>
      <c r="AX1272" s="213"/>
      <c r="AY1272" s="213"/>
    </row>
    <row r="1273" spans="1:51" ht="14.6" x14ac:dyDescent="0.4">
      <c r="A1273" s="783" t="str">
        <f>Tabla135[[#This Row],[Id Riesgo]]</f>
        <v>RC127</v>
      </c>
      <c r="B1273" s="784" t="str">
        <f>Tabla135[[#This Row],[Riesgo]]</f>
        <v/>
      </c>
      <c r="C1273" s="776" t="b">
        <f>Tabla135[[#This Row],[Identificado en paso 1 y 2?]]</f>
        <v>0</v>
      </c>
      <c r="D1273" s="801" t="str">
        <f>_xlfn.XLOOKUP(Tabla135[[#This Row],[Id Riesgo]],Tabla13[Id Riesgo],Tabla13[Probabilidad],"",1)</f>
        <v/>
      </c>
      <c r="E1273" s="801" t="str">
        <f>IF(C1273=TRUE,_xlfn.XLOOKUP(Tabla135[[#This Row],[Id Riesgo]],Tabla13[Id Riesgo],Tabla13[Porcentaje Impacto],"",1),"")</f>
        <v/>
      </c>
      <c r="F1273" s="290" t="str">
        <f t="shared" ref="F1273:F1281" si="126">F1272</f>
        <v>RC127</v>
      </c>
      <c r="G1273" s="414" t="b">
        <f>_xlfn.XLOOKUP(F1273,Tabla13[Id Riesgo],Tabla13[Registro diligenciado],FALSE,1)</f>
        <v>0</v>
      </c>
      <c r="H1273" s="290" t="str">
        <f>IF(G1273,_xlfn.XLOOKUP(F1273,Tabla6[Id Riesgo],Tabla6[DESCRIPCIÓN DEL RIESGO],FALSE,1),"")</f>
        <v/>
      </c>
      <c r="I1273" s="327" t="str">
        <f>_xlfn.XLOOKUP(Tabla135[[#This Row],[Id Riesgo]],Tabla13[Id Riesgo],Tabla13[Probabilidad])</f>
        <v/>
      </c>
      <c r="J1273" s="327" t="str">
        <f>_xlfn.XLOOKUP(Tabla135[[#This Row],[Id Riesgo]],Tabla13[Id Riesgo],Tabla13[Porcentaje Impacto],"",1)</f>
        <v/>
      </c>
      <c r="K1273" s="311">
        <v>2</v>
      </c>
      <c r="L1273" s="314"/>
      <c r="M1273" s="314"/>
      <c r="N1273" s="314"/>
      <c r="O1273" s="295"/>
      <c r="P1273" s="314"/>
      <c r="Q1273" s="328" t="str">
        <f>_xlfn.TEXTJOIN(" ",TRUE,Tabla135[[#This Row],[Actividad - Acción ¿Qué?
Inicia con verbo]],Tabla135[[#This Row],[Complemento
(Observaciones o desviaciones)]])</f>
        <v/>
      </c>
      <c r="R1273" s="295"/>
      <c r="S1273" s="327" t="str">
        <f>_xlfn.XLOOKUP(Tabla135[[#This Row],[Tipo de control]],Tabla7[Tipo de control],Tabla7[Peso],"",1)</f>
        <v/>
      </c>
      <c r="T1273" s="290" t="str">
        <f>_xlfn.XLOOKUP(Tabla135[[#This Row],[Tipo de control]],Tabla7[Tipo de control],Tabla7[Afectación matriz],"",1)</f>
        <v/>
      </c>
      <c r="U1273" s="295"/>
      <c r="V1273" s="327" t="str">
        <f>_xlfn.XLOOKUP(Tabla135[[#This Row],[Implementación]],Tabla11[Implementación],Tabla11[Peso],"",1)</f>
        <v/>
      </c>
      <c r="W1273" s="295"/>
      <c r="X1273" s="295"/>
      <c r="Y1273" s="295"/>
      <c r="Z1273" s="295"/>
      <c r="AA1273" s="310" t="str">
        <f>IFERROR(Tabla135[[#This Row],[Peso del control]]+Tabla135[[#This Row],[Peso de la implementación]],"")</f>
        <v/>
      </c>
      <c r="AB1273" s="310" t="str" cm="1">
        <f t="array" ref="AB1273">IFERROR(IF(Tabla135[[#This Row],[Registro diligenciado]]=TRUE,_xlfn.IFS(AND(Tabla135[[#This Row],[No. de Control]]=1,Tabla135[[#This Row],[Desplazamiento en la Matriz]]="Probabilidad"),D1273-(D1273*Tabla135[[#This Row],[Valor del control]]),AND(Tabla135[[#This Row],[No. de Control]]&gt;1,Tabla135[[#This Row],[Desplazamiento en la Matriz]]="Probabilidad"),AB1272-(AB1272*Tabla135[[#This Row],[Valor del control]]),AND(Tabla135[[#This Row],[No. de Control]]=1,Tabla135[[#This Row],[Desplazamiento en la Matriz]]="Impacto"),D1273,AND(Tabla135[[#This Row],[No. de Control]]&gt;1,Tabla135[[#This Row],[Desplazamiento en la Matriz]]="Impacto"),AB1272),""),"")</f>
        <v/>
      </c>
      <c r="AC1273" s="310" t="str" cm="1">
        <f t="array" ref="AC1273">IFERROR(IF(Tabla135[[#This Row],[Registro diligenciado]]=TRUE,_xlfn.IFS(AND(Tabla135[[#This Row],[No. de Control]]=1,Tabla135[[#This Row],[Desplazamiento en la Matriz]]="Impacto"),E1273-(E1273*Tabla135[[#This Row],[Valor del control]]),AND(Tabla135[[#This Row],[No. de Control]]&gt;1,Tabla135[[#This Row],[Desplazamiento en la Matriz]]="Impacto"),AC1272-(AC1272*Tabla135[[#This Row],[Valor del control]]),AND(Tabla135[[#This Row],[No. de Control]]=1,Tabla135[[#This Row],[Desplazamiento en la Matriz]]="Probabilidad"),E1273,AND(Tabla135[[#This Row],[No. de Control]]&gt;1,Tabla135[[#This Row],[Desplazamiento en la Matriz]]="Probabilidad"),AC1272),""),"")</f>
        <v/>
      </c>
      <c r="AD1273" s="310">
        <f>IFERROR(_xlfn.MINIFS(Tabla135[Probabilidad residual],Tabla135[Id Riesgo],Tabla135[[#This Row],[Id Riesgo]]),"")</f>
        <v>0</v>
      </c>
      <c r="AE1273" s="310">
        <f>IFERROR(_xlfn.MINIFS(Tabla135[Impacto residual],Tabla135[Id Riesgo],Tabla135[[#This Row],[Id Riesgo]]),"")</f>
        <v>0</v>
      </c>
      <c r="AF1273" s="310" t="str" cm="1">
        <f t="array" ref="AF12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3" s="310" t="str" cm="1">
        <f t="array" ref="AG12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3" s="213"/>
      <c r="AJ1273" s="801">
        <f>_xlfn.MINIFS(Tabla135[Probabilidad residual],Tabla135[Id Riesgo],Tabla135[[#This Row],[Id Riesgo]])</f>
        <v>0</v>
      </c>
      <c r="AK1273" s="801">
        <f>_xlfn.MINIFS(Tabla135[Impacto residual],Tabla135[Id Riesgo],Tabla135[[#This Row],[Id Riesgo]])</f>
        <v>0</v>
      </c>
      <c r="AL1273" s="801"/>
      <c r="AM1273" s="801"/>
      <c r="AN1273" s="213"/>
      <c r="AO1273" s="213"/>
      <c r="AP1273" s="213"/>
      <c r="AQ1273" s="213"/>
      <c r="AR1273" s="213"/>
      <c r="AS1273" s="213"/>
      <c r="AT1273" s="213"/>
      <c r="AU1273" s="213"/>
      <c r="AV1273" s="213"/>
      <c r="AW1273" s="213"/>
      <c r="AX1273" s="213"/>
      <c r="AY1273" s="213"/>
    </row>
    <row r="1274" spans="1:51" ht="14.6" x14ac:dyDescent="0.4">
      <c r="A1274" s="783" t="str">
        <f>Tabla135[[#This Row],[Id Riesgo]]</f>
        <v>RC127</v>
      </c>
      <c r="B1274" s="784" t="str">
        <f>Tabla135[[#This Row],[Riesgo]]</f>
        <v/>
      </c>
      <c r="C1274" s="776" t="b">
        <f>Tabla135[[#This Row],[Identificado en paso 1 y 2?]]</f>
        <v>0</v>
      </c>
      <c r="D1274" s="801" t="str">
        <f>_xlfn.XLOOKUP(Tabla135[[#This Row],[Id Riesgo]],Tabla13[Id Riesgo],Tabla13[Probabilidad],"",1)</f>
        <v/>
      </c>
      <c r="E1274" s="801" t="str">
        <f>IF(C1274=TRUE,_xlfn.XLOOKUP(Tabla135[[#This Row],[Id Riesgo]],Tabla13[Id Riesgo],Tabla13[Porcentaje Impacto],"",1),"")</f>
        <v/>
      </c>
      <c r="F1274" s="290" t="str">
        <f t="shared" si="126"/>
        <v>RC127</v>
      </c>
      <c r="G1274" s="414" t="b">
        <f>_xlfn.XLOOKUP(F1274,Tabla13[Id Riesgo],Tabla13[Registro diligenciado],FALSE,1)</f>
        <v>0</v>
      </c>
      <c r="H1274" s="290" t="str">
        <f>IF(G1274,_xlfn.XLOOKUP(F1274,Tabla6[Id Riesgo],Tabla6[DESCRIPCIÓN DEL RIESGO],FALSE,1),"")</f>
        <v/>
      </c>
      <c r="I1274" s="327" t="str">
        <f>_xlfn.XLOOKUP(Tabla135[[#This Row],[Id Riesgo]],Tabla13[Id Riesgo],Tabla13[Probabilidad])</f>
        <v/>
      </c>
      <c r="J1274" s="327" t="str">
        <f>_xlfn.XLOOKUP(Tabla135[[#This Row],[Id Riesgo]],Tabla13[Id Riesgo],Tabla13[Porcentaje Impacto],"",1)</f>
        <v/>
      </c>
      <c r="K1274" s="311">
        <v>3</v>
      </c>
      <c r="L1274" s="314"/>
      <c r="M1274" s="314"/>
      <c r="N1274" s="314"/>
      <c r="O1274" s="295"/>
      <c r="P1274" s="314"/>
      <c r="Q1274" s="328" t="str">
        <f>_xlfn.TEXTJOIN(" ",TRUE,Tabla135[[#This Row],[Actividad - Acción ¿Qué?
Inicia con verbo]],Tabla135[[#This Row],[Complemento
(Observaciones o desviaciones)]])</f>
        <v/>
      </c>
      <c r="R1274" s="295"/>
      <c r="S1274" s="327" t="str">
        <f>_xlfn.XLOOKUP(Tabla135[[#This Row],[Tipo de control]],Tabla7[Tipo de control],Tabla7[Peso],"",1)</f>
        <v/>
      </c>
      <c r="T1274" s="290" t="str">
        <f>_xlfn.XLOOKUP(Tabla135[[#This Row],[Tipo de control]],Tabla7[Tipo de control],Tabla7[Afectación matriz],"",1)</f>
        <v/>
      </c>
      <c r="U1274" s="295"/>
      <c r="V1274" s="327" t="str">
        <f>_xlfn.XLOOKUP(Tabla135[[#This Row],[Implementación]],Tabla11[Implementación],Tabla11[Peso],"",1)</f>
        <v/>
      </c>
      <c r="W1274" s="295"/>
      <c r="X1274" s="295"/>
      <c r="Y1274" s="295"/>
      <c r="Z1274" s="295"/>
      <c r="AA1274" s="310" t="str">
        <f>IFERROR(Tabla135[[#This Row],[Peso del control]]+Tabla135[[#This Row],[Peso de la implementación]],"")</f>
        <v/>
      </c>
      <c r="AB1274" s="310" t="str" cm="1">
        <f t="array" ref="AB1274">IFERROR(IF(Tabla135[[#This Row],[Registro diligenciado]]=TRUE,_xlfn.IFS(AND(Tabla135[[#This Row],[No. de Control]]=1,Tabla135[[#This Row],[Desplazamiento en la Matriz]]="Probabilidad"),D1274-(D1274*Tabla135[[#This Row],[Valor del control]]),AND(Tabla135[[#This Row],[No. de Control]]&gt;1,Tabla135[[#This Row],[Desplazamiento en la Matriz]]="Probabilidad"),AB1273-(AB1273*Tabla135[[#This Row],[Valor del control]]),AND(Tabla135[[#This Row],[No. de Control]]=1,Tabla135[[#This Row],[Desplazamiento en la Matriz]]="Impacto"),D1274,AND(Tabla135[[#This Row],[No. de Control]]&gt;1,Tabla135[[#This Row],[Desplazamiento en la Matriz]]="Impacto"),AB1273),""),"")</f>
        <v/>
      </c>
      <c r="AC1274" s="310" t="str" cm="1">
        <f t="array" ref="AC1274">IFERROR(IF(Tabla135[[#This Row],[Registro diligenciado]]=TRUE,_xlfn.IFS(AND(Tabla135[[#This Row],[No. de Control]]=1,Tabla135[[#This Row],[Desplazamiento en la Matriz]]="Impacto"),E1274-(E1274*Tabla135[[#This Row],[Valor del control]]),AND(Tabla135[[#This Row],[No. de Control]]&gt;1,Tabla135[[#This Row],[Desplazamiento en la Matriz]]="Impacto"),AC1273-(AC1273*Tabla135[[#This Row],[Valor del control]]),AND(Tabla135[[#This Row],[No. de Control]]=1,Tabla135[[#This Row],[Desplazamiento en la Matriz]]="Probabilidad"),E1274,AND(Tabla135[[#This Row],[No. de Control]]&gt;1,Tabla135[[#This Row],[Desplazamiento en la Matriz]]="Probabilidad"),AC1273),""),"")</f>
        <v/>
      </c>
      <c r="AD1274" s="310">
        <f>IFERROR(_xlfn.MINIFS(Tabla135[Probabilidad residual],Tabla135[Id Riesgo],Tabla135[[#This Row],[Id Riesgo]]),"")</f>
        <v>0</v>
      </c>
      <c r="AE1274" s="310">
        <f>IFERROR(_xlfn.MINIFS(Tabla135[Impacto residual],Tabla135[Id Riesgo],Tabla135[[#This Row],[Id Riesgo]]),"")</f>
        <v>0</v>
      </c>
      <c r="AF1274" s="310" t="str" cm="1">
        <f t="array" ref="AF12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4" s="310" t="str" cm="1">
        <f t="array" ref="AG12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4" s="213"/>
      <c r="AJ1274" s="801">
        <f>_xlfn.MINIFS(Tabla135[Probabilidad residual],Tabla135[Id Riesgo],Tabla135[[#This Row],[Id Riesgo]])</f>
        <v>0</v>
      </c>
      <c r="AK1274" s="801">
        <f>_xlfn.MINIFS(Tabla135[Impacto residual],Tabla135[Id Riesgo],Tabla135[[#This Row],[Id Riesgo]])</f>
        <v>0</v>
      </c>
      <c r="AL1274" s="801"/>
      <c r="AM1274" s="801"/>
      <c r="AN1274" s="213"/>
      <c r="AO1274" s="213"/>
      <c r="AP1274" s="213"/>
      <c r="AQ1274" s="213"/>
      <c r="AR1274" s="213"/>
      <c r="AS1274" s="213"/>
      <c r="AT1274" s="213"/>
      <c r="AU1274" s="213"/>
      <c r="AV1274" s="213"/>
      <c r="AW1274" s="213"/>
      <c r="AX1274" s="213"/>
      <c r="AY1274" s="213"/>
    </row>
    <row r="1275" spans="1:51" ht="14.6" x14ac:dyDescent="0.4">
      <c r="A1275" s="783" t="str">
        <f>Tabla135[[#This Row],[Id Riesgo]]</f>
        <v>RC127</v>
      </c>
      <c r="B1275" s="784" t="str">
        <f>Tabla135[[#This Row],[Riesgo]]</f>
        <v/>
      </c>
      <c r="C1275" s="776" t="b">
        <f>Tabla135[[#This Row],[Identificado en paso 1 y 2?]]</f>
        <v>0</v>
      </c>
      <c r="D1275" s="801" t="str">
        <f>_xlfn.XLOOKUP(Tabla135[[#This Row],[Id Riesgo]],Tabla13[Id Riesgo],Tabla13[Probabilidad],"",1)</f>
        <v/>
      </c>
      <c r="E1275" s="801" t="str">
        <f>IF(C1275=TRUE,_xlfn.XLOOKUP(Tabla135[[#This Row],[Id Riesgo]],Tabla13[Id Riesgo],Tabla13[Porcentaje Impacto],"",1),"")</f>
        <v/>
      </c>
      <c r="F1275" s="290" t="str">
        <f t="shared" si="126"/>
        <v>RC127</v>
      </c>
      <c r="G1275" s="414" t="b">
        <f>_xlfn.XLOOKUP(F1275,Tabla13[Id Riesgo],Tabla13[Registro diligenciado],FALSE,1)</f>
        <v>0</v>
      </c>
      <c r="H1275" s="290" t="str">
        <f>IF(G1275,_xlfn.XLOOKUP(F1275,Tabla6[Id Riesgo],Tabla6[DESCRIPCIÓN DEL RIESGO],FALSE,1),"")</f>
        <v/>
      </c>
      <c r="I1275" s="327" t="str">
        <f>_xlfn.XLOOKUP(Tabla135[[#This Row],[Id Riesgo]],Tabla13[Id Riesgo],Tabla13[Probabilidad])</f>
        <v/>
      </c>
      <c r="J1275" s="327" t="str">
        <f>_xlfn.XLOOKUP(Tabla135[[#This Row],[Id Riesgo]],Tabla13[Id Riesgo],Tabla13[Porcentaje Impacto],"",1)</f>
        <v/>
      </c>
      <c r="K1275" s="311">
        <v>4</v>
      </c>
      <c r="L1275" s="314"/>
      <c r="M1275" s="314"/>
      <c r="N1275" s="314"/>
      <c r="O1275" s="295"/>
      <c r="P1275" s="314"/>
      <c r="Q1275" s="328" t="str">
        <f>_xlfn.TEXTJOIN(" ",TRUE,Tabla135[[#This Row],[Actividad - Acción ¿Qué?
Inicia con verbo]],Tabla135[[#This Row],[Complemento
(Observaciones o desviaciones)]])</f>
        <v/>
      </c>
      <c r="R1275" s="295"/>
      <c r="S1275" s="327" t="str">
        <f>_xlfn.XLOOKUP(Tabla135[[#This Row],[Tipo de control]],Tabla7[Tipo de control],Tabla7[Peso],"",1)</f>
        <v/>
      </c>
      <c r="T1275" s="290" t="str">
        <f>_xlfn.XLOOKUP(Tabla135[[#This Row],[Tipo de control]],Tabla7[Tipo de control],Tabla7[Afectación matriz],"",1)</f>
        <v/>
      </c>
      <c r="U1275" s="295"/>
      <c r="V1275" s="327" t="str">
        <f>_xlfn.XLOOKUP(Tabla135[[#This Row],[Implementación]],Tabla11[Implementación],Tabla11[Peso],"",1)</f>
        <v/>
      </c>
      <c r="W1275" s="295"/>
      <c r="X1275" s="295"/>
      <c r="Y1275" s="295"/>
      <c r="Z1275" s="295"/>
      <c r="AA1275" s="310" t="str">
        <f>IFERROR(Tabla135[[#This Row],[Peso del control]]+Tabla135[[#This Row],[Peso de la implementación]],"")</f>
        <v/>
      </c>
      <c r="AB1275" s="310" t="str" cm="1">
        <f t="array" ref="AB1275">IFERROR(IF(Tabla135[[#This Row],[Registro diligenciado]]=TRUE,_xlfn.IFS(AND(Tabla135[[#This Row],[No. de Control]]=1,Tabla135[[#This Row],[Desplazamiento en la Matriz]]="Probabilidad"),D1275-(D1275*Tabla135[[#This Row],[Valor del control]]),AND(Tabla135[[#This Row],[No. de Control]]&gt;1,Tabla135[[#This Row],[Desplazamiento en la Matriz]]="Probabilidad"),AB1274-(AB1274*Tabla135[[#This Row],[Valor del control]]),AND(Tabla135[[#This Row],[No. de Control]]=1,Tabla135[[#This Row],[Desplazamiento en la Matriz]]="Impacto"),D1275,AND(Tabla135[[#This Row],[No. de Control]]&gt;1,Tabla135[[#This Row],[Desplazamiento en la Matriz]]="Impacto"),AB1274),""),"")</f>
        <v/>
      </c>
      <c r="AC1275" s="310" t="str" cm="1">
        <f t="array" ref="AC1275">IFERROR(IF(Tabla135[[#This Row],[Registro diligenciado]]=TRUE,_xlfn.IFS(AND(Tabla135[[#This Row],[No. de Control]]=1,Tabla135[[#This Row],[Desplazamiento en la Matriz]]="Impacto"),E1275-(E1275*Tabla135[[#This Row],[Valor del control]]),AND(Tabla135[[#This Row],[No. de Control]]&gt;1,Tabla135[[#This Row],[Desplazamiento en la Matriz]]="Impacto"),AC1274-(AC1274*Tabla135[[#This Row],[Valor del control]]),AND(Tabla135[[#This Row],[No. de Control]]=1,Tabla135[[#This Row],[Desplazamiento en la Matriz]]="Probabilidad"),E1275,AND(Tabla135[[#This Row],[No. de Control]]&gt;1,Tabla135[[#This Row],[Desplazamiento en la Matriz]]="Probabilidad"),AC1274),""),"")</f>
        <v/>
      </c>
      <c r="AD1275" s="310">
        <f>IFERROR(_xlfn.MINIFS(Tabla135[Probabilidad residual],Tabla135[Id Riesgo],Tabla135[[#This Row],[Id Riesgo]]),"")</f>
        <v>0</v>
      </c>
      <c r="AE1275" s="310">
        <f>IFERROR(_xlfn.MINIFS(Tabla135[Impacto residual],Tabla135[Id Riesgo],Tabla135[[#This Row],[Id Riesgo]]),"")</f>
        <v>0</v>
      </c>
      <c r="AF1275" s="310" t="str" cm="1">
        <f t="array" ref="AF12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5" s="310" t="str" cm="1">
        <f t="array" ref="AG12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5" s="213"/>
      <c r="AJ1275" s="801">
        <f>_xlfn.MINIFS(Tabla135[Probabilidad residual],Tabla135[Id Riesgo],Tabla135[[#This Row],[Id Riesgo]])</f>
        <v>0</v>
      </c>
      <c r="AK1275" s="801">
        <f>_xlfn.MINIFS(Tabla135[Impacto residual],Tabla135[Id Riesgo],Tabla135[[#This Row],[Id Riesgo]])</f>
        <v>0</v>
      </c>
      <c r="AL1275" s="801"/>
      <c r="AM1275" s="801"/>
      <c r="AN1275" s="213"/>
      <c r="AO1275" s="213"/>
      <c r="AP1275" s="213"/>
      <c r="AQ1275" s="213"/>
      <c r="AR1275" s="213"/>
      <c r="AS1275" s="213"/>
      <c r="AT1275" s="213"/>
      <c r="AU1275" s="213"/>
      <c r="AV1275" s="213"/>
      <c r="AW1275" s="213"/>
      <c r="AX1275" s="213"/>
      <c r="AY1275" s="213"/>
    </row>
    <row r="1276" spans="1:51" ht="14.6" x14ac:dyDescent="0.4">
      <c r="A1276" s="783" t="str">
        <f>Tabla135[[#This Row],[Id Riesgo]]</f>
        <v>RC127</v>
      </c>
      <c r="B1276" s="784" t="str">
        <f>Tabla135[[#This Row],[Riesgo]]</f>
        <v/>
      </c>
      <c r="C1276" s="776" t="b">
        <f>Tabla135[[#This Row],[Identificado en paso 1 y 2?]]</f>
        <v>0</v>
      </c>
      <c r="D1276" s="801" t="str">
        <f>_xlfn.XLOOKUP(Tabla135[[#This Row],[Id Riesgo]],Tabla13[Id Riesgo],Tabla13[Probabilidad],"",1)</f>
        <v/>
      </c>
      <c r="E1276" s="801" t="str">
        <f>IF(C1276=TRUE,_xlfn.XLOOKUP(Tabla135[[#This Row],[Id Riesgo]],Tabla13[Id Riesgo],Tabla13[Porcentaje Impacto],"",1),"")</f>
        <v/>
      </c>
      <c r="F1276" s="290" t="str">
        <f t="shared" si="126"/>
        <v>RC127</v>
      </c>
      <c r="G1276" s="414" t="b">
        <f>_xlfn.XLOOKUP(F1276,Tabla13[Id Riesgo],Tabla13[Registro diligenciado],FALSE,1)</f>
        <v>0</v>
      </c>
      <c r="H1276" s="290" t="str">
        <f>IF(G1276,_xlfn.XLOOKUP(F1276,Tabla6[Id Riesgo],Tabla6[DESCRIPCIÓN DEL RIESGO],FALSE,1),"")</f>
        <v/>
      </c>
      <c r="I1276" s="327" t="str">
        <f>_xlfn.XLOOKUP(Tabla135[[#This Row],[Id Riesgo]],Tabla13[Id Riesgo],Tabla13[Probabilidad])</f>
        <v/>
      </c>
      <c r="J1276" s="327" t="str">
        <f>_xlfn.XLOOKUP(Tabla135[[#This Row],[Id Riesgo]],Tabla13[Id Riesgo],Tabla13[Porcentaje Impacto],"",1)</f>
        <v/>
      </c>
      <c r="K1276" s="311">
        <v>5</v>
      </c>
      <c r="L1276" s="314"/>
      <c r="M1276" s="314"/>
      <c r="N1276" s="314"/>
      <c r="O1276" s="295"/>
      <c r="P1276" s="314"/>
      <c r="Q1276" s="328" t="str">
        <f>_xlfn.TEXTJOIN(" ",TRUE,Tabla135[[#This Row],[Actividad - Acción ¿Qué?
Inicia con verbo]],Tabla135[[#This Row],[Complemento
(Observaciones o desviaciones)]])</f>
        <v/>
      </c>
      <c r="R1276" s="295"/>
      <c r="S1276" s="327" t="str">
        <f>_xlfn.XLOOKUP(Tabla135[[#This Row],[Tipo de control]],Tabla7[Tipo de control],Tabla7[Peso],"",1)</f>
        <v/>
      </c>
      <c r="T1276" s="290" t="str">
        <f>_xlfn.XLOOKUP(Tabla135[[#This Row],[Tipo de control]],Tabla7[Tipo de control],Tabla7[Afectación matriz],"",1)</f>
        <v/>
      </c>
      <c r="U1276" s="295"/>
      <c r="V1276" s="327" t="str">
        <f>_xlfn.XLOOKUP(Tabla135[[#This Row],[Implementación]],Tabla11[Implementación],Tabla11[Peso],"",1)</f>
        <v/>
      </c>
      <c r="W1276" s="295"/>
      <c r="X1276" s="295"/>
      <c r="Y1276" s="295"/>
      <c r="Z1276" s="295"/>
      <c r="AA1276" s="310" t="str">
        <f>IFERROR(Tabla135[[#This Row],[Peso del control]]+Tabla135[[#This Row],[Peso de la implementación]],"")</f>
        <v/>
      </c>
      <c r="AB1276" s="310" t="str" cm="1">
        <f t="array" ref="AB1276">IFERROR(IF(Tabla135[[#This Row],[Registro diligenciado]]=TRUE,_xlfn.IFS(AND(Tabla135[[#This Row],[No. de Control]]=1,Tabla135[[#This Row],[Desplazamiento en la Matriz]]="Probabilidad"),D1276-(D1276*Tabla135[[#This Row],[Valor del control]]),AND(Tabla135[[#This Row],[No. de Control]]&gt;1,Tabla135[[#This Row],[Desplazamiento en la Matriz]]="Probabilidad"),AB1275-(AB1275*Tabla135[[#This Row],[Valor del control]]),AND(Tabla135[[#This Row],[No. de Control]]=1,Tabla135[[#This Row],[Desplazamiento en la Matriz]]="Impacto"),D1276,AND(Tabla135[[#This Row],[No. de Control]]&gt;1,Tabla135[[#This Row],[Desplazamiento en la Matriz]]="Impacto"),AB1275),""),"")</f>
        <v/>
      </c>
      <c r="AC1276" s="310" t="str" cm="1">
        <f t="array" ref="AC1276">IFERROR(IF(Tabla135[[#This Row],[Registro diligenciado]]=TRUE,_xlfn.IFS(AND(Tabla135[[#This Row],[No. de Control]]=1,Tabla135[[#This Row],[Desplazamiento en la Matriz]]="Impacto"),E1276-(E1276*Tabla135[[#This Row],[Valor del control]]),AND(Tabla135[[#This Row],[No. de Control]]&gt;1,Tabla135[[#This Row],[Desplazamiento en la Matriz]]="Impacto"),AC1275-(AC1275*Tabla135[[#This Row],[Valor del control]]),AND(Tabla135[[#This Row],[No. de Control]]=1,Tabla135[[#This Row],[Desplazamiento en la Matriz]]="Probabilidad"),E1276,AND(Tabla135[[#This Row],[No. de Control]]&gt;1,Tabla135[[#This Row],[Desplazamiento en la Matriz]]="Probabilidad"),AC1275),""),"")</f>
        <v/>
      </c>
      <c r="AD1276" s="310">
        <f>IFERROR(_xlfn.MINIFS(Tabla135[Probabilidad residual],Tabla135[Id Riesgo],Tabla135[[#This Row],[Id Riesgo]]),"")</f>
        <v>0</v>
      </c>
      <c r="AE1276" s="310">
        <f>IFERROR(_xlfn.MINIFS(Tabla135[Impacto residual],Tabla135[Id Riesgo],Tabla135[[#This Row],[Id Riesgo]]),"")</f>
        <v>0</v>
      </c>
      <c r="AF1276" s="310" t="str" cm="1">
        <f t="array" ref="AF12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6" s="310" t="str" cm="1">
        <f t="array" ref="AG12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6" s="213"/>
      <c r="AJ1276" s="801">
        <f>_xlfn.MINIFS(Tabla135[Probabilidad residual],Tabla135[Id Riesgo],Tabla135[[#This Row],[Id Riesgo]])</f>
        <v>0</v>
      </c>
      <c r="AK1276" s="801">
        <f>_xlfn.MINIFS(Tabla135[Impacto residual],Tabla135[Id Riesgo],Tabla135[[#This Row],[Id Riesgo]])</f>
        <v>0</v>
      </c>
      <c r="AL1276" s="801"/>
      <c r="AM1276" s="801"/>
      <c r="AN1276" s="213"/>
      <c r="AO1276" s="213"/>
      <c r="AP1276" s="213"/>
      <c r="AQ1276" s="213"/>
      <c r="AR1276" s="213"/>
      <c r="AS1276" s="213"/>
      <c r="AT1276" s="213"/>
      <c r="AU1276" s="213"/>
      <c r="AV1276" s="213"/>
      <c r="AW1276" s="213"/>
      <c r="AX1276" s="213"/>
      <c r="AY1276" s="213"/>
    </row>
    <row r="1277" spans="1:51" ht="14.6" x14ac:dyDescent="0.4">
      <c r="A1277" s="783" t="str">
        <f>Tabla135[[#This Row],[Id Riesgo]]</f>
        <v>RC127</v>
      </c>
      <c r="B1277" s="784" t="str">
        <f>Tabla135[[#This Row],[Riesgo]]</f>
        <v/>
      </c>
      <c r="C1277" s="776" t="b">
        <f>Tabla135[[#This Row],[Identificado en paso 1 y 2?]]</f>
        <v>0</v>
      </c>
      <c r="D1277" s="801" t="str">
        <f>_xlfn.XLOOKUP(Tabla135[[#This Row],[Id Riesgo]],Tabla13[Id Riesgo],Tabla13[Probabilidad],"",1)</f>
        <v/>
      </c>
      <c r="E1277" s="801" t="str">
        <f>IF(C1277=TRUE,_xlfn.XLOOKUP(Tabla135[[#This Row],[Id Riesgo]],Tabla13[Id Riesgo],Tabla13[Porcentaje Impacto],"",1),"")</f>
        <v/>
      </c>
      <c r="F1277" s="290" t="str">
        <f t="shared" si="126"/>
        <v>RC127</v>
      </c>
      <c r="G1277" s="414" t="b">
        <f>_xlfn.XLOOKUP(F1277,Tabla13[Id Riesgo],Tabla13[Registro diligenciado],FALSE,1)</f>
        <v>0</v>
      </c>
      <c r="H1277" s="290" t="str">
        <f>IF(G1277,_xlfn.XLOOKUP(F1277,Tabla6[Id Riesgo],Tabla6[DESCRIPCIÓN DEL RIESGO],FALSE,1),"")</f>
        <v/>
      </c>
      <c r="I1277" s="327" t="str">
        <f>_xlfn.XLOOKUP(Tabla135[[#This Row],[Id Riesgo]],Tabla13[Id Riesgo],Tabla13[Probabilidad])</f>
        <v/>
      </c>
      <c r="J1277" s="327" t="str">
        <f>_xlfn.XLOOKUP(Tabla135[[#This Row],[Id Riesgo]],Tabla13[Id Riesgo],Tabla13[Porcentaje Impacto],"",1)</f>
        <v/>
      </c>
      <c r="K1277" s="311">
        <v>6</v>
      </c>
      <c r="L1277" s="314"/>
      <c r="M1277" s="314"/>
      <c r="N1277" s="314"/>
      <c r="O1277" s="295"/>
      <c r="P1277" s="314"/>
      <c r="Q1277" s="328" t="str">
        <f>_xlfn.TEXTJOIN(" ",TRUE,Tabla135[[#This Row],[Actividad - Acción ¿Qué?
Inicia con verbo]],Tabla135[[#This Row],[Complemento
(Observaciones o desviaciones)]])</f>
        <v/>
      </c>
      <c r="R1277" s="295"/>
      <c r="S1277" s="327" t="str">
        <f>_xlfn.XLOOKUP(Tabla135[[#This Row],[Tipo de control]],Tabla7[Tipo de control],Tabla7[Peso],"",1)</f>
        <v/>
      </c>
      <c r="T1277" s="290" t="str">
        <f>_xlfn.XLOOKUP(Tabla135[[#This Row],[Tipo de control]],Tabla7[Tipo de control],Tabla7[Afectación matriz],"",1)</f>
        <v/>
      </c>
      <c r="U1277" s="295"/>
      <c r="V1277" s="327" t="str">
        <f>_xlfn.XLOOKUP(Tabla135[[#This Row],[Implementación]],Tabla11[Implementación],Tabla11[Peso],"",1)</f>
        <v/>
      </c>
      <c r="W1277" s="295"/>
      <c r="X1277" s="295"/>
      <c r="Y1277" s="295"/>
      <c r="Z1277" s="295"/>
      <c r="AA1277" s="310" t="str">
        <f>IFERROR(Tabla135[[#This Row],[Peso del control]]+Tabla135[[#This Row],[Peso de la implementación]],"")</f>
        <v/>
      </c>
      <c r="AB1277" s="310" t="str" cm="1">
        <f t="array" ref="AB1277">IFERROR(IF(Tabla135[[#This Row],[Registro diligenciado]]=TRUE,_xlfn.IFS(AND(Tabla135[[#This Row],[No. de Control]]=1,Tabla135[[#This Row],[Desplazamiento en la Matriz]]="Probabilidad"),D1277-(D1277*Tabla135[[#This Row],[Valor del control]]),AND(Tabla135[[#This Row],[No. de Control]]&gt;1,Tabla135[[#This Row],[Desplazamiento en la Matriz]]="Probabilidad"),AB1276-(AB1276*Tabla135[[#This Row],[Valor del control]]),AND(Tabla135[[#This Row],[No. de Control]]=1,Tabla135[[#This Row],[Desplazamiento en la Matriz]]="Impacto"),D1277,AND(Tabla135[[#This Row],[No. de Control]]&gt;1,Tabla135[[#This Row],[Desplazamiento en la Matriz]]="Impacto"),AB1276),""),"")</f>
        <v/>
      </c>
      <c r="AC1277" s="310" t="str" cm="1">
        <f t="array" ref="AC1277">IFERROR(IF(Tabla135[[#This Row],[Registro diligenciado]]=TRUE,_xlfn.IFS(AND(Tabla135[[#This Row],[No. de Control]]=1,Tabla135[[#This Row],[Desplazamiento en la Matriz]]="Impacto"),E1277-(E1277*Tabla135[[#This Row],[Valor del control]]),AND(Tabla135[[#This Row],[No. de Control]]&gt;1,Tabla135[[#This Row],[Desplazamiento en la Matriz]]="Impacto"),AC1276-(AC1276*Tabla135[[#This Row],[Valor del control]]),AND(Tabla135[[#This Row],[No. de Control]]=1,Tabla135[[#This Row],[Desplazamiento en la Matriz]]="Probabilidad"),E1277,AND(Tabla135[[#This Row],[No. de Control]]&gt;1,Tabla135[[#This Row],[Desplazamiento en la Matriz]]="Probabilidad"),AC1276),""),"")</f>
        <v/>
      </c>
      <c r="AD1277" s="310">
        <f>IFERROR(_xlfn.MINIFS(Tabla135[Probabilidad residual],Tabla135[Id Riesgo],Tabla135[[#This Row],[Id Riesgo]]),"")</f>
        <v>0</v>
      </c>
      <c r="AE1277" s="310">
        <f>IFERROR(_xlfn.MINIFS(Tabla135[Impacto residual],Tabla135[Id Riesgo],Tabla135[[#This Row],[Id Riesgo]]),"")</f>
        <v>0</v>
      </c>
      <c r="AF1277" s="310" t="str" cm="1">
        <f t="array" ref="AF12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7" s="310" t="str" cm="1">
        <f t="array" ref="AG12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7" s="213"/>
      <c r="AJ1277" s="801">
        <f>_xlfn.MINIFS(Tabla135[Probabilidad residual],Tabla135[Id Riesgo],Tabla135[[#This Row],[Id Riesgo]])</f>
        <v>0</v>
      </c>
      <c r="AK1277" s="801">
        <f>_xlfn.MINIFS(Tabla135[Impacto residual],Tabla135[Id Riesgo],Tabla135[[#This Row],[Id Riesgo]])</f>
        <v>0</v>
      </c>
      <c r="AL1277" s="801"/>
      <c r="AM1277" s="801"/>
      <c r="AN1277" s="213"/>
      <c r="AO1277" s="213"/>
      <c r="AP1277" s="213"/>
      <c r="AQ1277" s="213"/>
      <c r="AR1277" s="213"/>
      <c r="AS1277" s="213"/>
      <c r="AT1277" s="213"/>
      <c r="AU1277" s="213"/>
      <c r="AV1277" s="213"/>
      <c r="AW1277" s="213"/>
      <c r="AX1277" s="213"/>
      <c r="AY1277" s="213"/>
    </row>
    <row r="1278" spans="1:51" ht="14.6" x14ac:dyDescent="0.4">
      <c r="A1278" s="783" t="str">
        <f>Tabla135[[#This Row],[Id Riesgo]]</f>
        <v>RC127</v>
      </c>
      <c r="B1278" s="784" t="str">
        <f>Tabla135[[#This Row],[Riesgo]]</f>
        <v/>
      </c>
      <c r="C1278" s="776" t="b">
        <f>Tabla135[[#This Row],[Identificado en paso 1 y 2?]]</f>
        <v>0</v>
      </c>
      <c r="D1278" s="801" t="str">
        <f>_xlfn.XLOOKUP(Tabla135[[#This Row],[Id Riesgo]],Tabla13[Id Riesgo],Tabla13[Probabilidad],"",1)</f>
        <v/>
      </c>
      <c r="E1278" s="801" t="str">
        <f>IF(C1278=TRUE,_xlfn.XLOOKUP(Tabla135[[#This Row],[Id Riesgo]],Tabla13[Id Riesgo],Tabla13[Porcentaje Impacto],"",1),"")</f>
        <v/>
      </c>
      <c r="F1278" s="290" t="str">
        <f t="shared" si="126"/>
        <v>RC127</v>
      </c>
      <c r="G1278" s="414" t="b">
        <f>_xlfn.XLOOKUP(F1278,Tabla13[Id Riesgo],Tabla13[Registro diligenciado],FALSE,1)</f>
        <v>0</v>
      </c>
      <c r="H1278" s="290" t="str">
        <f>IF(G1278,_xlfn.XLOOKUP(F1278,Tabla6[Id Riesgo],Tabla6[DESCRIPCIÓN DEL RIESGO],FALSE,1),"")</f>
        <v/>
      </c>
      <c r="I1278" s="327" t="str">
        <f>_xlfn.XLOOKUP(Tabla135[[#This Row],[Id Riesgo]],Tabla13[Id Riesgo],Tabla13[Probabilidad])</f>
        <v/>
      </c>
      <c r="J1278" s="327" t="str">
        <f>_xlfn.XLOOKUP(Tabla135[[#This Row],[Id Riesgo]],Tabla13[Id Riesgo],Tabla13[Porcentaje Impacto],"",1)</f>
        <v/>
      </c>
      <c r="K1278" s="311">
        <v>7</v>
      </c>
      <c r="L1278" s="314"/>
      <c r="M1278" s="314"/>
      <c r="N1278" s="314"/>
      <c r="O1278" s="295"/>
      <c r="P1278" s="314"/>
      <c r="Q1278" s="328" t="str">
        <f>_xlfn.TEXTJOIN(" ",TRUE,Tabla135[[#This Row],[Actividad - Acción ¿Qué?
Inicia con verbo]],Tabla135[[#This Row],[Complemento
(Observaciones o desviaciones)]])</f>
        <v/>
      </c>
      <c r="R1278" s="295"/>
      <c r="S1278" s="327" t="str">
        <f>_xlfn.XLOOKUP(Tabla135[[#This Row],[Tipo de control]],Tabla7[Tipo de control],Tabla7[Peso],"",1)</f>
        <v/>
      </c>
      <c r="T1278" s="290" t="str">
        <f>_xlfn.XLOOKUP(Tabla135[[#This Row],[Tipo de control]],Tabla7[Tipo de control],Tabla7[Afectación matriz],"",1)</f>
        <v/>
      </c>
      <c r="U1278" s="295"/>
      <c r="V1278" s="327" t="str">
        <f>_xlfn.XLOOKUP(Tabla135[[#This Row],[Implementación]],Tabla11[Implementación],Tabla11[Peso],"",1)</f>
        <v/>
      </c>
      <c r="W1278" s="295"/>
      <c r="X1278" s="295"/>
      <c r="Y1278" s="295"/>
      <c r="Z1278" s="295"/>
      <c r="AA1278" s="310" t="str">
        <f>IFERROR(Tabla135[[#This Row],[Peso del control]]+Tabla135[[#This Row],[Peso de la implementación]],"")</f>
        <v/>
      </c>
      <c r="AB1278" s="310" t="str" cm="1">
        <f t="array" ref="AB1278">IFERROR(IF(Tabla135[[#This Row],[Registro diligenciado]]=TRUE,_xlfn.IFS(AND(Tabla135[[#This Row],[No. de Control]]=1,Tabla135[[#This Row],[Desplazamiento en la Matriz]]="Probabilidad"),D1278-(D1278*Tabla135[[#This Row],[Valor del control]]),AND(Tabla135[[#This Row],[No. de Control]]&gt;1,Tabla135[[#This Row],[Desplazamiento en la Matriz]]="Probabilidad"),AB1277-(AB1277*Tabla135[[#This Row],[Valor del control]]),AND(Tabla135[[#This Row],[No. de Control]]=1,Tabla135[[#This Row],[Desplazamiento en la Matriz]]="Impacto"),D1278,AND(Tabla135[[#This Row],[No. de Control]]&gt;1,Tabla135[[#This Row],[Desplazamiento en la Matriz]]="Impacto"),AB1277),""),"")</f>
        <v/>
      </c>
      <c r="AC1278" s="310" t="str" cm="1">
        <f t="array" ref="AC1278">IFERROR(IF(Tabla135[[#This Row],[Registro diligenciado]]=TRUE,_xlfn.IFS(AND(Tabla135[[#This Row],[No. de Control]]=1,Tabla135[[#This Row],[Desplazamiento en la Matriz]]="Impacto"),E1278-(E1278*Tabla135[[#This Row],[Valor del control]]),AND(Tabla135[[#This Row],[No. de Control]]&gt;1,Tabla135[[#This Row],[Desplazamiento en la Matriz]]="Impacto"),AC1277-(AC1277*Tabla135[[#This Row],[Valor del control]]),AND(Tabla135[[#This Row],[No. de Control]]=1,Tabla135[[#This Row],[Desplazamiento en la Matriz]]="Probabilidad"),E1278,AND(Tabla135[[#This Row],[No. de Control]]&gt;1,Tabla135[[#This Row],[Desplazamiento en la Matriz]]="Probabilidad"),AC1277),""),"")</f>
        <v/>
      </c>
      <c r="AD1278" s="310">
        <f>IFERROR(_xlfn.MINIFS(Tabla135[Probabilidad residual],Tabla135[Id Riesgo],Tabla135[[#This Row],[Id Riesgo]]),"")</f>
        <v>0</v>
      </c>
      <c r="AE1278" s="310">
        <f>IFERROR(_xlfn.MINIFS(Tabla135[Impacto residual],Tabla135[Id Riesgo],Tabla135[[#This Row],[Id Riesgo]]),"")</f>
        <v>0</v>
      </c>
      <c r="AF1278" s="310" t="str" cm="1">
        <f t="array" ref="AF12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8" s="310" t="str" cm="1">
        <f t="array" ref="AG12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8" s="213"/>
      <c r="AJ1278" s="801">
        <f>_xlfn.MINIFS(Tabla135[Probabilidad residual],Tabla135[Id Riesgo],Tabla135[[#This Row],[Id Riesgo]])</f>
        <v>0</v>
      </c>
      <c r="AK1278" s="801">
        <f>_xlfn.MINIFS(Tabla135[Impacto residual],Tabla135[Id Riesgo],Tabla135[[#This Row],[Id Riesgo]])</f>
        <v>0</v>
      </c>
      <c r="AL1278" s="801"/>
      <c r="AM1278" s="801"/>
      <c r="AN1278" s="213"/>
      <c r="AO1278" s="213"/>
      <c r="AP1278" s="213"/>
      <c r="AQ1278" s="213"/>
      <c r="AR1278" s="213"/>
      <c r="AS1278" s="213"/>
      <c r="AT1278" s="213"/>
      <c r="AU1278" s="213"/>
      <c r="AV1278" s="213"/>
      <c r="AW1278" s="213"/>
      <c r="AX1278" s="213"/>
      <c r="AY1278" s="213"/>
    </row>
    <row r="1279" spans="1:51" ht="14.6" x14ac:dyDescent="0.4">
      <c r="A1279" s="783" t="str">
        <f>Tabla135[[#This Row],[Id Riesgo]]</f>
        <v>RC127</v>
      </c>
      <c r="B1279" s="784" t="str">
        <f>Tabla135[[#This Row],[Riesgo]]</f>
        <v/>
      </c>
      <c r="C1279" s="776" t="b">
        <f>Tabla135[[#This Row],[Identificado en paso 1 y 2?]]</f>
        <v>0</v>
      </c>
      <c r="D1279" s="801" t="str">
        <f>_xlfn.XLOOKUP(Tabla135[[#This Row],[Id Riesgo]],Tabla13[Id Riesgo],Tabla13[Probabilidad],"",1)</f>
        <v/>
      </c>
      <c r="E1279" s="801" t="str">
        <f>IF(C1279=TRUE,_xlfn.XLOOKUP(Tabla135[[#This Row],[Id Riesgo]],Tabla13[Id Riesgo],Tabla13[Porcentaje Impacto],"",1),"")</f>
        <v/>
      </c>
      <c r="F1279" s="290" t="str">
        <f t="shared" si="126"/>
        <v>RC127</v>
      </c>
      <c r="G1279" s="414" t="b">
        <f>_xlfn.XLOOKUP(F1279,Tabla13[Id Riesgo],Tabla13[Registro diligenciado],FALSE,1)</f>
        <v>0</v>
      </c>
      <c r="H1279" s="290" t="str">
        <f>IF(G1279,_xlfn.XLOOKUP(F1279,Tabla6[Id Riesgo],Tabla6[DESCRIPCIÓN DEL RIESGO],FALSE,1),"")</f>
        <v/>
      </c>
      <c r="I1279" s="327" t="str">
        <f>_xlfn.XLOOKUP(Tabla135[[#This Row],[Id Riesgo]],Tabla13[Id Riesgo],Tabla13[Probabilidad])</f>
        <v/>
      </c>
      <c r="J1279" s="327" t="str">
        <f>_xlfn.XLOOKUP(Tabla135[[#This Row],[Id Riesgo]],Tabla13[Id Riesgo],Tabla13[Porcentaje Impacto],"",1)</f>
        <v/>
      </c>
      <c r="K1279" s="311">
        <v>8</v>
      </c>
      <c r="L1279" s="314"/>
      <c r="M1279" s="314"/>
      <c r="N1279" s="314"/>
      <c r="O1279" s="295"/>
      <c r="P1279" s="314"/>
      <c r="Q1279" s="328" t="str">
        <f>_xlfn.TEXTJOIN(" ",TRUE,Tabla135[[#This Row],[Actividad - Acción ¿Qué?
Inicia con verbo]],Tabla135[[#This Row],[Complemento
(Observaciones o desviaciones)]])</f>
        <v/>
      </c>
      <c r="R1279" s="295"/>
      <c r="S1279" s="327" t="str">
        <f>_xlfn.XLOOKUP(Tabla135[[#This Row],[Tipo de control]],Tabla7[Tipo de control],Tabla7[Peso],"",1)</f>
        <v/>
      </c>
      <c r="T1279" s="290" t="str">
        <f>_xlfn.XLOOKUP(Tabla135[[#This Row],[Tipo de control]],Tabla7[Tipo de control],Tabla7[Afectación matriz],"",1)</f>
        <v/>
      </c>
      <c r="U1279" s="295"/>
      <c r="V1279" s="327" t="str">
        <f>_xlfn.XLOOKUP(Tabla135[[#This Row],[Implementación]],Tabla11[Implementación],Tabla11[Peso],"",1)</f>
        <v/>
      </c>
      <c r="W1279" s="295"/>
      <c r="X1279" s="295"/>
      <c r="Y1279" s="295"/>
      <c r="Z1279" s="295"/>
      <c r="AA1279" s="310" t="str">
        <f>IFERROR(Tabla135[[#This Row],[Peso del control]]+Tabla135[[#This Row],[Peso de la implementación]],"")</f>
        <v/>
      </c>
      <c r="AB1279" s="310" t="str" cm="1">
        <f t="array" ref="AB1279">IFERROR(IF(Tabla135[[#This Row],[Registro diligenciado]]=TRUE,_xlfn.IFS(AND(Tabla135[[#This Row],[No. de Control]]=1,Tabla135[[#This Row],[Desplazamiento en la Matriz]]="Probabilidad"),D1279-(D1279*Tabla135[[#This Row],[Valor del control]]),AND(Tabla135[[#This Row],[No. de Control]]&gt;1,Tabla135[[#This Row],[Desplazamiento en la Matriz]]="Probabilidad"),AB1278-(AB1278*Tabla135[[#This Row],[Valor del control]]),AND(Tabla135[[#This Row],[No. de Control]]=1,Tabla135[[#This Row],[Desplazamiento en la Matriz]]="Impacto"),D1279,AND(Tabla135[[#This Row],[No. de Control]]&gt;1,Tabla135[[#This Row],[Desplazamiento en la Matriz]]="Impacto"),AB1278),""),"")</f>
        <v/>
      </c>
      <c r="AC1279" s="310" t="str" cm="1">
        <f t="array" ref="AC1279">IFERROR(IF(Tabla135[[#This Row],[Registro diligenciado]]=TRUE,_xlfn.IFS(AND(Tabla135[[#This Row],[No. de Control]]=1,Tabla135[[#This Row],[Desplazamiento en la Matriz]]="Impacto"),E1279-(E1279*Tabla135[[#This Row],[Valor del control]]),AND(Tabla135[[#This Row],[No. de Control]]&gt;1,Tabla135[[#This Row],[Desplazamiento en la Matriz]]="Impacto"),AC1278-(AC1278*Tabla135[[#This Row],[Valor del control]]),AND(Tabla135[[#This Row],[No. de Control]]=1,Tabla135[[#This Row],[Desplazamiento en la Matriz]]="Probabilidad"),E1279,AND(Tabla135[[#This Row],[No. de Control]]&gt;1,Tabla135[[#This Row],[Desplazamiento en la Matriz]]="Probabilidad"),AC1278),""),"")</f>
        <v/>
      </c>
      <c r="AD1279" s="310">
        <f>IFERROR(_xlfn.MINIFS(Tabla135[Probabilidad residual],Tabla135[Id Riesgo],Tabla135[[#This Row],[Id Riesgo]]),"")</f>
        <v>0</v>
      </c>
      <c r="AE1279" s="310">
        <f>IFERROR(_xlfn.MINIFS(Tabla135[Impacto residual],Tabla135[Id Riesgo],Tabla135[[#This Row],[Id Riesgo]]),"")</f>
        <v>0</v>
      </c>
      <c r="AF1279" s="310" t="str" cm="1">
        <f t="array" ref="AF12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79" s="310" t="str" cm="1">
        <f t="array" ref="AG12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79" s="213"/>
      <c r="AJ1279" s="801">
        <f>_xlfn.MINIFS(Tabla135[Probabilidad residual],Tabla135[Id Riesgo],Tabla135[[#This Row],[Id Riesgo]])</f>
        <v>0</v>
      </c>
      <c r="AK1279" s="801">
        <f>_xlfn.MINIFS(Tabla135[Impacto residual],Tabla135[Id Riesgo],Tabla135[[#This Row],[Id Riesgo]])</f>
        <v>0</v>
      </c>
      <c r="AL1279" s="801"/>
      <c r="AM1279" s="801"/>
      <c r="AN1279" s="213"/>
      <c r="AO1279" s="213"/>
      <c r="AP1279" s="213"/>
      <c r="AQ1279" s="213"/>
      <c r="AR1279" s="213"/>
      <c r="AS1279" s="213"/>
      <c r="AT1279" s="213"/>
      <c r="AU1279" s="213"/>
      <c r="AV1279" s="213"/>
      <c r="AW1279" s="213"/>
      <c r="AX1279" s="213"/>
      <c r="AY1279" s="213"/>
    </row>
    <row r="1280" spans="1:51" ht="14.6" x14ac:dyDescent="0.4">
      <c r="A1280" s="783" t="str">
        <f>Tabla135[[#This Row],[Id Riesgo]]</f>
        <v>RC127</v>
      </c>
      <c r="B1280" s="784" t="str">
        <f>Tabla135[[#This Row],[Riesgo]]</f>
        <v/>
      </c>
      <c r="C1280" s="776" t="b">
        <f>Tabla135[[#This Row],[Identificado en paso 1 y 2?]]</f>
        <v>0</v>
      </c>
      <c r="D1280" s="801" t="str">
        <f>_xlfn.XLOOKUP(Tabla135[[#This Row],[Id Riesgo]],Tabla13[Id Riesgo],Tabla13[Probabilidad],"",1)</f>
        <v/>
      </c>
      <c r="E1280" s="801" t="str">
        <f>IF(C1280=TRUE,_xlfn.XLOOKUP(Tabla135[[#This Row],[Id Riesgo]],Tabla13[Id Riesgo],Tabla13[Porcentaje Impacto],"",1),"")</f>
        <v/>
      </c>
      <c r="F1280" s="290" t="str">
        <f t="shared" si="126"/>
        <v>RC127</v>
      </c>
      <c r="G1280" s="414" t="b">
        <f>_xlfn.XLOOKUP(F1280,Tabla13[Id Riesgo],Tabla13[Registro diligenciado],FALSE,1)</f>
        <v>0</v>
      </c>
      <c r="H1280" s="290" t="str">
        <f>IF(G1280,_xlfn.XLOOKUP(F1280,Tabla6[Id Riesgo],Tabla6[DESCRIPCIÓN DEL RIESGO],FALSE,1),"")</f>
        <v/>
      </c>
      <c r="I1280" s="327" t="str">
        <f>_xlfn.XLOOKUP(Tabla135[[#This Row],[Id Riesgo]],Tabla13[Id Riesgo],Tabla13[Probabilidad])</f>
        <v/>
      </c>
      <c r="J1280" s="327" t="str">
        <f>_xlfn.XLOOKUP(Tabla135[[#This Row],[Id Riesgo]],Tabla13[Id Riesgo],Tabla13[Porcentaje Impacto],"",1)</f>
        <v/>
      </c>
      <c r="K1280" s="311">
        <v>9</v>
      </c>
      <c r="L1280" s="314"/>
      <c r="M1280" s="314"/>
      <c r="N1280" s="314"/>
      <c r="O1280" s="295"/>
      <c r="P1280" s="314"/>
      <c r="Q1280" s="328" t="str">
        <f>_xlfn.TEXTJOIN(" ",TRUE,Tabla135[[#This Row],[Actividad - Acción ¿Qué?
Inicia con verbo]],Tabla135[[#This Row],[Complemento
(Observaciones o desviaciones)]])</f>
        <v/>
      </c>
      <c r="R1280" s="295"/>
      <c r="S1280" s="327" t="str">
        <f>_xlfn.XLOOKUP(Tabla135[[#This Row],[Tipo de control]],Tabla7[Tipo de control],Tabla7[Peso],"",1)</f>
        <v/>
      </c>
      <c r="T1280" s="290" t="str">
        <f>_xlfn.XLOOKUP(Tabla135[[#This Row],[Tipo de control]],Tabla7[Tipo de control],Tabla7[Afectación matriz],"",1)</f>
        <v/>
      </c>
      <c r="U1280" s="295"/>
      <c r="V1280" s="327" t="str">
        <f>_xlfn.XLOOKUP(Tabla135[[#This Row],[Implementación]],Tabla11[Implementación],Tabla11[Peso],"",1)</f>
        <v/>
      </c>
      <c r="W1280" s="295"/>
      <c r="X1280" s="295"/>
      <c r="Y1280" s="295"/>
      <c r="Z1280" s="295"/>
      <c r="AA1280" s="310" t="str">
        <f>IFERROR(Tabla135[[#This Row],[Peso del control]]+Tabla135[[#This Row],[Peso de la implementación]],"")</f>
        <v/>
      </c>
      <c r="AB1280" s="310" t="str" cm="1">
        <f t="array" ref="AB1280">IFERROR(IF(Tabla135[[#This Row],[Registro diligenciado]]=TRUE,_xlfn.IFS(AND(Tabla135[[#This Row],[No. de Control]]=1,Tabla135[[#This Row],[Desplazamiento en la Matriz]]="Probabilidad"),D1280-(D1280*Tabla135[[#This Row],[Valor del control]]),AND(Tabla135[[#This Row],[No. de Control]]&gt;1,Tabla135[[#This Row],[Desplazamiento en la Matriz]]="Probabilidad"),AB1279-(AB1279*Tabla135[[#This Row],[Valor del control]]),AND(Tabla135[[#This Row],[No. de Control]]=1,Tabla135[[#This Row],[Desplazamiento en la Matriz]]="Impacto"),D1280,AND(Tabla135[[#This Row],[No. de Control]]&gt;1,Tabla135[[#This Row],[Desplazamiento en la Matriz]]="Impacto"),AB1279),""),"")</f>
        <v/>
      </c>
      <c r="AC1280" s="310" t="str" cm="1">
        <f t="array" ref="AC1280">IFERROR(IF(Tabla135[[#This Row],[Registro diligenciado]]=TRUE,_xlfn.IFS(AND(Tabla135[[#This Row],[No. de Control]]=1,Tabla135[[#This Row],[Desplazamiento en la Matriz]]="Impacto"),E1280-(E1280*Tabla135[[#This Row],[Valor del control]]),AND(Tabla135[[#This Row],[No. de Control]]&gt;1,Tabla135[[#This Row],[Desplazamiento en la Matriz]]="Impacto"),AC1279-(AC1279*Tabla135[[#This Row],[Valor del control]]),AND(Tabla135[[#This Row],[No. de Control]]=1,Tabla135[[#This Row],[Desplazamiento en la Matriz]]="Probabilidad"),E1280,AND(Tabla135[[#This Row],[No. de Control]]&gt;1,Tabla135[[#This Row],[Desplazamiento en la Matriz]]="Probabilidad"),AC1279),""),"")</f>
        <v/>
      </c>
      <c r="AD1280" s="310">
        <f>IFERROR(_xlfn.MINIFS(Tabla135[Probabilidad residual],Tabla135[Id Riesgo],Tabla135[[#This Row],[Id Riesgo]]),"")</f>
        <v>0</v>
      </c>
      <c r="AE1280" s="310">
        <f>IFERROR(_xlfn.MINIFS(Tabla135[Impacto residual],Tabla135[Id Riesgo],Tabla135[[#This Row],[Id Riesgo]]),"")</f>
        <v>0</v>
      </c>
      <c r="AF1280" s="310" t="str" cm="1">
        <f t="array" ref="AF12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0" s="310" t="str" cm="1">
        <f t="array" ref="AG12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0" s="213"/>
      <c r="AJ1280" s="801">
        <f>_xlfn.MINIFS(Tabla135[Probabilidad residual],Tabla135[Id Riesgo],Tabla135[[#This Row],[Id Riesgo]])</f>
        <v>0</v>
      </c>
      <c r="AK1280" s="801">
        <f>_xlfn.MINIFS(Tabla135[Impacto residual],Tabla135[Id Riesgo],Tabla135[[#This Row],[Id Riesgo]])</f>
        <v>0</v>
      </c>
      <c r="AL1280" s="801"/>
      <c r="AM1280" s="801"/>
      <c r="AN1280" s="213"/>
      <c r="AO1280" s="213"/>
      <c r="AP1280" s="213"/>
      <c r="AQ1280" s="213"/>
      <c r="AR1280" s="213"/>
      <c r="AS1280" s="213"/>
      <c r="AT1280" s="213"/>
      <c r="AU1280" s="213"/>
      <c r="AV1280" s="213"/>
      <c r="AW1280" s="213"/>
      <c r="AX1280" s="213"/>
      <c r="AY1280" s="213"/>
    </row>
    <row r="1281" spans="1:51" ht="14.6" x14ac:dyDescent="0.4">
      <c r="A1281" s="783" t="str">
        <f>Tabla135[[#This Row],[Id Riesgo]]</f>
        <v>RC127</v>
      </c>
      <c r="B1281" s="784" t="str">
        <f>Tabla135[[#This Row],[Riesgo]]</f>
        <v/>
      </c>
      <c r="C1281" s="776" t="b">
        <f>Tabla135[[#This Row],[Identificado en paso 1 y 2?]]</f>
        <v>0</v>
      </c>
      <c r="D1281" s="801" t="str">
        <f>_xlfn.XLOOKUP(Tabla135[[#This Row],[Id Riesgo]],Tabla13[Id Riesgo],Tabla13[Probabilidad],"",1)</f>
        <v/>
      </c>
      <c r="E1281" s="801" t="str">
        <f>IF(C1281=TRUE,_xlfn.XLOOKUP(Tabla135[[#This Row],[Id Riesgo]],Tabla13[Id Riesgo],Tabla13[Porcentaje Impacto],"",1),"")</f>
        <v/>
      </c>
      <c r="F1281" s="290" t="str">
        <f t="shared" si="126"/>
        <v>RC127</v>
      </c>
      <c r="G1281" s="414" t="b">
        <f>_xlfn.XLOOKUP(F1281,Tabla13[Id Riesgo],Tabla13[Registro diligenciado],FALSE,1)</f>
        <v>0</v>
      </c>
      <c r="H1281" s="290" t="str">
        <f>IF(G1281,_xlfn.XLOOKUP(F1281,Tabla6[Id Riesgo],Tabla6[DESCRIPCIÓN DEL RIESGO],FALSE,1),"")</f>
        <v/>
      </c>
      <c r="I1281" s="327" t="str">
        <f>_xlfn.XLOOKUP(Tabla135[[#This Row],[Id Riesgo]],Tabla13[Id Riesgo],Tabla13[Probabilidad])</f>
        <v/>
      </c>
      <c r="J1281" s="327" t="str">
        <f>_xlfn.XLOOKUP(Tabla135[[#This Row],[Id Riesgo]],Tabla13[Id Riesgo],Tabla13[Porcentaje Impacto],"",1)</f>
        <v/>
      </c>
      <c r="K1281" s="311">
        <v>10</v>
      </c>
      <c r="L1281" s="314"/>
      <c r="M1281" s="314"/>
      <c r="N1281" s="314"/>
      <c r="O1281" s="295"/>
      <c r="P1281" s="314"/>
      <c r="Q1281" s="328" t="str">
        <f>_xlfn.TEXTJOIN(" ",TRUE,Tabla135[[#This Row],[Actividad - Acción ¿Qué?
Inicia con verbo]],Tabla135[[#This Row],[Complemento
(Observaciones o desviaciones)]])</f>
        <v/>
      </c>
      <c r="R1281" s="295"/>
      <c r="S1281" s="327" t="str">
        <f>_xlfn.XLOOKUP(Tabla135[[#This Row],[Tipo de control]],Tabla7[Tipo de control],Tabla7[Peso],"",1)</f>
        <v/>
      </c>
      <c r="T1281" s="290" t="str">
        <f>_xlfn.XLOOKUP(Tabla135[[#This Row],[Tipo de control]],Tabla7[Tipo de control],Tabla7[Afectación matriz],"",1)</f>
        <v/>
      </c>
      <c r="U1281" s="295"/>
      <c r="V1281" s="327" t="str">
        <f>_xlfn.XLOOKUP(Tabla135[[#This Row],[Implementación]],Tabla11[Implementación],Tabla11[Peso],"",1)</f>
        <v/>
      </c>
      <c r="W1281" s="295"/>
      <c r="X1281" s="295"/>
      <c r="Y1281" s="295"/>
      <c r="Z1281" s="295"/>
      <c r="AA1281" s="310" t="str">
        <f>IFERROR(Tabla135[[#This Row],[Peso del control]]+Tabla135[[#This Row],[Peso de la implementación]],"")</f>
        <v/>
      </c>
      <c r="AB1281" s="310" t="str" cm="1">
        <f t="array" ref="AB1281">IFERROR(IF(Tabla135[[#This Row],[Registro diligenciado]]=TRUE,_xlfn.IFS(AND(Tabla135[[#This Row],[No. de Control]]=1,Tabla135[[#This Row],[Desplazamiento en la Matriz]]="Probabilidad"),D1281-(D1281*Tabla135[[#This Row],[Valor del control]]),AND(Tabla135[[#This Row],[No. de Control]]&gt;1,Tabla135[[#This Row],[Desplazamiento en la Matriz]]="Probabilidad"),AB1280-(AB1280*Tabla135[[#This Row],[Valor del control]]),AND(Tabla135[[#This Row],[No. de Control]]=1,Tabla135[[#This Row],[Desplazamiento en la Matriz]]="Impacto"),D1281,AND(Tabla135[[#This Row],[No. de Control]]&gt;1,Tabla135[[#This Row],[Desplazamiento en la Matriz]]="Impacto"),AB1280),""),"")</f>
        <v/>
      </c>
      <c r="AC1281" s="310" t="str" cm="1">
        <f t="array" ref="AC1281">IFERROR(IF(Tabla135[[#This Row],[Registro diligenciado]]=TRUE,_xlfn.IFS(AND(Tabla135[[#This Row],[No. de Control]]=1,Tabla135[[#This Row],[Desplazamiento en la Matriz]]="Impacto"),E1281-(E1281*Tabla135[[#This Row],[Valor del control]]),AND(Tabla135[[#This Row],[No. de Control]]&gt;1,Tabla135[[#This Row],[Desplazamiento en la Matriz]]="Impacto"),AC1280-(AC1280*Tabla135[[#This Row],[Valor del control]]),AND(Tabla135[[#This Row],[No. de Control]]=1,Tabla135[[#This Row],[Desplazamiento en la Matriz]]="Probabilidad"),E1281,AND(Tabla135[[#This Row],[No. de Control]]&gt;1,Tabla135[[#This Row],[Desplazamiento en la Matriz]]="Probabilidad"),AC1280),""),"")</f>
        <v/>
      </c>
      <c r="AD1281" s="310">
        <f>IFERROR(_xlfn.MINIFS(Tabla135[Probabilidad residual],Tabla135[Id Riesgo],Tabla135[[#This Row],[Id Riesgo]]),"")</f>
        <v>0</v>
      </c>
      <c r="AE1281" s="310">
        <f>IFERROR(_xlfn.MINIFS(Tabla135[Impacto residual],Tabla135[Id Riesgo],Tabla135[[#This Row],[Id Riesgo]]),"")</f>
        <v>0</v>
      </c>
      <c r="AF1281" s="310" t="str" cm="1">
        <f t="array" ref="AF12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1" s="310" t="str" cm="1">
        <f t="array" ref="AG12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1" s="213"/>
      <c r="AJ1281" s="801">
        <f>_xlfn.MINIFS(Tabla135[Probabilidad residual],Tabla135[Id Riesgo],Tabla135[[#This Row],[Id Riesgo]])</f>
        <v>0</v>
      </c>
      <c r="AK1281" s="801">
        <f>_xlfn.MINIFS(Tabla135[Impacto residual],Tabla135[Id Riesgo],Tabla135[[#This Row],[Id Riesgo]])</f>
        <v>0</v>
      </c>
      <c r="AL1281" s="801"/>
      <c r="AM1281" s="801"/>
      <c r="AN1281" s="213"/>
      <c r="AO1281" s="213"/>
      <c r="AP1281" s="213"/>
      <c r="AQ1281" s="213"/>
      <c r="AR1281" s="213"/>
      <c r="AS1281" s="213"/>
      <c r="AT1281" s="213"/>
      <c r="AU1281" s="213"/>
      <c r="AV1281" s="213"/>
      <c r="AW1281" s="213"/>
      <c r="AX1281" s="213"/>
      <c r="AY1281" s="213"/>
    </row>
    <row r="1282" spans="1:51" ht="14.6" x14ac:dyDescent="0.4">
      <c r="A1282" s="783" t="str">
        <f>Tabla135[[#This Row],[Id Riesgo]]</f>
        <v>RC128</v>
      </c>
      <c r="B1282" s="784" t="str">
        <f>Tabla135[[#This Row],[Riesgo]]</f>
        <v/>
      </c>
      <c r="C1282" s="776" t="b">
        <f>Tabla135[[#This Row],[Identificado en paso 1 y 2?]]</f>
        <v>0</v>
      </c>
      <c r="D1282" s="801" t="str">
        <f>_xlfn.XLOOKUP(Tabla135[[#This Row],[Id Riesgo]],Tabla13[Id Riesgo],Tabla13[Probabilidad],"",1)</f>
        <v/>
      </c>
      <c r="E1282" s="801" t="str">
        <f>IF(C1282=TRUE,_xlfn.XLOOKUP(Tabla135[[#This Row],[Id Riesgo]],Tabla13[Id Riesgo],Tabla13[Porcentaje Impacto],"",1),"")</f>
        <v/>
      </c>
      <c r="F1282" s="290" t="s">
        <v>719</v>
      </c>
      <c r="G1282" s="414" t="b">
        <f>_xlfn.XLOOKUP(F1282,Tabla13[Id Riesgo],Tabla13[Registro diligenciado],FALSE,1)</f>
        <v>0</v>
      </c>
      <c r="H1282" s="290" t="str">
        <f>IF(G1282,_xlfn.XLOOKUP(F1282,Tabla6[Id Riesgo],Tabla6[DESCRIPCIÓN DEL RIESGO],FALSE,1),"")</f>
        <v/>
      </c>
      <c r="I1282" s="327" t="str">
        <f>_xlfn.XLOOKUP(Tabla135[[#This Row],[Id Riesgo]],Tabla13[Id Riesgo],Tabla13[Probabilidad])</f>
        <v/>
      </c>
      <c r="J1282" s="327" t="str">
        <f>_xlfn.XLOOKUP(Tabla135[[#This Row],[Id Riesgo]],Tabla13[Id Riesgo],Tabla13[Porcentaje Impacto],"",1)</f>
        <v/>
      </c>
      <c r="K1282" s="311">
        <v>1</v>
      </c>
      <c r="L1282" s="314"/>
      <c r="M1282" s="314"/>
      <c r="N1282" s="314"/>
      <c r="O1282" s="295"/>
      <c r="P1282" s="314"/>
      <c r="Q1282" s="328" t="str">
        <f>_xlfn.TEXTJOIN(" ",TRUE,Tabla135[[#This Row],[Actividad - Acción ¿Qué?
Inicia con verbo]],Tabla135[[#This Row],[Complemento
(Observaciones o desviaciones)]])</f>
        <v/>
      </c>
      <c r="R1282" s="295"/>
      <c r="S1282" s="327" t="str">
        <f>_xlfn.XLOOKUP(Tabla135[[#This Row],[Tipo de control]],Tabla7[Tipo de control],Tabla7[Peso],"",1)</f>
        <v/>
      </c>
      <c r="T1282" s="290" t="str">
        <f>_xlfn.XLOOKUP(Tabla135[[#This Row],[Tipo de control]],Tabla7[Tipo de control],Tabla7[Afectación matriz],"",1)</f>
        <v/>
      </c>
      <c r="U1282" s="295"/>
      <c r="V1282" s="327" t="str">
        <f>_xlfn.XLOOKUP(Tabla135[[#This Row],[Implementación]],Tabla11[Implementación],Tabla11[Peso],"",1)</f>
        <v/>
      </c>
      <c r="W1282" s="295"/>
      <c r="X1282" s="295"/>
      <c r="Y1282" s="295"/>
      <c r="Z1282" s="295"/>
      <c r="AA1282" s="310" t="str">
        <f>IFERROR(Tabla135[[#This Row],[Peso del control]]+Tabla135[[#This Row],[Peso de la implementación]],"")</f>
        <v/>
      </c>
      <c r="AB1282" s="310" t="str" cm="1">
        <f t="array" ref="AB1282">IFERROR(IF(Tabla135[[#This Row],[Registro diligenciado]]=TRUE,_xlfn.IFS(AND(Tabla135[[#This Row],[No. de Control]]=1,Tabla135[[#This Row],[Desplazamiento en la Matriz]]="Probabilidad"),D1282-(D1282*Tabla135[[#This Row],[Valor del control]]),AND(Tabla135[[#This Row],[No. de Control]]&gt;1,Tabla135[[#This Row],[Desplazamiento en la Matriz]]="Probabilidad"),AB1281-(AB1281*Tabla135[[#This Row],[Valor del control]]),AND(Tabla135[[#This Row],[No. de Control]]=1,Tabla135[[#This Row],[Desplazamiento en la Matriz]]="Impacto"),D1282,AND(Tabla135[[#This Row],[No. de Control]]&gt;1,Tabla135[[#This Row],[Desplazamiento en la Matriz]]="Impacto"),AB1281),""),"")</f>
        <v/>
      </c>
      <c r="AC1282" s="310" t="str" cm="1">
        <f t="array" ref="AC1282">IFERROR(IF(Tabla135[[#This Row],[Registro diligenciado]]=TRUE,_xlfn.IFS(AND(Tabla135[[#This Row],[No. de Control]]=1,Tabla135[[#This Row],[Desplazamiento en la Matriz]]="Impacto"),E1282-(E1282*Tabla135[[#This Row],[Valor del control]]),AND(Tabla135[[#This Row],[No. de Control]]&gt;1,Tabla135[[#This Row],[Desplazamiento en la Matriz]]="Impacto"),AC1281-(AC1281*Tabla135[[#This Row],[Valor del control]]),AND(Tabla135[[#This Row],[No. de Control]]=1,Tabla135[[#This Row],[Desplazamiento en la Matriz]]="Probabilidad"),E1282,AND(Tabla135[[#This Row],[No. de Control]]&gt;1,Tabla135[[#This Row],[Desplazamiento en la Matriz]]="Probabilidad"),AC1281),""),"")</f>
        <v/>
      </c>
      <c r="AD1282" s="310">
        <f>IFERROR(_xlfn.MINIFS(Tabla135[Probabilidad residual],Tabla135[Id Riesgo],Tabla135[[#This Row],[Id Riesgo]]),"")</f>
        <v>0</v>
      </c>
      <c r="AE1282" s="310">
        <f>IFERROR(_xlfn.MINIFS(Tabla135[Impacto residual],Tabla135[Id Riesgo],Tabla135[[#This Row],[Id Riesgo]]),"")</f>
        <v>0</v>
      </c>
      <c r="AF1282" s="310" t="str" cm="1">
        <f t="array" ref="AF12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2" s="310" t="str" cm="1">
        <f t="array" ref="AG12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2" s="213"/>
      <c r="AJ1282" s="801">
        <f>_xlfn.MINIFS(Tabla135[Probabilidad residual],Tabla135[Id Riesgo],Tabla135[[#This Row],[Id Riesgo]])</f>
        <v>0</v>
      </c>
      <c r="AK1282" s="801">
        <f>_xlfn.MINIFS(Tabla135[Impacto residual],Tabla135[Id Riesgo],Tabla135[[#This Row],[Id Riesgo]])</f>
        <v>0</v>
      </c>
      <c r="AL1282" s="801" t="str" cm="1">
        <f t="array" ref="AL1282">IFERROR(_xlfn.IFS(AND(AJ1282&gt;=CONFIGURACIÓN!$BF$6,AJ1282&lt;=CONFIGURACIÓN!$BG$6),CONFIGURACIÓN!$BE$6,AND(AJ1282&gt;=CONFIGURACIÓN!$BF$7,AJ1282&lt;=CONFIGURACIÓN!$BG$7),CONFIGURACIÓN!$BE$7,AND(AJ1282&gt;=CONFIGURACIÓN!$BF$8,AJ1282&lt;=CONFIGURACIÓN!$BG$8),CONFIGURACIÓN!$BE$8,AND(AJ1282&gt;=CONFIGURACIÓN!$BF$9,AJ1282&lt;=CONFIGURACIÓN!$BG$9),CONFIGURACIÓN!$BE$9,AND(AJ1282&gt;=CONFIGURACIÓN!$BF$10,AJ1282&lt;=CONFIGURACIÓN!$BG$10),CONFIGURACIÓN!$BE$10),"")</f>
        <v/>
      </c>
      <c r="AM1282" s="801" t="str" cm="1">
        <f t="array" ref="AM1282">IFERROR(_xlfn.IFS(AND(AK1282&gt;=CONFIGURACIÓN!$BJ$6,AK1282&lt;=CONFIGURACIÓN!$BK$6),CONFIGURACIÓN!$BI$6,AND(AK1282&gt;=CONFIGURACIÓN!$BJ$7,AK1282&lt;=CONFIGURACIÓN!$BK$7),CONFIGURACIÓN!$BI$7,AND(AK1282&gt;=CONFIGURACIÓN!$BJ$8,AK1282&lt;=CONFIGURACIÓN!$BK$8),CONFIGURACIÓN!$BI$8,AND(AK1282&gt;=CONFIGURACIÓN!$BJ$9,AK1282&lt;=CONFIGURACIÓN!$BK$9),CONFIGURACIÓN!$BI$9,AND(AK1282&gt;=CONFIGURACIÓN!$BJ$10,AK1282&lt;=CONFIGURACIÓN!$BK$10),CONFIGURACIÓN!$BI$10),"")</f>
        <v/>
      </c>
      <c r="AN1282" s="213"/>
      <c r="AO1282" s="213"/>
      <c r="AP1282" s="213"/>
      <c r="AQ1282" s="213"/>
      <c r="AR1282" s="213"/>
      <c r="AS1282" s="213"/>
      <c r="AT1282" s="213"/>
      <c r="AU1282" s="213"/>
      <c r="AV1282" s="213"/>
      <c r="AW1282" s="213"/>
      <c r="AX1282" s="213"/>
      <c r="AY1282" s="213"/>
    </row>
    <row r="1283" spans="1:51" ht="14.6" x14ac:dyDescent="0.4">
      <c r="A1283" s="783" t="str">
        <f>Tabla135[[#This Row],[Id Riesgo]]</f>
        <v>RC128</v>
      </c>
      <c r="B1283" s="784" t="str">
        <f>Tabla135[[#This Row],[Riesgo]]</f>
        <v/>
      </c>
      <c r="C1283" s="776" t="b">
        <f>Tabla135[[#This Row],[Identificado en paso 1 y 2?]]</f>
        <v>0</v>
      </c>
      <c r="D1283" s="801" t="str">
        <f>_xlfn.XLOOKUP(Tabla135[[#This Row],[Id Riesgo]],Tabla13[Id Riesgo],Tabla13[Probabilidad],"",1)</f>
        <v/>
      </c>
      <c r="E1283" s="801" t="str">
        <f>IF(C1283=TRUE,_xlfn.XLOOKUP(Tabla135[[#This Row],[Id Riesgo]],Tabla13[Id Riesgo],Tabla13[Porcentaje Impacto],"",1),"")</f>
        <v/>
      </c>
      <c r="F1283" s="290" t="str">
        <f t="shared" ref="F1283:F1291" si="127">F1282</f>
        <v>RC128</v>
      </c>
      <c r="G1283" s="414" t="b">
        <f>_xlfn.XLOOKUP(F1283,Tabla13[Id Riesgo],Tabla13[Registro diligenciado],FALSE,1)</f>
        <v>0</v>
      </c>
      <c r="H1283" s="290" t="str">
        <f>IF(G1283,_xlfn.XLOOKUP(F1283,Tabla6[Id Riesgo],Tabla6[DESCRIPCIÓN DEL RIESGO],FALSE,1),"")</f>
        <v/>
      </c>
      <c r="I1283" s="327" t="str">
        <f>_xlfn.XLOOKUP(Tabla135[[#This Row],[Id Riesgo]],Tabla13[Id Riesgo],Tabla13[Probabilidad])</f>
        <v/>
      </c>
      <c r="J1283" s="327" t="str">
        <f>_xlfn.XLOOKUP(Tabla135[[#This Row],[Id Riesgo]],Tabla13[Id Riesgo],Tabla13[Porcentaje Impacto],"",1)</f>
        <v/>
      </c>
      <c r="K1283" s="311">
        <v>2</v>
      </c>
      <c r="L1283" s="314"/>
      <c r="M1283" s="314"/>
      <c r="N1283" s="314"/>
      <c r="O1283" s="295"/>
      <c r="P1283" s="314"/>
      <c r="Q1283" s="328" t="str">
        <f>_xlfn.TEXTJOIN(" ",TRUE,Tabla135[[#This Row],[Actividad - Acción ¿Qué?
Inicia con verbo]],Tabla135[[#This Row],[Complemento
(Observaciones o desviaciones)]])</f>
        <v/>
      </c>
      <c r="R1283" s="295"/>
      <c r="S1283" s="327" t="str">
        <f>_xlfn.XLOOKUP(Tabla135[[#This Row],[Tipo de control]],Tabla7[Tipo de control],Tabla7[Peso],"",1)</f>
        <v/>
      </c>
      <c r="T1283" s="290" t="str">
        <f>_xlfn.XLOOKUP(Tabla135[[#This Row],[Tipo de control]],Tabla7[Tipo de control],Tabla7[Afectación matriz],"",1)</f>
        <v/>
      </c>
      <c r="U1283" s="295"/>
      <c r="V1283" s="327" t="str">
        <f>_xlfn.XLOOKUP(Tabla135[[#This Row],[Implementación]],Tabla11[Implementación],Tabla11[Peso],"",1)</f>
        <v/>
      </c>
      <c r="W1283" s="295"/>
      <c r="X1283" s="295"/>
      <c r="Y1283" s="295"/>
      <c r="Z1283" s="295"/>
      <c r="AA1283" s="310" t="str">
        <f>IFERROR(Tabla135[[#This Row],[Peso del control]]+Tabla135[[#This Row],[Peso de la implementación]],"")</f>
        <v/>
      </c>
      <c r="AB1283" s="310" t="str" cm="1">
        <f t="array" ref="AB1283">IFERROR(IF(Tabla135[[#This Row],[Registro diligenciado]]=TRUE,_xlfn.IFS(AND(Tabla135[[#This Row],[No. de Control]]=1,Tabla135[[#This Row],[Desplazamiento en la Matriz]]="Probabilidad"),D1283-(D1283*Tabla135[[#This Row],[Valor del control]]),AND(Tabla135[[#This Row],[No. de Control]]&gt;1,Tabla135[[#This Row],[Desplazamiento en la Matriz]]="Probabilidad"),AB1282-(AB1282*Tabla135[[#This Row],[Valor del control]]),AND(Tabla135[[#This Row],[No. de Control]]=1,Tabla135[[#This Row],[Desplazamiento en la Matriz]]="Impacto"),D1283,AND(Tabla135[[#This Row],[No. de Control]]&gt;1,Tabla135[[#This Row],[Desplazamiento en la Matriz]]="Impacto"),AB1282),""),"")</f>
        <v/>
      </c>
      <c r="AC1283" s="310" t="str" cm="1">
        <f t="array" ref="AC1283">IFERROR(IF(Tabla135[[#This Row],[Registro diligenciado]]=TRUE,_xlfn.IFS(AND(Tabla135[[#This Row],[No. de Control]]=1,Tabla135[[#This Row],[Desplazamiento en la Matriz]]="Impacto"),E1283-(E1283*Tabla135[[#This Row],[Valor del control]]),AND(Tabla135[[#This Row],[No. de Control]]&gt;1,Tabla135[[#This Row],[Desplazamiento en la Matriz]]="Impacto"),AC1282-(AC1282*Tabla135[[#This Row],[Valor del control]]),AND(Tabla135[[#This Row],[No. de Control]]=1,Tabla135[[#This Row],[Desplazamiento en la Matriz]]="Probabilidad"),E1283,AND(Tabla135[[#This Row],[No. de Control]]&gt;1,Tabla135[[#This Row],[Desplazamiento en la Matriz]]="Probabilidad"),AC1282),""),"")</f>
        <v/>
      </c>
      <c r="AD1283" s="310">
        <f>IFERROR(_xlfn.MINIFS(Tabla135[Probabilidad residual],Tabla135[Id Riesgo],Tabla135[[#This Row],[Id Riesgo]]),"")</f>
        <v>0</v>
      </c>
      <c r="AE1283" s="310">
        <f>IFERROR(_xlfn.MINIFS(Tabla135[Impacto residual],Tabla135[Id Riesgo],Tabla135[[#This Row],[Id Riesgo]]),"")</f>
        <v>0</v>
      </c>
      <c r="AF1283" s="310" t="str" cm="1">
        <f t="array" ref="AF12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3" s="310" t="str" cm="1">
        <f t="array" ref="AG12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3" s="213"/>
      <c r="AJ1283" s="801">
        <f>_xlfn.MINIFS(Tabla135[Probabilidad residual],Tabla135[Id Riesgo],Tabla135[[#This Row],[Id Riesgo]])</f>
        <v>0</v>
      </c>
      <c r="AK1283" s="801">
        <f>_xlfn.MINIFS(Tabla135[Impacto residual],Tabla135[Id Riesgo],Tabla135[[#This Row],[Id Riesgo]])</f>
        <v>0</v>
      </c>
      <c r="AL1283" s="801"/>
      <c r="AM1283" s="801"/>
      <c r="AN1283" s="213"/>
      <c r="AO1283" s="213"/>
      <c r="AP1283" s="213"/>
      <c r="AQ1283" s="213"/>
      <c r="AR1283" s="213"/>
      <c r="AS1283" s="213"/>
      <c r="AT1283" s="213"/>
      <c r="AU1283" s="213"/>
      <c r="AV1283" s="213"/>
      <c r="AW1283" s="213"/>
      <c r="AX1283" s="213"/>
      <c r="AY1283" s="213"/>
    </row>
    <row r="1284" spans="1:51" ht="14.6" x14ac:dyDescent="0.4">
      <c r="A1284" s="783" t="str">
        <f>Tabla135[[#This Row],[Id Riesgo]]</f>
        <v>RC128</v>
      </c>
      <c r="B1284" s="784" t="str">
        <f>Tabla135[[#This Row],[Riesgo]]</f>
        <v/>
      </c>
      <c r="C1284" s="776" t="b">
        <f>Tabla135[[#This Row],[Identificado en paso 1 y 2?]]</f>
        <v>0</v>
      </c>
      <c r="D1284" s="801" t="str">
        <f>_xlfn.XLOOKUP(Tabla135[[#This Row],[Id Riesgo]],Tabla13[Id Riesgo],Tabla13[Probabilidad],"",1)</f>
        <v/>
      </c>
      <c r="E1284" s="801" t="str">
        <f>IF(C1284=TRUE,_xlfn.XLOOKUP(Tabla135[[#This Row],[Id Riesgo]],Tabla13[Id Riesgo],Tabla13[Porcentaje Impacto],"",1),"")</f>
        <v/>
      </c>
      <c r="F1284" s="290" t="str">
        <f t="shared" si="127"/>
        <v>RC128</v>
      </c>
      <c r="G1284" s="414" t="b">
        <f>_xlfn.XLOOKUP(F1284,Tabla13[Id Riesgo],Tabla13[Registro diligenciado],FALSE,1)</f>
        <v>0</v>
      </c>
      <c r="H1284" s="290" t="str">
        <f>IF(G1284,_xlfn.XLOOKUP(F1284,Tabla6[Id Riesgo],Tabla6[DESCRIPCIÓN DEL RIESGO],FALSE,1),"")</f>
        <v/>
      </c>
      <c r="I1284" s="327" t="str">
        <f>_xlfn.XLOOKUP(Tabla135[[#This Row],[Id Riesgo]],Tabla13[Id Riesgo],Tabla13[Probabilidad])</f>
        <v/>
      </c>
      <c r="J1284" s="327" t="str">
        <f>_xlfn.XLOOKUP(Tabla135[[#This Row],[Id Riesgo]],Tabla13[Id Riesgo],Tabla13[Porcentaje Impacto],"",1)</f>
        <v/>
      </c>
      <c r="K1284" s="311">
        <v>3</v>
      </c>
      <c r="L1284" s="314"/>
      <c r="M1284" s="314"/>
      <c r="N1284" s="314"/>
      <c r="O1284" s="295"/>
      <c r="P1284" s="314"/>
      <c r="Q1284" s="328" t="str">
        <f>_xlfn.TEXTJOIN(" ",TRUE,Tabla135[[#This Row],[Actividad - Acción ¿Qué?
Inicia con verbo]],Tabla135[[#This Row],[Complemento
(Observaciones o desviaciones)]])</f>
        <v/>
      </c>
      <c r="R1284" s="295"/>
      <c r="S1284" s="327" t="str">
        <f>_xlfn.XLOOKUP(Tabla135[[#This Row],[Tipo de control]],Tabla7[Tipo de control],Tabla7[Peso],"",1)</f>
        <v/>
      </c>
      <c r="T1284" s="290" t="str">
        <f>_xlfn.XLOOKUP(Tabla135[[#This Row],[Tipo de control]],Tabla7[Tipo de control],Tabla7[Afectación matriz],"",1)</f>
        <v/>
      </c>
      <c r="U1284" s="295"/>
      <c r="V1284" s="327" t="str">
        <f>_xlfn.XLOOKUP(Tabla135[[#This Row],[Implementación]],Tabla11[Implementación],Tabla11[Peso],"",1)</f>
        <v/>
      </c>
      <c r="W1284" s="295"/>
      <c r="X1284" s="295"/>
      <c r="Y1284" s="295"/>
      <c r="Z1284" s="295"/>
      <c r="AA1284" s="310" t="str">
        <f>IFERROR(Tabla135[[#This Row],[Peso del control]]+Tabla135[[#This Row],[Peso de la implementación]],"")</f>
        <v/>
      </c>
      <c r="AB1284" s="310" t="str" cm="1">
        <f t="array" ref="AB1284">IFERROR(IF(Tabla135[[#This Row],[Registro diligenciado]]=TRUE,_xlfn.IFS(AND(Tabla135[[#This Row],[No. de Control]]=1,Tabla135[[#This Row],[Desplazamiento en la Matriz]]="Probabilidad"),D1284-(D1284*Tabla135[[#This Row],[Valor del control]]),AND(Tabla135[[#This Row],[No. de Control]]&gt;1,Tabla135[[#This Row],[Desplazamiento en la Matriz]]="Probabilidad"),AB1283-(AB1283*Tabla135[[#This Row],[Valor del control]]),AND(Tabla135[[#This Row],[No. de Control]]=1,Tabla135[[#This Row],[Desplazamiento en la Matriz]]="Impacto"),D1284,AND(Tabla135[[#This Row],[No. de Control]]&gt;1,Tabla135[[#This Row],[Desplazamiento en la Matriz]]="Impacto"),AB1283),""),"")</f>
        <v/>
      </c>
      <c r="AC1284" s="310" t="str" cm="1">
        <f t="array" ref="AC1284">IFERROR(IF(Tabla135[[#This Row],[Registro diligenciado]]=TRUE,_xlfn.IFS(AND(Tabla135[[#This Row],[No. de Control]]=1,Tabla135[[#This Row],[Desplazamiento en la Matriz]]="Impacto"),E1284-(E1284*Tabla135[[#This Row],[Valor del control]]),AND(Tabla135[[#This Row],[No. de Control]]&gt;1,Tabla135[[#This Row],[Desplazamiento en la Matriz]]="Impacto"),AC1283-(AC1283*Tabla135[[#This Row],[Valor del control]]),AND(Tabla135[[#This Row],[No. de Control]]=1,Tabla135[[#This Row],[Desplazamiento en la Matriz]]="Probabilidad"),E1284,AND(Tabla135[[#This Row],[No. de Control]]&gt;1,Tabla135[[#This Row],[Desplazamiento en la Matriz]]="Probabilidad"),AC1283),""),"")</f>
        <v/>
      </c>
      <c r="AD1284" s="310">
        <f>IFERROR(_xlfn.MINIFS(Tabla135[Probabilidad residual],Tabla135[Id Riesgo],Tabla135[[#This Row],[Id Riesgo]]),"")</f>
        <v>0</v>
      </c>
      <c r="AE1284" s="310">
        <f>IFERROR(_xlfn.MINIFS(Tabla135[Impacto residual],Tabla135[Id Riesgo],Tabla135[[#This Row],[Id Riesgo]]),"")</f>
        <v>0</v>
      </c>
      <c r="AF1284" s="310" t="str" cm="1">
        <f t="array" ref="AF12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4" s="310" t="str" cm="1">
        <f t="array" ref="AG12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4" s="213"/>
      <c r="AJ1284" s="801">
        <f>_xlfn.MINIFS(Tabla135[Probabilidad residual],Tabla135[Id Riesgo],Tabla135[[#This Row],[Id Riesgo]])</f>
        <v>0</v>
      </c>
      <c r="AK1284" s="801">
        <f>_xlfn.MINIFS(Tabla135[Impacto residual],Tabla135[Id Riesgo],Tabla135[[#This Row],[Id Riesgo]])</f>
        <v>0</v>
      </c>
      <c r="AL1284" s="801"/>
      <c r="AM1284" s="801"/>
      <c r="AN1284" s="213"/>
      <c r="AO1284" s="213"/>
      <c r="AP1284" s="213"/>
      <c r="AQ1284" s="213"/>
      <c r="AR1284" s="213"/>
      <c r="AS1284" s="213"/>
      <c r="AT1284" s="213"/>
      <c r="AU1284" s="213"/>
      <c r="AV1284" s="213"/>
      <c r="AW1284" s="213"/>
      <c r="AX1284" s="213"/>
      <c r="AY1284" s="213"/>
    </row>
    <row r="1285" spans="1:51" ht="14.6" x14ac:dyDescent="0.4">
      <c r="A1285" s="783" t="str">
        <f>Tabla135[[#This Row],[Id Riesgo]]</f>
        <v>RC128</v>
      </c>
      <c r="B1285" s="784" t="str">
        <f>Tabla135[[#This Row],[Riesgo]]</f>
        <v/>
      </c>
      <c r="C1285" s="776" t="b">
        <f>Tabla135[[#This Row],[Identificado en paso 1 y 2?]]</f>
        <v>0</v>
      </c>
      <c r="D1285" s="801" t="str">
        <f>_xlfn.XLOOKUP(Tabla135[[#This Row],[Id Riesgo]],Tabla13[Id Riesgo],Tabla13[Probabilidad],"",1)</f>
        <v/>
      </c>
      <c r="E1285" s="801" t="str">
        <f>IF(C1285=TRUE,_xlfn.XLOOKUP(Tabla135[[#This Row],[Id Riesgo]],Tabla13[Id Riesgo],Tabla13[Porcentaje Impacto],"",1),"")</f>
        <v/>
      </c>
      <c r="F1285" s="290" t="str">
        <f t="shared" si="127"/>
        <v>RC128</v>
      </c>
      <c r="G1285" s="414" t="b">
        <f>_xlfn.XLOOKUP(F1285,Tabla13[Id Riesgo],Tabla13[Registro diligenciado],FALSE,1)</f>
        <v>0</v>
      </c>
      <c r="H1285" s="290" t="str">
        <f>IF(G1285,_xlfn.XLOOKUP(F1285,Tabla6[Id Riesgo],Tabla6[DESCRIPCIÓN DEL RIESGO],FALSE,1),"")</f>
        <v/>
      </c>
      <c r="I1285" s="327" t="str">
        <f>_xlfn.XLOOKUP(Tabla135[[#This Row],[Id Riesgo]],Tabla13[Id Riesgo],Tabla13[Probabilidad])</f>
        <v/>
      </c>
      <c r="J1285" s="327" t="str">
        <f>_xlfn.XLOOKUP(Tabla135[[#This Row],[Id Riesgo]],Tabla13[Id Riesgo],Tabla13[Porcentaje Impacto],"",1)</f>
        <v/>
      </c>
      <c r="K1285" s="311">
        <v>4</v>
      </c>
      <c r="L1285" s="314"/>
      <c r="M1285" s="314"/>
      <c r="N1285" s="314"/>
      <c r="O1285" s="295"/>
      <c r="P1285" s="314"/>
      <c r="Q1285" s="328" t="str">
        <f>_xlfn.TEXTJOIN(" ",TRUE,Tabla135[[#This Row],[Actividad - Acción ¿Qué?
Inicia con verbo]],Tabla135[[#This Row],[Complemento
(Observaciones o desviaciones)]])</f>
        <v/>
      </c>
      <c r="R1285" s="295"/>
      <c r="S1285" s="327" t="str">
        <f>_xlfn.XLOOKUP(Tabla135[[#This Row],[Tipo de control]],Tabla7[Tipo de control],Tabla7[Peso],"",1)</f>
        <v/>
      </c>
      <c r="T1285" s="290" t="str">
        <f>_xlfn.XLOOKUP(Tabla135[[#This Row],[Tipo de control]],Tabla7[Tipo de control],Tabla7[Afectación matriz],"",1)</f>
        <v/>
      </c>
      <c r="U1285" s="295"/>
      <c r="V1285" s="327" t="str">
        <f>_xlfn.XLOOKUP(Tabla135[[#This Row],[Implementación]],Tabla11[Implementación],Tabla11[Peso],"",1)</f>
        <v/>
      </c>
      <c r="W1285" s="295"/>
      <c r="X1285" s="295"/>
      <c r="Y1285" s="295"/>
      <c r="Z1285" s="295"/>
      <c r="AA1285" s="310" t="str">
        <f>IFERROR(Tabla135[[#This Row],[Peso del control]]+Tabla135[[#This Row],[Peso de la implementación]],"")</f>
        <v/>
      </c>
      <c r="AB1285" s="310" t="str" cm="1">
        <f t="array" ref="AB1285">IFERROR(IF(Tabla135[[#This Row],[Registro diligenciado]]=TRUE,_xlfn.IFS(AND(Tabla135[[#This Row],[No. de Control]]=1,Tabla135[[#This Row],[Desplazamiento en la Matriz]]="Probabilidad"),D1285-(D1285*Tabla135[[#This Row],[Valor del control]]),AND(Tabla135[[#This Row],[No. de Control]]&gt;1,Tabla135[[#This Row],[Desplazamiento en la Matriz]]="Probabilidad"),AB1284-(AB1284*Tabla135[[#This Row],[Valor del control]]),AND(Tabla135[[#This Row],[No. de Control]]=1,Tabla135[[#This Row],[Desplazamiento en la Matriz]]="Impacto"),D1285,AND(Tabla135[[#This Row],[No. de Control]]&gt;1,Tabla135[[#This Row],[Desplazamiento en la Matriz]]="Impacto"),AB1284),""),"")</f>
        <v/>
      </c>
      <c r="AC1285" s="310" t="str" cm="1">
        <f t="array" ref="AC1285">IFERROR(IF(Tabla135[[#This Row],[Registro diligenciado]]=TRUE,_xlfn.IFS(AND(Tabla135[[#This Row],[No. de Control]]=1,Tabla135[[#This Row],[Desplazamiento en la Matriz]]="Impacto"),E1285-(E1285*Tabla135[[#This Row],[Valor del control]]),AND(Tabla135[[#This Row],[No. de Control]]&gt;1,Tabla135[[#This Row],[Desplazamiento en la Matriz]]="Impacto"),AC1284-(AC1284*Tabla135[[#This Row],[Valor del control]]),AND(Tabla135[[#This Row],[No. de Control]]=1,Tabla135[[#This Row],[Desplazamiento en la Matriz]]="Probabilidad"),E1285,AND(Tabla135[[#This Row],[No. de Control]]&gt;1,Tabla135[[#This Row],[Desplazamiento en la Matriz]]="Probabilidad"),AC1284),""),"")</f>
        <v/>
      </c>
      <c r="AD1285" s="310">
        <f>IFERROR(_xlfn.MINIFS(Tabla135[Probabilidad residual],Tabla135[Id Riesgo],Tabla135[[#This Row],[Id Riesgo]]),"")</f>
        <v>0</v>
      </c>
      <c r="AE1285" s="310">
        <f>IFERROR(_xlfn.MINIFS(Tabla135[Impacto residual],Tabla135[Id Riesgo],Tabla135[[#This Row],[Id Riesgo]]),"")</f>
        <v>0</v>
      </c>
      <c r="AF1285" s="310" t="str" cm="1">
        <f t="array" ref="AF12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5" s="310" t="str" cm="1">
        <f t="array" ref="AG12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5" s="213"/>
      <c r="AJ1285" s="801">
        <f>_xlfn.MINIFS(Tabla135[Probabilidad residual],Tabla135[Id Riesgo],Tabla135[[#This Row],[Id Riesgo]])</f>
        <v>0</v>
      </c>
      <c r="AK1285" s="801">
        <f>_xlfn.MINIFS(Tabla135[Impacto residual],Tabla135[Id Riesgo],Tabla135[[#This Row],[Id Riesgo]])</f>
        <v>0</v>
      </c>
      <c r="AL1285" s="801"/>
      <c r="AM1285" s="801"/>
      <c r="AN1285" s="213"/>
      <c r="AO1285" s="213"/>
      <c r="AP1285" s="213"/>
      <c r="AQ1285" s="213"/>
      <c r="AR1285" s="213"/>
      <c r="AS1285" s="213"/>
      <c r="AT1285" s="213"/>
      <c r="AU1285" s="213"/>
      <c r="AV1285" s="213"/>
      <c r="AW1285" s="213"/>
      <c r="AX1285" s="213"/>
      <c r="AY1285" s="213"/>
    </row>
    <row r="1286" spans="1:51" ht="14.6" x14ac:dyDescent="0.4">
      <c r="A1286" s="783" t="str">
        <f>Tabla135[[#This Row],[Id Riesgo]]</f>
        <v>RC128</v>
      </c>
      <c r="B1286" s="784" t="str">
        <f>Tabla135[[#This Row],[Riesgo]]</f>
        <v/>
      </c>
      <c r="C1286" s="776" t="b">
        <f>Tabla135[[#This Row],[Identificado en paso 1 y 2?]]</f>
        <v>0</v>
      </c>
      <c r="D1286" s="801" t="str">
        <f>_xlfn.XLOOKUP(Tabla135[[#This Row],[Id Riesgo]],Tabla13[Id Riesgo],Tabla13[Probabilidad],"",1)</f>
        <v/>
      </c>
      <c r="E1286" s="801" t="str">
        <f>IF(C1286=TRUE,_xlfn.XLOOKUP(Tabla135[[#This Row],[Id Riesgo]],Tabla13[Id Riesgo],Tabla13[Porcentaje Impacto],"",1),"")</f>
        <v/>
      </c>
      <c r="F1286" s="290" t="str">
        <f t="shared" si="127"/>
        <v>RC128</v>
      </c>
      <c r="G1286" s="414" t="b">
        <f>_xlfn.XLOOKUP(F1286,Tabla13[Id Riesgo],Tabla13[Registro diligenciado],FALSE,1)</f>
        <v>0</v>
      </c>
      <c r="H1286" s="290" t="str">
        <f>IF(G1286,_xlfn.XLOOKUP(F1286,Tabla6[Id Riesgo],Tabla6[DESCRIPCIÓN DEL RIESGO],FALSE,1),"")</f>
        <v/>
      </c>
      <c r="I1286" s="327" t="str">
        <f>_xlfn.XLOOKUP(Tabla135[[#This Row],[Id Riesgo]],Tabla13[Id Riesgo],Tabla13[Probabilidad])</f>
        <v/>
      </c>
      <c r="J1286" s="327" t="str">
        <f>_xlfn.XLOOKUP(Tabla135[[#This Row],[Id Riesgo]],Tabla13[Id Riesgo],Tabla13[Porcentaje Impacto],"",1)</f>
        <v/>
      </c>
      <c r="K1286" s="311">
        <v>5</v>
      </c>
      <c r="L1286" s="314"/>
      <c r="M1286" s="314"/>
      <c r="N1286" s="314"/>
      <c r="O1286" s="295"/>
      <c r="P1286" s="314"/>
      <c r="Q1286" s="328" t="str">
        <f>_xlfn.TEXTJOIN(" ",TRUE,Tabla135[[#This Row],[Actividad - Acción ¿Qué?
Inicia con verbo]],Tabla135[[#This Row],[Complemento
(Observaciones o desviaciones)]])</f>
        <v/>
      </c>
      <c r="R1286" s="295"/>
      <c r="S1286" s="327" t="str">
        <f>_xlfn.XLOOKUP(Tabla135[[#This Row],[Tipo de control]],Tabla7[Tipo de control],Tabla7[Peso],"",1)</f>
        <v/>
      </c>
      <c r="T1286" s="290" t="str">
        <f>_xlfn.XLOOKUP(Tabla135[[#This Row],[Tipo de control]],Tabla7[Tipo de control],Tabla7[Afectación matriz],"",1)</f>
        <v/>
      </c>
      <c r="U1286" s="295"/>
      <c r="V1286" s="327" t="str">
        <f>_xlfn.XLOOKUP(Tabla135[[#This Row],[Implementación]],Tabla11[Implementación],Tabla11[Peso],"",1)</f>
        <v/>
      </c>
      <c r="W1286" s="295"/>
      <c r="X1286" s="295"/>
      <c r="Y1286" s="295"/>
      <c r="Z1286" s="295"/>
      <c r="AA1286" s="310" t="str">
        <f>IFERROR(Tabla135[[#This Row],[Peso del control]]+Tabla135[[#This Row],[Peso de la implementación]],"")</f>
        <v/>
      </c>
      <c r="AB1286" s="310" t="str" cm="1">
        <f t="array" ref="AB1286">IFERROR(IF(Tabla135[[#This Row],[Registro diligenciado]]=TRUE,_xlfn.IFS(AND(Tabla135[[#This Row],[No. de Control]]=1,Tabla135[[#This Row],[Desplazamiento en la Matriz]]="Probabilidad"),D1286-(D1286*Tabla135[[#This Row],[Valor del control]]),AND(Tabla135[[#This Row],[No. de Control]]&gt;1,Tabla135[[#This Row],[Desplazamiento en la Matriz]]="Probabilidad"),AB1285-(AB1285*Tabla135[[#This Row],[Valor del control]]),AND(Tabla135[[#This Row],[No. de Control]]=1,Tabla135[[#This Row],[Desplazamiento en la Matriz]]="Impacto"),D1286,AND(Tabla135[[#This Row],[No. de Control]]&gt;1,Tabla135[[#This Row],[Desplazamiento en la Matriz]]="Impacto"),AB1285),""),"")</f>
        <v/>
      </c>
      <c r="AC1286" s="310" t="str" cm="1">
        <f t="array" ref="AC1286">IFERROR(IF(Tabla135[[#This Row],[Registro diligenciado]]=TRUE,_xlfn.IFS(AND(Tabla135[[#This Row],[No. de Control]]=1,Tabla135[[#This Row],[Desplazamiento en la Matriz]]="Impacto"),E1286-(E1286*Tabla135[[#This Row],[Valor del control]]),AND(Tabla135[[#This Row],[No. de Control]]&gt;1,Tabla135[[#This Row],[Desplazamiento en la Matriz]]="Impacto"),AC1285-(AC1285*Tabla135[[#This Row],[Valor del control]]),AND(Tabla135[[#This Row],[No. de Control]]=1,Tabla135[[#This Row],[Desplazamiento en la Matriz]]="Probabilidad"),E1286,AND(Tabla135[[#This Row],[No. de Control]]&gt;1,Tabla135[[#This Row],[Desplazamiento en la Matriz]]="Probabilidad"),AC1285),""),"")</f>
        <v/>
      </c>
      <c r="AD1286" s="310">
        <f>IFERROR(_xlfn.MINIFS(Tabla135[Probabilidad residual],Tabla135[Id Riesgo],Tabla135[[#This Row],[Id Riesgo]]),"")</f>
        <v>0</v>
      </c>
      <c r="AE1286" s="310">
        <f>IFERROR(_xlfn.MINIFS(Tabla135[Impacto residual],Tabla135[Id Riesgo],Tabla135[[#This Row],[Id Riesgo]]),"")</f>
        <v>0</v>
      </c>
      <c r="AF1286" s="310" t="str" cm="1">
        <f t="array" ref="AF12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6" s="310" t="str" cm="1">
        <f t="array" ref="AG12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6" s="213"/>
      <c r="AJ1286" s="801">
        <f>_xlfn.MINIFS(Tabla135[Probabilidad residual],Tabla135[Id Riesgo],Tabla135[[#This Row],[Id Riesgo]])</f>
        <v>0</v>
      </c>
      <c r="AK1286" s="801">
        <f>_xlfn.MINIFS(Tabla135[Impacto residual],Tabla135[Id Riesgo],Tabla135[[#This Row],[Id Riesgo]])</f>
        <v>0</v>
      </c>
      <c r="AL1286" s="801"/>
      <c r="AM1286" s="801"/>
      <c r="AN1286" s="213"/>
      <c r="AO1286" s="213"/>
      <c r="AP1286" s="213"/>
      <c r="AQ1286" s="213"/>
      <c r="AR1286" s="213"/>
      <c r="AS1286" s="213"/>
      <c r="AT1286" s="213"/>
      <c r="AU1286" s="213"/>
      <c r="AV1286" s="213"/>
      <c r="AW1286" s="213"/>
      <c r="AX1286" s="213"/>
      <c r="AY1286" s="213"/>
    </row>
    <row r="1287" spans="1:51" ht="14.6" x14ac:dyDescent="0.4">
      <c r="A1287" s="783" t="str">
        <f>Tabla135[[#This Row],[Id Riesgo]]</f>
        <v>RC128</v>
      </c>
      <c r="B1287" s="784" t="str">
        <f>Tabla135[[#This Row],[Riesgo]]</f>
        <v/>
      </c>
      <c r="C1287" s="776" t="b">
        <f>Tabla135[[#This Row],[Identificado en paso 1 y 2?]]</f>
        <v>0</v>
      </c>
      <c r="D1287" s="801" t="str">
        <f>_xlfn.XLOOKUP(Tabla135[[#This Row],[Id Riesgo]],Tabla13[Id Riesgo],Tabla13[Probabilidad],"",1)</f>
        <v/>
      </c>
      <c r="E1287" s="801" t="str">
        <f>IF(C1287=TRUE,_xlfn.XLOOKUP(Tabla135[[#This Row],[Id Riesgo]],Tabla13[Id Riesgo],Tabla13[Porcentaje Impacto],"",1),"")</f>
        <v/>
      </c>
      <c r="F1287" s="290" t="str">
        <f t="shared" si="127"/>
        <v>RC128</v>
      </c>
      <c r="G1287" s="414" t="b">
        <f>_xlfn.XLOOKUP(F1287,Tabla13[Id Riesgo],Tabla13[Registro diligenciado],FALSE,1)</f>
        <v>0</v>
      </c>
      <c r="H1287" s="290" t="str">
        <f>IF(G1287,_xlfn.XLOOKUP(F1287,Tabla6[Id Riesgo],Tabla6[DESCRIPCIÓN DEL RIESGO],FALSE,1),"")</f>
        <v/>
      </c>
      <c r="I1287" s="327" t="str">
        <f>_xlfn.XLOOKUP(Tabla135[[#This Row],[Id Riesgo]],Tabla13[Id Riesgo],Tabla13[Probabilidad])</f>
        <v/>
      </c>
      <c r="J1287" s="327" t="str">
        <f>_xlfn.XLOOKUP(Tabla135[[#This Row],[Id Riesgo]],Tabla13[Id Riesgo],Tabla13[Porcentaje Impacto],"",1)</f>
        <v/>
      </c>
      <c r="K1287" s="311">
        <v>6</v>
      </c>
      <c r="L1287" s="314"/>
      <c r="M1287" s="314"/>
      <c r="N1287" s="314"/>
      <c r="O1287" s="295"/>
      <c r="P1287" s="314"/>
      <c r="Q1287" s="328" t="str">
        <f>_xlfn.TEXTJOIN(" ",TRUE,Tabla135[[#This Row],[Actividad - Acción ¿Qué?
Inicia con verbo]],Tabla135[[#This Row],[Complemento
(Observaciones o desviaciones)]])</f>
        <v/>
      </c>
      <c r="R1287" s="295"/>
      <c r="S1287" s="327" t="str">
        <f>_xlfn.XLOOKUP(Tabla135[[#This Row],[Tipo de control]],Tabla7[Tipo de control],Tabla7[Peso],"",1)</f>
        <v/>
      </c>
      <c r="T1287" s="290" t="str">
        <f>_xlfn.XLOOKUP(Tabla135[[#This Row],[Tipo de control]],Tabla7[Tipo de control],Tabla7[Afectación matriz],"",1)</f>
        <v/>
      </c>
      <c r="U1287" s="295"/>
      <c r="V1287" s="327" t="str">
        <f>_xlfn.XLOOKUP(Tabla135[[#This Row],[Implementación]],Tabla11[Implementación],Tabla11[Peso],"",1)</f>
        <v/>
      </c>
      <c r="W1287" s="295"/>
      <c r="X1287" s="295"/>
      <c r="Y1287" s="295"/>
      <c r="Z1287" s="295"/>
      <c r="AA1287" s="310" t="str">
        <f>IFERROR(Tabla135[[#This Row],[Peso del control]]+Tabla135[[#This Row],[Peso de la implementación]],"")</f>
        <v/>
      </c>
      <c r="AB1287" s="310" t="str" cm="1">
        <f t="array" ref="AB1287">IFERROR(IF(Tabla135[[#This Row],[Registro diligenciado]]=TRUE,_xlfn.IFS(AND(Tabla135[[#This Row],[No. de Control]]=1,Tabla135[[#This Row],[Desplazamiento en la Matriz]]="Probabilidad"),D1287-(D1287*Tabla135[[#This Row],[Valor del control]]),AND(Tabla135[[#This Row],[No. de Control]]&gt;1,Tabla135[[#This Row],[Desplazamiento en la Matriz]]="Probabilidad"),AB1286-(AB1286*Tabla135[[#This Row],[Valor del control]]),AND(Tabla135[[#This Row],[No. de Control]]=1,Tabla135[[#This Row],[Desplazamiento en la Matriz]]="Impacto"),D1287,AND(Tabla135[[#This Row],[No. de Control]]&gt;1,Tabla135[[#This Row],[Desplazamiento en la Matriz]]="Impacto"),AB1286),""),"")</f>
        <v/>
      </c>
      <c r="AC1287" s="310" t="str" cm="1">
        <f t="array" ref="AC1287">IFERROR(IF(Tabla135[[#This Row],[Registro diligenciado]]=TRUE,_xlfn.IFS(AND(Tabla135[[#This Row],[No. de Control]]=1,Tabla135[[#This Row],[Desplazamiento en la Matriz]]="Impacto"),E1287-(E1287*Tabla135[[#This Row],[Valor del control]]),AND(Tabla135[[#This Row],[No. de Control]]&gt;1,Tabla135[[#This Row],[Desplazamiento en la Matriz]]="Impacto"),AC1286-(AC1286*Tabla135[[#This Row],[Valor del control]]),AND(Tabla135[[#This Row],[No. de Control]]=1,Tabla135[[#This Row],[Desplazamiento en la Matriz]]="Probabilidad"),E1287,AND(Tabla135[[#This Row],[No. de Control]]&gt;1,Tabla135[[#This Row],[Desplazamiento en la Matriz]]="Probabilidad"),AC1286),""),"")</f>
        <v/>
      </c>
      <c r="AD1287" s="310">
        <f>IFERROR(_xlfn.MINIFS(Tabla135[Probabilidad residual],Tabla135[Id Riesgo],Tabla135[[#This Row],[Id Riesgo]]),"")</f>
        <v>0</v>
      </c>
      <c r="AE1287" s="310">
        <f>IFERROR(_xlfn.MINIFS(Tabla135[Impacto residual],Tabla135[Id Riesgo],Tabla135[[#This Row],[Id Riesgo]]),"")</f>
        <v>0</v>
      </c>
      <c r="AF1287" s="310" t="str" cm="1">
        <f t="array" ref="AF12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7" s="310" t="str" cm="1">
        <f t="array" ref="AG12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7" s="213"/>
      <c r="AJ1287" s="801">
        <f>_xlfn.MINIFS(Tabla135[Probabilidad residual],Tabla135[Id Riesgo],Tabla135[[#This Row],[Id Riesgo]])</f>
        <v>0</v>
      </c>
      <c r="AK1287" s="801">
        <f>_xlfn.MINIFS(Tabla135[Impacto residual],Tabla135[Id Riesgo],Tabla135[[#This Row],[Id Riesgo]])</f>
        <v>0</v>
      </c>
      <c r="AL1287" s="801"/>
      <c r="AM1287" s="801"/>
      <c r="AN1287" s="213"/>
      <c r="AO1287" s="213"/>
      <c r="AP1287" s="213"/>
      <c r="AQ1287" s="213"/>
      <c r="AR1287" s="213"/>
      <c r="AS1287" s="213"/>
      <c r="AT1287" s="213"/>
      <c r="AU1287" s="213"/>
      <c r="AV1287" s="213"/>
      <c r="AW1287" s="213"/>
      <c r="AX1287" s="213"/>
      <c r="AY1287" s="213"/>
    </row>
    <row r="1288" spans="1:51" ht="14.6" x14ac:dyDescent="0.4">
      <c r="A1288" s="783" t="str">
        <f>Tabla135[[#This Row],[Id Riesgo]]</f>
        <v>RC128</v>
      </c>
      <c r="B1288" s="784" t="str">
        <f>Tabla135[[#This Row],[Riesgo]]</f>
        <v/>
      </c>
      <c r="C1288" s="776" t="b">
        <f>Tabla135[[#This Row],[Identificado en paso 1 y 2?]]</f>
        <v>0</v>
      </c>
      <c r="D1288" s="801" t="str">
        <f>_xlfn.XLOOKUP(Tabla135[[#This Row],[Id Riesgo]],Tabla13[Id Riesgo],Tabla13[Probabilidad],"",1)</f>
        <v/>
      </c>
      <c r="E1288" s="801" t="str">
        <f>IF(C1288=TRUE,_xlfn.XLOOKUP(Tabla135[[#This Row],[Id Riesgo]],Tabla13[Id Riesgo],Tabla13[Porcentaje Impacto],"",1),"")</f>
        <v/>
      </c>
      <c r="F1288" s="290" t="str">
        <f t="shared" si="127"/>
        <v>RC128</v>
      </c>
      <c r="G1288" s="414" t="b">
        <f>_xlfn.XLOOKUP(F1288,Tabla13[Id Riesgo],Tabla13[Registro diligenciado],FALSE,1)</f>
        <v>0</v>
      </c>
      <c r="H1288" s="290" t="str">
        <f>IF(G1288,_xlfn.XLOOKUP(F1288,Tabla6[Id Riesgo],Tabla6[DESCRIPCIÓN DEL RIESGO],FALSE,1),"")</f>
        <v/>
      </c>
      <c r="I1288" s="327" t="str">
        <f>_xlfn.XLOOKUP(Tabla135[[#This Row],[Id Riesgo]],Tabla13[Id Riesgo],Tabla13[Probabilidad])</f>
        <v/>
      </c>
      <c r="J1288" s="327" t="str">
        <f>_xlfn.XLOOKUP(Tabla135[[#This Row],[Id Riesgo]],Tabla13[Id Riesgo],Tabla13[Porcentaje Impacto],"",1)</f>
        <v/>
      </c>
      <c r="K1288" s="311">
        <v>7</v>
      </c>
      <c r="L1288" s="314"/>
      <c r="M1288" s="314"/>
      <c r="N1288" s="314"/>
      <c r="O1288" s="295"/>
      <c r="P1288" s="314"/>
      <c r="Q1288" s="328" t="str">
        <f>_xlfn.TEXTJOIN(" ",TRUE,Tabla135[[#This Row],[Actividad - Acción ¿Qué?
Inicia con verbo]],Tabla135[[#This Row],[Complemento
(Observaciones o desviaciones)]])</f>
        <v/>
      </c>
      <c r="R1288" s="295"/>
      <c r="S1288" s="327" t="str">
        <f>_xlfn.XLOOKUP(Tabla135[[#This Row],[Tipo de control]],Tabla7[Tipo de control],Tabla7[Peso],"",1)</f>
        <v/>
      </c>
      <c r="T1288" s="290" t="str">
        <f>_xlfn.XLOOKUP(Tabla135[[#This Row],[Tipo de control]],Tabla7[Tipo de control],Tabla7[Afectación matriz],"",1)</f>
        <v/>
      </c>
      <c r="U1288" s="295"/>
      <c r="V1288" s="327" t="str">
        <f>_xlfn.XLOOKUP(Tabla135[[#This Row],[Implementación]],Tabla11[Implementación],Tabla11[Peso],"",1)</f>
        <v/>
      </c>
      <c r="W1288" s="295"/>
      <c r="X1288" s="295"/>
      <c r="Y1288" s="295"/>
      <c r="Z1288" s="295"/>
      <c r="AA1288" s="310" t="str">
        <f>IFERROR(Tabla135[[#This Row],[Peso del control]]+Tabla135[[#This Row],[Peso de la implementación]],"")</f>
        <v/>
      </c>
      <c r="AB1288" s="310" t="str" cm="1">
        <f t="array" ref="AB1288">IFERROR(IF(Tabla135[[#This Row],[Registro diligenciado]]=TRUE,_xlfn.IFS(AND(Tabla135[[#This Row],[No. de Control]]=1,Tabla135[[#This Row],[Desplazamiento en la Matriz]]="Probabilidad"),D1288-(D1288*Tabla135[[#This Row],[Valor del control]]),AND(Tabla135[[#This Row],[No. de Control]]&gt;1,Tabla135[[#This Row],[Desplazamiento en la Matriz]]="Probabilidad"),AB1287-(AB1287*Tabla135[[#This Row],[Valor del control]]),AND(Tabla135[[#This Row],[No. de Control]]=1,Tabla135[[#This Row],[Desplazamiento en la Matriz]]="Impacto"),D1288,AND(Tabla135[[#This Row],[No. de Control]]&gt;1,Tabla135[[#This Row],[Desplazamiento en la Matriz]]="Impacto"),AB1287),""),"")</f>
        <v/>
      </c>
      <c r="AC1288" s="310" t="str" cm="1">
        <f t="array" ref="AC1288">IFERROR(IF(Tabla135[[#This Row],[Registro diligenciado]]=TRUE,_xlfn.IFS(AND(Tabla135[[#This Row],[No. de Control]]=1,Tabla135[[#This Row],[Desplazamiento en la Matriz]]="Impacto"),E1288-(E1288*Tabla135[[#This Row],[Valor del control]]),AND(Tabla135[[#This Row],[No. de Control]]&gt;1,Tabla135[[#This Row],[Desplazamiento en la Matriz]]="Impacto"),AC1287-(AC1287*Tabla135[[#This Row],[Valor del control]]),AND(Tabla135[[#This Row],[No. de Control]]=1,Tabla135[[#This Row],[Desplazamiento en la Matriz]]="Probabilidad"),E1288,AND(Tabla135[[#This Row],[No. de Control]]&gt;1,Tabla135[[#This Row],[Desplazamiento en la Matriz]]="Probabilidad"),AC1287),""),"")</f>
        <v/>
      </c>
      <c r="AD1288" s="310">
        <f>IFERROR(_xlfn.MINIFS(Tabla135[Probabilidad residual],Tabla135[Id Riesgo],Tabla135[[#This Row],[Id Riesgo]]),"")</f>
        <v>0</v>
      </c>
      <c r="AE1288" s="310">
        <f>IFERROR(_xlfn.MINIFS(Tabla135[Impacto residual],Tabla135[Id Riesgo],Tabla135[[#This Row],[Id Riesgo]]),"")</f>
        <v>0</v>
      </c>
      <c r="AF1288" s="310" t="str" cm="1">
        <f t="array" ref="AF12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8" s="310" t="str" cm="1">
        <f t="array" ref="AG12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8" s="213"/>
      <c r="AJ1288" s="801">
        <f>_xlfn.MINIFS(Tabla135[Probabilidad residual],Tabla135[Id Riesgo],Tabla135[[#This Row],[Id Riesgo]])</f>
        <v>0</v>
      </c>
      <c r="AK1288" s="801">
        <f>_xlfn.MINIFS(Tabla135[Impacto residual],Tabla135[Id Riesgo],Tabla135[[#This Row],[Id Riesgo]])</f>
        <v>0</v>
      </c>
      <c r="AL1288" s="801"/>
      <c r="AM1288" s="801"/>
      <c r="AN1288" s="213"/>
      <c r="AO1288" s="213"/>
      <c r="AP1288" s="213"/>
      <c r="AQ1288" s="213"/>
      <c r="AR1288" s="213"/>
      <c r="AS1288" s="213"/>
      <c r="AT1288" s="213"/>
      <c r="AU1288" s="213"/>
      <c r="AV1288" s="213"/>
      <c r="AW1288" s="213"/>
      <c r="AX1288" s="213"/>
      <c r="AY1288" s="213"/>
    </row>
    <row r="1289" spans="1:51" ht="14.6" x14ac:dyDescent="0.4">
      <c r="A1289" s="783" t="str">
        <f>Tabla135[[#This Row],[Id Riesgo]]</f>
        <v>RC128</v>
      </c>
      <c r="B1289" s="784" t="str">
        <f>Tabla135[[#This Row],[Riesgo]]</f>
        <v/>
      </c>
      <c r="C1289" s="776" t="b">
        <f>Tabla135[[#This Row],[Identificado en paso 1 y 2?]]</f>
        <v>0</v>
      </c>
      <c r="D1289" s="801" t="str">
        <f>_xlfn.XLOOKUP(Tabla135[[#This Row],[Id Riesgo]],Tabla13[Id Riesgo],Tabla13[Probabilidad],"",1)</f>
        <v/>
      </c>
      <c r="E1289" s="801" t="str">
        <f>IF(C1289=TRUE,_xlfn.XLOOKUP(Tabla135[[#This Row],[Id Riesgo]],Tabla13[Id Riesgo],Tabla13[Porcentaje Impacto],"",1),"")</f>
        <v/>
      </c>
      <c r="F1289" s="290" t="str">
        <f t="shared" si="127"/>
        <v>RC128</v>
      </c>
      <c r="G1289" s="414" t="b">
        <f>_xlfn.XLOOKUP(F1289,Tabla13[Id Riesgo],Tabla13[Registro diligenciado],FALSE,1)</f>
        <v>0</v>
      </c>
      <c r="H1289" s="290" t="str">
        <f>IF(G1289,_xlfn.XLOOKUP(F1289,Tabla6[Id Riesgo],Tabla6[DESCRIPCIÓN DEL RIESGO],FALSE,1),"")</f>
        <v/>
      </c>
      <c r="I1289" s="327" t="str">
        <f>_xlfn.XLOOKUP(Tabla135[[#This Row],[Id Riesgo]],Tabla13[Id Riesgo],Tabla13[Probabilidad])</f>
        <v/>
      </c>
      <c r="J1289" s="327" t="str">
        <f>_xlfn.XLOOKUP(Tabla135[[#This Row],[Id Riesgo]],Tabla13[Id Riesgo],Tabla13[Porcentaje Impacto],"",1)</f>
        <v/>
      </c>
      <c r="K1289" s="311">
        <v>8</v>
      </c>
      <c r="L1289" s="314"/>
      <c r="M1289" s="314"/>
      <c r="N1289" s="314"/>
      <c r="O1289" s="295"/>
      <c r="P1289" s="314"/>
      <c r="Q1289" s="328" t="str">
        <f>_xlfn.TEXTJOIN(" ",TRUE,Tabla135[[#This Row],[Actividad - Acción ¿Qué?
Inicia con verbo]],Tabla135[[#This Row],[Complemento
(Observaciones o desviaciones)]])</f>
        <v/>
      </c>
      <c r="R1289" s="295"/>
      <c r="S1289" s="327" t="str">
        <f>_xlfn.XLOOKUP(Tabla135[[#This Row],[Tipo de control]],Tabla7[Tipo de control],Tabla7[Peso],"",1)</f>
        <v/>
      </c>
      <c r="T1289" s="290" t="str">
        <f>_xlfn.XLOOKUP(Tabla135[[#This Row],[Tipo de control]],Tabla7[Tipo de control],Tabla7[Afectación matriz],"",1)</f>
        <v/>
      </c>
      <c r="U1289" s="295"/>
      <c r="V1289" s="327" t="str">
        <f>_xlfn.XLOOKUP(Tabla135[[#This Row],[Implementación]],Tabla11[Implementación],Tabla11[Peso],"",1)</f>
        <v/>
      </c>
      <c r="W1289" s="295"/>
      <c r="X1289" s="295"/>
      <c r="Y1289" s="295"/>
      <c r="Z1289" s="295"/>
      <c r="AA1289" s="310" t="str">
        <f>IFERROR(Tabla135[[#This Row],[Peso del control]]+Tabla135[[#This Row],[Peso de la implementación]],"")</f>
        <v/>
      </c>
      <c r="AB1289" s="310" t="str" cm="1">
        <f t="array" ref="AB1289">IFERROR(IF(Tabla135[[#This Row],[Registro diligenciado]]=TRUE,_xlfn.IFS(AND(Tabla135[[#This Row],[No. de Control]]=1,Tabla135[[#This Row],[Desplazamiento en la Matriz]]="Probabilidad"),D1289-(D1289*Tabla135[[#This Row],[Valor del control]]),AND(Tabla135[[#This Row],[No. de Control]]&gt;1,Tabla135[[#This Row],[Desplazamiento en la Matriz]]="Probabilidad"),AB1288-(AB1288*Tabla135[[#This Row],[Valor del control]]),AND(Tabla135[[#This Row],[No. de Control]]=1,Tabla135[[#This Row],[Desplazamiento en la Matriz]]="Impacto"),D1289,AND(Tabla135[[#This Row],[No. de Control]]&gt;1,Tabla135[[#This Row],[Desplazamiento en la Matriz]]="Impacto"),AB1288),""),"")</f>
        <v/>
      </c>
      <c r="AC1289" s="310" t="str" cm="1">
        <f t="array" ref="AC1289">IFERROR(IF(Tabla135[[#This Row],[Registro diligenciado]]=TRUE,_xlfn.IFS(AND(Tabla135[[#This Row],[No. de Control]]=1,Tabla135[[#This Row],[Desplazamiento en la Matriz]]="Impacto"),E1289-(E1289*Tabla135[[#This Row],[Valor del control]]),AND(Tabla135[[#This Row],[No. de Control]]&gt;1,Tabla135[[#This Row],[Desplazamiento en la Matriz]]="Impacto"),AC1288-(AC1288*Tabla135[[#This Row],[Valor del control]]),AND(Tabla135[[#This Row],[No. de Control]]=1,Tabla135[[#This Row],[Desplazamiento en la Matriz]]="Probabilidad"),E1289,AND(Tabla135[[#This Row],[No. de Control]]&gt;1,Tabla135[[#This Row],[Desplazamiento en la Matriz]]="Probabilidad"),AC1288),""),"")</f>
        <v/>
      </c>
      <c r="AD1289" s="310">
        <f>IFERROR(_xlfn.MINIFS(Tabla135[Probabilidad residual],Tabla135[Id Riesgo],Tabla135[[#This Row],[Id Riesgo]]),"")</f>
        <v>0</v>
      </c>
      <c r="AE1289" s="310">
        <f>IFERROR(_xlfn.MINIFS(Tabla135[Impacto residual],Tabla135[Id Riesgo],Tabla135[[#This Row],[Id Riesgo]]),"")</f>
        <v>0</v>
      </c>
      <c r="AF1289" s="310" t="str" cm="1">
        <f t="array" ref="AF12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89" s="310" t="str" cm="1">
        <f t="array" ref="AG12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89" s="213"/>
      <c r="AJ1289" s="801">
        <f>_xlfn.MINIFS(Tabla135[Probabilidad residual],Tabla135[Id Riesgo],Tabla135[[#This Row],[Id Riesgo]])</f>
        <v>0</v>
      </c>
      <c r="AK1289" s="801">
        <f>_xlfn.MINIFS(Tabla135[Impacto residual],Tabla135[Id Riesgo],Tabla135[[#This Row],[Id Riesgo]])</f>
        <v>0</v>
      </c>
      <c r="AL1289" s="801"/>
      <c r="AM1289" s="801"/>
      <c r="AN1289" s="213"/>
      <c r="AO1289" s="213"/>
      <c r="AP1289" s="213"/>
      <c r="AQ1289" s="213"/>
      <c r="AR1289" s="213"/>
      <c r="AS1289" s="213"/>
      <c r="AT1289" s="213"/>
      <c r="AU1289" s="213"/>
      <c r="AV1289" s="213"/>
      <c r="AW1289" s="213"/>
      <c r="AX1289" s="213"/>
      <c r="AY1289" s="213"/>
    </row>
    <row r="1290" spans="1:51" ht="14.6" x14ac:dyDescent="0.4">
      <c r="A1290" s="783" t="str">
        <f>Tabla135[[#This Row],[Id Riesgo]]</f>
        <v>RC128</v>
      </c>
      <c r="B1290" s="784" t="str">
        <f>Tabla135[[#This Row],[Riesgo]]</f>
        <v/>
      </c>
      <c r="C1290" s="776" t="b">
        <f>Tabla135[[#This Row],[Identificado en paso 1 y 2?]]</f>
        <v>0</v>
      </c>
      <c r="D1290" s="801" t="str">
        <f>_xlfn.XLOOKUP(Tabla135[[#This Row],[Id Riesgo]],Tabla13[Id Riesgo],Tabla13[Probabilidad],"",1)</f>
        <v/>
      </c>
      <c r="E1290" s="801" t="str">
        <f>IF(C1290=TRUE,_xlfn.XLOOKUP(Tabla135[[#This Row],[Id Riesgo]],Tabla13[Id Riesgo],Tabla13[Porcentaje Impacto],"",1),"")</f>
        <v/>
      </c>
      <c r="F1290" s="290" t="str">
        <f t="shared" si="127"/>
        <v>RC128</v>
      </c>
      <c r="G1290" s="414" t="b">
        <f>_xlfn.XLOOKUP(F1290,Tabla13[Id Riesgo],Tabla13[Registro diligenciado],FALSE,1)</f>
        <v>0</v>
      </c>
      <c r="H1290" s="290" t="str">
        <f>IF(G1290,_xlfn.XLOOKUP(F1290,Tabla6[Id Riesgo],Tabla6[DESCRIPCIÓN DEL RIESGO],FALSE,1),"")</f>
        <v/>
      </c>
      <c r="I1290" s="327" t="str">
        <f>_xlfn.XLOOKUP(Tabla135[[#This Row],[Id Riesgo]],Tabla13[Id Riesgo],Tabla13[Probabilidad])</f>
        <v/>
      </c>
      <c r="J1290" s="327" t="str">
        <f>_xlfn.XLOOKUP(Tabla135[[#This Row],[Id Riesgo]],Tabla13[Id Riesgo],Tabla13[Porcentaje Impacto],"",1)</f>
        <v/>
      </c>
      <c r="K1290" s="311">
        <v>9</v>
      </c>
      <c r="L1290" s="314"/>
      <c r="M1290" s="314"/>
      <c r="N1290" s="314"/>
      <c r="O1290" s="295"/>
      <c r="P1290" s="314"/>
      <c r="Q1290" s="328" t="str">
        <f>_xlfn.TEXTJOIN(" ",TRUE,Tabla135[[#This Row],[Actividad - Acción ¿Qué?
Inicia con verbo]],Tabla135[[#This Row],[Complemento
(Observaciones o desviaciones)]])</f>
        <v/>
      </c>
      <c r="R1290" s="295"/>
      <c r="S1290" s="327" t="str">
        <f>_xlfn.XLOOKUP(Tabla135[[#This Row],[Tipo de control]],Tabla7[Tipo de control],Tabla7[Peso],"",1)</f>
        <v/>
      </c>
      <c r="T1290" s="290" t="str">
        <f>_xlfn.XLOOKUP(Tabla135[[#This Row],[Tipo de control]],Tabla7[Tipo de control],Tabla7[Afectación matriz],"",1)</f>
        <v/>
      </c>
      <c r="U1290" s="295"/>
      <c r="V1290" s="327" t="str">
        <f>_xlfn.XLOOKUP(Tabla135[[#This Row],[Implementación]],Tabla11[Implementación],Tabla11[Peso],"",1)</f>
        <v/>
      </c>
      <c r="W1290" s="295"/>
      <c r="X1290" s="295"/>
      <c r="Y1290" s="295"/>
      <c r="Z1290" s="295"/>
      <c r="AA1290" s="310" t="str">
        <f>IFERROR(Tabla135[[#This Row],[Peso del control]]+Tabla135[[#This Row],[Peso de la implementación]],"")</f>
        <v/>
      </c>
      <c r="AB1290" s="310" t="str" cm="1">
        <f t="array" ref="AB1290">IFERROR(IF(Tabla135[[#This Row],[Registro diligenciado]]=TRUE,_xlfn.IFS(AND(Tabla135[[#This Row],[No. de Control]]=1,Tabla135[[#This Row],[Desplazamiento en la Matriz]]="Probabilidad"),D1290-(D1290*Tabla135[[#This Row],[Valor del control]]),AND(Tabla135[[#This Row],[No. de Control]]&gt;1,Tabla135[[#This Row],[Desplazamiento en la Matriz]]="Probabilidad"),AB1289-(AB1289*Tabla135[[#This Row],[Valor del control]]),AND(Tabla135[[#This Row],[No. de Control]]=1,Tabla135[[#This Row],[Desplazamiento en la Matriz]]="Impacto"),D1290,AND(Tabla135[[#This Row],[No. de Control]]&gt;1,Tabla135[[#This Row],[Desplazamiento en la Matriz]]="Impacto"),AB1289),""),"")</f>
        <v/>
      </c>
      <c r="AC1290" s="310" t="str" cm="1">
        <f t="array" ref="AC1290">IFERROR(IF(Tabla135[[#This Row],[Registro diligenciado]]=TRUE,_xlfn.IFS(AND(Tabla135[[#This Row],[No. de Control]]=1,Tabla135[[#This Row],[Desplazamiento en la Matriz]]="Impacto"),E1290-(E1290*Tabla135[[#This Row],[Valor del control]]),AND(Tabla135[[#This Row],[No. de Control]]&gt;1,Tabla135[[#This Row],[Desplazamiento en la Matriz]]="Impacto"),AC1289-(AC1289*Tabla135[[#This Row],[Valor del control]]),AND(Tabla135[[#This Row],[No. de Control]]=1,Tabla135[[#This Row],[Desplazamiento en la Matriz]]="Probabilidad"),E1290,AND(Tabla135[[#This Row],[No. de Control]]&gt;1,Tabla135[[#This Row],[Desplazamiento en la Matriz]]="Probabilidad"),AC1289),""),"")</f>
        <v/>
      </c>
      <c r="AD1290" s="310">
        <f>IFERROR(_xlfn.MINIFS(Tabla135[Probabilidad residual],Tabla135[Id Riesgo],Tabla135[[#This Row],[Id Riesgo]]),"")</f>
        <v>0</v>
      </c>
      <c r="AE1290" s="310">
        <f>IFERROR(_xlfn.MINIFS(Tabla135[Impacto residual],Tabla135[Id Riesgo],Tabla135[[#This Row],[Id Riesgo]]),"")</f>
        <v>0</v>
      </c>
      <c r="AF1290" s="310" t="str" cm="1">
        <f t="array" ref="AF12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0" s="310" t="str" cm="1">
        <f t="array" ref="AG12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0" s="213"/>
      <c r="AJ1290" s="801">
        <f>_xlfn.MINIFS(Tabla135[Probabilidad residual],Tabla135[Id Riesgo],Tabla135[[#This Row],[Id Riesgo]])</f>
        <v>0</v>
      </c>
      <c r="AK1290" s="801">
        <f>_xlfn.MINIFS(Tabla135[Impacto residual],Tabla135[Id Riesgo],Tabla135[[#This Row],[Id Riesgo]])</f>
        <v>0</v>
      </c>
      <c r="AL1290" s="801"/>
      <c r="AM1290" s="801"/>
      <c r="AN1290" s="213"/>
      <c r="AO1290" s="213"/>
      <c r="AP1290" s="213"/>
      <c r="AQ1290" s="213"/>
      <c r="AR1290" s="213"/>
      <c r="AS1290" s="213"/>
      <c r="AT1290" s="213"/>
      <c r="AU1290" s="213"/>
      <c r="AV1290" s="213"/>
      <c r="AW1290" s="213"/>
      <c r="AX1290" s="213"/>
      <c r="AY1290" s="213"/>
    </row>
    <row r="1291" spans="1:51" ht="14.6" x14ac:dyDescent="0.4">
      <c r="A1291" s="783" t="str">
        <f>Tabla135[[#This Row],[Id Riesgo]]</f>
        <v>RC128</v>
      </c>
      <c r="B1291" s="784" t="str">
        <f>Tabla135[[#This Row],[Riesgo]]</f>
        <v/>
      </c>
      <c r="C1291" s="776" t="b">
        <f>Tabla135[[#This Row],[Identificado en paso 1 y 2?]]</f>
        <v>0</v>
      </c>
      <c r="D1291" s="801" t="str">
        <f>_xlfn.XLOOKUP(Tabla135[[#This Row],[Id Riesgo]],Tabla13[Id Riesgo],Tabla13[Probabilidad],"",1)</f>
        <v/>
      </c>
      <c r="E1291" s="801" t="str">
        <f>IF(C1291=TRUE,_xlfn.XLOOKUP(Tabla135[[#This Row],[Id Riesgo]],Tabla13[Id Riesgo],Tabla13[Porcentaje Impacto],"",1),"")</f>
        <v/>
      </c>
      <c r="F1291" s="290" t="str">
        <f t="shared" si="127"/>
        <v>RC128</v>
      </c>
      <c r="G1291" s="414" t="b">
        <f>_xlfn.XLOOKUP(F1291,Tabla13[Id Riesgo],Tabla13[Registro diligenciado],FALSE,1)</f>
        <v>0</v>
      </c>
      <c r="H1291" s="290" t="str">
        <f>IF(G1291,_xlfn.XLOOKUP(F1291,Tabla6[Id Riesgo],Tabla6[DESCRIPCIÓN DEL RIESGO],FALSE,1),"")</f>
        <v/>
      </c>
      <c r="I1291" s="327" t="str">
        <f>_xlfn.XLOOKUP(Tabla135[[#This Row],[Id Riesgo]],Tabla13[Id Riesgo],Tabla13[Probabilidad])</f>
        <v/>
      </c>
      <c r="J1291" s="327" t="str">
        <f>_xlfn.XLOOKUP(Tabla135[[#This Row],[Id Riesgo]],Tabla13[Id Riesgo],Tabla13[Porcentaje Impacto],"",1)</f>
        <v/>
      </c>
      <c r="K1291" s="311">
        <v>10</v>
      </c>
      <c r="L1291" s="314"/>
      <c r="M1291" s="314"/>
      <c r="N1291" s="314"/>
      <c r="O1291" s="295"/>
      <c r="P1291" s="314"/>
      <c r="Q1291" s="328" t="str">
        <f>_xlfn.TEXTJOIN(" ",TRUE,Tabla135[[#This Row],[Actividad - Acción ¿Qué?
Inicia con verbo]],Tabla135[[#This Row],[Complemento
(Observaciones o desviaciones)]])</f>
        <v/>
      </c>
      <c r="R1291" s="295"/>
      <c r="S1291" s="327" t="str">
        <f>_xlfn.XLOOKUP(Tabla135[[#This Row],[Tipo de control]],Tabla7[Tipo de control],Tabla7[Peso],"",1)</f>
        <v/>
      </c>
      <c r="T1291" s="290" t="str">
        <f>_xlfn.XLOOKUP(Tabla135[[#This Row],[Tipo de control]],Tabla7[Tipo de control],Tabla7[Afectación matriz],"",1)</f>
        <v/>
      </c>
      <c r="U1291" s="295"/>
      <c r="V1291" s="327" t="str">
        <f>_xlfn.XLOOKUP(Tabla135[[#This Row],[Implementación]],Tabla11[Implementación],Tabla11[Peso],"",1)</f>
        <v/>
      </c>
      <c r="W1291" s="295"/>
      <c r="X1291" s="295"/>
      <c r="Y1291" s="295"/>
      <c r="Z1291" s="295"/>
      <c r="AA1291" s="310" t="str">
        <f>IFERROR(Tabla135[[#This Row],[Peso del control]]+Tabla135[[#This Row],[Peso de la implementación]],"")</f>
        <v/>
      </c>
      <c r="AB1291" s="310" t="str" cm="1">
        <f t="array" ref="AB1291">IFERROR(IF(Tabla135[[#This Row],[Registro diligenciado]]=TRUE,_xlfn.IFS(AND(Tabla135[[#This Row],[No. de Control]]=1,Tabla135[[#This Row],[Desplazamiento en la Matriz]]="Probabilidad"),D1291-(D1291*Tabla135[[#This Row],[Valor del control]]),AND(Tabla135[[#This Row],[No. de Control]]&gt;1,Tabla135[[#This Row],[Desplazamiento en la Matriz]]="Probabilidad"),AB1290-(AB1290*Tabla135[[#This Row],[Valor del control]]),AND(Tabla135[[#This Row],[No. de Control]]=1,Tabla135[[#This Row],[Desplazamiento en la Matriz]]="Impacto"),D1291,AND(Tabla135[[#This Row],[No. de Control]]&gt;1,Tabla135[[#This Row],[Desplazamiento en la Matriz]]="Impacto"),AB1290),""),"")</f>
        <v/>
      </c>
      <c r="AC1291" s="310" t="str" cm="1">
        <f t="array" ref="AC1291">IFERROR(IF(Tabla135[[#This Row],[Registro diligenciado]]=TRUE,_xlfn.IFS(AND(Tabla135[[#This Row],[No. de Control]]=1,Tabla135[[#This Row],[Desplazamiento en la Matriz]]="Impacto"),E1291-(E1291*Tabla135[[#This Row],[Valor del control]]),AND(Tabla135[[#This Row],[No. de Control]]&gt;1,Tabla135[[#This Row],[Desplazamiento en la Matriz]]="Impacto"),AC1290-(AC1290*Tabla135[[#This Row],[Valor del control]]),AND(Tabla135[[#This Row],[No. de Control]]=1,Tabla135[[#This Row],[Desplazamiento en la Matriz]]="Probabilidad"),E1291,AND(Tabla135[[#This Row],[No. de Control]]&gt;1,Tabla135[[#This Row],[Desplazamiento en la Matriz]]="Probabilidad"),AC1290),""),"")</f>
        <v/>
      </c>
      <c r="AD1291" s="310">
        <f>IFERROR(_xlfn.MINIFS(Tabla135[Probabilidad residual],Tabla135[Id Riesgo],Tabla135[[#This Row],[Id Riesgo]]),"")</f>
        <v>0</v>
      </c>
      <c r="AE1291" s="310">
        <f>IFERROR(_xlfn.MINIFS(Tabla135[Impacto residual],Tabla135[Id Riesgo],Tabla135[[#This Row],[Id Riesgo]]),"")</f>
        <v>0</v>
      </c>
      <c r="AF1291" s="310" t="str" cm="1">
        <f t="array" ref="AF12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1" s="310" t="str" cm="1">
        <f t="array" ref="AG12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1" s="213"/>
      <c r="AJ1291" s="801">
        <f>_xlfn.MINIFS(Tabla135[Probabilidad residual],Tabla135[Id Riesgo],Tabla135[[#This Row],[Id Riesgo]])</f>
        <v>0</v>
      </c>
      <c r="AK1291" s="801">
        <f>_xlfn.MINIFS(Tabla135[Impacto residual],Tabla135[Id Riesgo],Tabla135[[#This Row],[Id Riesgo]])</f>
        <v>0</v>
      </c>
      <c r="AL1291" s="801"/>
      <c r="AM1291" s="801"/>
      <c r="AN1291" s="213"/>
      <c r="AO1291" s="213"/>
      <c r="AP1291" s="213"/>
      <c r="AQ1291" s="213"/>
      <c r="AR1291" s="213"/>
      <c r="AS1291" s="213"/>
      <c r="AT1291" s="213"/>
      <c r="AU1291" s="213"/>
      <c r="AV1291" s="213"/>
      <c r="AW1291" s="213"/>
      <c r="AX1291" s="213"/>
      <c r="AY1291" s="213"/>
    </row>
    <row r="1292" spans="1:51" ht="14.6" x14ac:dyDescent="0.4">
      <c r="A1292" s="783" t="str">
        <f>Tabla135[[#This Row],[Id Riesgo]]</f>
        <v>RC129</v>
      </c>
      <c r="B1292" s="784" t="str">
        <f>Tabla135[[#This Row],[Riesgo]]</f>
        <v/>
      </c>
      <c r="C1292" s="776" t="b">
        <f>Tabla135[[#This Row],[Identificado en paso 1 y 2?]]</f>
        <v>0</v>
      </c>
      <c r="D1292" s="801" t="str">
        <f>_xlfn.XLOOKUP(Tabla135[[#This Row],[Id Riesgo]],Tabla13[Id Riesgo],Tabla13[Probabilidad],"",1)</f>
        <v/>
      </c>
      <c r="E1292" s="801" t="str">
        <f>IF(C1292=TRUE,_xlfn.XLOOKUP(Tabla135[[#This Row],[Id Riesgo]],Tabla13[Id Riesgo],Tabla13[Porcentaje Impacto],"",1),"")</f>
        <v/>
      </c>
      <c r="F1292" s="290" t="s">
        <v>720</v>
      </c>
      <c r="G1292" s="414" t="b">
        <f>_xlfn.XLOOKUP(F1292,Tabla13[Id Riesgo],Tabla13[Registro diligenciado],FALSE,1)</f>
        <v>0</v>
      </c>
      <c r="H1292" s="290" t="str">
        <f>IF(G1292,_xlfn.XLOOKUP(F1292,Tabla6[Id Riesgo],Tabla6[DESCRIPCIÓN DEL RIESGO],FALSE,1),"")</f>
        <v/>
      </c>
      <c r="I1292" s="327" t="str">
        <f>_xlfn.XLOOKUP(Tabla135[[#This Row],[Id Riesgo]],Tabla13[Id Riesgo],Tabla13[Probabilidad])</f>
        <v/>
      </c>
      <c r="J1292" s="327" t="str">
        <f>_xlfn.XLOOKUP(Tabla135[[#This Row],[Id Riesgo]],Tabla13[Id Riesgo],Tabla13[Porcentaje Impacto],"",1)</f>
        <v/>
      </c>
      <c r="K1292" s="311">
        <v>1</v>
      </c>
      <c r="L1292" s="314"/>
      <c r="M1292" s="314"/>
      <c r="N1292" s="314"/>
      <c r="O1292" s="295"/>
      <c r="P1292" s="314"/>
      <c r="Q1292" s="328" t="str">
        <f>_xlfn.TEXTJOIN(" ",TRUE,Tabla135[[#This Row],[Actividad - Acción ¿Qué?
Inicia con verbo]],Tabla135[[#This Row],[Complemento
(Observaciones o desviaciones)]])</f>
        <v/>
      </c>
      <c r="R1292" s="295"/>
      <c r="S1292" s="327" t="str">
        <f>_xlfn.XLOOKUP(Tabla135[[#This Row],[Tipo de control]],Tabla7[Tipo de control],Tabla7[Peso],"",1)</f>
        <v/>
      </c>
      <c r="T1292" s="290" t="str">
        <f>_xlfn.XLOOKUP(Tabla135[[#This Row],[Tipo de control]],Tabla7[Tipo de control],Tabla7[Afectación matriz],"",1)</f>
        <v/>
      </c>
      <c r="U1292" s="295"/>
      <c r="V1292" s="327" t="str">
        <f>_xlfn.XLOOKUP(Tabla135[[#This Row],[Implementación]],Tabla11[Implementación],Tabla11[Peso],"",1)</f>
        <v/>
      </c>
      <c r="W1292" s="295"/>
      <c r="X1292" s="295"/>
      <c r="Y1292" s="295"/>
      <c r="Z1292" s="295"/>
      <c r="AA1292" s="310" t="str">
        <f>IFERROR(Tabla135[[#This Row],[Peso del control]]+Tabla135[[#This Row],[Peso de la implementación]],"")</f>
        <v/>
      </c>
      <c r="AB1292" s="310" t="str" cm="1">
        <f t="array" ref="AB1292">IFERROR(IF(Tabla135[[#This Row],[Registro diligenciado]]=TRUE,_xlfn.IFS(AND(Tabla135[[#This Row],[No. de Control]]=1,Tabla135[[#This Row],[Desplazamiento en la Matriz]]="Probabilidad"),D1292-(D1292*Tabla135[[#This Row],[Valor del control]]),AND(Tabla135[[#This Row],[No. de Control]]&gt;1,Tabla135[[#This Row],[Desplazamiento en la Matriz]]="Probabilidad"),AB1291-(AB1291*Tabla135[[#This Row],[Valor del control]]),AND(Tabla135[[#This Row],[No. de Control]]=1,Tabla135[[#This Row],[Desplazamiento en la Matriz]]="Impacto"),D1292,AND(Tabla135[[#This Row],[No. de Control]]&gt;1,Tabla135[[#This Row],[Desplazamiento en la Matriz]]="Impacto"),AB1291),""),"")</f>
        <v/>
      </c>
      <c r="AC1292" s="310" t="str" cm="1">
        <f t="array" ref="AC1292">IFERROR(IF(Tabla135[[#This Row],[Registro diligenciado]]=TRUE,_xlfn.IFS(AND(Tabla135[[#This Row],[No. de Control]]=1,Tabla135[[#This Row],[Desplazamiento en la Matriz]]="Impacto"),E1292-(E1292*Tabla135[[#This Row],[Valor del control]]),AND(Tabla135[[#This Row],[No. de Control]]&gt;1,Tabla135[[#This Row],[Desplazamiento en la Matriz]]="Impacto"),AC1291-(AC1291*Tabla135[[#This Row],[Valor del control]]),AND(Tabla135[[#This Row],[No. de Control]]=1,Tabla135[[#This Row],[Desplazamiento en la Matriz]]="Probabilidad"),E1292,AND(Tabla135[[#This Row],[No. de Control]]&gt;1,Tabla135[[#This Row],[Desplazamiento en la Matriz]]="Probabilidad"),AC1291),""),"")</f>
        <v/>
      </c>
      <c r="AD1292" s="310">
        <f>IFERROR(_xlfn.MINIFS(Tabla135[Probabilidad residual],Tabla135[Id Riesgo],Tabla135[[#This Row],[Id Riesgo]]),"")</f>
        <v>0</v>
      </c>
      <c r="AE1292" s="310">
        <f>IFERROR(_xlfn.MINIFS(Tabla135[Impacto residual],Tabla135[Id Riesgo],Tabla135[[#This Row],[Id Riesgo]]),"")</f>
        <v>0</v>
      </c>
      <c r="AF1292" s="310" t="str" cm="1">
        <f t="array" ref="AF12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2" s="310" t="str" cm="1">
        <f t="array" ref="AG12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2" s="213"/>
      <c r="AJ1292" s="801">
        <f>_xlfn.MINIFS(Tabla135[Probabilidad residual],Tabla135[Id Riesgo],Tabla135[[#This Row],[Id Riesgo]])</f>
        <v>0</v>
      </c>
      <c r="AK1292" s="801">
        <f>_xlfn.MINIFS(Tabla135[Impacto residual],Tabla135[Id Riesgo],Tabla135[[#This Row],[Id Riesgo]])</f>
        <v>0</v>
      </c>
      <c r="AL1292" s="801" t="str" cm="1">
        <f t="array" ref="AL1292">IFERROR(_xlfn.IFS(AND(AJ1292&gt;=CONFIGURACIÓN!$BF$6,AJ1292&lt;=CONFIGURACIÓN!$BG$6),CONFIGURACIÓN!$BE$6,AND(AJ1292&gt;=CONFIGURACIÓN!$BF$7,AJ1292&lt;=CONFIGURACIÓN!$BG$7),CONFIGURACIÓN!$BE$7,AND(AJ1292&gt;=CONFIGURACIÓN!$BF$8,AJ1292&lt;=CONFIGURACIÓN!$BG$8),CONFIGURACIÓN!$BE$8,AND(AJ1292&gt;=CONFIGURACIÓN!$BF$9,AJ1292&lt;=CONFIGURACIÓN!$BG$9),CONFIGURACIÓN!$BE$9,AND(AJ1292&gt;=CONFIGURACIÓN!$BF$10,AJ1292&lt;=CONFIGURACIÓN!$BG$10),CONFIGURACIÓN!$BE$10),"")</f>
        <v/>
      </c>
      <c r="AM1292" s="801" t="str" cm="1">
        <f t="array" ref="AM1292">IFERROR(_xlfn.IFS(AND(AK1292&gt;=CONFIGURACIÓN!$BJ$6,AK1292&lt;=CONFIGURACIÓN!$BK$6),CONFIGURACIÓN!$BI$6,AND(AK1292&gt;=CONFIGURACIÓN!$BJ$7,AK1292&lt;=CONFIGURACIÓN!$BK$7),CONFIGURACIÓN!$BI$7,AND(AK1292&gt;=CONFIGURACIÓN!$BJ$8,AK1292&lt;=CONFIGURACIÓN!$BK$8),CONFIGURACIÓN!$BI$8,AND(AK1292&gt;=CONFIGURACIÓN!$BJ$9,AK1292&lt;=CONFIGURACIÓN!$BK$9),CONFIGURACIÓN!$BI$9,AND(AK1292&gt;=CONFIGURACIÓN!$BJ$10,AK1292&lt;=CONFIGURACIÓN!$BK$10),CONFIGURACIÓN!$BI$10),"")</f>
        <v/>
      </c>
      <c r="AN1292" s="213"/>
      <c r="AO1292" s="213"/>
      <c r="AP1292" s="213"/>
      <c r="AQ1292" s="213"/>
      <c r="AR1292" s="213"/>
      <c r="AS1292" s="213"/>
      <c r="AT1292" s="213"/>
      <c r="AU1292" s="213"/>
      <c r="AV1292" s="213"/>
      <c r="AW1292" s="213"/>
      <c r="AX1292" s="213"/>
      <c r="AY1292" s="213"/>
    </row>
    <row r="1293" spans="1:51" ht="14.6" x14ac:dyDescent="0.4">
      <c r="A1293" s="783" t="str">
        <f>Tabla135[[#This Row],[Id Riesgo]]</f>
        <v>RC129</v>
      </c>
      <c r="B1293" s="784" t="str">
        <f>Tabla135[[#This Row],[Riesgo]]</f>
        <v/>
      </c>
      <c r="C1293" s="776" t="b">
        <f>Tabla135[[#This Row],[Identificado en paso 1 y 2?]]</f>
        <v>0</v>
      </c>
      <c r="D1293" s="801" t="str">
        <f>_xlfn.XLOOKUP(Tabla135[[#This Row],[Id Riesgo]],Tabla13[Id Riesgo],Tabla13[Probabilidad],"",1)</f>
        <v/>
      </c>
      <c r="E1293" s="801" t="str">
        <f>IF(C1293=TRUE,_xlfn.XLOOKUP(Tabla135[[#This Row],[Id Riesgo]],Tabla13[Id Riesgo],Tabla13[Porcentaje Impacto],"",1),"")</f>
        <v/>
      </c>
      <c r="F1293" s="290" t="str">
        <f t="shared" ref="F1293:F1301" si="128">F1292</f>
        <v>RC129</v>
      </c>
      <c r="G1293" s="414" t="b">
        <f>_xlfn.XLOOKUP(F1293,Tabla13[Id Riesgo],Tabla13[Registro diligenciado],FALSE,1)</f>
        <v>0</v>
      </c>
      <c r="H1293" s="290" t="str">
        <f>IF(G1293,_xlfn.XLOOKUP(F1293,Tabla6[Id Riesgo],Tabla6[DESCRIPCIÓN DEL RIESGO],FALSE,1),"")</f>
        <v/>
      </c>
      <c r="I1293" s="327" t="str">
        <f>_xlfn.XLOOKUP(Tabla135[[#This Row],[Id Riesgo]],Tabla13[Id Riesgo],Tabla13[Probabilidad])</f>
        <v/>
      </c>
      <c r="J1293" s="327" t="str">
        <f>_xlfn.XLOOKUP(Tabla135[[#This Row],[Id Riesgo]],Tabla13[Id Riesgo],Tabla13[Porcentaje Impacto],"",1)</f>
        <v/>
      </c>
      <c r="K1293" s="311">
        <v>2</v>
      </c>
      <c r="L1293" s="314"/>
      <c r="M1293" s="314"/>
      <c r="N1293" s="314"/>
      <c r="O1293" s="295"/>
      <c r="P1293" s="314"/>
      <c r="Q1293" s="328" t="str">
        <f>_xlfn.TEXTJOIN(" ",TRUE,Tabla135[[#This Row],[Actividad - Acción ¿Qué?
Inicia con verbo]],Tabla135[[#This Row],[Complemento
(Observaciones o desviaciones)]])</f>
        <v/>
      </c>
      <c r="R1293" s="295"/>
      <c r="S1293" s="327" t="str">
        <f>_xlfn.XLOOKUP(Tabla135[[#This Row],[Tipo de control]],Tabla7[Tipo de control],Tabla7[Peso],"",1)</f>
        <v/>
      </c>
      <c r="T1293" s="290" t="str">
        <f>_xlfn.XLOOKUP(Tabla135[[#This Row],[Tipo de control]],Tabla7[Tipo de control],Tabla7[Afectación matriz],"",1)</f>
        <v/>
      </c>
      <c r="U1293" s="295"/>
      <c r="V1293" s="327" t="str">
        <f>_xlfn.XLOOKUP(Tabla135[[#This Row],[Implementación]],Tabla11[Implementación],Tabla11[Peso],"",1)</f>
        <v/>
      </c>
      <c r="W1293" s="295"/>
      <c r="X1293" s="295"/>
      <c r="Y1293" s="295"/>
      <c r="Z1293" s="295"/>
      <c r="AA1293" s="310" t="str">
        <f>IFERROR(Tabla135[[#This Row],[Peso del control]]+Tabla135[[#This Row],[Peso de la implementación]],"")</f>
        <v/>
      </c>
      <c r="AB1293" s="310" t="str" cm="1">
        <f t="array" ref="AB1293">IFERROR(IF(Tabla135[[#This Row],[Registro diligenciado]]=TRUE,_xlfn.IFS(AND(Tabla135[[#This Row],[No. de Control]]=1,Tabla135[[#This Row],[Desplazamiento en la Matriz]]="Probabilidad"),D1293-(D1293*Tabla135[[#This Row],[Valor del control]]),AND(Tabla135[[#This Row],[No. de Control]]&gt;1,Tabla135[[#This Row],[Desplazamiento en la Matriz]]="Probabilidad"),AB1292-(AB1292*Tabla135[[#This Row],[Valor del control]]),AND(Tabla135[[#This Row],[No. de Control]]=1,Tabla135[[#This Row],[Desplazamiento en la Matriz]]="Impacto"),D1293,AND(Tabla135[[#This Row],[No. de Control]]&gt;1,Tabla135[[#This Row],[Desplazamiento en la Matriz]]="Impacto"),AB1292),""),"")</f>
        <v/>
      </c>
      <c r="AC1293" s="310" t="str" cm="1">
        <f t="array" ref="AC1293">IFERROR(IF(Tabla135[[#This Row],[Registro diligenciado]]=TRUE,_xlfn.IFS(AND(Tabla135[[#This Row],[No. de Control]]=1,Tabla135[[#This Row],[Desplazamiento en la Matriz]]="Impacto"),E1293-(E1293*Tabla135[[#This Row],[Valor del control]]),AND(Tabla135[[#This Row],[No. de Control]]&gt;1,Tabla135[[#This Row],[Desplazamiento en la Matriz]]="Impacto"),AC1292-(AC1292*Tabla135[[#This Row],[Valor del control]]),AND(Tabla135[[#This Row],[No. de Control]]=1,Tabla135[[#This Row],[Desplazamiento en la Matriz]]="Probabilidad"),E1293,AND(Tabla135[[#This Row],[No. de Control]]&gt;1,Tabla135[[#This Row],[Desplazamiento en la Matriz]]="Probabilidad"),AC1292),""),"")</f>
        <v/>
      </c>
      <c r="AD1293" s="310">
        <f>IFERROR(_xlfn.MINIFS(Tabla135[Probabilidad residual],Tabla135[Id Riesgo],Tabla135[[#This Row],[Id Riesgo]]),"")</f>
        <v>0</v>
      </c>
      <c r="AE1293" s="310">
        <f>IFERROR(_xlfn.MINIFS(Tabla135[Impacto residual],Tabla135[Id Riesgo],Tabla135[[#This Row],[Id Riesgo]]),"")</f>
        <v>0</v>
      </c>
      <c r="AF1293" s="310" t="str" cm="1">
        <f t="array" ref="AF12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3" s="310" t="str" cm="1">
        <f t="array" ref="AG12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3" s="213"/>
      <c r="AJ1293" s="801">
        <f>_xlfn.MINIFS(Tabla135[Probabilidad residual],Tabla135[Id Riesgo],Tabla135[[#This Row],[Id Riesgo]])</f>
        <v>0</v>
      </c>
      <c r="AK1293" s="801">
        <f>_xlfn.MINIFS(Tabla135[Impacto residual],Tabla135[Id Riesgo],Tabla135[[#This Row],[Id Riesgo]])</f>
        <v>0</v>
      </c>
      <c r="AL1293" s="801"/>
      <c r="AM1293" s="801"/>
      <c r="AN1293" s="213"/>
      <c r="AO1293" s="213"/>
      <c r="AP1293" s="213"/>
      <c r="AQ1293" s="213"/>
      <c r="AR1293" s="213"/>
      <c r="AS1293" s="213"/>
      <c r="AT1293" s="213"/>
      <c r="AU1293" s="213"/>
      <c r="AV1293" s="213"/>
      <c r="AW1293" s="213"/>
      <c r="AX1293" s="213"/>
      <c r="AY1293" s="213"/>
    </row>
    <row r="1294" spans="1:51" ht="14.6" x14ac:dyDescent="0.4">
      <c r="A1294" s="783" t="str">
        <f>Tabla135[[#This Row],[Id Riesgo]]</f>
        <v>RC129</v>
      </c>
      <c r="B1294" s="784" t="str">
        <f>Tabla135[[#This Row],[Riesgo]]</f>
        <v/>
      </c>
      <c r="C1294" s="776" t="b">
        <f>Tabla135[[#This Row],[Identificado en paso 1 y 2?]]</f>
        <v>0</v>
      </c>
      <c r="D1294" s="801" t="str">
        <f>_xlfn.XLOOKUP(Tabla135[[#This Row],[Id Riesgo]],Tabla13[Id Riesgo],Tabla13[Probabilidad],"",1)</f>
        <v/>
      </c>
      <c r="E1294" s="801" t="str">
        <f>IF(C1294=TRUE,_xlfn.XLOOKUP(Tabla135[[#This Row],[Id Riesgo]],Tabla13[Id Riesgo],Tabla13[Porcentaje Impacto],"",1),"")</f>
        <v/>
      </c>
      <c r="F1294" s="290" t="str">
        <f t="shared" si="128"/>
        <v>RC129</v>
      </c>
      <c r="G1294" s="414" t="b">
        <f>_xlfn.XLOOKUP(F1294,Tabla13[Id Riesgo],Tabla13[Registro diligenciado],FALSE,1)</f>
        <v>0</v>
      </c>
      <c r="H1294" s="290" t="str">
        <f>IF(G1294,_xlfn.XLOOKUP(F1294,Tabla6[Id Riesgo],Tabla6[DESCRIPCIÓN DEL RIESGO],FALSE,1),"")</f>
        <v/>
      </c>
      <c r="I1294" s="327" t="str">
        <f>_xlfn.XLOOKUP(Tabla135[[#This Row],[Id Riesgo]],Tabla13[Id Riesgo],Tabla13[Probabilidad])</f>
        <v/>
      </c>
      <c r="J1294" s="327" t="str">
        <f>_xlfn.XLOOKUP(Tabla135[[#This Row],[Id Riesgo]],Tabla13[Id Riesgo],Tabla13[Porcentaje Impacto],"",1)</f>
        <v/>
      </c>
      <c r="K1294" s="311">
        <v>3</v>
      </c>
      <c r="L1294" s="314"/>
      <c r="M1294" s="314"/>
      <c r="N1294" s="314"/>
      <c r="O1294" s="295"/>
      <c r="P1294" s="314"/>
      <c r="Q1294" s="328" t="str">
        <f>_xlfn.TEXTJOIN(" ",TRUE,Tabla135[[#This Row],[Actividad - Acción ¿Qué?
Inicia con verbo]],Tabla135[[#This Row],[Complemento
(Observaciones o desviaciones)]])</f>
        <v/>
      </c>
      <c r="R1294" s="295"/>
      <c r="S1294" s="327" t="str">
        <f>_xlfn.XLOOKUP(Tabla135[[#This Row],[Tipo de control]],Tabla7[Tipo de control],Tabla7[Peso],"",1)</f>
        <v/>
      </c>
      <c r="T1294" s="290" t="str">
        <f>_xlfn.XLOOKUP(Tabla135[[#This Row],[Tipo de control]],Tabla7[Tipo de control],Tabla7[Afectación matriz],"",1)</f>
        <v/>
      </c>
      <c r="U1294" s="295"/>
      <c r="V1294" s="327" t="str">
        <f>_xlfn.XLOOKUP(Tabla135[[#This Row],[Implementación]],Tabla11[Implementación],Tabla11[Peso],"",1)</f>
        <v/>
      </c>
      <c r="W1294" s="295"/>
      <c r="X1294" s="295"/>
      <c r="Y1294" s="295"/>
      <c r="Z1294" s="295"/>
      <c r="AA1294" s="310" t="str">
        <f>IFERROR(Tabla135[[#This Row],[Peso del control]]+Tabla135[[#This Row],[Peso de la implementación]],"")</f>
        <v/>
      </c>
      <c r="AB1294" s="310" t="str" cm="1">
        <f t="array" ref="AB1294">IFERROR(IF(Tabla135[[#This Row],[Registro diligenciado]]=TRUE,_xlfn.IFS(AND(Tabla135[[#This Row],[No. de Control]]=1,Tabla135[[#This Row],[Desplazamiento en la Matriz]]="Probabilidad"),D1294-(D1294*Tabla135[[#This Row],[Valor del control]]),AND(Tabla135[[#This Row],[No. de Control]]&gt;1,Tabla135[[#This Row],[Desplazamiento en la Matriz]]="Probabilidad"),AB1293-(AB1293*Tabla135[[#This Row],[Valor del control]]),AND(Tabla135[[#This Row],[No. de Control]]=1,Tabla135[[#This Row],[Desplazamiento en la Matriz]]="Impacto"),D1294,AND(Tabla135[[#This Row],[No. de Control]]&gt;1,Tabla135[[#This Row],[Desplazamiento en la Matriz]]="Impacto"),AB1293),""),"")</f>
        <v/>
      </c>
      <c r="AC1294" s="310" t="str" cm="1">
        <f t="array" ref="AC1294">IFERROR(IF(Tabla135[[#This Row],[Registro diligenciado]]=TRUE,_xlfn.IFS(AND(Tabla135[[#This Row],[No. de Control]]=1,Tabla135[[#This Row],[Desplazamiento en la Matriz]]="Impacto"),E1294-(E1294*Tabla135[[#This Row],[Valor del control]]),AND(Tabla135[[#This Row],[No. de Control]]&gt;1,Tabla135[[#This Row],[Desplazamiento en la Matriz]]="Impacto"),AC1293-(AC1293*Tabla135[[#This Row],[Valor del control]]),AND(Tabla135[[#This Row],[No. de Control]]=1,Tabla135[[#This Row],[Desplazamiento en la Matriz]]="Probabilidad"),E1294,AND(Tabla135[[#This Row],[No. de Control]]&gt;1,Tabla135[[#This Row],[Desplazamiento en la Matriz]]="Probabilidad"),AC1293),""),"")</f>
        <v/>
      </c>
      <c r="AD1294" s="310">
        <f>IFERROR(_xlfn.MINIFS(Tabla135[Probabilidad residual],Tabla135[Id Riesgo],Tabla135[[#This Row],[Id Riesgo]]),"")</f>
        <v>0</v>
      </c>
      <c r="AE1294" s="310">
        <f>IFERROR(_xlfn.MINIFS(Tabla135[Impacto residual],Tabla135[Id Riesgo],Tabla135[[#This Row],[Id Riesgo]]),"")</f>
        <v>0</v>
      </c>
      <c r="AF1294" s="310" t="str" cm="1">
        <f t="array" ref="AF12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4" s="310" t="str" cm="1">
        <f t="array" ref="AG12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4" s="213"/>
      <c r="AJ1294" s="801">
        <f>_xlfn.MINIFS(Tabla135[Probabilidad residual],Tabla135[Id Riesgo],Tabla135[[#This Row],[Id Riesgo]])</f>
        <v>0</v>
      </c>
      <c r="AK1294" s="801">
        <f>_xlfn.MINIFS(Tabla135[Impacto residual],Tabla135[Id Riesgo],Tabla135[[#This Row],[Id Riesgo]])</f>
        <v>0</v>
      </c>
      <c r="AL1294" s="801"/>
      <c r="AM1294" s="801"/>
      <c r="AN1294" s="213"/>
      <c r="AO1294" s="213"/>
      <c r="AP1294" s="213"/>
      <c r="AQ1294" s="213"/>
      <c r="AR1294" s="213"/>
      <c r="AS1294" s="213"/>
      <c r="AT1294" s="213"/>
      <c r="AU1294" s="213"/>
      <c r="AV1294" s="213"/>
      <c r="AW1294" s="213"/>
      <c r="AX1294" s="213"/>
      <c r="AY1294" s="213"/>
    </row>
    <row r="1295" spans="1:51" ht="14.6" x14ac:dyDescent="0.4">
      <c r="A1295" s="783" t="str">
        <f>Tabla135[[#This Row],[Id Riesgo]]</f>
        <v>RC129</v>
      </c>
      <c r="B1295" s="784" t="str">
        <f>Tabla135[[#This Row],[Riesgo]]</f>
        <v/>
      </c>
      <c r="C1295" s="776" t="b">
        <f>Tabla135[[#This Row],[Identificado en paso 1 y 2?]]</f>
        <v>0</v>
      </c>
      <c r="D1295" s="801" t="str">
        <f>_xlfn.XLOOKUP(Tabla135[[#This Row],[Id Riesgo]],Tabla13[Id Riesgo],Tabla13[Probabilidad],"",1)</f>
        <v/>
      </c>
      <c r="E1295" s="801" t="str">
        <f>IF(C1295=TRUE,_xlfn.XLOOKUP(Tabla135[[#This Row],[Id Riesgo]],Tabla13[Id Riesgo],Tabla13[Porcentaje Impacto],"",1),"")</f>
        <v/>
      </c>
      <c r="F1295" s="290" t="str">
        <f t="shared" si="128"/>
        <v>RC129</v>
      </c>
      <c r="G1295" s="414" t="b">
        <f>_xlfn.XLOOKUP(F1295,Tabla13[Id Riesgo],Tabla13[Registro diligenciado],FALSE,1)</f>
        <v>0</v>
      </c>
      <c r="H1295" s="290" t="str">
        <f>IF(G1295,_xlfn.XLOOKUP(F1295,Tabla6[Id Riesgo],Tabla6[DESCRIPCIÓN DEL RIESGO],FALSE,1),"")</f>
        <v/>
      </c>
      <c r="I1295" s="327" t="str">
        <f>_xlfn.XLOOKUP(Tabla135[[#This Row],[Id Riesgo]],Tabla13[Id Riesgo],Tabla13[Probabilidad])</f>
        <v/>
      </c>
      <c r="J1295" s="327" t="str">
        <f>_xlfn.XLOOKUP(Tabla135[[#This Row],[Id Riesgo]],Tabla13[Id Riesgo],Tabla13[Porcentaje Impacto],"",1)</f>
        <v/>
      </c>
      <c r="K1295" s="311">
        <v>4</v>
      </c>
      <c r="L1295" s="314"/>
      <c r="M1295" s="314"/>
      <c r="N1295" s="314"/>
      <c r="O1295" s="295"/>
      <c r="P1295" s="314"/>
      <c r="Q1295" s="328" t="str">
        <f>_xlfn.TEXTJOIN(" ",TRUE,Tabla135[[#This Row],[Actividad - Acción ¿Qué?
Inicia con verbo]],Tabla135[[#This Row],[Complemento
(Observaciones o desviaciones)]])</f>
        <v/>
      </c>
      <c r="R1295" s="295"/>
      <c r="S1295" s="327" t="str">
        <f>_xlfn.XLOOKUP(Tabla135[[#This Row],[Tipo de control]],Tabla7[Tipo de control],Tabla7[Peso],"",1)</f>
        <v/>
      </c>
      <c r="T1295" s="290" t="str">
        <f>_xlfn.XLOOKUP(Tabla135[[#This Row],[Tipo de control]],Tabla7[Tipo de control],Tabla7[Afectación matriz],"",1)</f>
        <v/>
      </c>
      <c r="U1295" s="295"/>
      <c r="V1295" s="327" t="str">
        <f>_xlfn.XLOOKUP(Tabla135[[#This Row],[Implementación]],Tabla11[Implementación],Tabla11[Peso],"",1)</f>
        <v/>
      </c>
      <c r="W1295" s="295"/>
      <c r="X1295" s="295"/>
      <c r="Y1295" s="295"/>
      <c r="Z1295" s="295"/>
      <c r="AA1295" s="310" t="str">
        <f>IFERROR(Tabla135[[#This Row],[Peso del control]]+Tabla135[[#This Row],[Peso de la implementación]],"")</f>
        <v/>
      </c>
      <c r="AB1295" s="310" t="str" cm="1">
        <f t="array" ref="AB1295">IFERROR(IF(Tabla135[[#This Row],[Registro diligenciado]]=TRUE,_xlfn.IFS(AND(Tabla135[[#This Row],[No. de Control]]=1,Tabla135[[#This Row],[Desplazamiento en la Matriz]]="Probabilidad"),D1295-(D1295*Tabla135[[#This Row],[Valor del control]]),AND(Tabla135[[#This Row],[No. de Control]]&gt;1,Tabla135[[#This Row],[Desplazamiento en la Matriz]]="Probabilidad"),AB1294-(AB1294*Tabla135[[#This Row],[Valor del control]]),AND(Tabla135[[#This Row],[No. de Control]]=1,Tabla135[[#This Row],[Desplazamiento en la Matriz]]="Impacto"),D1295,AND(Tabla135[[#This Row],[No. de Control]]&gt;1,Tabla135[[#This Row],[Desplazamiento en la Matriz]]="Impacto"),AB1294),""),"")</f>
        <v/>
      </c>
      <c r="AC1295" s="310" t="str" cm="1">
        <f t="array" ref="AC1295">IFERROR(IF(Tabla135[[#This Row],[Registro diligenciado]]=TRUE,_xlfn.IFS(AND(Tabla135[[#This Row],[No. de Control]]=1,Tabla135[[#This Row],[Desplazamiento en la Matriz]]="Impacto"),E1295-(E1295*Tabla135[[#This Row],[Valor del control]]),AND(Tabla135[[#This Row],[No. de Control]]&gt;1,Tabla135[[#This Row],[Desplazamiento en la Matriz]]="Impacto"),AC1294-(AC1294*Tabla135[[#This Row],[Valor del control]]),AND(Tabla135[[#This Row],[No. de Control]]=1,Tabla135[[#This Row],[Desplazamiento en la Matriz]]="Probabilidad"),E1295,AND(Tabla135[[#This Row],[No. de Control]]&gt;1,Tabla135[[#This Row],[Desplazamiento en la Matriz]]="Probabilidad"),AC1294),""),"")</f>
        <v/>
      </c>
      <c r="AD1295" s="310">
        <f>IFERROR(_xlfn.MINIFS(Tabla135[Probabilidad residual],Tabla135[Id Riesgo],Tabla135[[#This Row],[Id Riesgo]]),"")</f>
        <v>0</v>
      </c>
      <c r="AE1295" s="310">
        <f>IFERROR(_xlfn.MINIFS(Tabla135[Impacto residual],Tabla135[Id Riesgo],Tabla135[[#This Row],[Id Riesgo]]),"")</f>
        <v>0</v>
      </c>
      <c r="AF1295" s="310" t="str" cm="1">
        <f t="array" ref="AF12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5" s="310" t="str" cm="1">
        <f t="array" ref="AG12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5" s="213"/>
      <c r="AJ1295" s="801">
        <f>_xlfn.MINIFS(Tabla135[Probabilidad residual],Tabla135[Id Riesgo],Tabla135[[#This Row],[Id Riesgo]])</f>
        <v>0</v>
      </c>
      <c r="AK1295" s="801">
        <f>_xlfn.MINIFS(Tabla135[Impacto residual],Tabla135[Id Riesgo],Tabla135[[#This Row],[Id Riesgo]])</f>
        <v>0</v>
      </c>
      <c r="AL1295" s="801"/>
      <c r="AM1295" s="801"/>
      <c r="AN1295" s="213"/>
      <c r="AO1295" s="213"/>
      <c r="AP1295" s="213"/>
      <c r="AQ1295" s="213"/>
      <c r="AR1295" s="213"/>
      <c r="AS1295" s="213"/>
      <c r="AT1295" s="213"/>
      <c r="AU1295" s="213"/>
      <c r="AV1295" s="213"/>
      <c r="AW1295" s="213"/>
      <c r="AX1295" s="213"/>
      <c r="AY1295" s="213"/>
    </row>
    <row r="1296" spans="1:51" ht="14.6" x14ac:dyDescent="0.4">
      <c r="A1296" s="783" t="str">
        <f>Tabla135[[#This Row],[Id Riesgo]]</f>
        <v>RC129</v>
      </c>
      <c r="B1296" s="784" t="str">
        <f>Tabla135[[#This Row],[Riesgo]]</f>
        <v/>
      </c>
      <c r="C1296" s="776" t="b">
        <f>Tabla135[[#This Row],[Identificado en paso 1 y 2?]]</f>
        <v>0</v>
      </c>
      <c r="D1296" s="801" t="str">
        <f>_xlfn.XLOOKUP(Tabla135[[#This Row],[Id Riesgo]],Tabla13[Id Riesgo],Tabla13[Probabilidad],"",1)</f>
        <v/>
      </c>
      <c r="E1296" s="801" t="str">
        <f>IF(C1296=TRUE,_xlfn.XLOOKUP(Tabla135[[#This Row],[Id Riesgo]],Tabla13[Id Riesgo],Tabla13[Porcentaje Impacto],"",1),"")</f>
        <v/>
      </c>
      <c r="F1296" s="290" t="str">
        <f t="shared" si="128"/>
        <v>RC129</v>
      </c>
      <c r="G1296" s="414" t="b">
        <f>_xlfn.XLOOKUP(F1296,Tabla13[Id Riesgo],Tabla13[Registro diligenciado],FALSE,1)</f>
        <v>0</v>
      </c>
      <c r="H1296" s="290" t="str">
        <f>IF(G1296,_xlfn.XLOOKUP(F1296,Tabla6[Id Riesgo],Tabla6[DESCRIPCIÓN DEL RIESGO],FALSE,1),"")</f>
        <v/>
      </c>
      <c r="I1296" s="327" t="str">
        <f>_xlfn.XLOOKUP(Tabla135[[#This Row],[Id Riesgo]],Tabla13[Id Riesgo],Tabla13[Probabilidad])</f>
        <v/>
      </c>
      <c r="J1296" s="327" t="str">
        <f>_xlfn.XLOOKUP(Tabla135[[#This Row],[Id Riesgo]],Tabla13[Id Riesgo],Tabla13[Porcentaje Impacto],"",1)</f>
        <v/>
      </c>
      <c r="K1296" s="311">
        <v>5</v>
      </c>
      <c r="L1296" s="314"/>
      <c r="M1296" s="314"/>
      <c r="N1296" s="314"/>
      <c r="O1296" s="295"/>
      <c r="P1296" s="314"/>
      <c r="Q1296" s="328" t="str">
        <f>_xlfn.TEXTJOIN(" ",TRUE,Tabla135[[#This Row],[Actividad - Acción ¿Qué?
Inicia con verbo]],Tabla135[[#This Row],[Complemento
(Observaciones o desviaciones)]])</f>
        <v/>
      </c>
      <c r="R1296" s="295"/>
      <c r="S1296" s="327" t="str">
        <f>_xlfn.XLOOKUP(Tabla135[[#This Row],[Tipo de control]],Tabla7[Tipo de control],Tabla7[Peso],"",1)</f>
        <v/>
      </c>
      <c r="T1296" s="290" t="str">
        <f>_xlfn.XLOOKUP(Tabla135[[#This Row],[Tipo de control]],Tabla7[Tipo de control],Tabla7[Afectación matriz],"",1)</f>
        <v/>
      </c>
      <c r="U1296" s="295"/>
      <c r="V1296" s="327" t="str">
        <f>_xlfn.XLOOKUP(Tabla135[[#This Row],[Implementación]],Tabla11[Implementación],Tabla11[Peso],"",1)</f>
        <v/>
      </c>
      <c r="W1296" s="295"/>
      <c r="X1296" s="295"/>
      <c r="Y1296" s="295"/>
      <c r="Z1296" s="295"/>
      <c r="AA1296" s="310" t="str">
        <f>IFERROR(Tabla135[[#This Row],[Peso del control]]+Tabla135[[#This Row],[Peso de la implementación]],"")</f>
        <v/>
      </c>
      <c r="AB1296" s="310" t="str" cm="1">
        <f t="array" ref="AB1296">IFERROR(IF(Tabla135[[#This Row],[Registro diligenciado]]=TRUE,_xlfn.IFS(AND(Tabla135[[#This Row],[No. de Control]]=1,Tabla135[[#This Row],[Desplazamiento en la Matriz]]="Probabilidad"),D1296-(D1296*Tabla135[[#This Row],[Valor del control]]),AND(Tabla135[[#This Row],[No. de Control]]&gt;1,Tabla135[[#This Row],[Desplazamiento en la Matriz]]="Probabilidad"),AB1295-(AB1295*Tabla135[[#This Row],[Valor del control]]),AND(Tabla135[[#This Row],[No. de Control]]=1,Tabla135[[#This Row],[Desplazamiento en la Matriz]]="Impacto"),D1296,AND(Tabla135[[#This Row],[No. de Control]]&gt;1,Tabla135[[#This Row],[Desplazamiento en la Matriz]]="Impacto"),AB1295),""),"")</f>
        <v/>
      </c>
      <c r="AC1296" s="310" t="str" cm="1">
        <f t="array" ref="AC1296">IFERROR(IF(Tabla135[[#This Row],[Registro diligenciado]]=TRUE,_xlfn.IFS(AND(Tabla135[[#This Row],[No. de Control]]=1,Tabla135[[#This Row],[Desplazamiento en la Matriz]]="Impacto"),E1296-(E1296*Tabla135[[#This Row],[Valor del control]]),AND(Tabla135[[#This Row],[No. de Control]]&gt;1,Tabla135[[#This Row],[Desplazamiento en la Matriz]]="Impacto"),AC1295-(AC1295*Tabla135[[#This Row],[Valor del control]]),AND(Tabla135[[#This Row],[No. de Control]]=1,Tabla135[[#This Row],[Desplazamiento en la Matriz]]="Probabilidad"),E1296,AND(Tabla135[[#This Row],[No. de Control]]&gt;1,Tabla135[[#This Row],[Desplazamiento en la Matriz]]="Probabilidad"),AC1295),""),"")</f>
        <v/>
      </c>
      <c r="AD1296" s="310">
        <f>IFERROR(_xlfn.MINIFS(Tabla135[Probabilidad residual],Tabla135[Id Riesgo],Tabla135[[#This Row],[Id Riesgo]]),"")</f>
        <v>0</v>
      </c>
      <c r="AE1296" s="310">
        <f>IFERROR(_xlfn.MINIFS(Tabla135[Impacto residual],Tabla135[Id Riesgo],Tabla135[[#This Row],[Id Riesgo]]),"")</f>
        <v>0</v>
      </c>
      <c r="AF1296" s="310" t="str" cm="1">
        <f t="array" ref="AF12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6" s="310" t="str" cm="1">
        <f t="array" ref="AG12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6" s="213"/>
      <c r="AJ1296" s="801">
        <f>_xlfn.MINIFS(Tabla135[Probabilidad residual],Tabla135[Id Riesgo],Tabla135[[#This Row],[Id Riesgo]])</f>
        <v>0</v>
      </c>
      <c r="AK1296" s="801">
        <f>_xlfn.MINIFS(Tabla135[Impacto residual],Tabla135[Id Riesgo],Tabla135[[#This Row],[Id Riesgo]])</f>
        <v>0</v>
      </c>
      <c r="AL1296" s="801"/>
      <c r="AM1296" s="801"/>
      <c r="AN1296" s="213"/>
      <c r="AO1296" s="213"/>
      <c r="AP1296" s="213"/>
      <c r="AQ1296" s="213"/>
      <c r="AR1296" s="213"/>
      <c r="AS1296" s="213"/>
      <c r="AT1296" s="213"/>
      <c r="AU1296" s="213"/>
      <c r="AV1296" s="213"/>
      <c r="AW1296" s="213"/>
      <c r="AX1296" s="213"/>
      <c r="AY1296" s="213"/>
    </row>
    <row r="1297" spans="1:51" ht="14.6" x14ac:dyDescent="0.4">
      <c r="A1297" s="783" t="str">
        <f>Tabla135[[#This Row],[Id Riesgo]]</f>
        <v>RC129</v>
      </c>
      <c r="B1297" s="784" t="str">
        <f>Tabla135[[#This Row],[Riesgo]]</f>
        <v/>
      </c>
      <c r="C1297" s="776" t="b">
        <f>Tabla135[[#This Row],[Identificado en paso 1 y 2?]]</f>
        <v>0</v>
      </c>
      <c r="D1297" s="801" t="str">
        <f>_xlfn.XLOOKUP(Tabla135[[#This Row],[Id Riesgo]],Tabla13[Id Riesgo],Tabla13[Probabilidad],"",1)</f>
        <v/>
      </c>
      <c r="E1297" s="801" t="str">
        <f>IF(C1297=TRUE,_xlfn.XLOOKUP(Tabla135[[#This Row],[Id Riesgo]],Tabla13[Id Riesgo],Tabla13[Porcentaje Impacto],"",1),"")</f>
        <v/>
      </c>
      <c r="F1297" s="290" t="str">
        <f t="shared" si="128"/>
        <v>RC129</v>
      </c>
      <c r="G1297" s="414" t="b">
        <f>_xlfn.XLOOKUP(F1297,Tabla13[Id Riesgo],Tabla13[Registro diligenciado],FALSE,1)</f>
        <v>0</v>
      </c>
      <c r="H1297" s="290" t="str">
        <f>IF(G1297,_xlfn.XLOOKUP(F1297,Tabla6[Id Riesgo],Tabla6[DESCRIPCIÓN DEL RIESGO],FALSE,1),"")</f>
        <v/>
      </c>
      <c r="I1297" s="327" t="str">
        <f>_xlfn.XLOOKUP(Tabla135[[#This Row],[Id Riesgo]],Tabla13[Id Riesgo],Tabla13[Probabilidad])</f>
        <v/>
      </c>
      <c r="J1297" s="327" t="str">
        <f>_xlfn.XLOOKUP(Tabla135[[#This Row],[Id Riesgo]],Tabla13[Id Riesgo],Tabla13[Porcentaje Impacto],"",1)</f>
        <v/>
      </c>
      <c r="K1297" s="311">
        <v>6</v>
      </c>
      <c r="L1297" s="314"/>
      <c r="M1297" s="314"/>
      <c r="N1297" s="314"/>
      <c r="O1297" s="295"/>
      <c r="P1297" s="314"/>
      <c r="Q1297" s="328" t="str">
        <f>_xlfn.TEXTJOIN(" ",TRUE,Tabla135[[#This Row],[Actividad - Acción ¿Qué?
Inicia con verbo]],Tabla135[[#This Row],[Complemento
(Observaciones o desviaciones)]])</f>
        <v/>
      </c>
      <c r="R1297" s="295"/>
      <c r="S1297" s="327" t="str">
        <f>_xlfn.XLOOKUP(Tabla135[[#This Row],[Tipo de control]],Tabla7[Tipo de control],Tabla7[Peso],"",1)</f>
        <v/>
      </c>
      <c r="T1297" s="290" t="str">
        <f>_xlfn.XLOOKUP(Tabla135[[#This Row],[Tipo de control]],Tabla7[Tipo de control],Tabla7[Afectación matriz],"",1)</f>
        <v/>
      </c>
      <c r="U1297" s="295"/>
      <c r="V1297" s="327" t="str">
        <f>_xlfn.XLOOKUP(Tabla135[[#This Row],[Implementación]],Tabla11[Implementación],Tabla11[Peso],"",1)</f>
        <v/>
      </c>
      <c r="W1297" s="295"/>
      <c r="X1297" s="295"/>
      <c r="Y1297" s="295"/>
      <c r="Z1297" s="295"/>
      <c r="AA1297" s="310" t="str">
        <f>IFERROR(Tabla135[[#This Row],[Peso del control]]+Tabla135[[#This Row],[Peso de la implementación]],"")</f>
        <v/>
      </c>
      <c r="AB1297" s="310" t="str" cm="1">
        <f t="array" ref="AB1297">IFERROR(IF(Tabla135[[#This Row],[Registro diligenciado]]=TRUE,_xlfn.IFS(AND(Tabla135[[#This Row],[No. de Control]]=1,Tabla135[[#This Row],[Desplazamiento en la Matriz]]="Probabilidad"),D1297-(D1297*Tabla135[[#This Row],[Valor del control]]),AND(Tabla135[[#This Row],[No. de Control]]&gt;1,Tabla135[[#This Row],[Desplazamiento en la Matriz]]="Probabilidad"),AB1296-(AB1296*Tabla135[[#This Row],[Valor del control]]),AND(Tabla135[[#This Row],[No. de Control]]=1,Tabla135[[#This Row],[Desplazamiento en la Matriz]]="Impacto"),D1297,AND(Tabla135[[#This Row],[No. de Control]]&gt;1,Tabla135[[#This Row],[Desplazamiento en la Matriz]]="Impacto"),AB1296),""),"")</f>
        <v/>
      </c>
      <c r="AC1297" s="310" t="str" cm="1">
        <f t="array" ref="AC1297">IFERROR(IF(Tabla135[[#This Row],[Registro diligenciado]]=TRUE,_xlfn.IFS(AND(Tabla135[[#This Row],[No. de Control]]=1,Tabla135[[#This Row],[Desplazamiento en la Matriz]]="Impacto"),E1297-(E1297*Tabla135[[#This Row],[Valor del control]]),AND(Tabla135[[#This Row],[No. de Control]]&gt;1,Tabla135[[#This Row],[Desplazamiento en la Matriz]]="Impacto"),AC1296-(AC1296*Tabla135[[#This Row],[Valor del control]]),AND(Tabla135[[#This Row],[No. de Control]]=1,Tabla135[[#This Row],[Desplazamiento en la Matriz]]="Probabilidad"),E1297,AND(Tabla135[[#This Row],[No. de Control]]&gt;1,Tabla135[[#This Row],[Desplazamiento en la Matriz]]="Probabilidad"),AC1296),""),"")</f>
        <v/>
      </c>
      <c r="AD1297" s="310">
        <f>IFERROR(_xlfn.MINIFS(Tabla135[Probabilidad residual],Tabla135[Id Riesgo],Tabla135[[#This Row],[Id Riesgo]]),"")</f>
        <v>0</v>
      </c>
      <c r="AE1297" s="310">
        <f>IFERROR(_xlfn.MINIFS(Tabla135[Impacto residual],Tabla135[Id Riesgo],Tabla135[[#This Row],[Id Riesgo]]),"")</f>
        <v>0</v>
      </c>
      <c r="AF1297" s="310" t="str" cm="1">
        <f t="array" ref="AF12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7" s="310" t="str" cm="1">
        <f t="array" ref="AG12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7" s="213"/>
      <c r="AJ1297" s="801">
        <f>_xlfn.MINIFS(Tabla135[Probabilidad residual],Tabla135[Id Riesgo],Tabla135[[#This Row],[Id Riesgo]])</f>
        <v>0</v>
      </c>
      <c r="AK1297" s="801">
        <f>_xlfn.MINIFS(Tabla135[Impacto residual],Tabla135[Id Riesgo],Tabla135[[#This Row],[Id Riesgo]])</f>
        <v>0</v>
      </c>
      <c r="AL1297" s="801"/>
      <c r="AM1297" s="801"/>
      <c r="AN1297" s="213"/>
      <c r="AO1297" s="213"/>
      <c r="AP1297" s="213"/>
      <c r="AQ1297" s="213"/>
      <c r="AR1297" s="213"/>
      <c r="AS1297" s="213"/>
      <c r="AT1297" s="213"/>
      <c r="AU1297" s="213"/>
      <c r="AV1297" s="213"/>
      <c r="AW1297" s="213"/>
      <c r="AX1297" s="213"/>
      <c r="AY1297" s="213"/>
    </row>
    <row r="1298" spans="1:51" ht="14.6" x14ac:dyDescent="0.4">
      <c r="A1298" s="783" t="str">
        <f>Tabla135[[#This Row],[Id Riesgo]]</f>
        <v>RC129</v>
      </c>
      <c r="B1298" s="784" t="str">
        <f>Tabla135[[#This Row],[Riesgo]]</f>
        <v/>
      </c>
      <c r="C1298" s="776" t="b">
        <f>Tabla135[[#This Row],[Identificado en paso 1 y 2?]]</f>
        <v>0</v>
      </c>
      <c r="D1298" s="801" t="str">
        <f>_xlfn.XLOOKUP(Tabla135[[#This Row],[Id Riesgo]],Tabla13[Id Riesgo],Tabla13[Probabilidad],"",1)</f>
        <v/>
      </c>
      <c r="E1298" s="801" t="str">
        <f>IF(C1298=TRUE,_xlfn.XLOOKUP(Tabla135[[#This Row],[Id Riesgo]],Tabla13[Id Riesgo],Tabla13[Porcentaje Impacto],"",1),"")</f>
        <v/>
      </c>
      <c r="F1298" s="290" t="str">
        <f t="shared" si="128"/>
        <v>RC129</v>
      </c>
      <c r="G1298" s="414" t="b">
        <f>_xlfn.XLOOKUP(F1298,Tabla13[Id Riesgo],Tabla13[Registro diligenciado],FALSE,1)</f>
        <v>0</v>
      </c>
      <c r="H1298" s="290" t="str">
        <f>IF(G1298,_xlfn.XLOOKUP(F1298,Tabla6[Id Riesgo],Tabla6[DESCRIPCIÓN DEL RIESGO],FALSE,1),"")</f>
        <v/>
      </c>
      <c r="I1298" s="327" t="str">
        <f>_xlfn.XLOOKUP(Tabla135[[#This Row],[Id Riesgo]],Tabla13[Id Riesgo],Tabla13[Probabilidad])</f>
        <v/>
      </c>
      <c r="J1298" s="327" t="str">
        <f>_xlfn.XLOOKUP(Tabla135[[#This Row],[Id Riesgo]],Tabla13[Id Riesgo],Tabla13[Porcentaje Impacto],"",1)</f>
        <v/>
      </c>
      <c r="K1298" s="311">
        <v>7</v>
      </c>
      <c r="L1298" s="314"/>
      <c r="M1298" s="314"/>
      <c r="N1298" s="314"/>
      <c r="O1298" s="295"/>
      <c r="P1298" s="314"/>
      <c r="Q1298" s="328" t="str">
        <f>_xlfn.TEXTJOIN(" ",TRUE,Tabla135[[#This Row],[Actividad - Acción ¿Qué?
Inicia con verbo]],Tabla135[[#This Row],[Complemento
(Observaciones o desviaciones)]])</f>
        <v/>
      </c>
      <c r="R1298" s="295"/>
      <c r="S1298" s="327" t="str">
        <f>_xlfn.XLOOKUP(Tabla135[[#This Row],[Tipo de control]],Tabla7[Tipo de control],Tabla7[Peso],"",1)</f>
        <v/>
      </c>
      <c r="T1298" s="290" t="str">
        <f>_xlfn.XLOOKUP(Tabla135[[#This Row],[Tipo de control]],Tabla7[Tipo de control],Tabla7[Afectación matriz],"",1)</f>
        <v/>
      </c>
      <c r="U1298" s="295"/>
      <c r="V1298" s="327" t="str">
        <f>_xlfn.XLOOKUP(Tabla135[[#This Row],[Implementación]],Tabla11[Implementación],Tabla11[Peso],"",1)</f>
        <v/>
      </c>
      <c r="W1298" s="295"/>
      <c r="X1298" s="295"/>
      <c r="Y1298" s="295"/>
      <c r="Z1298" s="295"/>
      <c r="AA1298" s="310" t="str">
        <f>IFERROR(Tabla135[[#This Row],[Peso del control]]+Tabla135[[#This Row],[Peso de la implementación]],"")</f>
        <v/>
      </c>
      <c r="AB1298" s="310" t="str" cm="1">
        <f t="array" ref="AB1298">IFERROR(IF(Tabla135[[#This Row],[Registro diligenciado]]=TRUE,_xlfn.IFS(AND(Tabla135[[#This Row],[No. de Control]]=1,Tabla135[[#This Row],[Desplazamiento en la Matriz]]="Probabilidad"),D1298-(D1298*Tabla135[[#This Row],[Valor del control]]),AND(Tabla135[[#This Row],[No. de Control]]&gt;1,Tabla135[[#This Row],[Desplazamiento en la Matriz]]="Probabilidad"),AB1297-(AB1297*Tabla135[[#This Row],[Valor del control]]),AND(Tabla135[[#This Row],[No. de Control]]=1,Tabla135[[#This Row],[Desplazamiento en la Matriz]]="Impacto"),D1298,AND(Tabla135[[#This Row],[No. de Control]]&gt;1,Tabla135[[#This Row],[Desplazamiento en la Matriz]]="Impacto"),AB1297),""),"")</f>
        <v/>
      </c>
      <c r="AC1298" s="310" t="str" cm="1">
        <f t="array" ref="AC1298">IFERROR(IF(Tabla135[[#This Row],[Registro diligenciado]]=TRUE,_xlfn.IFS(AND(Tabla135[[#This Row],[No. de Control]]=1,Tabla135[[#This Row],[Desplazamiento en la Matriz]]="Impacto"),E1298-(E1298*Tabla135[[#This Row],[Valor del control]]),AND(Tabla135[[#This Row],[No. de Control]]&gt;1,Tabla135[[#This Row],[Desplazamiento en la Matriz]]="Impacto"),AC1297-(AC1297*Tabla135[[#This Row],[Valor del control]]),AND(Tabla135[[#This Row],[No. de Control]]=1,Tabla135[[#This Row],[Desplazamiento en la Matriz]]="Probabilidad"),E1298,AND(Tabla135[[#This Row],[No. de Control]]&gt;1,Tabla135[[#This Row],[Desplazamiento en la Matriz]]="Probabilidad"),AC1297),""),"")</f>
        <v/>
      </c>
      <c r="AD1298" s="310">
        <f>IFERROR(_xlfn.MINIFS(Tabla135[Probabilidad residual],Tabla135[Id Riesgo],Tabla135[[#This Row],[Id Riesgo]]),"")</f>
        <v>0</v>
      </c>
      <c r="AE1298" s="310">
        <f>IFERROR(_xlfn.MINIFS(Tabla135[Impacto residual],Tabla135[Id Riesgo],Tabla135[[#This Row],[Id Riesgo]]),"")</f>
        <v>0</v>
      </c>
      <c r="AF1298" s="310" t="str" cm="1">
        <f t="array" ref="AF12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8" s="310" t="str" cm="1">
        <f t="array" ref="AG12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8" s="213"/>
      <c r="AJ1298" s="801">
        <f>_xlfn.MINIFS(Tabla135[Probabilidad residual],Tabla135[Id Riesgo],Tabla135[[#This Row],[Id Riesgo]])</f>
        <v>0</v>
      </c>
      <c r="AK1298" s="801">
        <f>_xlfn.MINIFS(Tabla135[Impacto residual],Tabla135[Id Riesgo],Tabla135[[#This Row],[Id Riesgo]])</f>
        <v>0</v>
      </c>
      <c r="AL1298" s="801"/>
      <c r="AM1298" s="801"/>
      <c r="AN1298" s="213"/>
      <c r="AO1298" s="213"/>
      <c r="AP1298" s="213"/>
      <c r="AQ1298" s="213"/>
      <c r="AR1298" s="213"/>
      <c r="AS1298" s="213"/>
      <c r="AT1298" s="213"/>
      <c r="AU1298" s="213"/>
      <c r="AV1298" s="213"/>
      <c r="AW1298" s="213"/>
      <c r="AX1298" s="213"/>
      <c r="AY1298" s="213"/>
    </row>
    <row r="1299" spans="1:51" ht="14.6" x14ac:dyDescent="0.4">
      <c r="A1299" s="783" t="str">
        <f>Tabla135[[#This Row],[Id Riesgo]]</f>
        <v>RC129</v>
      </c>
      <c r="B1299" s="784" t="str">
        <f>Tabla135[[#This Row],[Riesgo]]</f>
        <v/>
      </c>
      <c r="C1299" s="776" t="b">
        <f>Tabla135[[#This Row],[Identificado en paso 1 y 2?]]</f>
        <v>0</v>
      </c>
      <c r="D1299" s="801" t="str">
        <f>_xlfn.XLOOKUP(Tabla135[[#This Row],[Id Riesgo]],Tabla13[Id Riesgo],Tabla13[Probabilidad],"",1)</f>
        <v/>
      </c>
      <c r="E1299" s="801" t="str">
        <f>IF(C1299=TRUE,_xlfn.XLOOKUP(Tabla135[[#This Row],[Id Riesgo]],Tabla13[Id Riesgo],Tabla13[Porcentaje Impacto],"",1),"")</f>
        <v/>
      </c>
      <c r="F1299" s="290" t="str">
        <f t="shared" si="128"/>
        <v>RC129</v>
      </c>
      <c r="G1299" s="414" t="b">
        <f>_xlfn.XLOOKUP(F1299,Tabla13[Id Riesgo],Tabla13[Registro diligenciado],FALSE,1)</f>
        <v>0</v>
      </c>
      <c r="H1299" s="290" t="str">
        <f>IF(G1299,_xlfn.XLOOKUP(F1299,Tabla6[Id Riesgo],Tabla6[DESCRIPCIÓN DEL RIESGO],FALSE,1),"")</f>
        <v/>
      </c>
      <c r="I1299" s="327" t="str">
        <f>_xlfn.XLOOKUP(Tabla135[[#This Row],[Id Riesgo]],Tabla13[Id Riesgo],Tabla13[Probabilidad])</f>
        <v/>
      </c>
      <c r="J1299" s="327" t="str">
        <f>_xlfn.XLOOKUP(Tabla135[[#This Row],[Id Riesgo]],Tabla13[Id Riesgo],Tabla13[Porcentaje Impacto],"",1)</f>
        <v/>
      </c>
      <c r="K1299" s="311">
        <v>8</v>
      </c>
      <c r="L1299" s="314"/>
      <c r="M1299" s="314"/>
      <c r="N1299" s="314"/>
      <c r="O1299" s="295"/>
      <c r="P1299" s="314"/>
      <c r="Q1299" s="328" t="str">
        <f>_xlfn.TEXTJOIN(" ",TRUE,Tabla135[[#This Row],[Actividad - Acción ¿Qué?
Inicia con verbo]],Tabla135[[#This Row],[Complemento
(Observaciones o desviaciones)]])</f>
        <v/>
      </c>
      <c r="R1299" s="295"/>
      <c r="S1299" s="327" t="str">
        <f>_xlfn.XLOOKUP(Tabla135[[#This Row],[Tipo de control]],Tabla7[Tipo de control],Tabla7[Peso],"",1)</f>
        <v/>
      </c>
      <c r="T1299" s="290" t="str">
        <f>_xlfn.XLOOKUP(Tabla135[[#This Row],[Tipo de control]],Tabla7[Tipo de control],Tabla7[Afectación matriz],"",1)</f>
        <v/>
      </c>
      <c r="U1299" s="295"/>
      <c r="V1299" s="327" t="str">
        <f>_xlfn.XLOOKUP(Tabla135[[#This Row],[Implementación]],Tabla11[Implementación],Tabla11[Peso],"",1)</f>
        <v/>
      </c>
      <c r="W1299" s="295"/>
      <c r="X1299" s="295"/>
      <c r="Y1299" s="295"/>
      <c r="Z1299" s="295"/>
      <c r="AA1299" s="310" t="str">
        <f>IFERROR(Tabla135[[#This Row],[Peso del control]]+Tabla135[[#This Row],[Peso de la implementación]],"")</f>
        <v/>
      </c>
      <c r="AB1299" s="310" t="str" cm="1">
        <f t="array" ref="AB1299">IFERROR(IF(Tabla135[[#This Row],[Registro diligenciado]]=TRUE,_xlfn.IFS(AND(Tabla135[[#This Row],[No. de Control]]=1,Tabla135[[#This Row],[Desplazamiento en la Matriz]]="Probabilidad"),D1299-(D1299*Tabla135[[#This Row],[Valor del control]]),AND(Tabla135[[#This Row],[No. de Control]]&gt;1,Tabla135[[#This Row],[Desplazamiento en la Matriz]]="Probabilidad"),AB1298-(AB1298*Tabla135[[#This Row],[Valor del control]]),AND(Tabla135[[#This Row],[No. de Control]]=1,Tabla135[[#This Row],[Desplazamiento en la Matriz]]="Impacto"),D1299,AND(Tabla135[[#This Row],[No. de Control]]&gt;1,Tabla135[[#This Row],[Desplazamiento en la Matriz]]="Impacto"),AB1298),""),"")</f>
        <v/>
      </c>
      <c r="AC1299" s="310" t="str" cm="1">
        <f t="array" ref="AC1299">IFERROR(IF(Tabla135[[#This Row],[Registro diligenciado]]=TRUE,_xlfn.IFS(AND(Tabla135[[#This Row],[No. de Control]]=1,Tabla135[[#This Row],[Desplazamiento en la Matriz]]="Impacto"),E1299-(E1299*Tabla135[[#This Row],[Valor del control]]),AND(Tabla135[[#This Row],[No. de Control]]&gt;1,Tabla135[[#This Row],[Desplazamiento en la Matriz]]="Impacto"),AC1298-(AC1298*Tabla135[[#This Row],[Valor del control]]),AND(Tabla135[[#This Row],[No. de Control]]=1,Tabla135[[#This Row],[Desplazamiento en la Matriz]]="Probabilidad"),E1299,AND(Tabla135[[#This Row],[No. de Control]]&gt;1,Tabla135[[#This Row],[Desplazamiento en la Matriz]]="Probabilidad"),AC1298),""),"")</f>
        <v/>
      </c>
      <c r="AD1299" s="310">
        <f>IFERROR(_xlfn.MINIFS(Tabla135[Probabilidad residual],Tabla135[Id Riesgo],Tabla135[[#This Row],[Id Riesgo]]),"")</f>
        <v>0</v>
      </c>
      <c r="AE1299" s="310">
        <f>IFERROR(_xlfn.MINIFS(Tabla135[Impacto residual],Tabla135[Id Riesgo],Tabla135[[#This Row],[Id Riesgo]]),"")</f>
        <v>0</v>
      </c>
      <c r="AF1299" s="310" t="str" cm="1">
        <f t="array" ref="AF12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299" s="310" t="str" cm="1">
        <f t="array" ref="AG12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2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299" s="213"/>
      <c r="AJ1299" s="801">
        <f>_xlfn.MINIFS(Tabla135[Probabilidad residual],Tabla135[Id Riesgo],Tabla135[[#This Row],[Id Riesgo]])</f>
        <v>0</v>
      </c>
      <c r="AK1299" s="801">
        <f>_xlfn.MINIFS(Tabla135[Impacto residual],Tabla135[Id Riesgo],Tabla135[[#This Row],[Id Riesgo]])</f>
        <v>0</v>
      </c>
      <c r="AL1299" s="801"/>
      <c r="AM1299" s="801"/>
      <c r="AN1299" s="213"/>
      <c r="AO1299" s="213"/>
      <c r="AP1299" s="213"/>
      <c r="AQ1299" s="213"/>
      <c r="AR1299" s="213"/>
      <c r="AS1299" s="213"/>
      <c r="AT1299" s="213"/>
      <c r="AU1299" s="213"/>
      <c r="AV1299" s="213"/>
      <c r="AW1299" s="213"/>
      <c r="AX1299" s="213"/>
      <c r="AY1299" s="213"/>
    </row>
    <row r="1300" spans="1:51" ht="14.6" x14ac:dyDescent="0.4">
      <c r="A1300" s="783" t="str">
        <f>Tabla135[[#This Row],[Id Riesgo]]</f>
        <v>RC129</v>
      </c>
      <c r="B1300" s="784" t="str">
        <f>Tabla135[[#This Row],[Riesgo]]</f>
        <v/>
      </c>
      <c r="C1300" s="776" t="b">
        <f>Tabla135[[#This Row],[Identificado en paso 1 y 2?]]</f>
        <v>0</v>
      </c>
      <c r="D1300" s="801" t="str">
        <f>_xlfn.XLOOKUP(Tabla135[[#This Row],[Id Riesgo]],Tabla13[Id Riesgo],Tabla13[Probabilidad],"",1)</f>
        <v/>
      </c>
      <c r="E1300" s="801" t="str">
        <f>IF(C1300=TRUE,_xlfn.XLOOKUP(Tabla135[[#This Row],[Id Riesgo]],Tabla13[Id Riesgo],Tabla13[Porcentaje Impacto],"",1),"")</f>
        <v/>
      </c>
      <c r="F1300" s="290" t="str">
        <f t="shared" si="128"/>
        <v>RC129</v>
      </c>
      <c r="G1300" s="414" t="b">
        <f>_xlfn.XLOOKUP(F1300,Tabla13[Id Riesgo],Tabla13[Registro diligenciado],FALSE,1)</f>
        <v>0</v>
      </c>
      <c r="H1300" s="290" t="str">
        <f>IF(G1300,_xlfn.XLOOKUP(F1300,Tabla6[Id Riesgo],Tabla6[DESCRIPCIÓN DEL RIESGO],FALSE,1),"")</f>
        <v/>
      </c>
      <c r="I1300" s="327" t="str">
        <f>_xlfn.XLOOKUP(Tabla135[[#This Row],[Id Riesgo]],Tabla13[Id Riesgo],Tabla13[Probabilidad])</f>
        <v/>
      </c>
      <c r="J1300" s="327" t="str">
        <f>_xlfn.XLOOKUP(Tabla135[[#This Row],[Id Riesgo]],Tabla13[Id Riesgo],Tabla13[Porcentaje Impacto],"",1)</f>
        <v/>
      </c>
      <c r="K1300" s="311">
        <v>9</v>
      </c>
      <c r="L1300" s="314"/>
      <c r="M1300" s="314"/>
      <c r="N1300" s="314"/>
      <c r="O1300" s="295"/>
      <c r="P1300" s="314"/>
      <c r="Q1300" s="328" t="str">
        <f>_xlfn.TEXTJOIN(" ",TRUE,Tabla135[[#This Row],[Actividad - Acción ¿Qué?
Inicia con verbo]],Tabla135[[#This Row],[Complemento
(Observaciones o desviaciones)]])</f>
        <v/>
      </c>
      <c r="R1300" s="295"/>
      <c r="S1300" s="327" t="str">
        <f>_xlfn.XLOOKUP(Tabla135[[#This Row],[Tipo de control]],Tabla7[Tipo de control],Tabla7[Peso],"",1)</f>
        <v/>
      </c>
      <c r="T1300" s="290" t="str">
        <f>_xlfn.XLOOKUP(Tabla135[[#This Row],[Tipo de control]],Tabla7[Tipo de control],Tabla7[Afectación matriz],"",1)</f>
        <v/>
      </c>
      <c r="U1300" s="295"/>
      <c r="V1300" s="327" t="str">
        <f>_xlfn.XLOOKUP(Tabla135[[#This Row],[Implementación]],Tabla11[Implementación],Tabla11[Peso],"",1)</f>
        <v/>
      </c>
      <c r="W1300" s="295"/>
      <c r="X1300" s="295"/>
      <c r="Y1300" s="295"/>
      <c r="Z1300" s="295"/>
      <c r="AA1300" s="310" t="str">
        <f>IFERROR(Tabla135[[#This Row],[Peso del control]]+Tabla135[[#This Row],[Peso de la implementación]],"")</f>
        <v/>
      </c>
      <c r="AB1300" s="310" t="str" cm="1">
        <f t="array" ref="AB1300">IFERROR(IF(Tabla135[[#This Row],[Registro diligenciado]]=TRUE,_xlfn.IFS(AND(Tabla135[[#This Row],[No. de Control]]=1,Tabla135[[#This Row],[Desplazamiento en la Matriz]]="Probabilidad"),D1300-(D1300*Tabla135[[#This Row],[Valor del control]]),AND(Tabla135[[#This Row],[No. de Control]]&gt;1,Tabla135[[#This Row],[Desplazamiento en la Matriz]]="Probabilidad"),AB1299-(AB1299*Tabla135[[#This Row],[Valor del control]]),AND(Tabla135[[#This Row],[No. de Control]]=1,Tabla135[[#This Row],[Desplazamiento en la Matriz]]="Impacto"),D1300,AND(Tabla135[[#This Row],[No. de Control]]&gt;1,Tabla135[[#This Row],[Desplazamiento en la Matriz]]="Impacto"),AB1299),""),"")</f>
        <v/>
      </c>
      <c r="AC1300" s="310" t="str" cm="1">
        <f t="array" ref="AC1300">IFERROR(IF(Tabla135[[#This Row],[Registro diligenciado]]=TRUE,_xlfn.IFS(AND(Tabla135[[#This Row],[No. de Control]]=1,Tabla135[[#This Row],[Desplazamiento en la Matriz]]="Impacto"),E1300-(E1300*Tabla135[[#This Row],[Valor del control]]),AND(Tabla135[[#This Row],[No. de Control]]&gt;1,Tabla135[[#This Row],[Desplazamiento en la Matriz]]="Impacto"),AC1299-(AC1299*Tabla135[[#This Row],[Valor del control]]),AND(Tabla135[[#This Row],[No. de Control]]=1,Tabla135[[#This Row],[Desplazamiento en la Matriz]]="Probabilidad"),E1300,AND(Tabla135[[#This Row],[No. de Control]]&gt;1,Tabla135[[#This Row],[Desplazamiento en la Matriz]]="Probabilidad"),AC1299),""),"")</f>
        <v/>
      </c>
      <c r="AD1300" s="310">
        <f>IFERROR(_xlfn.MINIFS(Tabla135[Probabilidad residual],Tabla135[Id Riesgo],Tabla135[[#This Row],[Id Riesgo]]),"")</f>
        <v>0</v>
      </c>
      <c r="AE1300" s="310">
        <f>IFERROR(_xlfn.MINIFS(Tabla135[Impacto residual],Tabla135[Id Riesgo],Tabla135[[#This Row],[Id Riesgo]]),"")</f>
        <v>0</v>
      </c>
      <c r="AF1300" s="310" t="str" cm="1">
        <f t="array" ref="AF13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0" s="310" t="str" cm="1">
        <f t="array" ref="AG13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0" s="213"/>
      <c r="AJ1300" s="801">
        <f>_xlfn.MINIFS(Tabla135[Probabilidad residual],Tabla135[Id Riesgo],Tabla135[[#This Row],[Id Riesgo]])</f>
        <v>0</v>
      </c>
      <c r="AK1300" s="801">
        <f>_xlfn.MINIFS(Tabla135[Impacto residual],Tabla135[Id Riesgo],Tabla135[[#This Row],[Id Riesgo]])</f>
        <v>0</v>
      </c>
      <c r="AL1300" s="801"/>
      <c r="AM1300" s="801"/>
      <c r="AN1300" s="213"/>
      <c r="AO1300" s="213"/>
      <c r="AP1300" s="213"/>
      <c r="AQ1300" s="213"/>
      <c r="AR1300" s="213"/>
      <c r="AS1300" s="213"/>
      <c r="AT1300" s="213"/>
      <c r="AU1300" s="213"/>
      <c r="AV1300" s="213"/>
      <c r="AW1300" s="213"/>
      <c r="AX1300" s="213"/>
      <c r="AY1300" s="213"/>
    </row>
    <row r="1301" spans="1:51" ht="14.6" x14ac:dyDescent="0.4">
      <c r="A1301" s="783" t="str">
        <f>Tabla135[[#This Row],[Id Riesgo]]</f>
        <v>RC129</v>
      </c>
      <c r="B1301" s="784" t="str">
        <f>Tabla135[[#This Row],[Riesgo]]</f>
        <v/>
      </c>
      <c r="C1301" s="776" t="b">
        <f>Tabla135[[#This Row],[Identificado en paso 1 y 2?]]</f>
        <v>0</v>
      </c>
      <c r="D1301" s="801" t="str">
        <f>_xlfn.XLOOKUP(Tabla135[[#This Row],[Id Riesgo]],Tabla13[Id Riesgo],Tabla13[Probabilidad],"",1)</f>
        <v/>
      </c>
      <c r="E1301" s="801" t="str">
        <f>IF(C1301=TRUE,_xlfn.XLOOKUP(Tabla135[[#This Row],[Id Riesgo]],Tabla13[Id Riesgo],Tabla13[Porcentaje Impacto],"",1),"")</f>
        <v/>
      </c>
      <c r="F1301" s="290" t="str">
        <f t="shared" si="128"/>
        <v>RC129</v>
      </c>
      <c r="G1301" s="414" t="b">
        <f>_xlfn.XLOOKUP(F1301,Tabla13[Id Riesgo],Tabla13[Registro diligenciado],FALSE,1)</f>
        <v>0</v>
      </c>
      <c r="H1301" s="290" t="str">
        <f>IF(G1301,_xlfn.XLOOKUP(F1301,Tabla6[Id Riesgo],Tabla6[DESCRIPCIÓN DEL RIESGO],FALSE,1),"")</f>
        <v/>
      </c>
      <c r="I1301" s="327" t="str">
        <f>_xlfn.XLOOKUP(Tabla135[[#This Row],[Id Riesgo]],Tabla13[Id Riesgo],Tabla13[Probabilidad])</f>
        <v/>
      </c>
      <c r="J1301" s="327" t="str">
        <f>_xlfn.XLOOKUP(Tabla135[[#This Row],[Id Riesgo]],Tabla13[Id Riesgo],Tabla13[Porcentaje Impacto],"",1)</f>
        <v/>
      </c>
      <c r="K1301" s="311">
        <v>10</v>
      </c>
      <c r="L1301" s="314"/>
      <c r="M1301" s="314"/>
      <c r="N1301" s="314"/>
      <c r="O1301" s="295"/>
      <c r="P1301" s="314"/>
      <c r="Q1301" s="328" t="str">
        <f>_xlfn.TEXTJOIN(" ",TRUE,Tabla135[[#This Row],[Actividad - Acción ¿Qué?
Inicia con verbo]],Tabla135[[#This Row],[Complemento
(Observaciones o desviaciones)]])</f>
        <v/>
      </c>
      <c r="R1301" s="295"/>
      <c r="S1301" s="327" t="str">
        <f>_xlfn.XLOOKUP(Tabla135[[#This Row],[Tipo de control]],Tabla7[Tipo de control],Tabla7[Peso],"",1)</f>
        <v/>
      </c>
      <c r="T1301" s="290" t="str">
        <f>_xlfn.XLOOKUP(Tabla135[[#This Row],[Tipo de control]],Tabla7[Tipo de control],Tabla7[Afectación matriz],"",1)</f>
        <v/>
      </c>
      <c r="U1301" s="295"/>
      <c r="V1301" s="327" t="str">
        <f>_xlfn.XLOOKUP(Tabla135[[#This Row],[Implementación]],Tabla11[Implementación],Tabla11[Peso],"",1)</f>
        <v/>
      </c>
      <c r="W1301" s="295"/>
      <c r="X1301" s="295"/>
      <c r="Y1301" s="295"/>
      <c r="Z1301" s="295"/>
      <c r="AA1301" s="310" t="str">
        <f>IFERROR(Tabla135[[#This Row],[Peso del control]]+Tabla135[[#This Row],[Peso de la implementación]],"")</f>
        <v/>
      </c>
      <c r="AB1301" s="310" t="str" cm="1">
        <f t="array" ref="AB1301">IFERROR(IF(Tabla135[[#This Row],[Registro diligenciado]]=TRUE,_xlfn.IFS(AND(Tabla135[[#This Row],[No. de Control]]=1,Tabla135[[#This Row],[Desplazamiento en la Matriz]]="Probabilidad"),D1301-(D1301*Tabla135[[#This Row],[Valor del control]]),AND(Tabla135[[#This Row],[No. de Control]]&gt;1,Tabla135[[#This Row],[Desplazamiento en la Matriz]]="Probabilidad"),AB1300-(AB1300*Tabla135[[#This Row],[Valor del control]]),AND(Tabla135[[#This Row],[No. de Control]]=1,Tabla135[[#This Row],[Desplazamiento en la Matriz]]="Impacto"),D1301,AND(Tabla135[[#This Row],[No. de Control]]&gt;1,Tabla135[[#This Row],[Desplazamiento en la Matriz]]="Impacto"),AB1300),""),"")</f>
        <v/>
      </c>
      <c r="AC1301" s="310" t="str" cm="1">
        <f t="array" ref="AC1301">IFERROR(IF(Tabla135[[#This Row],[Registro diligenciado]]=TRUE,_xlfn.IFS(AND(Tabla135[[#This Row],[No. de Control]]=1,Tabla135[[#This Row],[Desplazamiento en la Matriz]]="Impacto"),E1301-(E1301*Tabla135[[#This Row],[Valor del control]]),AND(Tabla135[[#This Row],[No. de Control]]&gt;1,Tabla135[[#This Row],[Desplazamiento en la Matriz]]="Impacto"),AC1300-(AC1300*Tabla135[[#This Row],[Valor del control]]),AND(Tabla135[[#This Row],[No. de Control]]=1,Tabla135[[#This Row],[Desplazamiento en la Matriz]]="Probabilidad"),E1301,AND(Tabla135[[#This Row],[No. de Control]]&gt;1,Tabla135[[#This Row],[Desplazamiento en la Matriz]]="Probabilidad"),AC1300),""),"")</f>
        <v/>
      </c>
      <c r="AD1301" s="310">
        <f>IFERROR(_xlfn.MINIFS(Tabla135[Probabilidad residual],Tabla135[Id Riesgo],Tabla135[[#This Row],[Id Riesgo]]),"")</f>
        <v>0</v>
      </c>
      <c r="AE1301" s="310">
        <f>IFERROR(_xlfn.MINIFS(Tabla135[Impacto residual],Tabla135[Id Riesgo],Tabla135[[#This Row],[Id Riesgo]]),"")</f>
        <v>0</v>
      </c>
      <c r="AF1301" s="310" t="str" cm="1">
        <f t="array" ref="AF13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1" s="310" t="str" cm="1">
        <f t="array" ref="AG13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1" s="213"/>
      <c r="AJ1301" s="801">
        <f>_xlfn.MINIFS(Tabla135[Probabilidad residual],Tabla135[Id Riesgo],Tabla135[[#This Row],[Id Riesgo]])</f>
        <v>0</v>
      </c>
      <c r="AK1301" s="801">
        <f>_xlfn.MINIFS(Tabla135[Impacto residual],Tabla135[Id Riesgo],Tabla135[[#This Row],[Id Riesgo]])</f>
        <v>0</v>
      </c>
      <c r="AL1301" s="801"/>
      <c r="AM1301" s="801"/>
      <c r="AN1301" s="213"/>
      <c r="AO1301" s="213"/>
      <c r="AP1301" s="213"/>
      <c r="AQ1301" s="213"/>
      <c r="AR1301" s="213"/>
      <c r="AS1301" s="213"/>
      <c r="AT1301" s="213"/>
      <c r="AU1301" s="213"/>
      <c r="AV1301" s="213"/>
      <c r="AW1301" s="213"/>
      <c r="AX1301" s="213"/>
      <c r="AY1301" s="213"/>
    </row>
    <row r="1302" spans="1:51" ht="14.6" x14ac:dyDescent="0.4">
      <c r="A1302" s="783" t="str">
        <f>Tabla135[[#This Row],[Id Riesgo]]</f>
        <v>RC130</v>
      </c>
      <c r="B1302" s="784" t="str">
        <f>Tabla135[[#This Row],[Riesgo]]</f>
        <v/>
      </c>
      <c r="C1302" s="776" t="b">
        <f>Tabla135[[#This Row],[Identificado en paso 1 y 2?]]</f>
        <v>0</v>
      </c>
      <c r="D1302" s="801" t="str">
        <f>_xlfn.XLOOKUP(Tabla135[[#This Row],[Id Riesgo]],Tabla13[Id Riesgo],Tabla13[Probabilidad],"",1)</f>
        <v/>
      </c>
      <c r="E1302" s="801" t="str">
        <f>IF(C1302=TRUE,_xlfn.XLOOKUP(Tabla135[[#This Row],[Id Riesgo]],Tabla13[Id Riesgo],Tabla13[Porcentaje Impacto],"",1),"")</f>
        <v/>
      </c>
      <c r="F1302" s="290" t="s">
        <v>721</v>
      </c>
      <c r="G1302" s="414" t="b">
        <f>_xlfn.XLOOKUP(F1302,Tabla13[Id Riesgo],Tabla13[Registro diligenciado],FALSE,1)</f>
        <v>0</v>
      </c>
      <c r="H1302" s="290" t="str">
        <f>IF(G1302,_xlfn.XLOOKUP(F1302,Tabla6[Id Riesgo],Tabla6[DESCRIPCIÓN DEL RIESGO],FALSE,1),"")</f>
        <v/>
      </c>
      <c r="I1302" s="327" t="str">
        <f>_xlfn.XLOOKUP(Tabla135[[#This Row],[Id Riesgo]],Tabla13[Id Riesgo],Tabla13[Probabilidad])</f>
        <v/>
      </c>
      <c r="J1302" s="327" t="str">
        <f>_xlfn.XLOOKUP(Tabla135[[#This Row],[Id Riesgo]],Tabla13[Id Riesgo],Tabla13[Porcentaje Impacto],"",1)</f>
        <v/>
      </c>
      <c r="K1302" s="311">
        <v>1</v>
      </c>
      <c r="L1302" s="314"/>
      <c r="M1302" s="314"/>
      <c r="N1302" s="314"/>
      <c r="O1302" s="295"/>
      <c r="P1302" s="314"/>
      <c r="Q1302" s="328" t="str">
        <f>_xlfn.TEXTJOIN(" ",TRUE,Tabla135[[#This Row],[Actividad - Acción ¿Qué?
Inicia con verbo]],Tabla135[[#This Row],[Complemento
(Observaciones o desviaciones)]])</f>
        <v/>
      </c>
      <c r="R1302" s="295"/>
      <c r="S1302" s="327" t="str">
        <f>_xlfn.XLOOKUP(Tabla135[[#This Row],[Tipo de control]],Tabla7[Tipo de control],Tabla7[Peso],"",1)</f>
        <v/>
      </c>
      <c r="T1302" s="290" t="str">
        <f>_xlfn.XLOOKUP(Tabla135[[#This Row],[Tipo de control]],Tabla7[Tipo de control],Tabla7[Afectación matriz],"",1)</f>
        <v/>
      </c>
      <c r="U1302" s="295"/>
      <c r="V1302" s="327" t="str">
        <f>_xlfn.XLOOKUP(Tabla135[[#This Row],[Implementación]],Tabla11[Implementación],Tabla11[Peso],"",1)</f>
        <v/>
      </c>
      <c r="W1302" s="295"/>
      <c r="X1302" s="295"/>
      <c r="Y1302" s="295"/>
      <c r="Z1302" s="295"/>
      <c r="AA1302" s="310" t="str">
        <f>IFERROR(Tabla135[[#This Row],[Peso del control]]+Tabla135[[#This Row],[Peso de la implementación]],"")</f>
        <v/>
      </c>
      <c r="AB1302" s="310" t="str" cm="1">
        <f t="array" ref="AB1302">IFERROR(IF(Tabla135[[#This Row],[Registro diligenciado]]=TRUE,_xlfn.IFS(AND(Tabla135[[#This Row],[No. de Control]]=1,Tabla135[[#This Row],[Desplazamiento en la Matriz]]="Probabilidad"),D1302-(D1302*Tabla135[[#This Row],[Valor del control]]),AND(Tabla135[[#This Row],[No. de Control]]&gt;1,Tabla135[[#This Row],[Desplazamiento en la Matriz]]="Probabilidad"),AB1301-(AB1301*Tabla135[[#This Row],[Valor del control]]),AND(Tabla135[[#This Row],[No. de Control]]=1,Tabla135[[#This Row],[Desplazamiento en la Matriz]]="Impacto"),D1302,AND(Tabla135[[#This Row],[No. de Control]]&gt;1,Tabla135[[#This Row],[Desplazamiento en la Matriz]]="Impacto"),AB1301),""),"")</f>
        <v/>
      </c>
      <c r="AC1302" s="310" t="str" cm="1">
        <f t="array" ref="AC1302">IFERROR(IF(Tabla135[[#This Row],[Registro diligenciado]]=TRUE,_xlfn.IFS(AND(Tabla135[[#This Row],[No. de Control]]=1,Tabla135[[#This Row],[Desplazamiento en la Matriz]]="Impacto"),E1302-(E1302*Tabla135[[#This Row],[Valor del control]]),AND(Tabla135[[#This Row],[No. de Control]]&gt;1,Tabla135[[#This Row],[Desplazamiento en la Matriz]]="Impacto"),AC1301-(AC1301*Tabla135[[#This Row],[Valor del control]]),AND(Tabla135[[#This Row],[No. de Control]]=1,Tabla135[[#This Row],[Desplazamiento en la Matriz]]="Probabilidad"),E1302,AND(Tabla135[[#This Row],[No. de Control]]&gt;1,Tabla135[[#This Row],[Desplazamiento en la Matriz]]="Probabilidad"),AC1301),""),"")</f>
        <v/>
      </c>
      <c r="AD1302" s="310">
        <f>IFERROR(_xlfn.MINIFS(Tabla135[Probabilidad residual],Tabla135[Id Riesgo],Tabla135[[#This Row],[Id Riesgo]]),"")</f>
        <v>0</v>
      </c>
      <c r="AE1302" s="310">
        <f>IFERROR(_xlfn.MINIFS(Tabla135[Impacto residual],Tabla135[Id Riesgo],Tabla135[[#This Row],[Id Riesgo]]),"")</f>
        <v>0</v>
      </c>
      <c r="AF1302" s="310" t="str" cm="1">
        <f t="array" ref="AF13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2" s="310" t="str" cm="1">
        <f t="array" ref="AG13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2" s="213"/>
      <c r="AJ1302" s="801">
        <f>_xlfn.MINIFS(Tabla135[Probabilidad residual],Tabla135[Id Riesgo],Tabla135[[#This Row],[Id Riesgo]])</f>
        <v>0</v>
      </c>
      <c r="AK1302" s="801">
        <f>_xlfn.MINIFS(Tabla135[Impacto residual],Tabla135[Id Riesgo],Tabla135[[#This Row],[Id Riesgo]])</f>
        <v>0</v>
      </c>
      <c r="AL1302" s="801" t="str" cm="1">
        <f t="array" ref="AL1302">IFERROR(_xlfn.IFS(AND(AJ1302&gt;=CONFIGURACIÓN!$BF$6,AJ1302&lt;=CONFIGURACIÓN!$BG$6),CONFIGURACIÓN!$BE$6,AND(AJ1302&gt;=CONFIGURACIÓN!$BF$7,AJ1302&lt;=CONFIGURACIÓN!$BG$7),CONFIGURACIÓN!$BE$7,AND(AJ1302&gt;=CONFIGURACIÓN!$BF$8,AJ1302&lt;=CONFIGURACIÓN!$BG$8),CONFIGURACIÓN!$BE$8,AND(AJ1302&gt;=CONFIGURACIÓN!$BF$9,AJ1302&lt;=CONFIGURACIÓN!$BG$9),CONFIGURACIÓN!$BE$9,AND(AJ1302&gt;=CONFIGURACIÓN!$BF$10,AJ1302&lt;=CONFIGURACIÓN!$BG$10),CONFIGURACIÓN!$BE$10),"")</f>
        <v/>
      </c>
      <c r="AM1302" s="801" t="str" cm="1">
        <f t="array" ref="AM1302">IFERROR(_xlfn.IFS(AND(AK1302&gt;=CONFIGURACIÓN!$BJ$6,AK1302&lt;=CONFIGURACIÓN!$BK$6),CONFIGURACIÓN!$BI$6,AND(AK1302&gt;=CONFIGURACIÓN!$BJ$7,AK1302&lt;=CONFIGURACIÓN!$BK$7),CONFIGURACIÓN!$BI$7,AND(AK1302&gt;=CONFIGURACIÓN!$BJ$8,AK1302&lt;=CONFIGURACIÓN!$BK$8),CONFIGURACIÓN!$BI$8,AND(AK1302&gt;=CONFIGURACIÓN!$BJ$9,AK1302&lt;=CONFIGURACIÓN!$BK$9),CONFIGURACIÓN!$BI$9,AND(AK1302&gt;=CONFIGURACIÓN!$BJ$10,AK1302&lt;=CONFIGURACIÓN!$BK$10),CONFIGURACIÓN!$BI$10),"")</f>
        <v/>
      </c>
      <c r="AN1302" s="213"/>
      <c r="AO1302" s="213"/>
      <c r="AP1302" s="213"/>
      <c r="AQ1302" s="213"/>
      <c r="AR1302" s="213"/>
      <c r="AS1302" s="213"/>
      <c r="AT1302" s="213"/>
      <c r="AU1302" s="213"/>
      <c r="AV1302" s="213"/>
      <c r="AW1302" s="213"/>
      <c r="AX1302" s="213"/>
      <c r="AY1302" s="213"/>
    </row>
    <row r="1303" spans="1:51" ht="14.6" x14ac:dyDescent="0.4">
      <c r="A1303" s="783" t="str">
        <f>Tabla135[[#This Row],[Id Riesgo]]</f>
        <v>RC130</v>
      </c>
      <c r="B1303" s="784" t="str">
        <f>Tabla135[[#This Row],[Riesgo]]</f>
        <v/>
      </c>
      <c r="C1303" s="776" t="b">
        <f>Tabla135[[#This Row],[Identificado en paso 1 y 2?]]</f>
        <v>0</v>
      </c>
      <c r="D1303" s="801" t="str">
        <f>_xlfn.XLOOKUP(Tabla135[[#This Row],[Id Riesgo]],Tabla13[Id Riesgo],Tabla13[Probabilidad],"",1)</f>
        <v/>
      </c>
      <c r="E1303" s="801" t="str">
        <f>IF(C1303=TRUE,_xlfn.XLOOKUP(Tabla135[[#This Row],[Id Riesgo]],Tabla13[Id Riesgo],Tabla13[Porcentaje Impacto],"",1),"")</f>
        <v/>
      </c>
      <c r="F1303" s="290" t="str">
        <f t="shared" ref="F1303:F1311" si="129">F1302</f>
        <v>RC130</v>
      </c>
      <c r="G1303" s="414" t="b">
        <f>_xlfn.XLOOKUP(F1303,Tabla13[Id Riesgo],Tabla13[Registro diligenciado],FALSE,1)</f>
        <v>0</v>
      </c>
      <c r="H1303" s="290" t="str">
        <f>IF(G1303,_xlfn.XLOOKUP(F1303,Tabla6[Id Riesgo],Tabla6[DESCRIPCIÓN DEL RIESGO],FALSE,1),"")</f>
        <v/>
      </c>
      <c r="I1303" s="327" t="str">
        <f>_xlfn.XLOOKUP(Tabla135[[#This Row],[Id Riesgo]],Tabla13[Id Riesgo],Tabla13[Probabilidad])</f>
        <v/>
      </c>
      <c r="J1303" s="327" t="str">
        <f>_xlfn.XLOOKUP(Tabla135[[#This Row],[Id Riesgo]],Tabla13[Id Riesgo],Tabla13[Porcentaje Impacto],"",1)</f>
        <v/>
      </c>
      <c r="K1303" s="311">
        <v>2</v>
      </c>
      <c r="L1303" s="314"/>
      <c r="M1303" s="314"/>
      <c r="N1303" s="314"/>
      <c r="O1303" s="295"/>
      <c r="P1303" s="314"/>
      <c r="Q1303" s="328" t="str">
        <f>_xlfn.TEXTJOIN(" ",TRUE,Tabla135[[#This Row],[Actividad - Acción ¿Qué?
Inicia con verbo]],Tabla135[[#This Row],[Complemento
(Observaciones o desviaciones)]])</f>
        <v/>
      </c>
      <c r="R1303" s="295"/>
      <c r="S1303" s="327" t="str">
        <f>_xlfn.XLOOKUP(Tabla135[[#This Row],[Tipo de control]],Tabla7[Tipo de control],Tabla7[Peso],"",1)</f>
        <v/>
      </c>
      <c r="T1303" s="290" t="str">
        <f>_xlfn.XLOOKUP(Tabla135[[#This Row],[Tipo de control]],Tabla7[Tipo de control],Tabla7[Afectación matriz],"",1)</f>
        <v/>
      </c>
      <c r="U1303" s="295"/>
      <c r="V1303" s="327" t="str">
        <f>_xlfn.XLOOKUP(Tabla135[[#This Row],[Implementación]],Tabla11[Implementación],Tabla11[Peso],"",1)</f>
        <v/>
      </c>
      <c r="W1303" s="295"/>
      <c r="X1303" s="295"/>
      <c r="Y1303" s="295"/>
      <c r="Z1303" s="295"/>
      <c r="AA1303" s="310" t="str">
        <f>IFERROR(Tabla135[[#This Row],[Peso del control]]+Tabla135[[#This Row],[Peso de la implementación]],"")</f>
        <v/>
      </c>
      <c r="AB1303" s="310" t="str" cm="1">
        <f t="array" ref="AB1303">IFERROR(IF(Tabla135[[#This Row],[Registro diligenciado]]=TRUE,_xlfn.IFS(AND(Tabla135[[#This Row],[No. de Control]]=1,Tabla135[[#This Row],[Desplazamiento en la Matriz]]="Probabilidad"),D1303-(D1303*Tabla135[[#This Row],[Valor del control]]),AND(Tabla135[[#This Row],[No. de Control]]&gt;1,Tabla135[[#This Row],[Desplazamiento en la Matriz]]="Probabilidad"),AB1302-(AB1302*Tabla135[[#This Row],[Valor del control]]),AND(Tabla135[[#This Row],[No. de Control]]=1,Tabla135[[#This Row],[Desplazamiento en la Matriz]]="Impacto"),D1303,AND(Tabla135[[#This Row],[No. de Control]]&gt;1,Tabla135[[#This Row],[Desplazamiento en la Matriz]]="Impacto"),AB1302),""),"")</f>
        <v/>
      </c>
      <c r="AC1303" s="310" t="str" cm="1">
        <f t="array" ref="AC1303">IFERROR(IF(Tabla135[[#This Row],[Registro diligenciado]]=TRUE,_xlfn.IFS(AND(Tabla135[[#This Row],[No. de Control]]=1,Tabla135[[#This Row],[Desplazamiento en la Matriz]]="Impacto"),E1303-(E1303*Tabla135[[#This Row],[Valor del control]]),AND(Tabla135[[#This Row],[No. de Control]]&gt;1,Tabla135[[#This Row],[Desplazamiento en la Matriz]]="Impacto"),AC1302-(AC1302*Tabla135[[#This Row],[Valor del control]]),AND(Tabla135[[#This Row],[No. de Control]]=1,Tabla135[[#This Row],[Desplazamiento en la Matriz]]="Probabilidad"),E1303,AND(Tabla135[[#This Row],[No. de Control]]&gt;1,Tabla135[[#This Row],[Desplazamiento en la Matriz]]="Probabilidad"),AC1302),""),"")</f>
        <v/>
      </c>
      <c r="AD1303" s="310">
        <f>IFERROR(_xlfn.MINIFS(Tabla135[Probabilidad residual],Tabla135[Id Riesgo],Tabla135[[#This Row],[Id Riesgo]]),"")</f>
        <v>0</v>
      </c>
      <c r="AE1303" s="310">
        <f>IFERROR(_xlfn.MINIFS(Tabla135[Impacto residual],Tabla135[Id Riesgo],Tabla135[[#This Row],[Id Riesgo]]),"")</f>
        <v>0</v>
      </c>
      <c r="AF1303" s="310" t="str" cm="1">
        <f t="array" ref="AF13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3" s="310" t="str" cm="1">
        <f t="array" ref="AG13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3" s="213"/>
      <c r="AJ1303" s="801">
        <f>_xlfn.MINIFS(Tabla135[Probabilidad residual],Tabla135[Id Riesgo],Tabla135[[#This Row],[Id Riesgo]])</f>
        <v>0</v>
      </c>
      <c r="AK1303" s="801">
        <f>_xlfn.MINIFS(Tabla135[Impacto residual],Tabla135[Id Riesgo],Tabla135[[#This Row],[Id Riesgo]])</f>
        <v>0</v>
      </c>
      <c r="AL1303" s="801"/>
      <c r="AM1303" s="801"/>
      <c r="AN1303" s="213"/>
      <c r="AO1303" s="213"/>
      <c r="AP1303" s="213"/>
      <c r="AQ1303" s="213"/>
      <c r="AR1303" s="213"/>
      <c r="AS1303" s="213"/>
      <c r="AT1303" s="213"/>
      <c r="AU1303" s="213"/>
      <c r="AV1303" s="213"/>
      <c r="AW1303" s="213"/>
      <c r="AX1303" s="213"/>
      <c r="AY1303" s="213"/>
    </row>
    <row r="1304" spans="1:51" ht="14.6" x14ac:dyDescent="0.4">
      <c r="A1304" s="783" t="str">
        <f>Tabla135[[#This Row],[Id Riesgo]]</f>
        <v>RC130</v>
      </c>
      <c r="B1304" s="784" t="str">
        <f>Tabla135[[#This Row],[Riesgo]]</f>
        <v/>
      </c>
      <c r="C1304" s="776" t="b">
        <f>Tabla135[[#This Row],[Identificado en paso 1 y 2?]]</f>
        <v>0</v>
      </c>
      <c r="D1304" s="801" t="str">
        <f>_xlfn.XLOOKUP(Tabla135[[#This Row],[Id Riesgo]],Tabla13[Id Riesgo],Tabla13[Probabilidad],"",1)</f>
        <v/>
      </c>
      <c r="E1304" s="801" t="str">
        <f>IF(C1304=TRUE,_xlfn.XLOOKUP(Tabla135[[#This Row],[Id Riesgo]],Tabla13[Id Riesgo],Tabla13[Porcentaje Impacto],"",1),"")</f>
        <v/>
      </c>
      <c r="F1304" s="290" t="str">
        <f t="shared" si="129"/>
        <v>RC130</v>
      </c>
      <c r="G1304" s="414" t="b">
        <f>_xlfn.XLOOKUP(F1304,Tabla13[Id Riesgo],Tabla13[Registro diligenciado],FALSE,1)</f>
        <v>0</v>
      </c>
      <c r="H1304" s="290" t="str">
        <f>IF(G1304,_xlfn.XLOOKUP(F1304,Tabla6[Id Riesgo],Tabla6[DESCRIPCIÓN DEL RIESGO],FALSE,1),"")</f>
        <v/>
      </c>
      <c r="I1304" s="327" t="str">
        <f>_xlfn.XLOOKUP(Tabla135[[#This Row],[Id Riesgo]],Tabla13[Id Riesgo],Tabla13[Probabilidad])</f>
        <v/>
      </c>
      <c r="J1304" s="327" t="str">
        <f>_xlfn.XLOOKUP(Tabla135[[#This Row],[Id Riesgo]],Tabla13[Id Riesgo],Tabla13[Porcentaje Impacto],"",1)</f>
        <v/>
      </c>
      <c r="K1304" s="311">
        <v>3</v>
      </c>
      <c r="L1304" s="314"/>
      <c r="M1304" s="314"/>
      <c r="N1304" s="314"/>
      <c r="O1304" s="295"/>
      <c r="P1304" s="314"/>
      <c r="Q1304" s="328" t="str">
        <f>_xlfn.TEXTJOIN(" ",TRUE,Tabla135[[#This Row],[Actividad - Acción ¿Qué?
Inicia con verbo]],Tabla135[[#This Row],[Complemento
(Observaciones o desviaciones)]])</f>
        <v/>
      </c>
      <c r="R1304" s="295"/>
      <c r="S1304" s="327" t="str">
        <f>_xlfn.XLOOKUP(Tabla135[[#This Row],[Tipo de control]],Tabla7[Tipo de control],Tabla7[Peso],"",1)</f>
        <v/>
      </c>
      <c r="T1304" s="290" t="str">
        <f>_xlfn.XLOOKUP(Tabla135[[#This Row],[Tipo de control]],Tabla7[Tipo de control],Tabla7[Afectación matriz],"",1)</f>
        <v/>
      </c>
      <c r="U1304" s="295"/>
      <c r="V1304" s="327" t="str">
        <f>_xlfn.XLOOKUP(Tabla135[[#This Row],[Implementación]],Tabla11[Implementación],Tabla11[Peso],"",1)</f>
        <v/>
      </c>
      <c r="W1304" s="295"/>
      <c r="X1304" s="295"/>
      <c r="Y1304" s="295"/>
      <c r="Z1304" s="295"/>
      <c r="AA1304" s="310" t="str">
        <f>IFERROR(Tabla135[[#This Row],[Peso del control]]+Tabla135[[#This Row],[Peso de la implementación]],"")</f>
        <v/>
      </c>
      <c r="AB1304" s="310" t="str" cm="1">
        <f t="array" ref="AB1304">IFERROR(IF(Tabla135[[#This Row],[Registro diligenciado]]=TRUE,_xlfn.IFS(AND(Tabla135[[#This Row],[No. de Control]]=1,Tabla135[[#This Row],[Desplazamiento en la Matriz]]="Probabilidad"),D1304-(D1304*Tabla135[[#This Row],[Valor del control]]),AND(Tabla135[[#This Row],[No. de Control]]&gt;1,Tabla135[[#This Row],[Desplazamiento en la Matriz]]="Probabilidad"),AB1303-(AB1303*Tabla135[[#This Row],[Valor del control]]),AND(Tabla135[[#This Row],[No. de Control]]=1,Tabla135[[#This Row],[Desplazamiento en la Matriz]]="Impacto"),D1304,AND(Tabla135[[#This Row],[No. de Control]]&gt;1,Tabla135[[#This Row],[Desplazamiento en la Matriz]]="Impacto"),AB1303),""),"")</f>
        <v/>
      </c>
      <c r="AC1304" s="310" t="str" cm="1">
        <f t="array" ref="AC1304">IFERROR(IF(Tabla135[[#This Row],[Registro diligenciado]]=TRUE,_xlfn.IFS(AND(Tabla135[[#This Row],[No. de Control]]=1,Tabla135[[#This Row],[Desplazamiento en la Matriz]]="Impacto"),E1304-(E1304*Tabla135[[#This Row],[Valor del control]]),AND(Tabla135[[#This Row],[No. de Control]]&gt;1,Tabla135[[#This Row],[Desplazamiento en la Matriz]]="Impacto"),AC1303-(AC1303*Tabla135[[#This Row],[Valor del control]]),AND(Tabla135[[#This Row],[No. de Control]]=1,Tabla135[[#This Row],[Desplazamiento en la Matriz]]="Probabilidad"),E1304,AND(Tabla135[[#This Row],[No. de Control]]&gt;1,Tabla135[[#This Row],[Desplazamiento en la Matriz]]="Probabilidad"),AC1303),""),"")</f>
        <v/>
      </c>
      <c r="AD1304" s="310">
        <f>IFERROR(_xlfn.MINIFS(Tabla135[Probabilidad residual],Tabla135[Id Riesgo],Tabla135[[#This Row],[Id Riesgo]]),"")</f>
        <v>0</v>
      </c>
      <c r="AE1304" s="310">
        <f>IFERROR(_xlfn.MINIFS(Tabla135[Impacto residual],Tabla135[Id Riesgo],Tabla135[[#This Row],[Id Riesgo]]),"")</f>
        <v>0</v>
      </c>
      <c r="AF1304" s="310" t="str" cm="1">
        <f t="array" ref="AF13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4" s="310" t="str" cm="1">
        <f t="array" ref="AG13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4" s="213"/>
      <c r="AJ1304" s="801">
        <f>_xlfn.MINIFS(Tabla135[Probabilidad residual],Tabla135[Id Riesgo],Tabla135[[#This Row],[Id Riesgo]])</f>
        <v>0</v>
      </c>
      <c r="AK1304" s="801">
        <f>_xlfn.MINIFS(Tabla135[Impacto residual],Tabla135[Id Riesgo],Tabla135[[#This Row],[Id Riesgo]])</f>
        <v>0</v>
      </c>
      <c r="AL1304" s="801"/>
      <c r="AM1304" s="801"/>
      <c r="AN1304" s="213"/>
      <c r="AO1304" s="213"/>
      <c r="AP1304" s="213"/>
      <c r="AQ1304" s="213"/>
      <c r="AR1304" s="213"/>
      <c r="AS1304" s="213"/>
      <c r="AT1304" s="213"/>
      <c r="AU1304" s="213"/>
      <c r="AV1304" s="213"/>
      <c r="AW1304" s="213"/>
      <c r="AX1304" s="213"/>
      <c r="AY1304" s="213"/>
    </row>
    <row r="1305" spans="1:51" ht="14.6" x14ac:dyDescent="0.4">
      <c r="A1305" s="783" t="str">
        <f>Tabla135[[#This Row],[Id Riesgo]]</f>
        <v>RC130</v>
      </c>
      <c r="B1305" s="784" t="str">
        <f>Tabla135[[#This Row],[Riesgo]]</f>
        <v/>
      </c>
      <c r="C1305" s="776" t="b">
        <f>Tabla135[[#This Row],[Identificado en paso 1 y 2?]]</f>
        <v>0</v>
      </c>
      <c r="D1305" s="801" t="str">
        <f>_xlfn.XLOOKUP(Tabla135[[#This Row],[Id Riesgo]],Tabla13[Id Riesgo],Tabla13[Probabilidad],"",1)</f>
        <v/>
      </c>
      <c r="E1305" s="801" t="str">
        <f>IF(C1305=TRUE,_xlfn.XLOOKUP(Tabla135[[#This Row],[Id Riesgo]],Tabla13[Id Riesgo],Tabla13[Porcentaje Impacto],"",1),"")</f>
        <v/>
      </c>
      <c r="F1305" s="290" t="str">
        <f t="shared" si="129"/>
        <v>RC130</v>
      </c>
      <c r="G1305" s="414" t="b">
        <f>_xlfn.XLOOKUP(F1305,Tabla13[Id Riesgo],Tabla13[Registro diligenciado],FALSE,1)</f>
        <v>0</v>
      </c>
      <c r="H1305" s="290" t="str">
        <f>IF(G1305,_xlfn.XLOOKUP(F1305,Tabla6[Id Riesgo],Tabla6[DESCRIPCIÓN DEL RIESGO],FALSE,1),"")</f>
        <v/>
      </c>
      <c r="I1305" s="327" t="str">
        <f>_xlfn.XLOOKUP(Tabla135[[#This Row],[Id Riesgo]],Tabla13[Id Riesgo],Tabla13[Probabilidad])</f>
        <v/>
      </c>
      <c r="J1305" s="327" t="str">
        <f>_xlfn.XLOOKUP(Tabla135[[#This Row],[Id Riesgo]],Tabla13[Id Riesgo],Tabla13[Porcentaje Impacto],"",1)</f>
        <v/>
      </c>
      <c r="K1305" s="311">
        <v>4</v>
      </c>
      <c r="L1305" s="314"/>
      <c r="M1305" s="314"/>
      <c r="N1305" s="314"/>
      <c r="O1305" s="295"/>
      <c r="P1305" s="314"/>
      <c r="Q1305" s="328" t="str">
        <f>_xlfn.TEXTJOIN(" ",TRUE,Tabla135[[#This Row],[Actividad - Acción ¿Qué?
Inicia con verbo]],Tabla135[[#This Row],[Complemento
(Observaciones o desviaciones)]])</f>
        <v/>
      </c>
      <c r="R1305" s="295"/>
      <c r="S1305" s="327" t="str">
        <f>_xlfn.XLOOKUP(Tabla135[[#This Row],[Tipo de control]],Tabla7[Tipo de control],Tabla7[Peso],"",1)</f>
        <v/>
      </c>
      <c r="T1305" s="290" t="str">
        <f>_xlfn.XLOOKUP(Tabla135[[#This Row],[Tipo de control]],Tabla7[Tipo de control],Tabla7[Afectación matriz],"",1)</f>
        <v/>
      </c>
      <c r="U1305" s="295"/>
      <c r="V1305" s="327" t="str">
        <f>_xlfn.XLOOKUP(Tabla135[[#This Row],[Implementación]],Tabla11[Implementación],Tabla11[Peso],"",1)</f>
        <v/>
      </c>
      <c r="W1305" s="295"/>
      <c r="X1305" s="295"/>
      <c r="Y1305" s="295"/>
      <c r="Z1305" s="295"/>
      <c r="AA1305" s="310" t="str">
        <f>IFERROR(Tabla135[[#This Row],[Peso del control]]+Tabla135[[#This Row],[Peso de la implementación]],"")</f>
        <v/>
      </c>
      <c r="AB1305" s="310" t="str" cm="1">
        <f t="array" ref="AB1305">IFERROR(IF(Tabla135[[#This Row],[Registro diligenciado]]=TRUE,_xlfn.IFS(AND(Tabla135[[#This Row],[No. de Control]]=1,Tabla135[[#This Row],[Desplazamiento en la Matriz]]="Probabilidad"),D1305-(D1305*Tabla135[[#This Row],[Valor del control]]),AND(Tabla135[[#This Row],[No. de Control]]&gt;1,Tabla135[[#This Row],[Desplazamiento en la Matriz]]="Probabilidad"),AB1304-(AB1304*Tabla135[[#This Row],[Valor del control]]),AND(Tabla135[[#This Row],[No. de Control]]=1,Tabla135[[#This Row],[Desplazamiento en la Matriz]]="Impacto"),D1305,AND(Tabla135[[#This Row],[No. de Control]]&gt;1,Tabla135[[#This Row],[Desplazamiento en la Matriz]]="Impacto"),AB1304),""),"")</f>
        <v/>
      </c>
      <c r="AC1305" s="310" t="str" cm="1">
        <f t="array" ref="AC1305">IFERROR(IF(Tabla135[[#This Row],[Registro diligenciado]]=TRUE,_xlfn.IFS(AND(Tabla135[[#This Row],[No. de Control]]=1,Tabla135[[#This Row],[Desplazamiento en la Matriz]]="Impacto"),E1305-(E1305*Tabla135[[#This Row],[Valor del control]]),AND(Tabla135[[#This Row],[No. de Control]]&gt;1,Tabla135[[#This Row],[Desplazamiento en la Matriz]]="Impacto"),AC1304-(AC1304*Tabla135[[#This Row],[Valor del control]]),AND(Tabla135[[#This Row],[No. de Control]]=1,Tabla135[[#This Row],[Desplazamiento en la Matriz]]="Probabilidad"),E1305,AND(Tabla135[[#This Row],[No. de Control]]&gt;1,Tabla135[[#This Row],[Desplazamiento en la Matriz]]="Probabilidad"),AC1304),""),"")</f>
        <v/>
      </c>
      <c r="AD1305" s="310">
        <f>IFERROR(_xlfn.MINIFS(Tabla135[Probabilidad residual],Tabla135[Id Riesgo],Tabla135[[#This Row],[Id Riesgo]]),"")</f>
        <v>0</v>
      </c>
      <c r="AE1305" s="310">
        <f>IFERROR(_xlfn.MINIFS(Tabla135[Impacto residual],Tabla135[Id Riesgo],Tabla135[[#This Row],[Id Riesgo]]),"")</f>
        <v>0</v>
      </c>
      <c r="AF1305" s="310" t="str" cm="1">
        <f t="array" ref="AF13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5" s="310" t="str" cm="1">
        <f t="array" ref="AG13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5" s="213"/>
      <c r="AJ1305" s="801">
        <f>_xlfn.MINIFS(Tabla135[Probabilidad residual],Tabla135[Id Riesgo],Tabla135[[#This Row],[Id Riesgo]])</f>
        <v>0</v>
      </c>
      <c r="AK1305" s="801">
        <f>_xlfn.MINIFS(Tabla135[Impacto residual],Tabla135[Id Riesgo],Tabla135[[#This Row],[Id Riesgo]])</f>
        <v>0</v>
      </c>
      <c r="AL1305" s="801"/>
      <c r="AM1305" s="801"/>
      <c r="AN1305" s="213"/>
      <c r="AO1305" s="213"/>
      <c r="AP1305" s="213"/>
      <c r="AQ1305" s="213"/>
      <c r="AR1305" s="213"/>
      <c r="AS1305" s="213"/>
      <c r="AT1305" s="213"/>
      <c r="AU1305" s="213"/>
      <c r="AV1305" s="213"/>
      <c r="AW1305" s="213"/>
      <c r="AX1305" s="213"/>
      <c r="AY1305" s="213"/>
    </row>
    <row r="1306" spans="1:51" ht="14.6" x14ac:dyDescent="0.4">
      <c r="A1306" s="783" t="str">
        <f>Tabla135[[#This Row],[Id Riesgo]]</f>
        <v>RC130</v>
      </c>
      <c r="B1306" s="784" t="str">
        <f>Tabla135[[#This Row],[Riesgo]]</f>
        <v/>
      </c>
      <c r="C1306" s="776" t="b">
        <f>Tabla135[[#This Row],[Identificado en paso 1 y 2?]]</f>
        <v>0</v>
      </c>
      <c r="D1306" s="801" t="str">
        <f>_xlfn.XLOOKUP(Tabla135[[#This Row],[Id Riesgo]],Tabla13[Id Riesgo],Tabla13[Probabilidad],"",1)</f>
        <v/>
      </c>
      <c r="E1306" s="801" t="str">
        <f>IF(C1306=TRUE,_xlfn.XLOOKUP(Tabla135[[#This Row],[Id Riesgo]],Tabla13[Id Riesgo],Tabla13[Porcentaje Impacto],"",1),"")</f>
        <v/>
      </c>
      <c r="F1306" s="290" t="str">
        <f t="shared" si="129"/>
        <v>RC130</v>
      </c>
      <c r="G1306" s="414" t="b">
        <f>_xlfn.XLOOKUP(F1306,Tabla13[Id Riesgo],Tabla13[Registro diligenciado],FALSE,1)</f>
        <v>0</v>
      </c>
      <c r="H1306" s="290" t="str">
        <f>IF(G1306,_xlfn.XLOOKUP(F1306,Tabla6[Id Riesgo],Tabla6[DESCRIPCIÓN DEL RIESGO],FALSE,1),"")</f>
        <v/>
      </c>
      <c r="I1306" s="327" t="str">
        <f>_xlfn.XLOOKUP(Tabla135[[#This Row],[Id Riesgo]],Tabla13[Id Riesgo],Tabla13[Probabilidad])</f>
        <v/>
      </c>
      <c r="J1306" s="327" t="str">
        <f>_xlfn.XLOOKUP(Tabla135[[#This Row],[Id Riesgo]],Tabla13[Id Riesgo],Tabla13[Porcentaje Impacto],"",1)</f>
        <v/>
      </c>
      <c r="K1306" s="311">
        <v>5</v>
      </c>
      <c r="L1306" s="314"/>
      <c r="M1306" s="314"/>
      <c r="N1306" s="314"/>
      <c r="O1306" s="295"/>
      <c r="P1306" s="314"/>
      <c r="Q1306" s="328" t="str">
        <f>_xlfn.TEXTJOIN(" ",TRUE,Tabla135[[#This Row],[Actividad - Acción ¿Qué?
Inicia con verbo]],Tabla135[[#This Row],[Complemento
(Observaciones o desviaciones)]])</f>
        <v/>
      </c>
      <c r="R1306" s="295"/>
      <c r="S1306" s="327" t="str">
        <f>_xlfn.XLOOKUP(Tabla135[[#This Row],[Tipo de control]],Tabla7[Tipo de control],Tabla7[Peso],"",1)</f>
        <v/>
      </c>
      <c r="T1306" s="290" t="str">
        <f>_xlfn.XLOOKUP(Tabla135[[#This Row],[Tipo de control]],Tabla7[Tipo de control],Tabla7[Afectación matriz],"",1)</f>
        <v/>
      </c>
      <c r="U1306" s="295"/>
      <c r="V1306" s="327" t="str">
        <f>_xlfn.XLOOKUP(Tabla135[[#This Row],[Implementación]],Tabla11[Implementación],Tabla11[Peso],"",1)</f>
        <v/>
      </c>
      <c r="W1306" s="295"/>
      <c r="X1306" s="295"/>
      <c r="Y1306" s="295"/>
      <c r="Z1306" s="295"/>
      <c r="AA1306" s="310" t="str">
        <f>IFERROR(Tabla135[[#This Row],[Peso del control]]+Tabla135[[#This Row],[Peso de la implementación]],"")</f>
        <v/>
      </c>
      <c r="AB1306" s="310" t="str" cm="1">
        <f t="array" ref="AB1306">IFERROR(IF(Tabla135[[#This Row],[Registro diligenciado]]=TRUE,_xlfn.IFS(AND(Tabla135[[#This Row],[No. de Control]]=1,Tabla135[[#This Row],[Desplazamiento en la Matriz]]="Probabilidad"),D1306-(D1306*Tabla135[[#This Row],[Valor del control]]),AND(Tabla135[[#This Row],[No. de Control]]&gt;1,Tabla135[[#This Row],[Desplazamiento en la Matriz]]="Probabilidad"),AB1305-(AB1305*Tabla135[[#This Row],[Valor del control]]),AND(Tabla135[[#This Row],[No. de Control]]=1,Tabla135[[#This Row],[Desplazamiento en la Matriz]]="Impacto"),D1306,AND(Tabla135[[#This Row],[No. de Control]]&gt;1,Tabla135[[#This Row],[Desplazamiento en la Matriz]]="Impacto"),AB1305),""),"")</f>
        <v/>
      </c>
      <c r="AC1306" s="310" t="str" cm="1">
        <f t="array" ref="AC1306">IFERROR(IF(Tabla135[[#This Row],[Registro diligenciado]]=TRUE,_xlfn.IFS(AND(Tabla135[[#This Row],[No. de Control]]=1,Tabla135[[#This Row],[Desplazamiento en la Matriz]]="Impacto"),E1306-(E1306*Tabla135[[#This Row],[Valor del control]]),AND(Tabla135[[#This Row],[No. de Control]]&gt;1,Tabla135[[#This Row],[Desplazamiento en la Matriz]]="Impacto"),AC1305-(AC1305*Tabla135[[#This Row],[Valor del control]]),AND(Tabla135[[#This Row],[No. de Control]]=1,Tabla135[[#This Row],[Desplazamiento en la Matriz]]="Probabilidad"),E1306,AND(Tabla135[[#This Row],[No. de Control]]&gt;1,Tabla135[[#This Row],[Desplazamiento en la Matriz]]="Probabilidad"),AC1305),""),"")</f>
        <v/>
      </c>
      <c r="AD1306" s="310">
        <f>IFERROR(_xlfn.MINIFS(Tabla135[Probabilidad residual],Tabla135[Id Riesgo],Tabla135[[#This Row],[Id Riesgo]]),"")</f>
        <v>0</v>
      </c>
      <c r="AE1306" s="310">
        <f>IFERROR(_xlfn.MINIFS(Tabla135[Impacto residual],Tabla135[Id Riesgo],Tabla135[[#This Row],[Id Riesgo]]),"")</f>
        <v>0</v>
      </c>
      <c r="AF1306" s="310" t="str" cm="1">
        <f t="array" ref="AF13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6" s="310" t="str" cm="1">
        <f t="array" ref="AG13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6" s="213"/>
      <c r="AJ1306" s="801">
        <f>_xlfn.MINIFS(Tabla135[Probabilidad residual],Tabla135[Id Riesgo],Tabla135[[#This Row],[Id Riesgo]])</f>
        <v>0</v>
      </c>
      <c r="AK1306" s="801">
        <f>_xlfn.MINIFS(Tabla135[Impacto residual],Tabla135[Id Riesgo],Tabla135[[#This Row],[Id Riesgo]])</f>
        <v>0</v>
      </c>
      <c r="AL1306" s="801"/>
      <c r="AM1306" s="801"/>
      <c r="AN1306" s="213"/>
      <c r="AO1306" s="213"/>
      <c r="AP1306" s="213"/>
      <c r="AQ1306" s="213"/>
      <c r="AR1306" s="213"/>
      <c r="AS1306" s="213"/>
      <c r="AT1306" s="213"/>
      <c r="AU1306" s="213"/>
      <c r="AV1306" s="213"/>
      <c r="AW1306" s="213"/>
      <c r="AX1306" s="213"/>
      <c r="AY1306" s="213"/>
    </row>
    <row r="1307" spans="1:51" ht="14.6" x14ac:dyDescent="0.4">
      <c r="A1307" s="783" t="str">
        <f>Tabla135[[#This Row],[Id Riesgo]]</f>
        <v>RC130</v>
      </c>
      <c r="B1307" s="784" t="str">
        <f>Tabla135[[#This Row],[Riesgo]]</f>
        <v/>
      </c>
      <c r="C1307" s="776" t="b">
        <f>Tabla135[[#This Row],[Identificado en paso 1 y 2?]]</f>
        <v>0</v>
      </c>
      <c r="D1307" s="801" t="str">
        <f>_xlfn.XLOOKUP(Tabla135[[#This Row],[Id Riesgo]],Tabla13[Id Riesgo],Tabla13[Probabilidad],"",1)</f>
        <v/>
      </c>
      <c r="E1307" s="801" t="str">
        <f>IF(C1307=TRUE,_xlfn.XLOOKUP(Tabla135[[#This Row],[Id Riesgo]],Tabla13[Id Riesgo],Tabla13[Porcentaje Impacto],"",1),"")</f>
        <v/>
      </c>
      <c r="F1307" s="290" t="str">
        <f t="shared" si="129"/>
        <v>RC130</v>
      </c>
      <c r="G1307" s="414" t="b">
        <f>_xlfn.XLOOKUP(F1307,Tabla13[Id Riesgo],Tabla13[Registro diligenciado],FALSE,1)</f>
        <v>0</v>
      </c>
      <c r="H1307" s="290" t="str">
        <f>IF(G1307,_xlfn.XLOOKUP(F1307,Tabla6[Id Riesgo],Tabla6[DESCRIPCIÓN DEL RIESGO],FALSE,1),"")</f>
        <v/>
      </c>
      <c r="I1307" s="327" t="str">
        <f>_xlfn.XLOOKUP(Tabla135[[#This Row],[Id Riesgo]],Tabla13[Id Riesgo],Tabla13[Probabilidad])</f>
        <v/>
      </c>
      <c r="J1307" s="327" t="str">
        <f>_xlfn.XLOOKUP(Tabla135[[#This Row],[Id Riesgo]],Tabla13[Id Riesgo],Tabla13[Porcentaje Impacto],"",1)</f>
        <v/>
      </c>
      <c r="K1307" s="311">
        <v>6</v>
      </c>
      <c r="L1307" s="314"/>
      <c r="M1307" s="314"/>
      <c r="N1307" s="314"/>
      <c r="O1307" s="295"/>
      <c r="P1307" s="314"/>
      <c r="Q1307" s="328" t="str">
        <f>_xlfn.TEXTJOIN(" ",TRUE,Tabla135[[#This Row],[Actividad - Acción ¿Qué?
Inicia con verbo]],Tabla135[[#This Row],[Complemento
(Observaciones o desviaciones)]])</f>
        <v/>
      </c>
      <c r="R1307" s="295"/>
      <c r="S1307" s="327" t="str">
        <f>_xlfn.XLOOKUP(Tabla135[[#This Row],[Tipo de control]],Tabla7[Tipo de control],Tabla7[Peso],"",1)</f>
        <v/>
      </c>
      <c r="T1307" s="290" t="str">
        <f>_xlfn.XLOOKUP(Tabla135[[#This Row],[Tipo de control]],Tabla7[Tipo de control],Tabla7[Afectación matriz],"",1)</f>
        <v/>
      </c>
      <c r="U1307" s="295"/>
      <c r="V1307" s="327" t="str">
        <f>_xlfn.XLOOKUP(Tabla135[[#This Row],[Implementación]],Tabla11[Implementación],Tabla11[Peso],"",1)</f>
        <v/>
      </c>
      <c r="W1307" s="295"/>
      <c r="X1307" s="295"/>
      <c r="Y1307" s="295"/>
      <c r="Z1307" s="295"/>
      <c r="AA1307" s="310" t="str">
        <f>IFERROR(Tabla135[[#This Row],[Peso del control]]+Tabla135[[#This Row],[Peso de la implementación]],"")</f>
        <v/>
      </c>
      <c r="AB1307" s="310" t="str" cm="1">
        <f t="array" ref="AB1307">IFERROR(IF(Tabla135[[#This Row],[Registro diligenciado]]=TRUE,_xlfn.IFS(AND(Tabla135[[#This Row],[No. de Control]]=1,Tabla135[[#This Row],[Desplazamiento en la Matriz]]="Probabilidad"),D1307-(D1307*Tabla135[[#This Row],[Valor del control]]),AND(Tabla135[[#This Row],[No. de Control]]&gt;1,Tabla135[[#This Row],[Desplazamiento en la Matriz]]="Probabilidad"),AB1306-(AB1306*Tabla135[[#This Row],[Valor del control]]),AND(Tabla135[[#This Row],[No. de Control]]=1,Tabla135[[#This Row],[Desplazamiento en la Matriz]]="Impacto"),D1307,AND(Tabla135[[#This Row],[No. de Control]]&gt;1,Tabla135[[#This Row],[Desplazamiento en la Matriz]]="Impacto"),AB1306),""),"")</f>
        <v/>
      </c>
      <c r="AC1307" s="310" t="str" cm="1">
        <f t="array" ref="AC1307">IFERROR(IF(Tabla135[[#This Row],[Registro diligenciado]]=TRUE,_xlfn.IFS(AND(Tabla135[[#This Row],[No. de Control]]=1,Tabla135[[#This Row],[Desplazamiento en la Matriz]]="Impacto"),E1307-(E1307*Tabla135[[#This Row],[Valor del control]]),AND(Tabla135[[#This Row],[No. de Control]]&gt;1,Tabla135[[#This Row],[Desplazamiento en la Matriz]]="Impacto"),AC1306-(AC1306*Tabla135[[#This Row],[Valor del control]]),AND(Tabla135[[#This Row],[No. de Control]]=1,Tabla135[[#This Row],[Desplazamiento en la Matriz]]="Probabilidad"),E1307,AND(Tabla135[[#This Row],[No. de Control]]&gt;1,Tabla135[[#This Row],[Desplazamiento en la Matriz]]="Probabilidad"),AC1306),""),"")</f>
        <v/>
      </c>
      <c r="AD1307" s="310">
        <f>IFERROR(_xlfn.MINIFS(Tabla135[Probabilidad residual],Tabla135[Id Riesgo],Tabla135[[#This Row],[Id Riesgo]]),"")</f>
        <v>0</v>
      </c>
      <c r="AE1307" s="310">
        <f>IFERROR(_xlfn.MINIFS(Tabla135[Impacto residual],Tabla135[Id Riesgo],Tabla135[[#This Row],[Id Riesgo]]),"")</f>
        <v>0</v>
      </c>
      <c r="AF1307" s="310" t="str" cm="1">
        <f t="array" ref="AF13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7" s="310" t="str" cm="1">
        <f t="array" ref="AG13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7" s="213"/>
      <c r="AJ1307" s="801">
        <f>_xlfn.MINIFS(Tabla135[Probabilidad residual],Tabla135[Id Riesgo],Tabla135[[#This Row],[Id Riesgo]])</f>
        <v>0</v>
      </c>
      <c r="AK1307" s="801">
        <f>_xlfn.MINIFS(Tabla135[Impacto residual],Tabla135[Id Riesgo],Tabla135[[#This Row],[Id Riesgo]])</f>
        <v>0</v>
      </c>
      <c r="AL1307" s="801"/>
      <c r="AM1307" s="801"/>
      <c r="AN1307" s="213"/>
      <c r="AO1307" s="213"/>
      <c r="AP1307" s="213"/>
      <c r="AQ1307" s="213"/>
      <c r="AR1307" s="213"/>
      <c r="AS1307" s="213"/>
      <c r="AT1307" s="213"/>
      <c r="AU1307" s="213"/>
      <c r="AV1307" s="213"/>
      <c r="AW1307" s="213"/>
      <c r="AX1307" s="213"/>
      <c r="AY1307" s="213"/>
    </row>
    <row r="1308" spans="1:51" ht="14.6" x14ac:dyDescent="0.4">
      <c r="A1308" s="783" t="str">
        <f>Tabla135[[#This Row],[Id Riesgo]]</f>
        <v>RC130</v>
      </c>
      <c r="B1308" s="784" t="str">
        <f>Tabla135[[#This Row],[Riesgo]]</f>
        <v/>
      </c>
      <c r="C1308" s="776" t="b">
        <f>Tabla135[[#This Row],[Identificado en paso 1 y 2?]]</f>
        <v>0</v>
      </c>
      <c r="D1308" s="801" t="str">
        <f>_xlfn.XLOOKUP(Tabla135[[#This Row],[Id Riesgo]],Tabla13[Id Riesgo],Tabla13[Probabilidad],"",1)</f>
        <v/>
      </c>
      <c r="E1308" s="801" t="str">
        <f>IF(C1308=TRUE,_xlfn.XLOOKUP(Tabla135[[#This Row],[Id Riesgo]],Tabla13[Id Riesgo],Tabla13[Porcentaje Impacto],"",1),"")</f>
        <v/>
      </c>
      <c r="F1308" s="290" t="str">
        <f t="shared" si="129"/>
        <v>RC130</v>
      </c>
      <c r="G1308" s="414" t="b">
        <f>_xlfn.XLOOKUP(F1308,Tabla13[Id Riesgo],Tabla13[Registro diligenciado],FALSE,1)</f>
        <v>0</v>
      </c>
      <c r="H1308" s="290" t="str">
        <f>IF(G1308,_xlfn.XLOOKUP(F1308,Tabla6[Id Riesgo],Tabla6[DESCRIPCIÓN DEL RIESGO],FALSE,1),"")</f>
        <v/>
      </c>
      <c r="I1308" s="327" t="str">
        <f>_xlfn.XLOOKUP(Tabla135[[#This Row],[Id Riesgo]],Tabla13[Id Riesgo],Tabla13[Probabilidad])</f>
        <v/>
      </c>
      <c r="J1308" s="327" t="str">
        <f>_xlfn.XLOOKUP(Tabla135[[#This Row],[Id Riesgo]],Tabla13[Id Riesgo],Tabla13[Porcentaje Impacto],"",1)</f>
        <v/>
      </c>
      <c r="K1308" s="311">
        <v>7</v>
      </c>
      <c r="L1308" s="314"/>
      <c r="M1308" s="314"/>
      <c r="N1308" s="314"/>
      <c r="O1308" s="295"/>
      <c r="P1308" s="314"/>
      <c r="Q1308" s="328" t="str">
        <f>_xlfn.TEXTJOIN(" ",TRUE,Tabla135[[#This Row],[Actividad - Acción ¿Qué?
Inicia con verbo]],Tabla135[[#This Row],[Complemento
(Observaciones o desviaciones)]])</f>
        <v/>
      </c>
      <c r="R1308" s="295"/>
      <c r="S1308" s="327" t="str">
        <f>_xlfn.XLOOKUP(Tabla135[[#This Row],[Tipo de control]],Tabla7[Tipo de control],Tabla7[Peso],"",1)</f>
        <v/>
      </c>
      <c r="T1308" s="290" t="str">
        <f>_xlfn.XLOOKUP(Tabla135[[#This Row],[Tipo de control]],Tabla7[Tipo de control],Tabla7[Afectación matriz],"",1)</f>
        <v/>
      </c>
      <c r="U1308" s="295"/>
      <c r="V1308" s="327" t="str">
        <f>_xlfn.XLOOKUP(Tabla135[[#This Row],[Implementación]],Tabla11[Implementación],Tabla11[Peso],"",1)</f>
        <v/>
      </c>
      <c r="W1308" s="295"/>
      <c r="X1308" s="295"/>
      <c r="Y1308" s="295"/>
      <c r="Z1308" s="295"/>
      <c r="AA1308" s="310" t="str">
        <f>IFERROR(Tabla135[[#This Row],[Peso del control]]+Tabla135[[#This Row],[Peso de la implementación]],"")</f>
        <v/>
      </c>
      <c r="AB1308" s="310" t="str" cm="1">
        <f t="array" ref="AB1308">IFERROR(IF(Tabla135[[#This Row],[Registro diligenciado]]=TRUE,_xlfn.IFS(AND(Tabla135[[#This Row],[No. de Control]]=1,Tabla135[[#This Row],[Desplazamiento en la Matriz]]="Probabilidad"),D1308-(D1308*Tabla135[[#This Row],[Valor del control]]),AND(Tabla135[[#This Row],[No. de Control]]&gt;1,Tabla135[[#This Row],[Desplazamiento en la Matriz]]="Probabilidad"),AB1307-(AB1307*Tabla135[[#This Row],[Valor del control]]),AND(Tabla135[[#This Row],[No. de Control]]=1,Tabla135[[#This Row],[Desplazamiento en la Matriz]]="Impacto"),D1308,AND(Tabla135[[#This Row],[No. de Control]]&gt;1,Tabla135[[#This Row],[Desplazamiento en la Matriz]]="Impacto"),AB1307),""),"")</f>
        <v/>
      </c>
      <c r="AC1308" s="310" t="str" cm="1">
        <f t="array" ref="AC1308">IFERROR(IF(Tabla135[[#This Row],[Registro diligenciado]]=TRUE,_xlfn.IFS(AND(Tabla135[[#This Row],[No. de Control]]=1,Tabla135[[#This Row],[Desplazamiento en la Matriz]]="Impacto"),E1308-(E1308*Tabla135[[#This Row],[Valor del control]]),AND(Tabla135[[#This Row],[No. de Control]]&gt;1,Tabla135[[#This Row],[Desplazamiento en la Matriz]]="Impacto"),AC1307-(AC1307*Tabla135[[#This Row],[Valor del control]]),AND(Tabla135[[#This Row],[No. de Control]]=1,Tabla135[[#This Row],[Desplazamiento en la Matriz]]="Probabilidad"),E1308,AND(Tabla135[[#This Row],[No. de Control]]&gt;1,Tabla135[[#This Row],[Desplazamiento en la Matriz]]="Probabilidad"),AC1307),""),"")</f>
        <v/>
      </c>
      <c r="AD1308" s="310">
        <f>IFERROR(_xlfn.MINIFS(Tabla135[Probabilidad residual],Tabla135[Id Riesgo],Tabla135[[#This Row],[Id Riesgo]]),"")</f>
        <v>0</v>
      </c>
      <c r="AE1308" s="310">
        <f>IFERROR(_xlfn.MINIFS(Tabla135[Impacto residual],Tabla135[Id Riesgo],Tabla135[[#This Row],[Id Riesgo]]),"")</f>
        <v>0</v>
      </c>
      <c r="AF1308" s="310" t="str" cm="1">
        <f t="array" ref="AF13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8" s="310" t="str" cm="1">
        <f t="array" ref="AG13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8" s="213"/>
      <c r="AJ1308" s="801">
        <f>_xlfn.MINIFS(Tabla135[Probabilidad residual],Tabla135[Id Riesgo],Tabla135[[#This Row],[Id Riesgo]])</f>
        <v>0</v>
      </c>
      <c r="AK1308" s="801">
        <f>_xlfn.MINIFS(Tabla135[Impacto residual],Tabla135[Id Riesgo],Tabla135[[#This Row],[Id Riesgo]])</f>
        <v>0</v>
      </c>
      <c r="AL1308" s="801"/>
      <c r="AM1308" s="801"/>
      <c r="AN1308" s="213"/>
      <c r="AO1308" s="213"/>
      <c r="AP1308" s="213"/>
      <c r="AQ1308" s="213"/>
      <c r="AR1308" s="213"/>
      <c r="AS1308" s="213"/>
      <c r="AT1308" s="213"/>
      <c r="AU1308" s="213"/>
      <c r="AV1308" s="213"/>
      <c r="AW1308" s="213"/>
      <c r="AX1308" s="213"/>
      <c r="AY1308" s="213"/>
    </row>
    <row r="1309" spans="1:51" ht="14.6" x14ac:dyDescent="0.4">
      <c r="A1309" s="783" t="str">
        <f>Tabla135[[#This Row],[Id Riesgo]]</f>
        <v>RC130</v>
      </c>
      <c r="B1309" s="784" t="str">
        <f>Tabla135[[#This Row],[Riesgo]]</f>
        <v/>
      </c>
      <c r="C1309" s="776" t="b">
        <f>Tabla135[[#This Row],[Identificado en paso 1 y 2?]]</f>
        <v>0</v>
      </c>
      <c r="D1309" s="801" t="str">
        <f>_xlfn.XLOOKUP(Tabla135[[#This Row],[Id Riesgo]],Tabla13[Id Riesgo],Tabla13[Probabilidad],"",1)</f>
        <v/>
      </c>
      <c r="E1309" s="801" t="str">
        <f>IF(C1309=TRUE,_xlfn.XLOOKUP(Tabla135[[#This Row],[Id Riesgo]],Tabla13[Id Riesgo],Tabla13[Porcentaje Impacto],"",1),"")</f>
        <v/>
      </c>
      <c r="F1309" s="290" t="str">
        <f t="shared" si="129"/>
        <v>RC130</v>
      </c>
      <c r="G1309" s="414" t="b">
        <f>_xlfn.XLOOKUP(F1309,Tabla13[Id Riesgo],Tabla13[Registro diligenciado],FALSE,1)</f>
        <v>0</v>
      </c>
      <c r="H1309" s="290" t="str">
        <f>IF(G1309,_xlfn.XLOOKUP(F1309,Tabla6[Id Riesgo],Tabla6[DESCRIPCIÓN DEL RIESGO],FALSE,1),"")</f>
        <v/>
      </c>
      <c r="I1309" s="327" t="str">
        <f>_xlfn.XLOOKUP(Tabla135[[#This Row],[Id Riesgo]],Tabla13[Id Riesgo],Tabla13[Probabilidad])</f>
        <v/>
      </c>
      <c r="J1309" s="327" t="str">
        <f>_xlfn.XLOOKUP(Tabla135[[#This Row],[Id Riesgo]],Tabla13[Id Riesgo],Tabla13[Porcentaje Impacto],"",1)</f>
        <v/>
      </c>
      <c r="K1309" s="311">
        <v>8</v>
      </c>
      <c r="L1309" s="314"/>
      <c r="M1309" s="314"/>
      <c r="N1309" s="314"/>
      <c r="O1309" s="295"/>
      <c r="P1309" s="314"/>
      <c r="Q1309" s="328" t="str">
        <f>_xlfn.TEXTJOIN(" ",TRUE,Tabla135[[#This Row],[Actividad - Acción ¿Qué?
Inicia con verbo]],Tabla135[[#This Row],[Complemento
(Observaciones o desviaciones)]])</f>
        <v/>
      </c>
      <c r="R1309" s="295"/>
      <c r="S1309" s="327" t="str">
        <f>_xlfn.XLOOKUP(Tabla135[[#This Row],[Tipo de control]],Tabla7[Tipo de control],Tabla7[Peso],"",1)</f>
        <v/>
      </c>
      <c r="T1309" s="290" t="str">
        <f>_xlfn.XLOOKUP(Tabla135[[#This Row],[Tipo de control]],Tabla7[Tipo de control],Tabla7[Afectación matriz],"",1)</f>
        <v/>
      </c>
      <c r="U1309" s="295"/>
      <c r="V1309" s="327" t="str">
        <f>_xlfn.XLOOKUP(Tabla135[[#This Row],[Implementación]],Tabla11[Implementación],Tabla11[Peso],"",1)</f>
        <v/>
      </c>
      <c r="W1309" s="295"/>
      <c r="X1309" s="295"/>
      <c r="Y1309" s="295"/>
      <c r="Z1309" s="295"/>
      <c r="AA1309" s="310" t="str">
        <f>IFERROR(Tabla135[[#This Row],[Peso del control]]+Tabla135[[#This Row],[Peso de la implementación]],"")</f>
        <v/>
      </c>
      <c r="AB1309" s="310" t="str" cm="1">
        <f t="array" ref="AB1309">IFERROR(IF(Tabla135[[#This Row],[Registro diligenciado]]=TRUE,_xlfn.IFS(AND(Tabla135[[#This Row],[No. de Control]]=1,Tabla135[[#This Row],[Desplazamiento en la Matriz]]="Probabilidad"),D1309-(D1309*Tabla135[[#This Row],[Valor del control]]),AND(Tabla135[[#This Row],[No. de Control]]&gt;1,Tabla135[[#This Row],[Desplazamiento en la Matriz]]="Probabilidad"),AB1308-(AB1308*Tabla135[[#This Row],[Valor del control]]),AND(Tabla135[[#This Row],[No. de Control]]=1,Tabla135[[#This Row],[Desplazamiento en la Matriz]]="Impacto"),D1309,AND(Tabla135[[#This Row],[No. de Control]]&gt;1,Tabla135[[#This Row],[Desplazamiento en la Matriz]]="Impacto"),AB1308),""),"")</f>
        <v/>
      </c>
      <c r="AC1309" s="310" t="str" cm="1">
        <f t="array" ref="AC1309">IFERROR(IF(Tabla135[[#This Row],[Registro diligenciado]]=TRUE,_xlfn.IFS(AND(Tabla135[[#This Row],[No. de Control]]=1,Tabla135[[#This Row],[Desplazamiento en la Matriz]]="Impacto"),E1309-(E1309*Tabla135[[#This Row],[Valor del control]]),AND(Tabla135[[#This Row],[No. de Control]]&gt;1,Tabla135[[#This Row],[Desplazamiento en la Matriz]]="Impacto"),AC1308-(AC1308*Tabla135[[#This Row],[Valor del control]]),AND(Tabla135[[#This Row],[No. de Control]]=1,Tabla135[[#This Row],[Desplazamiento en la Matriz]]="Probabilidad"),E1309,AND(Tabla135[[#This Row],[No. de Control]]&gt;1,Tabla135[[#This Row],[Desplazamiento en la Matriz]]="Probabilidad"),AC1308),""),"")</f>
        <v/>
      </c>
      <c r="AD1309" s="310">
        <f>IFERROR(_xlfn.MINIFS(Tabla135[Probabilidad residual],Tabla135[Id Riesgo],Tabla135[[#This Row],[Id Riesgo]]),"")</f>
        <v>0</v>
      </c>
      <c r="AE1309" s="310">
        <f>IFERROR(_xlfn.MINIFS(Tabla135[Impacto residual],Tabla135[Id Riesgo],Tabla135[[#This Row],[Id Riesgo]]),"")</f>
        <v>0</v>
      </c>
      <c r="AF1309" s="310" t="str" cm="1">
        <f t="array" ref="AF13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09" s="310" t="str" cm="1">
        <f t="array" ref="AG13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09" s="213"/>
      <c r="AJ1309" s="801">
        <f>_xlfn.MINIFS(Tabla135[Probabilidad residual],Tabla135[Id Riesgo],Tabla135[[#This Row],[Id Riesgo]])</f>
        <v>0</v>
      </c>
      <c r="AK1309" s="801">
        <f>_xlfn.MINIFS(Tabla135[Impacto residual],Tabla135[Id Riesgo],Tabla135[[#This Row],[Id Riesgo]])</f>
        <v>0</v>
      </c>
      <c r="AL1309" s="801"/>
      <c r="AM1309" s="801"/>
      <c r="AN1309" s="213"/>
      <c r="AO1309" s="213"/>
      <c r="AP1309" s="213"/>
      <c r="AQ1309" s="213"/>
      <c r="AR1309" s="213"/>
      <c r="AS1309" s="213"/>
      <c r="AT1309" s="213"/>
      <c r="AU1309" s="213"/>
      <c r="AV1309" s="213"/>
      <c r="AW1309" s="213"/>
      <c r="AX1309" s="213"/>
      <c r="AY1309" s="213"/>
    </row>
    <row r="1310" spans="1:51" ht="14.6" x14ac:dyDescent="0.4">
      <c r="A1310" s="783" t="str">
        <f>Tabla135[[#This Row],[Id Riesgo]]</f>
        <v>RC130</v>
      </c>
      <c r="B1310" s="784" t="str">
        <f>Tabla135[[#This Row],[Riesgo]]</f>
        <v/>
      </c>
      <c r="C1310" s="776" t="b">
        <f>Tabla135[[#This Row],[Identificado en paso 1 y 2?]]</f>
        <v>0</v>
      </c>
      <c r="D1310" s="801" t="str">
        <f>_xlfn.XLOOKUP(Tabla135[[#This Row],[Id Riesgo]],Tabla13[Id Riesgo],Tabla13[Probabilidad],"",1)</f>
        <v/>
      </c>
      <c r="E1310" s="801" t="str">
        <f>IF(C1310=TRUE,_xlfn.XLOOKUP(Tabla135[[#This Row],[Id Riesgo]],Tabla13[Id Riesgo],Tabla13[Porcentaje Impacto],"",1),"")</f>
        <v/>
      </c>
      <c r="F1310" s="290" t="str">
        <f t="shared" si="129"/>
        <v>RC130</v>
      </c>
      <c r="G1310" s="414" t="b">
        <f>_xlfn.XLOOKUP(F1310,Tabla13[Id Riesgo],Tabla13[Registro diligenciado],FALSE,1)</f>
        <v>0</v>
      </c>
      <c r="H1310" s="290" t="str">
        <f>IF(G1310,_xlfn.XLOOKUP(F1310,Tabla6[Id Riesgo],Tabla6[DESCRIPCIÓN DEL RIESGO],FALSE,1),"")</f>
        <v/>
      </c>
      <c r="I1310" s="327" t="str">
        <f>_xlfn.XLOOKUP(Tabla135[[#This Row],[Id Riesgo]],Tabla13[Id Riesgo],Tabla13[Probabilidad])</f>
        <v/>
      </c>
      <c r="J1310" s="327" t="str">
        <f>_xlfn.XLOOKUP(Tabla135[[#This Row],[Id Riesgo]],Tabla13[Id Riesgo],Tabla13[Porcentaje Impacto],"",1)</f>
        <v/>
      </c>
      <c r="K1310" s="311">
        <v>9</v>
      </c>
      <c r="L1310" s="314"/>
      <c r="M1310" s="314"/>
      <c r="N1310" s="314"/>
      <c r="O1310" s="295"/>
      <c r="P1310" s="314"/>
      <c r="Q1310" s="328" t="str">
        <f>_xlfn.TEXTJOIN(" ",TRUE,Tabla135[[#This Row],[Actividad - Acción ¿Qué?
Inicia con verbo]],Tabla135[[#This Row],[Complemento
(Observaciones o desviaciones)]])</f>
        <v/>
      </c>
      <c r="R1310" s="295"/>
      <c r="S1310" s="327" t="str">
        <f>_xlfn.XLOOKUP(Tabla135[[#This Row],[Tipo de control]],Tabla7[Tipo de control],Tabla7[Peso],"",1)</f>
        <v/>
      </c>
      <c r="T1310" s="290" t="str">
        <f>_xlfn.XLOOKUP(Tabla135[[#This Row],[Tipo de control]],Tabla7[Tipo de control],Tabla7[Afectación matriz],"",1)</f>
        <v/>
      </c>
      <c r="U1310" s="295"/>
      <c r="V1310" s="327" t="str">
        <f>_xlfn.XLOOKUP(Tabla135[[#This Row],[Implementación]],Tabla11[Implementación],Tabla11[Peso],"",1)</f>
        <v/>
      </c>
      <c r="W1310" s="295"/>
      <c r="X1310" s="295"/>
      <c r="Y1310" s="295"/>
      <c r="Z1310" s="295"/>
      <c r="AA1310" s="310" t="str">
        <f>IFERROR(Tabla135[[#This Row],[Peso del control]]+Tabla135[[#This Row],[Peso de la implementación]],"")</f>
        <v/>
      </c>
      <c r="AB1310" s="310" t="str" cm="1">
        <f t="array" ref="AB1310">IFERROR(IF(Tabla135[[#This Row],[Registro diligenciado]]=TRUE,_xlfn.IFS(AND(Tabla135[[#This Row],[No. de Control]]=1,Tabla135[[#This Row],[Desplazamiento en la Matriz]]="Probabilidad"),D1310-(D1310*Tabla135[[#This Row],[Valor del control]]),AND(Tabla135[[#This Row],[No. de Control]]&gt;1,Tabla135[[#This Row],[Desplazamiento en la Matriz]]="Probabilidad"),AB1309-(AB1309*Tabla135[[#This Row],[Valor del control]]),AND(Tabla135[[#This Row],[No. de Control]]=1,Tabla135[[#This Row],[Desplazamiento en la Matriz]]="Impacto"),D1310,AND(Tabla135[[#This Row],[No. de Control]]&gt;1,Tabla135[[#This Row],[Desplazamiento en la Matriz]]="Impacto"),AB1309),""),"")</f>
        <v/>
      </c>
      <c r="AC1310" s="310" t="str" cm="1">
        <f t="array" ref="AC1310">IFERROR(IF(Tabla135[[#This Row],[Registro diligenciado]]=TRUE,_xlfn.IFS(AND(Tabla135[[#This Row],[No. de Control]]=1,Tabla135[[#This Row],[Desplazamiento en la Matriz]]="Impacto"),E1310-(E1310*Tabla135[[#This Row],[Valor del control]]),AND(Tabla135[[#This Row],[No. de Control]]&gt;1,Tabla135[[#This Row],[Desplazamiento en la Matriz]]="Impacto"),AC1309-(AC1309*Tabla135[[#This Row],[Valor del control]]),AND(Tabla135[[#This Row],[No. de Control]]=1,Tabla135[[#This Row],[Desplazamiento en la Matriz]]="Probabilidad"),E1310,AND(Tabla135[[#This Row],[No. de Control]]&gt;1,Tabla135[[#This Row],[Desplazamiento en la Matriz]]="Probabilidad"),AC1309),""),"")</f>
        <v/>
      </c>
      <c r="AD1310" s="310">
        <f>IFERROR(_xlfn.MINIFS(Tabla135[Probabilidad residual],Tabla135[Id Riesgo],Tabla135[[#This Row],[Id Riesgo]]),"")</f>
        <v>0</v>
      </c>
      <c r="AE1310" s="310">
        <f>IFERROR(_xlfn.MINIFS(Tabla135[Impacto residual],Tabla135[Id Riesgo],Tabla135[[#This Row],[Id Riesgo]]),"")</f>
        <v>0</v>
      </c>
      <c r="AF1310" s="310" t="str" cm="1">
        <f t="array" ref="AF13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0" s="310" t="str" cm="1">
        <f t="array" ref="AG13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0" s="213"/>
      <c r="AJ1310" s="801">
        <f>_xlfn.MINIFS(Tabla135[Probabilidad residual],Tabla135[Id Riesgo],Tabla135[[#This Row],[Id Riesgo]])</f>
        <v>0</v>
      </c>
      <c r="AK1310" s="801">
        <f>_xlfn.MINIFS(Tabla135[Impacto residual],Tabla135[Id Riesgo],Tabla135[[#This Row],[Id Riesgo]])</f>
        <v>0</v>
      </c>
      <c r="AL1310" s="801"/>
      <c r="AM1310" s="801"/>
      <c r="AN1310" s="213"/>
      <c r="AO1310" s="213"/>
      <c r="AP1310" s="213"/>
      <c r="AQ1310" s="213"/>
      <c r="AR1310" s="213"/>
      <c r="AS1310" s="213"/>
      <c r="AT1310" s="213"/>
      <c r="AU1310" s="213"/>
      <c r="AV1310" s="213"/>
      <c r="AW1310" s="213"/>
      <c r="AX1310" s="213"/>
      <c r="AY1310" s="213"/>
    </row>
    <row r="1311" spans="1:51" ht="14.6" x14ac:dyDescent="0.4">
      <c r="A1311" s="783" t="str">
        <f>Tabla135[[#This Row],[Id Riesgo]]</f>
        <v>RC130</v>
      </c>
      <c r="B1311" s="784" t="str">
        <f>Tabla135[[#This Row],[Riesgo]]</f>
        <v/>
      </c>
      <c r="C1311" s="776" t="b">
        <f>Tabla135[[#This Row],[Identificado en paso 1 y 2?]]</f>
        <v>0</v>
      </c>
      <c r="D1311" s="801" t="str">
        <f>_xlfn.XLOOKUP(Tabla135[[#This Row],[Id Riesgo]],Tabla13[Id Riesgo],Tabla13[Probabilidad],"",1)</f>
        <v/>
      </c>
      <c r="E1311" s="801" t="str">
        <f>IF(C1311=TRUE,_xlfn.XLOOKUP(Tabla135[[#This Row],[Id Riesgo]],Tabla13[Id Riesgo],Tabla13[Porcentaje Impacto],"",1),"")</f>
        <v/>
      </c>
      <c r="F1311" s="290" t="str">
        <f t="shared" si="129"/>
        <v>RC130</v>
      </c>
      <c r="G1311" s="414" t="b">
        <f>_xlfn.XLOOKUP(F1311,Tabla13[Id Riesgo],Tabla13[Registro diligenciado],FALSE,1)</f>
        <v>0</v>
      </c>
      <c r="H1311" s="290" t="str">
        <f>IF(G1311,_xlfn.XLOOKUP(F1311,Tabla6[Id Riesgo],Tabla6[DESCRIPCIÓN DEL RIESGO],FALSE,1),"")</f>
        <v/>
      </c>
      <c r="I1311" s="327" t="str">
        <f>_xlfn.XLOOKUP(Tabla135[[#This Row],[Id Riesgo]],Tabla13[Id Riesgo],Tabla13[Probabilidad])</f>
        <v/>
      </c>
      <c r="J1311" s="327" t="str">
        <f>_xlfn.XLOOKUP(Tabla135[[#This Row],[Id Riesgo]],Tabla13[Id Riesgo],Tabla13[Porcentaje Impacto],"",1)</f>
        <v/>
      </c>
      <c r="K1311" s="311">
        <v>10</v>
      </c>
      <c r="L1311" s="314"/>
      <c r="M1311" s="314"/>
      <c r="N1311" s="314"/>
      <c r="O1311" s="295"/>
      <c r="P1311" s="314"/>
      <c r="Q1311" s="328" t="str">
        <f>_xlfn.TEXTJOIN(" ",TRUE,Tabla135[[#This Row],[Actividad - Acción ¿Qué?
Inicia con verbo]],Tabla135[[#This Row],[Complemento
(Observaciones o desviaciones)]])</f>
        <v/>
      </c>
      <c r="R1311" s="295"/>
      <c r="S1311" s="327" t="str">
        <f>_xlfn.XLOOKUP(Tabla135[[#This Row],[Tipo de control]],Tabla7[Tipo de control],Tabla7[Peso],"",1)</f>
        <v/>
      </c>
      <c r="T1311" s="290" t="str">
        <f>_xlfn.XLOOKUP(Tabla135[[#This Row],[Tipo de control]],Tabla7[Tipo de control],Tabla7[Afectación matriz],"",1)</f>
        <v/>
      </c>
      <c r="U1311" s="295"/>
      <c r="V1311" s="327" t="str">
        <f>_xlfn.XLOOKUP(Tabla135[[#This Row],[Implementación]],Tabla11[Implementación],Tabla11[Peso],"",1)</f>
        <v/>
      </c>
      <c r="W1311" s="295"/>
      <c r="X1311" s="295"/>
      <c r="Y1311" s="295"/>
      <c r="Z1311" s="295"/>
      <c r="AA1311" s="310" t="str">
        <f>IFERROR(Tabla135[[#This Row],[Peso del control]]+Tabla135[[#This Row],[Peso de la implementación]],"")</f>
        <v/>
      </c>
      <c r="AB1311" s="310" t="str" cm="1">
        <f t="array" ref="AB1311">IFERROR(IF(Tabla135[[#This Row],[Registro diligenciado]]=TRUE,_xlfn.IFS(AND(Tabla135[[#This Row],[No. de Control]]=1,Tabla135[[#This Row],[Desplazamiento en la Matriz]]="Probabilidad"),D1311-(D1311*Tabla135[[#This Row],[Valor del control]]),AND(Tabla135[[#This Row],[No. de Control]]&gt;1,Tabla135[[#This Row],[Desplazamiento en la Matriz]]="Probabilidad"),AB1310-(AB1310*Tabla135[[#This Row],[Valor del control]]),AND(Tabla135[[#This Row],[No. de Control]]=1,Tabla135[[#This Row],[Desplazamiento en la Matriz]]="Impacto"),D1311,AND(Tabla135[[#This Row],[No. de Control]]&gt;1,Tabla135[[#This Row],[Desplazamiento en la Matriz]]="Impacto"),AB1310),""),"")</f>
        <v/>
      </c>
      <c r="AC1311" s="310" t="str" cm="1">
        <f t="array" ref="AC1311">IFERROR(IF(Tabla135[[#This Row],[Registro diligenciado]]=TRUE,_xlfn.IFS(AND(Tabla135[[#This Row],[No. de Control]]=1,Tabla135[[#This Row],[Desplazamiento en la Matriz]]="Impacto"),E1311-(E1311*Tabla135[[#This Row],[Valor del control]]),AND(Tabla135[[#This Row],[No. de Control]]&gt;1,Tabla135[[#This Row],[Desplazamiento en la Matriz]]="Impacto"),AC1310-(AC1310*Tabla135[[#This Row],[Valor del control]]),AND(Tabla135[[#This Row],[No. de Control]]=1,Tabla135[[#This Row],[Desplazamiento en la Matriz]]="Probabilidad"),E1311,AND(Tabla135[[#This Row],[No. de Control]]&gt;1,Tabla135[[#This Row],[Desplazamiento en la Matriz]]="Probabilidad"),AC1310),""),"")</f>
        <v/>
      </c>
      <c r="AD1311" s="310">
        <f>IFERROR(_xlfn.MINIFS(Tabla135[Probabilidad residual],Tabla135[Id Riesgo],Tabla135[[#This Row],[Id Riesgo]]),"")</f>
        <v>0</v>
      </c>
      <c r="AE1311" s="310">
        <f>IFERROR(_xlfn.MINIFS(Tabla135[Impacto residual],Tabla135[Id Riesgo],Tabla135[[#This Row],[Id Riesgo]]),"")</f>
        <v>0</v>
      </c>
      <c r="AF1311" s="310" t="str" cm="1">
        <f t="array" ref="AF13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1" s="310" t="str" cm="1">
        <f t="array" ref="AG13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1" s="213"/>
      <c r="AJ1311" s="801">
        <f>_xlfn.MINIFS(Tabla135[Probabilidad residual],Tabla135[Id Riesgo],Tabla135[[#This Row],[Id Riesgo]])</f>
        <v>0</v>
      </c>
      <c r="AK1311" s="801">
        <f>_xlfn.MINIFS(Tabla135[Impacto residual],Tabla135[Id Riesgo],Tabla135[[#This Row],[Id Riesgo]])</f>
        <v>0</v>
      </c>
      <c r="AL1311" s="801"/>
      <c r="AM1311" s="801"/>
      <c r="AN1311" s="213"/>
      <c r="AO1311" s="213"/>
      <c r="AP1311" s="213"/>
      <c r="AQ1311" s="213"/>
      <c r="AR1311" s="213"/>
      <c r="AS1311" s="213"/>
      <c r="AT1311" s="213"/>
      <c r="AU1311" s="213"/>
      <c r="AV1311" s="213"/>
      <c r="AW1311" s="213"/>
      <c r="AX1311" s="213"/>
      <c r="AY1311" s="213"/>
    </row>
    <row r="1312" spans="1:51" ht="14.6" x14ac:dyDescent="0.4">
      <c r="A1312" s="783" t="str">
        <f>Tabla135[[#This Row],[Id Riesgo]]</f>
        <v>RC131</v>
      </c>
      <c r="B1312" s="784" t="str">
        <f>Tabla135[[#This Row],[Riesgo]]</f>
        <v/>
      </c>
      <c r="C1312" s="776" t="b">
        <f>Tabla135[[#This Row],[Identificado en paso 1 y 2?]]</f>
        <v>0</v>
      </c>
      <c r="D1312" s="801" t="str">
        <f>_xlfn.XLOOKUP(Tabla135[[#This Row],[Id Riesgo]],Tabla13[Id Riesgo],Tabla13[Probabilidad],"",1)</f>
        <v/>
      </c>
      <c r="E1312" s="801" t="str">
        <f>IF(C1312=TRUE,_xlfn.XLOOKUP(Tabla135[[#This Row],[Id Riesgo]],Tabla13[Id Riesgo],Tabla13[Porcentaje Impacto],"",1),"")</f>
        <v/>
      </c>
      <c r="F1312" s="290" t="s">
        <v>722</v>
      </c>
      <c r="G1312" s="414" t="b">
        <f>_xlfn.XLOOKUP(F1312,Tabla13[Id Riesgo],Tabla13[Registro diligenciado],FALSE,1)</f>
        <v>0</v>
      </c>
      <c r="H1312" s="290" t="str">
        <f>IF(G1312,_xlfn.XLOOKUP(F1312,Tabla6[Id Riesgo],Tabla6[DESCRIPCIÓN DEL RIESGO],FALSE,1),"")</f>
        <v/>
      </c>
      <c r="I1312" s="327" t="str">
        <f>_xlfn.XLOOKUP(Tabla135[[#This Row],[Id Riesgo]],Tabla13[Id Riesgo],Tabla13[Probabilidad])</f>
        <v/>
      </c>
      <c r="J1312" s="327" t="str">
        <f>_xlfn.XLOOKUP(Tabla135[[#This Row],[Id Riesgo]],Tabla13[Id Riesgo],Tabla13[Porcentaje Impacto],"",1)</f>
        <v/>
      </c>
      <c r="K1312" s="311">
        <v>1</v>
      </c>
      <c r="L1312" s="314"/>
      <c r="M1312" s="314"/>
      <c r="N1312" s="314"/>
      <c r="O1312" s="295"/>
      <c r="P1312" s="314"/>
      <c r="Q1312" s="328" t="str">
        <f>_xlfn.TEXTJOIN(" ",TRUE,Tabla135[[#This Row],[Actividad - Acción ¿Qué?
Inicia con verbo]],Tabla135[[#This Row],[Complemento
(Observaciones o desviaciones)]])</f>
        <v/>
      </c>
      <c r="R1312" s="295"/>
      <c r="S1312" s="327" t="str">
        <f>_xlfn.XLOOKUP(Tabla135[[#This Row],[Tipo de control]],Tabla7[Tipo de control],Tabla7[Peso],"",1)</f>
        <v/>
      </c>
      <c r="T1312" s="290" t="str">
        <f>_xlfn.XLOOKUP(Tabla135[[#This Row],[Tipo de control]],Tabla7[Tipo de control],Tabla7[Afectación matriz],"",1)</f>
        <v/>
      </c>
      <c r="U1312" s="295"/>
      <c r="V1312" s="327" t="str">
        <f>_xlfn.XLOOKUP(Tabla135[[#This Row],[Implementación]],Tabla11[Implementación],Tabla11[Peso],"",1)</f>
        <v/>
      </c>
      <c r="W1312" s="295"/>
      <c r="X1312" s="295"/>
      <c r="Y1312" s="295"/>
      <c r="Z1312" s="295"/>
      <c r="AA1312" s="310" t="str">
        <f>IFERROR(Tabla135[[#This Row],[Peso del control]]+Tabla135[[#This Row],[Peso de la implementación]],"")</f>
        <v/>
      </c>
      <c r="AB1312" s="310" t="str" cm="1">
        <f t="array" ref="AB1312">IFERROR(IF(Tabla135[[#This Row],[Registro diligenciado]]=TRUE,_xlfn.IFS(AND(Tabla135[[#This Row],[No. de Control]]=1,Tabla135[[#This Row],[Desplazamiento en la Matriz]]="Probabilidad"),D1312-(D1312*Tabla135[[#This Row],[Valor del control]]),AND(Tabla135[[#This Row],[No. de Control]]&gt;1,Tabla135[[#This Row],[Desplazamiento en la Matriz]]="Probabilidad"),AB1311-(AB1311*Tabla135[[#This Row],[Valor del control]]),AND(Tabla135[[#This Row],[No. de Control]]=1,Tabla135[[#This Row],[Desplazamiento en la Matriz]]="Impacto"),D1312,AND(Tabla135[[#This Row],[No. de Control]]&gt;1,Tabla135[[#This Row],[Desplazamiento en la Matriz]]="Impacto"),AB1311),""),"")</f>
        <v/>
      </c>
      <c r="AC1312" s="310" t="str" cm="1">
        <f t="array" ref="AC1312">IFERROR(IF(Tabla135[[#This Row],[Registro diligenciado]]=TRUE,_xlfn.IFS(AND(Tabla135[[#This Row],[No. de Control]]=1,Tabla135[[#This Row],[Desplazamiento en la Matriz]]="Impacto"),E1312-(E1312*Tabla135[[#This Row],[Valor del control]]),AND(Tabla135[[#This Row],[No. de Control]]&gt;1,Tabla135[[#This Row],[Desplazamiento en la Matriz]]="Impacto"),AC1311-(AC1311*Tabla135[[#This Row],[Valor del control]]),AND(Tabla135[[#This Row],[No. de Control]]=1,Tabla135[[#This Row],[Desplazamiento en la Matriz]]="Probabilidad"),E1312,AND(Tabla135[[#This Row],[No. de Control]]&gt;1,Tabla135[[#This Row],[Desplazamiento en la Matriz]]="Probabilidad"),AC1311),""),"")</f>
        <v/>
      </c>
      <c r="AD1312" s="310">
        <f>IFERROR(_xlfn.MINIFS(Tabla135[Probabilidad residual],Tabla135[Id Riesgo],Tabla135[[#This Row],[Id Riesgo]]),"")</f>
        <v>0</v>
      </c>
      <c r="AE1312" s="310">
        <f>IFERROR(_xlfn.MINIFS(Tabla135[Impacto residual],Tabla135[Id Riesgo],Tabla135[[#This Row],[Id Riesgo]]),"")</f>
        <v>0</v>
      </c>
      <c r="AF1312" s="310" t="str" cm="1">
        <f t="array" ref="AF13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2" s="310" t="str" cm="1">
        <f t="array" ref="AG13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2" s="213"/>
      <c r="AJ1312" s="801">
        <f>_xlfn.MINIFS(Tabla135[Probabilidad residual],Tabla135[Id Riesgo],Tabla135[[#This Row],[Id Riesgo]])</f>
        <v>0</v>
      </c>
      <c r="AK1312" s="801">
        <f>_xlfn.MINIFS(Tabla135[Impacto residual],Tabla135[Id Riesgo],Tabla135[[#This Row],[Id Riesgo]])</f>
        <v>0</v>
      </c>
      <c r="AL1312" s="801" t="str" cm="1">
        <f t="array" ref="AL1312">IFERROR(_xlfn.IFS(AND(AJ1312&gt;=CONFIGURACIÓN!$BF$6,AJ1312&lt;=CONFIGURACIÓN!$BG$6),CONFIGURACIÓN!$BE$6,AND(AJ1312&gt;=CONFIGURACIÓN!$BF$7,AJ1312&lt;=CONFIGURACIÓN!$BG$7),CONFIGURACIÓN!$BE$7,AND(AJ1312&gt;=CONFIGURACIÓN!$BF$8,AJ1312&lt;=CONFIGURACIÓN!$BG$8),CONFIGURACIÓN!$BE$8,AND(AJ1312&gt;=CONFIGURACIÓN!$BF$9,AJ1312&lt;=CONFIGURACIÓN!$BG$9),CONFIGURACIÓN!$BE$9,AND(AJ1312&gt;=CONFIGURACIÓN!$BF$10,AJ1312&lt;=CONFIGURACIÓN!$BG$10),CONFIGURACIÓN!$BE$10),"")</f>
        <v/>
      </c>
      <c r="AM1312" s="801" t="str" cm="1">
        <f t="array" ref="AM1312">IFERROR(_xlfn.IFS(AND(AK1312&gt;=CONFIGURACIÓN!$BJ$6,AK1312&lt;=CONFIGURACIÓN!$BK$6),CONFIGURACIÓN!$BI$6,AND(AK1312&gt;=CONFIGURACIÓN!$BJ$7,AK1312&lt;=CONFIGURACIÓN!$BK$7),CONFIGURACIÓN!$BI$7,AND(AK1312&gt;=CONFIGURACIÓN!$BJ$8,AK1312&lt;=CONFIGURACIÓN!$BK$8),CONFIGURACIÓN!$BI$8,AND(AK1312&gt;=CONFIGURACIÓN!$BJ$9,AK1312&lt;=CONFIGURACIÓN!$BK$9),CONFIGURACIÓN!$BI$9,AND(AK1312&gt;=CONFIGURACIÓN!$BJ$10,AK1312&lt;=CONFIGURACIÓN!$BK$10),CONFIGURACIÓN!$BI$10),"")</f>
        <v/>
      </c>
      <c r="AN1312" s="213"/>
      <c r="AO1312" s="213"/>
      <c r="AP1312" s="213"/>
      <c r="AQ1312" s="213"/>
      <c r="AR1312" s="213"/>
      <c r="AS1312" s="213"/>
      <c r="AT1312" s="213"/>
      <c r="AU1312" s="213"/>
      <c r="AV1312" s="213"/>
      <c r="AW1312" s="213"/>
      <c r="AX1312" s="213"/>
      <c r="AY1312" s="213"/>
    </row>
    <row r="1313" spans="1:51" ht="14.6" x14ac:dyDescent="0.4">
      <c r="A1313" s="783" t="str">
        <f>Tabla135[[#This Row],[Id Riesgo]]</f>
        <v>RC131</v>
      </c>
      <c r="B1313" s="784" t="str">
        <f>Tabla135[[#This Row],[Riesgo]]</f>
        <v/>
      </c>
      <c r="C1313" s="776" t="b">
        <f>Tabla135[[#This Row],[Identificado en paso 1 y 2?]]</f>
        <v>0</v>
      </c>
      <c r="D1313" s="801" t="str">
        <f>_xlfn.XLOOKUP(Tabla135[[#This Row],[Id Riesgo]],Tabla13[Id Riesgo],Tabla13[Probabilidad],"",1)</f>
        <v/>
      </c>
      <c r="E1313" s="801" t="str">
        <f>IF(C1313=TRUE,_xlfn.XLOOKUP(Tabla135[[#This Row],[Id Riesgo]],Tabla13[Id Riesgo],Tabla13[Porcentaje Impacto],"",1),"")</f>
        <v/>
      </c>
      <c r="F1313" s="290" t="str">
        <f t="shared" ref="F1313:F1321" si="130">F1312</f>
        <v>RC131</v>
      </c>
      <c r="G1313" s="414" t="b">
        <f>_xlfn.XLOOKUP(F1313,Tabla13[Id Riesgo],Tabla13[Registro diligenciado],FALSE,1)</f>
        <v>0</v>
      </c>
      <c r="H1313" s="290" t="str">
        <f>IF(G1313,_xlfn.XLOOKUP(F1313,Tabla6[Id Riesgo],Tabla6[DESCRIPCIÓN DEL RIESGO],FALSE,1),"")</f>
        <v/>
      </c>
      <c r="I1313" s="327" t="str">
        <f>_xlfn.XLOOKUP(Tabla135[[#This Row],[Id Riesgo]],Tabla13[Id Riesgo],Tabla13[Probabilidad])</f>
        <v/>
      </c>
      <c r="J1313" s="327" t="str">
        <f>_xlfn.XLOOKUP(Tabla135[[#This Row],[Id Riesgo]],Tabla13[Id Riesgo],Tabla13[Porcentaje Impacto],"",1)</f>
        <v/>
      </c>
      <c r="K1313" s="311">
        <v>2</v>
      </c>
      <c r="L1313" s="314"/>
      <c r="M1313" s="314"/>
      <c r="N1313" s="314"/>
      <c r="O1313" s="295"/>
      <c r="P1313" s="314"/>
      <c r="Q1313" s="328" t="str">
        <f>_xlfn.TEXTJOIN(" ",TRUE,Tabla135[[#This Row],[Actividad - Acción ¿Qué?
Inicia con verbo]],Tabla135[[#This Row],[Complemento
(Observaciones o desviaciones)]])</f>
        <v/>
      </c>
      <c r="R1313" s="295"/>
      <c r="S1313" s="327" t="str">
        <f>_xlfn.XLOOKUP(Tabla135[[#This Row],[Tipo de control]],Tabla7[Tipo de control],Tabla7[Peso],"",1)</f>
        <v/>
      </c>
      <c r="T1313" s="290" t="str">
        <f>_xlfn.XLOOKUP(Tabla135[[#This Row],[Tipo de control]],Tabla7[Tipo de control],Tabla7[Afectación matriz],"",1)</f>
        <v/>
      </c>
      <c r="U1313" s="295"/>
      <c r="V1313" s="327" t="str">
        <f>_xlfn.XLOOKUP(Tabla135[[#This Row],[Implementación]],Tabla11[Implementación],Tabla11[Peso],"",1)</f>
        <v/>
      </c>
      <c r="W1313" s="295"/>
      <c r="X1313" s="295"/>
      <c r="Y1313" s="295"/>
      <c r="Z1313" s="295"/>
      <c r="AA1313" s="310" t="str">
        <f>IFERROR(Tabla135[[#This Row],[Peso del control]]+Tabla135[[#This Row],[Peso de la implementación]],"")</f>
        <v/>
      </c>
      <c r="AB1313" s="310" t="str" cm="1">
        <f t="array" ref="AB1313">IFERROR(IF(Tabla135[[#This Row],[Registro diligenciado]]=TRUE,_xlfn.IFS(AND(Tabla135[[#This Row],[No. de Control]]=1,Tabla135[[#This Row],[Desplazamiento en la Matriz]]="Probabilidad"),D1313-(D1313*Tabla135[[#This Row],[Valor del control]]),AND(Tabla135[[#This Row],[No. de Control]]&gt;1,Tabla135[[#This Row],[Desplazamiento en la Matriz]]="Probabilidad"),AB1312-(AB1312*Tabla135[[#This Row],[Valor del control]]),AND(Tabla135[[#This Row],[No. de Control]]=1,Tabla135[[#This Row],[Desplazamiento en la Matriz]]="Impacto"),D1313,AND(Tabla135[[#This Row],[No. de Control]]&gt;1,Tabla135[[#This Row],[Desplazamiento en la Matriz]]="Impacto"),AB1312),""),"")</f>
        <v/>
      </c>
      <c r="AC1313" s="310" t="str" cm="1">
        <f t="array" ref="AC1313">IFERROR(IF(Tabla135[[#This Row],[Registro diligenciado]]=TRUE,_xlfn.IFS(AND(Tabla135[[#This Row],[No. de Control]]=1,Tabla135[[#This Row],[Desplazamiento en la Matriz]]="Impacto"),E1313-(E1313*Tabla135[[#This Row],[Valor del control]]),AND(Tabla135[[#This Row],[No. de Control]]&gt;1,Tabla135[[#This Row],[Desplazamiento en la Matriz]]="Impacto"),AC1312-(AC1312*Tabla135[[#This Row],[Valor del control]]),AND(Tabla135[[#This Row],[No. de Control]]=1,Tabla135[[#This Row],[Desplazamiento en la Matriz]]="Probabilidad"),E1313,AND(Tabla135[[#This Row],[No. de Control]]&gt;1,Tabla135[[#This Row],[Desplazamiento en la Matriz]]="Probabilidad"),AC1312),""),"")</f>
        <v/>
      </c>
      <c r="AD1313" s="310">
        <f>IFERROR(_xlfn.MINIFS(Tabla135[Probabilidad residual],Tabla135[Id Riesgo],Tabla135[[#This Row],[Id Riesgo]]),"")</f>
        <v>0</v>
      </c>
      <c r="AE1313" s="310">
        <f>IFERROR(_xlfn.MINIFS(Tabla135[Impacto residual],Tabla135[Id Riesgo],Tabla135[[#This Row],[Id Riesgo]]),"")</f>
        <v>0</v>
      </c>
      <c r="AF1313" s="310" t="str" cm="1">
        <f t="array" ref="AF13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3" s="310" t="str" cm="1">
        <f t="array" ref="AG13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3" s="213"/>
      <c r="AJ1313" s="801">
        <f>_xlfn.MINIFS(Tabla135[Probabilidad residual],Tabla135[Id Riesgo],Tabla135[[#This Row],[Id Riesgo]])</f>
        <v>0</v>
      </c>
      <c r="AK1313" s="801">
        <f>_xlfn.MINIFS(Tabla135[Impacto residual],Tabla135[Id Riesgo],Tabla135[[#This Row],[Id Riesgo]])</f>
        <v>0</v>
      </c>
      <c r="AL1313" s="801"/>
      <c r="AM1313" s="801"/>
      <c r="AN1313" s="213"/>
      <c r="AO1313" s="213"/>
      <c r="AP1313" s="213"/>
      <c r="AQ1313" s="213"/>
      <c r="AR1313" s="213"/>
      <c r="AS1313" s="213"/>
      <c r="AT1313" s="213"/>
      <c r="AU1313" s="213"/>
      <c r="AV1313" s="213"/>
      <c r="AW1313" s="213"/>
      <c r="AX1313" s="213"/>
      <c r="AY1313" s="213"/>
    </row>
    <row r="1314" spans="1:51" ht="14.6" x14ac:dyDescent="0.4">
      <c r="A1314" s="783" t="str">
        <f>Tabla135[[#This Row],[Id Riesgo]]</f>
        <v>RC131</v>
      </c>
      <c r="B1314" s="784" t="str">
        <f>Tabla135[[#This Row],[Riesgo]]</f>
        <v/>
      </c>
      <c r="C1314" s="776" t="b">
        <f>Tabla135[[#This Row],[Identificado en paso 1 y 2?]]</f>
        <v>0</v>
      </c>
      <c r="D1314" s="801" t="str">
        <f>_xlfn.XLOOKUP(Tabla135[[#This Row],[Id Riesgo]],Tabla13[Id Riesgo],Tabla13[Probabilidad],"",1)</f>
        <v/>
      </c>
      <c r="E1314" s="801" t="str">
        <f>IF(C1314=TRUE,_xlfn.XLOOKUP(Tabla135[[#This Row],[Id Riesgo]],Tabla13[Id Riesgo],Tabla13[Porcentaje Impacto],"",1),"")</f>
        <v/>
      </c>
      <c r="F1314" s="290" t="str">
        <f t="shared" si="130"/>
        <v>RC131</v>
      </c>
      <c r="G1314" s="414" t="b">
        <f>_xlfn.XLOOKUP(F1314,Tabla13[Id Riesgo],Tabla13[Registro diligenciado],FALSE,1)</f>
        <v>0</v>
      </c>
      <c r="H1314" s="290" t="str">
        <f>IF(G1314,_xlfn.XLOOKUP(F1314,Tabla6[Id Riesgo],Tabla6[DESCRIPCIÓN DEL RIESGO],FALSE,1),"")</f>
        <v/>
      </c>
      <c r="I1314" s="327" t="str">
        <f>_xlfn.XLOOKUP(Tabla135[[#This Row],[Id Riesgo]],Tabla13[Id Riesgo],Tabla13[Probabilidad])</f>
        <v/>
      </c>
      <c r="J1314" s="327" t="str">
        <f>_xlfn.XLOOKUP(Tabla135[[#This Row],[Id Riesgo]],Tabla13[Id Riesgo],Tabla13[Porcentaje Impacto],"",1)</f>
        <v/>
      </c>
      <c r="K1314" s="311">
        <v>3</v>
      </c>
      <c r="L1314" s="314"/>
      <c r="M1314" s="314"/>
      <c r="N1314" s="314"/>
      <c r="O1314" s="295"/>
      <c r="P1314" s="314"/>
      <c r="Q1314" s="328" t="str">
        <f>_xlfn.TEXTJOIN(" ",TRUE,Tabla135[[#This Row],[Actividad - Acción ¿Qué?
Inicia con verbo]],Tabla135[[#This Row],[Complemento
(Observaciones o desviaciones)]])</f>
        <v/>
      </c>
      <c r="R1314" s="295"/>
      <c r="S1314" s="327" t="str">
        <f>_xlfn.XLOOKUP(Tabla135[[#This Row],[Tipo de control]],Tabla7[Tipo de control],Tabla7[Peso],"",1)</f>
        <v/>
      </c>
      <c r="T1314" s="290" t="str">
        <f>_xlfn.XLOOKUP(Tabla135[[#This Row],[Tipo de control]],Tabla7[Tipo de control],Tabla7[Afectación matriz],"",1)</f>
        <v/>
      </c>
      <c r="U1314" s="295"/>
      <c r="V1314" s="327" t="str">
        <f>_xlfn.XLOOKUP(Tabla135[[#This Row],[Implementación]],Tabla11[Implementación],Tabla11[Peso],"",1)</f>
        <v/>
      </c>
      <c r="W1314" s="295"/>
      <c r="X1314" s="295"/>
      <c r="Y1314" s="295"/>
      <c r="Z1314" s="295"/>
      <c r="AA1314" s="310" t="str">
        <f>IFERROR(Tabla135[[#This Row],[Peso del control]]+Tabla135[[#This Row],[Peso de la implementación]],"")</f>
        <v/>
      </c>
      <c r="AB1314" s="310" t="str" cm="1">
        <f t="array" ref="AB1314">IFERROR(IF(Tabla135[[#This Row],[Registro diligenciado]]=TRUE,_xlfn.IFS(AND(Tabla135[[#This Row],[No. de Control]]=1,Tabla135[[#This Row],[Desplazamiento en la Matriz]]="Probabilidad"),D1314-(D1314*Tabla135[[#This Row],[Valor del control]]),AND(Tabla135[[#This Row],[No. de Control]]&gt;1,Tabla135[[#This Row],[Desplazamiento en la Matriz]]="Probabilidad"),AB1313-(AB1313*Tabla135[[#This Row],[Valor del control]]),AND(Tabla135[[#This Row],[No. de Control]]=1,Tabla135[[#This Row],[Desplazamiento en la Matriz]]="Impacto"),D1314,AND(Tabla135[[#This Row],[No. de Control]]&gt;1,Tabla135[[#This Row],[Desplazamiento en la Matriz]]="Impacto"),AB1313),""),"")</f>
        <v/>
      </c>
      <c r="AC1314" s="310" t="str" cm="1">
        <f t="array" ref="AC1314">IFERROR(IF(Tabla135[[#This Row],[Registro diligenciado]]=TRUE,_xlfn.IFS(AND(Tabla135[[#This Row],[No. de Control]]=1,Tabla135[[#This Row],[Desplazamiento en la Matriz]]="Impacto"),E1314-(E1314*Tabla135[[#This Row],[Valor del control]]),AND(Tabla135[[#This Row],[No. de Control]]&gt;1,Tabla135[[#This Row],[Desplazamiento en la Matriz]]="Impacto"),AC1313-(AC1313*Tabla135[[#This Row],[Valor del control]]),AND(Tabla135[[#This Row],[No. de Control]]=1,Tabla135[[#This Row],[Desplazamiento en la Matriz]]="Probabilidad"),E1314,AND(Tabla135[[#This Row],[No. de Control]]&gt;1,Tabla135[[#This Row],[Desplazamiento en la Matriz]]="Probabilidad"),AC1313),""),"")</f>
        <v/>
      </c>
      <c r="AD1314" s="310">
        <f>IFERROR(_xlfn.MINIFS(Tabla135[Probabilidad residual],Tabla135[Id Riesgo],Tabla135[[#This Row],[Id Riesgo]]),"")</f>
        <v>0</v>
      </c>
      <c r="AE1314" s="310">
        <f>IFERROR(_xlfn.MINIFS(Tabla135[Impacto residual],Tabla135[Id Riesgo],Tabla135[[#This Row],[Id Riesgo]]),"")</f>
        <v>0</v>
      </c>
      <c r="AF1314" s="310" t="str" cm="1">
        <f t="array" ref="AF13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4" s="310" t="str" cm="1">
        <f t="array" ref="AG13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4" s="213"/>
      <c r="AJ1314" s="801">
        <f>_xlfn.MINIFS(Tabla135[Probabilidad residual],Tabla135[Id Riesgo],Tabla135[[#This Row],[Id Riesgo]])</f>
        <v>0</v>
      </c>
      <c r="AK1314" s="801">
        <f>_xlfn.MINIFS(Tabla135[Impacto residual],Tabla135[Id Riesgo],Tabla135[[#This Row],[Id Riesgo]])</f>
        <v>0</v>
      </c>
      <c r="AL1314" s="801"/>
      <c r="AM1314" s="801"/>
      <c r="AN1314" s="213"/>
      <c r="AO1314" s="213"/>
      <c r="AP1314" s="213"/>
      <c r="AQ1314" s="213"/>
      <c r="AR1314" s="213"/>
      <c r="AS1314" s="213"/>
      <c r="AT1314" s="213"/>
      <c r="AU1314" s="213"/>
      <c r="AV1314" s="213"/>
      <c r="AW1314" s="213"/>
      <c r="AX1314" s="213"/>
      <c r="AY1314" s="213"/>
    </row>
    <row r="1315" spans="1:51" ht="14.6" x14ac:dyDescent="0.4">
      <c r="A1315" s="783" t="str">
        <f>Tabla135[[#This Row],[Id Riesgo]]</f>
        <v>RC131</v>
      </c>
      <c r="B1315" s="784" t="str">
        <f>Tabla135[[#This Row],[Riesgo]]</f>
        <v/>
      </c>
      <c r="C1315" s="776" t="b">
        <f>Tabla135[[#This Row],[Identificado en paso 1 y 2?]]</f>
        <v>0</v>
      </c>
      <c r="D1315" s="801" t="str">
        <f>_xlfn.XLOOKUP(Tabla135[[#This Row],[Id Riesgo]],Tabla13[Id Riesgo],Tabla13[Probabilidad],"",1)</f>
        <v/>
      </c>
      <c r="E1315" s="801" t="str">
        <f>IF(C1315=TRUE,_xlfn.XLOOKUP(Tabla135[[#This Row],[Id Riesgo]],Tabla13[Id Riesgo],Tabla13[Porcentaje Impacto],"",1),"")</f>
        <v/>
      </c>
      <c r="F1315" s="290" t="str">
        <f t="shared" si="130"/>
        <v>RC131</v>
      </c>
      <c r="G1315" s="414" t="b">
        <f>_xlfn.XLOOKUP(F1315,Tabla13[Id Riesgo],Tabla13[Registro diligenciado],FALSE,1)</f>
        <v>0</v>
      </c>
      <c r="H1315" s="290" t="str">
        <f>IF(G1315,_xlfn.XLOOKUP(F1315,Tabla6[Id Riesgo],Tabla6[DESCRIPCIÓN DEL RIESGO],FALSE,1),"")</f>
        <v/>
      </c>
      <c r="I1315" s="327" t="str">
        <f>_xlfn.XLOOKUP(Tabla135[[#This Row],[Id Riesgo]],Tabla13[Id Riesgo],Tabla13[Probabilidad])</f>
        <v/>
      </c>
      <c r="J1315" s="327" t="str">
        <f>_xlfn.XLOOKUP(Tabla135[[#This Row],[Id Riesgo]],Tabla13[Id Riesgo],Tabla13[Porcentaje Impacto],"",1)</f>
        <v/>
      </c>
      <c r="K1315" s="311">
        <v>4</v>
      </c>
      <c r="L1315" s="314"/>
      <c r="M1315" s="314"/>
      <c r="N1315" s="314"/>
      <c r="O1315" s="295"/>
      <c r="P1315" s="314"/>
      <c r="Q1315" s="328" t="str">
        <f>_xlfn.TEXTJOIN(" ",TRUE,Tabla135[[#This Row],[Actividad - Acción ¿Qué?
Inicia con verbo]],Tabla135[[#This Row],[Complemento
(Observaciones o desviaciones)]])</f>
        <v/>
      </c>
      <c r="R1315" s="295"/>
      <c r="S1315" s="327" t="str">
        <f>_xlfn.XLOOKUP(Tabla135[[#This Row],[Tipo de control]],Tabla7[Tipo de control],Tabla7[Peso],"",1)</f>
        <v/>
      </c>
      <c r="T1315" s="290" t="str">
        <f>_xlfn.XLOOKUP(Tabla135[[#This Row],[Tipo de control]],Tabla7[Tipo de control],Tabla7[Afectación matriz],"",1)</f>
        <v/>
      </c>
      <c r="U1315" s="295"/>
      <c r="V1315" s="327" t="str">
        <f>_xlfn.XLOOKUP(Tabla135[[#This Row],[Implementación]],Tabla11[Implementación],Tabla11[Peso],"",1)</f>
        <v/>
      </c>
      <c r="W1315" s="295"/>
      <c r="X1315" s="295"/>
      <c r="Y1315" s="295"/>
      <c r="Z1315" s="295"/>
      <c r="AA1315" s="310" t="str">
        <f>IFERROR(Tabla135[[#This Row],[Peso del control]]+Tabla135[[#This Row],[Peso de la implementación]],"")</f>
        <v/>
      </c>
      <c r="AB1315" s="310" t="str" cm="1">
        <f t="array" ref="AB1315">IFERROR(IF(Tabla135[[#This Row],[Registro diligenciado]]=TRUE,_xlfn.IFS(AND(Tabla135[[#This Row],[No. de Control]]=1,Tabla135[[#This Row],[Desplazamiento en la Matriz]]="Probabilidad"),D1315-(D1315*Tabla135[[#This Row],[Valor del control]]),AND(Tabla135[[#This Row],[No. de Control]]&gt;1,Tabla135[[#This Row],[Desplazamiento en la Matriz]]="Probabilidad"),AB1314-(AB1314*Tabla135[[#This Row],[Valor del control]]),AND(Tabla135[[#This Row],[No. de Control]]=1,Tabla135[[#This Row],[Desplazamiento en la Matriz]]="Impacto"),D1315,AND(Tabla135[[#This Row],[No. de Control]]&gt;1,Tabla135[[#This Row],[Desplazamiento en la Matriz]]="Impacto"),AB1314),""),"")</f>
        <v/>
      </c>
      <c r="AC1315" s="310" t="str" cm="1">
        <f t="array" ref="AC1315">IFERROR(IF(Tabla135[[#This Row],[Registro diligenciado]]=TRUE,_xlfn.IFS(AND(Tabla135[[#This Row],[No. de Control]]=1,Tabla135[[#This Row],[Desplazamiento en la Matriz]]="Impacto"),E1315-(E1315*Tabla135[[#This Row],[Valor del control]]),AND(Tabla135[[#This Row],[No. de Control]]&gt;1,Tabla135[[#This Row],[Desplazamiento en la Matriz]]="Impacto"),AC1314-(AC1314*Tabla135[[#This Row],[Valor del control]]),AND(Tabla135[[#This Row],[No. de Control]]=1,Tabla135[[#This Row],[Desplazamiento en la Matriz]]="Probabilidad"),E1315,AND(Tabla135[[#This Row],[No. de Control]]&gt;1,Tabla135[[#This Row],[Desplazamiento en la Matriz]]="Probabilidad"),AC1314),""),"")</f>
        <v/>
      </c>
      <c r="AD1315" s="310">
        <f>IFERROR(_xlfn.MINIFS(Tabla135[Probabilidad residual],Tabla135[Id Riesgo],Tabla135[[#This Row],[Id Riesgo]]),"")</f>
        <v>0</v>
      </c>
      <c r="AE1315" s="310">
        <f>IFERROR(_xlfn.MINIFS(Tabla135[Impacto residual],Tabla135[Id Riesgo],Tabla135[[#This Row],[Id Riesgo]]),"")</f>
        <v>0</v>
      </c>
      <c r="AF1315" s="310" t="str" cm="1">
        <f t="array" ref="AF13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5" s="310" t="str" cm="1">
        <f t="array" ref="AG13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5" s="213"/>
      <c r="AJ1315" s="801">
        <f>_xlfn.MINIFS(Tabla135[Probabilidad residual],Tabla135[Id Riesgo],Tabla135[[#This Row],[Id Riesgo]])</f>
        <v>0</v>
      </c>
      <c r="AK1315" s="801">
        <f>_xlfn.MINIFS(Tabla135[Impacto residual],Tabla135[Id Riesgo],Tabla135[[#This Row],[Id Riesgo]])</f>
        <v>0</v>
      </c>
      <c r="AL1315" s="801"/>
      <c r="AM1315" s="801"/>
      <c r="AN1315" s="213"/>
      <c r="AO1315" s="213"/>
      <c r="AP1315" s="213"/>
      <c r="AQ1315" s="213"/>
      <c r="AR1315" s="213"/>
      <c r="AS1315" s="213"/>
      <c r="AT1315" s="213"/>
      <c r="AU1315" s="213"/>
      <c r="AV1315" s="213"/>
      <c r="AW1315" s="213"/>
      <c r="AX1315" s="213"/>
      <c r="AY1315" s="213"/>
    </row>
    <row r="1316" spans="1:51" ht="14.6" x14ac:dyDescent="0.4">
      <c r="A1316" s="783" t="str">
        <f>Tabla135[[#This Row],[Id Riesgo]]</f>
        <v>RC131</v>
      </c>
      <c r="B1316" s="784" t="str">
        <f>Tabla135[[#This Row],[Riesgo]]</f>
        <v/>
      </c>
      <c r="C1316" s="776" t="b">
        <f>Tabla135[[#This Row],[Identificado en paso 1 y 2?]]</f>
        <v>0</v>
      </c>
      <c r="D1316" s="801" t="str">
        <f>_xlfn.XLOOKUP(Tabla135[[#This Row],[Id Riesgo]],Tabla13[Id Riesgo],Tabla13[Probabilidad],"",1)</f>
        <v/>
      </c>
      <c r="E1316" s="801" t="str">
        <f>IF(C1316=TRUE,_xlfn.XLOOKUP(Tabla135[[#This Row],[Id Riesgo]],Tabla13[Id Riesgo],Tabla13[Porcentaje Impacto],"",1),"")</f>
        <v/>
      </c>
      <c r="F1316" s="290" t="str">
        <f t="shared" si="130"/>
        <v>RC131</v>
      </c>
      <c r="G1316" s="414" t="b">
        <f>_xlfn.XLOOKUP(F1316,Tabla13[Id Riesgo],Tabla13[Registro diligenciado],FALSE,1)</f>
        <v>0</v>
      </c>
      <c r="H1316" s="290" t="str">
        <f>IF(G1316,_xlfn.XLOOKUP(F1316,Tabla6[Id Riesgo],Tabla6[DESCRIPCIÓN DEL RIESGO],FALSE,1),"")</f>
        <v/>
      </c>
      <c r="I1316" s="327" t="str">
        <f>_xlfn.XLOOKUP(Tabla135[[#This Row],[Id Riesgo]],Tabla13[Id Riesgo],Tabla13[Probabilidad])</f>
        <v/>
      </c>
      <c r="J1316" s="327" t="str">
        <f>_xlfn.XLOOKUP(Tabla135[[#This Row],[Id Riesgo]],Tabla13[Id Riesgo],Tabla13[Porcentaje Impacto],"",1)</f>
        <v/>
      </c>
      <c r="K1316" s="311">
        <v>5</v>
      </c>
      <c r="L1316" s="314"/>
      <c r="M1316" s="314"/>
      <c r="N1316" s="314"/>
      <c r="O1316" s="295"/>
      <c r="P1316" s="314"/>
      <c r="Q1316" s="328" t="str">
        <f>_xlfn.TEXTJOIN(" ",TRUE,Tabla135[[#This Row],[Actividad - Acción ¿Qué?
Inicia con verbo]],Tabla135[[#This Row],[Complemento
(Observaciones o desviaciones)]])</f>
        <v/>
      </c>
      <c r="R1316" s="295"/>
      <c r="S1316" s="327" t="str">
        <f>_xlfn.XLOOKUP(Tabla135[[#This Row],[Tipo de control]],Tabla7[Tipo de control],Tabla7[Peso],"",1)</f>
        <v/>
      </c>
      <c r="T1316" s="290" t="str">
        <f>_xlfn.XLOOKUP(Tabla135[[#This Row],[Tipo de control]],Tabla7[Tipo de control],Tabla7[Afectación matriz],"",1)</f>
        <v/>
      </c>
      <c r="U1316" s="295"/>
      <c r="V1316" s="327" t="str">
        <f>_xlfn.XLOOKUP(Tabla135[[#This Row],[Implementación]],Tabla11[Implementación],Tabla11[Peso],"",1)</f>
        <v/>
      </c>
      <c r="W1316" s="295"/>
      <c r="X1316" s="295"/>
      <c r="Y1316" s="295"/>
      <c r="Z1316" s="295"/>
      <c r="AA1316" s="310" t="str">
        <f>IFERROR(Tabla135[[#This Row],[Peso del control]]+Tabla135[[#This Row],[Peso de la implementación]],"")</f>
        <v/>
      </c>
      <c r="AB1316" s="310" t="str" cm="1">
        <f t="array" ref="AB1316">IFERROR(IF(Tabla135[[#This Row],[Registro diligenciado]]=TRUE,_xlfn.IFS(AND(Tabla135[[#This Row],[No. de Control]]=1,Tabla135[[#This Row],[Desplazamiento en la Matriz]]="Probabilidad"),D1316-(D1316*Tabla135[[#This Row],[Valor del control]]),AND(Tabla135[[#This Row],[No. de Control]]&gt;1,Tabla135[[#This Row],[Desplazamiento en la Matriz]]="Probabilidad"),AB1315-(AB1315*Tabla135[[#This Row],[Valor del control]]),AND(Tabla135[[#This Row],[No. de Control]]=1,Tabla135[[#This Row],[Desplazamiento en la Matriz]]="Impacto"),D1316,AND(Tabla135[[#This Row],[No. de Control]]&gt;1,Tabla135[[#This Row],[Desplazamiento en la Matriz]]="Impacto"),AB1315),""),"")</f>
        <v/>
      </c>
      <c r="AC1316" s="310" t="str" cm="1">
        <f t="array" ref="AC1316">IFERROR(IF(Tabla135[[#This Row],[Registro diligenciado]]=TRUE,_xlfn.IFS(AND(Tabla135[[#This Row],[No. de Control]]=1,Tabla135[[#This Row],[Desplazamiento en la Matriz]]="Impacto"),E1316-(E1316*Tabla135[[#This Row],[Valor del control]]),AND(Tabla135[[#This Row],[No. de Control]]&gt;1,Tabla135[[#This Row],[Desplazamiento en la Matriz]]="Impacto"),AC1315-(AC1315*Tabla135[[#This Row],[Valor del control]]),AND(Tabla135[[#This Row],[No. de Control]]=1,Tabla135[[#This Row],[Desplazamiento en la Matriz]]="Probabilidad"),E1316,AND(Tabla135[[#This Row],[No. de Control]]&gt;1,Tabla135[[#This Row],[Desplazamiento en la Matriz]]="Probabilidad"),AC1315),""),"")</f>
        <v/>
      </c>
      <c r="AD1316" s="310">
        <f>IFERROR(_xlfn.MINIFS(Tabla135[Probabilidad residual],Tabla135[Id Riesgo],Tabla135[[#This Row],[Id Riesgo]]),"")</f>
        <v>0</v>
      </c>
      <c r="AE1316" s="310">
        <f>IFERROR(_xlfn.MINIFS(Tabla135[Impacto residual],Tabla135[Id Riesgo],Tabla135[[#This Row],[Id Riesgo]]),"")</f>
        <v>0</v>
      </c>
      <c r="AF1316" s="310" t="str" cm="1">
        <f t="array" ref="AF13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6" s="310" t="str" cm="1">
        <f t="array" ref="AG13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6" s="213"/>
      <c r="AJ1316" s="801">
        <f>_xlfn.MINIFS(Tabla135[Probabilidad residual],Tabla135[Id Riesgo],Tabla135[[#This Row],[Id Riesgo]])</f>
        <v>0</v>
      </c>
      <c r="AK1316" s="801">
        <f>_xlfn.MINIFS(Tabla135[Impacto residual],Tabla135[Id Riesgo],Tabla135[[#This Row],[Id Riesgo]])</f>
        <v>0</v>
      </c>
      <c r="AL1316" s="801"/>
      <c r="AM1316" s="801"/>
      <c r="AN1316" s="213"/>
      <c r="AO1316" s="213"/>
      <c r="AP1316" s="213"/>
      <c r="AQ1316" s="213"/>
      <c r="AR1316" s="213"/>
      <c r="AS1316" s="213"/>
      <c r="AT1316" s="213"/>
      <c r="AU1316" s="213"/>
      <c r="AV1316" s="213"/>
      <c r="AW1316" s="213"/>
      <c r="AX1316" s="213"/>
      <c r="AY1316" s="213"/>
    </row>
    <row r="1317" spans="1:51" ht="14.6" x14ac:dyDescent="0.4">
      <c r="A1317" s="783" t="str">
        <f>Tabla135[[#This Row],[Id Riesgo]]</f>
        <v>RC131</v>
      </c>
      <c r="B1317" s="784" t="str">
        <f>Tabla135[[#This Row],[Riesgo]]</f>
        <v/>
      </c>
      <c r="C1317" s="776" t="b">
        <f>Tabla135[[#This Row],[Identificado en paso 1 y 2?]]</f>
        <v>0</v>
      </c>
      <c r="D1317" s="801" t="str">
        <f>_xlfn.XLOOKUP(Tabla135[[#This Row],[Id Riesgo]],Tabla13[Id Riesgo],Tabla13[Probabilidad],"",1)</f>
        <v/>
      </c>
      <c r="E1317" s="801" t="str">
        <f>IF(C1317=TRUE,_xlfn.XLOOKUP(Tabla135[[#This Row],[Id Riesgo]],Tabla13[Id Riesgo],Tabla13[Porcentaje Impacto],"",1),"")</f>
        <v/>
      </c>
      <c r="F1317" s="290" t="str">
        <f t="shared" si="130"/>
        <v>RC131</v>
      </c>
      <c r="G1317" s="414" t="b">
        <f>_xlfn.XLOOKUP(F1317,Tabla13[Id Riesgo],Tabla13[Registro diligenciado],FALSE,1)</f>
        <v>0</v>
      </c>
      <c r="H1317" s="290" t="str">
        <f>IF(G1317,_xlfn.XLOOKUP(F1317,Tabla6[Id Riesgo],Tabla6[DESCRIPCIÓN DEL RIESGO],FALSE,1),"")</f>
        <v/>
      </c>
      <c r="I1317" s="327" t="str">
        <f>_xlfn.XLOOKUP(Tabla135[[#This Row],[Id Riesgo]],Tabla13[Id Riesgo],Tabla13[Probabilidad])</f>
        <v/>
      </c>
      <c r="J1317" s="327" t="str">
        <f>_xlfn.XLOOKUP(Tabla135[[#This Row],[Id Riesgo]],Tabla13[Id Riesgo],Tabla13[Porcentaje Impacto],"",1)</f>
        <v/>
      </c>
      <c r="K1317" s="311">
        <v>6</v>
      </c>
      <c r="L1317" s="314"/>
      <c r="M1317" s="314"/>
      <c r="N1317" s="314"/>
      <c r="O1317" s="295"/>
      <c r="P1317" s="314"/>
      <c r="Q1317" s="328" t="str">
        <f>_xlfn.TEXTJOIN(" ",TRUE,Tabla135[[#This Row],[Actividad - Acción ¿Qué?
Inicia con verbo]],Tabla135[[#This Row],[Complemento
(Observaciones o desviaciones)]])</f>
        <v/>
      </c>
      <c r="R1317" s="295"/>
      <c r="S1317" s="327" t="str">
        <f>_xlfn.XLOOKUP(Tabla135[[#This Row],[Tipo de control]],Tabla7[Tipo de control],Tabla7[Peso],"",1)</f>
        <v/>
      </c>
      <c r="T1317" s="290" t="str">
        <f>_xlfn.XLOOKUP(Tabla135[[#This Row],[Tipo de control]],Tabla7[Tipo de control],Tabla7[Afectación matriz],"",1)</f>
        <v/>
      </c>
      <c r="U1317" s="295"/>
      <c r="V1317" s="327" t="str">
        <f>_xlfn.XLOOKUP(Tabla135[[#This Row],[Implementación]],Tabla11[Implementación],Tabla11[Peso],"",1)</f>
        <v/>
      </c>
      <c r="W1317" s="295"/>
      <c r="X1317" s="295"/>
      <c r="Y1317" s="295"/>
      <c r="Z1317" s="295"/>
      <c r="AA1317" s="310" t="str">
        <f>IFERROR(Tabla135[[#This Row],[Peso del control]]+Tabla135[[#This Row],[Peso de la implementación]],"")</f>
        <v/>
      </c>
      <c r="AB1317" s="310" t="str" cm="1">
        <f t="array" ref="AB1317">IFERROR(IF(Tabla135[[#This Row],[Registro diligenciado]]=TRUE,_xlfn.IFS(AND(Tabla135[[#This Row],[No. de Control]]=1,Tabla135[[#This Row],[Desplazamiento en la Matriz]]="Probabilidad"),D1317-(D1317*Tabla135[[#This Row],[Valor del control]]),AND(Tabla135[[#This Row],[No. de Control]]&gt;1,Tabla135[[#This Row],[Desplazamiento en la Matriz]]="Probabilidad"),AB1316-(AB1316*Tabla135[[#This Row],[Valor del control]]),AND(Tabla135[[#This Row],[No. de Control]]=1,Tabla135[[#This Row],[Desplazamiento en la Matriz]]="Impacto"),D1317,AND(Tabla135[[#This Row],[No. de Control]]&gt;1,Tabla135[[#This Row],[Desplazamiento en la Matriz]]="Impacto"),AB1316),""),"")</f>
        <v/>
      </c>
      <c r="AC1317" s="310" t="str" cm="1">
        <f t="array" ref="AC1317">IFERROR(IF(Tabla135[[#This Row],[Registro diligenciado]]=TRUE,_xlfn.IFS(AND(Tabla135[[#This Row],[No. de Control]]=1,Tabla135[[#This Row],[Desplazamiento en la Matriz]]="Impacto"),E1317-(E1317*Tabla135[[#This Row],[Valor del control]]),AND(Tabla135[[#This Row],[No. de Control]]&gt;1,Tabla135[[#This Row],[Desplazamiento en la Matriz]]="Impacto"),AC1316-(AC1316*Tabla135[[#This Row],[Valor del control]]),AND(Tabla135[[#This Row],[No. de Control]]=1,Tabla135[[#This Row],[Desplazamiento en la Matriz]]="Probabilidad"),E1317,AND(Tabla135[[#This Row],[No. de Control]]&gt;1,Tabla135[[#This Row],[Desplazamiento en la Matriz]]="Probabilidad"),AC1316),""),"")</f>
        <v/>
      </c>
      <c r="AD1317" s="310">
        <f>IFERROR(_xlfn.MINIFS(Tabla135[Probabilidad residual],Tabla135[Id Riesgo],Tabla135[[#This Row],[Id Riesgo]]),"")</f>
        <v>0</v>
      </c>
      <c r="AE1317" s="310">
        <f>IFERROR(_xlfn.MINIFS(Tabla135[Impacto residual],Tabla135[Id Riesgo],Tabla135[[#This Row],[Id Riesgo]]),"")</f>
        <v>0</v>
      </c>
      <c r="AF1317" s="310" t="str" cm="1">
        <f t="array" ref="AF13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7" s="310" t="str" cm="1">
        <f t="array" ref="AG13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7" s="213"/>
      <c r="AJ1317" s="801">
        <f>_xlfn.MINIFS(Tabla135[Probabilidad residual],Tabla135[Id Riesgo],Tabla135[[#This Row],[Id Riesgo]])</f>
        <v>0</v>
      </c>
      <c r="AK1317" s="801">
        <f>_xlfn.MINIFS(Tabla135[Impacto residual],Tabla135[Id Riesgo],Tabla135[[#This Row],[Id Riesgo]])</f>
        <v>0</v>
      </c>
      <c r="AL1317" s="801"/>
      <c r="AM1317" s="801"/>
      <c r="AN1317" s="213"/>
      <c r="AO1317" s="213"/>
      <c r="AP1317" s="213"/>
      <c r="AQ1317" s="213"/>
      <c r="AR1317" s="213"/>
      <c r="AS1317" s="213"/>
      <c r="AT1317" s="213"/>
      <c r="AU1317" s="213"/>
      <c r="AV1317" s="213"/>
      <c r="AW1317" s="213"/>
      <c r="AX1317" s="213"/>
      <c r="AY1317" s="213"/>
    </row>
    <row r="1318" spans="1:51" ht="14.6" x14ac:dyDescent="0.4">
      <c r="A1318" s="783" t="str">
        <f>Tabla135[[#This Row],[Id Riesgo]]</f>
        <v>RC131</v>
      </c>
      <c r="B1318" s="784" t="str">
        <f>Tabla135[[#This Row],[Riesgo]]</f>
        <v/>
      </c>
      <c r="C1318" s="776" t="b">
        <f>Tabla135[[#This Row],[Identificado en paso 1 y 2?]]</f>
        <v>0</v>
      </c>
      <c r="D1318" s="801" t="str">
        <f>_xlfn.XLOOKUP(Tabla135[[#This Row],[Id Riesgo]],Tabla13[Id Riesgo],Tabla13[Probabilidad],"",1)</f>
        <v/>
      </c>
      <c r="E1318" s="801" t="str">
        <f>IF(C1318=TRUE,_xlfn.XLOOKUP(Tabla135[[#This Row],[Id Riesgo]],Tabla13[Id Riesgo],Tabla13[Porcentaje Impacto],"",1),"")</f>
        <v/>
      </c>
      <c r="F1318" s="290" t="str">
        <f t="shared" si="130"/>
        <v>RC131</v>
      </c>
      <c r="G1318" s="414" t="b">
        <f>_xlfn.XLOOKUP(F1318,Tabla13[Id Riesgo],Tabla13[Registro diligenciado],FALSE,1)</f>
        <v>0</v>
      </c>
      <c r="H1318" s="290" t="str">
        <f>IF(G1318,_xlfn.XLOOKUP(F1318,Tabla6[Id Riesgo],Tabla6[DESCRIPCIÓN DEL RIESGO],FALSE,1),"")</f>
        <v/>
      </c>
      <c r="I1318" s="327" t="str">
        <f>_xlfn.XLOOKUP(Tabla135[[#This Row],[Id Riesgo]],Tabla13[Id Riesgo],Tabla13[Probabilidad])</f>
        <v/>
      </c>
      <c r="J1318" s="327" t="str">
        <f>_xlfn.XLOOKUP(Tabla135[[#This Row],[Id Riesgo]],Tabla13[Id Riesgo],Tabla13[Porcentaje Impacto],"",1)</f>
        <v/>
      </c>
      <c r="K1318" s="311">
        <v>7</v>
      </c>
      <c r="L1318" s="314"/>
      <c r="M1318" s="314"/>
      <c r="N1318" s="314"/>
      <c r="O1318" s="295"/>
      <c r="P1318" s="314"/>
      <c r="Q1318" s="328" t="str">
        <f>_xlfn.TEXTJOIN(" ",TRUE,Tabla135[[#This Row],[Actividad - Acción ¿Qué?
Inicia con verbo]],Tabla135[[#This Row],[Complemento
(Observaciones o desviaciones)]])</f>
        <v/>
      </c>
      <c r="R1318" s="295"/>
      <c r="S1318" s="327" t="str">
        <f>_xlfn.XLOOKUP(Tabla135[[#This Row],[Tipo de control]],Tabla7[Tipo de control],Tabla7[Peso],"",1)</f>
        <v/>
      </c>
      <c r="T1318" s="290" t="str">
        <f>_xlfn.XLOOKUP(Tabla135[[#This Row],[Tipo de control]],Tabla7[Tipo de control],Tabla7[Afectación matriz],"",1)</f>
        <v/>
      </c>
      <c r="U1318" s="295"/>
      <c r="V1318" s="327" t="str">
        <f>_xlfn.XLOOKUP(Tabla135[[#This Row],[Implementación]],Tabla11[Implementación],Tabla11[Peso],"",1)</f>
        <v/>
      </c>
      <c r="W1318" s="295"/>
      <c r="X1318" s="295"/>
      <c r="Y1318" s="295"/>
      <c r="Z1318" s="295"/>
      <c r="AA1318" s="310" t="str">
        <f>IFERROR(Tabla135[[#This Row],[Peso del control]]+Tabla135[[#This Row],[Peso de la implementación]],"")</f>
        <v/>
      </c>
      <c r="AB1318" s="310" t="str" cm="1">
        <f t="array" ref="AB1318">IFERROR(IF(Tabla135[[#This Row],[Registro diligenciado]]=TRUE,_xlfn.IFS(AND(Tabla135[[#This Row],[No. de Control]]=1,Tabla135[[#This Row],[Desplazamiento en la Matriz]]="Probabilidad"),D1318-(D1318*Tabla135[[#This Row],[Valor del control]]),AND(Tabla135[[#This Row],[No. de Control]]&gt;1,Tabla135[[#This Row],[Desplazamiento en la Matriz]]="Probabilidad"),AB1317-(AB1317*Tabla135[[#This Row],[Valor del control]]),AND(Tabla135[[#This Row],[No. de Control]]=1,Tabla135[[#This Row],[Desplazamiento en la Matriz]]="Impacto"),D1318,AND(Tabla135[[#This Row],[No. de Control]]&gt;1,Tabla135[[#This Row],[Desplazamiento en la Matriz]]="Impacto"),AB1317),""),"")</f>
        <v/>
      </c>
      <c r="AC1318" s="310" t="str" cm="1">
        <f t="array" ref="AC1318">IFERROR(IF(Tabla135[[#This Row],[Registro diligenciado]]=TRUE,_xlfn.IFS(AND(Tabla135[[#This Row],[No. de Control]]=1,Tabla135[[#This Row],[Desplazamiento en la Matriz]]="Impacto"),E1318-(E1318*Tabla135[[#This Row],[Valor del control]]),AND(Tabla135[[#This Row],[No. de Control]]&gt;1,Tabla135[[#This Row],[Desplazamiento en la Matriz]]="Impacto"),AC1317-(AC1317*Tabla135[[#This Row],[Valor del control]]),AND(Tabla135[[#This Row],[No. de Control]]=1,Tabla135[[#This Row],[Desplazamiento en la Matriz]]="Probabilidad"),E1318,AND(Tabla135[[#This Row],[No. de Control]]&gt;1,Tabla135[[#This Row],[Desplazamiento en la Matriz]]="Probabilidad"),AC1317),""),"")</f>
        <v/>
      </c>
      <c r="AD1318" s="310">
        <f>IFERROR(_xlfn.MINIFS(Tabla135[Probabilidad residual],Tabla135[Id Riesgo],Tabla135[[#This Row],[Id Riesgo]]),"")</f>
        <v>0</v>
      </c>
      <c r="AE1318" s="310">
        <f>IFERROR(_xlfn.MINIFS(Tabla135[Impacto residual],Tabla135[Id Riesgo],Tabla135[[#This Row],[Id Riesgo]]),"")</f>
        <v>0</v>
      </c>
      <c r="AF1318" s="310" t="str" cm="1">
        <f t="array" ref="AF13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8" s="310" t="str" cm="1">
        <f t="array" ref="AG13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8" s="213"/>
      <c r="AJ1318" s="801">
        <f>_xlfn.MINIFS(Tabla135[Probabilidad residual],Tabla135[Id Riesgo],Tabla135[[#This Row],[Id Riesgo]])</f>
        <v>0</v>
      </c>
      <c r="AK1318" s="801">
        <f>_xlfn.MINIFS(Tabla135[Impacto residual],Tabla135[Id Riesgo],Tabla135[[#This Row],[Id Riesgo]])</f>
        <v>0</v>
      </c>
      <c r="AL1318" s="801"/>
      <c r="AM1318" s="801"/>
      <c r="AN1318" s="213"/>
      <c r="AO1318" s="213"/>
      <c r="AP1318" s="213"/>
      <c r="AQ1318" s="213"/>
      <c r="AR1318" s="213"/>
      <c r="AS1318" s="213"/>
      <c r="AT1318" s="213"/>
      <c r="AU1318" s="213"/>
      <c r="AV1318" s="213"/>
      <c r="AW1318" s="213"/>
      <c r="AX1318" s="213"/>
      <c r="AY1318" s="213"/>
    </row>
    <row r="1319" spans="1:51" ht="14.6" x14ac:dyDescent="0.4">
      <c r="A1319" s="783" t="str">
        <f>Tabla135[[#This Row],[Id Riesgo]]</f>
        <v>RC131</v>
      </c>
      <c r="B1319" s="784" t="str">
        <f>Tabla135[[#This Row],[Riesgo]]</f>
        <v/>
      </c>
      <c r="C1319" s="776" t="b">
        <f>Tabla135[[#This Row],[Identificado en paso 1 y 2?]]</f>
        <v>0</v>
      </c>
      <c r="D1319" s="801" t="str">
        <f>_xlfn.XLOOKUP(Tabla135[[#This Row],[Id Riesgo]],Tabla13[Id Riesgo],Tabla13[Probabilidad],"",1)</f>
        <v/>
      </c>
      <c r="E1319" s="801" t="str">
        <f>IF(C1319=TRUE,_xlfn.XLOOKUP(Tabla135[[#This Row],[Id Riesgo]],Tabla13[Id Riesgo],Tabla13[Porcentaje Impacto],"",1),"")</f>
        <v/>
      </c>
      <c r="F1319" s="290" t="str">
        <f t="shared" si="130"/>
        <v>RC131</v>
      </c>
      <c r="G1319" s="414" t="b">
        <f>_xlfn.XLOOKUP(F1319,Tabla13[Id Riesgo],Tabla13[Registro diligenciado],FALSE,1)</f>
        <v>0</v>
      </c>
      <c r="H1319" s="290" t="str">
        <f>IF(G1319,_xlfn.XLOOKUP(F1319,Tabla6[Id Riesgo],Tabla6[DESCRIPCIÓN DEL RIESGO],FALSE,1),"")</f>
        <v/>
      </c>
      <c r="I1319" s="327" t="str">
        <f>_xlfn.XLOOKUP(Tabla135[[#This Row],[Id Riesgo]],Tabla13[Id Riesgo],Tabla13[Probabilidad])</f>
        <v/>
      </c>
      <c r="J1319" s="327" t="str">
        <f>_xlfn.XLOOKUP(Tabla135[[#This Row],[Id Riesgo]],Tabla13[Id Riesgo],Tabla13[Porcentaje Impacto],"",1)</f>
        <v/>
      </c>
      <c r="K1319" s="311">
        <v>8</v>
      </c>
      <c r="L1319" s="314"/>
      <c r="M1319" s="314"/>
      <c r="N1319" s="314"/>
      <c r="O1319" s="295"/>
      <c r="P1319" s="314"/>
      <c r="Q1319" s="328" t="str">
        <f>_xlfn.TEXTJOIN(" ",TRUE,Tabla135[[#This Row],[Actividad - Acción ¿Qué?
Inicia con verbo]],Tabla135[[#This Row],[Complemento
(Observaciones o desviaciones)]])</f>
        <v/>
      </c>
      <c r="R1319" s="295"/>
      <c r="S1319" s="327" t="str">
        <f>_xlfn.XLOOKUP(Tabla135[[#This Row],[Tipo de control]],Tabla7[Tipo de control],Tabla7[Peso],"",1)</f>
        <v/>
      </c>
      <c r="T1319" s="290" t="str">
        <f>_xlfn.XLOOKUP(Tabla135[[#This Row],[Tipo de control]],Tabla7[Tipo de control],Tabla7[Afectación matriz],"",1)</f>
        <v/>
      </c>
      <c r="U1319" s="295"/>
      <c r="V1319" s="327" t="str">
        <f>_xlfn.XLOOKUP(Tabla135[[#This Row],[Implementación]],Tabla11[Implementación],Tabla11[Peso],"",1)</f>
        <v/>
      </c>
      <c r="W1319" s="295"/>
      <c r="X1319" s="295"/>
      <c r="Y1319" s="295"/>
      <c r="Z1319" s="295"/>
      <c r="AA1319" s="310" t="str">
        <f>IFERROR(Tabla135[[#This Row],[Peso del control]]+Tabla135[[#This Row],[Peso de la implementación]],"")</f>
        <v/>
      </c>
      <c r="AB1319" s="310" t="str" cm="1">
        <f t="array" ref="AB1319">IFERROR(IF(Tabla135[[#This Row],[Registro diligenciado]]=TRUE,_xlfn.IFS(AND(Tabla135[[#This Row],[No. de Control]]=1,Tabla135[[#This Row],[Desplazamiento en la Matriz]]="Probabilidad"),D1319-(D1319*Tabla135[[#This Row],[Valor del control]]),AND(Tabla135[[#This Row],[No. de Control]]&gt;1,Tabla135[[#This Row],[Desplazamiento en la Matriz]]="Probabilidad"),AB1318-(AB1318*Tabla135[[#This Row],[Valor del control]]),AND(Tabla135[[#This Row],[No. de Control]]=1,Tabla135[[#This Row],[Desplazamiento en la Matriz]]="Impacto"),D1319,AND(Tabla135[[#This Row],[No. de Control]]&gt;1,Tabla135[[#This Row],[Desplazamiento en la Matriz]]="Impacto"),AB1318),""),"")</f>
        <v/>
      </c>
      <c r="AC1319" s="310" t="str" cm="1">
        <f t="array" ref="AC1319">IFERROR(IF(Tabla135[[#This Row],[Registro diligenciado]]=TRUE,_xlfn.IFS(AND(Tabla135[[#This Row],[No. de Control]]=1,Tabla135[[#This Row],[Desplazamiento en la Matriz]]="Impacto"),E1319-(E1319*Tabla135[[#This Row],[Valor del control]]),AND(Tabla135[[#This Row],[No. de Control]]&gt;1,Tabla135[[#This Row],[Desplazamiento en la Matriz]]="Impacto"),AC1318-(AC1318*Tabla135[[#This Row],[Valor del control]]),AND(Tabla135[[#This Row],[No. de Control]]=1,Tabla135[[#This Row],[Desplazamiento en la Matriz]]="Probabilidad"),E1319,AND(Tabla135[[#This Row],[No. de Control]]&gt;1,Tabla135[[#This Row],[Desplazamiento en la Matriz]]="Probabilidad"),AC1318),""),"")</f>
        <v/>
      </c>
      <c r="AD1319" s="310">
        <f>IFERROR(_xlfn.MINIFS(Tabla135[Probabilidad residual],Tabla135[Id Riesgo],Tabla135[[#This Row],[Id Riesgo]]),"")</f>
        <v>0</v>
      </c>
      <c r="AE1319" s="310">
        <f>IFERROR(_xlfn.MINIFS(Tabla135[Impacto residual],Tabla135[Id Riesgo],Tabla135[[#This Row],[Id Riesgo]]),"")</f>
        <v>0</v>
      </c>
      <c r="AF1319" s="310" t="str" cm="1">
        <f t="array" ref="AF13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19" s="310" t="str" cm="1">
        <f t="array" ref="AG13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19" s="213"/>
      <c r="AJ1319" s="801">
        <f>_xlfn.MINIFS(Tabla135[Probabilidad residual],Tabla135[Id Riesgo],Tabla135[[#This Row],[Id Riesgo]])</f>
        <v>0</v>
      </c>
      <c r="AK1319" s="801">
        <f>_xlfn.MINIFS(Tabla135[Impacto residual],Tabla135[Id Riesgo],Tabla135[[#This Row],[Id Riesgo]])</f>
        <v>0</v>
      </c>
      <c r="AL1319" s="801"/>
      <c r="AM1319" s="801"/>
      <c r="AN1319" s="213"/>
      <c r="AO1319" s="213"/>
      <c r="AP1319" s="213"/>
      <c r="AQ1319" s="213"/>
      <c r="AR1319" s="213"/>
      <c r="AS1319" s="213"/>
      <c r="AT1319" s="213"/>
      <c r="AU1319" s="213"/>
      <c r="AV1319" s="213"/>
      <c r="AW1319" s="213"/>
      <c r="AX1319" s="213"/>
      <c r="AY1319" s="213"/>
    </row>
    <row r="1320" spans="1:51" ht="14.6" x14ac:dyDescent="0.4">
      <c r="A1320" s="783" t="str">
        <f>Tabla135[[#This Row],[Id Riesgo]]</f>
        <v>RC131</v>
      </c>
      <c r="B1320" s="784" t="str">
        <f>Tabla135[[#This Row],[Riesgo]]</f>
        <v/>
      </c>
      <c r="C1320" s="776" t="b">
        <f>Tabla135[[#This Row],[Identificado en paso 1 y 2?]]</f>
        <v>0</v>
      </c>
      <c r="D1320" s="801" t="str">
        <f>_xlfn.XLOOKUP(Tabla135[[#This Row],[Id Riesgo]],Tabla13[Id Riesgo],Tabla13[Probabilidad],"",1)</f>
        <v/>
      </c>
      <c r="E1320" s="801" t="str">
        <f>IF(C1320=TRUE,_xlfn.XLOOKUP(Tabla135[[#This Row],[Id Riesgo]],Tabla13[Id Riesgo],Tabla13[Porcentaje Impacto],"",1),"")</f>
        <v/>
      </c>
      <c r="F1320" s="290" t="str">
        <f t="shared" si="130"/>
        <v>RC131</v>
      </c>
      <c r="G1320" s="414" t="b">
        <f>_xlfn.XLOOKUP(F1320,Tabla13[Id Riesgo],Tabla13[Registro diligenciado],FALSE,1)</f>
        <v>0</v>
      </c>
      <c r="H1320" s="290" t="str">
        <f>IF(G1320,_xlfn.XLOOKUP(F1320,Tabla6[Id Riesgo],Tabla6[DESCRIPCIÓN DEL RIESGO],FALSE,1),"")</f>
        <v/>
      </c>
      <c r="I1320" s="327" t="str">
        <f>_xlfn.XLOOKUP(Tabla135[[#This Row],[Id Riesgo]],Tabla13[Id Riesgo],Tabla13[Probabilidad])</f>
        <v/>
      </c>
      <c r="J1320" s="327" t="str">
        <f>_xlfn.XLOOKUP(Tabla135[[#This Row],[Id Riesgo]],Tabla13[Id Riesgo],Tabla13[Porcentaje Impacto],"",1)</f>
        <v/>
      </c>
      <c r="K1320" s="311">
        <v>9</v>
      </c>
      <c r="L1320" s="314"/>
      <c r="M1320" s="314"/>
      <c r="N1320" s="314"/>
      <c r="O1320" s="295"/>
      <c r="P1320" s="314"/>
      <c r="Q1320" s="328" t="str">
        <f>_xlfn.TEXTJOIN(" ",TRUE,Tabla135[[#This Row],[Actividad - Acción ¿Qué?
Inicia con verbo]],Tabla135[[#This Row],[Complemento
(Observaciones o desviaciones)]])</f>
        <v/>
      </c>
      <c r="R1320" s="295"/>
      <c r="S1320" s="327" t="str">
        <f>_xlfn.XLOOKUP(Tabla135[[#This Row],[Tipo de control]],Tabla7[Tipo de control],Tabla7[Peso],"",1)</f>
        <v/>
      </c>
      <c r="T1320" s="290" t="str">
        <f>_xlfn.XLOOKUP(Tabla135[[#This Row],[Tipo de control]],Tabla7[Tipo de control],Tabla7[Afectación matriz],"",1)</f>
        <v/>
      </c>
      <c r="U1320" s="295"/>
      <c r="V1320" s="327" t="str">
        <f>_xlfn.XLOOKUP(Tabla135[[#This Row],[Implementación]],Tabla11[Implementación],Tabla11[Peso],"",1)</f>
        <v/>
      </c>
      <c r="W1320" s="295"/>
      <c r="X1320" s="295"/>
      <c r="Y1320" s="295"/>
      <c r="Z1320" s="295"/>
      <c r="AA1320" s="310" t="str">
        <f>IFERROR(Tabla135[[#This Row],[Peso del control]]+Tabla135[[#This Row],[Peso de la implementación]],"")</f>
        <v/>
      </c>
      <c r="AB1320" s="310" t="str" cm="1">
        <f t="array" ref="AB1320">IFERROR(IF(Tabla135[[#This Row],[Registro diligenciado]]=TRUE,_xlfn.IFS(AND(Tabla135[[#This Row],[No. de Control]]=1,Tabla135[[#This Row],[Desplazamiento en la Matriz]]="Probabilidad"),D1320-(D1320*Tabla135[[#This Row],[Valor del control]]),AND(Tabla135[[#This Row],[No. de Control]]&gt;1,Tabla135[[#This Row],[Desplazamiento en la Matriz]]="Probabilidad"),AB1319-(AB1319*Tabla135[[#This Row],[Valor del control]]),AND(Tabla135[[#This Row],[No. de Control]]=1,Tabla135[[#This Row],[Desplazamiento en la Matriz]]="Impacto"),D1320,AND(Tabla135[[#This Row],[No. de Control]]&gt;1,Tabla135[[#This Row],[Desplazamiento en la Matriz]]="Impacto"),AB1319),""),"")</f>
        <v/>
      </c>
      <c r="AC1320" s="310" t="str" cm="1">
        <f t="array" ref="AC1320">IFERROR(IF(Tabla135[[#This Row],[Registro diligenciado]]=TRUE,_xlfn.IFS(AND(Tabla135[[#This Row],[No. de Control]]=1,Tabla135[[#This Row],[Desplazamiento en la Matriz]]="Impacto"),E1320-(E1320*Tabla135[[#This Row],[Valor del control]]),AND(Tabla135[[#This Row],[No. de Control]]&gt;1,Tabla135[[#This Row],[Desplazamiento en la Matriz]]="Impacto"),AC1319-(AC1319*Tabla135[[#This Row],[Valor del control]]),AND(Tabla135[[#This Row],[No. de Control]]=1,Tabla135[[#This Row],[Desplazamiento en la Matriz]]="Probabilidad"),E1320,AND(Tabla135[[#This Row],[No. de Control]]&gt;1,Tabla135[[#This Row],[Desplazamiento en la Matriz]]="Probabilidad"),AC1319),""),"")</f>
        <v/>
      </c>
      <c r="AD1320" s="310">
        <f>IFERROR(_xlfn.MINIFS(Tabla135[Probabilidad residual],Tabla135[Id Riesgo],Tabla135[[#This Row],[Id Riesgo]]),"")</f>
        <v>0</v>
      </c>
      <c r="AE1320" s="310">
        <f>IFERROR(_xlfn.MINIFS(Tabla135[Impacto residual],Tabla135[Id Riesgo],Tabla135[[#This Row],[Id Riesgo]]),"")</f>
        <v>0</v>
      </c>
      <c r="AF1320" s="310" t="str" cm="1">
        <f t="array" ref="AF13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0" s="310" t="str" cm="1">
        <f t="array" ref="AG13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0" s="213"/>
      <c r="AJ1320" s="801">
        <f>_xlfn.MINIFS(Tabla135[Probabilidad residual],Tabla135[Id Riesgo],Tabla135[[#This Row],[Id Riesgo]])</f>
        <v>0</v>
      </c>
      <c r="AK1320" s="801">
        <f>_xlfn.MINIFS(Tabla135[Impacto residual],Tabla135[Id Riesgo],Tabla135[[#This Row],[Id Riesgo]])</f>
        <v>0</v>
      </c>
      <c r="AL1320" s="801"/>
      <c r="AM1320" s="801"/>
      <c r="AN1320" s="213"/>
      <c r="AO1320" s="213"/>
      <c r="AP1320" s="213"/>
      <c r="AQ1320" s="213"/>
      <c r="AR1320" s="213"/>
      <c r="AS1320" s="213"/>
      <c r="AT1320" s="213"/>
      <c r="AU1320" s="213"/>
      <c r="AV1320" s="213"/>
      <c r="AW1320" s="213"/>
      <c r="AX1320" s="213"/>
      <c r="AY1320" s="213"/>
    </row>
    <row r="1321" spans="1:51" ht="14.6" x14ac:dyDescent="0.4">
      <c r="A1321" s="783" t="str">
        <f>Tabla135[[#This Row],[Id Riesgo]]</f>
        <v>RC131</v>
      </c>
      <c r="B1321" s="784" t="str">
        <f>Tabla135[[#This Row],[Riesgo]]</f>
        <v/>
      </c>
      <c r="C1321" s="776" t="b">
        <f>Tabla135[[#This Row],[Identificado en paso 1 y 2?]]</f>
        <v>0</v>
      </c>
      <c r="D1321" s="801" t="str">
        <f>_xlfn.XLOOKUP(Tabla135[[#This Row],[Id Riesgo]],Tabla13[Id Riesgo],Tabla13[Probabilidad],"",1)</f>
        <v/>
      </c>
      <c r="E1321" s="801" t="str">
        <f>IF(C1321=TRUE,_xlfn.XLOOKUP(Tabla135[[#This Row],[Id Riesgo]],Tabla13[Id Riesgo],Tabla13[Porcentaje Impacto],"",1),"")</f>
        <v/>
      </c>
      <c r="F1321" s="290" t="str">
        <f t="shared" si="130"/>
        <v>RC131</v>
      </c>
      <c r="G1321" s="414" t="b">
        <f>_xlfn.XLOOKUP(F1321,Tabla13[Id Riesgo],Tabla13[Registro diligenciado],FALSE,1)</f>
        <v>0</v>
      </c>
      <c r="H1321" s="290" t="str">
        <f>IF(G1321,_xlfn.XLOOKUP(F1321,Tabla6[Id Riesgo],Tabla6[DESCRIPCIÓN DEL RIESGO],FALSE,1),"")</f>
        <v/>
      </c>
      <c r="I1321" s="327" t="str">
        <f>_xlfn.XLOOKUP(Tabla135[[#This Row],[Id Riesgo]],Tabla13[Id Riesgo],Tabla13[Probabilidad])</f>
        <v/>
      </c>
      <c r="J1321" s="327" t="str">
        <f>_xlfn.XLOOKUP(Tabla135[[#This Row],[Id Riesgo]],Tabla13[Id Riesgo],Tabla13[Porcentaje Impacto],"",1)</f>
        <v/>
      </c>
      <c r="K1321" s="311">
        <v>10</v>
      </c>
      <c r="L1321" s="314"/>
      <c r="M1321" s="314"/>
      <c r="N1321" s="314"/>
      <c r="O1321" s="295"/>
      <c r="P1321" s="314"/>
      <c r="Q1321" s="328" t="str">
        <f>_xlfn.TEXTJOIN(" ",TRUE,Tabla135[[#This Row],[Actividad - Acción ¿Qué?
Inicia con verbo]],Tabla135[[#This Row],[Complemento
(Observaciones o desviaciones)]])</f>
        <v/>
      </c>
      <c r="R1321" s="295"/>
      <c r="S1321" s="327" t="str">
        <f>_xlfn.XLOOKUP(Tabla135[[#This Row],[Tipo de control]],Tabla7[Tipo de control],Tabla7[Peso],"",1)</f>
        <v/>
      </c>
      <c r="T1321" s="290" t="str">
        <f>_xlfn.XLOOKUP(Tabla135[[#This Row],[Tipo de control]],Tabla7[Tipo de control],Tabla7[Afectación matriz],"",1)</f>
        <v/>
      </c>
      <c r="U1321" s="295"/>
      <c r="V1321" s="327" t="str">
        <f>_xlfn.XLOOKUP(Tabla135[[#This Row],[Implementación]],Tabla11[Implementación],Tabla11[Peso],"",1)</f>
        <v/>
      </c>
      <c r="W1321" s="295"/>
      <c r="X1321" s="295"/>
      <c r="Y1321" s="295"/>
      <c r="Z1321" s="295"/>
      <c r="AA1321" s="310" t="str">
        <f>IFERROR(Tabla135[[#This Row],[Peso del control]]+Tabla135[[#This Row],[Peso de la implementación]],"")</f>
        <v/>
      </c>
      <c r="AB1321" s="310" t="str" cm="1">
        <f t="array" ref="AB1321">IFERROR(IF(Tabla135[[#This Row],[Registro diligenciado]]=TRUE,_xlfn.IFS(AND(Tabla135[[#This Row],[No. de Control]]=1,Tabla135[[#This Row],[Desplazamiento en la Matriz]]="Probabilidad"),D1321-(D1321*Tabla135[[#This Row],[Valor del control]]),AND(Tabla135[[#This Row],[No. de Control]]&gt;1,Tabla135[[#This Row],[Desplazamiento en la Matriz]]="Probabilidad"),AB1320-(AB1320*Tabla135[[#This Row],[Valor del control]]),AND(Tabla135[[#This Row],[No. de Control]]=1,Tabla135[[#This Row],[Desplazamiento en la Matriz]]="Impacto"),D1321,AND(Tabla135[[#This Row],[No. de Control]]&gt;1,Tabla135[[#This Row],[Desplazamiento en la Matriz]]="Impacto"),AB1320),""),"")</f>
        <v/>
      </c>
      <c r="AC1321" s="310" t="str" cm="1">
        <f t="array" ref="AC1321">IFERROR(IF(Tabla135[[#This Row],[Registro diligenciado]]=TRUE,_xlfn.IFS(AND(Tabla135[[#This Row],[No. de Control]]=1,Tabla135[[#This Row],[Desplazamiento en la Matriz]]="Impacto"),E1321-(E1321*Tabla135[[#This Row],[Valor del control]]),AND(Tabla135[[#This Row],[No. de Control]]&gt;1,Tabla135[[#This Row],[Desplazamiento en la Matriz]]="Impacto"),AC1320-(AC1320*Tabla135[[#This Row],[Valor del control]]),AND(Tabla135[[#This Row],[No. de Control]]=1,Tabla135[[#This Row],[Desplazamiento en la Matriz]]="Probabilidad"),E1321,AND(Tabla135[[#This Row],[No. de Control]]&gt;1,Tabla135[[#This Row],[Desplazamiento en la Matriz]]="Probabilidad"),AC1320),""),"")</f>
        <v/>
      </c>
      <c r="AD1321" s="310">
        <f>IFERROR(_xlfn.MINIFS(Tabla135[Probabilidad residual],Tabla135[Id Riesgo],Tabla135[[#This Row],[Id Riesgo]]),"")</f>
        <v>0</v>
      </c>
      <c r="AE1321" s="310">
        <f>IFERROR(_xlfn.MINIFS(Tabla135[Impacto residual],Tabla135[Id Riesgo],Tabla135[[#This Row],[Id Riesgo]]),"")</f>
        <v>0</v>
      </c>
      <c r="AF1321" s="310" t="str" cm="1">
        <f t="array" ref="AF13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1" s="310" t="str" cm="1">
        <f t="array" ref="AG13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1" s="213"/>
      <c r="AJ1321" s="801">
        <f>_xlfn.MINIFS(Tabla135[Probabilidad residual],Tabla135[Id Riesgo],Tabla135[[#This Row],[Id Riesgo]])</f>
        <v>0</v>
      </c>
      <c r="AK1321" s="801">
        <f>_xlfn.MINIFS(Tabla135[Impacto residual],Tabla135[Id Riesgo],Tabla135[[#This Row],[Id Riesgo]])</f>
        <v>0</v>
      </c>
      <c r="AL1321" s="801"/>
      <c r="AM1321" s="801"/>
      <c r="AN1321" s="213"/>
      <c r="AO1321" s="213"/>
      <c r="AP1321" s="213"/>
      <c r="AQ1321" s="213"/>
      <c r="AR1321" s="213"/>
      <c r="AS1321" s="213"/>
      <c r="AT1321" s="213"/>
      <c r="AU1321" s="213"/>
      <c r="AV1321" s="213"/>
      <c r="AW1321" s="213"/>
      <c r="AX1321" s="213"/>
      <c r="AY1321" s="213"/>
    </row>
    <row r="1322" spans="1:51" ht="14.6" x14ac:dyDescent="0.4">
      <c r="A1322" s="783" t="str">
        <f>Tabla135[[#This Row],[Id Riesgo]]</f>
        <v>RC132</v>
      </c>
      <c r="B1322" s="784" t="str">
        <f>Tabla135[[#This Row],[Riesgo]]</f>
        <v/>
      </c>
      <c r="C1322" s="776" t="b">
        <f>Tabla135[[#This Row],[Identificado en paso 1 y 2?]]</f>
        <v>0</v>
      </c>
      <c r="D1322" s="801" t="str">
        <f>_xlfn.XLOOKUP(Tabla135[[#This Row],[Id Riesgo]],Tabla13[Id Riesgo],Tabla13[Probabilidad],"",1)</f>
        <v/>
      </c>
      <c r="E1322" s="801" t="str">
        <f>IF(C1322=TRUE,_xlfn.XLOOKUP(Tabla135[[#This Row],[Id Riesgo]],Tabla13[Id Riesgo],Tabla13[Porcentaje Impacto],"",1),"")</f>
        <v/>
      </c>
      <c r="F1322" s="290" t="s">
        <v>723</v>
      </c>
      <c r="G1322" s="414" t="b">
        <f>_xlfn.XLOOKUP(F1322,Tabla13[Id Riesgo],Tabla13[Registro diligenciado],FALSE,1)</f>
        <v>0</v>
      </c>
      <c r="H1322" s="290" t="str">
        <f>IF(G1322,_xlfn.XLOOKUP(F1322,Tabla6[Id Riesgo],Tabla6[DESCRIPCIÓN DEL RIESGO],FALSE,1),"")</f>
        <v/>
      </c>
      <c r="I1322" s="327" t="str">
        <f>_xlfn.XLOOKUP(Tabla135[[#This Row],[Id Riesgo]],Tabla13[Id Riesgo],Tabla13[Probabilidad])</f>
        <v/>
      </c>
      <c r="J1322" s="327" t="str">
        <f>_xlfn.XLOOKUP(Tabla135[[#This Row],[Id Riesgo]],Tabla13[Id Riesgo],Tabla13[Porcentaje Impacto],"",1)</f>
        <v/>
      </c>
      <c r="K1322" s="311">
        <v>1</v>
      </c>
      <c r="L1322" s="314"/>
      <c r="M1322" s="314"/>
      <c r="N1322" s="314"/>
      <c r="O1322" s="295"/>
      <c r="P1322" s="314"/>
      <c r="Q1322" s="328" t="str">
        <f>_xlfn.TEXTJOIN(" ",TRUE,Tabla135[[#This Row],[Actividad - Acción ¿Qué?
Inicia con verbo]],Tabla135[[#This Row],[Complemento
(Observaciones o desviaciones)]])</f>
        <v/>
      </c>
      <c r="R1322" s="295"/>
      <c r="S1322" s="327" t="str">
        <f>_xlfn.XLOOKUP(Tabla135[[#This Row],[Tipo de control]],Tabla7[Tipo de control],Tabla7[Peso],"",1)</f>
        <v/>
      </c>
      <c r="T1322" s="290" t="str">
        <f>_xlfn.XLOOKUP(Tabla135[[#This Row],[Tipo de control]],Tabla7[Tipo de control],Tabla7[Afectación matriz],"",1)</f>
        <v/>
      </c>
      <c r="U1322" s="295"/>
      <c r="V1322" s="327" t="str">
        <f>_xlfn.XLOOKUP(Tabla135[[#This Row],[Implementación]],Tabla11[Implementación],Tabla11[Peso],"",1)</f>
        <v/>
      </c>
      <c r="W1322" s="295"/>
      <c r="X1322" s="295"/>
      <c r="Y1322" s="295"/>
      <c r="Z1322" s="295"/>
      <c r="AA1322" s="310" t="str">
        <f>IFERROR(Tabla135[[#This Row],[Peso del control]]+Tabla135[[#This Row],[Peso de la implementación]],"")</f>
        <v/>
      </c>
      <c r="AB1322" s="310" t="str" cm="1">
        <f t="array" ref="AB1322">IFERROR(IF(Tabla135[[#This Row],[Registro diligenciado]]=TRUE,_xlfn.IFS(AND(Tabla135[[#This Row],[No. de Control]]=1,Tabla135[[#This Row],[Desplazamiento en la Matriz]]="Probabilidad"),D1322-(D1322*Tabla135[[#This Row],[Valor del control]]),AND(Tabla135[[#This Row],[No. de Control]]&gt;1,Tabla135[[#This Row],[Desplazamiento en la Matriz]]="Probabilidad"),AB1321-(AB1321*Tabla135[[#This Row],[Valor del control]]),AND(Tabla135[[#This Row],[No. de Control]]=1,Tabla135[[#This Row],[Desplazamiento en la Matriz]]="Impacto"),D1322,AND(Tabla135[[#This Row],[No. de Control]]&gt;1,Tabla135[[#This Row],[Desplazamiento en la Matriz]]="Impacto"),AB1321),""),"")</f>
        <v/>
      </c>
      <c r="AC1322" s="310" t="str" cm="1">
        <f t="array" ref="AC1322">IFERROR(IF(Tabla135[[#This Row],[Registro diligenciado]]=TRUE,_xlfn.IFS(AND(Tabla135[[#This Row],[No. de Control]]=1,Tabla135[[#This Row],[Desplazamiento en la Matriz]]="Impacto"),E1322-(E1322*Tabla135[[#This Row],[Valor del control]]),AND(Tabla135[[#This Row],[No. de Control]]&gt;1,Tabla135[[#This Row],[Desplazamiento en la Matriz]]="Impacto"),AC1321-(AC1321*Tabla135[[#This Row],[Valor del control]]),AND(Tabla135[[#This Row],[No. de Control]]=1,Tabla135[[#This Row],[Desplazamiento en la Matriz]]="Probabilidad"),E1322,AND(Tabla135[[#This Row],[No. de Control]]&gt;1,Tabla135[[#This Row],[Desplazamiento en la Matriz]]="Probabilidad"),AC1321),""),"")</f>
        <v/>
      </c>
      <c r="AD1322" s="310">
        <f>IFERROR(_xlfn.MINIFS(Tabla135[Probabilidad residual],Tabla135[Id Riesgo],Tabla135[[#This Row],[Id Riesgo]]),"")</f>
        <v>0</v>
      </c>
      <c r="AE1322" s="310">
        <f>IFERROR(_xlfn.MINIFS(Tabla135[Impacto residual],Tabla135[Id Riesgo],Tabla135[[#This Row],[Id Riesgo]]),"")</f>
        <v>0</v>
      </c>
      <c r="AF1322" s="310" t="str" cm="1">
        <f t="array" ref="AF13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2" s="310" t="str" cm="1">
        <f t="array" ref="AG13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2" s="213"/>
      <c r="AJ1322" s="801">
        <f>_xlfn.MINIFS(Tabla135[Probabilidad residual],Tabla135[Id Riesgo],Tabla135[[#This Row],[Id Riesgo]])</f>
        <v>0</v>
      </c>
      <c r="AK1322" s="801">
        <f>_xlfn.MINIFS(Tabla135[Impacto residual],Tabla135[Id Riesgo],Tabla135[[#This Row],[Id Riesgo]])</f>
        <v>0</v>
      </c>
      <c r="AL1322" s="801" t="str" cm="1">
        <f t="array" ref="AL1322">IFERROR(_xlfn.IFS(AND(AJ1322&gt;=CONFIGURACIÓN!$BF$6,AJ1322&lt;=CONFIGURACIÓN!$BG$6),CONFIGURACIÓN!$BE$6,AND(AJ1322&gt;=CONFIGURACIÓN!$BF$7,AJ1322&lt;=CONFIGURACIÓN!$BG$7),CONFIGURACIÓN!$BE$7,AND(AJ1322&gt;=CONFIGURACIÓN!$BF$8,AJ1322&lt;=CONFIGURACIÓN!$BG$8),CONFIGURACIÓN!$BE$8,AND(AJ1322&gt;=CONFIGURACIÓN!$BF$9,AJ1322&lt;=CONFIGURACIÓN!$BG$9),CONFIGURACIÓN!$BE$9,AND(AJ1322&gt;=CONFIGURACIÓN!$BF$10,AJ1322&lt;=CONFIGURACIÓN!$BG$10),CONFIGURACIÓN!$BE$10),"")</f>
        <v/>
      </c>
      <c r="AM1322" s="801" t="str" cm="1">
        <f t="array" ref="AM1322">IFERROR(_xlfn.IFS(AND(AK1322&gt;=CONFIGURACIÓN!$BJ$6,AK1322&lt;=CONFIGURACIÓN!$BK$6),CONFIGURACIÓN!$BI$6,AND(AK1322&gt;=CONFIGURACIÓN!$BJ$7,AK1322&lt;=CONFIGURACIÓN!$BK$7),CONFIGURACIÓN!$BI$7,AND(AK1322&gt;=CONFIGURACIÓN!$BJ$8,AK1322&lt;=CONFIGURACIÓN!$BK$8),CONFIGURACIÓN!$BI$8,AND(AK1322&gt;=CONFIGURACIÓN!$BJ$9,AK1322&lt;=CONFIGURACIÓN!$BK$9),CONFIGURACIÓN!$BI$9,AND(AK1322&gt;=CONFIGURACIÓN!$BJ$10,AK1322&lt;=CONFIGURACIÓN!$BK$10),CONFIGURACIÓN!$BI$10),"")</f>
        <v/>
      </c>
      <c r="AN1322" s="213"/>
      <c r="AO1322" s="213"/>
      <c r="AP1322" s="213"/>
      <c r="AQ1322" s="213"/>
      <c r="AR1322" s="213"/>
      <c r="AS1322" s="213"/>
      <c r="AT1322" s="213"/>
      <c r="AU1322" s="213"/>
      <c r="AV1322" s="213"/>
      <c r="AW1322" s="213"/>
      <c r="AX1322" s="213"/>
      <c r="AY1322" s="213"/>
    </row>
    <row r="1323" spans="1:51" ht="14.6" x14ac:dyDescent="0.4">
      <c r="A1323" s="783" t="str">
        <f>Tabla135[[#This Row],[Id Riesgo]]</f>
        <v>RC132</v>
      </c>
      <c r="B1323" s="784" t="str">
        <f>Tabla135[[#This Row],[Riesgo]]</f>
        <v/>
      </c>
      <c r="C1323" s="776" t="b">
        <f>Tabla135[[#This Row],[Identificado en paso 1 y 2?]]</f>
        <v>0</v>
      </c>
      <c r="D1323" s="801" t="str">
        <f>_xlfn.XLOOKUP(Tabla135[[#This Row],[Id Riesgo]],Tabla13[Id Riesgo],Tabla13[Probabilidad],"",1)</f>
        <v/>
      </c>
      <c r="E1323" s="801" t="str">
        <f>IF(C1323=TRUE,_xlfn.XLOOKUP(Tabla135[[#This Row],[Id Riesgo]],Tabla13[Id Riesgo],Tabla13[Porcentaje Impacto],"",1),"")</f>
        <v/>
      </c>
      <c r="F1323" s="290" t="str">
        <f t="shared" ref="F1323:F1331" si="131">F1322</f>
        <v>RC132</v>
      </c>
      <c r="G1323" s="414" t="b">
        <f>_xlfn.XLOOKUP(F1323,Tabla13[Id Riesgo],Tabla13[Registro diligenciado],FALSE,1)</f>
        <v>0</v>
      </c>
      <c r="H1323" s="290" t="str">
        <f>IF(G1323,_xlfn.XLOOKUP(F1323,Tabla6[Id Riesgo],Tabla6[DESCRIPCIÓN DEL RIESGO],FALSE,1),"")</f>
        <v/>
      </c>
      <c r="I1323" s="327" t="str">
        <f>_xlfn.XLOOKUP(Tabla135[[#This Row],[Id Riesgo]],Tabla13[Id Riesgo],Tabla13[Probabilidad])</f>
        <v/>
      </c>
      <c r="J1323" s="327" t="str">
        <f>_xlfn.XLOOKUP(Tabla135[[#This Row],[Id Riesgo]],Tabla13[Id Riesgo],Tabla13[Porcentaje Impacto],"",1)</f>
        <v/>
      </c>
      <c r="K1323" s="311">
        <v>2</v>
      </c>
      <c r="L1323" s="314"/>
      <c r="M1323" s="314"/>
      <c r="N1323" s="314"/>
      <c r="O1323" s="295"/>
      <c r="P1323" s="314"/>
      <c r="Q1323" s="328" t="str">
        <f>_xlfn.TEXTJOIN(" ",TRUE,Tabla135[[#This Row],[Actividad - Acción ¿Qué?
Inicia con verbo]],Tabla135[[#This Row],[Complemento
(Observaciones o desviaciones)]])</f>
        <v/>
      </c>
      <c r="R1323" s="295"/>
      <c r="S1323" s="327" t="str">
        <f>_xlfn.XLOOKUP(Tabla135[[#This Row],[Tipo de control]],Tabla7[Tipo de control],Tabla7[Peso],"",1)</f>
        <v/>
      </c>
      <c r="T1323" s="290" t="str">
        <f>_xlfn.XLOOKUP(Tabla135[[#This Row],[Tipo de control]],Tabla7[Tipo de control],Tabla7[Afectación matriz],"",1)</f>
        <v/>
      </c>
      <c r="U1323" s="295"/>
      <c r="V1323" s="327" t="str">
        <f>_xlfn.XLOOKUP(Tabla135[[#This Row],[Implementación]],Tabla11[Implementación],Tabla11[Peso],"",1)</f>
        <v/>
      </c>
      <c r="W1323" s="295"/>
      <c r="X1323" s="295"/>
      <c r="Y1323" s="295"/>
      <c r="Z1323" s="295"/>
      <c r="AA1323" s="310" t="str">
        <f>IFERROR(Tabla135[[#This Row],[Peso del control]]+Tabla135[[#This Row],[Peso de la implementación]],"")</f>
        <v/>
      </c>
      <c r="AB1323" s="310" t="str" cm="1">
        <f t="array" ref="AB1323">IFERROR(IF(Tabla135[[#This Row],[Registro diligenciado]]=TRUE,_xlfn.IFS(AND(Tabla135[[#This Row],[No. de Control]]=1,Tabla135[[#This Row],[Desplazamiento en la Matriz]]="Probabilidad"),D1323-(D1323*Tabla135[[#This Row],[Valor del control]]),AND(Tabla135[[#This Row],[No. de Control]]&gt;1,Tabla135[[#This Row],[Desplazamiento en la Matriz]]="Probabilidad"),AB1322-(AB1322*Tabla135[[#This Row],[Valor del control]]),AND(Tabla135[[#This Row],[No. de Control]]=1,Tabla135[[#This Row],[Desplazamiento en la Matriz]]="Impacto"),D1323,AND(Tabla135[[#This Row],[No. de Control]]&gt;1,Tabla135[[#This Row],[Desplazamiento en la Matriz]]="Impacto"),AB1322),""),"")</f>
        <v/>
      </c>
      <c r="AC1323" s="310" t="str" cm="1">
        <f t="array" ref="AC1323">IFERROR(IF(Tabla135[[#This Row],[Registro diligenciado]]=TRUE,_xlfn.IFS(AND(Tabla135[[#This Row],[No. de Control]]=1,Tabla135[[#This Row],[Desplazamiento en la Matriz]]="Impacto"),E1323-(E1323*Tabla135[[#This Row],[Valor del control]]),AND(Tabla135[[#This Row],[No. de Control]]&gt;1,Tabla135[[#This Row],[Desplazamiento en la Matriz]]="Impacto"),AC1322-(AC1322*Tabla135[[#This Row],[Valor del control]]),AND(Tabla135[[#This Row],[No. de Control]]=1,Tabla135[[#This Row],[Desplazamiento en la Matriz]]="Probabilidad"),E1323,AND(Tabla135[[#This Row],[No. de Control]]&gt;1,Tabla135[[#This Row],[Desplazamiento en la Matriz]]="Probabilidad"),AC1322),""),"")</f>
        <v/>
      </c>
      <c r="AD1323" s="310">
        <f>IFERROR(_xlfn.MINIFS(Tabla135[Probabilidad residual],Tabla135[Id Riesgo],Tabla135[[#This Row],[Id Riesgo]]),"")</f>
        <v>0</v>
      </c>
      <c r="AE1323" s="310">
        <f>IFERROR(_xlfn.MINIFS(Tabla135[Impacto residual],Tabla135[Id Riesgo],Tabla135[[#This Row],[Id Riesgo]]),"")</f>
        <v>0</v>
      </c>
      <c r="AF1323" s="310" t="str" cm="1">
        <f t="array" ref="AF13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3" s="310" t="str" cm="1">
        <f t="array" ref="AG13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3" s="213"/>
      <c r="AJ1323" s="801">
        <f>_xlfn.MINIFS(Tabla135[Probabilidad residual],Tabla135[Id Riesgo],Tabla135[[#This Row],[Id Riesgo]])</f>
        <v>0</v>
      </c>
      <c r="AK1323" s="801">
        <f>_xlfn.MINIFS(Tabla135[Impacto residual],Tabla135[Id Riesgo],Tabla135[[#This Row],[Id Riesgo]])</f>
        <v>0</v>
      </c>
      <c r="AL1323" s="801"/>
      <c r="AM1323" s="801"/>
      <c r="AN1323" s="213"/>
      <c r="AO1323" s="213"/>
      <c r="AP1323" s="213"/>
      <c r="AQ1323" s="213"/>
      <c r="AR1323" s="213"/>
      <c r="AS1323" s="213"/>
      <c r="AT1323" s="213"/>
      <c r="AU1323" s="213"/>
      <c r="AV1323" s="213"/>
      <c r="AW1323" s="213"/>
      <c r="AX1323" s="213"/>
      <c r="AY1323" s="213"/>
    </row>
    <row r="1324" spans="1:51" ht="14.6" x14ac:dyDescent="0.4">
      <c r="A1324" s="783" t="str">
        <f>Tabla135[[#This Row],[Id Riesgo]]</f>
        <v>RC132</v>
      </c>
      <c r="B1324" s="784" t="str">
        <f>Tabla135[[#This Row],[Riesgo]]</f>
        <v/>
      </c>
      <c r="C1324" s="776" t="b">
        <f>Tabla135[[#This Row],[Identificado en paso 1 y 2?]]</f>
        <v>0</v>
      </c>
      <c r="D1324" s="801" t="str">
        <f>_xlfn.XLOOKUP(Tabla135[[#This Row],[Id Riesgo]],Tabla13[Id Riesgo],Tabla13[Probabilidad],"",1)</f>
        <v/>
      </c>
      <c r="E1324" s="801" t="str">
        <f>IF(C1324=TRUE,_xlfn.XLOOKUP(Tabla135[[#This Row],[Id Riesgo]],Tabla13[Id Riesgo],Tabla13[Porcentaje Impacto],"",1),"")</f>
        <v/>
      </c>
      <c r="F1324" s="290" t="str">
        <f t="shared" si="131"/>
        <v>RC132</v>
      </c>
      <c r="G1324" s="414" t="b">
        <f>_xlfn.XLOOKUP(F1324,Tabla13[Id Riesgo],Tabla13[Registro diligenciado],FALSE,1)</f>
        <v>0</v>
      </c>
      <c r="H1324" s="290" t="str">
        <f>IF(G1324,_xlfn.XLOOKUP(F1324,Tabla6[Id Riesgo],Tabla6[DESCRIPCIÓN DEL RIESGO],FALSE,1),"")</f>
        <v/>
      </c>
      <c r="I1324" s="327" t="str">
        <f>_xlfn.XLOOKUP(Tabla135[[#This Row],[Id Riesgo]],Tabla13[Id Riesgo],Tabla13[Probabilidad])</f>
        <v/>
      </c>
      <c r="J1324" s="327" t="str">
        <f>_xlfn.XLOOKUP(Tabla135[[#This Row],[Id Riesgo]],Tabla13[Id Riesgo],Tabla13[Porcentaje Impacto],"",1)</f>
        <v/>
      </c>
      <c r="K1324" s="311">
        <v>3</v>
      </c>
      <c r="L1324" s="314"/>
      <c r="M1324" s="314"/>
      <c r="N1324" s="314"/>
      <c r="O1324" s="295"/>
      <c r="P1324" s="314"/>
      <c r="Q1324" s="328" t="str">
        <f>_xlfn.TEXTJOIN(" ",TRUE,Tabla135[[#This Row],[Actividad - Acción ¿Qué?
Inicia con verbo]],Tabla135[[#This Row],[Complemento
(Observaciones o desviaciones)]])</f>
        <v/>
      </c>
      <c r="R1324" s="295"/>
      <c r="S1324" s="327" t="str">
        <f>_xlfn.XLOOKUP(Tabla135[[#This Row],[Tipo de control]],Tabla7[Tipo de control],Tabla7[Peso],"",1)</f>
        <v/>
      </c>
      <c r="T1324" s="290" t="str">
        <f>_xlfn.XLOOKUP(Tabla135[[#This Row],[Tipo de control]],Tabla7[Tipo de control],Tabla7[Afectación matriz],"",1)</f>
        <v/>
      </c>
      <c r="U1324" s="295"/>
      <c r="V1324" s="327" t="str">
        <f>_xlfn.XLOOKUP(Tabla135[[#This Row],[Implementación]],Tabla11[Implementación],Tabla11[Peso],"",1)</f>
        <v/>
      </c>
      <c r="W1324" s="295"/>
      <c r="X1324" s="295"/>
      <c r="Y1324" s="295"/>
      <c r="Z1324" s="295"/>
      <c r="AA1324" s="310" t="str">
        <f>IFERROR(Tabla135[[#This Row],[Peso del control]]+Tabla135[[#This Row],[Peso de la implementación]],"")</f>
        <v/>
      </c>
      <c r="AB1324" s="310" t="str" cm="1">
        <f t="array" ref="AB1324">IFERROR(IF(Tabla135[[#This Row],[Registro diligenciado]]=TRUE,_xlfn.IFS(AND(Tabla135[[#This Row],[No. de Control]]=1,Tabla135[[#This Row],[Desplazamiento en la Matriz]]="Probabilidad"),D1324-(D1324*Tabla135[[#This Row],[Valor del control]]),AND(Tabla135[[#This Row],[No. de Control]]&gt;1,Tabla135[[#This Row],[Desplazamiento en la Matriz]]="Probabilidad"),AB1323-(AB1323*Tabla135[[#This Row],[Valor del control]]),AND(Tabla135[[#This Row],[No. de Control]]=1,Tabla135[[#This Row],[Desplazamiento en la Matriz]]="Impacto"),D1324,AND(Tabla135[[#This Row],[No. de Control]]&gt;1,Tabla135[[#This Row],[Desplazamiento en la Matriz]]="Impacto"),AB1323),""),"")</f>
        <v/>
      </c>
      <c r="AC1324" s="310" t="str" cm="1">
        <f t="array" ref="AC1324">IFERROR(IF(Tabla135[[#This Row],[Registro diligenciado]]=TRUE,_xlfn.IFS(AND(Tabla135[[#This Row],[No. de Control]]=1,Tabla135[[#This Row],[Desplazamiento en la Matriz]]="Impacto"),E1324-(E1324*Tabla135[[#This Row],[Valor del control]]),AND(Tabla135[[#This Row],[No. de Control]]&gt;1,Tabla135[[#This Row],[Desplazamiento en la Matriz]]="Impacto"),AC1323-(AC1323*Tabla135[[#This Row],[Valor del control]]),AND(Tabla135[[#This Row],[No. de Control]]=1,Tabla135[[#This Row],[Desplazamiento en la Matriz]]="Probabilidad"),E1324,AND(Tabla135[[#This Row],[No. de Control]]&gt;1,Tabla135[[#This Row],[Desplazamiento en la Matriz]]="Probabilidad"),AC1323),""),"")</f>
        <v/>
      </c>
      <c r="AD1324" s="310">
        <f>IFERROR(_xlfn.MINIFS(Tabla135[Probabilidad residual],Tabla135[Id Riesgo],Tabla135[[#This Row],[Id Riesgo]]),"")</f>
        <v>0</v>
      </c>
      <c r="AE1324" s="310">
        <f>IFERROR(_xlfn.MINIFS(Tabla135[Impacto residual],Tabla135[Id Riesgo],Tabla135[[#This Row],[Id Riesgo]]),"")</f>
        <v>0</v>
      </c>
      <c r="AF1324" s="310" t="str" cm="1">
        <f t="array" ref="AF13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4" s="310" t="str" cm="1">
        <f t="array" ref="AG13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4" s="213"/>
      <c r="AJ1324" s="801">
        <f>_xlfn.MINIFS(Tabla135[Probabilidad residual],Tabla135[Id Riesgo],Tabla135[[#This Row],[Id Riesgo]])</f>
        <v>0</v>
      </c>
      <c r="AK1324" s="801">
        <f>_xlfn.MINIFS(Tabla135[Impacto residual],Tabla135[Id Riesgo],Tabla135[[#This Row],[Id Riesgo]])</f>
        <v>0</v>
      </c>
      <c r="AL1324" s="801"/>
      <c r="AM1324" s="801"/>
      <c r="AN1324" s="213"/>
      <c r="AO1324" s="213"/>
      <c r="AP1324" s="213"/>
      <c r="AQ1324" s="213"/>
      <c r="AR1324" s="213"/>
      <c r="AS1324" s="213"/>
      <c r="AT1324" s="213"/>
      <c r="AU1324" s="213"/>
      <c r="AV1324" s="213"/>
      <c r="AW1324" s="213"/>
      <c r="AX1324" s="213"/>
      <c r="AY1324" s="213"/>
    </row>
    <row r="1325" spans="1:51" ht="14.6" x14ac:dyDescent="0.4">
      <c r="A1325" s="783" t="str">
        <f>Tabla135[[#This Row],[Id Riesgo]]</f>
        <v>RC132</v>
      </c>
      <c r="B1325" s="784" t="str">
        <f>Tabla135[[#This Row],[Riesgo]]</f>
        <v/>
      </c>
      <c r="C1325" s="776" t="b">
        <f>Tabla135[[#This Row],[Identificado en paso 1 y 2?]]</f>
        <v>0</v>
      </c>
      <c r="D1325" s="801" t="str">
        <f>_xlfn.XLOOKUP(Tabla135[[#This Row],[Id Riesgo]],Tabla13[Id Riesgo],Tabla13[Probabilidad],"",1)</f>
        <v/>
      </c>
      <c r="E1325" s="801" t="str">
        <f>IF(C1325=TRUE,_xlfn.XLOOKUP(Tabla135[[#This Row],[Id Riesgo]],Tabla13[Id Riesgo],Tabla13[Porcentaje Impacto],"",1),"")</f>
        <v/>
      </c>
      <c r="F1325" s="290" t="str">
        <f t="shared" si="131"/>
        <v>RC132</v>
      </c>
      <c r="G1325" s="414" t="b">
        <f>_xlfn.XLOOKUP(F1325,Tabla13[Id Riesgo],Tabla13[Registro diligenciado],FALSE,1)</f>
        <v>0</v>
      </c>
      <c r="H1325" s="290" t="str">
        <f>IF(G1325,_xlfn.XLOOKUP(F1325,Tabla6[Id Riesgo],Tabla6[DESCRIPCIÓN DEL RIESGO],FALSE,1),"")</f>
        <v/>
      </c>
      <c r="I1325" s="327" t="str">
        <f>_xlfn.XLOOKUP(Tabla135[[#This Row],[Id Riesgo]],Tabla13[Id Riesgo],Tabla13[Probabilidad])</f>
        <v/>
      </c>
      <c r="J1325" s="327" t="str">
        <f>_xlfn.XLOOKUP(Tabla135[[#This Row],[Id Riesgo]],Tabla13[Id Riesgo],Tabla13[Porcentaje Impacto],"",1)</f>
        <v/>
      </c>
      <c r="K1325" s="311">
        <v>4</v>
      </c>
      <c r="L1325" s="314"/>
      <c r="M1325" s="314"/>
      <c r="N1325" s="314"/>
      <c r="O1325" s="295"/>
      <c r="P1325" s="314"/>
      <c r="Q1325" s="328" t="str">
        <f>_xlfn.TEXTJOIN(" ",TRUE,Tabla135[[#This Row],[Actividad - Acción ¿Qué?
Inicia con verbo]],Tabla135[[#This Row],[Complemento
(Observaciones o desviaciones)]])</f>
        <v/>
      </c>
      <c r="R1325" s="295"/>
      <c r="S1325" s="327" t="str">
        <f>_xlfn.XLOOKUP(Tabla135[[#This Row],[Tipo de control]],Tabla7[Tipo de control],Tabla7[Peso],"",1)</f>
        <v/>
      </c>
      <c r="T1325" s="290" t="str">
        <f>_xlfn.XLOOKUP(Tabla135[[#This Row],[Tipo de control]],Tabla7[Tipo de control],Tabla7[Afectación matriz],"",1)</f>
        <v/>
      </c>
      <c r="U1325" s="295"/>
      <c r="V1325" s="327" t="str">
        <f>_xlfn.XLOOKUP(Tabla135[[#This Row],[Implementación]],Tabla11[Implementación],Tabla11[Peso],"",1)</f>
        <v/>
      </c>
      <c r="W1325" s="295"/>
      <c r="X1325" s="295"/>
      <c r="Y1325" s="295"/>
      <c r="Z1325" s="295"/>
      <c r="AA1325" s="310" t="str">
        <f>IFERROR(Tabla135[[#This Row],[Peso del control]]+Tabla135[[#This Row],[Peso de la implementación]],"")</f>
        <v/>
      </c>
      <c r="AB1325" s="310" t="str" cm="1">
        <f t="array" ref="AB1325">IFERROR(IF(Tabla135[[#This Row],[Registro diligenciado]]=TRUE,_xlfn.IFS(AND(Tabla135[[#This Row],[No. de Control]]=1,Tabla135[[#This Row],[Desplazamiento en la Matriz]]="Probabilidad"),D1325-(D1325*Tabla135[[#This Row],[Valor del control]]),AND(Tabla135[[#This Row],[No. de Control]]&gt;1,Tabla135[[#This Row],[Desplazamiento en la Matriz]]="Probabilidad"),AB1324-(AB1324*Tabla135[[#This Row],[Valor del control]]),AND(Tabla135[[#This Row],[No. de Control]]=1,Tabla135[[#This Row],[Desplazamiento en la Matriz]]="Impacto"),D1325,AND(Tabla135[[#This Row],[No. de Control]]&gt;1,Tabla135[[#This Row],[Desplazamiento en la Matriz]]="Impacto"),AB1324),""),"")</f>
        <v/>
      </c>
      <c r="AC1325" s="310" t="str" cm="1">
        <f t="array" ref="AC1325">IFERROR(IF(Tabla135[[#This Row],[Registro diligenciado]]=TRUE,_xlfn.IFS(AND(Tabla135[[#This Row],[No. de Control]]=1,Tabla135[[#This Row],[Desplazamiento en la Matriz]]="Impacto"),E1325-(E1325*Tabla135[[#This Row],[Valor del control]]),AND(Tabla135[[#This Row],[No. de Control]]&gt;1,Tabla135[[#This Row],[Desplazamiento en la Matriz]]="Impacto"),AC1324-(AC1324*Tabla135[[#This Row],[Valor del control]]),AND(Tabla135[[#This Row],[No. de Control]]=1,Tabla135[[#This Row],[Desplazamiento en la Matriz]]="Probabilidad"),E1325,AND(Tabla135[[#This Row],[No. de Control]]&gt;1,Tabla135[[#This Row],[Desplazamiento en la Matriz]]="Probabilidad"),AC1324),""),"")</f>
        <v/>
      </c>
      <c r="AD1325" s="310">
        <f>IFERROR(_xlfn.MINIFS(Tabla135[Probabilidad residual],Tabla135[Id Riesgo],Tabla135[[#This Row],[Id Riesgo]]),"")</f>
        <v>0</v>
      </c>
      <c r="AE1325" s="310">
        <f>IFERROR(_xlfn.MINIFS(Tabla135[Impacto residual],Tabla135[Id Riesgo],Tabla135[[#This Row],[Id Riesgo]]),"")</f>
        <v>0</v>
      </c>
      <c r="AF1325" s="310" t="str" cm="1">
        <f t="array" ref="AF13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5" s="310" t="str" cm="1">
        <f t="array" ref="AG13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5" s="213"/>
      <c r="AJ1325" s="801">
        <f>_xlfn.MINIFS(Tabla135[Probabilidad residual],Tabla135[Id Riesgo],Tabla135[[#This Row],[Id Riesgo]])</f>
        <v>0</v>
      </c>
      <c r="AK1325" s="801">
        <f>_xlfn.MINIFS(Tabla135[Impacto residual],Tabla135[Id Riesgo],Tabla135[[#This Row],[Id Riesgo]])</f>
        <v>0</v>
      </c>
      <c r="AL1325" s="801"/>
      <c r="AM1325" s="801"/>
      <c r="AN1325" s="213"/>
      <c r="AO1325" s="213"/>
      <c r="AP1325" s="213"/>
      <c r="AQ1325" s="213"/>
      <c r="AR1325" s="213"/>
      <c r="AS1325" s="213"/>
      <c r="AT1325" s="213"/>
      <c r="AU1325" s="213"/>
      <c r="AV1325" s="213"/>
      <c r="AW1325" s="213"/>
      <c r="AX1325" s="213"/>
      <c r="AY1325" s="213"/>
    </row>
    <row r="1326" spans="1:51" ht="14.6" x14ac:dyDescent="0.4">
      <c r="A1326" s="783" t="str">
        <f>Tabla135[[#This Row],[Id Riesgo]]</f>
        <v>RC132</v>
      </c>
      <c r="B1326" s="784" t="str">
        <f>Tabla135[[#This Row],[Riesgo]]</f>
        <v/>
      </c>
      <c r="C1326" s="776" t="b">
        <f>Tabla135[[#This Row],[Identificado en paso 1 y 2?]]</f>
        <v>0</v>
      </c>
      <c r="D1326" s="801" t="str">
        <f>_xlfn.XLOOKUP(Tabla135[[#This Row],[Id Riesgo]],Tabla13[Id Riesgo],Tabla13[Probabilidad],"",1)</f>
        <v/>
      </c>
      <c r="E1326" s="801" t="str">
        <f>IF(C1326=TRUE,_xlfn.XLOOKUP(Tabla135[[#This Row],[Id Riesgo]],Tabla13[Id Riesgo],Tabla13[Porcentaje Impacto],"",1),"")</f>
        <v/>
      </c>
      <c r="F1326" s="290" t="str">
        <f t="shared" si="131"/>
        <v>RC132</v>
      </c>
      <c r="G1326" s="414" t="b">
        <f>_xlfn.XLOOKUP(F1326,Tabla13[Id Riesgo],Tabla13[Registro diligenciado],FALSE,1)</f>
        <v>0</v>
      </c>
      <c r="H1326" s="290" t="str">
        <f>IF(G1326,_xlfn.XLOOKUP(F1326,Tabla6[Id Riesgo],Tabla6[DESCRIPCIÓN DEL RIESGO],FALSE,1),"")</f>
        <v/>
      </c>
      <c r="I1326" s="327" t="str">
        <f>_xlfn.XLOOKUP(Tabla135[[#This Row],[Id Riesgo]],Tabla13[Id Riesgo],Tabla13[Probabilidad])</f>
        <v/>
      </c>
      <c r="J1326" s="327" t="str">
        <f>_xlfn.XLOOKUP(Tabla135[[#This Row],[Id Riesgo]],Tabla13[Id Riesgo],Tabla13[Porcentaje Impacto],"",1)</f>
        <v/>
      </c>
      <c r="K1326" s="311">
        <v>5</v>
      </c>
      <c r="L1326" s="314"/>
      <c r="M1326" s="314"/>
      <c r="N1326" s="314"/>
      <c r="O1326" s="295"/>
      <c r="P1326" s="314"/>
      <c r="Q1326" s="328" t="str">
        <f>_xlfn.TEXTJOIN(" ",TRUE,Tabla135[[#This Row],[Actividad - Acción ¿Qué?
Inicia con verbo]],Tabla135[[#This Row],[Complemento
(Observaciones o desviaciones)]])</f>
        <v/>
      </c>
      <c r="R1326" s="295"/>
      <c r="S1326" s="327" t="str">
        <f>_xlfn.XLOOKUP(Tabla135[[#This Row],[Tipo de control]],Tabla7[Tipo de control],Tabla7[Peso],"",1)</f>
        <v/>
      </c>
      <c r="T1326" s="290" t="str">
        <f>_xlfn.XLOOKUP(Tabla135[[#This Row],[Tipo de control]],Tabla7[Tipo de control],Tabla7[Afectación matriz],"",1)</f>
        <v/>
      </c>
      <c r="U1326" s="295"/>
      <c r="V1326" s="327" t="str">
        <f>_xlfn.XLOOKUP(Tabla135[[#This Row],[Implementación]],Tabla11[Implementación],Tabla11[Peso],"",1)</f>
        <v/>
      </c>
      <c r="W1326" s="295"/>
      <c r="X1326" s="295"/>
      <c r="Y1326" s="295"/>
      <c r="Z1326" s="295"/>
      <c r="AA1326" s="310" t="str">
        <f>IFERROR(Tabla135[[#This Row],[Peso del control]]+Tabla135[[#This Row],[Peso de la implementación]],"")</f>
        <v/>
      </c>
      <c r="AB1326" s="310" t="str" cm="1">
        <f t="array" ref="AB1326">IFERROR(IF(Tabla135[[#This Row],[Registro diligenciado]]=TRUE,_xlfn.IFS(AND(Tabla135[[#This Row],[No. de Control]]=1,Tabla135[[#This Row],[Desplazamiento en la Matriz]]="Probabilidad"),D1326-(D1326*Tabla135[[#This Row],[Valor del control]]),AND(Tabla135[[#This Row],[No. de Control]]&gt;1,Tabla135[[#This Row],[Desplazamiento en la Matriz]]="Probabilidad"),AB1325-(AB1325*Tabla135[[#This Row],[Valor del control]]),AND(Tabla135[[#This Row],[No. de Control]]=1,Tabla135[[#This Row],[Desplazamiento en la Matriz]]="Impacto"),D1326,AND(Tabla135[[#This Row],[No. de Control]]&gt;1,Tabla135[[#This Row],[Desplazamiento en la Matriz]]="Impacto"),AB1325),""),"")</f>
        <v/>
      </c>
      <c r="AC1326" s="310" t="str" cm="1">
        <f t="array" ref="AC1326">IFERROR(IF(Tabla135[[#This Row],[Registro diligenciado]]=TRUE,_xlfn.IFS(AND(Tabla135[[#This Row],[No. de Control]]=1,Tabla135[[#This Row],[Desplazamiento en la Matriz]]="Impacto"),E1326-(E1326*Tabla135[[#This Row],[Valor del control]]),AND(Tabla135[[#This Row],[No. de Control]]&gt;1,Tabla135[[#This Row],[Desplazamiento en la Matriz]]="Impacto"),AC1325-(AC1325*Tabla135[[#This Row],[Valor del control]]),AND(Tabla135[[#This Row],[No. de Control]]=1,Tabla135[[#This Row],[Desplazamiento en la Matriz]]="Probabilidad"),E1326,AND(Tabla135[[#This Row],[No. de Control]]&gt;1,Tabla135[[#This Row],[Desplazamiento en la Matriz]]="Probabilidad"),AC1325),""),"")</f>
        <v/>
      </c>
      <c r="AD1326" s="310">
        <f>IFERROR(_xlfn.MINIFS(Tabla135[Probabilidad residual],Tabla135[Id Riesgo],Tabla135[[#This Row],[Id Riesgo]]),"")</f>
        <v>0</v>
      </c>
      <c r="AE1326" s="310">
        <f>IFERROR(_xlfn.MINIFS(Tabla135[Impacto residual],Tabla135[Id Riesgo],Tabla135[[#This Row],[Id Riesgo]]),"")</f>
        <v>0</v>
      </c>
      <c r="AF1326" s="310" t="str" cm="1">
        <f t="array" ref="AF13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6" s="310" t="str" cm="1">
        <f t="array" ref="AG13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6" s="213"/>
      <c r="AJ1326" s="801">
        <f>_xlfn.MINIFS(Tabla135[Probabilidad residual],Tabla135[Id Riesgo],Tabla135[[#This Row],[Id Riesgo]])</f>
        <v>0</v>
      </c>
      <c r="AK1326" s="801">
        <f>_xlfn.MINIFS(Tabla135[Impacto residual],Tabla135[Id Riesgo],Tabla135[[#This Row],[Id Riesgo]])</f>
        <v>0</v>
      </c>
      <c r="AL1326" s="801"/>
      <c r="AM1326" s="801"/>
      <c r="AN1326" s="213"/>
      <c r="AO1326" s="213"/>
      <c r="AP1326" s="213"/>
      <c r="AQ1326" s="213"/>
      <c r="AR1326" s="213"/>
      <c r="AS1326" s="213"/>
      <c r="AT1326" s="213"/>
      <c r="AU1326" s="213"/>
      <c r="AV1326" s="213"/>
      <c r="AW1326" s="213"/>
      <c r="AX1326" s="213"/>
      <c r="AY1326" s="213"/>
    </row>
    <row r="1327" spans="1:51" ht="14.6" x14ac:dyDescent="0.4">
      <c r="A1327" s="783" t="str">
        <f>Tabla135[[#This Row],[Id Riesgo]]</f>
        <v>RC132</v>
      </c>
      <c r="B1327" s="784" t="str">
        <f>Tabla135[[#This Row],[Riesgo]]</f>
        <v/>
      </c>
      <c r="C1327" s="776" t="b">
        <f>Tabla135[[#This Row],[Identificado en paso 1 y 2?]]</f>
        <v>0</v>
      </c>
      <c r="D1327" s="801" t="str">
        <f>_xlfn.XLOOKUP(Tabla135[[#This Row],[Id Riesgo]],Tabla13[Id Riesgo],Tabla13[Probabilidad],"",1)</f>
        <v/>
      </c>
      <c r="E1327" s="801" t="str">
        <f>IF(C1327=TRUE,_xlfn.XLOOKUP(Tabla135[[#This Row],[Id Riesgo]],Tabla13[Id Riesgo],Tabla13[Porcentaje Impacto],"",1),"")</f>
        <v/>
      </c>
      <c r="F1327" s="290" t="str">
        <f t="shared" si="131"/>
        <v>RC132</v>
      </c>
      <c r="G1327" s="414" t="b">
        <f>_xlfn.XLOOKUP(F1327,Tabla13[Id Riesgo],Tabla13[Registro diligenciado],FALSE,1)</f>
        <v>0</v>
      </c>
      <c r="H1327" s="290" t="str">
        <f>IF(G1327,_xlfn.XLOOKUP(F1327,Tabla6[Id Riesgo],Tabla6[DESCRIPCIÓN DEL RIESGO],FALSE,1),"")</f>
        <v/>
      </c>
      <c r="I1327" s="327" t="str">
        <f>_xlfn.XLOOKUP(Tabla135[[#This Row],[Id Riesgo]],Tabla13[Id Riesgo],Tabla13[Probabilidad])</f>
        <v/>
      </c>
      <c r="J1327" s="327" t="str">
        <f>_xlfn.XLOOKUP(Tabla135[[#This Row],[Id Riesgo]],Tabla13[Id Riesgo],Tabla13[Porcentaje Impacto],"",1)</f>
        <v/>
      </c>
      <c r="K1327" s="311">
        <v>6</v>
      </c>
      <c r="L1327" s="314"/>
      <c r="M1327" s="314"/>
      <c r="N1327" s="314"/>
      <c r="O1327" s="295"/>
      <c r="P1327" s="314"/>
      <c r="Q1327" s="328" t="str">
        <f>_xlfn.TEXTJOIN(" ",TRUE,Tabla135[[#This Row],[Actividad - Acción ¿Qué?
Inicia con verbo]],Tabla135[[#This Row],[Complemento
(Observaciones o desviaciones)]])</f>
        <v/>
      </c>
      <c r="R1327" s="295"/>
      <c r="S1327" s="327" t="str">
        <f>_xlfn.XLOOKUP(Tabla135[[#This Row],[Tipo de control]],Tabla7[Tipo de control],Tabla7[Peso],"",1)</f>
        <v/>
      </c>
      <c r="T1327" s="290" t="str">
        <f>_xlfn.XLOOKUP(Tabla135[[#This Row],[Tipo de control]],Tabla7[Tipo de control],Tabla7[Afectación matriz],"",1)</f>
        <v/>
      </c>
      <c r="U1327" s="295"/>
      <c r="V1327" s="327" t="str">
        <f>_xlfn.XLOOKUP(Tabla135[[#This Row],[Implementación]],Tabla11[Implementación],Tabla11[Peso],"",1)</f>
        <v/>
      </c>
      <c r="W1327" s="295"/>
      <c r="X1327" s="295"/>
      <c r="Y1327" s="295"/>
      <c r="Z1327" s="295"/>
      <c r="AA1327" s="310" t="str">
        <f>IFERROR(Tabla135[[#This Row],[Peso del control]]+Tabla135[[#This Row],[Peso de la implementación]],"")</f>
        <v/>
      </c>
      <c r="AB1327" s="310" t="str" cm="1">
        <f t="array" ref="AB1327">IFERROR(IF(Tabla135[[#This Row],[Registro diligenciado]]=TRUE,_xlfn.IFS(AND(Tabla135[[#This Row],[No. de Control]]=1,Tabla135[[#This Row],[Desplazamiento en la Matriz]]="Probabilidad"),D1327-(D1327*Tabla135[[#This Row],[Valor del control]]),AND(Tabla135[[#This Row],[No. de Control]]&gt;1,Tabla135[[#This Row],[Desplazamiento en la Matriz]]="Probabilidad"),AB1326-(AB1326*Tabla135[[#This Row],[Valor del control]]),AND(Tabla135[[#This Row],[No. de Control]]=1,Tabla135[[#This Row],[Desplazamiento en la Matriz]]="Impacto"),D1327,AND(Tabla135[[#This Row],[No. de Control]]&gt;1,Tabla135[[#This Row],[Desplazamiento en la Matriz]]="Impacto"),AB1326),""),"")</f>
        <v/>
      </c>
      <c r="AC1327" s="310" t="str" cm="1">
        <f t="array" ref="AC1327">IFERROR(IF(Tabla135[[#This Row],[Registro diligenciado]]=TRUE,_xlfn.IFS(AND(Tabla135[[#This Row],[No. de Control]]=1,Tabla135[[#This Row],[Desplazamiento en la Matriz]]="Impacto"),E1327-(E1327*Tabla135[[#This Row],[Valor del control]]),AND(Tabla135[[#This Row],[No. de Control]]&gt;1,Tabla135[[#This Row],[Desplazamiento en la Matriz]]="Impacto"),AC1326-(AC1326*Tabla135[[#This Row],[Valor del control]]),AND(Tabla135[[#This Row],[No. de Control]]=1,Tabla135[[#This Row],[Desplazamiento en la Matriz]]="Probabilidad"),E1327,AND(Tabla135[[#This Row],[No. de Control]]&gt;1,Tabla135[[#This Row],[Desplazamiento en la Matriz]]="Probabilidad"),AC1326),""),"")</f>
        <v/>
      </c>
      <c r="AD1327" s="310">
        <f>IFERROR(_xlfn.MINIFS(Tabla135[Probabilidad residual],Tabla135[Id Riesgo],Tabla135[[#This Row],[Id Riesgo]]),"")</f>
        <v>0</v>
      </c>
      <c r="AE1327" s="310">
        <f>IFERROR(_xlfn.MINIFS(Tabla135[Impacto residual],Tabla135[Id Riesgo],Tabla135[[#This Row],[Id Riesgo]]),"")</f>
        <v>0</v>
      </c>
      <c r="AF1327" s="310" t="str" cm="1">
        <f t="array" ref="AF13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7" s="310" t="str" cm="1">
        <f t="array" ref="AG13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7" s="213"/>
      <c r="AJ1327" s="801">
        <f>_xlfn.MINIFS(Tabla135[Probabilidad residual],Tabla135[Id Riesgo],Tabla135[[#This Row],[Id Riesgo]])</f>
        <v>0</v>
      </c>
      <c r="AK1327" s="801">
        <f>_xlfn.MINIFS(Tabla135[Impacto residual],Tabla135[Id Riesgo],Tabla135[[#This Row],[Id Riesgo]])</f>
        <v>0</v>
      </c>
      <c r="AL1327" s="801"/>
      <c r="AM1327" s="801"/>
      <c r="AN1327" s="213"/>
      <c r="AO1327" s="213"/>
      <c r="AP1327" s="213"/>
      <c r="AQ1327" s="213"/>
      <c r="AR1327" s="213"/>
      <c r="AS1327" s="213"/>
      <c r="AT1327" s="213"/>
      <c r="AU1327" s="213"/>
      <c r="AV1327" s="213"/>
      <c r="AW1327" s="213"/>
      <c r="AX1327" s="213"/>
      <c r="AY1327" s="213"/>
    </row>
    <row r="1328" spans="1:51" ht="14.6" x14ac:dyDescent="0.4">
      <c r="A1328" s="783" t="str">
        <f>Tabla135[[#This Row],[Id Riesgo]]</f>
        <v>RC132</v>
      </c>
      <c r="B1328" s="784" t="str">
        <f>Tabla135[[#This Row],[Riesgo]]</f>
        <v/>
      </c>
      <c r="C1328" s="776" t="b">
        <f>Tabla135[[#This Row],[Identificado en paso 1 y 2?]]</f>
        <v>0</v>
      </c>
      <c r="D1328" s="801" t="str">
        <f>_xlfn.XLOOKUP(Tabla135[[#This Row],[Id Riesgo]],Tabla13[Id Riesgo],Tabla13[Probabilidad],"",1)</f>
        <v/>
      </c>
      <c r="E1328" s="801" t="str">
        <f>IF(C1328=TRUE,_xlfn.XLOOKUP(Tabla135[[#This Row],[Id Riesgo]],Tabla13[Id Riesgo],Tabla13[Porcentaje Impacto],"",1),"")</f>
        <v/>
      </c>
      <c r="F1328" s="290" t="str">
        <f t="shared" si="131"/>
        <v>RC132</v>
      </c>
      <c r="G1328" s="414" t="b">
        <f>_xlfn.XLOOKUP(F1328,Tabla13[Id Riesgo],Tabla13[Registro diligenciado],FALSE,1)</f>
        <v>0</v>
      </c>
      <c r="H1328" s="290" t="str">
        <f>IF(G1328,_xlfn.XLOOKUP(F1328,Tabla6[Id Riesgo],Tabla6[DESCRIPCIÓN DEL RIESGO],FALSE,1),"")</f>
        <v/>
      </c>
      <c r="I1328" s="327" t="str">
        <f>_xlfn.XLOOKUP(Tabla135[[#This Row],[Id Riesgo]],Tabla13[Id Riesgo],Tabla13[Probabilidad])</f>
        <v/>
      </c>
      <c r="J1328" s="327" t="str">
        <f>_xlfn.XLOOKUP(Tabla135[[#This Row],[Id Riesgo]],Tabla13[Id Riesgo],Tabla13[Porcentaje Impacto],"",1)</f>
        <v/>
      </c>
      <c r="K1328" s="311">
        <v>7</v>
      </c>
      <c r="L1328" s="314"/>
      <c r="M1328" s="314"/>
      <c r="N1328" s="314"/>
      <c r="O1328" s="295"/>
      <c r="P1328" s="314"/>
      <c r="Q1328" s="328" t="str">
        <f>_xlfn.TEXTJOIN(" ",TRUE,Tabla135[[#This Row],[Actividad - Acción ¿Qué?
Inicia con verbo]],Tabla135[[#This Row],[Complemento
(Observaciones o desviaciones)]])</f>
        <v/>
      </c>
      <c r="R1328" s="295"/>
      <c r="S1328" s="327" t="str">
        <f>_xlfn.XLOOKUP(Tabla135[[#This Row],[Tipo de control]],Tabla7[Tipo de control],Tabla7[Peso],"",1)</f>
        <v/>
      </c>
      <c r="T1328" s="290" t="str">
        <f>_xlfn.XLOOKUP(Tabla135[[#This Row],[Tipo de control]],Tabla7[Tipo de control],Tabla7[Afectación matriz],"",1)</f>
        <v/>
      </c>
      <c r="U1328" s="295"/>
      <c r="V1328" s="327" t="str">
        <f>_xlfn.XLOOKUP(Tabla135[[#This Row],[Implementación]],Tabla11[Implementación],Tabla11[Peso],"",1)</f>
        <v/>
      </c>
      <c r="W1328" s="295"/>
      <c r="X1328" s="295"/>
      <c r="Y1328" s="295"/>
      <c r="Z1328" s="295"/>
      <c r="AA1328" s="310" t="str">
        <f>IFERROR(Tabla135[[#This Row],[Peso del control]]+Tabla135[[#This Row],[Peso de la implementación]],"")</f>
        <v/>
      </c>
      <c r="AB1328" s="310" t="str" cm="1">
        <f t="array" ref="AB1328">IFERROR(IF(Tabla135[[#This Row],[Registro diligenciado]]=TRUE,_xlfn.IFS(AND(Tabla135[[#This Row],[No. de Control]]=1,Tabla135[[#This Row],[Desplazamiento en la Matriz]]="Probabilidad"),D1328-(D1328*Tabla135[[#This Row],[Valor del control]]),AND(Tabla135[[#This Row],[No. de Control]]&gt;1,Tabla135[[#This Row],[Desplazamiento en la Matriz]]="Probabilidad"),AB1327-(AB1327*Tabla135[[#This Row],[Valor del control]]),AND(Tabla135[[#This Row],[No. de Control]]=1,Tabla135[[#This Row],[Desplazamiento en la Matriz]]="Impacto"),D1328,AND(Tabla135[[#This Row],[No. de Control]]&gt;1,Tabla135[[#This Row],[Desplazamiento en la Matriz]]="Impacto"),AB1327),""),"")</f>
        <v/>
      </c>
      <c r="AC1328" s="310" t="str" cm="1">
        <f t="array" ref="AC1328">IFERROR(IF(Tabla135[[#This Row],[Registro diligenciado]]=TRUE,_xlfn.IFS(AND(Tabla135[[#This Row],[No. de Control]]=1,Tabla135[[#This Row],[Desplazamiento en la Matriz]]="Impacto"),E1328-(E1328*Tabla135[[#This Row],[Valor del control]]),AND(Tabla135[[#This Row],[No. de Control]]&gt;1,Tabla135[[#This Row],[Desplazamiento en la Matriz]]="Impacto"),AC1327-(AC1327*Tabla135[[#This Row],[Valor del control]]),AND(Tabla135[[#This Row],[No. de Control]]=1,Tabla135[[#This Row],[Desplazamiento en la Matriz]]="Probabilidad"),E1328,AND(Tabla135[[#This Row],[No. de Control]]&gt;1,Tabla135[[#This Row],[Desplazamiento en la Matriz]]="Probabilidad"),AC1327),""),"")</f>
        <v/>
      </c>
      <c r="AD1328" s="310">
        <f>IFERROR(_xlfn.MINIFS(Tabla135[Probabilidad residual],Tabla135[Id Riesgo],Tabla135[[#This Row],[Id Riesgo]]),"")</f>
        <v>0</v>
      </c>
      <c r="AE1328" s="310">
        <f>IFERROR(_xlfn.MINIFS(Tabla135[Impacto residual],Tabla135[Id Riesgo],Tabla135[[#This Row],[Id Riesgo]]),"")</f>
        <v>0</v>
      </c>
      <c r="AF1328" s="310" t="str" cm="1">
        <f t="array" ref="AF13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8" s="310" t="str" cm="1">
        <f t="array" ref="AG13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8" s="213"/>
      <c r="AJ1328" s="801">
        <f>_xlfn.MINIFS(Tabla135[Probabilidad residual],Tabla135[Id Riesgo],Tabla135[[#This Row],[Id Riesgo]])</f>
        <v>0</v>
      </c>
      <c r="AK1328" s="801">
        <f>_xlfn.MINIFS(Tabla135[Impacto residual],Tabla135[Id Riesgo],Tabla135[[#This Row],[Id Riesgo]])</f>
        <v>0</v>
      </c>
      <c r="AL1328" s="801"/>
      <c r="AM1328" s="801"/>
      <c r="AN1328" s="213"/>
      <c r="AO1328" s="213"/>
      <c r="AP1328" s="213"/>
      <c r="AQ1328" s="213"/>
      <c r="AR1328" s="213"/>
      <c r="AS1328" s="213"/>
      <c r="AT1328" s="213"/>
      <c r="AU1328" s="213"/>
      <c r="AV1328" s="213"/>
      <c r="AW1328" s="213"/>
      <c r="AX1328" s="213"/>
      <c r="AY1328" s="213"/>
    </row>
    <row r="1329" spans="1:51" ht="14.6" x14ac:dyDescent="0.4">
      <c r="A1329" s="783" t="str">
        <f>Tabla135[[#This Row],[Id Riesgo]]</f>
        <v>RC132</v>
      </c>
      <c r="B1329" s="784" t="str">
        <f>Tabla135[[#This Row],[Riesgo]]</f>
        <v/>
      </c>
      <c r="C1329" s="776" t="b">
        <f>Tabla135[[#This Row],[Identificado en paso 1 y 2?]]</f>
        <v>0</v>
      </c>
      <c r="D1329" s="801" t="str">
        <f>_xlfn.XLOOKUP(Tabla135[[#This Row],[Id Riesgo]],Tabla13[Id Riesgo],Tabla13[Probabilidad],"",1)</f>
        <v/>
      </c>
      <c r="E1329" s="801" t="str">
        <f>IF(C1329=TRUE,_xlfn.XLOOKUP(Tabla135[[#This Row],[Id Riesgo]],Tabla13[Id Riesgo],Tabla13[Porcentaje Impacto],"",1),"")</f>
        <v/>
      </c>
      <c r="F1329" s="290" t="str">
        <f t="shared" si="131"/>
        <v>RC132</v>
      </c>
      <c r="G1329" s="414" t="b">
        <f>_xlfn.XLOOKUP(F1329,Tabla13[Id Riesgo],Tabla13[Registro diligenciado],FALSE,1)</f>
        <v>0</v>
      </c>
      <c r="H1329" s="290" t="str">
        <f>IF(G1329,_xlfn.XLOOKUP(F1329,Tabla6[Id Riesgo],Tabla6[DESCRIPCIÓN DEL RIESGO],FALSE,1),"")</f>
        <v/>
      </c>
      <c r="I1329" s="327" t="str">
        <f>_xlfn.XLOOKUP(Tabla135[[#This Row],[Id Riesgo]],Tabla13[Id Riesgo],Tabla13[Probabilidad])</f>
        <v/>
      </c>
      <c r="J1329" s="327" t="str">
        <f>_xlfn.XLOOKUP(Tabla135[[#This Row],[Id Riesgo]],Tabla13[Id Riesgo],Tabla13[Porcentaje Impacto],"",1)</f>
        <v/>
      </c>
      <c r="K1329" s="311">
        <v>8</v>
      </c>
      <c r="L1329" s="314"/>
      <c r="M1329" s="314"/>
      <c r="N1329" s="314"/>
      <c r="O1329" s="295"/>
      <c r="P1329" s="314"/>
      <c r="Q1329" s="328" t="str">
        <f>_xlfn.TEXTJOIN(" ",TRUE,Tabla135[[#This Row],[Actividad - Acción ¿Qué?
Inicia con verbo]],Tabla135[[#This Row],[Complemento
(Observaciones o desviaciones)]])</f>
        <v/>
      </c>
      <c r="R1329" s="295"/>
      <c r="S1329" s="327" t="str">
        <f>_xlfn.XLOOKUP(Tabla135[[#This Row],[Tipo de control]],Tabla7[Tipo de control],Tabla7[Peso],"",1)</f>
        <v/>
      </c>
      <c r="T1329" s="290" t="str">
        <f>_xlfn.XLOOKUP(Tabla135[[#This Row],[Tipo de control]],Tabla7[Tipo de control],Tabla7[Afectación matriz],"",1)</f>
        <v/>
      </c>
      <c r="U1329" s="295"/>
      <c r="V1329" s="327" t="str">
        <f>_xlfn.XLOOKUP(Tabla135[[#This Row],[Implementación]],Tabla11[Implementación],Tabla11[Peso],"",1)</f>
        <v/>
      </c>
      <c r="W1329" s="295"/>
      <c r="X1329" s="295"/>
      <c r="Y1329" s="295"/>
      <c r="Z1329" s="295"/>
      <c r="AA1329" s="310" t="str">
        <f>IFERROR(Tabla135[[#This Row],[Peso del control]]+Tabla135[[#This Row],[Peso de la implementación]],"")</f>
        <v/>
      </c>
      <c r="AB1329" s="310" t="str" cm="1">
        <f t="array" ref="AB1329">IFERROR(IF(Tabla135[[#This Row],[Registro diligenciado]]=TRUE,_xlfn.IFS(AND(Tabla135[[#This Row],[No. de Control]]=1,Tabla135[[#This Row],[Desplazamiento en la Matriz]]="Probabilidad"),D1329-(D1329*Tabla135[[#This Row],[Valor del control]]),AND(Tabla135[[#This Row],[No. de Control]]&gt;1,Tabla135[[#This Row],[Desplazamiento en la Matriz]]="Probabilidad"),AB1328-(AB1328*Tabla135[[#This Row],[Valor del control]]),AND(Tabla135[[#This Row],[No. de Control]]=1,Tabla135[[#This Row],[Desplazamiento en la Matriz]]="Impacto"),D1329,AND(Tabla135[[#This Row],[No. de Control]]&gt;1,Tabla135[[#This Row],[Desplazamiento en la Matriz]]="Impacto"),AB1328),""),"")</f>
        <v/>
      </c>
      <c r="AC1329" s="310" t="str" cm="1">
        <f t="array" ref="AC1329">IFERROR(IF(Tabla135[[#This Row],[Registro diligenciado]]=TRUE,_xlfn.IFS(AND(Tabla135[[#This Row],[No. de Control]]=1,Tabla135[[#This Row],[Desplazamiento en la Matriz]]="Impacto"),E1329-(E1329*Tabla135[[#This Row],[Valor del control]]),AND(Tabla135[[#This Row],[No. de Control]]&gt;1,Tabla135[[#This Row],[Desplazamiento en la Matriz]]="Impacto"),AC1328-(AC1328*Tabla135[[#This Row],[Valor del control]]),AND(Tabla135[[#This Row],[No. de Control]]=1,Tabla135[[#This Row],[Desplazamiento en la Matriz]]="Probabilidad"),E1329,AND(Tabla135[[#This Row],[No. de Control]]&gt;1,Tabla135[[#This Row],[Desplazamiento en la Matriz]]="Probabilidad"),AC1328),""),"")</f>
        <v/>
      </c>
      <c r="AD1329" s="310">
        <f>IFERROR(_xlfn.MINIFS(Tabla135[Probabilidad residual],Tabla135[Id Riesgo],Tabla135[[#This Row],[Id Riesgo]]),"")</f>
        <v>0</v>
      </c>
      <c r="AE1329" s="310">
        <f>IFERROR(_xlfn.MINIFS(Tabla135[Impacto residual],Tabla135[Id Riesgo],Tabla135[[#This Row],[Id Riesgo]]),"")</f>
        <v>0</v>
      </c>
      <c r="AF1329" s="310" t="str" cm="1">
        <f t="array" ref="AF13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29" s="310" t="str" cm="1">
        <f t="array" ref="AG13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29" s="213"/>
      <c r="AJ1329" s="801">
        <f>_xlfn.MINIFS(Tabla135[Probabilidad residual],Tabla135[Id Riesgo],Tabla135[[#This Row],[Id Riesgo]])</f>
        <v>0</v>
      </c>
      <c r="AK1329" s="801">
        <f>_xlfn.MINIFS(Tabla135[Impacto residual],Tabla135[Id Riesgo],Tabla135[[#This Row],[Id Riesgo]])</f>
        <v>0</v>
      </c>
      <c r="AL1329" s="801"/>
      <c r="AM1329" s="801"/>
      <c r="AN1329" s="213"/>
      <c r="AO1329" s="213"/>
      <c r="AP1329" s="213"/>
      <c r="AQ1329" s="213"/>
      <c r="AR1329" s="213"/>
      <c r="AS1329" s="213"/>
      <c r="AT1329" s="213"/>
      <c r="AU1329" s="213"/>
      <c r="AV1329" s="213"/>
      <c r="AW1329" s="213"/>
      <c r="AX1329" s="213"/>
      <c r="AY1329" s="213"/>
    </row>
    <row r="1330" spans="1:51" ht="14.6" x14ac:dyDescent="0.4">
      <c r="A1330" s="783" t="str">
        <f>Tabla135[[#This Row],[Id Riesgo]]</f>
        <v>RC132</v>
      </c>
      <c r="B1330" s="784" t="str">
        <f>Tabla135[[#This Row],[Riesgo]]</f>
        <v/>
      </c>
      <c r="C1330" s="776" t="b">
        <f>Tabla135[[#This Row],[Identificado en paso 1 y 2?]]</f>
        <v>0</v>
      </c>
      <c r="D1330" s="801" t="str">
        <f>_xlfn.XLOOKUP(Tabla135[[#This Row],[Id Riesgo]],Tabla13[Id Riesgo],Tabla13[Probabilidad],"",1)</f>
        <v/>
      </c>
      <c r="E1330" s="801" t="str">
        <f>IF(C1330=TRUE,_xlfn.XLOOKUP(Tabla135[[#This Row],[Id Riesgo]],Tabla13[Id Riesgo],Tabla13[Porcentaje Impacto],"",1),"")</f>
        <v/>
      </c>
      <c r="F1330" s="290" t="str">
        <f t="shared" si="131"/>
        <v>RC132</v>
      </c>
      <c r="G1330" s="414" t="b">
        <f>_xlfn.XLOOKUP(F1330,Tabla13[Id Riesgo],Tabla13[Registro diligenciado],FALSE,1)</f>
        <v>0</v>
      </c>
      <c r="H1330" s="290" t="str">
        <f>IF(G1330,_xlfn.XLOOKUP(F1330,Tabla6[Id Riesgo],Tabla6[DESCRIPCIÓN DEL RIESGO],FALSE,1),"")</f>
        <v/>
      </c>
      <c r="I1330" s="327" t="str">
        <f>_xlfn.XLOOKUP(Tabla135[[#This Row],[Id Riesgo]],Tabla13[Id Riesgo],Tabla13[Probabilidad])</f>
        <v/>
      </c>
      <c r="J1330" s="327" t="str">
        <f>_xlfn.XLOOKUP(Tabla135[[#This Row],[Id Riesgo]],Tabla13[Id Riesgo],Tabla13[Porcentaje Impacto],"",1)</f>
        <v/>
      </c>
      <c r="K1330" s="311">
        <v>9</v>
      </c>
      <c r="L1330" s="314"/>
      <c r="M1330" s="314"/>
      <c r="N1330" s="314"/>
      <c r="O1330" s="295"/>
      <c r="P1330" s="314"/>
      <c r="Q1330" s="328" t="str">
        <f>_xlfn.TEXTJOIN(" ",TRUE,Tabla135[[#This Row],[Actividad - Acción ¿Qué?
Inicia con verbo]],Tabla135[[#This Row],[Complemento
(Observaciones o desviaciones)]])</f>
        <v/>
      </c>
      <c r="R1330" s="295"/>
      <c r="S1330" s="327" t="str">
        <f>_xlfn.XLOOKUP(Tabla135[[#This Row],[Tipo de control]],Tabla7[Tipo de control],Tabla7[Peso],"",1)</f>
        <v/>
      </c>
      <c r="T1330" s="290" t="str">
        <f>_xlfn.XLOOKUP(Tabla135[[#This Row],[Tipo de control]],Tabla7[Tipo de control],Tabla7[Afectación matriz],"",1)</f>
        <v/>
      </c>
      <c r="U1330" s="295"/>
      <c r="V1330" s="327" t="str">
        <f>_xlfn.XLOOKUP(Tabla135[[#This Row],[Implementación]],Tabla11[Implementación],Tabla11[Peso],"",1)</f>
        <v/>
      </c>
      <c r="W1330" s="295"/>
      <c r="X1330" s="295"/>
      <c r="Y1330" s="295"/>
      <c r="Z1330" s="295"/>
      <c r="AA1330" s="310" t="str">
        <f>IFERROR(Tabla135[[#This Row],[Peso del control]]+Tabla135[[#This Row],[Peso de la implementación]],"")</f>
        <v/>
      </c>
      <c r="AB1330" s="310" t="str" cm="1">
        <f t="array" ref="AB1330">IFERROR(IF(Tabla135[[#This Row],[Registro diligenciado]]=TRUE,_xlfn.IFS(AND(Tabla135[[#This Row],[No. de Control]]=1,Tabla135[[#This Row],[Desplazamiento en la Matriz]]="Probabilidad"),D1330-(D1330*Tabla135[[#This Row],[Valor del control]]),AND(Tabla135[[#This Row],[No. de Control]]&gt;1,Tabla135[[#This Row],[Desplazamiento en la Matriz]]="Probabilidad"),AB1329-(AB1329*Tabla135[[#This Row],[Valor del control]]),AND(Tabla135[[#This Row],[No. de Control]]=1,Tabla135[[#This Row],[Desplazamiento en la Matriz]]="Impacto"),D1330,AND(Tabla135[[#This Row],[No. de Control]]&gt;1,Tabla135[[#This Row],[Desplazamiento en la Matriz]]="Impacto"),AB1329),""),"")</f>
        <v/>
      </c>
      <c r="AC1330" s="310" t="str" cm="1">
        <f t="array" ref="AC1330">IFERROR(IF(Tabla135[[#This Row],[Registro diligenciado]]=TRUE,_xlfn.IFS(AND(Tabla135[[#This Row],[No. de Control]]=1,Tabla135[[#This Row],[Desplazamiento en la Matriz]]="Impacto"),E1330-(E1330*Tabla135[[#This Row],[Valor del control]]),AND(Tabla135[[#This Row],[No. de Control]]&gt;1,Tabla135[[#This Row],[Desplazamiento en la Matriz]]="Impacto"),AC1329-(AC1329*Tabla135[[#This Row],[Valor del control]]),AND(Tabla135[[#This Row],[No. de Control]]=1,Tabla135[[#This Row],[Desplazamiento en la Matriz]]="Probabilidad"),E1330,AND(Tabla135[[#This Row],[No. de Control]]&gt;1,Tabla135[[#This Row],[Desplazamiento en la Matriz]]="Probabilidad"),AC1329),""),"")</f>
        <v/>
      </c>
      <c r="AD1330" s="310">
        <f>IFERROR(_xlfn.MINIFS(Tabla135[Probabilidad residual],Tabla135[Id Riesgo],Tabla135[[#This Row],[Id Riesgo]]),"")</f>
        <v>0</v>
      </c>
      <c r="AE1330" s="310">
        <f>IFERROR(_xlfn.MINIFS(Tabla135[Impacto residual],Tabla135[Id Riesgo],Tabla135[[#This Row],[Id Riesgo]]),"")</f>
        <v>0</v>
      </c>
      <c r="AF1330" s="310" t="str" cm="1">
        <f t="array" ref="AF13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0" s="310" t="str" cm="1">
        <f t="array" ref="AG13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0" s="213"/>
      <c r="AJ1330" s="801">
        <f>_xlfn.MINIFS(Tabla135[Probabilidad residual],Tabla135[Id Riesgo],Tabla135[[#This Row],[Id Riesgo]])</f>
        <v>0</v>
      </c>
      <c r="AK1330" s="801">
        <f>_xlfn.MINIFS(Tabla135[Impacto residual],Tabla135[Id Riesgo],Tabla135[[#This Row],[Id Riesgo]])</f>
        <v>0</v>
      </c>
      <c r="AL1330" s="801"/>
      <c r="AM1330" s="801"/>
      <c r="AN1330" s="213"/>
      <c r="AO1330" s="213"/>
      <c r="AP1330" s="213"/>
      <c r="AQ1330" s="213"/>
      <c r="AR1330" s="213"/>
      <c r="AS1330" s="213"/>
      <c r="AT1330" s="213"/>
      <c r="AU1330" s="213"/>
      <c r="AV1330" s="213"/>
      <c r="AW1330" s="213"/>
      <c r="AX1330" s="213"/>
      <c r="AY1330" s="213"/>
    </row>
    <row r="1331" spans="1:51" ht="14.6" x14ac:dyDescent="0.4">
      <c r="A1331" s="783" t="str">
        <f>Tabla135[[#This Row],[Id Riesgo]]</f>
        <v>RC132</v>
      </c>
      <c r="B1331" s="784" t="str">
        <f>Tabla135[[#This Row],[Riesgo]]</f>
        <v/>
      </c>
      <c r="C1331" s="776" t="b">
        <f>Tabla135[[#This Row],[Identificado en paso 1 y 2?]]</f>
        <v>0</v>
      </c>
      <c r="D1331" s="801" t="str">
        <f>_xlfn.XLOOKUP(Tabla135[[#This Row],[Id Riesgo]],Tabla13[Id Riesgo],Tabla13[Probabilidad],"",1)</f>
        <v/>
      </c>
      <c r="E1331" s="801" t="str">
        <f>IF(C1331=TRUE,_xlfn.XLOOKUP(Tabla135[[#This Row],[Id Riesgo]],Tabla13[Id Riesgo],Tabla13[Porcentaje Impacto],"",1),"")</f>
        <v/>
      </c>
      <c r="F1331" s="290" t="str">
        <f t="shared" si="131"/>
        <v>RC132</v>
      </c>
      <c r="G1331" s="414" t="b">
        <f>_xlfn.XLOOKUP(F1331,Tabla13[Id Riesgo],Tabla13[Registro diligenciado],FALSE,1)</f>
        <v>0</v>
      </c>
      <c r="H1331" s="290" t="str">
        <f>IF(G1331,_xlfn.XLOOKUP(F1331,Tabla6[Id Riesgo],Tabla6[DESCRIPCIÓN DEL RIESGO],FALSE,1),"")</f>
        <v/>
      </c>
      <c r="I1331" s="327" t="str">
        <f>_xlfn.XLOOKUP(Tabla135[[#This Row],[Id Riesgo]],Tabla13[Id Riesgo],Tabla13[Probabilidad])</f>
        <v/>
      </c>
      <c r="J1331" s="327" t="str">
        <f>_xlfn.XLOOKUP(Tabla135[[#This Row],[Id Riesgo]],Tabla13[Id Riesgo],Tabla13[Porcentaje Impacto],"",1)</f>
        <v/>
      </c>
      <c r="K1331" s="311">
        <v>10</v>
      </c>
      <c r="L1331" s="314"/>
      <c r="M1331" s="314"/>
      <c r="N1331" s="314"/>
      <c r="O1331" s="295"/>
      <c r="P1331" s="314"/>
      <c r="Q1331" s="328" t="str">
        <f>_xlfn.TEXTJOIN(" ",TRUE,Tabla135[[#This Row],[Actividad - Acción ¿Qué?
Inicia con verbo]],Tabla135[[#This Row],[Complemento
(Observaciones o desviaciones)]])</f>
        <v/>
      </c>
      <c r="R1331" s="295"/>
      <c r="S1331" s="327" t="str">
        <f>_xlfn.XLOOKUP(Tabla135[[#This Row],[Tipo de control]],Tabla7[Tipo de control],Tabla7[Peso],"",1)</f>
        <v/>
      </c>
      <c r="T1331" s="290" t="str">
        <f>_xlfn.XLOOKUP(Tabla135[[#This Row],[Tipo de control]],Tabla7[Tipo de control],Tabla7[Afectación matriz],"",1)</f>
        <v/>
      </c>
      <c r="U1331" s="295"/>
      <c r="V1331" s="327" t="str">
        <f>_xlfn.XLOOKUP(Tabla135[[#This Row],[Implementación]],Tabla11[Implementación],Tabla11[Peso],"",1)</f>
        <v/>
      </c>
      <c r="W1331" s="295"/>
      <c r="X1331" s="295"/>
      <c r="Y1331" s="295"/>
      <c r="Z1331" s="295"/>
      <c r="AA1331" s="310" t="str">
        <f>IFERROR(Tabla135[[#This Row],[Peso del control]]+Tabla135[[#This Row],[Peso de la implementación]],"")</f>
        <v/>
      </c>
      <c r="AB1331" s="310" t="str" cm="1">
        <f t="array" ref="AB1331">IFERROR(IF(Tabla135[[#This Row],[Registro diligenciado]]=TRUE,_xlfn.IFS(AND(Tabla135[[#This Row],[No. de Control]]=1,Tabla135[[#This Row],[Desplazamiento en la Matriz]]="Probabilidad"),D1331-(D1331*Tabla135[[#This Row],[Valor del control]]),AND(Tabla135[[#This Row],[No. de Control]]&gt;1,Tabla135[[#This Row],[Desplazamiento en la Matriz]]="Probabilidad"),AB1330-(AB1330*Tabla135[[#This Row],[Valor del control]]),AND(Tabla135[[#This Row],[No. de Control]]=1,Tabla135[[#This Row],[Desplazamiento en la Matriz]]="Impacto"),D1331,AND(Tabla135[[#This Row],[No. de Control]]&gt;1,Tabla135[[#This Row],[Desplazamiento en la Matriz]]="Impacto"),AB1330),""),"")</f>
        <v/>
      </c>
      <c r="AC1331" s="310" t="str" cm="1">
        <f t="array" ref="AC1331">IFERROR(IF(Tabla135[[#This Row],[Registro diligenciado]]=TRUE,_xlfn.IFS(AND(Tabla135[[#This Row],[No. de Control]]=1,Tabla135[[#This Row],[Desplazamiento en la Matriz]]="Impacto"),E1331-(E1331*Tabla135[[#This Row],[Valor del control]]),AND(Tabla135[[#This Row],[No. de Control]]&gt;1,Tabla135[[#This Row],[Desplazamiento en la Matriz]]="Impacto"),AC1330-(AC1330*Tabla135[[#This Row],[Valor del control]]),AND(Tabla135[[#This Row],[No. de Control]]=1,Tabla135[[#This Row],[Desplazamiento en la Matriz]]="Probabilidad"),E1331,AND(Tabla135[[#This Row],[No. de Control]]&gt;1,Tabla135[[#This Row],[Desplazamiento en la Matriz]]="Probabilidad"),AC1330),""),"")</f>
        <v/>
      </c>
      <c r="AD1331" s="310">
        <f>IFERROR(_xlfn.MINIFS(Tabla135[Probabilidad residual],Tabla135[Id Riesgo],Tabla135[[#This Row],[Id Riesgo]]),"")</f>
        <v>0</v>
      </c>
      <c r="AE1331" s="310">
        <f>IFERROR(_xlfn.MINIFS(Tabla135[Impacto residual],Tabla135[Id Riesgo],Tabla135[[#This Row],[Id Riesgo]]),"")</f>
        <v>0</v>
      </c>
      <c r="AF1331" s="310" t="str" cm="1">
        <f t="array" ref="AF13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1" s="310" t="str" cm="1">
        <f t="array" ref="AG13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1" s="213"/>
      <c r="AJ1331" s="801">
        <f>_xlfn.MINIFS(Tabla135[Probabilidad residual],Tabla135[Id Riesgo],Tabla135[[#This Row],[Id Riesgo]])</f>
        <v>0</v>
      </c>
      <c r="AK1331" s="801">
        <f>_xlfn.MINIFS(Tabla135[Impacto residual],Tabla135[Id Riesgo],Tabla135[[#This Row],[Id Riesgo]])</f>
        <v>0</v>
      </c>
      <c r="AL1331" s="801"/>
      <c r="AM1331" s="801"/>
      <c r="AN1331" s="213"/>
      <c r="AO1331" s="213"/>
      <c r="AP1331" s="213"/>
      <c r="AQ1331" s="213"/>
      <c r="AR1331" s="213"/>
      <c r="AS1331" s="213"/>
      <c r="AT1331" s="213"/>
      <c r="AU1331" s="213"/>
      <c r="AV1331" s="213"/>
      <c r="AW1331" s="213"/>
      <c r="AX1331" s="213"/>
      <c r="AY1331" s="213"/>
    </row>
    <row r="1332" spans="1:51" ht="14.6" x14ac:dyDescent="0.4">
      <c r="A1332" s="783" t="str">
        <f>Tabla135[[#This Row],[Id Riesgo]]</f>
        <v>RC133</v>
      </c>
      <c r="B1332" s="784" t="str">
        <f>Tabla135[[#This Row],[Riesgo]]</f>
        <v/>
      </c>
      <c r="C1332" s="776" t="b">
        <f>Tabla135[[#This Row],[Identificado en paso 1 y 2?]]</f>
        <v>0</v>
      </c>
      <c r="D1332" s="801" t="str">
        <f>_xlfn.XLOOKUP(Tabla135[[#This Row],[Id Riesgo]],Tabla13[Id Riesgo],Tabla13[Probabilidad],"",1)</f>
        <v/>
      </c>
      <c r="E1332" s="801" t="str">
        <f>IF(C1332=TRUE,_xlfn.XLOOKUP(Tabla135[[#This Row],[Id Riesgo]],Tabla13[Id Riesgo],Tabla13[Porcentaje Impacto],"",1),"")</f>
        <v/>
      </c>
      <c r="F1332" s="290" t="s">
        <v>724</v>
      </c>
      <c r="G1332" s="414" t="b">
        <f>_xlfn.XLOOKUP(F1332,Tabla13[Id Riesgo],Tabla13[Registro diligenciado],FALSE,1)</f>
        <v>0</v>
      </c>
      <c r="H1332" s="290" t="str">
        <f>IF(G1332,_xlfn.XLOOKUP(F1332,Tabla6[Id Riesgo],Tabla6[DESCRIPCIÓN DEL RIESGO],FALSE,1),"")</f>
        <v/>
      </c>
      <c r="I1332" s="327" t="str">
        <f>_xlfn.XLOOKUP(Tabla135[[#This Row],[Id Riesgo]],Tabla13[Id Riesgo],Tabla13[Probabilidad])</f>
        <v/>
      </c>
      <c r="J1332" s="327" t="str">
        <f>_xlfn.XLOOKUP(Tabla135[[#This Row],[Id Riesgo]],Tabla13[Id Riesgo],Tabla13[Porcentaje Impacto],"",1)</f>
        <v/>
      </c>
      <c r="K1332" s="311">
        <v>1</v>
      </c>
      <c r="L1332" s="314"/>
      <c r="M1332" s="314"/>
      <c r="N1332" s="314"/>
      <c r="O1332" s="295"/>
      <c r="P1332" s="314"/>
      <c r="Q1332" s="328" t="str">
        <f>_xlfn.TEXTJOIN(" ",TRUE,Tabla135[[#This Row],[Actividad - Acción ¿Qué?
Inicia con verbo]],Tabla135[[#This Row],[Complemento
(Observaciones o desviaciones)]])</f>
        <v/>
      </c>
      <c r="R1332" s="295"/>
      <c r="S1332" s="327" t="str">
        <f>_xlfn.XLOOKUP(Tabla135[[#This Row],[Tipo de control]],Tabla7[Tipo de control],Tabla7[Peso],"",1)</f>
        <v/>
      </c>
      <c r="T1332" s="290" t="str">
        <f>_xlfn.XLOOKUP(Tabla135[[#This Row],[Tipo de control]],Tabla7[Tipo de control],Tabla7[Afectación matriz],"",1)</f>
        <v/>
      </c>
      <c r="U1332" s="295"/>
      <c r="V1332" s="327" t="str">
        <f>_xlfn.XLOOKUP(Tabla135[[#This Row],[Implementación]],Tabla11[Implementación],Tabla11[Peso],"",1)</f>
        <v/>
      </c>
      <c r="W1332" s="295"/>
      <c r="X1332" s="295"/>
      <c r="Y1332" s="295"/>
      <c r="Z1332" s="295"/>
      <c r="AA1332" s="310" t="str">
        <f>IFERROR(Tabla135[[#This Row],[Peso del control]]+Tabla135[[#This Row],[Peso de la implementación]],"")</f>
        <v/>
      </c>
      <c r="AB1332" s="310" t="str" cm="1">
        <f t="array" ref="AB1332">IFERROR(IF(Tabla135[[#This Row],[Registro diligenciado]]=TRUE,_xlfn.IFS(AND(Tabla135[[#This Row],[No. de Control]]=1,Tabla135[[#This Row],[Desplazamiento en la Matriz]]="Probabilidad"),D1332-(D1332*Tabla135[[#This Row],[Valor del control]]),AND(Tabla135[[#This Row],[No. de Control]]&gt;1,Tabla135[[#This Row],[Desplazamiento en la Matriz]]="Probabilidad"),AB1331-(AB1331*Tabla135[[#This Row],[Valor del control]]),AND(Tabla135[[#This Row],[No. de Control]]=1,Tabla135[[#This Row],[Desplazamiento en la Matriz]]="Impacto"),D1332,AND(Tabla135[[#This Row],[No. de Control]]&gt;1,Tabla135[[#This Row],[Desplazamiento en la Matriz]]="Impacto"),AB1331),""),"")</f>
        <v/>
      </c>
      <c r="AC1332" s="310" t="str" cm="1">
        <f t="array" ref="AC1332">IFERROR(IF(Tabla135[[#This Row],[Registro diligenciado]]=TRUE,_xlfn.IFS(AND(Tabla135[[#This Row],[No. de Control]]=1,Tabla135[[#This Row],[Desplazamiento en la Matriz]]="Impacto"),E1332-(E1332*Tabla135[[#This Row],[Valor del control]]),AND(Tabla135[[#This Row],[No. de Control]]&gt;1,Tabla135[[#This Row],[Desplazamiento en la Matriz]]="Impacto"),AC1331-(AC1331*Tabla135[[#This Row],[Valor del control]]),AND(Tabla135[[#This Row],[No. de Control]]=1,Tabla135[[#This Row],[Desplazamiento en la Matriz]]="Probabilidad"),E1332,AND(Tabla135[[#This Row],[No. de Control]]&gt;1,Tabla135[[#This Row],[Desplazamiento en la Matriz]]="Probabilidad"),AC1331),""),"")</f>
        <v/>
      </c>
      <c r="AD1332" s="310">
        <f>IFERROR(_xlfn.MINIFS(Tabla135[Probabilidad residual],Tabla135[Id Riesgo],Tabla135[[#This Row],[Id Riesgo]]),"")</f>
        <v>0</v>
      </c>
      <c r="AE1332" s="310">
        <f>IFERROR(_xlfn.MINIFS(Tabla135[Impacto residual],Tabla135[Id Riesgo],Tabla135[[#This Row],[Id Riesgo]]),"")</f>
        <v>0</v>
      </c>
      <c r="AF1332" s="310" t="str" cm="1">
        <f t="array" ref="AF13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2" s="310" t="str" cm="1">
        <f t="array" ref="AG13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2" s="213"/>
      <c r="AJ1332" s="801">
        <f>_xlfn.MINIFS(Tabla135[Probabilidad residual],Tabla135[Id Riesgo],Tabla135[[#This Row],[Id Riesgo]])</f>
        <v>0</v>
      </c>
      <c r="AK1332" s="801">
        <f>_xlfn.MINIFS(Tabla135[Impacto residual],Tabla135[Id Riesgo],Tabla135[[#This Row],[Id Riesgo]])</f>
        <v>0</v>
      </c>
      <c r="AL1332" s="801" t="str" cm="1">
        <f t="array" ref="AL1332">IFERROR(_xlfn.IFS(AND(AJ1332&gt;=CONFIGURACIÓN!$BF$6,AJ1332&lt;=CONFIGURACIÓN!$BG$6),CONFIGURACIÓN!$BE$6,AND(AJ1332&gt;=CONFIGURACIÓN!$BF$7,AJ1332&lt;=CONFIGURACIÓN!$BG$7),CONFIGURACIÓN!$BE$7,AND(AJ1332&gt;=CONFIGURACIÓN!$BF$8,AJ1332&lt;=CONFIGURACIÓN!$BG$8),CONFIGURACIÓN!$BE$8,AND(AJ1332&gt;=CONFIGURACIÓN!$BF$9,AJ1332&lt;=CONFIGURACIÓN!$BG$9),CONFIGURACIÓN!$BE$9,AND(AJ1332&gt;=CONFIGURACIÓN!$BF$10,AJ1332&lt;=CONFIGURACIÓN!$BG$10),CONFIGURACIÓN!$BE$10),"")</f>
        <v/>
      </c>
      <c r="AM1332" s="801" t="str" cm="1">
        <f t="array" ref="AM1332">IFERROR(_xlfn.IFS(AND(AK1332&gt;=CONFIGURACIÓN!$BJ$6,AK1332&lt;=CONFIGURACIÓN!$BK$6),CONFIGURACIÓN!$BI$6,AND(AK1332&gt;=CONFIGURACIÓN!$BJ$7,AK1332&lt;=CONFIGURACIÓN!$BK$7),CONFIGURACIÓN!$BI$7,AND(AK1332&gt;=CONFIGURACIÓN!$BJ$8,AK1332&lt;=CONFIGURACIÓN!$BK$8),CONFIGURACIÓN!$BI$8,AND(AK1332&gt;=CONFIGURACIÓN!$BJ$9,AK1332&lt;=CONFIGURACIÓN!$BK$9),CONFIGURACIÓN!$BI$9,AND(AK1332&gt;=CONFIGURACIÓN!$BJ$10,AK1332&lt;=CONFIGURACIÓN!$BK$10),CONFIGURACIÓN!$BI$10),"")</f>
        <v/>
      </c>
      <c r="AN1332" s="213"/>
      <c r="AO1332" s="213"/>
      <c r="AP1332" s="213"/>
      <c r="AQ1332" s="213"/>
      <c r="AR1332" s="213"/>
      <c r="AS1332" s="213"/>
      <c r="AT1332" s="213"/>
      <c r="AU1332" s="213"/>
      <c r="AV1332" s="213"/>
      <c r="AW1332" s="213"/>
      <c r="AX1332" s="213"/>
      <c r="AY1332" s="213"/>
    </row>
    <row r="1333" spans="1:51" ht="14.6" x14ac:dyDescent="0.4">
      <c r="A1333" s="783" t="str">
        <f>Tabla135[[#This Row],[Id Riesgo]]</f>
        <v>RC133</v>
      </c>
      <c r="B1333" s="784" t="str">
        <f>Tabla135[[#This Row],[Riesgo]]</f>
        <v/>
      </c>
      <c r="C1333" s="776" t="b">
        <f>Tabla135[[#This Row],[Identificado en paso 1 y 2?]]</f>
        <v>0</v>
      </c>
      <c r="D1333" s="801" t="str">
        <f>_xlfn.XLOOKUP(Tabla135[[#This Row],[Id Riesgo]],Tabla13[Id Riesgo],Tabla13[Probabilidad],"",1)</f>
        <v/>
      </c>
      <c r="E1333" s="801" t="str">
        <f>IF(C1333=TRUE,_xlfn.XLOOKUP(Tabla135[[#This Row],[Id Riesgo]],Tabla13[Id Riesgo],Tabla13[Porcentaje Impacto],"",1),"")</f>
        <v/>
      </c>
      <c r="F1333" s="290" t="str">
        <f t="shared" ref="F1333:F1341" si="132">F1332</f>
        <v>RC133</v>
      </c>
      <c r="G1333" s="414" t="b">
        <f>_xlfn.XLOOKUP(F1333,Tabla13[Id Riesgo],Tabla13[Registro diligenciado],FALSE,1)</f>
        <v>0</v>
      </c>
      <c r="H1333" s="290" t="str">
        <f>IF(G1333,_xlfn.XLOOKUP(F1333,Tabla6[Id Riesgo],Tabla6[DESCRIPCIÓN DEL RIESGO],FALSE,1),"")</f>
        <v/>
      </c>
      <c r="I1333" s="327" t="str">
        <f>_xlfn.XLOOKUP(Tabla135[[#This Row],[Id Riesgo]],Tabla13[Id Riesgo],Tabla13[Probabilidad])</f>
        <v/>
      </c>
      <c r="J1333" s="327" t="str">
        <f>_xlfn.XLOOKUP(Tabla135[[#This Row],[Id Riesgo]],Tabla13[Id Riesgo],Tabla13[Porcentaje Impacto],"",1)</f>
        <v/>
      </c>
      <c r="K1333" s="311">
        <v>2</v>
      </c>
      <c r="L1333" s="314"/>
      <c r="M1333" s="314"/>
      <c r="N1333" s="314"/>
      <c r="O1333" s="295"/>
      <c r="P1333" s="314"/>
      <c r="Q1333" s="328" t="str">
        <f>_xlfn.TEXTJOIN(" ",TRUE,Tabla135[[#This Row],[Actividad - Acción ¿Qué?
Inicia con verbo]],Tabla135[[#This Row],[Complemento
(Observaciones o desviaciones)]])</f>
        <v/>
      </c>
      <c r="R1333" s="295"/>
      <c r="S1333" s="327" t="str">
        <f>_xlfn.XLOOKUP(Tabla135[[#This Row],[Tipo de control]],Tabla7[Tipo de control],Tabla7[Peso],"",1)</f>
        <v/>
      </c>
      <c r="T1333" s="290" t="str">
        <f>_xlfn.XLOOKUP(Tabla135[[#This Row],[Tipo de control]],Tabla7[Tipo de control],Tabla7[Afectación matriz],"",1)</f>
        <v/>
      </c>
      <c r="U1333" s="295"/>
      <c r="V1333" s="327" t="str">
        <f>_xlfn.XLOOKUP(Tabla135[[#This Row],[Implementación]],Tabla11[Implementación],Tabla11[Peso],"",1)</f>
        <v/>
      </c>
      <c r="W1333" s="295"/>
      <c r="X1333" s="295"/>
      <c r="Y1333" s="295"/>
      <c r="Z1333" s="295"/>
      <c r="AA1333" s="310" t="str">
        <f>IFERROR(Tabla135[[#This Row],[Peso del control]]+Tabla135[[#This Row],[Peso de la implementación]],"")</f>
        <v/>
      </c>
      <c r="AB1333" s="310" t="str" cm="1">
        <f t="array" ref="AB1333">IFERROR(IF(Tabla135[[#This Row],[Registro diligenciado]]=TRUE,_xlfn.IFS(AND(Tabla135[[#This Row],[No. de Control]]=1,Tabla135[[#This Row],[Desplazamiento en la Matriz]]="Probabilidad"),D1333-(D1333*Tabla135[[#This Row],[Valor del control]]),AND(Tabla135[[#This Row],[No. de Control]]&gt;1,Tabla135[[#This Row],[Desplazamiento en la Matriz]]="Probabilidad"),AB1332-(AB1332*Tabla135[[#This Row],[Valor del control]]),AND(Tabla135[[#This Row],[No. de Control]]=1,Tabla135[[#This Row],[Desplazamiento en la Matriz]]="Impacto"),D1333,AND(Tabla135[[#This Row],[No. de Control]]&gt;1,Tabla135[[#This Row],[Desplazamiento en la Matriz]]="Impacto"),AB1332),""),"")</f>
        <v/>
      </c>
      <c r="AC1333" s="310" t="str" cm="1">
        <f t="array" ref="AC1333">IFERROR(IF(Tabla135[[#This Row],[Registro diligenciado]]=TRUE,_xlfn.IFS(AND(Tabla135[[#This Row],[No. de Control]]=1,Tabla135[[#This Row],[Desplazamiento en la Matriz]]="Impacto"),E1333-(E1333*Tabla135[[#This Row],[Valor del control]]),AND(Tabla135[[#This Row],[No. de Control]]&gt;1,Tabla135[[#This Row],[Desplazamiento en la Matriz]]="Impacto"),AC1332-(AC1332*Tabla135[[#This Row],[Valor del control]]),AND(Tabla135[[#This Row],[No. de Control]]=1,Tabla135[[#This Row],[Desplazamiento en la Matriz]]="Probabilidad"),E1333,AND(Tabla135[[#This Row],[No. de Control]]&gt;1,Tabla135[[#This Row],[Desplazamiento en la Matriz]]="Probabilidad"),AC1332),""),"")</f>
        <v/>
      </c>
      <c r="AD1333" s="310">
        <f>IFERROR(_xlfn.MINIFS(Tabla135[Probabilidad residual],Tabla135[Id Riesgo],Tabla135[[#This Row],[Id Riesgo]]),"")</f>
        <v>0</v>
      </c>
      <c r="AE1333" s="310">
        <f>IFERROR(_xlfn.MINIFS(Tabla135[Impacto residual],Tabla135[Id Riesgo],Tabla135[[#This Row],[Id Riesgo]]),"")</f>
        <v>0</v>
      </c>
      <c r="AF1333" s="310" t="str" cm="1">
        <f t="array" ref="AF13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3" s="310" t="str" cm="1">
        <f t="array" ref="AG13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3" s="213"/>
      <c r="AJ1333" s="801">
        <f>_xlfn.MINIFS(Tabla135[Probabilidad residual],Tabla135[Id Riesgo],Tabla135[[#This Row],[Id Riesgo]])</f>
        <v>0</v>
      </c>
      <c r="AK1333" s="801">
        <f>_xlfn.MINIFS(Tabla135[Impacto residual],Tabla135[Id Riesgo],Tabla135[[#This Row],[Id Riesgo]])</f>
        <v>0</v>
      </c>
      <c r="AL1333" s="801"/>
      <c r="AM1333" s="801"/>
      <c r="AN1333" s="213"/>
      <c r="AO1333" s="213"/>
      <c r="AP1333" s="213"/>
      <c r="AQ1333" s="213"/>
      <c r="AR1333" s="213"/>
      <c r="AS1333" s="213"/>
      <c r="AT1333" s="213"/>
      <c r="AU1333" s="213"/>
      <c r="AV1333" s="213"/>
      <c r="AW1333" s="213"/>
      <c r="AX1333" s="213"/>
      <c r="AY1333" s="213"/>
    </row>
    <row r="1334" spans="1:51" ht="14.6" x14ac:dyDescent="0.4">
      <c r="A1334" s="783" t="str">
        <f>Tabla135[[#This Row],[Id Riesgo]]</f>
        <v>RC133</v>
      </c>
      <c r="B1334" s="784" t="str">
        <f>Tabla135[[#This Row],[Riesgo]]</f>
        <v/>
      </c>
      <c r="C1334" s="776" t="b">
        <f>Tabla135[[#This Row],[Identificado en paso 1 y 2?]]</f>
        <v>0</v>
      </c>
      <c r="D1334" s="801" t="str">
        <f>_xlfn.XLOOKUP(Tabla135[[#This Row],[Id Riesgo]],Tabla13[Id Riesgo],Tabla13[Probabilidad],"",1)</f>
        <v/>
      </c>
      <c r="E1334" s="801" t="str">
        <f>IF(C1334=TRUE,_xlfn.XLOOKUP(Tabla135[[#This Row],[Id Riesgo]],Tabla13[Id Riesgo],Tabla13[Porcentaje Impacto],"",1),"")</f>
        <v/>
      </c>
      <c r="F1334" s="290" t="str">
        <f t="shared" si="132"/>
        <v>RC133</v>
      </c>
      <c r="G1334" s="414" t="b">
        <f>_xlfn.XLOOKUP(F1334,Tabla13[Id Riesgo],Tabla13[Registro diligenciado],FALSE,1)</f>
        <v>0</v>
      </c>
      <c r="H1334" s="290" t="str">
        <f>IF(G1334,_xlfn.XLOOKUP(F1334,Tabla6[Id Riesgo],Tabla6[DESCRIPCIÓN DEL RIESGO],FALSE,1),"")</f>
        <v/>
      </c>
      <c r="I1334" s="327" t="str">
        <f>_xlfn.XLOOKUP(Tabla135[[#This Row],[Id Riesgo]],Tabla13[Id Riesgo],Tabla13[Probabilidad])</f>
        <v/>
      </c>
      <c r="J1334" s="327" t="str">
        <f>_xlfn.XLOOKUP(Tabla135[[#This Row],[Id Riesgo]],Tabla13[Id Riesgo],Tabla13[Porcentaje Impacto],"",1)</f>
        <v/>
      </c>
      <c r="K1334" s="311">
        <v>3</v>
      </c>
      <c r="L1334" s="314"/>
      <c r="M1334" s="314"/>
      <c r="N1334" s="314"/>
      <c r="O1334" s="295"/>
      <c r="P1334" s="314"/>
      <c r="Q1334" s="328" t="str">
        <f>_xlfn.TEXTJOIN(" ",TRUE,Tabla135[[#This Row],[Actividad - Acción ¿Qué?
Inicia con verbo]],Tabla135[[#This Row],[Complemento
(Observaciones o desviaciones)]])</f>
        <v/>
      </c>
      <c r="R1334" s="295"/>
      <c r="S1334" s="327" t="str">
        <f>_xlfn.XLOOKUP(Tabla135[[#This Row],[Tipo de control]],Tabla7[Tipo de control],Tabla7[Peso],"",1)</f>
        <v/>
      </c>
      <c r="T1334" s="290" t="str">
        <f>_xlfn.XLOOKUP(Tabla135[[#This Row],[Tipo de control]],Tabla7[Tipo de control],Tabla7[Afectación matriz],"",1)</f>
        <v/>
      </c>
      <c r="U1334" s="295"/>
      <c r="V1334" s="327" t="str">
        <f>_xlfn.XLOOKUP(Tabla135[[#This Row],[Implementación]],Tabla11[Implementación],Tabla11[Peso],"",1)</f>
        <v/>
      </c>
      <c r="W1334" s="295"/>
      <c r="X1334" s="295"/>
      <c r="Y1334" s="295"/>
      <c r="Z1334" s="295"/>
      <c r="AA1334" s="310" t="str">
        <f>IFERROR(Tabla135[[#This Row],[Peso del control]]+Tabla135[[#This Row],[Peso de la implementación]],"")</f>
        <v/>
      </c>
      <c r="AB1334" s="310" t="str" cm="1">
        <f t="array" ref="AB1334">IFERROR(IF(Tabla135[[#This Row],[Registro diligenciado]]=TRUE,_xlfn.IFS(AND(Tabla135[[#This Row],[No. de Control]]=1,Tabla135[[#This Row],[Desplazamiento en la Matriz]]="Probabilidad"),D1334-(D1334*Tabla135[[#This Row],[Valor del control]]),AND(Tabla135[[#This Row],[No. de Control]]&gt;1,Tabla135[[#This Row],[Desplazamiento en la Matriz]]="Probabilidad"),AB1333-(AB1333*Tabla135[[#This Row],[Valor del control]]),AND(Tabla135[[#This Row],[No. de Control]]=1,Tabla135[[#This Row],[Desplazamiento en la Matriz]]="Impacto"),D1334,AND(Tabla135[[#This Row],[No. de Control]]&gt;1,Tabla135[[#This Row],[Desplazamiento en la Matriz]]="Impacto"),AB1333),""),"")</f>
        <v/>
      </c>
      <c r="AC1334" s="310" t="str" cm="1">
        <f t="array" ref="AC1334">IFERROR(IF(Tabla135[[#This Row],[Registro diligenciado]]=TRUE,_xlfn.IFS(AND(Tabla135[[#This Row],[No. de Control]]=1,Tabla135[[#This Row],[Desplazamiento en la Matriz]]="Impacto"),E1334-(E1334*Tabla135[[#This Row],[Valor del control]]),AND(Tabla135[[#This Row],[No. de Control]]&gt;1,Tabla135[[#This Row],[Desplazamiento en la Matriz]]="Impacto"),AC1333-(AC1333*Tabla135[[#This Row],[Valor del control]]),AND(Tabla135[[#This Row],[No. de Control]]=1,Tabla135[[#This Row],[Desplazamiento en la Matriz]]="Probabilidad"),E1334,AND(Tabla135[[#This Row],[No. de Control]]&gt;1,Tabla135[[#This Row],[Desplazamiento en la Matriz]]="Probabilidad"),AC1333),""),"")</f>
        <v/>
      </c>
      <c r="AD1334" s="310">
        <f>IFERROR(_xlfn.MINIFS(Tabla135[Probabilidad residual],Tabla135[Id Riesgo],Tabla135[[#This Row],[Id Riesgo]]),"")</f>
        <v>0</v>
      </c>
      <c r="AE1334" s="310">
        <f>IFERROR(_xlfn.MINIFS(Tabla135[Impacto residual],Tabla135[Id Riesgo],Tabla135[[#This Row],[Id Riesgo]]),"")</f>
        <v>0</v>
      </c>
      <c r="AF1334" s="310" t="str" cm="1">
        <f t="array" ref="AF13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4" s="310" t="str" cm="1">
        <f t="array" ref="AG13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4" s="213"/>
      <c r="AJ1334" s="801">
        <f>_xlfn.MINIFS(Tabla135[Probabilidad residual],Tabla135[Id Riesgo],Tabla135[[#This Row],[Id Riesgo]])</f>
        <v>0</v>
      </c>
      <c r="AK1334" s="801">
        <f>_xlfn.MINIFS(Tabla135[Impacto residual],Tabla135[Id Riesgo],Tabla135[[#This Row],[Id Riesgo]])</f>
        <v>0</v>
      </c>
      <c r="AL1334" s="801"/>
      <c r="AM1334" s="801"/>
      <c r="AN1334" s="213"/>
      <c r="AO1334" s="213"/>
      <c r="AP1334" s="213"/>
      <c r="AQ1334" s="213"/>
      <c r="AR1334" s="213"/>
      <c r="AS1334" s="213"/>
      <c r="AT1334" s="213"/>
      <c r="AU1334" s="213"/>
      <c r="AV1334" s="213"/>
      <c r="AW1334" s="213"/>
      <c r="AX1334" s="213"/>
      <c r="AY1334" s="213"/>
    </row>
    <row r="1335" spans="1:51" ht="14.6" x14ac:dyDescent="0.4">
      <c r="A1335" s="783" t="str">
        <f>Tabla135[[#This Row],[Id Riesgo]]</f>
        <v>RC133</v>
      </c>
      <c r="B1335" s="784" t="str">
        <f>Tabla135[[#This Row],[Riesgo]]</f>
        <v/>
      </c>
      <c r="C1335" s="776" t="b">
        <f>Tabla135[[#This Row],[Identificado en paso 1 y 2?]]</f>
        <v>0</v>
      </c>
      <c r="D1335" s="801" t="str">
        <f>_xlfn.XLOOKUP(Tabla135[[#This Row],[Id Riesgo]],Tabla13[Id Riesgo],Tabla13[Probabilidad],"",1)</f>
        <v/>
      </c>
      <c r="E1335" s="801" t="str">
        <f>IF(C1335=TRUE,_xlfn.XLOOKUP(Tabla135[[#This Row],[Id Riesgo]],Tabla13[Id Riesgo],Tabla13[Porcentaje Impacto],"",1),"")</f>
        <v/>
      </c>
      <c r="F1335" s="290" t="str">
        <f t="shared" si="132"/>
        <v>RC133</v>
      </c>
      <c r="G1335" s="414" t="b">
        <f>_xlfn.XLOOKUP(F1335,Tabla13[Id Riesgo],Tabla13[Registro diligenciado],FALSE,1)</f>
        <v>0</v>
      </c>
      <c r="H1335" s="290" t="str">
        <f>IF(G1335,_xlfn.XLOOKUP(F1335,Tabla6[Id Riesgo],Tabla6[DESCRIPCIÓN DEL RIESGO],FALSE,1),"")</f>
        <v/>
      </c>
      <c r="I1335" s="327" t="str">
        <f>_xlfn.XLOOKUP(Tabla135[[#This Row],[Id Riesgo]],Tabla13[Id Riesgo],Tabla13[Probabilidad])</f>
        <v/>
      </c>
      <c r="J1335" s="327" t="str">
        <f>_xlfn.XLOOKUP(Tabla135[[#This Row],[Id Riesgo]],Tabla13[Id Riesgo],Tabla13[Porcentaje Impacto],"",1)</f>
        <v/>
      </c>
      <c r="K1335" s="311">
        <v>4</v>
      </c>
      <c r="L1335" s="314"/>
      <c r="M1335" s="314"/>
      <c r="N1335" s="314"/>
      <c r="O1335" s="295"/>
      <c r="P1335" s="314"/>
      <c r="Q1335" s="328" t="str">
        <f>_xlfn.TEXTJOIN(" ",TRUE,Tabla135[[#This Row],[Actividad - Acción ¿Qué?
Inicia con verbo]],Tabla135[[#This Row],[Complemento
(Observaciones o desviaciones)]])</f>
        <v/>
      </c>
      <c r="R1335" s="295"/>
      <c r="S1335" s="327" t="str">
        <f>_xlfn.XLOOKUP(Tabla135[[#This Row],[Tipo de control]],Tabla7[Tipo de control],Tabla7[Peso],"",1)</f>
        <v/>
      </c>
      <c r="T1335" s="290" t="str">
        <f>_xlfn.XLOOKUP(Tabla135[[#This Row],[Tipo de control]],Tabla7[Tipo de control],Tabla7[Afectación matriz],"",1)</f>
        <v/>
      </c>
      <c r="U1335" s="295"/>
      <c r="V1335" s="327" t="str">
        <f>_xlfn.XLOOKUP(Tabla135[[#This Row],[Implementación]],Tabla11[Implementación],Tabla11[Peso],"",1)</f>
        <v/>
      </c>
      <c r="W1335" s="295"/>
      <c r="X1335" s="295"/>
      <c r="Y1335" s="295"/>
      <c r="Z1335" s="295"/>
      <c r="AA1335" s="310" t="str">
        <f>IFERROR(Tabla135[[#This Row],[Peso del control]]+Tabla135[[#This Row],[Peso de la implementación]],"")</f>
        <v/>
      </c>
      <c r="AB1335" s="310" t="str" cm="1">
        <f t="array" ref="AB1335">IFERROR(IF(Tabla135[[#This Row],[Registro diligenciado]]=TRUE,_xlfn.IFS(AND(Tabla135[[#This Row],[No. de Control]]=1,Tabla135[[#This Row],[Desplazamiento en la Matriz]]="Probabilidad"),D1335-(D1335*Tabla135[[#This Row],[Valor del control]]),AND(Tabla135[[#This Row],[No. de Control]]&gt;1,Tabla135[[#This Row],[Desplazamiento en la Matriz]]="Probabilidad"),AB1334-(AB1334*Tabla135[[#This Row],[Valor del control]]),AND(Tabla135[[#This Row],[No. de Control]]=1,Tabla135[[#This Row],[Desplazamiento en la Matriz]]="Impacto"),D1335,AND(Tabla135[[#This Row],[No. de Control]]&gt;1,Tabla135[[#This Row],[Desplazamiento en la Matriz]]="Impacto"),AB1334),""),"")</f>
        <v/>
      </c>
      <c r="AC1335" s="310" t="str" cm="1">
        <f t="array" ref="AC1335">IFERROR(IF(Tabla135[[#This Row],[Registro diligenciado]]=TRUE,_xlfn.IFS(AND(Tabla135[[#This Row],[No. de Control]]=1,Tabla135[[#This Row],[Desplazamiento en la Matriz]]="Impacto"),E1335-(E1335*Tabla135[[#This Row],[Valor del control]]),AND(Tabla135[[#This Row],[No. de Control]]&gt;1,Tabla135[[#This Row],[Desplazamiento en la Matriz]]="Impacto"),AC1334-(AC1334*Tabla135[[#This Row],[Valor del control]]),AND(Tabla135[[#This Row],[No. de Control]]=1,Tabla135[[#This Row],[Desplazamiento en la Matriz]]="Probabilidad"),E1335,AND(Tabla135[[#This Row],[No. de Control]]&gt;1,Tabla135[[#This Row],[Desplazamiento en la Matriz]]="Probabilidad"),AC1334),""),"")</f>
        <v/>
      </c>
      <c r="AD1335" s="310">
        <f>IFERROR(_xlfn.MINIFS(Tabla135[Probabilidad residual],Tabla135[Id Riesgo],Tabla135[[#This Row],[Id Riesgo]]),"")</f>
        <v>0</v>
      </c>
      <c r="AE1335" s="310">
        <f>IFERROR(_xlfn.MINIFS(Tabla135[Impacto residual],Tabla135[Id Riesgo],Tabla135[[#This Row],[Id Riesgo]]),"")</f>
        <v>0</v>
      </c>
      <c r="AF1335" s="310" t="str" cm="1">
        <f t="array" ref="AF13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5" s="310" t="str" cm="1">
        <f t="array" ref="AG13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5" s="213"/>
      <c r="AJ1335" s="801">
        <f>_xlfn.MINIFS(Tabla135[Probabilidad residual],Tabla135[Id Riesgo],Tabla135[[#This Row],[Id Riesgo]])</f>
        <v>0</v>
      </c>
      <c r="AK1335" s="801">
        <f>_xlfn.MINIFS(Tabla135[Impacto residual],Tabla135[Id Riesgo],Tabla135[[#This Row],[Id Riesgo]])</f>
        <v>0</v>
      </c>
      <c r="AL1335" s="801"/>
      <c r="AM1335" s="801"/>
      <c r="AN1335" s="213"/>
      <c r="AO1335" s="213"/>
      <c r="AP1335" s="213"/>
      <c r="AQ1335" s="213"/>
      <c r="AR1335" s="213"/>
      <c r="AS1335" s="213"/>
      <c r="AT1335" s="213"/>
      <c r="AU1335" s="213"/>
      <c r="AV1335" s="213"/>
      <c r="AW1335" s="213"/>
      <c r="AX1335" s="213"/>
      <c r="AY1335" s="213"/>
    </row>
    <row r="1336" spans="1:51" ht="14.6" x14ac:dyDescent="0.4">
      <c r="A1336" s="783" t="str">
        <f>Tabla135[[#This Row],[Id Riesgo]]</f>
        <v>RC133</v>
      </c>
      <c r="B1336" s="784" t="str">
        <f>Tabla135[[#This Row],[Riesgo]]</f>
        <v/>
      </c>
      <c r="C1336" s="776" t="b">
        <f>Tabla135[[#This Row],[Identificado en paso 1 y 2?]]</f>
        <v>0</v>
      </c>
      <c r="D1336" s="801" t="str">
        <f>_xlfn.XLOOKUP(Tabla135[[#This Row],[Id Riesgo]],Tabla13[Id Riesgo],Tabla13[Probabilidad],"",1)</f>
        <v/>
      </c>
      <c r="E1336" s="801" t="str">
        <f>IF(C1336=TRUE,_xlfn.XLOOKUP(Tabla135[[#This Row],[Id Riesgo]],Tabla13[Id Riesgo],Tabla13[Porcentaje Impacto],"",1),"")</f>
        <v/>
      </c>
      <c r="F1336" s="290" t="str">
        <f t="shared" si="132"/>
        <v>RC133</v>
      </c>
      <c r="G1336" s="414" t="b">
        <f>_xlfn.XLOOKUP(F1336,Tabla13[Id Riesgo],Tabla13[Registro diligenciado],FALSE,1)</f>
        <v>0</v>
      </c>
      <c r="H1336" s="290" t="str">
        <f>IF(G1336,_xlfn.XLOOKUP(F1336,Tabla6[Id Riesgo],Tabla6[DESCRIPCIÓN DEL RIESGO],FALSE,1),"")</f>
        <v/>
      </c>
      <c r="I1336" s="327" t="str">
        <f>_xlfn.XLOOKUP(Tabla135[[#This Row],[Id Riesgo]],Tabla13[Id Riesgo],Tabla13[Probabilidad])</f>
        <v/>
      </c>
      <c r="J1336" s="327" t="str">
        <f>_xlfn.XLOOKUP(Tabla135[[#This Row],[Id Riesgo]],Tabla13[Id Riesgo],Tabla13[Porcentaje Impacto],"",1)</f>
        <v/>
      </c>
      <c r="K1336" s="311">
        <v>5</v>
      </c>
      <c r="L1336" s="314"/>
      <c r="M1336" s="314"/>
      <c r="N1336" s="314"/>
      <c r="O1336" s="295"/>
      <c r="P1336" s="314"/>
      <c r="Q1336" s="328" t="str">
        <f>_xlfn.TEXTJOIN(" ",TRUE,Tabla135[[#This Row],[Actividad - Acción ¿Qué?
Inicia con verbo]],Tabla135[[#This Row],[Complemento
(Observaciones o desviaciones)]])</f>
        <v/>
      </c>
      <c r="R1336" s="295"/>
      <c r="S1336" s="327" t="str">
        <f>_xlfn.XLOOKUP(Tabla135[[#This Row],[Tipo de control]],Tabla7[Tipo de control],Tabla7[Peso],"",1)</f>
        <v/>
      </c>
      <c r="T1336" s="290" t="str">
        <f>_xlfn.XLOOKUP(Tabla135[[#This Row],[Tipo de control]],Tabla7[Tipo de control],Tabla7[Afectación matriz],"",1)</f>
        <v/>
      </c>
      <c r="U1336" s="295"/>
      <c r="V1336" s="327" t="str">
        <f>_xlfn.XLOOKUP(Tabla135[[#This Row],[Implementación]],Tabla11[Implementación],Tabla11[Peso],"",1)</f>
        <v/>
      </c>
      <c r="W1336" s="295"/>
      <c r="X1336" s="295"/>
      <c r="Y1336" s="295"/>
      <c r="Z1336" s="295"/>
      <c r="AA1336" s="310" t="str">
        <f>IFERROR(Tabla135[[#This Row],[Peso del control]]+Tabla135[[#This Row],[Peso de la implementación]],"")</f>
        <v/>
      </c>
      <c r="AB1336" s="310" t="str" cm="1">
        <f t="array" ref="AB1336">IFERROR(IF(Tabla135[[#This Row],[Registro diligenciado]]=TRUE,_xlfn.IFS(AND(Tabla135[[#This Row],[No. de Control]]=1,Tabla135[[#This Row],[Desplazamiento en la Matriz]]="Probabilidad"),D1336-(D1336*Tabla135[[#This Row],[Valor del control]]),AND(Tabla135[[#This Row],[No. de Control]]&gt;1,Tabla135[[#This Row],[Desplazamiento en la Matriz]]="Probabilidad"),AB1335-(AB1335*Tabla135[[#This Row],[Valor del control]]),AND(Tabla135[[#This Row],[No. de Control]]=1,Tabla135[[#This Row],[Desplazamiento en la Matriz]]="Impacto"),D1336,AND(Tabla135[[#This Row],[No. de Control]]&gt;1,Tabla135[[#This Row],[Desplazamiento en la Matriz]]="Impacto"),AB1335),""),"")</f>
        <v/>
      </c>
      <c r="AC1336" s="310" t="str" cm="1">
        <f t="array" ref="AC1336">IFERROR(IF(Tabla135[[#This Row],[Registro diligenciado]]=TRUE,_xlfn.IFS(AND(Tabla135[[#This Row],[No. de Control]]=1,Tabla135[[#This Row],[Desplazamiento en la Matriz]]="Impacto"),E1336-(E1336*Tabla135[[#This Row],[Valor del control]]),AND(Tabla135[[#This Row],[No. de Control]]&gt;1,Tabla135[[#This Row],[Desplazamiento en la Matriz]]="Impacto"),AC1335-(AC1335*Tabla135[[#This Row],[Valor del control]]),AND(Tabla135[[#This Row],[No. de Control]]=1,Tabla135[[#This Row],[Desplazamiento en la Matriz]]="Probabilidad"),E1336,AND(Tabla135[[#This Row],[No. de Control]]&gt;1,Tabla135[[#This Row],[Desplazamiento en la Matriz]]="Probabilidad"),AC1335),""),"")</f>
        <v/>
      </c>
      <c r="AD1336" s="310">
        <f>IFERROR(_xlfn.MINIFS(Tabla135[Probabilidad residual],Tabla135[Id Riesgo],Tabla135[[#This Row],[Id Riesgo]]),"")</f>
        <v>0</v>
      </c>
      <c r="AE1336" s="310">
        <f>IFERROR(_xlfn.MINIFS(Tabla135[Impacto residual],Tabla135[Id Riesgo],Tabla135[[#This Row],[Id Riesgo]]),"")</f>
        <v>0</v>
      </c>
      <c r="AF1336" s="310" t="str" cm="1">
        <f t="array" ref="AF13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6" s="310" t="str" cm="1">
        <f t="array" ref="AG13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6" s="213"/>
      <c r="AJ1336" s="801">
        <f>_xlfn.MINIFS(Tabla135[Probabilidad residual],Tabla135[Id Riesgo],Tabla135[[#This Row],[Id Riesgo]])</f>
        <v>0</v>
      </c>
      <c r="AK1336" s="801">
        <f>_xlfn.MINIFS(Tabla135[Impacto residual],Tabla135[Id Riesgo],Tabla135[[#This Row],[Id Riesgo]])</f>
        <v>0</v>
      </c>
      <c r="AL1336" s="801"/>
      <c r="AM1336" s="801"/>
      <c r="AN1336" s="213"/>
      <c r="AO1336" s="213"/>
      <c r="AP1336" s="213"/>
      <c r="AQ1336" s="213"/>
      <c r="AR1336" s="213"/>
      <c r="AS1336" s="213"/>
      <c r="AT1336" s="213"/>
      <c r="AU1336" s="213"/>
      <c r="AV1336" s="213"/>
      <c r="AW1336" s="213"/>
      <c r="AX1336" s="213"/>
      <c r="AY1336" s="213"/>
    </row>
    <row r="1337" spans="1:51" ht="14.6" x14ac:dyDescent="0.4">
      <c r="A1337" s="783" t="str">
        <f>Tabla135[[#This Row],[Id Riesgo]]</f>
        <v>RC133</v>
      </c>
      <c r="B1337" s="784" t="str">
        <f>Tabla135[[#This Row],[Riesgo]]</f>
        <v/>
      </c>
      <c r="C1337" s="776" t="b">
        <f>Tabla135[[#This Row],[Identificado en paso 1 y 2?]]</f>
        <v>0</v>
      </c>
      <c r="D1337" s="801" t="str">
        <f>_xlfn.XLOOKUP(Tabla135[[#This Row],[Id Riesgo]],Tabla13[Id Riesgo],Tabla13[Probabilidad],"",1)</f>
        <v/>
      </c>
      <c r="E1337" s="801" t="str">
        <f>IF(C1337=TRUE,_xlfn.XLOOKUP(Tabla135[[#This Row],[Id Riesgo]],Tabla13[Id Riesgo],Tabla13[Porcentaje Impacto],"",1),"")</f>
        <v/>
      </c>
      <c r="F1337" s="290" t="str">
        <f t="shared" si="132"/>
        <v>RC133</v>
      </c>
      <c r="G1337" s="414" t="b">
        <f>_xlfn.XLOOKUP(F1337,Tabla13[Id Riesgo],Tabla13[Registro diligenciado],FALSE,1)</f>
        <v>0</v>
      </c>
      <c r="H1337" s="290" t="str">
        <f>IF(G1337,_xlfn.XLOOKUP(F1337,Tabla6[Id Riesgo],Tabla6[DESCRIPCIÓN DEL RIESGO],FALSE,1),"")</f>
        <v/>
      </c>
      <c r="I1337" s="327" t="str">
        <f>_xlfn.XLOOKUP(Tabla135[[#This Row],[Id Riesgo]],Tabla13[Id Riesgo],Tabla13[Probabilidad])</f>
        <v/>
      </c>
      <c r="J1337" s="327" t="str">
        <f>_xlfn.XLOOKUP(Tabla135[[#This Row],[Id Riesgo]],Tabla13[Id Riesgo],Tabla13[Porcentaje Impacto],"",1)</f>
        <v/>
      </c>
      <c r="K1337" s="311">
        <v>6</v>
      </c>
      <c r="L1337" s="314"/>
      <c r="M1337" s="314"/>
      <c r="N1337" s="314"/>
      <c r="O1337" s="295"/>
      <c r="P1337" s="314"/>
      <c r="Q1337" s="328" t="str">
        <f>_xlfn.TEXTJOIN(" ",TRUE,Tabla135[[#This Row],[Actividad - Acción ¿Qué?
Inicia con verbo]],Tabla135[[#This Row],[Complemento
(Observaciones o desviaciones)]])</f>
        <v/>
      </c>
      <c r="R1337" s="295"/>
      <c r="S1337" s="327" t="str">
        <f>_xlfn.XLOOKUP(Tabla135[[#This Row],[Tipo de control]],Tabla7[Tipo de control],Tabla7[Peso],"",1)</f>
        <v/>
      </c>
      <c r="T1337" s="290" t="str">
        <f>_xlfn.XLOOKUP(Tabla135[[#This Row],[Tipo de control]],Tabla7[Tipo de control],Tabla7[Afectación matriz],"",1)</f>
        <v/>
      </c>
      <c r="U1337" s="295"/>
      <c r="V1337" s="327" t="str">
        <f>_xlfn.XLOOKUP(Tabla135[[#This Row],[Implementación]],Tabla11[Implementación],Tabla11[Peso],"",1)</f>
        <v/>
      </c>
      <c r="W1337" s="295"/>
      <c r="X1337" s="295"/>
      <c r="Y1337" s="295"/>
      <c r="Z1337" s="295"/>
      <c r="AA1337" s="310" t="str">
        <f>IFERROR(Tabla135[[#This Row],[Peso del control]]+Tabla135[[#This Row],[Peso de la implementación]],"")</f>
        <v/>
      </c>
      <c r="AB1337" s="310" t="str" cm="1">
        <f t="array" ref="AB1337">IFERROR(IF(Tabla135[[#This Row],[Registro diligenciado]]=TRUE,_xlfn.IFS(AND(Tabla135[[#This Row],[No. de Control]]=1,Tabla135[[#This Row],[Desplazamiento en la Matriz]]="Probabilidad"),D1337-(D1337*Tabla135[[#This Row],[Valor del control]]),AND(Tabla135[[#This Row],[No. de Control]]&gt;1,Tabla135[[#This Row],[Desplazamiento en la Matriz]]="Probabilidad"),AB1336-(AB1336*Tabla135[[#This Row],[Valor del control]]),AND(Tabla135[[#This Row],[No. de Control]]=1,Tabla135[[#This Row],[Desplazamiento en la Matriz]]="Impacto"),D1337,AND(Tabla135[[#This Row],[No. de Control]]&gt;1,Tabla135[[#This Row],[Desplazamiento en la Matriz]]="Impacto"),AB1336),""),"")</f>
        <v/>
      </c>
      <c r="AC1337" s="310" t="str" cm="1">
        <f t="array" ref="AC1337">IFERROR(IF(Tabla135[[#This Row],[Registro diligenciado]]=TRUE,_xlfn.IFS(AND(Tabla135[[#This Row],[No. de Control]]=1,Tabla135[[#This Row],[Desplazamiento en la Matriz]]="Impacto"),E1337-(E1337*Tabla135[[#This Row],[Valor del control]]),AND(Tabla135[[#This Row],[No. de Control]]&gt;1,Tabla135[[#This Row],[Desplazamiento en la Matriz]]="Impacto"),AC1336-(AC1336*Tabla135[[#This Row],[Valor del control]]),AND(Tabla135[[#This Row],[No. de Control]]=1,Tabla135[[#This Row],[Desplazamiento en la Matriz]]="Probabilidad"),E1337,AND(Tabla135[[#This Row],[No. de Control]]&gt;1,Tabla135[[#This Row],[Desplazamiento en la Matriz]]="Probabilidad"),AC1336),""),"")</f>
        <v/>
      </c>
      <c r="AD1337" s="310">
        <f>IFERROR(_xlfn.MINIFS(Tabla135[Probabilidad residual],Tabla135[Id Riesgo],Tabla135[[#This Row],[Id Riesgo]]),"")</f>
        <v>0</v>
      </c>
      <c r="AE1337" s="310">
        <f>IFERROR(_xlfn.MINIFS(Tabla135[Impacto residual],Tabla135[Id Riesgo],Tabla135[[#This Row],[Id Riesgo]]),"")</f>
        <v>0</v>
      </c>
      <c r="AF1337" s="310" t="str" cm="1">
        <f t="array" ref="AF13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7" s="310" t="str" cm="1">
        <f t="array" ref="AG13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7" s="213"/>
      <c r="AJ1337" s="801">
        <f>_xlfn.MINIFS(Tabla135[Probabilidad residual],Tabla135[Id Riesgo],Tabla135[[#This Row],[Id Riesgo]])</f>
        <v>0</v>
      </c>
      <c r="AK1337" s="801">
        <f>_xlfn.MINIFS(Tabla135[Impacto residual],Tabla135[Id Riesgo],Tabla135[[#This Row],[Id Riesgo]])</f>
        <v>0</v>
      </c>
      <c r="AL1337" s="801"/>
      <c r="AM1337" s="801"/>
      <c r="AN1337" s="213"/>
      <c r="AO1337" s="213"/>
      <c r="AP1337" s="213"/>
      <c r="AQ1337" s="213"/>
      <c r="AR1337" s="213"/>
      <c r="AS1337" s="213"/>
      <c r="AT1337" s="213"/>
      <c r="AU1337" s="213"/>
      <c r="AV1337" s="213"/>
      <c r="AW1337" s="213"/>
      <c r="AX1337" s="213"/>
      <c r="AY1337" s="213"/>
    </row>
    <row r="1338" spans="1:51" ht="14.6" x14ac:dyDescent="0.4">
      <c r="A1338" s="783" t="str">
        <f>Tabla135[[#This Row],[Id Riesgo]]</f>
        <v>RC133</v>
      </c>
      <c r="B1338" s="784" t="str">
        <f>Tabla135[[#This Row],[Riesgo]]</f>
        <v/>
      </c>
      <c r="C1338" s="776" t="b">
        <f>Tabla135[[#This Row],[Identificado en paso 1 y 2?]]</f>
        <v>0</v>
      </c>
      <c r="D1338" s="801" t="str">
        <f>_xlfn.XLOOKUP(Tabla135[[#This Row],[Id Riesgo]],Tabla13[Id Riesgo],Tabla13[Probabilidad],"",1)</f>
        <v/>
      </c>
      <c r="E1338" s="801" t="str">
        <f>IF(C1338=TRUE,_xlfn.XLOOKUP(Tabla135[[#This Row],[Id Riesgo]],Tabla13[Id Riesgo],Tabla13[Porcentaje Impacto],"",1),"")</f>
        <v/>
      </c>
      <c r="F1338" s="290" t="str">
        <f t="shared" si="132"/>
        <v>RC133</v>
      </c>
      <c r="G1338" s="414" t="b">
        <f>_xlfn.XLOOKUP(F1338,Tabla13[Id Riesgo],Tabla13[Registro diligenciado],FALSE,1)</f>
        <v>0</v>
      </c>
      <c r="H1338" s="290" t="str">
        <f>IF(G1338,_xlfn.XLOOKUP(F1338,Tabla6[Id Riesgo],Tabla6[DESCRIPCIÓN DEL RIESGO],FALSE,1),"")</f>
        <v/>
      </c>
      <c r="I1338" s="327" t="str">
        <f>_xlfn.XLOOKUP(Tabla135[[#This Row],[Id Riesgo]],Tabla13[Id Riesgo],Tabla13[Probabilidad])</f>
        <v/>
      </c>
      <c r="J1338" s="327" t="str">
        <f>_xlfn.XLOOKUP(Tabla135[[#This Row],[Id Riesgo]],Tabla13[Id Riesgo],Tabla13[Porcentaje Impacto],"",1)</f>
        <v/>
      </c>
      <c r="K1338" s="311">
        <v>7</v>
      </c>
      <c r="L1338" s="314"/>
      <c r="M1338" s="314"/>
      <c r="N1338" s="314"/>
      <c r="O1338" s="295"/>
      <c r="P1338" s="314"/>
      <c r="Q1338" s="328" t="str">
        <f>_xlfn.TEXTJOIN(" ",TRUE,Tabla135[[#This Row],[Actividad - Acción ¿Qué?
Inicia con verbo]],Tabla135[[#This Row],[Complemento
(Observaciones o desviaciones)]])</f>
        <v/>
      </c>
      <c r="R1338" s="295"/>
      <c r="S1338" s="327" t="str">
        <f>_xlfn.XLOOKUP(Tabla135[[#This Row],[Tipo de control]],Tabla7[Tipo de control],Tabla7[Peso],"",1)</f>
        <v/>
      </c>
      <c r="T1338" s="290" t="str">
        <f>_xlfn.XLOOKUP(Tabla135[[#This Row],[Tipo de control]],Tabla7[Tipo de control],Tabla7[Afectación matriz],"",1)</f>
        <v/>
      </c>
      <c r="U1338" s="295"/>
      <c r="V1338" s="327" t="str">
        <f>_xlfn.XLOOKUP(Tabla135[[#This Row],[Implementación]],Tabla11[Implementación],Tabla11[Peso],"",1)</f>
        <v/>
      </c>
      <c r="W1338" s="295"/>
      <c r="X1338" s="295"/>
      <c r="Y1338" s="295"/>
      <c r="Z1338" s="295"/>
      <c r="AA1338" s="310" t="str">
        <f>IFERROR(Tabla135[[#This Row],[Peso del control]]+Tabla135[[#This Row],[Peso de la implementación]],"")</f>
        <v/>
      </c>
      <c r="AB1338" s="310" t="str" cm="1">
        <f t="array" ref="AB1338">IFERROR(IF(Tabla135[[#This Row],[Registro diligenciado]]=TRUE,_xlfn.IFS(AND(Tabla135[[#This Row],[No. de Control]]=1,Tabla135[[#This Row],[Desplazamiento en la Matriz]]="Probabilidad"),D1338-(D1338*Tabla135[[#This Row],[Valor del control]]),AND(Tabla135[[#This Row],[No. de Control]]&gt;1,Tabla135[[#This Row],[Desplazamiento en la Matriz]]="Probabilidad"),AB1337-(AB1337*Tabla135[[#This Row],[Valor del control]]),AND(Tabla135[[#This Row],[No. de Control]]=1,Tabla135[[#This Row],[Desplazamiento en la Matriz]]="Impacto"),D1338,AND(Tabla135[[#This Row],[No. de Control]]&gt;1,Tabla135[[#This Row],[Desplazamiento en la Matriz]]="Impacto"),AB1337),""),"")</f>
        <v/>
      </c>
      <c r="AC1338" s="310" t="str" cm="1">
        <f t="array" ref="AC1338">IFERROR(IF(Tabla135[[#This Row],[Registro diligenciado]]=TRUE,_xlfn.IFS(AND(Tabla135[[#This Row],[No. de Control]]=1,Tabla135[[#This Row],[Desplazamiento en la Matriz]]="Impacto"),E1338-(E1338*Tabla135[[#This Row],[Valor del control]]),AND(Tabla135[[#This Row],[No. de Control]]&gt;1,Tabla135[[#This Row],[Desplazamiento en la Matriz]]="Impacto"),AC1337-(AC1337*Tabla135[[#This Row],[Valor del control]]),AND(Tabla135[[#This Row],[No. de Control]]=1,Tabla135[[#This Row],[Desplazamiento en la Matriz]]="Probabilidad"),E1338,AND(Tabla135[[#This Row],[No. de Control]]&gt;1,Tabla135[[#This Row],[Desplazamiento en la Matriz]]="Probabilidad"),AC1337),""),"")</f>
        <v/>
      </c>
      <c r="AD1338" s="310">
        <f>IFERROR(_xlfn.MINIFS(Tabla135[Probabilidad residual],Tabla135[Id Riesgo],Tabla135[[#This Row],[Id Riesgo]]),"")</f>
        <v>0</v>
      </c>
      <c r="AE1338" s="310">
        <f>IFERROR(_xlfn.MINIFS(Tabla135[Impacto residual],Tabla135[Id Riesgo],Tabla135[[#This Row],[Id Riesgo]]),"")</f>
        <v>0</v>
      </c>
      <c r="AF1338" s="310" t="str" cm="1">
        <f t="array" ref="AF13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8" s="310" t="str" cm="1">
        <f t="array" ref="AG13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8" s="213"/>
      <c r="AJ1338" s="801">
        <f>_xlfn.MINIFS(Tabla135[Probabilidad residual],Tabla135[Id Riesgo],Tabla135[[#This Row],[Id Riesgo]])</f>
        <v>0</v>
      </c>
      <c r="AK1338" s="801">
        <f>_xlfn.MINIFS(Tabla135[Impacto residual],Tabla135[Id Riesgo],Tabla135[[#This Row],[Id Riesgo]])</f>
        <v>0</v>
      </c>
      <c r="AL1338" s="801"/>
      <c r="AM1338" s="801"/>
      <c r="AN1338" s="213"/>
      <c r="AO1338" s="213"/>
      <c r="AP1338" s="213"/>
      <c r="AQ1338" s="213"/>
      <c r="AR1338" s="213"/>
      <c r="AS1338" s="213"/>
      <c r="AT1338" s="213"/>
      <c r="AU1338" s="213"/>
      <c r="AV1338" s="213"/>
      <c r="AW1338" s="213"/>
      <c r="AX1338" s="213"/>
      <c r="AY1338" s="213"/>
    </row>
    <row r="1339" spans="1:51" ht="14.6" x14ac:dyDescent="0.4">
      <c r="A1339" s="783" t="str">
        <f>Tabla135[[#This Row],[Id Riesgo]]</f>
        <v>RC133</v>
      </c>
      <c r="B1339" s="784" t="str">
        <f>Tabla135[[#This Row],[Riesgo]]</f>
        <v/>
      </c>
      <c r="C1339" s="776" t="b">
        <f>Tabla135[[#This Row],[Identificado en paso 1 y 2?]]</f>
        <v>0</v>
      </c>
      <c r="D1339" s="801" t="str">
        <f>_xlfn.XLOOKUP(Tabla135[[#This Row],[Id Riesgo]],Tabla13[Id Riesgo],Tabla13[Probabilidad],"",1)</f>
        <v/>
      </c>
      <c r="E1339" s="801" t="str">
        <f>IF(C1339=TRUE,_xlfn.XLOOKUP(Tabla135[[#This Row],[Id Riesgo]],Tabla13[Id Riesgo],Tabla13[Porcentaje Impacto],"",1),"")</f>
        <v/>
      </c>
      <c r="F1339" s="290" t="str">
        <f t="shared" si="132"/>
        <v>RC133</v>
      </c>
      <c r="G1339" s="414" t="b">
        <f>_xlfn.XLOOKUP(F1339,Tabla13[Id Riesgo],Tabla13[Registro diligenciado],FALSE,1)</f>
        <v>0</v>
      </c>
      <c r="H1339" s="290" t="str">
        <f>IF(G1339,_xlfn.XLOOKUP(F1339,Tabla6[Id Riesgo],Tabla6[DESCRIPCIÓN DEL RIESGO],FALSE,1),"")</f>
        <v/>
      </c>
      <c r="I1339" s="327" t="str">
        <f>_xlfn.XLOOKUP(Tabla135[[#This Row],[Id Riesgo]],Tabla13[Id Riesgo],Tabla13[Probabilidad])</f>
        <v/>
      </c>
      <c r="J1339" s="327" t="str">
        <f>_xlfn.XLOOKUP(Tabla135[[#This Row],[Id Riesgo]],Tabla13[Id Riesgo],Tabla13[Porcentaje Impacto],"",1)</f>
        <v/>
      </c>
      <c r="K1339" s="311">
        <v>8</v>
      </c>
      <c r="L1339" s="314"/>
      <c r="M1339" s="314"/>
      <c r="N1339" s="314"/>
      <c r="O1339" s="295"/>
      <c r="P1339" s="314"/>
      <c r="Q1339" s="328" t="str">
        <f>_xlfn.TEXTJOIN(" ",TRUE,Tabla135[[#This Row],[Actividad - Acción ¿Qué?
Inicia con verbo]],Tabla135[[#This Row],[Complemento
(Observaciones o desviaciones)]])</f>
        <v/>
      </c>
      <c r="R1339" s="295"/>
      <c r="S1339" s="327" t="str">
        <f>_xlfn.XLOOKUP(Tabla135[[#This Row],[Tipo de control]],Tabla7[Tipo de control],Tabla7[Peso],"",1)</f>
        <v/>
      </c>
      <c r="T1339" s="290" t="str">
        <f>_xlfn.XLOOKUP(Tabla135[[#This Row],[Tipo de control]],Tabla7[Tipo de control],Tabla7[Afectación matriz],"",1)</f>
        <v/>
      </c>
      <c r="U1339" s="295"/>
      <c r="V1339" s="327" t="str">
        <f>_xlfn.XLOOKUP(Tabla135[[#This Row],[Implementación]],Tabla11[Implementación],Tabla11[Peso],"",1)</f>
        <v/>
      </c>
      <c r="W1339" s="295"/>
      <c r="X1339" s="295"/>
      <c r="Y1339" s="295"/>
      <c r="Z1339" s="295"/>
      <c r="AA1339" s="310" t="str">
        <f>IFERROR(Tabla135[[#This Row],[Peso del control]]+Tabla135[[#This Row],[Peso de la implementación]],"")</f>
        <v/>
      </c>
      <c r="AB1339" s="310" t="str" cm="1">
        <f t="array" ref="AB1339">IFERROR(IF(Tabla135[[#This Row],[Registro diligenciado]]=TRUE,_xlfn.IFS(AND(Tabla135[[#This Row],[No. de Control]]=1,Tabla135[[#This Row],[Desplazamiento en la Matriz]]="Probabilidad"),D1339-(D1339*Tabla135[[#This Row],[Valor del control]]),AND(Tabla135[[#This Row],[No. de Control]]&gt;1,Tabla135[[#This Row],[Desplazamiento en la Matriz]]="Probabilidad"),AB1338-(AB1338*Tabla135[[#This Row],[Valor del control]]),AND(Tabla135[[#This Row],[No. de Control]]=1,Tabla135[[#This Row],[Desplazamiento en la Matriz]]="Impacto"),D1339,AND(Tabla135[[#This Row],[No. de Control]]&gt;1,Tabla135[[#This Row],[Desplazamiento en la Matriz]]="Impacto"),AB1338),""),"")</f>
        <v/>
      </c>
      <c r="AC1339" s="310" t="str" cm="1">
        <f t="array" ref="AC1339">IFERROR(IF(Tabla135[[#This Row],[Registro diligenciado]]=TRUE,_xlfn.IFS(AND(Tabla135[[#This Row],[No. de Control]]=1,Tabla135[[#This Row],[Desplazamiento en la Matriz]]="Impacto"),E1339-(E1339*Tabla135[[#This Row],[Valor del control]]),AND(Tabla135[[#This Row],[No. de Control]]&gt;1,Tabla135[[#This Row],[Desplazamiento en la Matriz]]="Impacto"),AC1338-(AC1338*Tabla135[[#This Row],[Valor del control]]),AND(Tabla135[[#This Row],[No. de Control]]=1,Tabla135[[#This Row],[Desplazamiento en la Matriz]]="Probabilidad"),E1339,AND(Tabla135[[#This Row],[No. de Control]]&gt;1,Tabla135[[#This Row],[Desplazamiento en la Matriz]]="Probabilidad"),AC1338),""),"")</f>
        <v/>
      </c>
      <c r="AD1339" s="310">
        <f>IFERROR(_xlfn.MINIFS(Tabla135[Probabilidad residual],Tabla135[Id Riesgo],Tabla135[[#This Row],[Id Riesgo]]),"")</f>
        <v>0</v>
      </c>
      <c r="AE1339" s="310">
        <f>IFERROR(_xlfn.MINIFS(Tabla135[Impacto residual],Tabla135[Id Riesgo],Tabla135[[#This Row],[Id Riesgo]]),"")</f>
        <v>0</v>
      </c>
      <c r="AF1339" s="310" t="str" cm="1">
        <f t="array" ref="AF13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39" s="310" t="str" cm="1">
        <f t="array" ref="AG13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39" s="213"/>
      <c r="AJ1339" s="801">
        <f>_xlfn.MINIFS(Tabla135[Probabilidad residual],Tabla135[Id Riesgo],Tabla135[[#This Row],[Id Riesgo]])</f>
        <v>0</v>
      </c>
      <c r="AK1339" s="801">
        <f>_xlfn.MINIFS(Tabla135[Impacto residual],Tabla135[Id Riesgo],Tabla135[[#This Row],[Id Riesgo]])</f>
        <v>0</v>
      </c>
      <c r="AL1339" s="801"/>
      <c r="AM1339" s="801"/>
      <c r="AN1339" s="213"/>
      <c r="AO1339" s="213"/>
      <c r="AP1339" s="213"/>
      <c r="AQ1339" s="213"/>
      <c r="AR1339" s="213"/>
      <c r="AS1339" s="213"/>
      <c r="AT1339" s="213"/>
      <c r="AU1339" s="213"/>
      <c r="AV1339" s="213"/>
      <c r="AW1339" s="213"/>
      <c r="AX1339" s="213"/>
      <c r="AY1339" s="213"/>
    </row>
    <row r="1340" spans="1:51" ht="14.6" x14ac:dyDescent="0.4">
      <c r="A1340" s="783" t="str">
        <f>Tabla135[[#This Row],[Id Riesgo]]</f>
        <v>RC133</v>
      </c>
      <c r="B1340" s="784" t="str">
        <f>Tabla135[[#This Row],[Riesgo]]</f>
        <v/>
      </c>
      <c r="C1340" s="776" t="b">
        <f>Tabla135[[#This Row],[Identificado en paso 1 y 2?]]</f>
        <v>0</v>
      </c>
      <c r="D1340" s="801" t="str">
        <f>_xlfn.XLOOKUP(Tabla135[[#This Row],[Id Riesgo]],Tabla13[Id Riesgo],Tabla13[Probabilidad],"",1)</f>
        <v/>
      </c>
      <c r="E1340" s="801" t="str">
        <f>IF(C1340=TRUE,_xlfn.XLOOKUP(Tabla135[[#This Row],[Id Riesgo]],Tabla13[Id Riesgo],Tabla13[Porcentaje Impacto],"",1),"")</f>
        <v/>
      </c>
      <c r="F1340" s="290" t="str">
        <f t="shared" si="132"/>
        <v>RC133</v>
      </c>
      <c r="G1340" s="414" t="b">
        <f>_xlfn.XLOOKUP(F1340,Tabla13[Id Riesgo],Tabla13[Registro diligenciado],FALSE,1)</f>
        <v>0</v>
      </c>
      <c r="H1340" s="290" t="str">
        <f>IF(G1340,_xlfn.XLOOKUP(F1340,Tabla6[Id Riesgo],Tabla6[DESCRIPCIÓN DEL RIESGO],FALSE,1),"")</f>
        <v/>
      </c>
      <c r="I1340" s="327" t="str">
        <f>_xlfn.XLOOKUP(Tabla135[[#This Row],[Id Riesgo]],Tabla13[Id Riesgo],Tabla13[Probabilidad])</f>
        <v/>
      </c>
      <c r="J1340" s="327" t="str">
        <f>_xlfn.XLOOKUP(Tabla135[[#This Row],[Id Riesgo]],Tabla13[Id Riesgo],Tabla13[Porcentaje Impacto],"",1)</f>
        <v/>
      </c>
      <c r="K1340" s="311">
        <v>9</v>
      </c>
      <c r="L1340" s="314"/>
      <c r="M1340" s="314"/>
      <c r="N1340" s="314"/>
      <c r="O1340" s="295"/>
      <c r="P1340" s="314"/>
      <c r="Q1340" s="328" t="str">
        <f>_xlfn.TEXTJOIN(" ",TRUE,Tabla135[[#This Row],[Actividad - Acción ¿Qué?
Inicia con verbo]],Tabla135[[#This Row],[Complemento
(Observaciones o desviaciones)]])</f>
        <v/>
      </c>
      <c r="R1340" s="295"/>
      <c r="S1340" s="327" t="str">
        <f>_xlfn.XLOOKUP(Tabla135[[#This Row],[Tipo de control]],Tabla7[Tipo de control],Tabla7[Peso],"",1)</f>
        <v/>
      </c>
      <c r="T1340" s="290" t="str">
        <f>_xlfn.XLOOKUP(Tabla135[[#This Row],[Tipo de control]],Tabla7[Tipo de control],Tabla7[Afectación matriz],"",1)</f>
        <v/>
      </c>
      <c r="U1340" s="295"/>
      <c r="V1340" s="327" t="str">
        <f>_xlfn.XLOOKUP(Tabla135[[#This Row],[Implementación]],Tabla11[Implementación],Tabla11[Peso],"",1)</f>
        <v/>
      </c>
      <c r="W1340" s="295"/>
      <c r="X1340" s="295"/>
      <c r="Y1340" s="295"/>
      <c r="Z1340" s="295"/>
      <c r="AA1340" s="310" t="str">
        <f>IFERROR(Tabla135[[#This Row],[Peso del control]]+Tabla135[[#This Row],[Peso de la implementación]],"")</f>
        <v/>
      </c>
      <c r="AB1340" s="310" t="str" cm="1">
        <f t="array" ref="AB1340">IFERROR(IF(Tabla135[[#This Row],[Registro diligenciado]]=TRUE,_xlfn.IFS(AND(Tabla135[[#This Row],[No. de Control]]=1,Tabla135[[#This Row],[Desplazamiento en la Matriz]]="Probabilidad"),D1340-(D1340*Tabla135[[#This Row],[Valor del control]]),AND(Tabla135[[#This Row],[No. de Control]]&gt;1,Tabla135[[#This Row],[Desplazamiento en la Matriz]]="Probabilidad"),AB1339-(AB1339*Tabla135[[#This Row],[Valor del control]]),AND(Tabla135[[#This Row],[No. de Control]]=1,Tabla135[[#This Row],[Desplazamiento en la Matriz]]="Impacto"),D1340,AND(Tabla135[[#This Row],[No. de Control]]&gt;1,Tabla135[[#This Row],[Desplazamiento en la Matriz]]="Impacto"),AB1339),""),"")</f>
        <v/>
      </c>
      <c r="AC1340" s="310" t="str" cm="1">
        <f t="array" ref="AC1340">IFERROR(IF(Tabla135[[#This Row],[Registro diligenciado]]=TRUE,_xlfn.IFS(AND(Tabla135[[#This Row],[No. de Control]]=1,Tabla135[[#This Row],[Desplazamiento en la Matriz]]="Impacto"),E1340-(E1340*Tabla135[[#This Row],[Valor del control]]),AND(Tabla135[[#This Row],[No. de Control]]&gt;1,Tabla135[[#This Row],[Desplazamiento en la Matriz]]="Impacto"),AC1339-(AC1339*Tabla135[[#This Row],[Valor del control]]),AND(Tabla135[[#This Row],[No. de Control]]=1,Tabla135[[#This Row],[Desplazamiento en la Matriz]]="Probabilidad"),E1340,AND(Tabla135[[#This Row],[No. de Control]]&gt;1,Tabla135[[#This Row],[Desplazamiento en la Matriz]]="Probabilidad"),AC1339),""),"")</f>
        <v/>
      </c>
      <c r="AD1340" s="310">
        <f>IFERROR(_xlfn.MINIFS(Tabla135[Probabilidad residual],Tabla135[Id Riesgo],Tabla135[[#This Row],[Id Riesgo]]),"")</f>
        <v>0</v>
      </c>
      <c r="AE1340" s="310">
        <f>IFERROR(_xlfn.MINIFS(Tabla135[Impacto residual],Tabla135[Id Riesgo],Tabla135[[#This Row],[Id Riesgo]]),"")</f>
        <v>0</v>
      </c>
      <c r="AF1340" s="310" t="str" cm="1">
        <f t="array" ref="AF13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0" s="310" t="str" cm="1">
        <f t="array" ref="AG13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0" s="213"/>
      <c r="AJ1340" s="801">
        <f>_xlfn.MINIFS(Tabla135[Probabilidad residual],Tabla135[Id Riesgo],Tabla135[[#This Row],[Id Riesgo]])</f>
        <v>0</v>
      </c>
      <c r="AK1340" s="801">
        <f>_xlfn.MINIFS(Tabla135[Impacto residual],Tabla135[Id Riesgo],Tabla135[[#This Row],[Id Riesgo]])</f>
        <v>0</v>
      </c>
      <c r="AL1340" s="801"/>
      <c r="AM1340" s="801"/>
      <c r="AN1340" s="213"/>
      <c r="AO1340" s="213"/>
      <c r="AP1340" s="213"/>
      <c r="AQ1340" s="213"/>
      <c r="AR1340" s="213"/>
      <c r="AS1340" s="213"/>
      <c r="AT1340" s="213"/>
      <c r="AU1340" s="213"/>
      <c r="AV1340" s="213"/>
      <c r="AW1340" s="213"/>
      <c r="AX1340" s="213"/>
      <c r="AY1340" s="213"/>
    </row>
    <row r="1341" spans="1:51" ht="14.6" x14ac:dyDescent="0.4">
      <c r="A1341" s="783" t="str">
        <f>Tabla135[[#This Row],[Id Riesgo]]</f>
        <v>RC133</v>
      </c>
      <c r="B1341" s="784" t="str">
        <f>Tabla135[[#This Row],[Riesgo]]</f>
        <v/>
      </c>
      <c r="C1341" s="776" t="b">
        <f>Tabla135[[#This Row],[Identificado en paso 1 y 2?]]</f>
        <v>0</v>
      </c>
      <c r="D1341" s="801" t="str">
        <f>_xlfn.XLOOKUP(Tabla135[[#This Row],[Id Riesgo]],Tabla13[Id Riesgo],Tabla13[Probabilidad],"",1)</f>
        <v/>
      </c>
      <c r="E1341" s="801" t="str">
        <f>IF(C1341=TRUE,_xlfn.XLOOKUP(Tabla135[[#This Row],[Id Riesgo]],Tabla13[Id Riesgo],Tabla13[Porcentaje Impacto],"",1),"")</f>
        <v/>
      </c>
      <c r="F1341" s="290" t="str">
        <f t="shared" si="132"/>
        <v>RC133</v>
      </c>
      <c r="G1341" s="414" t="b">
        <f>_xlfn.XLOOKUP(F1341,Tabla13[Id Riesgo],Tabla13[Registro diligenciado],FALSE,1)</f>
        <v>0</v>
      </c>
      <c r="H1341" s="290" t="str">
        <f>IF(G1341,_xlfn.XLOOKUP(F1341,Tabla6[Id Riesgo],Tabla6[DESCRIPCIÓN DEL RIESGO],FALSE,1),"")</f>
        <v/>
      </c>
      <c r="I1341" s="327" t="str">
        <f>_xlfn.XLOOKUP(Tabla135[[#This Row],[Id Riesgo]],Tabla13[Id Riesgo],Tabla13[Probabilidad])</f>
        <v/>
      </c>
      <c r="J1341" s="327" t="str">
        <f>_xlfn.XLOOKUP(Tabla135[[#This Row],[Id Riesgo]],Tabla13[Id Riesgo],Tabla13[Porcentaje Impacto],"",1)</f>
        <v/>
      </c>
      <c r="K1341" s="311">
        <v>10</v>
      </c>
      <c r="L1341" s="314"/>
      <c r="M1341" s="314"/>
      <c r="N1341" s="314"/>
      <c r="O1341" s="295"/>
      <c r="P1341" s="314"/>
      <c r="Q1341" s="328" t="str">
        <f>_xlfn.TEXTJOIN(" ",TRUE,Tabla135[[#This Row],[Actividad - Acción ¿Qué?
Inicia con verbo]],Tabla135[[#This Row],[Complemento
(Observaciones o desviaciones)]])</f>
        <v/>
      </c>
      <c r="R1341" s="295"/>
      <c r="S1341" s="327" t="str">
        <f>_xlfn.XLOOKUP(Tabla135[[#This Row],[Tipo de control]],Tabla7[Tipo de control],Tabla7[Peso],"",1)</f>
        <v/>
      </c>
      <c r="T1341" s="290" t="str">
        <f>_xlfn.XLOOKUP(Tabla135[[#This Row],[Tipo de control]],Tabla7[Tipo de control],Tabla7[Afectación matriz],"",1)</f>
        <v/>
      </c>
      <c r="U1341" s="295"/>
      <c r="V1341" s="327" t="str">
        <f>_xlfn.XLOOKUP(Tabla135[[#This Row],[Implementación]],Tabla11[Implementación],Tabla11[Peso],"",1)</f>
        <v/>
      </c>
      <c r="W1341" s="295"/>
      <c r="X1341" s="295"/>
      <c r="Y1341" s="295"/>
      <c r="Z1341" s="295"/>
      <c r="AA1341" s="310" t="str">
        <f>IFERROR(Tabla135[[#This Row],[Peso del control]]+Tabla135[[#This Row],[Peso de la implementación]],"")</f>
        <v/>
      </c>
      <c r="AB1341" s="310" t="str" cm="1">
        <f t="array" ref="AB1341">IFERROR(IF(Tabla135[[#This Row],[Registro diligenciado]]=TRUE,_xlfn.IFS(AND(Tabla135[[#This Row],[No. de Control]]=1,Tabla135[[#This Row],[Desplazamiento en la Matriz]]="Probabilidad"),D1341-(D1341*Tabla135[[#This Row],[Valor del control]]),AND(Tabla135[[#This Row],[No. de Control]]&gt;1,Tabla135[[#This Row],[Desplazamiento en la Matriz]]="Probabilidad"),AB1340-(AB1340*Tabla135[[#This Row],[Valor del control]]),AND(Tabla135[[#This Row],[No. de Control]]=1,Tabla135[[#This Row],[Desplazamiento en la Matriz]]="Impacto"),D1341,AND(Tabla135[[#This Row],[No. de Control]]&gt;1,Tabla135[[#This Row],[Desplazamiento en la Matriz]]="Impacto"),AB1340),""),"")</f>
        <v/>
      </c>
      <c r="AC1341" s="310" t="str" cm="1">
        <f t="array" ref="AC1341">IFERROR(IF(Tabla135[[#This Row],[Registro diligenciado]]=TRUE,_xlfn.IFS(AND(Tabla135[[#This Row],[No. de Control]]=1,Tabla135[[#This Row],[Desplazamiento en la Matriz]]="Impacto"),E1341-(E1341*Tabla135[[#This Row],[Valor del control]]),AND(Tabla135[[#This Row],[No. de Control]]&gt;1,Tabla135[[#This Row],[Desplazamiento en la Matriz]]="Impacto"),AC1340-(AC1340*Tabla135[[#This Row],[Valor del control]]),AND(Tabla135[[#This Row],[No. de Control]]=1,Tabla135[[#This Row],[Desplazamiento en la Matriz]]="Probabilidad"),E1341,AND(Tabla135[[#This Row],[No. de Control]]&gt;1,Tabla135[[#This Row],[Desplazamiento en la Matriz]]="Probabilidad"),AC1340),""),"")</f>
        <v/>
      </c>
      <c r="AD1341" s="310">
        <f>IFERROR(_xlfn.MINIFS(Tabla135[Probabilidad residual],Tabla135[Id Riesgo],Tabla135[[#This Row],[Id Riesgo]]),"")</f>
        <v>0</v>
      </c>
      <c r="AE1341" s="310">
        <f>IFERROR(_xlfn.MINIFS(Tabla135[Impacto residual],Tabla135[Id Riesgo],Tabla135[[#This Row],[Id Riesgo]]),"")</f>
        <v>0</v>
      </c>
      <c r="AF1341" s="310" t="str" cm="1">
        <f t="array" ref="AF13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1" s="310" t="str" cm="1">
        <f t="array" ref="AG13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1" s="213"/>
      <c r="AJ1341" s="801">
        <f>_xlfn.MINIFS(Tabla135[Probabilidad residual],Tabla135[Id Riesgo],Tabla135[[#This Row],[Id Riesgo]])</f>
        <v>0</v>
      </c>
      <c r="AK1341" s="801">
        <f>_xlfn.MINIFS(Tabla135[Impacto residual],Tabla135[Id Riesgo],Tabla135[[#This Row],[Id Riesgo]])</f>
        <v>0</v>
      </c>
      <c r="AL1341" s="801"/>
      <c r="AM1341" s="801"/>
      <c r="AN1341" s="213"/>
      <c r="AO1341" s="213"/>
      <c r="AP1341" s="213"/>
      <c r="AQ1341" s="213"/>
      <c r="AR1341" s="213"/>
      <c r="AS1341" s="213"/>
      <c r="AT1341" s="213"/>
      <c r="AU1341" s="213"/>
      <c r="AV1341" s="213"/>
      <c r="AW1341" s="213"/>
      <c r="AX1341" s="213"/>
      <c r="AY1341" s="213"/>
    </row>
    <row r="1342" spans="1:51" ht="14.6" x14ac:dyDescent="0.4">
      <c r="A1342" s="783" t="str">
        <f>Tabla135[[#This Row],[Id Riesgo]]</f>
        <v>RC134</v>
      </c>
      <c r="B1342" s="784" t="str">
        <f>Tabla135[[#This Row],[Riesgo]]</f>
        <v/>
      </c>
      <c r="C1342" s="776" t="b">
        <f>Tabla135[[#This Row],[Identificado en paso 1 y 2?]]</f>
        <v>0</v>
      </c>
      <c r="D1342" s="801" t="str">
        <f>_xlfn.XLOOKUP(Tabla135[[#This Row],[Id Riesgo]],Tabla13[Id Riesgo],Tabla13[Probabilidad],"",1)</f>
        <v/>
      </c>
      <c r="E1342" s="801" t="str">
        <f>IF(C1342=TRUE,_xlfn.XLOOKUP(Tabla135[[#This Row],[Id Riesgo]],Tabla13[Id Riesgo],Tabla13[Porcentaje Impacto],"",1),"")</f>
        <v/>
      </c>
      <c r="F1342" s="290" t="s">
        <v>725</v>
      </c>
      <c r="G1342" s="414" t="b">
        <f>_xlfn.XLOOKUP(F1342,Tabla13[Id Riesgo],Tabla13[Registro diligenciado],FALSE,1)</f>
        <v>0</v>
      </c>
      <c r="H1342" s="290" t="str">
        <f>IF(G1342,_xlfn.XLOOKUP(F1342,Tabla6[Id Riesgo],Tabla6[DESCRIPCIÓN DEL RIESGO],FALSE,1),"")</f>
        <v/>
      </c>
      <c r="I1342" s="327" t="str">
        <f>_xlfn.XLOOKUP(Tabla135[[#This Row],[Id Riesgo]],Tabla13[Id Riesgo],Tabla13[Probabilidad])</f>
        <v/>
      </c>
      <c r="J1342" s="327" t="str">
        <f>_xlfn.XLOOKUP(Tabla135[[#This Row],[Id Riesgo]],Tabla13[Id Riesgo],Tabla13[Porcentaje Impacto],"",1)</f>
        <v/>
      </c>
      <c r="K1342" s="311">
        <v>1</v>
      </c>
      <c r="L1342" s="314"/>
      <c r="M1342" s="314"/>
      <c r="N1342" s="314"/>
      <c r="O1342" s="295"/>
      <c r="P1342" s="314"/>
      <c r="Q1342" s="328" t="str">
        <f>_xlfn.TEXTJOIN(" ",TRUE,Tabla135[[#This Row],[Actividad - Acción ¿Qué?
Inicia con verbo]],Tabla135[[#This Row],[Complemento
(Observaciones o desviaciones)]])</f>
        <v/>
      </c>
      <c r="R1342" s="295"/>
      <c r="S1342" s="327" t="str">
        <f>_xlfn.XLOOKUP(Tabla135[[#This Row],[Tipo de control]],Tabla7[Tipo de control],Tabla7[Peso],"",1)</f>
        <v/>
      </c>
      <c r="T1342" s="290" t="str">
        <f>_xlfn.XLOOKUP(Tabla135[[#This Row],[Tipo de control]],Tabla7[Tipo de control],Tabla7[Afectación matriz],"",1)</f>
        <v/>
      </c>
      <c r="U1342" s="295"/>
      <c r="V1342" s="327" t="str">
        <f>_xlfn.XLOOKUP(Tabla135[[#This Row],[Implementación]],Tabla11[Implementación],Tabla11[Peso],"",1)</f>
        <v/>
      </c>
      <c r="W1342" s="295"/>
      <c r="X1342" s="295"/>
      <c r="Y1342" s="295"/>
      <c r="Z1342" s="295"/>
      <c r="AA1342" s="310" t="str">
        <f>IFERROR(Tabla135[[#This Row],[Peso del control]]+Tabla135[[#This Row],[Peso de la implementación]],"")</f>
        <v/>
      </c>
      <c r="AB1342" s="310" t="str" cm="1">
        <f t="array" ref="AB1342">IFERROR(IF(Tabla135[[#This Row],[Registro diligenciado]]=TRUE,_xlfn.IFS(AND(Tabla135[[#This Row],[No. de Control]]=1,Tabla135[[#This Row],[Desplazamiento en la Matriz]]="Probabilidad"),D1342-(D1342*Tabla135[[#This Row],[Valor del control]]),AND(Tabla135[[#This Row],[No. de Control]]&gt;1,Tabla135[[#This Row],[Desplazamiento en la Matriz]]="Probabilidad"),AB1341-(AB1341*Tabla135[[#This Row],[Valor del control]]),AND(Tabla135[[#This Row],[No. de Control]]=1,Tabla135[[#This Row],[Desplazamiento en la Matriz]]="Impacto"),D1342,AND(Tabla135[[#This Row],[No. de Control]]&gt;1,Tabla135[[#This Row],[Desplazamiento en la Matriz]]="Impacto"),AB1341),""),"")</f>
        <v/>
      </c>
      <c r="AC1342" s="310" t="str" cm="1">
        <f t="array" ref="AC1342">IFERROR(IF(Tabla135[[#This Row],[Registro diligenciado]]=TRUE,_xlfn.IFS(AND(Tabla135[[#This Row],[No. de Control]]=1,Tabla135[[#This Row],[Desplazamiento en la Matriz]]="Impacto"),E1342-(E1342*Tabla135[[#This Row],[Valor del control]]),AND(Tabla135[[#This Row],[No. de Control]]&gt;1,Tabla135[[#This Row],[Desplazamiento en la Matriz]]="Impacto"),AC1341-(AC1341*Tabla135[[#This Row],[Valor del control]]),AND(Tabla135[[#This Row],[No. de Control]]=1,Tabla135[[#This Row],[Desplazamiento en la Matriz]]="Probabilidad"),E1342,AND(Tabla135[[#This Row],[No. de Control]]&gt;1,Tabla135[[#This Row],[Desplazamiento en la Matriz]]="Probabilidad"),AC1341),""),"")</f>
        <v/>
      </c>
      <c r="AD1342" s="310">
        <f>IFERROR(_xlfn.MINIFS(Tabla135[Probabilidad residual],Tabla135[Id Riesgo],Tabla135[[#This Row],[Id Riesgo]]),"")</f>
        <v>0</v>
      </c>
      <c r="AE1342" s="310">
        <f>IFERROR(_xlfn.MINIFS(Tabla135[Impacto residual],Tabla135[Id Riesgo],Tabla135[[#This Row],[Id Riesgo]]),"")</f>
        <v>0</v>
      </c>
      <c r="AF1342" s="310" t="str" cm="1">
        <f t="array" ref="AF13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2" s="310" t="str" cm="1">
        <f t="array" ref="AG13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2" s="213"/>
      <c r="AJ1342" s="801">
        <f>_xlfn.MINIFS(Tabla135[Probabilidad residual],Tabla135[Id Riesgo],Tabla135[[#This Row],[Id Riesgo]])</f>
        <v>0</v>
      </c>
      <c r="AK1342" s="801">
        <f>_xlfn.MINIFS(Tabla135[Impacto residual],Tabla135[Id Riesgo],Tabla135[[#This Row],[Id Riesgo]])</f>
        <v>0</v>
      </c>
      <c r="AL1342" s="801" t="str" cm="1">
        <f t="array" ref="AL1342">IFERROR(_xlfn.IFS(AND(AJ1342&gt;=CONFIGURACIÓN!$BF$6,AJ1342&lt;=CONFIGURACIÓN!$BG$6),CONFIGURACIÓN!$BE$6,AND(AJ1342&gt;=CONFIGURACIÓN!$BF$7,AJ1342&lt;=CONFIGURACIÓN!$BG$7),CONFIGURACIÓN!$BE$7,AND(AJ1342&gt;=CONFIGURACIÓN!$BF$8,AJ1342&lt;=CONFIGURACIÓN!$BG$8),CONFIGURACIÓN!$BE$8,AND(AJ1342&gt;=CONFIGURACIÓN!$BF$9,AJ1342&lt;=CONFIGURACIÓN!$BG$9),CONFIGURACIÓN!$BE$9,AND(AJ1342&gt;=CONFIGURACIÓN!$BF$10,AJ1342&lt;=CONFIGURACIÓN!$BG$10),CONFIGURACIÓN!$BE$10),"")</f>
        <v/>
      </c>
      <c r="AM1342" s="801" t="str" cm="1">
        <f t="array" ref="AM1342">IFERROR(_xlfn.IFS(AND(AK1342&gt;=CONFIGURACIÓN!$BJ$6,AK1342&lt;=CONFIGURACIÓN!$BK$6),CONFIGURACIÓN!$BI$6,AND(AK1342&gt;=CONFIGURACIÓN!$BJ$7,AK1342&lt;=CONFIGURACIÓN!$BK$7),CONFIGURACIÓN!$BI$7,AND(AK1342&gt;=CONFIGURACIÓN!$BJ$8,AK1342&lt;=CONFIGURACIÓN!$BK$8),CONFIGURACIÓN!$BI$8,AND(AK1342&gt;=CONFIGURACIÓN!$BJ$9,AK1342&lt;=CONFIGURACIÓN!$BK$9),CONFIGURACIÓN!$BI$9,AND(AK1342&gt;=CONFIGURACIÓN!$BJ$10,AK1342&lt;=CONFIGURACIÓN!$BK$10),CONFIGURACIÓN!$BI$10),"")</f>
        <v/>
      </c>
      <c r="AN1342" s="213"/>
      <c r="AO1342" s="213"/>
      <c r="AP1342" s="213"/>
      <c r="AQ1342" s="213"/>
      <c r="AR1342" s="213"/>
      <c r="AS1342" s="213"/>
      <c r="AT1342" s="213"/>
      <c r="AU1342" s="213"/>
      <c r="AV1342" s="213"/>
      <c r="AW1342" s="213"/>
      <c r="AX1342" s="213"/>
      <c r="AY1342" s="213"/>
    </row>
    <row r="1343" spans="1:51" ht="14.6" x14ac:dyDescent="0.4">
      <c r="A1343" s="783" t="str">
        <f>Tabla135[[#This Row],[Id Riesgo]]</f>
        <v>RC134</v>
      </c>
      <c r="B1343" s="784" t="str">
        <f>Tabla135[[#This Row],[Riesgo]]</f>
        <v/>
      </c>
      <c r="C1343" s="776" t="b">
        <f>Tabla135[[#This Row],[Identificado en paso 1 y 2?]]</f>
        <v>0</v>
      </c>
      <c r="D1343" s="801" t="str">
        <f>_xlfn.XLOOKUP(Tabla135[[#This Row],[Id Riesgo]],Tabla13[Id Riesgo],Tabla13[Probabilidad],"",1)</f>
        <v/>
      </c>
      <c r="E1343" s="801" t="str">
        <f>IF(C1343=TRUE,_xlfn.XLOOKUP(Tabla135[[#This Row],[Id Riesgo]],Tabla13[Id Riesgo],Tabla13[Porcentaje Impacto],"",1),"")</f>
        <v/>
      </c>
      <c r="F1343" s="290" t="str">
        <f t="shared" ref="F1343:F1351" si="133">F1342</f>
        <v>RC134</v>
      </c>
      <c r="G1343" s="414" t="b">
        <f>_xlfn.XLOOKUP(F1343,Tabla13[Id Riesgo],Tabla13[Registro diligenciado],FALSE,1)</f>
        <v>0</v>
      </c>
      <c r="H1343" s="290" t="str">
        <f>IF(G1343,_xlfn.XLOOKUP(F1343,Tabla6[Id Riesgo],Tabla6[DESCRIPCIÓN DEL RIESGO],FALSE,1),"")</f>
        <v/>
      </c>
      <c r="I1343" s="327" t="str">
        <f>_xlfn.XLOOKUP(Tabla135[[#This Row],[Id Riesgo]],Tabla13[Id Riesgo],Tabla13[Probabilidad])</f>
        <v/>
      </c>
      <c r="J1343" s="327" t="str">
        <f>_xlfn.XLOOKUP(Tabla135[[#This Row],[Id Riesgo]],Tabla13[Id Riesgo],Tabla13[Porcentaje Impacto],"",1)</f>
        <v/>
      </c>
      <c r="K1343" s="311">
        <v>2</v>
      </c>
      <c r="L1343" s="314"/>
      <c r="M1343" s="314"/>
      <c r="N1343" s="314"/>
      <c r="O1343" s="295"/>
      <c r="P1343" s="314"/>
      <c r="Q1343" s="328" t="str">
        <f>_xlfn.TEXTJOIN(" ",TRUE,Tabla135[[#This Row],[Actividad - Acción ¿Qué?
Inicia con verbo]],Tabla135[[#This Row],[Complemento
(Observaciones o desviaciones)]])</f>
        <v/>
      </c>
      <c r="R1343" s="295"/>
      <c r="S1343" s="327" t="str">
        <f>_xlfn.XLOOKUP(Tabla135[[#This Row],[Tipo de control]],Tabla7[Tipo de control],Tabla7[Peso],"",1)</f>
        <v/>
      </c>
      <c r="T1343" s="290" t="str">
        <f>_xlfn.XLOOKUP(Tabla135[[#This Row],[Tipo de control]],Tabla7[Tipo de control],Tabla7[Afectación matriz],"",1)</f>
        <v/>
      </c>
      <c r="U1343" s="295"/>
      <c r="V1343" s="327" t="str">
        <f>_xlfn.XLOOKUP(Tabla135[[#This Row],[Implementación]],Tabla11[Implementación],Tabla11[Peso],"",1)</f>
        <v/>
      </c>
      <c r="W1343" s="295"/>
      <c r="X1343" s="295"/>
      <c r="Y1343" s="295"/>
      <c r="Z1343" s="295"/>
      <c r="AA1343" s="310" t="str">
        <f>IFERROR(Tabla135[[#This Row],[Peso del control]]+Tabla135[[#This Row],[Peso de la implementación]],"")</f>
        <v/>
      </c>
      <c r="AB1343" s="310" t="str" cm="1">
        <f t="array" ref="AB1343">IFERROR(IF(Tabla135[[#This Row],[Registro diligenciado]]=TRUE,_xlfn.IFS(AND(Tabla135[[#This Row],[No. de Control]]=1,Tabla135[[#This Row],[Desplazamiento en la Matriz]]="Probabilidad"),D1343-(D1343*Tabla135[[#This Row],[Valor del control]]),AND(Tabla135[[#This Row],[No. de Control]]&gt;1,Tabla135[[#This Row],[Desplazamiento en la Matriz]]="Probabilidad"),AB1342-(AB1342*Tabla135[[#This Row],[Valor del control]]),AND(Tabla135[[#This Row],[No. de Control]]=1,Tabla135[[#This Row],[Desplazamiento en la Matriz]]="Impacto"),D1343,AND(Tabla135[[#This Row],[No. de Control]]&gt;1,Tabla135[[#This Row],[Desplazamiento en la Matriz]]="Impacto"),AB1342),""),"")</f>
        <v/>
      </c>
      <c r="AC1343" s="310" t="str" cm="1">
        <f t="array" ref="AC1343">IFERROR(IF(Tabla135[[#This Row],[Registro diligenciado]]=TRUE,_xlfn.IFS(AND(Tabla135[[#This Row],[No. de Control]]=1,Tabla135[[#This Row],[Desplazamiento en la Matriz]]="Impacto"),E1343-(E1343*Tabla135[[#This Row],[Valor del control]]),AND(Tabla135[[#This Row],[No. de Control]]&gt;1,Tabla135[[#This Row],[Desplazamiento en la Matriz]]="Impacto"),AC1342-(AC1342*Tabla135[[#This Row],[Valor del control]]),AND(Tabla135[[#This Row],[No. de Control]]=1,Tabla135[[#This Row],[Desplazamiento en la Matriz]]="Probabilidad"),E1343,AND(Tabla135[[#This Row],[No. de Control]]&gt;1,Tabla135[[#This Row],[Desplazamiento en la Matriz]]="Probabilidad"),AC1342),""),"")</f>
        <v/>
      </c>
      <c r="AD1343" s="310">
        <f>IFERROR(_xlfn.MINIFS(Tabla135[Probabilidad residual],Tabla135[Id Riesgo],Tabla135[[#This Row],[Id Riesgo]]),"")</f>
        <v>0</v>
      </c>
      <c r="AE1343" s="310">
        <f>IFERROR(_xlfn.MINIFS(Tabla135[Impacto residual],Tabla135[Id Riesgo],Tabla135[[#This Row],[Id Riesgo]]),"")</f>
        <v>0</v>
      </c>
      <c r="AF1343" s="310" t="str" cm="1">
        <f t="array" ref="AF13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3" s="310" t="str" cm="1">
        <f t="array" ref="AG13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3" s="213"/>
      <c r="AJ1343" s="801">
        <f>_xlfn.MINIFS(Tabla135[Probabilidad residual],Tabla135[Id Riesgo],Tabla135[[#This Row],[Id Riesgo]])</f>
        <v>0</v>
      </c>
      <c r="AK1343" s="801">
        <f>_xlfn.MINIFS(Tabla135[Impacto residual],Tabla135[Id Riesgo],Tabla135[[#This Row],[Id Riesgo]])</f>
        <v>0</v>
      </c>
      <c r="AL1343" s="801"/>
      <c r="AM1343" s="801"/>
      <c r="AN1343" s="213"/>
      <c r="AO1343" s="213"/>
      <c r="AP1343" s="213"/>
      <c r="AQ1343" s="213"/>
      <c r="AR1343" s="213"/>
      <c r="AS1343" s="213"/>
      <c r="AT1343" s="213"/>
      <c r="AU1343" s="213"/>
      <c r="AV1343" s="213"/>
      <c r="AW1343" s="213"/>
      <c r="AX1343" s="213"/>
      <c r="AY1343" s="213"/>
    </row>
    <row r="1344" spans="1:51" ht="14.6" x14ac:dyDescent="0.4">
      <c r="A1344" s="783" t="str">
        <f>Tabla135[[#This Row],[Id Riesgo]]</f>
        <v>RC134</v>
      </c>
      <c r="B1344" s="784" t="str">
        <f>Tabla135[[#This Row],[Riesgo]]</f>
        <v/>
      </c>
      <c r="C1344" s="776" t="b">
        <f>Tabla135[[#This Row],[Identificado en paso 1 y 2?]]</f>
        <v>0</v>
      </c>
      <c r="D1344" s="801" t="str">
        <f>_xlfn.XLOOKUP(Tabla135[[#This Row],[Id Riesgo]],Tabla13[Id Riesgo],Tabla13[Probabilidad],"",1)</f>
        <v/>
      </c>
      <c r="E1344" s="801" t="str">
        <f>IF(C1344=TRUE,_xlfn.XLOOKUP(Tabla135[[#This Row],[Id Riesgo]],Tabla13[Id Riesgo],Tabla13[Porcentaje Impacto],"",1),"")</f>
        <v/>
      </c>
      <c r="F1344" s="290" t="str">
        <f t="shared" si="133"/>
        <v>RC134</v>
      </c>
      <c r="G1344" s="414" t="b">
        <f>_xlfn.XLOOKUP(F1344,Tabla13[Id Riesgo],Tabla13[Registro diligenciado],FALSE,1)</f>
        <v>0</v>
      </c>
      <c r="H1344" s="290" t="str">
        <f>IF(G1344,_xlfn.XLOOKUP(F1344,Tabla6[Id Riesgo],Tabla6[DESCRIPCIÓN DEL RIESGO],FALSE,1),"")</f>
        <v/>
      </c>
      <c r="I1344" s="327" t="str">
        <f>_xlfn.XLOOKUP(Tabla135[[#This Row],[Id Riesgo]],Tabla13[Id Riesgo],Tabla13[Probabilidad])</f>
        <v/>
      </c>
      <c r="J1344" s="327" t="str">
        <f>_xlfn.XLOOKUP(Tabla135[[#This Row],[Id Riesgo]],Tabla13[Id Riesgo],Tabla13[Porcentaje Impacto],"",1)</f>
        <v/>
      </c>
      <c r="K1344" s="311">
        <v>3</v>
      </c>
      <c r="L1344" s="314"/>
      <c r="M1344" s="314"/>
      <c r="N1344" s="314"/>
      <c r="O1344" s="295"/>
      <c r="P1344" s="314"/>
      <c r="Q1344" s="328" t="str">
        <f>_xlfn.TEXTJOIN(" ",TRUE,Tabla135[[#This Row],[Actividad - Acción ¿Qué?
Inicia con verbo]],Tabla135[[#This Row],[Complemento
(Observaciones o desviaciones)]])</f>
        <v/>
      </c>
      <c r="R1344" s="295"/>
      <c r="S1344" s="327" t="str">
        <f>_xlfn.XLOOKUP(Tabla135[[#This Row],[Tipo de control]],Tabla7[Tipo de control],Tabla7[Peso],"",1)</f>
        <v/>
      </c>
      <c r="T1344" s="290" t="str">
        <f>_xlfn.XLOOKUP(Tabla135[[#This Row],[Tipo de control]],Tabla7[Tipo de control],Tabla7[Afectación matriz],"",1)</f>
        <v/>
      </c>
      <c r="U1344" s="295"/>
      <c r="V1344" s="327" t="str">
        <f>_xlfn.XLOOKUP(Tabla135[[#This Row],[Implementación]],Tabla11[Implementación],Tabla11[Peso],"",1)</f>
        <v/>
      </c>
      <c r="W1344" s="295"/>
      <c r="X1344" s="295"/>
      <c r="Y1344" s="295"/>
      <c r="Z1344" s="295"/>
      <c r="AA1344" s="310" t="str">
        <f>IFERROR(Tabla135[[#This Row],[Peso del control]]+Tabla135[[#This Row],[Peso de la implementación]],"")</f>
        <v/>
      </c>
      <c r="AB1344" s="310" t="str" cm="1">
        <f t="array" ref="AB1344">IFERROR(IF(Tabla135[[#This Row],[Registro diligenciado]]=TRUE,_xlfn.IFS(AND(Tabla135[[#This Row],[No. de Control]]=1,Tabla135[[#This Row],[Desplazamiento en la Matriz]]="Probabilidad"),D1344-(D1344*Tabla135[[#This Row],[Valor del control]]),AND(Tabla135[[#This Row],[No. de Control]]&gt;1,Tabla135[[#This Row],[Desplazamiento en la Matriz]]="Probabilidad"),AB1343-(AB1343*Tabla135[[#This Row],[Valor del control]]),AND(Tabla135[[#This Row],[No. de Control]]=1,Tabla135[[#This Row],[Desplazamiento en la Matriz]]="Impacto"),D1344,AND(Tabla135[[#This Row],[No. de Control]]&gt;1,Tabla135[[#This Row],[Desplazamiento en la Matriz]]="Impacto"),AB1343),""),"")</f>
        <v/>
      </c>
      <c r="AC1344" s="310" t="str" cm="1">
        <f t="array" ref="AC1344">IFERROR(IF(Tabla135[[#This Row],[Registro diligenciado]]=TRUE,_xlfn.IFS(AND(Tabla135[[#This Row],[No. de Control]]=1,Tabla135[[#This Row],[Desplazamiento en la Matriz]]="Impacto"),E1344-(E1344*Tabla135[[#This Row],[Valor del control]]),AND(Tabla135[[#This Row],[No. de Control]]&gt;1,Tabla135[[#This Row],[Desplazamiento en la Matriz]]="Impacto"),AC1343-(AC1343*Tabla135[[#This Row],[Valor del control]]),AND(Tabla135[[#This Row],[No. de Control]]=1,Tabla135[[#This Row],[Desplazamiento en la Matriz]]="Probabilidad"),E1344,AND(Tabla135[[#This Row],[No. de Control]]&gt;1,Tabla135[[#This Row],[Desplazamiento en la Matriz]]="Probabilidad"),AC1343),""),"")</f>
        <v/>
      </c>
      <c r="AD1344" s="310">
        <f>IFERROR(_xlfn.MINIFS(Tabla135[Probabilidad residual],Tabla135[Id Riesgo],Tabla135[[#This Row],[Id Riesgo]]),"")</f>
        <v>0</v>
      </c>
      <c r="AE1344" s="310">
        <f>IFERROR(_xlfn.MINIFS(Tabla135[Impacto residual],Tabla135[Id Riesgo],Tabla135[[#This Row],[Id Riesgo]]),"")</f>
        <v>0</v>
      </c>
      <c r="AF1344" s="310" t="str" cm="1">
        <f t="array" ref="AF13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4" s="310" t="str" cm="1">
        <f t="array" ref="AG13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4" s="213"/>
      <c r="AJ1344" s="801">
        <f>_xlfn.MINIFS(Tabla135[Probabilidad residual],Tabla135[Id Riesgo],Tabla135[[#This Row],[Id Riesgo]])</f>
        <v>0</v>
      </c>
      <c r="AK1344" s="801">
        <f>_xlfn.MINIFS(Tabla135[Impacto residual],Tabla135[Id Riesgo],Tabla135[[#This Row],[Id Riesgo]])</f>
        <v>0</v>
      </c>
      <c r="AL1344" s="801"/>
      <c r="AM1344" s="801"/>
      <c r="AN1344" s="213"/>
      <c r="AO1344" s="213"/>
      <c r="AP1344" s="213"/>
      <c r="AQ1344" s="213"/>
      <c r="AR1344" s="213"/>
      <c r="AS1344" s="213"/>
      <c r="AT1344" s="213"/>
      <c r="AU1344" s="213"/>
      <c r="AV1344" s="213"/>
      <c r="AW1344" s="213"/>
      <c r="AX1344" s="213"/>
      <c r="AY1344" s="213"/>
    </row>
    <row r="1345" spans="1:51" ht="14.6" x14ac:dyDescent="0.4">
      <c r="A1345" s="783" t="str">
        <f>Tabla135[[#This Row],[Id Riesgo]]</f>
        <v>RC134</v>
      </c>
      <c r="B1345" s="784" t="str">
        <f>Tabla135[[#This Row],[Riesgo]]</f>
        <v/>
      </c>
      <c r="C1345" s="776" t="b">
        <f>Tabla135[[#This Row],[Identificado en paso 1 y 2?]]</f>
        <v>0</v>
      </c>
      <c r="D1345" s="801" t="str">
        <f>_xlfn.XLOOKUP(Tabla135[[#This Row],[Id Riesgo]],Tabla13[Id Riesgo],Tabla13[Probabilidad],"",1)</f>
        <v/>
      </c>
      <c r="E1345" s="801" t="str">
        <f>IF(C1345=TRUE,_xlfn.XLOOKUP(Tabla135[[#This Row],[Id Riesgo]],Tabla13[Id Riesgo],Tabla13[Porcentaje Impacto],"",1),"")</f>
        <v/>
      </c>
      <c r="F1345" s="290" t="str">
        <f t="shared" si="133"/>
        <v>RC134</v>
      </c>
      <c r="G1345" s="414" t="b">
        <f>_xlfn.XLOOKUP(F1345,Tabla13[Id Riesgo],Tabla13[Registro diligenciado],FALSE,1)</f>
        <v>0</v>
      </c>
      <c r="H1345" s="290" t="str">
        <f>IF(G1345,_xlfn.XLOOKUP(F1345,Tabla6[Id Riesgo],Tabla6[DESCRIPCIÓN DEL RIESGO],FALSE,1),"")</f>
        <v/>
      </c>
      <c r="I1345" s="327" t="str">
        <f>_xlfn.XLOOKUP(Tabla135[[#This Row],[Id Riesgo]],Tabla13[Id Riesgo],Tabla13[Probabilidad])</f>
        <v/>
      </c>
      <c r="J1345" s="327" t="str">
        <f>_xlfn.XLOOKUP(Tabla135[[#This Row],[Id Riesgo]],Tabla13[Id Riesgo],Tabla13[Porcentaje Impacto],"",1)</f>
        <v/>
      </c>
      <c r="K1345" s="311">
        <v>4</v>
      </c>
      <c r="L1345" s="314"/>
      <c r="M1345" s="314"/>
      <c r="N1345" s="314"/>
      <c r="O1345" s="295"/>
      <c r="P1345" s="314"/>
      <c r="Q1345" s="328" t="str">
        <f>_xlfn.TEXTJOIN(" ",TRUE,Tabla135[[#This Row],[Actividad - Acción ¿Qué?
Inicia con verbo]],Tabla135[[#This Row],[Complemento
(Observaciones o desviaciones)]])</f>
        <v/>
      </c>
      <c r="R1345" s="295"/>
      <c r="S1345" s="327" t="str">
        <f>_xlfn.XLOOKUP(Tabla135[[#This Row],[Tipo de control]],Tabla7[Tipo de control],Tabla7[Peso],"",1)</f>
        <v/>
      </c>
      <c r="T1345" s="290" t="str">
        <f>_xlfn.XLOOKUP(Tabla135[[#This Row],[Tipo de control]],Tabla7[Tipo de control],Tabla7[Afectación matriz],"",1)</f>
        <v/>
      </c>
      <c r="U1345" s="295"/>
      <c r="V1345" s="327" t="str">
        <f>_xlfn.XLOOKUP(Tabla135[[#This Row],[Implementación]],Tabla11[Implementación],Tabla11[Peso],"",1)</f>
        <v/>
      </c>
      <c r="W1345" s="295"/>
      <c r="X1345" s="295"/>
      <c r="Y1345" s="295"/>
      <c r="Z1345" s="295"/>
      <c r="AA1345" s="310" t="str">
        <f>IFERROR(Tabla135[[#This Row],[Peso del control]]+Tabla135[[#This Row],[Peso de la implementación]],"")</f>
        <v/>
      </c>
      <c r="AB1345" s="310" t="str" cm="1">
        <f t="array" ref="AB1345">IFERROR(IF(Tabla135[[#This Row],[Registro diligenciado]]=TRUE,_xlfn.IFS(AND(Tabla135[[#This Row],[No. de Control]]=1,Tabla135[[#This Row],[Desplazamiento en la Matriz]]="Probabilidad"),D1345-(D1345*Tabla135[[#This Row],[Valor del control]]),AND(Tabla135[[#This Row],[No. de Control]]&gt;1,Tabla135[[#This Row],[Desplazamiento en la Matriz]]="Probabilidad"),AB1344-(AB1344*Tabla135[[#This Row],[Valor del control]]),AND(Tabla135[[#This Row],[No. de Control]]=1,Tabla135[[#This Row],[Desplazamiento en la Matriz]]="Impacto"),D1345,AND(Tabla135[[#This Row],[No. de Control]]&gt;1,Tabla135[[#This Row],[Desplazamiento en la Matriz]]="Impacto"),AB1344),""),"")</f>
        <v/>
      </c>
      <c r="AC1345" s="310" t="str" cm="1">
        <f t="array" ref="AC1345">IFERROR(IF(Tabla135[[#This Row],[Registro diligenciado]]=TRUE,_xlfn.IFS(AND(Tabla135[[#This Row],[No. de Control]]=1,Tabla135[[#This Row],[Desplazamiento en la Matriz]]="Impacto"),E1345-(E1345*Tabla135[[#This Row],[Valor del control]]),AND(Tabla135[[#This Row],[No. de Control]]&gt;1,Tabla135[[#This Row],[Desplazamiento en la Matriz]]="Impacto"),AC1344-(AC1344*Tabla135[[#This Row],[Valor del control]]),AND(Tabla135[[#This Row],[No. de Control]]=1,Tabla135[[#This Row],[Desplazamiento en la Matriz]]="Probabilidad"),E1345,AND(Tabla135[[#This Row],[No. de Control]]&gt;1,Tabla135[[#This Row],[Desplazamiento en la Matriz]]="Probabilidad"),AC1344),""),"")</f>
        <v/>
      </c>
      <c r="AD1345" s="310">
        <f>IFERROR(_xlfn.MINIFS(Tabla135[Probabilidad residual],Tabla135[Id Riesgo],Tabla135[[#This Row],[Id Riesgo]]),"")</f>
        <v>0</v>
      </c>
      <c r="AE1345" s="310">
        <f>IFERROR(_xlfn.MINIFS(Tabla135[Impacto residual],Tabla135[Id Riesgo],Tabla135[[#This Row],[Id Riesgo]]),"")</f>
        <v>0</v>
      </c>
      <c r="AF1345" s="310" t="str" cm="1">
        <f t="array" ref="AF13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5" s="310" t="str" cm="1">
        <f t="array" ref="AG13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5" s="213"/>
      <c r="AJ1345" s="801">
        <f>_xlfn.MINIFS(Tabla135[Probabilidad residual],Tabla135[Id Riesgo],Tabla135[[#This Row],[Id Riesgo]])</f>
        <v>0</v>
      </c>
      <c r="AK1345" s="801">
        <f>_xlfn.MINIFS(Tabla135[Impacto residual],Tabla135[Id Riesgo],Tabla135[[#This Row],[Id Riesgo]])</f>
        <v>0</v>
      </c>
      <c r="AL1345" s="801"/>
      <c r="AM1345" s="801"/>
      <c r="AN1345" s="213"/>
      <c r="AO1345" s="213"/>
      <c r="AP1345" s="213"/>
      <c r="AQ1345" s="213"/>
      <c r="AR1345" s="213"/>
      <c r="AS1345" s="213"/>
      <c r="AT1345" s="213"/>
      <c r="AU1345" s="213"/>
      <c r="AV1345" s="213"/>
      <c r="AW1345" s="213"/>
      <c r="AX1345" s="213"/>
      <c r="AY1345" s="213"/>
    </row>
    <row r="1346" spans="1:51" ht="14.6" x14ac:dyDescent="0.4">
      <c r="A1346" s="783" t="str">
        <f>Tabla135[[#This Row],[Id Riesgo]]</f>
        <v>RC134</v>
      </c>
      <c r="B1346" s="784" t="str">
        <f>Tabla135[[#This Row],[Riesgo]]</f>
        <v/>
      </c>
      <c r="C1346" s="776" t="b">
        <f>Tabla135[[#This Row],[Identificado en paso 1 y 2?]]</f>
        <v>0</v>
      </c>
      <c r="D1346" s="801" t="str">
        <f>_xlfn.XLOOKUP(Tabla135[[#This Row],[Id Riesgo]],Tabla13[Id Riesgo],Tabla13[Probabilidad],"",1)</f>
        <v/>
      </c>
      <c r="E1346" s="801" t="str">
        <f>IF(C1346=TRUE,_xlfn.XLOOKUP(Tabla135[[#This Row],[Id Riesgo]],Tabla13[Id Riesgo],Tabla13[Porcentaje Impacto],"",1),"")</f>
        <v/>
      </c>
      <c r="F1346" s="290" t="str">
        <f t="shared" si="133"/>
        <v>RC134</v>
      </c>
      <c r="G1346" s="414" t="b">
        <f>_xlfn.XLOOKUP(F1346,Tabla13[Id Riesgo],Tabla13[Registro diligenciado],FALSE,1)</f>
        <v>0</v>
      </c>
      <c r="H1346" s="290" t="str">
        <f>IF(G1346,_xlfn.XLOOKUP(F1346,Tabla6[Id Riesgo],Tabla6[DESCRIPCIÓN DEL RIESGO],FALSE,1),"")</f>
        <v/>
      </c>
      <c r="I1346" s="327" t="str">
        <f>_xlfn.XLOOKUP(Tabla135[[#This Row],[Id Riesgo]],Tabla13[Id Riesgo],Tabla13[Probabilidad])</f>
        <v/>
      </c>
      <c r="J1346" s="327" t="str">
        <f>_xlfn.XLOOKUP(Tabla135[[#This Row],[Id Riesgo]],Tabla13[Id Riesgo],Tabla13[Porcentaje Impacto],"",1)</f>
        <v/>
      </c>
      <c r="K1346" s="311">
        <v>5</v>
      </c>
      <c r="L1346" s="314"/>
      <c r="M1346" s="314"/>
      <c r="N1346" s="314"/>
      <c r="O1346" s="295"/>
      <c r="P1346" s="314"/>
      <c r="Q1346" s="328" t="str">
        <f>_xlfn.TEXTJOIN(" ",TRUE,Tabla135[[#This Row],[Actividad - Acción ¿Qué?
Inicia con verbo]],Tabla135[[#This Row],[Complemento
(Observaciones o desviaciones)]])</f>
        <v/>
      </c>
      <c r="R1346" s="295"/>
      <c r="S1346" s="327" t="str">
        <f>_xlfn.XLOOKUP(Tabla135[[#This Row],[Tipo de control]],Tabla7[Tipo de control],Tabla7[Peso],"",1)</f>
        <v/>
      </c>
      <c r="T1346" s="290" t="str">
        <f>_xlfn.XLOOKUP(Tabla135[[#This Row],[Tipo de control]],Tabla7[Tipo de control],Tabla7[Afectación matriz],"",1)</f>
        <v/>
      </c>
      <c r="U1346" s="295"/>
      <c r="V1346" s="327" t="str">
        <f>_xlfn.XLOOKUP(Tabla135[[#This Row],[Implementación]],Tabla11[Implementación],Tabla11[Peso],"",1)</f>
        <v/>
      </c>
      <c r="W1346" s="295"/>
      <c r="X1346" s="295"/>
      <c r="Y1346" s="295"/>
      <c r="Z1346" s="295"/>
      <c r="AA1346" s="310" t="str">
        <f>IFERROR(Tabla135[[#This Row],[Peso del control]]+Tabla135[[#This Row],[Peso de la implementación]],"")</f>
        <v/>
      </c>
      <c r="AB1346" s="310" t="str" cm="1">
        <f t="array" ref="AB1346">IFERROR(IF(Tabla135[[#This Row],[Registro diligenciado]]=TRUE,_xlfn.IFS(AND(Tabla135[[#This Row],[No. de Control]]=1,Tabla135[[#This Row],[Desplazamiento en la Matriz]]="Probabilidad"),D1346-(D1346*Tabla135[[#This Row],[Valor del control]]),AND(Tabla135[[#This Row],[No. de Control]]&gt;1,Tabla135[[#This Row],[Desplazamiento en la Matriz]]="Probabilidad"),AB1345-(AB1345*Tabla135[[#This Row],[Valor del control]]),AND(Tabla135[[#This Row],[No. de Control]]=1,Tabla135[[#This Row],[Desplazamiento en la Matriz]]="Impacto"),D1346,AND(Tabla135[[#This Row],[No. de Control]]&gt;1,Tabla135[[#This Row],[Desplazamiento en la Matriz]]="Impacto"),AB1345),""),"")</f>
        <v/>
      </c>
      <c r="AC1346" s="310" t="str" cm="1">
        <f t="array" ref="AC1346">IFERROR(IF(Tabla135[[#This Row],[Registro diligenciado]]=TRUE,_xlfn.IFS(AND(Tabla135[[#This Row],[No. de Control]]=1,Tabla135[[#This Row],[Desplazamiento en la Matriz]]="Impacto"),E1346-(E1346*Tabla135[[#This Row],[Valor del control]]),AND(Tabla135[[#This Row],[No. de Control]]&gt;1,Tabla135[[#This Row],[Desplazamiento en la Matriz]]="Impacto"),AC1345-(AC1345*Tabla135[[#This Row],[Valor del control]]),AND(Tabla135[[#This Row],[No. de Control]]=1,Tabla135[[#This Row],[Desplazamiento en la Matriz]]="Probabilidad"),E1346,AND(Tabla135[[#This Row],[No. de Control]]&gt;1,Tabla135[[#This Row],[Desplazamiento en la Matriz]]="Probabilidad"),AC1345),""),"")</f>
        <v/>
      </c>
      <c r="AD1346" s="310">
        <f>IFERROR(_xlfn.MINIFS(Tabla135[Probabilidad residual],Tabla135[Id Riesgo],Tabla135[[#This Row],[Id Riesgo]]),"")</f>
        <v>0</v>
      </c>
      <c r="AE1346" s="310">
        <f>IFERROR(_xlfn.MINIFS(Tabla135[Impacto residual],Tabla135[Id Riesgo],Tabla135[[#This Row],[Id Riesgo]]),"")</f>
        <v>0</v>
      </c>
      <c r="AF1346" s="310" t="str" cm="1">
        <f t="array" ref="AF13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6" s="310" t="str" cm="1">
        <f t="array" ref="AG13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6" s="213"/>
      <c r="AJ1346" s="801">
        <f>_xlfn.MINIFS(Tabla135[Probabilidad residual],Tabla135[Id Riesgo],Tabla135[[#This Row],[Id Riesgo]])</f>
        <v>0</v>
      </c>
      <c r="AK1346" s="801">
        <f>_xlfn.MINIFS(Tabla135[Impacto residual],Tabla135[Id Riesgo],Tabla135[[#This Row],[Id Riesgo]])</f>
        <v>0</v>
      </c>
      <c r="AL1346" s="801"/>
      <c r="AM1346" s="801"/>
      <c r="AN1346" s="213"/>
      <c r="AO1346" s="213"/>
      <c r="AP1346" s="213"/>
      <c r="AQ1346" s="213"/>
      <c r="AR1346" s="213"/>
      <c r="AS1346" s="213"/>
      <c r="AT1346" s="213"/>
      <c r="AU1346" s="213"/>
      <c r="AV1346" s="213"/>
      <c r="AW1346" s="213"/>
      <c r="AX1346" s="213"/>
      <c r="AY1346" s="213"/>
    </row>
    <row r="1347" spans="1:51" ht="14.6" x14ac:dyDescent="0.4">
      <c r="A1347" s="783" t="str">
        <f>Tabla135[[#This Row],[Id Riesgo]]</f>
        <v>RC134</v>
      </c>
      <c r="B1347" s="784" t="str">
        <f>Tabla135[[#This Row],[Riesgo]]</f>
        <v/>
      </c>
      <c r="C1347" s="776" t="b">
        <f>Tabla135[[#This Row],[Identificado en paso 1 y 2?]]</f>
        <v>0</v>
      </c>
      <c r="D1347" s="801" t="str">
        <f>_xlfn.XLOOKUP(Tabla135[[#This Row],[Id Riesgo]],Tabla13[Id Riesgo],Tabla13[Probabilidad],"",1)</f>
        <v/>
      </c>
      <c r="E1347" s="801" t="str">
        <f>IF(C1347=TRUE,_xlfn.XLOOKUP(Tabla135[[#This Row],[Id Riesgo]],Tabla13[Id Riesgo],Tabla13[Porcentaje Impacto],"",1),"")</f>
        <v/>
      </c>
      <c r="F1347" s="290" t="str">
        <f t="shared" si="133"/>
        <v>RC134</v>
      </c>
      <c r="G1347" s="414" t="b">
        <f>_xlfn.XLOOKUP(F1347,Tabla13[Id Riesgo],Tabla13[Registro diligenciado],FALSE,1)</f>
        <v>0</v>
      </c>
      <c r="H1347" s="290" t="str">
        <f>IF(G1347,_xlfn.XLOOKUP(F1347,Tabla6[Id Riesgo],Tabla6[DESCRIPCIÓN DEL RIESGO],FALSE,1),"")</f>
        <v/>
      </c>
      <c r="I1347" s="327" t="str">
        <f>_xlfn.XLOOKUP(Tabla135[[#This Row],[Id Riesgo]],Tabla13[Id Riesgo],Tabla13[Probabilidad])</f>
        <v/>
      </c>
      <c r="J1347" s="327" t="str">
        <f>_xlfn.XLOOKUP(Tabla135[[#This Row],[Id Riesgo]],Tabla13[Id Riesgo],Tabla13[Porcentaje Impacto],"",1)</f>
        <v/>
      </c>
      <c r="K1347" s="311">
        <v>6</v>
      </c>
      <c r="L1347" s="314"/>
      <c r="M1347" s="314"/>
      <c r="N1347" s="314"/>
      <c r="O1347" s="295"/>
      <c r="P1347" s="314"/>
      <c r="Q1347" s="328" t="str">
        <f>_xlfn.TEXTJOIN(" ",TRUE,Tabla135[[#This Row],[Actividad - Acción ¿Qué?
Inicia con verbo]],Tabla135[[#This Row],[Complemento
(Observaciones o desviaciones)]])</f>
        <v/>
      </c>
      <c r="R1347" s="295"/>
      <c r="S1347" s="327" t="str">
        <f>_xlfn.XLOOKUP(Tabla135[[#This Row],[Tipo de control]],Tabla7[Tipo de control],Tabla7[Peso],"",1)</f>
        <v/>
      </c>
      <c r="T1347" s="290" t="str">
        <f>_xlfn.XLOOKUP(Tabla135[[#This Row],[Tipo de control]],Tabla7[Tipo de control],Tabla7[Afectación matriz],"",1)</f>
        <v/>
      </c>
      <c r="U1347" s="295"/>
      <c r="V1347" s="327" t="str">
        <f>_xlfn.XLOOKUP(Tabla135[[#This Row],[Implementación]],Tabla11[Implementación],Tabla11[Peso],"",1)</f>
        <v/>
      </c>
      <c r="W1347" s="295"/>
      <c r="X1347" s="295"/>
      <c r="Y1347" s="295"/>
      <c r="Z1347" s="295"/>
      <c r="AA1347" s="310" t="str">
        <f>IFERROR(Tabla135[[#This Row],[Peso del control]]+Tabla135[[#This Row],[Peso de la implementación]],"")</f>
        <v/>
      </c>
      <c r="AB1347" s="310" t="str" cm="1">
        <f t="array" ref="AB1347">IFERROR(IF(Tabla135[[#This Row],[Registro diligenciado]]=TRUE,_xlfn.IFS(AND(Tabla135[[#This Row],[No. de Control]]=1,Tabla135[[#This Row],[Desplazamiento en la Matriz]]="Probabilidad"),D1347-(D1347*Tabla135[[#This Row],[Valor del control]]),AND(Tabla135[[#This Row],[No. de Control]]&gt;1,Tabla135[[#This Row],[Desplazamiento en la Matriz]]="Probabilidad"),AB1346-(AB1346*Tabla135[[#This Row],[Valor del control]]),AND(Tabla135[[#This Row],[No. de Control]]=1,Tabla135[[#This Row],[Desplazamiento en la Matriz]]="Impacto"),D1347,AND(Tabla135[[#This Row],[No. de Control]]&gt;1,Tabla135[[#This Row],[Desplazamiento en la Matriz]]="Impacto"),AB1346),""),"")</f>
        <v/>
      </c>
      <c r="AC1347" s="310" t="str" cm="1">
        <f t="array" ref="AC1347">IFERROR(IF(Tabla135[[#This Row],[Registro diligenciado]]=TRUE,_xlfn.IFS(AND(Tabla135[[#This Row],[No. de Control]]=1,Tabla135[[#This Row],[Desplazamiento en la Matriz]]="Impacto"),E1347-(E1347*Tabla135[[#This Row],[Valor del control]]),AND(Tabla135[[#This Row],[No. de Control]]&gt;1,Tabla135[[#This Row],[Desplazamiento en la Matriz]]="Impacto"),AC1346-(AC1346*Tabla135[[#This Row],[Valor del control]]),AND(Tabla135[[#This Row],[No. de Control]]=1,Tabla135[[#This Row],[Desplazamiento en la Matriz]]="Probabilidad"),E1347,AND(Tabla135[[#This Row],[No. de Control]]&gt;1,Tabla135[[#This Row],[Desplazamiento en la Matriz]]="Probabilidad"),AC1346),""),"")</f>
        <v/>
      </c>
      <c r="AD1347" s="310">
        <f>IFERROR(_xlfn.MINIFS(Tabla135[Probabilidad residual],Tabla135[Id Riesgo],Tabla135[[#This Row],[Id Riesgo]]),"")</f>
        <v>0</v>
      </c>
      <c r="AE1347" s="310">
        <f>IFERROR(_xlfn.MINIFS(Tabla135[Impacto residual],Tabla135[Id Riesgo],Tabla135[[#This Row],[Id Riesgo]]),"")</f>
        <v>0</v>
      </c>
      <c r="AF1347" s="310" t="str" cm="1">
        <f t="array" ref="AF13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7" s="310" t="str" cm="1">
        <f t="array" ref="AG13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7" s="213"/>
      <c r="AJ1347" s="801">
        <f>_xlfn.MINIFS(Tabla135[Probabilidad residual],Tabla135[Id Riesgo],Tabla135[[#This Row],[Id Riesgo]])</f>
        <v>0</v>
      </c>
      <c r="AK1347" s="801">
        <f>_xlfn.MINIFS(Tabla135[Impacto residual],Tabla135[Id Riesgo],Tabla135[[#This Row],[Id Riesgo]])</f>
        <v>0</v>
      </c>
      <c r="AL1347" s="801"/>
      <c r="AM1347" s="801"/>
      <c r="AN1347" s="213"/>
      <c r="AO1347" s="213"/>
      <c r="AP1347" s="213"/>
      <c r="AQ1347" s="213"/>
      <c r="AR1347" s="213"/>
      <c r="AS1347" s="213"/>
      <c r="AT1347" s="213"/>
      <c r="AU1347" s="213"/>
      <c r="AV1347" s="213"/>
      <c r="AW1347" s="213"/>
      <c r="AX1347" s="213"/>
      <c r="AY1347" s="213"/>
    </row>
    <row r="1348" spans="1:51" ht="14.6" x14ac:dyDescent="0.4">
      <c r="A1348" s="783" t="str">
        <f>Tabla135[[#This Row],[Id Riesgo]]</f>
        <v>RC134</v>
      </c>
      <c r="B1348" s="784" t="str">
        <f>Tabla135[[#This Row],[Riesgo]]</f>
        <v/>
      </c>
      <c r="C1348" s="776" t="b">
        <f>Tabla135[[#This Row],[Identificado en paso 1 y 2?]]</f>
        <v>0</v>
      </c>
      <c r="D1348" s="801" t="str">
        <f>_xlfn.XLOOKUP(Tabla135[[#This Row],[Id Riesgo]],Tabla13[Id Riesgo],Tabla13[Probabilidad],"",1)</f>
        <v/>
      </c>
      <c r="E1348" s="801" t="str">
        <f>IF(C1348=TRUE,_xlfn.XLOOKUP(Tabla135[[#This Row],[Id Riesgo]],Tabla13[Id Riesgo],Tabla13[Porcentaje Impacto],"",1),"")</f>
        <v/>
      </c>
      <c r="F1348" s="290" t="str">
        <f t="shared" si="133"/>
        <v>RC134</v>
      </c>
      <c r="G1348" s="414" t="b">
        <f>_xlfn.XLOOKUP(F1348,Tabla13[Id Riesgo],Tabla13[Registro diligenciado],FALSE,1)</f>
        <v>0</v>
      </c>
      <c r="H1348" s="290" t="str">
        <f>IF(G1348,_xlfn.XLOOKUP(F1348,Tabla6[Id Riesgo],Tabla6[DESCRIPCIÓN DEL RIESGO],FALSE,1),"")</f>
        <v/>
      </c>
      <c r="I1348" s="327" t="str">
        <f>_xlfn.XLOOKUP(Tabla135[[#This Row],[Id Riesgo]],Tabla13[Id Riesgo],Tabla13[Probabilidad])</f>
        <v/>
      </c>
      <c r="J1348" s="327" t="str">
        <f>_xlfn.XLOOKUP(Tabla135[[#This Row],[Id Riesgo]],Tabla13[Id Riesgo],Tabla13[Porcentaje Impacto],"",1)</f>
        <v/>
      </c>
      <c r="K1348" s="311">
        <v>7</v>
      </c>
      <c r="L1348" s="314"/>
      <c r="M1348" s="314"/>
      <c r="N1348" s="314"/>
      <c r="O1348" s="295"/>
      <c r="P1348" s="314"/>
      <c r="Q1348" s="328" t="str">
        <f>_xlfn.TEXTJOIN(" ",TRUE,Tabla135[[#This Row],[Actividad - Acción ¿Qué?
Inicia con verbo]],Tabla135[[#This Row],[Complemento
(Observaciones o desviaciones)]])</f>
        <v/>
      </c>
      <c r="R1348" s="295"/>
      <c r="S1348" s="327" t="str">
        <f>_xlfn.XLOOKUP(Tabla135[[#This Row],[Tipo de control]],Tabla7[Tipo de control],Tabla7[Peso],"",1)</f>
        <v/>
      </c>
      <c r="T1348" s="290" t="str">
        <f>_xlfn.XLOOKUP(Tabla135[[#This Row],[Tipo de control]],Tabla7[Tipo de control],Tabla7[Afectación matriz],"",1)</f>
        <v/>
      </c>
      <c r="U1348" s="295"/>
      <c r="V1348" s="327" t="str">
        <f>_xlfn.XLOOKUP(Tabla135[[#This Row],[Implementación]],Tabla11[Implementación],Tabla11[Peso],"",1)</f>
        <v/>
      </c>
      <c r="W1348" s="295"/>
      <c r="X1348" s="295"/>
      <c r="Y1348" s="295"/>
      <c r="Z1348" s="295"/>
      <c r="AA1348" s="310" t="str">
        <f>IFERROR(Tabla135[[#This Row],[Peso del control]]+Tabla135[[#This Row],[Peso de la implementación]],"")</f>
        <v/>
      </c>
      <c r="AB1348" s="310" t="str" cm="1">
        <f t="array" ref="AB1348">IFERROR(IF(Tabla135[[#This Row],[Registro diligenciado]]=TRUE,_xlfn.IFS(AND(Tabla135[[#This Row],[No. de Control]]=1,Tabla135[[#This Row],[Desplazamiento en la Matriz]]="Probabilidad"),D1348-(D1348*Tabla135[[#This Row],[Valor del control]]),AND(Tabla135[[#This Row],[No. de Control]]&gt;1,Tabla135[[#This Row],[Desplazamiento en la Matriz]]="Probabilidad"),AB1347-(AB1347*Tabla135[[#This Row],[Valor del control]]),AND(Tabla135[[#This Row],[No. de Control]]=1,Tabla135[[#This Row],[Desplazamiento en la Matriz]]="Impacto"),D1348,AND(Tabla135[[#This Row],[No. de Control]]&gt;1,Tabla135[[#This Row],[Desplazamiento en la Matriz]]="Impacto"),AB1347),""),"")</f>
        <v/>
      </c>
      <c r="AC1348" s="310" t="str" cm="1">
        <f t="array" ref="AC1348">IFERROR(IF(Tabla135[[#This Row],[Registro diligenciado]]=TRUE,_xlfn.IFS(AND(Tabla135[[#This Row],[No. de Control]]=1,Tabla135[[#This Row],[Desplazamiento en la Matriz]]="Impacto"),E1348-(E1348*Tabla135[[#This Row],[Valor del control]]),AND(Tabla135[[#This Row],[No. de Control]]&gt;1,Tabla135[[#This Row],[Desplazamiento en la Matriz]]="Impacto"),AC1347-(AC1347*Tabla135[[#This Row],[Valor del control]]),AND(Tabla135[[#This Row],[No. de Control]]=1,Tabla135[[#This Row],[Desplazamiento en la Matriz]]="Probabilidad"),E1348,AND(Tabla135[[#This Row],[No. de Control]]&gt;1,Tabla135[[#This Row],[Desplazamiento en la Matriz]]="Probabilidad"),AC1347),""),"")</f>
        <v/>
      </c>
      <c r="AD1348" s="310">
        <f>IFERROR(_xlfn.MINIFS(Tabla135[Probabilidad residual],Tabla135[Id Riesgo],Tabla135[[#This Row],[Id Riesgo]]),"")</f>
        <v>0</v>
      </c>
      <c r="AE1348" s="310">
        <f>IFERROR(_xlfn.MINIFS(Tabla135[Impacto residual],Tabla135[Id Riesgo],Tabla135[[#This Row],[Id Riesgo]]),"")</f>
        <v>0</v>
      </c>
      <c r="AF1348" s="310" t="str" cm="1">
        <f t="array" ref="AF13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8" s="310" t="str" cm="1">
        <f t="array" ref="AG13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8" s="213"/>
      <c r="AJ1348" s="801">
        <f>_xlfn.MINIFS(Tabla135[Probabilidad residual],Tabla135[Id Riesgo],Tabla135[[#This Row],[Id Riesgo]])</f>
        <v>0</v>
      </c>
      <c r="AK1348" s="801">
        <f>_xlfn.MINIFS(Tabla135[Impacto residual],Tabla135[Id Riesgo],Tabla135[[#This Row],[Id Riesgo]])</f>
        <v>0</v>
      </c>
      <c r="AL1348" s="801"/>
      <c r="AM1348" s="801"/>
      <c r="AN1348" s="213"/>
      <c r="AO1348" s="213"/>
      <c r="AP1348" s="213"/>
      <c r="AQ1348" s="213"/>
      <c r="AR1348" s="213"/>
      <c r="AS1348" s="213"/>
      <c r="AT1348" s="213"/>
      <c r="AU1348" s="213"/>
      <c r="AV1348" s="213"/>
      <c r="AW1348" s="213"/>
      <c r="AX1348" s="213"/>
      <c r="AY1348" s="213"/>
    </row>
    <row r="1349" spans="1:51" ht="14.6" x14ac:dyDescent="0.4">
      <c r="A1349" s="783" t="str">
        <f>Tabla135[[#This Row],[Id Riesgo]]</f>
        <v>RC134</v>
      </c>
      <c r="B1349" s="784" t="str">
        <f>Tabla135[[#This Row],[Riesgo]]</f>
        <v/>
      </c>
      <c r="C1349" s="776" t="b">
        <f>Tabla135[[#This Row],[Identificado en paso 1 y 2?]]</f>
        <v>0</v>
      </c>
      <c r="D1349" s="801" t="str">
        <f>_xlfn.XLOOKUP(Tabla135[[#This Row],[Id Riesgo]],Tabla13[Id Riesgo],Tabla13[Probabilidad],"",1)</f>
        <v/>
      </c>
      <c r="E1349" s="801" t="str">
        <f>IF(C1349=TRUE,_xlfn.XLOOKUP(Tabla135[[#This Row],[Id Riesgo]],Tabla13[Id Riesgo],Tabla13[Porcentaje Impacto],"",1),"")</f>
        <v/>
      </c>
      <c r="F1349" s="290" t="str">
        <f t="shared" si="133"/>
        <v>RC134</v>
      </c>
      <c r="G1349" s="414" t="b">
        <f>_xlfn.XLOOKUP(F1349,Tabla13[Id Riesgo],Tabla13[Registro diligenciado],FALSE,1)</f>
        <v>0</v>
      </c>
      <c r="H1349" s="290" t="str">
        <f>IF(G1349,_xlfn.XLOOKUP(F1349,Tabla6[Id Riesgo],Tabla6[DESCRIPCIÓN DEL RIESGO],FALSE,1),"")</f>
        <v/>
      </c>
      <c r="I1349" s="327" t="str">
        <f>_xlfn.XLOOKUP(Tabla135[[#This Row],[Id Riesgo]],Tabla13[Id Riesgo],Tabla13[Probabilidad])</f>
        <v/>
      </c>
      <c r="J1349" s="327" t="str">
        <f>_xlfn.XLOOKUP(Tabla135[[#This Row],[Id Riesgo]],Tabla13[Id Riesgo],Tabla13[Porcentaje Impacto],"",1)</f>
        <v/>
      </c>
      <c r="K1349" s="311">
        <v>8</v>
      </c>
      <c r="L1349" s="314"/>
      <c r="M1349" s="314"/>
      <c r="N1349" s="314"/>
      <c r="O1349" s="295"/>
      <c r="P1349" s="314"/>
      <c r="Q1349" s="328" t="str">
        <f>_xlfn.TEXTJOIN(" ",TRUE,Tabla135[[#This Row],[Actividad - Acción ¿Qué?
Inicia con verbo]],Tabla135[[#This Row],[Complemento
(Observaciones o desviaciones)]])</f>
        <v/>
      </c>
      <c r="R1349" s="295"/>
      <c r="S1349" s="327" t="str">
        <f>_xlfn.XLOOKUP(Tabla135[[#This Row],[Tipo de control]],Tabla7[Tipo de control],Tabla7[Peso],"",1)</f>
        <v/>
      </c>
      <c r="T1349" s="290" t="str">
        <f>_xlfn.XLOOKUP(Tabla135[[#This Row],[Tipo de control]],Tabla7[Tipo de control],Tabla7[Afectación matriz],"",1)</f>
        <v/>
      </c>
      <c r="U1349" s="295"/>
      <c r="V1349" s="327" t="str">
        <f>_xlfn.XLOOKUP(Tabla135[[#This Row],[Implementación]],Tabla11[Implementación],Tabla11[Peso],"",1)</f>
        <v/>
      </c>
      <c r="W1349" s="295"/>
      <c r="X1349" s="295"/>
      <c r="Y1349" s="295"/>
      <c r="Z1349" s="295"/>
      <c r="AA1349" s="310" t="str">
        <f>IFERROR(Tabla135[[#This Row],[Peso del control]]+Tabla135[[#This Row],[Peso de la implementación]],"")</f>
        <v/>
      </c>
      <c r="AB1349" s="310" t="str" cm="1">
        <f t="array" ref="AB1349">IFERROR(IF(Tabla135[[#This Row],[Registro diligenciado]]=TRUE,_xlfn.IFS(AND(Tabla135[[#This Row],[No. de Control]]=1,Tabla135[[#This Row],[Desplazamiento en la Matriz]]="Probabilidad"),D1349-(D1349*Tabla135[[#This Row],[Valor del control]]),AND(Tabla135[[#This Row],[No. de Control]]&gt;1,Tabla135[[#This Row],[Desplazamiento en la Matriz]]="Probabilidad"),AB1348-(AB1348*Tabla135[[#This Row],[Valor del control]]),AND(Tabla135[[#This Row],[No. de Control]]=1,Tabla135[[#This Row],[Desplazamiento en la Matriz]]="Impacto"),D1349,AND(Tabla135[[#This Row],[No. de Control]]&gt;1,Tabla135[[#This Row],[Desplazamiento en la Matriz]]="Impacto"),AB1348),""),"")</f>
        <v/>
      </c>
      <c r="AC1349" s="310" t="str" cm="1">
        <f t="array" ref="AC1349">IFERROR(IF(Tabla135[[#This Row],[Registro diligenciado]]=TRUE,_xlfn.IFS(AND(Tabla135[[#This Row],[No. de Control]]=1,Tabla135[[#This Row],[Desplazamiento en la Matriz]]="Impacto"),E1349-(E1349*Tabla135[[#This Row],[Valor del control]]),AND(Tabla135[[#This Row],[No. de Control]]&gt;1,Tabla135[[#This Row],[Desplazamiento en la Matriz]]="Impacto"),AC1348-(AC1348*Tabla135[[#This Row],[Valor del control]]),AND(Tabla135[[#This Row],[No. de Control]]=1,Tabla135[[#This Row],[Desplazamiento en la Matriz]]="Probabilidad"),E1349,AND(Tabla135[[#This Row],[No. de Control]]&gt;1,Tabla135[[#This Row],[Desplazamiento en la Matriz]]="Probabilidad"),AC1348),""),"")</f>
        <v/>
      </c>
      <c r="AD1349" s="310">
        <f>IFERROR(_xlfn.MINIFS(Tabla135[Probabilidad residual],Tabla135[Id Riesgo],Tabla135[[#This Row],[Id Riesgo]]),"")</f>
        <v>0</v>
      </c>
      <c r="AE1349" s="310">
        <f>IFERROR(_xlfn.MINIFS(Tabla135[Impacto residual],Tabla135[Id Riesgo],Tabla135[[#This Row],[Id Riesgo]]),"")</f>
        <v>0</v>
      </c>
      <c r="AF1349" s="310" t="str" cm="1">
        <f t="array" ref="AF13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49" s="310" t="str" cm="1">
        <f t="array" ref="AG13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49" s="213"/>
      <c r="AJ1349" s="801">
        <f>_xlfn.MINIFS(Tabla135[Probabilidad residual],Tabla135[Id Riesgo],Tabla135[[#This Row],[Id Riesgo]])</f>
        <v>0</v>
      </c>
      <c r="AK1349" s="801">
        <f>_xlfn.MINIFS(Tabla135[Impacto residual],Tabla135[Id Riesgo],Tabla135[[#This Row],[Id Riesgo]])</f>
        <v>0</v>
      </c>
      <c r="AL1349" s="801"/>
      <c r="AM1349" s="801"/>
      <c r="AN1349" s="213"/>
      <c r="AO1349" s="213"/>
      <c r="AP1349" s="213"/>
      <c r="AQ1349" s="213"/>
      <c r="AR1349" s="213"/>
      <c r="AS1349" s="213"/>
      <c r="AT1349" s="213"/>
      <c r="AU1349" s="213"/>
      <c r="AV1349" s="213"/>
      <c r="AW1349" s="213"/>
      <c r="AX1349" s="213"/>
      <c r="AY1349" s="213"/>
    </row>
    <row r="1350" spans="1:51" ht="14.6" x14ac:dyDescent="0.4">
      <c r="A1350" s="783" t="str">
        <f>Tabla135[[#This Row],[Id Riesgo]]</f>
        <v>RC134</v>
      </c>
      <c r="B1350" s="784" t="str">
        <f>Tabla135[[#This Row],[Riesgo]]</f>
        <v/>
      </c>
      <c r="C1350" s="776" t="b">
        <f>Tabla135[[#This Row],[Identificado en paso 1 y 2?]]</f>
        <v>0</v>
      </c>
      <c r="D1350" s="801" t="str">
        <f>_xlfn.XLOOKUP(Tabla135[[#This Row],[Id Riesgo]],Tabla13[Id Riesgo],Tabla13[Probabilidad],"",1)</f>
        <v/>
      </c>
      <c r="E1350" s="801" t="str">
        <f>IF(C1350=TRUE,_xlfn.XLOOKUP(Tabla135[[#This Row],[Id Riesgo]],Tabla13[Id Riesgo],Tabla13[Porcentaje Impacto],"",1),"")</f>
        <v/>
      </c>
      <c r="F1350" s="290" t="str">
        <f t="shared" si="133"/>
        <v>RC134</v>
      </c>
      <c r="G1350" s="414" t="b">
        <f>_xlfn.XLOOKUP(F1350,Tabla13[Id Riesgo],Tabla13[Registro diligenciado],FALSE,1)</f>
        <v>0</v>
      </c>
      <c r="H1350" s="290" t="str">
        <f>IF(G1350,_xlfn.XLOOKUP(F1350,Tabla6[Id Riesgo],Tabla6[DESCRIPCIÓN DEL RIESGO],FALSE,1),"")</f>
        <v/>
      </c>
      <c r="I1350" s="327" t="str">
        <f>_xlfn.XLOOKUP(Tabla135[[#This Row],[Id Riesgo]],Tabla13[Id Riesgo],Tabla13[Probabilidad])</f>
        <v/>
      </c>
      <c r="J1350" s="327" t="str">
        <f>_xlfn.XLOOKUP(Tabla135[[#This Row],[Id Riesgo]],Tabla13[Id Riesgo],Tabla13[Porcentaje Impacto],"",1)</f>
        <v/>
      </c>
      <c r="K1350" s="311">
        <v>9</v>
      </c>
      <c r="L1350" s="314"/>
      <c r="M1350" s="314"/>
      <c r="N1350" s="314"/>
      <c r="O1350" s="295"/>
      <c r="P1350" s="314"/>
      <c r="Q1350" s="328" t="str">
        <f>_xlfn.TEXTJOIN(" ",TRUE,Tabla135[[#This Row],[Actividad - Acción ¿Qué?
Inicia con verbo]],Tabla135[[#This Row],[Complemento
(Observaciones o desviaciones)]])</f>
        <v/>
      </c>
      <c r="R1350" s="295"/>
      <c r="S1350" s="327" t="str">
        <f>_xlfn.XLOOKUP(Tabla135[[#This Row],[Tipo de control]],Tabla7[Tipo de control],Tabla7[Peso],"",1)</f>
        <v/>
      </c>
      <c r="T1350" s="290" t="str">
        <f>_xlfn.XLOOKUP(Tabla135[[#This Row],[Tipo de control]],Tabla7[Tipo de control],Tabla7[Afectación matriz],"",1)</f>
        <v/>
      </c>
      <c r="U1350" s="295"/>
      <c r="V1350" s="327" t="str">
        <f>_xlfn.XLOOKUP(Tabla135[[#This Row],[Implementación]],Tabla11[Implementación],Tabla11[Peso],"",1)</f>
        <v/>
      </c>
      <c r="W1350" s="295"/>
      <c r="X1350" s="295"/>
      <c r="Y1350" s="295"/>
      <c r="Z1350" s="295"/>
      <c r="AA1350" s="310" t="str">
        <f>IFERROR(Tabla135[[#This Row],[Peso del control]]+Tabla135[[#This Row],[Peso de la implementación]],"")</f>
        <v/>
      </c>
      <c r="AB1350" s="310" t="str" cm="1">
        <f t="array" ref="AB1350">IFERROR(IF(Tabla135[[#This Row],[Registro diligenciado]]=TRUE,_xlfn.IFS(AND(Tabla135[[#This Row],[No. de Control]]=1,Tabla135[[#This Row],[Desplazamiento en la Matriz]]="Probabilidad"),D1350-(D1350*Tabla135[[#This Row],[Valor del control]]),AND(Tabla135[[#This Row],[No. de Control]]&gt;1,Tabla135[[#This Row],[Desplazamiento en la Matriz]]="Probabilidad"),AB1349-(AB1349*Tabla135[[#This Row],[Valor del control]]),AND(Tabla135[[#This Row],[No. de Control]]=1,Tabla135[[#This Row],[Desplazamiento en la Matriz]]="Impacto"),D1350,AND(Tabla135[[#This Row],[No. de Control]]&gt;1,Tabla135[[#This Row],[Desplazamiento en la Matriz]]="Impacto"),AB1349),""),"")</f>
        <v/>
      </c>
      <c r="AC1350" s="310" t="str" cm="1">
        <f t="array" ref="AC1350">IFERROR(IF(Tabla135[[#This Row],[Registro diligenciado]]=TRUE,_xlfn.IFS(AND(Tabla135[[#This Row],[No. de Control]]=1,Tabla135[[#This Row],[Desplazamiento en la Matriz]]="Impacto"),E1350-(E1350*Tabla135[[#This Row],[Valor del control]]),AND(Tabla135[[#This Row],[No. de Control]]&gt;1,Tabla135[[#This Row],[Desplazamiento en la Matriz]]="Impacto"),AC1349-(AC1349*Tabla135[[#This Row],[Valor del control]]),AND(Tabla135[[#This Row],[No. de Control]]=1,Tabla135[[#This Row],[Desplazamiento en la Matriz]]="Probabilidad"),E1350,AND(Tabla135[[#This Row],[No. de Control]]&gt;1,Tabla135[[#This Row],[Desplazamiento en la Matriz]]="Probabilidad"),AC1349),""),"")</f>
        <v/>
      </c>
      <c r="AD1350" s="310">
        <f>IFERROR(_xlfn.MINIFS(Tabla135[Probabilidad residual],Tabla135[Id Riesgo],Tabla135[[#This Row],[Id Riesgo]]),"")</f>
        <v>0</v>
      </c>
      <c r="AE1350" s="310">
        <f>IFERROR(_xlfn.MINIFS(Tabla135[Impacto residual],Tabla135[Id Riesgo],Tabla135[[#This Row],[Id Riesgo]]),"")</f>
        <v>0</v>
      </c>
      <c r="AF1350" s="310" t="str" cm="1">
        <f t="array" ref="AF13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0" s="310" t="str" cm="1">
        <f t="array" ref="AG13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0" s="213"/>
      <c r="AJ1350" s="801">
        <f>_xlfn.MINIFS(Tabla135[Probabilidad residual],Tabla135[Id Riesgo],Tabla135[[#This Row],[Id Riesgo]])</f>
        <v>0</v>
      </c>
      <c r="AK1350" s="801">
        <f>_xlfn.MINIFS(Tabla135[Impacto residual],Tabla135[Id Riesgo],Tabla135[[#This Row],[Id Riesgo]])</f>
        <v>0</v>
      </c>
      <c r="AL1350" s="801"/>
      <c r="AM1350" s="801"/>
      <c r="AN1350" s="213"/>
      <c r="AO1350" s="213"/>
      <c r="AP1350" s="213"/>
      <c r="AQ1350" s="213"/>
      <c r="AR1350" s="213"/>
      <c r="AS1350" s="213"/>
      <c r="AT1350" s="213"/>
      <c r="AU1350" s="213"/>
      <c r="AV1350" s="213"/>
      <c r="AW1350" s="213"/>
      <c r="AX1350" s="213"/>
      <c r="AY1350" s="213"/>
    </row>
    <row r="1351" spans="1:51" ht="14.6" x14ac:dyDescent="0.4">
      <c r="A1351" s="783" t="str">
        <f>Tabla135[[#This Row],[Id Riesgo]]</f>
        <v>RC134</v>
      </c>
      <c r="B1351" s="784" t="str">
        <f>Tabla135[[#This Row],[Riesgo]]</f>
        <v/>
      </c>
      <c r="C1351" s="776" t="b">
        <f>Tabla135[[#This Row],[Identificado en paso 1 y 2?]]</f>
        <v>0</v>
      </c>
      <c r="D1351" s="801" t="str">
        <f>_xlfn.XLOOKUP(Tabla135[[#This Row],[Id Riesgo]],Tabla13[Id Riesgo],Tabla13[Probabilidad],"",1)</f>
        <v/>
      </c>
      <c r="E1351" s="801" t="str">
        <f>IF(C1351=TRUE,_xlfn.XLOOKUP(Tabla135[[#This Row],[Id Riesgo]],Tabla13[Id Riesgo],Tabla13[Porcentaje Impacto],"",1),"")</f>
        <v/>
      </c>
      <c r="F1351" s="290" t="str">
        <f t="shared" si="133"/>
        <v>RC134</v>
      </c>
      <c r="G1351" s="414" t="b">
        <f>_xlfn.XLOOKUP(F1351,Tabla13[Id Riesgo],Tabla13[Registro diligenciado],FALSE,1)</f>
        <v>0</v>
      </c>
      <c r="H1351" s="290" t="str">
        <f>IF(G1351,_xlfn.XLOOKUP(F1351,Tabla6[Id Riesgo],Tabla6[DESCRIPCIÓN DEL RIESGO],FALSE,1),"")</f>
        <v/>
      </c>
      <c r="I1351" s="327" t="str">
        <f>_xlfn.XLOOKUP(Tabla135[[#This Row],[Id Riesgo]],Tabla13[Id Riesgo],Tabla13[Probabilidad])</f>
        <v/>
      </c>
      <c r="J1351" s="327" t="str">
        <f>_xlfn.XLOOKUP(Tabla135[[#This Row],[Id Riesgo]],Tabla13[Id Riesgo],Tabla13[Porcentaje Impacto],"",1)</f>
        <v/>
      </c>
      <c r="K1351" s="311">
        <v>10</v>
      </c>
      <c r="L1351" s="314"/>
      <c r="M1351" s="314"/>
      <c r="N1351" s="314"/>
      <c r="O1351" s="295"/>
      <c r="P1351" s="314"/>
      <c r="Q1351" s="328" t="str">
        <f>_xlfn.TEXTJOIN(" ",TRUE,Tabla135[[#This Row],[Actividad - Acción ¿Qué?
Inicia con verbo]],Tabla135[[#This Row],[Complemento
(Observaciones o desviaciones)]])</f>
        <v/>
      </c>
      <c r="R1351" s="295"/>
      <c r="S1351" s="327" t="str">
        <f>_xlfn.XLOOKUP(Tabla135[[#This Row],[Tipo de control]],Tabla7[Tipo de control],Tabla7[Peso],"",1)</f>
        <v/>
      </c>
      <c r="T1351" s="290" t="str">
        <f>_xlfn.XLOOKUP(Tabla135[[#This Row],[Tipo de control]],Tabla7[Tipo de control],Tabla7[Afectación matriz],"",1)</f>
        <v/>
      </c>
      <c r="U1351" s="295"/>
      <c r="V1351" s="327" t="str">
        <f>_xlfn.XLOOKUP(Tabla135[[#This Row],[Implementación]],Tabla11[Implementación],Tabla11[Peso],"",1)</f>
        <v/>
      </c>
      <c r="W1351" s="295"/>
      <c r="X1351" s="295"/>
      <c r="Y1351" s="295"/>
      <c r="Z1351" s="295"/>
      <c r="AA1351" s="310" t="str">
        <f>IFERROR(Tabla135[[#This Row],[Peso del control]]+Tabla135[[#This Row],[Peso de la implementación]],"")</f>
        <v/>
      </c>
      <c r="AB1351" s="310" t="str" cm="1">
        <f t="array" ref="AB1351">IFERROR(IF(Tabla135[[#This Row],[Registro diligenciado]]=TRUE,_xlfn.IFS(AND(Tabla135[[#This Row],[No. de Control]]=1,Tabla135[[#This Row],[Desplazamiento en la Matriz]]="Probabilidad"),D1351-(D1351*Tabla135[[#This Row],[Valor del control]]),AND(Tabla135[[#This Row],[No. de Control]]&gt;1,Tabla135[[#This Row],[Desplazamiento en la Matriz]]="Probabilidad"),AB1350-(AB1350*Tabla135[[#This Row],[Valor del control]]),AND(Tabla135[[#This Row],[No. de Control]]=1,Tabla135[[#This Row],[Desplazamiento en la Matriz]]="Impacto"),D1351,AND(Tabla135[[#This Row],[No. de Control]]&gt;1,Tabla135[[#This Row],[Desplazamiento en la Matriz]]="Impacto"),AB1350),""),"")</f>
        <v/>
      </c>
      <c r="AC1351" s="310" t="str" cm="1">
        <f t="array" ref="AC1351">IFERROR(IF(Tabla135[[#This Row],[Registro diligenciado]]=TRUE,_xlfn.IFS(AND(Tabla135[[#This Row],[No. de Control]]=1,Tabla135[[#This Row],[Desplazamiento en la Matriz]]="Impacto"),E1351-(E1351*Tabla135[[#This Row],[Valor del control]]),AND(Tabla135[[#This Row],[No. de Control]]&gt;1,Tabla135[[#This Row],[Desplazamiento en la Matriz]]="Impacto"),AC1350-(AC1350*Tabla135[[#This Row],[Valor del control]]),AND(Tabla135[[#This Row],[No. de Control]]=1,Tabla135[[#This Row],[Desplazamiento en la Matriz]]="Probabilidad"),E1351,AND(Tabla135[[#This Row],[No. de Control]]&gt;1,Tabla135[[#This Row],[Desplazamiento en la Matriz]]="Probabilidad"),AC1350),""),"")</f>
        <v/>
      </c>
      <c r="AD1351" s="310">
        <f>IFERROR(_xlfn.MINIFS(Tabla135[Probabilidad residual],Tabla135[Id Riesgo],Tabla135[[#This Row],[Id Riesgo]]),"")</f>
        <v>0</v>
      </c>
      <c r="AE1351" s="310">
        <f>IFERROR(_xlfn.MINIFS(Tabla135[Impacto residual],Tabla135[Id Riesgo],Tabla135[[#This Row],[Id Riesgo]]),"")</f>
        <v>0</v>
      </c>
      <c r="AF1351" s="310" t="str" cm="1">
        <f t="array" ref="AF13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1" s="310" t="str" cm="1">
        <f t="array" ref="AG13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1" s="213"/>
      <c r="AJ1351" s="801">
        <f>_xlfn.MINIFS(Tabla135[Probabilidad residual],Tabla135[Id Riesgo],Tabla135[[#This Row],[Id Riesgo]])</f>
        <v>0</v>
      </c>
      <c r="AK1351" s="801">
        <f>_xlfn.MINIFS(Tabla135[Impacto residual],Tabla135[Id Riesgo],Tabla135[[#This Row],[Id Riesgo]])</f>
        <v>0</v>
      </c>
      <c r="AL1351" s="801"/>
      <c r="AM1351" s="801"/>
      <c r="AN1351" s="213"/>
      <c r="AO1351" s="213"/>
      <c r="AP1351" s="213"/>
      <c r="AQ1351" s="213"/>
      <c r="AR1351" s="213"/>
      <c r="AS1351" s="213"/>
      <c r="AT1351" s="213"/>
      <c r="AU1351" s="213"/>
      <c r="AV1351" s="213"/>
      <c r="AW1351" s="213"/>
      <c r="AX1351" s="213"/>
      <c r="AY1351" s="213"/>
    </row>
    <row r="1352" spans="1:51" ht="14.6" x14ac:dyDescent="0.4">
      <c r="A1352" s="783" t="str">
        <f>Tabla135[[#This Row],[Id Riesgo]]</f>
        <v>RC135</v>
      </c>
      <c r="B1352" s="784" t="str">
        <f>Tabla135[[#This Row],[Riesgo]]</f>
        <v/>
      </c>
      <c r="C1352" s="776" t="b">
        <f>Tabla135[[#This Row],[Identificado en paso 1 y 2?]]</f>
        <v>0</v>
      </c>
      <c r="D1352" s="801" t="str">
        <f>_xlfn.XLOOKUP(Tabla135[[#This Row],[Id Riesgo]],Tabla13[Id Riesgo],Tabla13[Probabilidad],"",1)</f>
        <v/>
      </c>
      <c r="E1352" s="801" t="str">
        <f>IF(C1352=TRUE,_xlfn.XLOOKUP(Tabla135[[#This Row],[Id Riesgo]],Tabla13[Id Riesgo],Tabla13[Porcentaje Impacto],"",1),"")</f>
        <v/>
      </c>
      <c r="F1352" s="290" t="s">
        <v>726</v>
      </c>
      <c r="G1352" s="414" t="b">
        <f>_xlfn.XLOOKUP(F1352,Tabla13[Id Riesgo],Tabla13[Registro diligenciado],FALSE,1)</f>
        <v>0</v>
      </c>
      <c r="H1352" s="290" t="str">
        <f>IF(G1352,_xlfn.XLOOKUP(F1352,Tabla6[Id Riesgo],Tabla6[DESCRIPCIÓN DEL RIESGO],FALSE,1),"")</f>
        <v/>
      </c>
      <c r="I1352" s="327" t="str">
        <f>_xlfn.XLOOKUP(Tabla135[[#This Row],[Id Riesgo]],Tabla13[Id Riesgo],Tabla13[Probabilidad])</f>
        <v/>
      </c>
      <c r="J1352" s="327" t="str">
        <f>_xlfn.XLOOKUP(Tabla135[[#This Row],[Id Riesgo]],Tabla13[Id Riesgo],Tabla13[Porcentaje Impacto],"",1)</f>
        <v/>
      </c>
      <c r="K1352" s="311">
        <v>1</v>
      </c>
      <c r="L1352" s="314"/>
      <c r="M1352" s="314"/>
      <c r="N1352" s="314"/>
      <c r="O1352" s="295"/>
      <c r="P1352" s="314"/>
      <c r="Q1352" s="328" t="str">
        <f>_xlfn.TEXTJOIN(" ",TRUE,Tabla135[[#This Row],[Actividad - Acción ¿Qué?
Inicia con verbo]],Tabla135[[#This Row],[Complemento
(Observaciones o desviaciones)]])</f>
        <v/>
      </c>
      <c r="R1352" s="295"/>
      <c r="S1352" s="327" t="str">
        <f>_xlfn.XLOOKUP(Tabla135[[#This Row],[Tipo de control]],Tabla7[Tipo de control],Tabla7[Peso],"",1)</f>
        <v/>
      </c>
      <c r="T1352" s="290" t="str">
        <f>_xlfn.XLOOKUP(Tabla135[[#This Row],[Tipo de control]],Tabla7[Tipo de control],Tabla7[Afectación matriz],"",1)</f>
        <v/>
      </c>
      <c r="U1352" s="295"/>
      <c r="V1352" s="327" t="str">
        <f>_xlfn.XLOOKUP(Tabla135[[#This Row],[Implementación]],Tabla11[Implementación],Tabla11[Peso],"",1)</f>
        <v/>
      </c>
      <c r="W1352" s="295"/>
      <c r="X1352" s="295"/>
      <c r="Y1352" s="295"/>
      <c r="Z1352" s="295"/>
      <c r="AA1352" s="310" t="str">
        <f>IFERROR(Tabla135[[#This Row],[Peso del control]]+Tabla135[[#This Row],[Peso de la implementación]],"")</f>
        <v/>
      </c>
      <c r="AB1352" s="310" t="str" cm="1">
        <f t="array" ref="AB1352">IFERROR(IF(Tabla135[[#This Row],[Registro diligenciado]]=TRUE,_xlfn.IFS(AND(Tabla135[[#This Row],[No. de Control]]=1,Tabla135[[#This Row],[Desplazamiento en la Matriz]]="Probabilidad"),D1352-(D1352*Tabla135[[#This Row],[Valor del control]]),AND(Tabla135[[#This Row],[No. de Control]]&gt;1,Tabla135[[#This Row],[Desplazamiento en la Matriz]]="Probabilidad"),AB1351-(AB1351*Tabla135[[#This Row],[Valor del control]]),AND(Tabla135[[#This Row],[No. de Control]]=1,Tabla135[[#This Row],[Desplazamiento en la Matriz]]="Impacto"),D1352,AND(Tabla135[[#This Row],[No. de Control]]&gt;1,Tabla135[[#This Row],[Desplazamiento en la Matriz]]="Impacto"),AB1351),""),"")</f>
        <v/>
      </c>
      <c r="AC1352" s="310" t="str" cm="1">
        <f t="array" ref="AC1352">IFERROR(IF(Tabla135[[#This Row],[Registro diligenciado]]=TRUE,_xlfn.IFS(AND(Tabla135[[#This Row],[No. de Control]]=1,Tabla135[[#This Row],[Desplazamiento en la Matriz]]="Impacto"),E1352-(E1352*Tabla135[[#This Row],[Valor del control]]),AND(Tabla135[[#This Row],[No. de Control]]&gt;1,Tabla135[[#This Row],[Desplazamiento en la Matriz]]="Impacto"),AC1351-(AC1351*Tabla135[[#This Row],[Valor del control]]),AND(Tabla135[[#This Row],[No. de Control]]=1,Tabla135[[#This Row],[Desplazamiento en la Matriz]]="Probabilidad"),E1352,AND(Tabla135[[#This Row],[No. de Control]]&gt;1,Tabla135[[#This Row],[Desplazamiento en la Matriz]]="Probabilidad"),AC1351),""),"")</f>
        <v/>
      </c>
      <c r="AD1352" s="310">
        <f>IFERROR(_xlfn.MINIFS(Tabla135[Probabilidad residual],Tabla135[Id Riesgo],Tabla135[[#This Row],[Id Riesgo]]),"")</f>
        <v>0</v>
      </c>
      <c r="AE1352" s="310">
        <f>IFERROR(_xlfn.MINIFS(Tabla135[Impacto residual],Tabla135[Id Riesgo],Tabla135[[#This Row],[Id Riesgo]]),"")</f>
        <v>0</v>
      </c>
      <c r="AF1352" s="310" t="str" cm="1">
        <f t="array" ref="AF13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2" s="310" t="str" cm="1">
        <f t="array" ref="AG13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2" s="213"/>
      <c r="AJ1352" s="801">
        <f>_xlfn.MINIFS(Tabla135[Probabilidad residual],Tabla135[Id Riesgo],Tabla135[[#This Row],[Id Riesgo]])</f>
        <v>0</v>
      </c>
      <c r="AK1352" s="801">
        <f>_xlfn.MINIFS(Tabla135[Impacto residual],Tabla135[Id Riesgo],Tabla135[[#This Row],[Id Riesgo]])</f>
        <v>0</v>
      </c>
      <c r="AL1352" s="801" t="str" cm="1">
        <f t="array" ref="AL1352">IFERROR(_xlfn.IFS(AND(AJ1352&gt;=CONFIGURACIÓN!$BF$6,AJ1352&lt;=CONFIGURACIÓN!$BG$6),CONFIGURACIÓN!$BE$6,AND(AJ1352&gt;=CONFIGURACIÓN!$BF$7,AJ1352&lt;=CONFIGURACIÓN!$BG$7),CONFIGURACIÓN!$BE$7,AND(AJ1352&gt;=CONFIGURACIÓN!$BF$8,AJ1352&lt;=CONFIGURACIÓN!$BG$8),CONFIGURACIÓN!$BE$8,AND(AJ1352&gt;=CONFIGURACIÓN!$BF$9,AJ1352&lt;=CONFIGURACIÓN!$BG$9),CONFIGURACIÓN!$BE$9,AND(AJ1352&gt;=CONFIGURACIÓN!$BF$10,AJ1352&lt;=CONFIGURACIÓN!$BG$10),CONFIGURACIÓN!$BE$10),"")</f>
        <v/>
      </c>
      <c r="AM1352" s="801" t="str" cm="1">
        <f t="array" ref="AM1352">IFERROR(_xlfn.IFS(AND(AK1352&gt;=CONFIGURACIÓN!$BJ$6,AK1352&lt;=CONFIGURACIÓN!$BK$6),CONFIGURACIÓN!$BI$6,AND(AK1352&gt;=CONFIGURACIÓN!$BJ$7,AK1352&lt;=CONFIGURACIÓN!$BK$7),CONFIGURACIÓN!$BI$7,AND(AK1352&gt;=CONFIGURACIÓN!$BJ$8,AK1352&lt;=CONFIGURACIÓN!$BK$8),CONFIGURACIÓN!$BI$8,AND(AK1352&gt;=CONFIGURACIÓN!$BJ$9,AK1352&lt;=CONFIGURACIÓN!$BK$9),CONFIGURACIÓN!$BI$9,AND(AK1352&gt;=CONFIGURACIÓN!$BJ$10,AK1352&lt;=CONFIGURACIÓN!$BK$10),CONFIGURACIÓN!$BI$10),"")</f>
        <v/>
      </c>
      <c r="AN1352" s="213"/>
      <c r="AO1352" s="213"/>
      <c r="AP1352" s="213"/>
      <c r="AQ1352" s="213"/>
      <c r="AR1352" s="213"/>
      <c r="AS1352" s="213"/>
      <c r="AT1352" s="213"/>
      <c r="AU1352" s="213"/>
      <c r="AV1352" s="213"/>
      <c r="AW1352" s="213"/>
      <c r="AX1352" s="213"/>
      <c r="AY1352" s="213"/>
    </row>
    <row r="1353" spans="1:51" ht="14.6" x14ac:dyDescent="0.4">
      <c r="A1353" s="783" t="str">
        <f>Tabla135[[#This Row],[Id Riesgo]]</f>
        <v>RC135</v>
      </c>
      <c r="B1353" s="784" t="str">
        <f>Tabla135[[#This Row],[Riesgo]]</f>
        <v/>
      </c>
      <c r="C1353" s="776" t="b">
        <f>Tabla135[[#This Row],[Identificado en paso 1 y 2?]]</f>
        <v>0</v>
      </c>
      <c r="D1353" s="801" t="str">
        <f>_xlfn.XLOOKUP(Tabla135[[#This Row],[Id Riesgo]],Tabla13[Id Riesgo],Tabla13[Probabilidad],"",1)</f>
        <v/>
      </c>
      <c r="E1353" s="801" t="str">
        <f>IF(C1353=TRUE,_xlfn.XLOOKUP(Tabla135[[#This Row],[Id Riesgo]],Tabla13[Id Riesgo],Tabla13[Porcentaje Impacto],"",1),"")</f>
        <v/>
      </c>
      <c r="F1353" s="290" t="str">
        <f t="shared" ref="F1353:F1361" si="134">F1352</f>
        <v>RC135</v>
      </c>
      <c r="G1353" s="414" t="b">
        <f>_xlfn.XLOOKUP(F1353,Tabla13[Id Riesgo],Tabla13[Registro diligenciado],FALSE,1)</f>
        <v>0</v>
      </c>
      <c r="H1353" s="290" t="str">
        <f>IF(G1353,_xlfn.XLOOKUP(F1353,Tabla6[Id Riesgo],Tabla6[DESCRIPCIÓN DEL RIESGO],FALSE,1),"")</f>
        <v/>
      </c>
      <c r="I1353" s="327" t="str">
        <f>_xlfn.XLOOKUP(Tabla135[[#This Row],[Id Riesgo]],Tabla13[Id Riesgo],Tabla13[Probabilidad])</f>
        <v/>
      </c>
      <c r="J1353" s="327" t="str">
        <f>_xlfn.XLOOKUP(Tabla135[[#This Row],[Id Riesgo]],Tabla13[Id Riesgo],Tabla13[Porcentaje Impacto],"",1)</f>
        <v/>
      </c>
      <c r="K1353" s="311">
        <v>2</v>
      </c>
      <c r="L1353" s="314"/>
      <c r="M1353" s="314"/>
      <c r="N1353" s="314"/>
      <c r="O1353" s="295"/>
      <c r="P1353" s="314"/>
      <c r="Q1353" s="328" t="str">
        <f>_xlfn.TEXTJOIN(" ",TRUE,Tabla135[[#This Row],[Actividad - Acción ¿Qué?
Inicia con verbo]],Tabla135[[#This Row],[Complemento
(Observaciones o desviaciones)]])</f>
        <v/>
      </c>
      <c r="R1353" s="295"/>
      <c r="S1353" s="327" t="str">
        <f>_xlfn.XLOOKUP(Tabla135[[#This Row],[Tipo de control]],Tabla7[Tipo de control],Tabla7[Peso],"",1)</f>
        <v/>
      </c>
      <c r="T1353" s="290" t="str">
        <f>_xlfn.XLOOKUP(Tabla135[[#This Row],[Tipo de control]],Tabla7[Tipo de control],Tabla7[Afectación matriz],"",1)</f>
        <v/>
      </c>
      <c r="U1353" s="295"/>
      <c r="V1353" s="327" t="str">
        <f>_xlfn.XLOOKUP(Tabla135[[#This Row],[Implementación]],Tabla11[Implementación],Tabla11[Peso],"",1)</f>
        <v/>
      </c>
      <c r="W1353" s="295"/>
      <c r="X1353" s="295"/>
      <c r="Y1353" s="295"/>
      <c r="Z1353" s="295"/>
      <c r="AA1353" s="310" t="str">
        <f>IFERROR(Tabla135[[#This Row],[Peso del control]]+Tabla135[[#This Row],[Peso de la implementación]],"")</f>
        <v/>
      </c>
      <c r="AB1353" s="310" t="str" cm="1">
        <f t="array" ref="AB1353">IFERROR(IF(Tabla135[[#This Row],[Registro diligenciado]]=TRUE,_xlfn.IFS(AND(Tabla135[[#This Row],[No. de Control]]=1,Tabla135[[#This Row],[Desplazamiento en la Matriz]]="Probabilidad"),D1353-(D1353*Tabla135[[#This Row],[Valor del control]]),AND(Tabla135[[#This Row],[No. de Control]]&gt;1,Tabla135[[#This Row],[Desplazamiento en la Matriz]]="Probabilidad"),AB1352-(AB1352*Tabla135[[#This Row],[Valor del control]]),AND(Tabla135[[#This Row],[No. de Control]]=1,Tabla135[[#This Row],[Desplazamiento en la Matriz]]="Impacto"),D1353,AND(Tabla135[[#This Row],[No. de Control]]&gt;1,Tabla135[[#This Row],[Desplazamiento en la Matriz]]="Impacto"),AB1352),""),"")</f>
        <v/>
      </c>
      <c r="AC1353" s="310" t="str" cm="1">
        <f t="array" ref="AC1353">IFERROR(IF(Tabla135[[#This Row],[Registro diligenciado]]=TRUE,_xlfn.IFS(AND(Tabla135[[#This Row],[No. de Control]]=1,Tabla135[[#This Row],[Desplazamiento en la Matriz]]="Impacto"),E1353-(E1353*Tabla135[[#This Row],[Valor del control]]),AND(Tabla135[[#This Row],[No. de Control]]&gt;1,Tabla135[[#This Row],[Desplazamiento en la Matriz]]="Impacto"),AC1352-(AC1352*Tabla135[[#This Row],[Valor del control]]),AND(Tabla135[[#This Row],[No. de Control]]=1,Tabla135[[#This Row],[Desplazamiento en la Matriz]]="Probabilidad"),E1353,AND(Tabla135[[#This Row],[No. de Control]]&gt;1,Tabla135[[#This Row],[Desplazamiento en la Matriz]]="Probabilidad"),AC1352),""),"")</f>
        <v/>
      </c>
      <c r="AD1353" s="310">
        <f>IFERROR(_xlfn.MINIFS(Tabla135[Probabilidad residual],Tabla135[Id Riesgo],Tabla135[[#This Row],[Id Riesgo]]),"")</f>
        <v>0</v>
      </c>
      <c r="AE1353" s="310">
        <f>IFERROR(_xlfn.MINIFS(Tabla135[Impacto residual],Tabla135[Id Riesgo],Tabla135[[#This Row],[Id Riesgo]]),"")</f>
        <v>0</v>
      </c>
      <c r="AF1353" s="310" t="str" cm="1">
        <f t="array" ref="AF13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3" s="310" t="str" cm="1">
        <f t="array" ref="AG13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3" s="213"/>
      <c r="AJ1353" s="801">
        <f>_xlfn.MINIFS(Tabla135[Probabilidad residual],Tabla135[Id Riesgo],Tabla135[[#This Row],[Id Riesgo]])</f>
        <v>0</v>
      </c>
      <c r="AK1353" s="801">
        <f>_xlfn.MINIFS(Tabla135[Impacto residual],Tabla135[Id Riesgo],Tabla135[[#This Row],[Id Riesgo]])</f>
        <v>0</v>
      </c>
      <c r="AL1353" s="801"/>
      <c r="AM1353" s="801"/>
      <c r="AN1353" s="213"/>
      <c r="AO1353" s="213"/>
      <c r="AP1353" s="213"/>
      <c r="AQ1353" s="213"/>
      <c r="AR1353" s="213"/>
      <c r="AS1353" s="213"/>
      <c r="AT1353" s="213"/>
      <c r="AU1353" s="213"/>
      <c r="AV1353" s="213"/>
      <c r="AW1353" s="213"/>
      <c r="AX1353" s="213"/>
      <c r="AY1353" s="213"/>
    </row>
    <row r="1354" spans="1:51" ht="14.6" x14ac:dyDescent="0.4">
      <c r="A1354" s="783" t="str">
        <f>Tabla135[[#This Row],[Id Riesgo]]</f>
        <v>RC135</v>
      </c>
      <c r="B1354" s="784" t="str">
        <f>Tabla135[[#This Row],[Riesgo]]</f>
        <v/>
      </c>
      <c r="C1354" s="776" t="b">
        <f>Tabla135[[#This Row],[Identificado en paso 1 y 2?]]</f>
        <v>0</v>
      </c>
      <c r="D1354" s="801" t="str">
        <f>_xlfn.XLOOKUP(Tabla135[[#This Row],[Id Riesgo]],Tabla13[Id Riesgo],Tabla13[Probabilidad],"",1)</f>
        <v/>
      </c>
      <c r="E1354" s="801" t="str">
        <f>IF(C1354=TRUE,_xlfn.XLOOKUP(Tabla135[[#This Row],[Id Riesgo]],Tabla13[Id Riesgo],Tabla13[Porcentaje Impacto],"",1),"")</f>
        <v/>
      </c>
      <c r="F1354" s="290" t="str">
        <f t="shared" si="134"/>
        <v>RC135</v>
      </c>
      <c r="G1354" s="414" t="b">
        <f>_xlfn.XLOOKUP(F1354,Tabla13[Id Riesgo],Tabla13[Registro diligenciado],FALSE,1)</f>
        <v>0</v>
      </c>
      <c r="H1354" s="290" t="str">
        <f>IF(G1354,_xlfn.XLOOKUP(F1354,Tabla6[Id Riesgo],Tabla6[DESCRIPCIÓN DEL RIESGO],FALSE,1),"")</f>
        <v/>
      </c>
      <c r="I1354" s="327" t="str">
        <f>_xlfn.XLOOKUP(Tabla135[[#This Row],[Id Riesgo]],Tabla13[Id Riesgo],Tabla13[Probabilidad])</f>
        <v/>
      </c>
      <c r="J1354" s="327" t="str">
        <f>_xlfn.XLOOKUP(Tabla135[[#This Row],[Id Riesgo]],Tabla13[Id Riesgo],Tabla13[Porcentaje Impacto],"",1)</f>
        <v/>
      </c>
      <c r="K1354" s="311">
        <v>3</v>
      </c>
      <c r="L1354" s="314"/>
      <c r="M1354" s="314"/>
      <c r="N1354" s="314"/>
      <c r="O1354" s="295"/>
      <c r="P1354" s="314"/>
      <c r="Q1354" s="328" t="str">
        <f>_xlfn.TEXTJOIN(" ",TRUE,Tabla135[[#This Row],[Actividad - Acción ¿Qué?
Inicia con verbo]],Tabla135[[#This Row],[Complemento
(Observaciones o desviaciones)]])</f>
        <v/>
      </c>
      <c r="R1354" s="295"/>
      <c r="S1354" s="327" t="str">
        <f>_xlfn.XLOOKUP(Tabla135[[#This Row],[Tipo de control]],Tabla7[Tipo de control],Tabla7[Peso],"",1)</f>
        <v/>
      </c>
      <c r="T1354" s="290" t="str">
        <f>_xlfn.XLOOKUP(Tabla135[[#This Row],[Tipo de control]],Tabla7[Tipo de control],Tabla7[Afectación matriz],"",1)</f>
        <v/>
      </c>
      <c r="U1354" s="295"/>
      <c r="V1354" s="327" t="str">
        <f>_xlfn.XLOOKUP(Tabla135[[#This Row],[Implementación]],Tabla11[Implementación],Tabla11[Peso],"",1)</f>
        <v/>
      </c>
      <c r="W1354" s="295"/>
      <c r="X1354" s="295"/>
      <c r="Y1354" s="295"/>
      <c r="Z1354" s="295"/>
      <c r="AA1354" s="310" t="str">
        <f>IFERROR(Tabla135[[#This Row],[Peso del control]]+Tabla135[[#This Row],[Peso de la implementación]],"")</f>
        <v/>
      </c>
      <c r="AB1354" s="310" t="str" cm="1">
        <f t="array" ref="AB1354">IFERROR(IF(Tabla135[[#This Row],[Registro diligenciado]]=TRUE,_xlfn.IFS(AND(Tabla135[[#This Row],[No. de Control]]=1,Tabla135[[#This Row],[Desplazamiento en la Matriz]]="Probabilidad"),D1354-(D1354*Tabla135[[#This Row],[Valor del control]]),AND(Tabla135[[#This Row],[No. de Control]]&gt;1,Tabla135[[#This Row],[Desplazamiento en la Matriz]]="Probabilidad"),AB1353-(AB1353*Tabla135[[#This Row],[Valor del control]]),AND(Tabla135[[#This Row],[No. de Control]]=1,Tabla135[[#This Row],[Desplazamiento en la Matriz]]="Impacto"),D1354,AND(Tabla135[[#This Row],[No. de Control]]&gt;1,Tabla135[[#This Row],[Desplazamiento en la Matriz]]="Impacto"),AB1353),""),"")</f>
        <v/>
      </c>
      <c r="AC1354" s="310" t="str" cm="1">
        <f t="array" ref="AC1354">IFERROR(IF(Tabla135[[#This Row],[Registro diligenciado]]=TRUE,_xlfn.IFS(AND(Tabla135[[#This Row],[No. de Control]]=1,Tabla135[[#This Row],[Desplazamiento en la Matriz]]="Impacto"),E1354-(E1354*Tabla135[[#This Row],[Valor del control]]),AND(Tabla135[[#This Row],[No. de Control]]&gt;1,Tabla135[[#This Row],[Desplazamiento en la Matriz]]="Impacto"),AC1353-(AC1353*Tabla135[[#This Row],[Valor del control]]),AND(Tabla135[[#This Row],[No. de Control]]=1,Tabla135[[#This Row],[Desplazamiento en la Matriz]]="Probabilidad"),E1354,AND(Tabla135[[#This Row],[No. de Control]]&gt;1,Tabla135[[#This Row],[Desplazamiento en la Matriz]]="Probabilidad"),AC1353),""),"")</f>
        <v/>
      </c>
      <c r="AD1354" s="310">
        <f>IFERROR(_xlfn.MINIFS(Tabla135[Probabilidad residual],Tabla135[Id Riesgo],Tabla135[[#This Row],[Id Riesgo]]),"")</f>
        <v>0</v>
      </c>
      <c r="AE1354" s="310">
        <f>IFERROR(_xlfn.MINIFS(Tabla135[Impacto residual],Tabla135[Id Riesgo],Tabla135[[#This Row],[Id Riesgo]]),"")</f>
        <v>0</v>
      </c>
      <c r="AF1354" s="310" t="str" cm="1">
        <f t="array" ref="AF13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4" s="310" t="str" cm="1">
        <f t="array" ref="AG13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4" s="213"/>
      <c r="AJ1354" s="801">
        <f>_xlfn.MINIFS(Tabla135[Probabilidad residual],Tabla135[Id Riesgo],Tabla135[[#This Row],[Id Riesgo]])</f>
        <v>0</v>
      </c>
      <c r="AK1354" s="801">
        <f>_xlfn.MINIFS(Tabla135[Impacto residual],Tabla135[Id Riesgo],Tabla135[[#This Row],[Id Riesgo]])</f>
        <v>0</v>
      </c>
      <c r="AL1354" s="801"/>
      <c r="AM1354" s="801"/>
      <c r="AN1354" s="213"/>
      <c r="AO1354" s="213"/>
      <c r="AP1354" s="213"/>
      <c r="AQ1354" s="213"/>
      <c r="AR1354" s="213"/>
      <c r="AS1354" s="213"/>
      <c r="AT1354" s="213"/>
      <c r="AU1354" s="213"/>
      <c r="AV1354" s="213"/>
      <c r="AW1354" s="213"/>
      <c r="AX1354" s="213"/>
      <c r="AY1354" s="213"/>
    </row>
    <row r="1355" spans="1:51" ht="14.6" x14ac:dyDescent="0.4">
      <c r="A1355" s="783" t="str">
        <f>Tabla135[[#This Row],[Id Riesgo]]</f>
        <v>RC135</v>
      </c>
      <c r="B1355" s="784" t="str">
        <f>Tabla135[[#This Row],[Riesgo]]</f>
        <v/>
      </c>
      <c r="C1355" s="776" t="b">
        <f>Tabla135[[#This Row],[Identificado en paso 1 y 2?]]</f>
        <v>0</v>
      </c>
      <c r="D1355" s="801" t="str">
        <f>_xlfn.XLOOKUP(Tabla135[[#This Row],[Id Riesgo]],Tabla13[Id Riesgo],Tabla13[Probabilidad],"",1)</f>
        <v/>
      </c>
      <c r="E1355" s="801" t="str">
        <f>IF(C1355=TRUE,_xlfn.XLOOKUP(Tabla135[[#This Row],[Id Riesgo]],Tabla13[Id Riesgo],Tabla13[Porcentaje Impacto],"",1),"")</f>
        <v/>
      </c>
      <c r="F1355" s="290" t="str">
        <f t="shared" si="134"/>
        <v>RC135</v>
      </c>
      <c r="G1355" s="414" t="b">
        <f>_xlfn.XLOOKUP(F1355,Tabla13[Id Riesgo],Tabla13[Registro diligenciado],FALSE,1)</f>
        <v>0</v>
      </c>
      <c r="H1355" s="290" t="str">
        <f>IF(G1355,_xlfn.XLOOKUP(F1355,Tabla6[Id Riesgo],Tabla6[DESCRIPCIÓN DEL RIESGO],FALSE,1),"")</f>
        <v/>
      </c>
      <c r="I1355" s="327" t="str">
        <f>_xlfn.XLOOKUP(Tabla135[[#This Row],[Id Riesgo]],Tabla13[Id Riesgo],Tabla13[Probabilidad])</f>
        <v/>
      </c>
      <c r="J1355" s="327" t="str">
        <f>_xlfn.XLOOKUP(Tabla135[[#This Row],[Id Riesgo]],Tabla13[Id Riesgo],Tabla13[Porcentaje Impacto],"",1)</f>
        <v/>
      </c>
      <c r="K1355" s="311">
        <v>4</v>
      </c>
      <c r="L1355" s="314"/>
      <c r="M1355" s="314"/>
      <c r="N1355" s="314"/>
      <c r="O1355" s="295"/>
      <c r="P1355" s="314"/>
      <c r="Q1355" s="328" t="str">
        <f>_xlfn.TEXTJOIN(" ",TRUE,Tabla135[[#This Row],[Actividad - Acción ¿Qué?
Inicia con verbo]],Tabla135[[#This Row],[Complemento
(Observaciones o desviaciones)]])</f>
        <v/>
      </c>
      <c r="R1355" s="295"/>
      <c r="S1355" s="327" t="str">
        <f>_xlfn.XLOOKUP(Tabla135[[#This Row],[Tipo de control]],Tabla7[Tipo de control],Tabla7[Peso],"",1)</f>
        <v/>
      </c>
      <c r="T1355" s="290" t="str">
        <f>_xlfn.XLOOKUP(Tabla135[[#This Row],[Tipo de control]],Tabla7[Tipo de control],Tabla7[Afectación matriz],"",1)</f>
        <v/>
      </c>
      <c r="U1355" s="295"/>
      <c r="V1355" s="327" t="str">
        <f>_xlfn.XLOOKUP(Tabla135[[#This Row],[Implementación]],Tabla11[Implementación],Tabla11[Peso],"",1)</f>
        <v/>
      </c>
      <c r="W1355" s="295"/>
      <c r="X1355" s="295"/>
      <c r="Y1355" s="295"/>
      <c r="Z1355" s="295"/>
      <c r="AA1355" s="310" t="str">
        <f>IFERROR(Tabla135[[#This Row],[Peso del control]]+Tabla135[[#This Row],[Peso de la implementación]],"")</f>
        <v/>
      </c>
      <c r="AB1355" s="310" t="str" cm="1">
        <f t="array" ref="AB1355">IFERROR(IF(Tabla135[[#This Row],[Registro diligenciado]]=TRUE,_xlfn.IFS(AND(Tabla135[[#This Row],[No. de Control]]=1,Tabla135[[#This Row],[Desplazamiento en la Matriz]]="Probabilidad"),D1355-(D1355*Tabla135[[#This Row],[Valor del control]]),AND(Tabla135[[#This Row],[No. de Control]]&gt;1,Tabla135[[#This Row],[Desplazamiento en la Matriz]]="Probabilidad"),AB1354-(AB1354*Tabla135[[#This Row],[Valor del control]]),AND(Tabla135[[#This Row],[No. de Control]]=1,Tabla135[[#This Row],[Desplazamiento en la Matriz]]="Impacto"),D1355,AND(Tabla135[[#This Row],[No. de Control]]&gt;1,Tabla135[[#This Row],[Desplazamiento en la Matriz]]="Impacto"),AB1354),""),"")</f>
        <v/>
      </c>
      <c r="AC1355" s="310" t="str" cm="1">
        <f t="array" ref="AC1355">IFERROR(IF(Tabla135[[#This Row],[Registro diligenciado]]=TRUE,_xlfn.IFS(AND(Tabla135[[#This Row],[No. de Control]]=1,Tabla135[[#This Row],[Desplazamiento en la Matriz]]="Impacto"),E1355-(E1355*Tabla135[[#This Row],[Valor del control]]),AND(Tabla135[[#This Row],[No. de Control]]&gt;1,Tabla135[[#This Row],[Desplazamiento en la Matriz]]="Impacto"),AC1354-(AC1354*Tabla135[[#This Row],[Valor del control]]),AND(Tabla135[[#This Row],[No. de Control]]=1,Tabla135[[#This Row],[Desplazamiento en la Matriz]]="Probabilidad"),E1355,AND(Tabla135[[#This Row],[No. de Control]]&gt;1,Tabla135[[#This Row],[Desplazamiento en la Matriz]]="Probabilidad"),AC1354),""),"")</f>
        <v/>
      </c>
      <c r="AD1355" s="310">
        <f>IFERROR(_xlfn.MINIFS(Tabla135[Probabilidad residual],Tabla135[Id Riesgo],Tabla135[[#This Row],[Id Riesgo]]),"")</f>
        <v>0</v>
      </c>
      <c r="AE1355" s="310">
        <f>IFERROR(_xlfn.MINIFS(Tabla135[Impacto residual],Tabla135[Id Riesgo],Tabla135[[#This Row],[Id Riesgo]]),"")</f>
        <v>0</v>
      </c>
      <c r="AF1355" s="310" t="str" cm="1">
        <f t="array" ref="AF13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5" s="310" t="str" cm="1">
        <f t="array" ref="AG13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5" s="213"/>
      <c r="AJ1355" s="801">
        <f>_xlfn.MINIFS(Tabla135[Probabilidad residual],Tabla135[Id Riesgo],Tabla135[[#This Row],[Id Riesgo]])</f>
        <v>0</v>
      </c>
      <c r="AK1355" s="801">
        <f>_xlfn.MINIFS(Tabla135[Impacto residual],Tabla135[Id Riesgo],Tabla135[[#This Row],[Id Riesgo]])</f>
        <v>0</v>
      </c>
      <c r="AL1355" s="801"/>
      <c r="AM1355" s="801"/>
      <c r="AN1355" s="213"/>
      <c r="AO1355" s="213"/>
      <c r="AP1355" s="213"/>
      <c r="AQ1355" s="213"/>
      <c r="AR1355" s="213"/>
      <c r="AS1355" s="213"/>
      <c r="AT1355" s="213"/>
      <c r="AU1355" s="213"/>
      <c r="AV1355" s="213"/>
      <c r="AW1355" s="213"/>
      <c r="AX1355" s="213"/>
      <c r="AY1355" s="213"/>
    </row>
    <row r="1356" spans="1:51" ht="14.6" x14ac:dyDescent="0.4">
      <c r="A1356" s="783" t="str">
        <f>Tabla135[[#This Row],[Id Riesgo]]</f>
        <v>RC135</v>
      </c>
      <c r="B1356" s="784" t="str">
        <f>Tabla135[[#This Row],[Riesgo]]</f>
        <v/>
      </c>
      <c r="C1356" s="776" t="b">
        <f>Tabla135[[#This Row],[Identificado en paso 1 y 2?]]</f>
        <v>0</v>
      </c>
      <c r="D1356" s="801" t="str">
        <f>_xlfn.XLOOKUP(Tabla135[[#This Row],[Id Riesgo]],Tabla13[Id Riesgo],Tabla13[Probabilidad],"",1)</f>
        <v/>
      </c>
      <c r="E1356" s="801" t="str">
        <f>IF(C1356=TRUE,_xlfn.XLOOKUP(Tabla135[[#This Row],[Id Riesgo]],Tabla13[Id Riesgo],Tabla13[Porcentaje Impacto],"",1),"")</f>
        <v/>
      </c>
      <c r="F1356" s="290" t="str">
        <f t="shared" si="134"/>
        <v>RC135</v>
      </c>
      <c r="G1356" s="414" t="b">
        <f>_xlfn.XLOOKUP(F1356,Tabla13[Id Riesgo],Tabla13[Registro diligenciado],FALSE,1)</f>
        <v>0</v>
      </c>
      <c r="H1356" s="290" t="str">
        <f>IF(G1356,_xlfn.XLOOKUP(F1356,Tabla6[Id Riesgo],Tabla6[DESCRIPCIÓN DEL RIESGO],FALSE,1),"")</f>
        <v/>
      </c>
      <c r="I1356" s="327" t="str">
        <f>_xlfn.XLOOKUP(Tabla135[[#This Row],[Id Riesgo]],Tabla13[Id Riesgo],Tabla13[Probabilidad])</f>
        <v/>
      </c>
      <c r="J1356" s="327" t="str">
        <f>_xlfn.XLOOKUP(Tabla135[[#This Row],[Id Riesgo]],Tabla13[Id Riesgo],Tabla13[Porcentaje Impacto],"",1)</f>
        <v/>
      </c>
      <c r="K1356" s="311">
        <v>5</v>
      </c>
      <c r="L1356" s="314"/>
      <c r="M1356" s="314"/>
      <c r="N1356" s="314"/>
      <c r="O1356" s="295"/>
      <c r="P1356" s="314"/>
      <c r="Q1356" s="328" t="str">
        <f>_xlfn.TEXTJOIN(" ",TRUE,Tabla135[[#This Row],[Actividad - Acción ¿Qué?
Inicia con verbo]],Tabla135[[#This Row],[Complemento
(Observaciones o desviaciones)]])</f>
        <v/>
      </c>
      <c r="R1356" s="295"/>
      <c r="S1356" s="327" t="str">
        <f>_xlfn.XLOOKUP(Tabla135[[#This Row],[Tipo de control]],Tabla7[Tipo de control],Tabla7[Peso],"",1)</f>
        <v/>
      </c>
      <c r="T1356" s="290" t="str">
        <f>_xlfn.XLOOKUP(Tabla135[[#This Row],[Tipo de control]],Tabla7[Tipo de control],Tabla7[Afectación matriz],"",1)</f>
        <v/>
      </c>
      <c r="U1356" s="295"/>
      <c r="V1356" s="327" t="str">
        <f>_xlfn.XLOOKUP(Tabla135[[#This Row],[Implementación]],Tabla11[Implementación],Tabla11[Peso],"",1)</f>
        <v/>
      </c>
      <c r="W1356" s="295"/>
      <c r="X1356" s="295"/>
      <c r="Y1356" s="295"/>
      <c r="Z1356" s="295"/>
      <c r="AA1356" s="310" t="str">
        <f>IFERROR(Tabla135[[#This Row],[Peso del control]]+Tabla135[[#This Row],[Peso de la implementación]],"")</f>
        <v/>
      </c>
      <c r="AB1356" s="310" t="str" cm="1">
        <f t="array" ref="AB1356">IFERROR(IF(Tabla135[[#This Row],[Registro diligenciado]]=TRUE,_xlfn.IFS(AND(Tabla135[[#This Row],[No. de Control]]=1,Tabla135[[#This Row],[Desplazamiento en la Matriz]]="Probabilidad"),D1356-(D1356*Tabla135[[#This Row],[Valor del control]]),AND(Tabla135[[#This Row],[No. de Control]]&gt;1,Tabla135[[#This Row],[Desplazamiento en la Matriz]]="Probabilidad"),AB1355-(AB1355*Tabla135[[#This Row],[Valor del control]]),AND(Tabla135[[#This Row],[No. de Control]]=1,Tabla135[[#This Row],[Desplazamiento en la Matriz]]="Impacto"),D1356,AND(Tabla135[[#This Row],[No. de Control]]&gt;1,Tabla135[[#This Row],[Desplazamiento en la Matriz]]="Impacto"),AB1355),""),"")</f>
        <v/>
      </c>
      <c r="AC1356" s="310" t="str" cm="1">
        <f t="array" ref="AC1356">IFERROR(IF(Tabla135[[#This Row],[Registro diligenciado]]=TRUE,_xlfn.IFS(AND(Tabla135[[#This Row],[No. de Control]]=1,Tabla135[[#This Row],[Desplazamiento en la Matriz]]="Impacto"),E1356-(E1356*Tabla135[[#This Row],[Valor del control]]),AND(Tabla135[[#This Row],[No. de Control]]&gt;1,Tabla135[[#This Row],[Desplazamiento en la Matriz]]="Impacto"),AC1355-(AC1355*Tabla135[[#This Row],[Valor del control]]),AND(Tabla135[[#This Row],[No. de Control]]=1,Tabla135[[#This Row],[Desplazamiento en la Matriz]]="Probabilidad"),E1356,AND(Tabla135[[#This Row],[No. de Control]]&gt;1,Tabla135[[#This Row],[Desplazamiento en la Matriz]]="Probabilidad"),AC1355),""),"")</f>
        <v/>
      </c>
      <c r="AD1356" s="310">
        <f>IFERROR(_xlfn.MINIFS(Tabla135[Probabilidad residual],Tabla135[Id Riesgo],Tabla135[[#This Row],[Id Riesgo]]),"")</f>
        <v>0</v>
      </c>
      <c r="AE1356" s="310">
        <f>IFERROR(_xlfn.MINIFS(Tabla135[Impacto residual],Tabla135[Id Riesgo],Tabla135[[#This Row],[Id Riesgo]]),"")</f>
        <v>0</v>
      </c>
      <c r="AF1356" s="310" t="str" cm="1">
        <f t="array" ref="AF13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6" s="310" t="str" cm="1">
        <f t="array" ref="AG13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6" s="213"/>
      <c r="AJ1356" s="801">
        <f>_xlfn.MINIFS(Tabla135[Probabilidad residual],Tabla135[Id Riesgo],Tabla135[[#This Row],[Id Riesgo]])</f>
        <v>0</v>
      </c>
      <c r="AK1356" s="801">
        <f>_xlfn.MINIFS(Tabla135[Impacto residual],Tabla135[Id Riesgo],Tabla135[[#This Row],[Id Riesgo]])</f>
        <v>0</v>
      </c>
      <c r="AL1356" s="801"/>
      <c r="AM1356" s="801"/>
      <c r="AN1356" s="213"/>
      <c r="AO1356" s="213"/>
      <c r="AP1356" s="213"/>
      <c r="AQ1356" s="213"/>
      <c r="AR1356" s="213"/>
      <c r="AS1356" s="213"/>
      <c r="AT1356" s="213"/>
      <c r="AU1356" s="213"/>
      <c r="AV1356" s="213"/>
      <c r="AW1356" s="213"/>
      <c r="AX1356" s="213"/>
      <c r="AY1356" s="213"/>
    </row>
    <row r="1357" spans="1:51" ht="14.6" x14ac:dyDescent="0.4">
      <c r="A1357" s="783" t="str">
        <f>Tabla135[[#This Row],[Id Riesgo]]</f>
        <v>RC135</v>
      </c>
      <c r="B1357" s="784" t="str">
        <f>Tabla135[[#This Row],[Riesgo]]</f>
        <v/>
      </c>
      <c r="C1357" s="776" t="b">
        <f>Tabla135[[#This Row],[Identificado en paso 1 y 2?]]</f>
        <v>0</v>
      </c>
      <c r="D1357" s="801" t="str">
        <f>_xlfn.XLOOKUP(Tabla135[[#This Row],[Id Riesgo]],Tabla13[Id Riesgo],Tabla13[Probabilidad],"",1)</f>
        <v/>
      </c>
      <c r="E1357" s="801" t="str">
        <f>IF(C1357=TRUE,_xlfn.XLOOKUP(Tabla135[[#This Row],[Id Riesgo]],Tabla13[Id Riesgo],Tabla13[Porcentaje Impacto],"",1),"")</f>
        <v/>
      </c>
      <c r="F1357" s="290" t="str">
        <f t="shared" si="134"/>
        <v>RC135</v>
      </c>
      <c r="G1357" s="414" t="b">
        <f>_xlfn.XLOOKUP(F1357,Tabla13[Id Riesgo],Tabla13[Registro diligenciado],FALSE,1)</f>
        <v>0</v>
      </c>
      <c r="H1357" s="290" t="str">
        <f>IF(G1357,_xlfn.XLOOKUP(F1357,Tabla6[Id Riesgo],Tabla6[DESCRIPCIÓN DEL RIESGO],FALSE,1),"")</f>
        <v/>
      </c>
      <c r="I1357" s="327" t="str">
        <f>_xlfn.XLOOKUP(Tabla135[[#This Row],[Id Riesgo]],Tabla13[Id Riesgo],Tabla13[Probabilidad])</f>
        <v/>
      </c>
      <c r="J1357" s="327" t="str">
        <f>_xlfn.XLOOKUP(Tabla135[[#This Row],[Id Riesgo]],Tabla13[Id Riesgo],Tabla13[Porcentaje Impacto],"",1)</f>
        <v/>
      </c>
      <c r="K1357" s="311">
        <v>6</v>
      </c>
      <c r="L1357" s="314"/>
      <c r="M1357" s="314"/>
      <c r="N1357" s="314"/>
      <c r="O1357" s="295"/>
      <c r="P1357" s="314"/>
      <c r="Q1357" s="328" t="str">
        <f>_xlfn.TEXTJOIN(" ",TRUE,Tabla135[[#This Row],[Actividad - Acción ¿Qué?
Inicia con verbo]],Tabla135[[#This Row],[Complemento
(Observaciones o desviaciones)]])</f>
        <v/>
      </c>
      <c r="R1357" s="295"/>
      <c r="S1357" s="327" t="str">
        <f>_xlfn.XLOOKUP(Tabla135[[#This Row],[Tipo de control]],Tabla7[Tipo de control],Tabla7[Peso],"",1)</f>
        <v/>
      </c>
      <c r="T1357" s="290" t="str">
        <f>_xlfn.XLOOKUP(Tabla135[[#This Row],[Tipo de control]],Tabla7[Tipo de control],Tabla7[Afectación matriz],"",1)</f>
        <v/>
      </c>
      <c r="U1357" s="295"/>
      <c r="V1357" s="327" t="str">
        <f>_xlfn.XLOOKUP(Tabla135[[#This Row],[Implementación]],Tabla11[Implementación],Tabla11[Peso],"",1)</f>
        <v/>
      </c>
      <c r="W1357" s="295"/>
      <c r="X1357" s="295"/>
      <c r="Y1357" s="295"/>
      <c r="Z1357" s="295"/>
      <c r="AA1357" s="310" t="str">
        <f>IFERROR(Tabla135[[#This Row],[Peso del control]]+Tabla135[[#This Row],[Peso de la implementación]],"")</f>
        <v/>
      </c>
      <c r="AB1357" s="310" t="str" cm="1">
        <f t="array" ref="AB1357">IFERROR(IF(Tabla135[[#This Row],[Registro diligenciado]]=TRUE,_xlfn.IFS(AND(Tabla135[[#This Row],[No. de Control]]=1,Tabla135[[#This Row],[Desplazamiento en la Matriz]]="Probabilidad"),D1357-(D1357*Tabla135[[#This Row],[Valor del control]]),AND(Tabla135[[#This Row],[No. de Control]]&gt;1,Tabla135[[#This Row],[Desplazamiento en la Matriz]]="Probabilidad"),AB1356-(AB1356*Tabla135[[#This Row],[Valor del control]]),AND(Tabla135[[#This Row],[No. de Control]]=1,Tabla135[[#This Row],[Desplazamiento en la Matriz]]="Impacto"),D1357,AND(Tabla135[[#This Row],[No. de Control]]&gt;1,Tabla135[[#This Row],[Desplazamiento en la Matriz]]="Impacto"),AB1356),""),"")</f>
        <v/>
      </c>
      <c r="AC1357" s="310" t="str" cm="1">
        <f t="array" ref="AC1357">IFERROR(IF(Tabla135[[#This Row],[Registro diligenciado]]=TRUE,_xlfn.IFS(AND(Tabla135[[#This Row],[No. de Control]]=1,Tabla135[[#This Row],[Desplazamiento en la Matriz]]="Impacto"),E1357-(E1357*Tabla135[[#This Row],[Valor del control]]),AND(Tabla135[[#This Row],[No. de Control]]&gt;1,Tabla135[[#This Row],[Desplazamiento en la Matriz]]="Impacto"),AC1356-(AC1356*Tabla135[[#This Row],[Valor del control]]),AND(Tabla135[[#This Row],[No. de Control]]=1,Tabla135[[#This Row],[Desplazamiento en la Matriz]]="Probabilidad"),E1357,AND(Tabla135[[#This Row],[No. de Control]]&gt;1,Tabla135[[#This Row],[Desplazamiento en la Matriz]]="Probabilidad"),AC1356),""),"")</f>
        <v/>
      </c>
      <c r="AD1357" s="310">
        <f>IFERROR(_xlfn.MINIFS(Tabla135[Probabilidad residual],Tabla135[Id Riesgo],Tabla135[[#This Row],[Id Riesgo]]),"")</f>
        <v>0</v>
      </c>
      <c r="AE1357" s="310">
        <f>IFERROR(_xlfn.MINIFS(Tabla135[Impacto residual],Tabla135[Id Riesgo],Tabla135[[#This Row],[Id Riesgo]]),"")</f>
        <v>0</v>
      </c>
      <c r="AF1357" s="310" t="str" cm="1">
        <f t="array" ref="AF13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7" s="310" t="str" cm="1">
        <f t="array" ref="AG13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7" s="213"/>
      <c r="AJ1357" s="801">
        <f>_xlfn.MINIFS(Tabla135[Probabilidad residual],Tabla135[Id Riesgo],Tabla135[[#This Row],[Id Riesgo]])</f>
        <v>0</v>
      </c>
      <c r="AK1357" s="801">
        <f>_xlfn.MINIFS(Tabla135[Impacto residual],Tabla135[Id Riesgo],Tabla135[[#This Row],[Id Riesgo]])</f>
        <v>0</v>
      </c>
      <c r="AL1357" s="801"/>
      <c r="AM1357" s="801"/>
      <c r="AN1357" s="213"/>
      <c r="AO1357" s="213"/>
      <c r="AP1357" s="213"/>
      <c r="AQ1357" s="213"/>
      <c r="AR1357" s="213"/>
      <c r="AS1357" s="213"/>
      <c r="AT1357" s="213"/>
      <c r="AU1357" s="213"/>
      <c r="AV1357" s="213"/>
      <c r="AW1357" s="213"/>
      <c r="AX1357" s="213"/>
      <c r="AY1357" s="213"/>
    </row>
    <row r="1358" spans="1:51" ht="14.6" x14ac:dyDescent="0.4">
      <c r="A1358" s="783" t="str">
        <f>Tabla135[[#This Row],[Id Riesgo]]</f>
        <v>RC135</v>
      </c>
      <c r="B1358" s="784" t="str">
        <f>Tabla135[[#This Row],[Riesgo]]</f>
        <v/>
      </c>
      <c r="C1358" s="776" t="b">
        <f>Tabla135[[#This Row],[Identificado en paso 1 y 2?]]</f>
        <v>0</v>
      </c>
      <c r="D1358" s="801" t="str">
        <f>_xlfn.XLOOKUP(Tabla135[[#This Row],[Id Riesgo]],Tabla13[Id Riesgo],Tabla13[Probabilidad],"",1)</f>
        <v/>
      </c>
      <c r="E1358" s="801" t="str">
        <f>IF(C1358=TRUE,_xlfn.XLOOKUP(Tabla135[[#This Row],[Id Riesgo]],Tabla13[Id Riesgo],Tabla13[Porcentaje Impacto],"",1),"")</f>
        <v/>
      </c>
      <c r="F1358" s="290" t="str">
        <f t="shared" si="134"/>
        <v>RC135</v>
      </c>
      <c r="G1358" s="414" t="b">
        <f>_xlfn.XLOOKUP(F1358,Tabla13[Id Riesgo],Tabla13[Registro diligenciado],FALSE,1)</f>
        <v>0</v>
      </c>
      <c r="H1358" s="290" t="str">
        <f>IF(G1358,_xlfn.XLOOKUP(F1358,Tabla6[Id Riesgo],Tabla6[DESCRIPCIÓN DEL RIESGO],FALSE,1),"")</f>
        <v/>
      </c>
      <c r="I1358" s="327" t="str">
        <f>_xlfn.XLOOKUP(Tabla135[[#This Row],[Id Riesgo]],Tabla13[Id Riesgo],Tabla13[Probabilidad])</f>
        <v/>
      </c>
      <c r="J1358" s="327" t="str">
        <f>_xlfn.XLOOKUP(Tabla135[[#This Row],[Id Riesgo]],Tabla13[Id Riesgo],Tabla13[Porcentaje Impacto],"",1)</f>
        <v/>
      </c>
      <c r="K1358" s="311">
        <v>7</v>
      </c>
      <c r="L1358" s="314"/>
      <c r="M1358" s="314"/>
      <c r="N1358" s="314"/>
      <c r="O1358" s="295"/>
      <c r="P1358" s="314"/>
      <c r="Q1358" s="328" t="str">
        <f>_xlfn.TEXTJOIN(" ",TRUE,Tabla135[[#This Row],[Actividad - Acción ¿Qué?
Inicia con verbo]],Tabla135[[#This Row],[Complemento
(Observaciones o desviaciones)]])</f>
        <v/>
      </c>
      <c r="R1358" s="295"/>
      <c r="S1358" s="327" t="str">
        <f>_xlfn.XLOOKUP(Tabla135[[#This Row],[Tipo de control]],Tabla7[Tipo de control],Tabla7[Peso],"",1)</f>
        <v/>
      </c>
      <c r="T1358" s="290" t="str">
        <f>_xlfn.XLOOKUP(Tabla135[[#This Row],[Tipo de control]],Tabla7[Tipo de control],Tabla7[Afectación matriz],"",1)</f>
        <v/>
      </c>
      <c r="U1358" s="295"/>
      <c r="V1358" s="327" t="str">
        <f>_xlfn.XLOOKUP(Tabla135[[#This Row],[Implementación]],Tabla11[Implementación],Tabla11[Peso],"",1)</f>
        <v/>
      </c>
      <c r="W1358" s="295"/>
      <c r="X1358" s="295"/>
      <c r="Y1358" s="295"/>
      <c r="Z1358" s="295"/>
      <c r="AA1358" s="310" t="str">
        <f>IFERROR(Tabla135[[#This Row],[Peso del control]]+Tabla135[[#This Row],[Peso de la implementación]],"")</f>
        <v/>
      </c>
      <c r="AB1358" s="310" t="str" cm="1">
        <f t="array" ref="AB1358">IFERROR(IF(Tabla135[[#This Row],[Registro diligenciado]]=TRUE,_xlfn.IFS(AND(Tabla135[[#This Row],[No. de Control]]=1,Tabla135[[#This Row],[Desplazamiento en la Matriz]]="Probabilidad"),D1358-(D1358*Tabla135[[#This Row],[Valor del control]]),AND(Tabla135[[#This Row],[No. de Control]]&gt;1,Tabla135[[#This Row],[Desplazamiento en la Matriz]]="Probabilidad"),AB1357-(AB1357*Tabla135[[#This Row],[Valor del control]]),AND(Tabla135[[#This Row],[No. de Control]]=1,Tabla135[[#This Row],[Desplazamiento en la Matriz]]="Impacto"),D1358,AND(Tabla135[[#This Row],[No. de Control]]&gt;1,Tabla135[[#This Row],[Desplazamiento en la Matriz]]="Impacto"),AB1357),""),"")</f>
        <v/>
      </c>
      <c r="AC1358" s="310" t="str" cm="1">
        <f t="array" ref="AC1358">IFERROR(IF(Tabla135[[#This Row],[Registro diligenciado]]=TRUE,_xlfn.IFS(AND(Tabla135[[#This Row],[No. de Control]]=1,Tabla135[[#This Row],[Desplazamiento en la Matriz]]="Impacto"),E1358-(E1358*Tabla135[[#This Row],[Valor del control]]),AND(Tabla135[[#This Row],[No. de Control]]&gt;1,Tabla135[[#This Row],[Desplazamiento en la Matriz]]="Impacto"),AC1357-(AC1357*Tabla135[[#This Row],[Valor del control]]),AND(Tabla135[[#This Row],[No. de Control]]=1,Tabla135[[#This Row],[Desplazamiento en la Matriz]]="Probabilidad"),E1358,AND(Tabla135[[#This Row],[No. de Control]]&gt;1,Tabla135[[#This Row],[Desplazamiento en la Matriz]]="Probabilidad"),AC1357),""),"")</f>
        <v/>
      </c>
      <c r="AD1358" s="310">
        <f>IFERROR(_xlfn.MINIFS(Tabla135[Probabilidad residual],Tabla135[Id Riesgo],Tabla135[[#This Row],[Id Riesgo]]),"")</f>
        <v>0</v>
      </c>
      <c r="AE1358" s="310">
        <f>IFERROR(_xlfn.MINIFS(Tabla135[Impacto residual],Tabla135[Id Riesgo],Tabla135[[#This Row],[Id Riesgo]]),"")</f>
        <v>0</v>
      </c>
      <c r="AF1358" s="310" t="str" cm="1">
        <f t="array" ref="AF13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8" s="310" t="str" cm="1">
        <f t="array" ref="AG13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8" s="213"/>
      <c r="AJ1358" s="801">
        <f>_xlfn.MINIFS(Tabla135[Probabilidad residual],Tabla135[Id Riesgo],Tabla135[[#This Row],[Id Riesgo]])</f>
        <v>0</v>
      </c>
      <c r="AK1358" s="801">
        <f>_xlfn.MINIFS(Tabla135[Impacto residual],Tabla135[Id Riesgo],Tabla135[[#This Row],[Id Riesgo]])</f>
        <v>0</v>
      </c>
      <c r="AL1358" s="801"/>
      <c r="AM1358" s="801"/>
      <c r="AN1358" s="213"/>
      <c r="AO1358" s="213"/>
      <c r="AP1358" s="213"/>
      <c r="AQ1358" s="213"/>
      <c r="AR1358" s="213"/>
      <c r="AS1358" s="213"/>
      <c r="AT1358" s="213"/>
      <c r="AU1358" s="213"/>
      <c r="AV1358" s="213"/>
      <c r="AW1358" s="213"/>
      <c r="AX1358" s="213"/>
      <c r="AY1358" s="213"/>
    </row>
    <row r="1359" spans="1:51" ht="14.6" x14ac:dyDescent="0.4">
      <c r="A1359" s="783" t="str">
        <f>Tabla135[[#This Row],[Id Riesgo]]</f>
        <v>RC135</v>
      </c>
      <c r="B1359" s="784" t="str">
        <f>Tabla135[[#This Row],[Riesgo]]</f>
        <v/>
      </c>
      <c r="C1359" s="776" t="b">
        <f>Tabla135[[#This Row],[Identificado en paso 1 y 2?]]</f>
        <v>0</v>
      </c>
      <c r="D1359" s="801" t="str">
        <f>_xlfn.XLOOKUP(Tabla135[[#This Row],[Id Riesgo]],Tabla13[Id Riesgo],Tabla13[Probabilidad],"",1)</f>
        <v/>
      </c>
      <c r="E1359" s="801" t="str">
        <f>IF(C1359=TRUE,_xlfn.XLOOKUP(Tabla135[[#This Row],[Id Riesgo]],Tabla13[Id Riesgo],Tabla13[Porcentaje Impacto],"",1),"")</f>
        <v/>
      </c>
      <c r="F1359" s="290" t="str">
        <f t="shared" si="134"/>
        <v>RC135</v>
      </c>
      <c r="G1359" s="414" t="b">
        <f>_xlfn.XLOOKUP(F1359,Tabla13[Id Riesgo],Tabla13[Registro diligenciado],FALSE,1)</f>
        <v>0</v>
      </c>
      <c r="H1359" s="290" t="str">
        <f>IF(G1359,_xlfn.XLOOKUP(F1359,Tabla6[Id Riesgo],Tabla6[DESCRIPCIÓN DEL RIESGO],FALSE,1),"")</f>
        <v/>
      </c>
      <c r="I1359" s="327" t="str">
        <f>_xlfn.XLOOKUP(Tabla135[[#This Row],[Id Riesgo]],Tabla13[Id Riesgo],Tabla13[Probabilidad])</f>
        <v/>
      </c>
      <c r="J1359" s="327" t="str">
        <f>_xlfn.XLOOKUP(Tabla135[[#This Row],[Id Riesgo]],Tabla13[Id Riesgo],Tabla13[Porcentaje Impacto],"",1)</f>
        <v/>
      </c>
      <c r="K1359" s="311">
        <v>8</v>
      </c>
      <c r="L1359" s="314"/>
      <c r="M1359" s="314"/>
      <c r="N1359" s="314"/>
      <c r="O1359" s="295"/>
      <c r="P1359" s="314"/>
      <c r="Q1359" s="328" t="str">
        <f>_xlfn.TEXTJOIN(" ",TRUE,Tabla135[[#This Row],[Actividad - Acción ¿Qué?
Inicia con verbo]],Tabla135[[#This Row],[Complemento
(Observaciones o desviaciones)]])</f>
        <v/>
      </c>
      <c r="R1359" s="295"/>
      <c r="S1359" s="327" t="str">
        <f>_xlfn.XLOOKUP(Tabla135[[#This Row],[Tipo de control]],Tabla7[Tipo de control],Tabla7[Peso],"",1)</f>
        <v/>
      </c>
      <c r="T1359" s="290" t="str">
        <f>_xlfn.XLOOKUP(Tabla135[[#This Row],[Tipo de control]],Tabla7[Tipo de control],Tabla7[Afectación matriz],"",1)</f>
        <v/>
      </c>
      <c r="U1359" s="295"/>
      <c r="V1359" s="327" t="str">
        <f>_xlfn.XLOOKUP(Tabla135[[#This Row],[Implementación]],Tabla11[Implementación],Tabla11[Peso],"",1)</f>
        <v/>
      </c>
      <c r="W1359" s="295"/>
      <c r="X1359" s="295"/>
      <c r="Y1359" s="295"/>
      <c r="Z1359" s="295"/>
      <c r="AA1359" s="310" t="str">
        <f>IFERROR(Tabla135[[#This Row],[Peso del control]]+Tabla135[[#This Row],[Peso de la implementación]],"")</f>
        <v/>
      </c>
      <c r="AB1359" s="310" t="str" cm="1">
        <f t="array" ref="AB1359">IFERROR(IF(Tabla135[[#This Row],[Registro diligenciado]]=TRUE,_xlfn.IFS(AND(Tabla135[[#This Row],[No. de Control]]=1,Tabla135[[#This Row],[Desplazamiento en la Matriz]]="Probabilidad"),D1359-(D1359*Tabla135[[#This Row],[Valor del control]]),AND(Tabla135[[#This Row],[No. de Control]]&gt;1,Tabla135[[#This Row],[Desplazamiento en la Matriz]]="Probabilidad"),AB1358-(AB1358*Tabla135[[#This Row],[Valor del control]]),AND(Tabla135[[#This Row],[No. de Control]]=1,Tabla135[[#This Row],[Desplazamiento en la Matriz]]="Impacto"),D1359,AND(Tabla135[[#This Row],[No. de Control]]&gt;1,Tabla135[[#This Row],[Desplazamiento en la Matriz]]="Impacto"),AB1358),""),"")</f>
        <v/>
      </c>
      <c r="AC1359" s="310" t="str" cm="1">
        <f t="array" ref="AC1359">IFERROR(IF(Tabla135[[#This Row],[Registro diligenciado]]=TRUE,_xlfn.IFS(AND(Tabla135[[#This Row],[No. de Control]]=1,Tabla135[[#This Row],[Desplazamiento en la Matriz]]="Impacto"),E1359-(E1359*Tabla135[[#This Row],[Valor del control]]),AND(Tabla135[[#This Row],[No. de Control]]&gt;1,Tabla135[[#This Row],[Desplazamiento en la Matriz]]="Impacto"),AC1358-(AC1358*Tabla135[[#This Row],[Valor del control]]),AND(Tabla135[[#This Row],[No. de Control]]=1,Tabla135[[#This Row],[Desplazamiento en la Matriz]]="Probabilidad"),E1359,AND(Tabla135[[#This Row],[No. de Control]]&gt;1,Tabla135[[#This Row],[Desplazamiento en la Matriz]]="Probabilidad"),AC1358),""),"")</f>
        <v/>
      </c>
      <c r="AD1359" s="310">
        <f>IFERROR(_xlfn.MINIFS(Tabla135[Probabilidad residual],Tabla135[Id Riesgo],Tabla135[[#This Row],[Id Riesgo]]),"")</f>
        <v>0</v>
      </c>
      <c r="AE1359" s="310">
        <f>IFERROR(_xlfn.MINIFS(Tabla135[Impacto residual],Tabla135[Id Riesgo],Tabla135[[#This Row],[Id Riesgo]]),"")</f>
        <v>0</v>
      </c>
      <c r="AF1359" s="310" t="str" cm="1">
        <f t="array" ref="AF13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59" s="310" t="str" cm="1">
        <f t="array" ref="AG13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59" s="213"/>
      <c r="AJ1359" s="801">
        <f>_xlfn.MINIFS(Tabla135[Probabilidad residual],Tabla135[Id Riesgo],Tabla135[[#This Row],[Id Riesgo]])</f>
        <v>0</v>
      </c>
      <c r="AK1359" s="801">
        <f>_xlfn.MINIFS(Tabla135[Impacto residual],Tabla135[Id Riesgo],Tabla135[[#This Row],[Id Riesgo]])</f>
        <v>0</v>
      </c>
      <c r="AL1359" s="801"/>
      <c r="AM1359" s="801"/>
      <c r="AN1359" s="213"/>
      <c r="AO1359" s="213"/>
      <c r="AP1359" s="213"/>
      <c r="AQ1359" s="213"/>
      <c r="AR1359" s="213"/>
      <c r="AS1359" s="213"/>
      <c r="AT1359" s="213"/>
      <c r="AU1359" s="213"/>
      <c r="AV1359" s="213"/>
      <c r="AW1359" s="213"/>
      <c r="AX1359" s="213"/>
      <c r="AY1359" s="213"/>
    </row>
    <row r="1360" spans="1:51" ht="14.6" x14ac:dyDescent="0.4">
      <c r="A1360" s="783" t="str">
        <f>Tabla135[[#This Row],[Id Riesgo]]</f>
        <v>RC135</v>
      </c>
      <c r="B1360" s="784" t="str">
        <f>Tabla135[[#This Row],[Riesgo]]</f>
        <v/>
      </c>
      <c r="C1360" s="776" t="b">
        <f>Tabla135[[#This Row],[Identificado en paso 1 y 2?]]</f>
        <v>0</v>
      </c>
      <c r="D1360" s="801" t="str">
        <f>_xlfn.XLOOKUP(Tabla135[[#This Row],[Id Riesgo]],Tabla13[Id Riesgo],Tabla13[Probabilidad],"",1)</f>
        <v/>
      </c>
      <c r="E1360" s="801" t="str">
        <f>IF(C1360=TRUE,_xlfn.XLOOKUP(Tabla135[[#This Row],[Id Riesgo]],Tabla13[Id Riesgo],Tabla13[Porcentaje Impacto],"",1),"")</f>
        <v/>
      </c>
      <c r="F1360" s="290" t="str">
        <f t="shared" si="134"/>
        <v>RC135</v>
      </c>
      <c r="G1360" s="414" t="b">
        <f>_xlfn.XLOOKUP(F1360,Tabla13[Id Riesgo],Tabla13[Registro diligenciado],FALSE,1)</f>
        <v>0</v>
      </c>
      <c r="H1360" s="290" t="str">
        <f>IF(G1360,_xlfn.XLOOKUP(F1360,Tabla6[Id Riesgo],Tabla6[DESCRIPCIÓN DEL RIESGO],FALSE,1),"")</f>
        <v/>
      </c>
      <c r="I1360" s="327" t="str">
        <f>_xlfn.XLOOKUP(Tabla135[[#This Row],[Id Riesgo]],Tabla13[Id Riesgo],Tabla13[Probabilidad])</f>
        <v/>
      </c>
      <c r="J1360" s="327" t="str">
        <f>_xlfn.XLOOKUP(Tabla135[[#This Row],[Id Riesgo]],Tabla13[Id Riesgo],Tabla13[Porcentaje Impacto],"",1)</f>
        <v/>
      </c>
      <c r="K1360" s="311">
        <v>9</v>
      </c>
      <c r="L1360" s="314"/>
      <c r="M1360" s="314"/>
      <c r="N1360" s="314"/>
      <c r="O1360" s="295"/>
      <c r="P1360" s="314"/>
      <c r="Q1360" s="328" t="str">
        <f>_xlfn.TEXTJOIN(" ",TRUE,Tabla135[[#This Row],[Actividad - Acción ¿Qué?
Inicia con verbo]],Tabla135[[#This Row],[Complemento
(Observaciones o desviaciones)]])</f>
        <v/>
      </c>
      <c r="R1360" s="295"/>
      <c r="S1360" s="327" t="str">
        <f>_xlfn.XLOOKUP(Tabla135[[#This Row],[Tipo de control]],Tabla7[Tipo de control],Tabla7[Peso],"",1)</f>
        <v/>
      </c>
      <c r="T1360" s="290" t="str">
        <f>_xlfn.XLOOKUP(Tabla135[[#This Row],[Tipo de control]],Tabla7[Tipo de control],Tabla7[Afectación matriz],"",1)</f>
        <v/>
      </c>
      <c r="U1360" s="295"/>
      <c r="V1360" s="327" t="str">
        <f>_xlfn.XLOOKUP(Tabla135[[#This Row],[Implementación]],Tabla11[Implementación],Tabla11[Peso],"",1)</f>
        <v/>
      </c>
      <c r="W1360" s="295"/>
      <c r="X1360" s="295"/>
      <c r="Y1360" s="295"/>
      <c r="Z1360" s="295"/>
      <c r="AA1360" s="310" t="str">
        <f>IFERROR(Tabla135[[#This Row],[Peso del control]]+Tabla135[[#This Row],[Peso de la implementación]],"")</f>
        <v/>
      </c>
      <c r="AB1360" s="310" t="str" cm="1">
        <f t="array" ref="AB1360">IFERROR(IF(Tabla135[[#This Row],[Registro diligenciado]]=TRUE,_xlfn.IFS(AND(Tabla135[[#This Row],[No. de Control]]=1,Tabla135[[#This Row],[Desplazamiento en la Matriz]]="Probabilidad"),D1360-(D1360*Tabla135[[#This Row],[Valor del control]]),AND(Tabla135[[#This Row],[No. de Control]]&gt;1,Tabla135[[#This Row],[Desplazamiento en la Matriz]]="Probabilidad"),AB1359-(AB1359*Tabla135[[#This Row],[Valor del control]]),AND(Tabla135[[#This Row],[No. de Control]]=1,Tabla135[[#This Row],[Desplazamiento en la Matriz]]="Impacto"),D1360,AND(Tabla135[[#This Row],[No. de Control]]&gt;1,Tabla135[[#This Row],[Desplazamiento en la Matriz]]="Impacto"),AB1359),""),"")</f>
        <v/>
      </c>
      <c r="AC1360" s="310" t="str" cm="1">
        <f t="array" ref="AC1360">IFERROR(IF(Tabla135[[#This Row],[Registro diligenciado]]=TRUE,_xlfn.IFS(AND(Tabla135[[#This Row],[No. de Control]]=1,Tabla135[[#This Row],[Desplazamiento en la Matriz]]="Impacto"),E1360-(E1360*Tabla135[[#This Row],[Valor del control]]),AND(Tabla135[[#This Row],[No. de Control]]&gt;1,Tabla135[[#This Row],[Desplazamiento en la Matriz]]="Impacto"),AC1359-(AC1359*Tabla135[[#This Row],[Valor del control]]),AND(Tabla135[[#This Row],[No. de Control]]=1,Tabla135[[#This Row],[Desplazamiento en la Matriz]]="Probabilidad"),E1360,AND(Tabla135[[#This Row],[No. de Control]]&gt;1,Tabla135[[#This Row],[Desplazamiento en la Matriz]]="Probabilidad"),AC1359),""),"")</f>
        <v/>
      </c>
      <c r="AD1360" s="310">
        <f>IFERROR(_xlfn.MINIFS(Tabla135[Probabilidad residual],Tabla135[Id Riesgo],Tabla135[[#This Row],[Id Riesgo]]),"")</f>
        <v>0</v>
      </c>
      <c r="AE1360" s="310">
        <f>IFERROR(_xlfn.MINIFS(Tabla135[Impacto residual],Tabla135[Id Riesgo],Tabla135[[#This Row],[Id Riesgo]]),"")</f>
        <v>0</v>
      </c>
      <c r="AF1360" s="310" t="str" cm="1">
        <f t="array" ref="AF13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0" s="310" t="str" cm="1">
        <f t="array" ref="AG13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0" s="213"/>
      <c r="AJ1360" s="801">
        <f>_xlfn.MINIFS(Tabla135[Probabilidad residual],Tabla135[Id Riesgo],Tabla135[[#This Row],[Id Riesgo]])</f>
        <v>0</v>
      </c>
      <c r="AK1360" s="801">
        <f>_xlfn.MINIFS(Tabla135[Impacto residual],Tabla135[Id Riesgo],Tabla135[[#This Row],[Id Riesgo]])</f>
        <v>0</v>
      </c>
      <c r="AL1360" s="801"/>
      <c r="AM1360" s="801"/>
      <c r="AN1360" s="213"/>
      <c r="AO1360" s="213"/>
      <c r="AP1360" s="213"/>
      <c r="AQ1360" s="213"/>
      <c r="AR1360" s="213"/>
      <c r="AS1360" s="213"/>
      <c r="AT1360" s="213"/>
      <c r="AU1360" s="213"/>
      <c r="AV1360" s="213"/>
      <c r="AW1360" s="213"/>
      <c r="AX1360" s="213"/>
      <c r="AY1360" s="213"/>
    </row>
    <row r="1361" spans="1:51" ht="14.6" x14ac:dyDescent="0.4">
      <c r="A1361" s="783" t="str">
        <f>Tabla135[[#This Row],[Id Riesgo]]</f>
        <v>RC135</v>
      </c>
      <c r="B1361" s="784" t="str">
        <f>Tabla135[[#This Row],[Riesgo]]</f>
        <v/>
      </c>
      <c r="C1361" s="776" t="b">
        <f>Tabla135[[#This Row],[Identificado en paso 1 y 2?]]</f>
        <v>0</v>
      </c>
      <c r="D1361" s="801" t="str">
        <f>_xlfn.XLOOKUP(Tabla135[[#This Row],[Id Riesgo]],Tabla13[Id Riesgo],Tabla13[Probabilidad],"",1)</f>
        <v/>
      </c>
      <c r="E1361" s="801" t="str">
        <f>IF(C1361=TRUE,_xlfn.XLOOKUP(Tabla135[[#This Row],[Id Riesgo]],Tabla13[Id Riesgo],Tabla13[Porcentaje Impacto],"",1),"")</f>
        <v/>
      </c>
      <c r="F1361" s="290" t="str">
        <f t="shared" si="134"/>
        <v>RC135</v>
      </c>
      <c r="G1361" s="414" t="b">
        <f>_xlfn.XLOOKUP(F1361,Tabla13[Id Riesgo],Tabla13[Registro diligenciado],FALSE,1)</f>
        <v>0</v>
      </c>
      <c r="H1361" s="290" t="str">
        <f>IF(G1361,_xlfn.XLOOKUP(F1361,Tabla6[Id Riesgo],Tabla6[DESCRIPCIÓN DEL RIESGO],FALSE,1),"")</f>
        <v/>
      </c>
      <c r="I1361" s="327" t="str">
        <f>_xlfn.XLOOKUP(Tabla135[[#This Row],[Id Riesgo]],Tabla13[Id Riesgo],Tabla13[Probabilidad])</f>
        <v/>
      </c>
      <c r="J1361" s="327" t="str">
        <f>_xlfn.XLOOKUP(Tabla135[[#This Row],[Id Riesgo]],Tabla13[Id Riesgo],Tabla13[Porcentaje Impacto],"",1)</f>
        <v/>
      </c>
      <c r="K1361" s="311">
        <v>10</v>
      </c>
      <c r="L1361" s="314"/>
      <c r="M1361" s="314"/>
      <c r="N1361" s="314"/>
      <c r="O1361" s="295"/>
      <c r="P1361" s="314"/>
      <c r="Q1361" s="328" t="str">
        <f>_xlfn.TEXTJOIN(" ",TRUE,Tabla135[[#This Row],[Actividad - Acción ¿Qué?
Inicia con verbo]],Tabla135[[#This Row],[Complemento
(Observaciones o desviaciones)]])</f>
        <v/>
      </c>
      <c r="R1361" s="295"/>
      <c r="S1361" s="327" t="str">
        <f>_xlfn.XLOOKUP(Tabla135[[#This Row],[Tipo de control]],Tabla7[Tipo de control],Tabla7[Peso],"",1)</f>
        <v/>
      </c>
      <c r="T1361" s="290" t="str">
        <f>_xlfn.XLOOKUP(Tabla135[[#This Row],[Tipo de control]],Tabla7[Tipo de control],Tabla7[Afectación matriz],"",1)</f>
        <v/>
      </c>
      <c r="U1361" s="295"/>
      <c r="V1361" s="327" t="str">
        <f>_xlfn.XLOOKUP(Tabla135[[#This Row],[Implementación]],Tabla11[Implementación],Tabla11[Peso],"",1)</f>
        <v/>
      </c>
      <c r="W1361" s="295"/>
      <c r="X1361" s="295"/>
      <c r="Y1361" s="295"/>
      <c r="Z1361" s="295"/>
      <c r="AA1361" s="310" t="str">
        <f>IFERROR(Tabla135[[#This Row],[Peso del control]]+Tabla135[[#This Row],[Peso de la implementación]],"")</f>
        <v/>
      </c>
      <c r="AB1361" s="310" t="str" cm="1">
        <f t="array" ref="AB1361">IFERROR(IF(Tabla135[[#This Row],[Registro diligenciado]]=TRUE,_xlfn.IFS(AND(Tabla135[[#This Row],[No. de Control]]=1,Tabla135[[#This Row],[Desplazamiento en la Matriz]]="Probabilidad"),D1361-(D1361*Tabla135[[#This Row],[Valor del control]]),AND(Tabla135[[#This Row],[No. de Control]]&gt;1,Tabla135[[#This Row],[Desplazamiento en la Matriz]]="Probabilidad"),AB1360-(AB1360*Tabla135[[#This Row],[Valor del control]]),AND(Tabla135[[#This Row],[No. de Control]]=1,Tabla135[[#This Row],[Desplazamiento en la Matriz]]="Impacto"),D1361,AND(Tabla135[[#This Row],[No. de Control]]&gt;1,Tabla135[[#This Row],[Desplazamiento en la Matriz]]="Impacto"),AB1360),""),"")</f>
        <v/>
      </c>
      <c r="AC1361" s="310" t="str" cm="1">
        <f t="array" ref="AC1361">IFERROR(IF(Tabla135[[#This Row],[Registro diligenciado]]=TRUE,_xlfn.IFS(AND(Tabla135[[#This Row],[No. de Control]]=1,Tabla135[[#This Row],[Desplazamiento en la Matriz]]="Impacto"),E1361-(E1361*Tabla135[[#This Row],[Valor del control]]),AND(Tabla135[[#This Row],[No. de Control]]&gt;1,Tabla135[[#This Row],[Desplazamiento en la Matriz]]="Impacto"),AC1360-(AC1360*Tabla135[[#This Row],[Valor del control]]),AND(Tabla135[[#This Row],[No. de Control]]=1,Tabla135[[#This Row],[Desplazamiento en la Matriz]]="Probabilidad"),E1361,AND(Tabla135[[#This Row],[No. de Control]]&gt;1,Tabla135[[#This Row],[Desplazamiento en la Matriz]]="Probabilidad"),AC1360),""),"")</f>
        <v/>
      </c>
      <c r="AD1361" s="310">
        <f>IFERROR(_xlfn.MINIFS(Tabla135[Probabilidad residual],Tabla135[Id Riesgo],Tabla135[[#This Row],[Id Riesgo]]),"")</f>
        <v>0</v>
      </c>
      <c r="AE1361" s="310">
        <f>IFERROR(_xlfn.MINIFS(Tabla135[Impacto residual],Tabla135[Id Riesgo],Tabla135[[#This Row],[Id Riesgo]]),"")</f>
        <v>0</v>
      </c>
      <c r="AF1361" s="310" t="str" cm="1">
        <f t="array" ref="AF13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1" s="310" t="str" cm="1">
        <f t="array" ref="AG13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1" s="213"/>
      <c r="AJ1361" s="801">
        <f>_xlfn.MINIFS(Tabla135[Probabilidad residual],Tabla135[Id Riesgo],Tabla135[[#This Row],[Id Riesgo]])</f>
        <v>0</v>
      </c>
      <c r="AK1361" s="801">
        <f>_xlfn.MINIFS(Tabla135[Impacto residual],Tabla135[Id Riesgo],Tabla135[[#This Row],[Id Riesgo]])</f>
        <v>0</v>
      </c>
      <c r="AL1361" s="801"/>
      <c r="AM1361" s="801"/>
      <c r="AN1361" s="213"/>
      <c r="AO1361" s="213"/>
      <c r="AP1361" s="213"/>
      <c r="AQ1361" s="213"/>
      <c r="AR1361" s="213"/>
      <c r="AS1361" s="213"/>
      <c r="AT1361" s="213"/>
      <c r="AU1361" s="213"/>
      <c r="AV1361" s="213"/>
      <c r="AW1361" s="213"/>
      <c r="AX1361" s="213"/>
      <c r="AY1361" s="213"/>
    </row>
    <row r="1362" spans="1:51" ht="14.6" x14ac:dyDescent="0.4">
      <c r="A1362" s="783" t="str">
        <f>Tabla135[[#This Row],[Id Riesgo]]</f>
        <v>RC136</v>
      </c>
      <c r="B1362" s="784" t="str">
        <f>Tabla135[[#This Row],[Riesgo]]</f>
        <v/>
      </c>
      <c r="C1362" s="776" t="b">
        <f>Tabla135[[#This Row],[Identificado en paso 1 y 2?]]</f>
        <v>0</v>
      </c>
      <c r="D1362" s="801" t="str">
        <f>_xlfn.XLOOKUP(Tabla135[[#This Row],[Id Riesgo]],Tabla13[Id Riesgo],Tabla13[Probabilidad],"",1)</f>
        <v/>
      </c>
      <c r="E1362" s="801" t="str">
        <f>IF(C1362=TRUE,_xlfn.XLOOKUP(Tabla135[[#This Row],[Id Riesgo]],Tabla13[Id Riesgo],Tabla13[Porcentaje Impacto],"",1),"")</f>
        <v/>
      </c>
      <c r="F1362" s="290" t="s">
        <v>727</v>
      </c>
      <c r="G1362" s="414" t="b">
        <f>_xlfn.XLOOKUP(F1362,Tabla13[Id Riesgo],Tabla13[Registro diligenciado],FALSE,1)</f>
        <v>0</v>
      </c>
      <c r="H1362" s="290" t="str">
        <f>IF(G1362,_xlfn.XLOOKUP(F1362,Tabla6[Id Riesgo],Tabla6[DESCRIPCIÓN DEL RIESGO],FALSE,1),"")</f>
        <v/>
      </c>
      <c r="I1362" s="327" t="str">
        <f>_xlfn.XLOOKUP(Tabla135[[#This Row],[Id Riesgo]],Tabla13[Id Riesgo],Tabla13[Probabilidad])</f>
        <v/>
      </c>
      <c r="J1362" s="327" t="str">
        <f>_xlfn.XLOOKUP(Tabla135[[#This Row],[Id Riesgo]],Tabla13[Id Riesgo],Tabla13[Porcentaje Impacto],"",1)</f>
        <v/>
      </c>
      <c r="K1362" s="311">
        <v>1</v>
      </c>
      <c r="L1362" s="314"/>
      <c r="M1362" s="314"/>
      <c r="N1362" s="314"/>
      <c r="O1362" s="295"/>
      <c r="P1362" s="314"/>
      <c r="Q1362" s="328" t="str">
        <f>_xlfn.TEXTJOIN(" ",TRUE,Tabla135[[#This Row],[Actividad - Acción ¿Qué?
Inicia con verbo]],Tabla135[[#This Row],[Complemento
(Observaciones o desviaciones)]])</f>
        <v/>
      </c>
      <c r="R1362" s="295"/>
      <c r="S1362" s="327" t="str">
        <f>_xlfn.XLOOKUP(Tabla135[[#This Row],[Tipo de control]],Tabla7[Tipo de control],Tabla7[Peso],"",1)</f>
        <v/>
      </c>
      <c r="T1362" s="290" t="str">
        <f>_xlfn.XLOOKUP(Tabla135[[#This Row],[Tipo de control]],Tabla7[Tipo de control],Tabla7[Afectación matriz],"",1)</f>
        <v/>
      </c>
      <c r="U1362" s="295"/>
      <c r="V1362" s="327" t="str">
        <f>_xlfn.XLOOKUP(Tabla135[[#This Row],[Implementación]],Tabla11[Implementación],Tabla11[Peso],"",1)</f>
        <v/>
      </c>
      <c r="W1362" s="295"/>
      <c r="X1362" s="295"/>
      <c r="Y1362" s="295"/>
      <c r="Z1362" s="295"/>
      <c r="AA1362" s="310" t="str">
        <f>IFERROR(Tabla135[[#This Row],[Peso del control]]+Tabla135[[#This Row],[Peso de la implementación]],"")</f>
        <v/>
      </c>
      <c r="AB1362" s="310" t="str" cm="1">
        <f t="array" ref="AB1362">IFERROR(IF(Tabla135[[#This Row],[Registro diligenciado]]=TRUE,_xlfn.IFS(AND(Tabla135[[#This Row],[No. de Control]]=1,Tabla135[[#This Row],[Desplazamiento en la Matriz]]="Probabilidad"),D1362-(D1362*Tabla135[[#This Row],[Valor del control]]),AND(Tabla135[[#This Row],[No. de Control]]&gt;1,Tabla135[[#This Row],[Desplazamiento en la Matriz]]="Probabilidad"),AB1361-(AB1361*Tabla135[[#This Row],[Valor del control]]),AND(Tabla135[[#This Row],[No. de Control]]=1,Tabla135[[#This Row],[Desplazamiento en la Matriz]]="Impacto"),D1362,AND(Tabla135[[#This Row],[No. de Control]]&gt;1,Tabla135[[#This Row],[Desplazamiento en la Matriz]]="Impacto"),AB1361),""),"")</f>
        <v/>
      </c>
      <c r="AC1362" s="310" t="str" cm="1">
        <f t="array" ref="AC1362">IFERROR(IF(Tabla135[[#This Row],[Registro diligenciado]]=TRUE,_xlfn.IFS(AND(Tabla135[[#This Row],[No. de Control]]=1,Tabla135[[#This Row],[Desplazamiento en la Matriz]]="Impacto"),E1362-(E1362*Tabla135[[#This Row],[Valor del control]]),AND(Tabla135[[#This Row],[No. de Control]]&gt;1,Tabla135[[#This Row],[Desplazamiento en la Matriz]]="Impacto"),AC1361-(AC1361*Tabla135[[#This Row],[Valor del control]]),AND(Tabla135[[#This Row],[No. de Control]]=1,Tabla135[[#This Row],[Desplazamiento en la Matriz]]="Probabilidad"),E1362,AND(Tabla135[[#This Row],[No. de Control]]&gt;1,Tabla135[[#This Row],[Desplazamiento en la Matriz]]="Probabilidad"),AC1361),""),"")</f>
        <v/>
      </c>
      <c r="AD1362" s="310">
        <f>IFERROR(_xlfn.MINIFS(Tabla135[Probabilidad residual],Tabla135[Id Riesgo],Tabla135[[#This Row],[Id Riesgo]]),"")</f>
        <v>0</v>
      </c>
      <c r="AE1362" s="310">
        <f>IFERROR(_xlfn.MINIFS(Tabla135[Impacto residual],Tabla135[Id Riesgo],Tabla135[[#This Row],[Id Riesgo]]),"")</f>
        <v>0</v>
      </c>
      <c r="AF1362" s="310" t="str" cm="1">
        <f t="array" ref="AF13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2" s="310" t="str" cm="1">
        <f t="array" ref="AG13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2" s="213"/>
      <c r="AJ1362" s="801">
        <f>_xlfn.MINIFS(Tabla135[Probabilidad residual],Tabla135[Id Riesgo],Tabla135[[#This Row],[Id Riesgo]])</f>
        <v>0</v>
      </c>
      <c r="AK1362" s="801">
        <f>_xlfn.MINIFS(Tabla135[Impacto residual],Tabla135[Id Riesgo],Tabla135[[#This Row],[Id Riesgo]])</f>
        <v>0</v>
      </c>
      <c r="AL1362" s="801" t="str" cm="1">
        <f t="array" ref="AL1362">IFERROR(_xlfn.IFS(AND(AJ1362&gt;=CONFIGURACIÓN!$BF$6,AJ1362&lt;=CONFIGURACIÓN!$BG$6),CONFIGURACIÓN!$BE$6,AND(AJ1362&gt;=CONFIGURACIÓN!$BF$7,AJ1362&lt;=CONFIGURACIÓN!$BG$7),CONFIGURACIÓN!$BE$7,AND(AJ1362&gt;=CONFIGURACIÓN!$BF$8,AJ1362&lt;=CONFIGURACIÓN!$BG$8),CONFIGURACIÓN!$BE$8,AND(AJ1362&gt;=CONFIGURACIÓN!$BF$9,AJ1362&lt;=CONFIGURACIÓN!$BG$9),CONFIGURACIÓN!$BE$9,AND(AJ1362&gt;=CONFIGURACIÓN!$BF$10,AJ1362&lt;=CONFIGURACIÓN!$BG$10),CONFIGURACIÓN!$BE$10),"")</f>
        <v/>
      </c>
      <c r="AM1362" s="801" t="str" cm="1">
        <f t="array" ref="AM1362">IFERROR(_xlfn.IFS(AND(AK1362&gt;=CONFIGURACIÓN!$BJ$6,AK1362&lt;=CONFIGURACIÓN!$BK$6),CONFIGURACIÓN!$BI$6,AND(AK1362&gt;=CONFIGURACIÓN!$BJ$7,AK1362&lt;=CONFIGURACIÓN!$BK$7),CONFIGURACIÓN!$BI$7,AND(AK1362&gt;=CONFIGURACIÓN!$BJ$8,AK1362&lt;=CONFIGURACIÓN!$BK$8),CONFIGURACIÓN!$BI$8,AND(AK1362&gt;=CONFIGURACIÓN!$BJ$9,AK1362&lt;=CONFIGURACIÓN!$BK$9),CONFIGURACIÓN!$BI$9,AND(AK1362&gt;=CONFIGURACIÓN!$BJ$10,AK1362&lt;=CONFIGURACIÓN!$BK$10),CONFIGURACIÓN!$BI$10),"")</f>
        <v/>
      </c>
      <c r="AN1362" s="213"/>
      <c r="AO1362" s="213"/>
      <c r="AP1362" s="213"/>
      <c r="AQ1362" s="213"/>
      <c r="AR1362" s="213"/>
      <c r="AS1362" s="213"/>
      <c r="AT1362" s="213"/>
      <c r="AU1362" s="213"/>
      <c r="AV1362" s="213"/>
      <c r="AW1362" s="213"/>
      <c r="AX1362" s="213"/>
      <c r="AY1362" s="213"/>
    </row>
    <row r="1363" spans="1:51" ht="14.6" x14ac:dyDescent="0.4">
      <c r="A1363" s="783" t="str">
        <f>Tabla135[[#This Row],[Id Riesgo]]</f>
        <v>RC136</v>
      </c>
      <c r="B1363" s="784" t="str">
        <f>Tabla135[[#This Row],[Riesgo]]</f>
        <v/>
      </c>
      <c r="C1363" s="776" t="b">
        <f>Tabla135[[#This Row],[Identificado en paso 1 y 2?]]</f>
        <v>0</v>
      </c>
      <c r="D1363" s="801" t="str">
        <f>_xlfn.XLOOKUP(Tabla135[[#This Row],[Id Riesgo]],Tabla13[Id Riesgo],Tabla13[Probabilidad],"",1)</f>
        <v/>
      </c>
      <c r="E1363" s="801" t="str">
        <f>IF(C1363=TRUE,_xlfn.XLOOKUP(Tabla135[[#This Row],[Id Riesgo]],Tabla13[Id Riesgo],Tabla13[Porcentaje Impacto],"",1),"")</f>
        <v/>
      </c>
      <c r="F1363" s="290" t="str">
        <f t="shared" ref="F1363:F1371" si="135">F1362</f>
        <v>RC136</v>
      </c>
      <c r="G1363" s="414" t="b">
        <f>_xlfn.XLOOKUP(F1363,Tabla13[Id Riesgo],Tabla13[Registro diligenciado],FALSE,1)</f>
        <v>0</v>
      </c>
      <c r="H1363" s="290" t="str">
        <f>IF(G1363,_xlfn.XLOOKUP(F1363,Tabla6[Id Riesgo],Tabla6[DESCRIPCIÓN DEL RIESGO],FALSE,1),"")</f>
        <v/>
      </c>
      <c r="I1363" s="327" t="str">
        <f>_xlfn.XLOOKUP(Tabla135[[#This Row],[Id Riesgo]],Tabla13[Id Riesgo],Tabla13[Probabilidad])</f>
        <v/>
      </c>
      <c r="J1363" s="327" t="str">
        <f>_xlfn.XLOOKUP(Tabla135[[#This Row],[Id Riesgo]],Tabla13[Id Riesgo],Tabla13[Porcentaje Impacto],"",1)</f>
        <v/>
      </c>
      <c r="K1363" s="311">
        <v>2</v>
      </c>
      <c r="L1363" s="314"/>
      <c r="M1363" s="314"/>
      <c r="N1363" s="314"/>
      <c r="O1363" s="295"/>
      <c r="P1363" s="314"/>
      <c r="Q1363" s="328" t="str">
        <f>_xlfn.TEXTJOIN(" ",TRUE,Tabla135[[#This Row],[Actividad - Acción ¿Qué?
Inicia con verbo]],Tabla135[[#This Row],[Complemento
(Observaciones o desviaciones)]])</f>
        <v/>
      </c>
      <c r="R1363" s="295"/>
      <c r="S1363" s="327" t="str">
        <f>_xlfn.XLOOKUP(Tabla135[[#This Row],[Tipo de control]],Tabla7[Tipo de control],Tabla7[Peso],"",1)</f>
        <v/>
      </c>
      <c r="T1363" s="290" t="str">
        <f>_xlfn.XLOOKUP(Tabla135[[#This Row],[Tipo de control]],Tabla7[Tipo de control],Tabla7[Afectación matriz],"",1)</f>
        <v/>
      </c>
      <c r="U1363" s="295"/>
      <c r="V1363" s="327" t="str">
        <f>_xlfn.XLOOKUP(Tabla135[[#This Row],[Implementación]],Tabla11[Implementación],Tabla11[Peso],"",1)</f>
        <v/>
      </c>
      <c r="W1363" s="295"/>
      <c r="X1363" s="295"/>
      <c r="Y1363" s="295"/>
      <c r="Z1363" s="295"/>
      <c r="AA1363" s="310" t="str">
        <f>IFERROR(Tabla135[[#This Row],[Peso del control]]+Tabla135[[#This Row],[Peso de la implementación]],"")</f>
        <v/>
      </c>
      <c r="AB1363" s="310" t="str" cm="1">
        <f t="array" ref="AB1363">IFERROR(IF(Tabla135[[#This Row],[Registro diligenciado]]=TRUE,_xlfn.IFS(AND(Tabla135[[#This Row],[No. de Control]]=1,Tabla135[[#This Row],[Desplazamiento en la Matriz]]="Probabilidad"),D1363-(D1363*Tabla135[[#This Row],[Valor del control]]),AND(Tabla135[[#This Row],[No. de Control]]&gt;1,Tabla135[[#This Row],[Desplazamiento en la Matriz]]="Probabilidad"),AB1362-(AB1362*Tabla135[[#This Row],[Valor del control]]),AND(Tabla135[[#This Row],[No. de Control]]=1,Tabla135[[#This Row],[Desplazamiento en la Matriz]]="Impacto"),D1363,AND(Tabla135[[#This Row],[No. de Control]]&gt;1,Tabla135[[#This Row],[Desplazamiento en la Matriz]]="Impacto"),AB1362),""),"")</f>
        <v/>
      </c>
      <c r="AC1363" s="310" t="str" cm="1">
        <f t="array" ref="AC1363">IFERROR(IF(Tabla135[[#This Row],[Registro diligenciado]]=TRUE,_xlfn.IFS(AND(Tabla135[[#This Row],[No. de Control]]=1,Tabla135[[#This Row],[Desplazamiento en la Matriz]]="Impacto"),E1363-(E1363*Tabla135[[#This Row],[Valor del control]]),AND(Tabla135[[#This Row],[No. de Control]]&gt;1,Tabla135[[#This Row],[Desplazamiento en la Matriz]]="Impacto"),AC1362-(AC1362*Tabla135[[#This Row],[Valor del control]]),AND(Tabla135[[#This Row],[No. de Control]]=1,Tabla135[[#This Row],[Desplazamiento en la Matriz]]="Probabilidad"),E1363,AND(Tabla135[[#This Row],[No. de Control]]&gt;1,Tabla135[[#This Row],[Desplazamiento en la Matriz]]="Probabilidad"),AC1362),""),"")</f>
        <v/>
      </c>
      <c r="AD1363" s="310">
        <f>IFERROR(_xlfn.MINIFS(Tabla135[Probabilidad residual],Tabla135[Id Riesgo],Tabla135[[#This Row],[Id Riesgo]]),"")</f>
        <v>0</v>
      </c>
      <c r="AE1363" s="310">
        <f>IFERROR(_xlfn.MINIFS(Tabla135[Impacto residual],Tabla135[Id Riesgo],Tabla135[[#This Row],[Id Riesgo]]),"")</f>
        <v>0</v>
      </c>
      <c r="AF1363" s="310" t="str" cm="1">
        <f t="array" ref="AF13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3" s="310" t="str" cm="1">
        <f t="array" ref="AG13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3" s="213"/>
      <c r="AJ1363" s="801">
        <f>_xlfn.MINIFS(Tabla135[Probabilidad residual],Tabla135[Id Riesgo],Tabla135[[#This Row],[Id Riesgo]])</f>
        <v>0</v>
      </c>
      <c r="AK1363" s="801">
        <f>_xlfn.MINIFS(Tabla135[Impacto residual],Tabla135[Id Riesgo],Tabla135[[#This Row],[Id Riesgo]])</f>
        <v>0</v>
      </c>
      <c r="AL1363" s="801"/>
      <c r="AM1363" s="801"/>
      <c r="AN1363" s="213"/>
      <c r="AO1363" s="213"/>
      <c r="AP1363" s="213"/>
      <c r="AQ1363" s="213"/>
      <c r="AR1363" s="213"/>
      <c r="AS1363" s="213"/>
      <c r="AT1363" s="213"/>
      <c r="AU1363" s="213"/>
      <c r="AV1363" s="213"/>
      <c r="AW1363" s="213"/>
      <c r="AX1363" s="213"/>
      <c r="AY1363" s="213"/>
    </row>
    <row r="1364" spans="1:51" ht="14.6" x14ac:dyDescent="0.4">
      <c r="A1364" s="783" t="str">
        <f>Tabla135[[#This Row],[Id Riesgo]]</f>
        <v>RC136</v>
      </c>
      <c r="B1364" s="784" t="str">
        <f>Tabla135[[#This Row],[Riesgo]]</f>
        <v/>
      </c>
      <c r="C1364" s="776" t="b">
        <f>Tabla135[[#This Row],[Identificado en paso 1 y 2?]]</f>
        <v>0</v>
      </c>
      <c r="D1364" s="801" t="str">
        <f>_xlfn.XLOOKUP(Tabla135[[#This Row],[Id Riesgo]],Tabla13[Id Riesgo],Tabla13[Probabilidad],"",1)</f>
        <v/>
      </c>
      <c r="E1364" s="801" t="str">
        <f>IF(C1364=TRUE,_xlfn.XLOOKUP(Tabla135[[#This Row],[Id Riesgo]],Tabla13[Id Riesgo],Tabla13[Porcentaje Impacto],"",1),"")</f>
        <v/>
      </c>
      <c r="F1364" s="290" t="str">
        <f t="shared" si="135"/>
        <v>RC136</v>
      </c>
      <c r="G1364" s="414" t="b">
        <f>_xlfn.XLOOKUP(F1364,Tabla13[Id Riesgo],Tabla13[Registro diligenciado],FALSE,1)</f>
        <v>0</v>
      </c>
      <c r="H1364" s="290" t="str">
        <f>IF(G1364,_xlfn.XLOOKUP(F1364,Tabla6[Id Riesgo],Tabla6[DESCRIPCIÓN DEL RIESGO],FALSE,1),"")</f>
        <v/>
      </c>
      <c r="I1364" s="327" t="str">
        <f>_xlfn.XLOOKUP(Tabla135[[#This Row],[Id Riesgo]],Tabla13[Id Riesgo],Tabla13[Probabilidad])</f>
        <v/>
      </c>
      <c r="J1364" s="327" t="str">
        <f>_xlfn.XLOOKUP(Tabla135[[#This Row],[Id Riesgo]],Tabla13[Id Riesgo],Tabla13[Porcentaje Impacto],"",1)</f>
        <v/>
      </c>
      <c r="K1364" s="311">
        <v>3</v>
      </c>
      <c r="L1364" s="314"/>
      <c r="M1364" s="314"/>
      <c r="N1364" s="314"/>
      <c r="O1364" s="295"/>
      <c r="P1364" s="314"/>
      <c r="Q1364" s="328" t="str">
        <f>_xlfn.TEXTJOIN(" ",TRUE,Tabla135[[#This Row],[Actividad - Acción ¿Qué?
Inicia con verbo]],Tabla135[[#This Row],[Complemento
(Observaciones o desviaciones)]])</f>
        <v/>
      </c>
      <c r="R1364" s="295"/>
      <c r="S1364" s="327" t="str">
        <f>_xlfn.XLOOKUP(Tabla135[[#This Row],[Tipo de control]],Tabla7[Tipo de control],Tabla7[Peso],"",1)</f>
        <v/>
      </c>
      <c r="T1364" s="290" t="str">
        <f>_xlfn.XLOOKUP(Tabla135[[#This Row],[Tipo de control]],Tabla7[Tipo de control],Tabla7[Afectación matriz],"",1)</f>
        <v/>
      </c>
      <c r="U1364" s="295"/>
      <c r="V1364" s="327" t="str">
        <f>_xlfn.XLOOKUP(Tabla135[[#This Row],[Implementación]],Tabla11[Implementación],Tabla11[Peso],"",1)</f>
        <v/>
      </c>
      <c r="W1364" s="295"/>
      <c r="X1364" s="295"/>
      <c r="Y1364" s="295"/>
      <c r="Z1364" s="295"/>
      <c r="AA1364" s="310" t="str">
        <f>IFERROR(Tabla135[[#This Row],[Peso del control]]+Tabla135[[#This Row],[Peso de la implementación]],"")</f>
        <v/>
      </c>
      <c r="AB1364" s="310" t="str" cm="1">
        <f t="array" ref="AB1364">IFERROR(IF(Tabla135[[#This Row],[Registro diligenciado]]=TRUE,_xlfn.IFS(AND(Tabla135[[#This Row],[No. de Control]]=1,Tabla135[[#This Row],[Desplazamiento en la Matriz]]="Probabilidad"),D1364-(D1364*Tabla135[[#This Row],[Valor del control]]),AND(Tabla135[[#This Row],[No. de Control]]&gt;1,Tabla135[[#This Row],[Desplazamiento en la Matriz]]="Probabilidad"),AB1363-(AB1363*Tabla135[[#This Row],[Valor del control]]),AND(Tabla135[[#This Row],[No. de Control]]=1,Tabla135[[#This Row],[Desplazamiento en la Matriz]]="Impacto"),D1364,AND(Tabla135[[#This Row],[No. de Control]]&gt;1,Tabla135[[#This Row],[Desplazamiento en la Matriz]]="Impacto"),AB1363),""),"")</f>
        <v/>
      </c>
      <c r="AC1364" s="310" t="str" cm="1">
        <f t="array" ref="AC1364">IFERROR(IF(Tabla135[[#This Row],[Registro diligenciado]]=TRUE,_xlfn.IFS(AND(Tabla135[[#This Row],[No. de Control]]=1,Tabla135[[#This Row],[Desplazamiento en la Matriz]]="Impacto"),E1364-(E1364*Tabla135[[#This Row],[Valor del control]]),AND(Tabla135[[#This Row],[No. de Control]]&gt;1,Tabla135[[#This Row],[Desplazamiento en la Matriz]]="Impacto"),AC1363-(AC1363*Tabla135[[#This Row],[Valor del control]]),AND(Tabla135[[#This Row],[No. de Control]]=1,Tabla135[[#This Row],[Desplazamiento en la Matriz]]="Probabilidad"),E1364,AND(Tabla135[[#This Row],[No. de Control]]&gt;1,Tabla135[[#This Row],[Desplazamiento en la Matriz]]="Probabilidad"),AC1363),""),"")</f>
        <v/>
      </c>
      <c r="AD1364" s="310">
        <f>IFERROR(_xlfn.MINIFS(Tabla135[Probabilidad residual],Tabla135[Id Riesgo],Tabla135[[#This Row],[Id Riesgo]]),"")</f>
        <v>0</v>
      </c>
      <c r="AE1364" s="310">
        <f>IFERROR(_xlfn.MINIFS(Tabla135[Impacto residual],Tabla135[Id Riesgo],Tabla135[[#This Row],[Id Riesgo]]),"")</f>
        <v>0</v>
      </c>
      <c r="AF1364" s="310" t="str" cm="1">
        <f t="array" ref="AF13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4" s="310" t="str" cm="1">
        <f t="array" ref="AG13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4" s="213"/>
      <c r="AJ1364" s="801">
        <f>_xlfn.MINIFS(Tabla135[Probabilidad residual],Tabla135[Id Riesgo],Tabla135[[#This Row],[Id Riesgo]])</f>
        <v>0</v>
      </c>
      <c r="AK1364" s="801">
        <f>_xlfn.MINIFS(Tabla135[Impacto residual],Tabla135[Id Riesgo],Tabla135[[#This Row],[Id Riesgo]])</f>
        <v>0</v>
      </c>
      <c r="AL1364" s="801"/>
      <c r="AM1364" s="801"/>
      <c r="AN1364" s="213"/>
      <c r="AO1364" s="213"/>
      <c r="AP1364" s="213"/>
      <c r="AQ1364" s="213"/>
      <c r="AR1364" s="213"/>
      <c r="AS1364" s="213"/>
      <c r="AT1364" s="213"/>
      <c r="AU1364" s="213"/>
      <c r="AV1364" s="213"/>
      <c r="AW1364" s="213"/>
      <c r="AX1364" s="213"/>
      <c r="AY1364" s="213"/>
    </row>
    <row r="1365" spans="1:51" ht="14.6" x14ac:dyDescent="0.4">
      <c r="A1365" s="783" t="str">
        <f>Tabla135[[#This Row],[Id Riesgo]]</f>
        <v>RC136</v>
      </c>
      <c r="B1365" s="784" t="str">
        <f>Tabla135[[#This Row],[Riesgo]]</f>
        <v/>
      </c>
      <c r="C1365" s="776" t="b">
        <f>Tabla135[[#This Row],[Identificado en paso 1 y 2?]]</f>
        <v>0</v>
      </c>
      <c r="D1365" s="801" t="str">
        <f>_xlfn.XLOOKUP(Tabla135[[#This Row],[Id Riesgo]],Tabla13[Id Riesgo],Tabla13[Probabilidad],"",1)</f>
        <v/>
      </c>
      <c r="E1365" s="801" t="str">
        <f>IF(C1365=TRUE,_xlfn.XLOOKUP(Tabla135[[#This Row],[Id Riesgo]],Tabla13[Id Riesgo],Tabla13[Porcentaje Impacto],"",1),"")</f>
        <v/>
      </c>
      <c r="F1365" s="290" t="str">
        <f t="shared" si="135"/>
        <v>RC136</v>
      </c>
      <c r="G1365" s="414" t="b">
        <f>_xlfn.XLOOKUP(F1365,Tabla13[Id Riesgo],Tabla13[Registro diligenciado],FALSE,1)</f>
        <v>0</v>
      </c>
      <c r="H1365" s="290" t="str">
        <f>IF(G1365,_xlfn.XLOOKUP(F1365,Tabla6[Id Riesgo],Tabla6[DESCRIPCIÓN DEL RIESGO],FALSE,1),"")</f>
        <v/>
      </c>
      <c r="I1365" s="327" t="str">
        <f>_xlfn.XLOOKUP(Tabla135[[#This Row],[Id Riesgo]],Tabla13[Id Riesgo],Tabla13[Probabilidad])</f>
        <v/>
      </c>
      <c r="J1365" s="327" t="str">
        <f>_xlfn.XLOOKUP(Tabla135[[#This Row],[Id Riesgo]],Tabla13[Id Riesgo],Tabla13[Porcentaje Impacto],"",1)</f>
        <v/>
      </c>
      <c r="K1365" s="311">
        <v>4</v>
      </c>
      <c r="L1365" s="314"/>
      <c r="M1365" s="314"/>
      <c r="N1365" s="314"/>
      <c r="O1365" s="295"/>
      <c r="P1365" s="314"/>
      <c r="Q1365" s="328" t="str">
        <f>_xlfn.TEXTJOIN(" ",TRUE,Tabla135[[#This Row],[Actividad - Acción ¿Qué?
Inicia con verbo]],Tabla135[[#This Row],[Complemento
(Observaciones o desviaciones)]])</f>
        <v/>
      </c>
      <c r="R1365" s="295"/>
      <c r="S1365" s="327" t="str">
        <f>_xlfn.XLOOKUP(Tabla135[[#This Row],[Tipo de control]],Tabla7[Tipo de control],Tabla7[Peso],"",1)</f>
        <v/>
      </c>
      <c r="T1365" s="290" t="str">
        <f>_xlfn.XLOOKUP(Tabla135[[#This Row],[Tipo de control]],Tabla7[Tipo de control],Tabla7[Afectación matriz],"",1)</f>
        <v/>
      </c>
      <c r="U1365" s="295"/>
      <c r="V1365" s="327" t="str">
        <f>_xlfn.XLOOKUP(Tabla135[[#This Row],[Implementación]],Tabla11[Implementación],Tabla11[Peso],"",1)</f>
        <v/>
      </c>
      <c r="W1365" s="295"/>
      <c r="X1365" s="295"/>
      <c r="Y1365" s="295"/>
      <c r="Z1365" s="295"/>
      <c r="AA1365" s="310" t="str">
        <f>IFERROR(Tabla135[[#This Row],[Peso del control]]+Tabla135[[#This Row],[Peso de la implementación]],"")</f>
        <v/>
      </c>
      <c r="AB1365" s="310" t="str" cm="1">
        <f t="array" ref="AB1365">IFERROR(IF(Tabla135[[#This Row],[Registro diligenciado]]=TRUE,_xlfn.IFS(AND(Tabla135[[#This Row],[No. de Control]]=1,Tabla135[[#This Row],[Desplazamiento en la Matriz]]="Probabilidad"),D1365-(D1365*Tabla135[[#This Row],[Valor del control]]),AND(Tabla135[[#This Row],[No. de Control]]&gt;1,Tabla135[[#This Row],[Desplazamiento en la Matriz]]="Probabilidad"),AB1364-(AB1364*Tabla135[[#This Row],[Valor del control]]),AND(Tabla135[[#This Row],[No. de Control]]=1,Tabla135[[#This Row],[Desplazamiento en la Matriz]]="Impacto"),D1365,AND(Tabla135[[#This Row],[No. de Control]]&gt;1,Tabla135[[#This Row],[Desplazamiento en la Matriz]]="Impacto"),AB1364),""),"")</f>
        <v/>
      </c>
      <c r="AC1365" s="310" t="str" cm="1">
        <f t="array" ref="AC1365">IFERROR(IF(Tabla135[[#This Row],[Registro diligenciado]]=TRUE,_xlfn.IFS(AND(Tabla135[[#This Row],[No. de Control]]=1,Tabla135[[#This Row],[Desplazamiento en la Matriz]]="Impacto"),E1365-(E1365*Tabla135[[#This Row],[Valor del control]]),AND(Tabla135[[#This Row],[No. de Control]]&gt;1,Tabla135[[#This Row],[Desplazamiento en la Matriz]]="Impacto"),AC1364-(AC1364*Tabla135[[#This Row],[Valor del control]]),AND(Tabla135[[#This Row],[No. de Control]]=1,Tabla135[[#This Row],[Desplazamiento en la Matriz]]="Probabilidad"),E1365,AND(Tabla135[[#This Row],[No. de Control]]&gt;1,Tabla135[[#This Row],[Desplazamiento en la Matriz]]="Probabilidad"),AC1364),""),"")</f>
        <v/>
      </c>
      <c r="AD1365" s="310">
        <f>IFERROR(_xlfn.MINIFS(Tabla135[Probabilidad residual],Tabla135[Id Riesgo],Tabla135[[#This Row],[Id Riesgo]]),"")</f>
        <v>0</v>
      </c>
      <c r="AE1365" s="310">
        <f>IFERROR(_xlfn.MINIFS(Tabla135[Impacto residual],Tabla135[Id Riesgo],Tabla135[[#This Row],[Id Riesgo]]),"")</f>
        <v>0</v>
      </c>
      <c r="AF1365" s="310" t="str" cm="1">
        <f t="array" ref="AF13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5" s="310" t="str" cm="1">
        <f t="array" ref="AG13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5" s="213"/>
      <c r="AJ1365" s="801">
        <f>_xlfn.MINIFS(Tabla135[Probabilidad residual],Tabla135[Id Riesgo],Tabla135[[#This Row],[Id Riesgo]])</f>
        <v>0</v>
      </c>
      <c r="AK1365" s="801">
        <f>_xlfn.MINIFS(Tabla135[Impacto residual],Tabla135[Id Riesgo],Tabla135[[#This Row],[Id Riesgo]])</f>
        <v>0</v>
      </c>
      <c r="AL1365" s="801"/>
      <c r="AM1365" s="801"/>
      <c r="AN1365" s="213"/>
      <c r="AO1365" s="213"/>
      <c r="AP1365" s="213"/>
      <c r="AQ1365" s="213"/>
      <c r="AR1365" s="213"/>
      <c r="AS1365" s="213"/>
      <c r="AT1365" s="213"/>
      <c r="AU1365" s="213"/>
      <c r="AV1365" s="213"/>
      <c r="AW1365" s="213"/>
      <c r="AX1365" s="213"/>
      <c r="AY1365" s="213"/>
    </row>
    <row r="1366" spans="1:51" ht="14.6" x14ac:dyDescent="0.4">
      <c r="A1366" s="783" t="str">
        <f>Tabla135[[#This Row],[Id Riesgo]]</f>
        <v>RC136</v>
      </c>
      <c r="B1366" s="784" t="str">
        <f>Tabla135[[#This Row],[Riesgo]]</f>
        <v/>
      </c>
      <c r="C1366" s="776" t="b">
        <f>Tabla135[[#This Row],[Identificado en paso 1 y 2?]]</f>
        <v>0</v>
      </c>
      <c r="D1366" s="801" t="str">
        <f>_xlfn.XLOOKUP(Tabla135[[#This Row],[Id Riesgo]],Tabla13[Id Riesgo],Tabla13[Probabilidad],"",1)</f>
        <v/>
      </c>
      <c r="E1366" s="801" t="str">
        <f>IF(C1366=TRUE,_xlfn.XLOOKUP(Tabla135[[#This Row],[Id Riesgo]],Tabla13[Id Riesgo],Tabla13[Porcentaje Impacto],"",1),"")</f>
        <v/>
      </c>
      <c r="F1366" s="290" t="str">
        <f t="shared" si="135"/>
        <v>RC136</v>
      </c>
      <c r="G1366" s="414" t="b">
        <f>_xlfn.XLOOKUP(F1366,Tabla13[Id Riesgo],Tabla13[Registro diligenciado],FALSE,1)</f>
        <v>0</v>
      </c>
      <c r="H1366" s="290" t="str">
        <f>IF(G1366,_xlfn.XLOOKUP(F1366,Tabla6[Id Riesgo],Tabla6[DESCRIPCIÓN DEL RIESGO],FALSE,1),"")</f>
        <v/>
      </c>
      <c r="I1366" s="327" t="str">
        <f>_xlfn.XLOOKUP(Tabla135[[#This Row],[Id Riesgo]],Tabla13[Id Riesgo],Tabla13[Probabilidad])</f>
        <v/>
      </c>
      <c r="J1366" s="327" t="str">
        <f>_xlfn.XLOOKUP(Tabla135[[#This Row],[Id Riesgo]],Tabla13[Id Riesgo],Tabla13[Porcentaje Impacto],"",1)</f>
        <v/>
      </c>
      <c r="K1366" s="311">
        <v>5</v>
      </c>
      <c r="L1366" s="314"/>
      <c r="M1366" s="314"/>
      <c r="N1366" s="314"/>
      <c r="O1366" s="295"/>
      <c r="P1366" s="314"/>
      <c r="Q1366" s="328" t="str">
        <f>_xlfn.TEXTJOIN(" ",TRUE,Tabla135[[#This Row],[Actividad - Acción ¿Qué?
Inicia con verbo]],Tabla135[[#This Row],[Complemento
(Observaciones o desviaciones)]])</f>
        <v/>
      </c>
      <c r="R1366" s="295"/>
      <c r="S1366" s="327" t="str">
        <f>_xlfn.XLOOKUP(Tabla135[[#This Row],[Tipo de control]],Tabla7[Tipo de control],Tabla7[Peso],"",1)</f>
        <v/>
      </c>
      <c r="T1366" s="290" t="str">
        <f>_xlfn.XLOOKUP(Tabla135[[#This Row],[Tipo de control]],Tabla7[Tipo de control],Tabla7[Afectación matriz],"",1)</f>
        <v/>
      </c>
      <c r="U1366" s="295"/>
      <c r="V1366" s="327" t="str">
        <f>_xlfn.XLOOKUP(Tabla135[[#This Row],[Implementación]],Tabla11[Implementación],Tabla11[Peso],"",1)</f>
        <v/>
      </c>
      <c r="W1366" s="295"/>
      <c r="X1366" s="295"/>
      <c r="Y1366" s="295"/>
      <c r="Z1366" s="295"/>
      <c r="AA1366" s="310" t="str">
        <f>IFERROR(Tabla135[[#This Row],[Peso del control]]+Tabla135[[#This Row],[Peso de la implementación]],"")</f>
        <v/>
      </c>
      <c r="AB1366" s="310" t="str" cm="1">
        <f t="array" ref="AB1366">IFERROR(IF(Tabla135[[#This Row],[Registro diligenciado]]=TRUE,_xlfn.IFS(AND(Tabla135[[#This Row],[No. de Control]]=1,Tabla135[[#This Row],[Desplazamiento en la Matriz]]="Probabilidad"),D1366-(D1366*Tabla135[[#This Row],[Valor del control]]),AND(Tabla135[[#This Row],[No. de Control]]&gt;1,Tabla135[[#This Row],[Desplazamiento en la Matriz]]="Probabilidad"),AB1365-(AB1365*Tabla135[[#This Row],[Valor del control]]),AND(Tabla135[[#This Row],[No. de Control]]=1,Tabla135[[#This Row],[Desplazamiento en la Matriz]]="Impacto"),D1366,AND(Tabla135[[#This Row],[No. de Control]]&gt;1,Tabla135[[#This Row],[Desplazamiento en la Matriz]]="Impacto"),AB1365),""),"")</f>
        <v/>
      </c>
      <c r="AC1366" s="310" t="str" cm="1">
        <f t="array" ref="AC1366">IFERROR(IF(Tabla135[[#This Row],[Registro diligenciado]]=TRUE,_xlfn.IFS(AND(Tabla135[[#This Row],[No. de Control]]=1,Tabla135[[#This Row],[Desplazamiento en la Matriz]]="Impacto"),E1366-(E1366*Tabla135[[#This Row],[Valor del control]]),AND(Tabla135[[#This Row],[No. de Control]]&gt;1,Tabla135[[#This Row],[Desplazamiento en la Matriz]]="Impacto"),AC1365-(AC1365*Tabla135[[#This Row],[Valor del control]]),AND(Tabla135[[#This Row],[No. de Control]]=1,Tabla135[[#This Row],[Desplazamiento en la Matriz]]="Probabilidad"),E1366,AND(Tabla135[[#This Row],[No. de Control]]&gt;1,Tabla135[[#This Row],[Desplazamiento en la Matriz]]="Probabilidad"),AC1365),""),"")</f>
        <v/>
      </c>
      <c r="AD1366" s="310">
        <f>IFERROR(_xlfn.MINIFS(Tabla135[Probabilidad residual],Tabla135[Id Riesgo],Tabla135[[#This Row],[Id Riesgo]]),"")</f>
        <v>0</v>
      </c>
      <c r="AE1366" s="310">
        <f>IFERROR(_xlfn.MINIFS(Tabla135[Impacto residual],Tabla135[Id Riesgo],Tabla135[[#This Row],[Id Riesgo]]),"")</f>
        <v>0</v>
      </c>
      <c r="AF1366" s="310" t="str" cm="1">
        <f t="array" ref="AF13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6" s="310" t="str" cm="1">
        <f t="array" ref="AG13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6" s="213"/>
      <c r="AJ1366" s="801">
        <f>_xlfn.MINIFS(Tabla135[Probabilidad residual],Tabla135[Id Riesgo],Tabla135[[#This Row],[Id Riesgo]])</f>
        <v>0</v>
      </c>
      <c r="AK1366" s="801">
        <f>_xlfn.MINIFS(Tabla135[Impacto residual],Tabla135[Id Riesgo],Tabla135[[#This Row],[Id Riesgo]])</f>
        <v>0</v>
      </c>
      <c r="AL1366" s="801"/>
      <c r="AM1366" s="801"/>
      <c r="AN1366" s="213"/>
      <c r="AO1366" s="213"/>
      <c r="AP1366" s="213"/>
      <c r="AQ1366" s="213"/>
      <c r="AR1366" s="213"/>
      <c r="AS1366" s="213"/>
      <c r="AT1366" s="213"/>
      <c r="AU1366" s="213"/>
      <c r="AV1366" s="213"/>
      <c r="AW1366" s="213"/>
      <c r="AX1366" s="213"/>
      <c r="AY1366" s="213"/>
    </row>
    <row r="1367" spans="1:51" ht="14.6" x14ac:dyDescent="0.4">
      <c r="A1367" s="783" t="str">
        <f>Tabla135[[#This Row],[Id Riesgo]]</f>
        <v>RC136</v>
      </c>
      <c r="B1367" s="784" t="str">
        <f>Tabla135[[#This Row],[Riesgo]]</f>
        <v/>
      </c>
      <c r="C1367" s="776" t="b">
        <f>Tabla135[[#This Row],[Identificado en paso 1 y 2?]]</f>
        <v>0</v>
      </c>
      <c r="D1367" s="801" t="str">
        <f>_xlfn.XLOOKUP(Tabla135[[#This Row],[Id Riesgo]],Tabla13[Id Riesgo],Tabla13[Probabilidad],"",1)</f>
        <v/>
      </c>
      <c r="E1367" s="801" t="str">
        <f>IF(C1367=TRUE,_xlfn.XLOOKUP(Tabla135[[#This Row],[Id Riesgo]],Tabla13[Id Riesgo],Tabla13[Porcentaje Impacto],"",1),"")</f>
        <v/>
      </c>
      <c r="F1367" s="290" t="str">
        <f t="shared" si="135"/>
        <v>RC136</v>
      </c>
      <c r="G1367" s="414" t="b">
        <f>_xlfn.XLOOKUP(F1367,Tabla13[Id Riesgo],Tabla13[Registro diligenciado],FALSE,1)</f>
        <v>0</v>
      </c>
      <c r="H1367" s="290" t="str">
        <f>IF(G1367,_xlfn.XLOOKUP(F1367,Tabla6[Id Riesgo],Tabla6[DESCRIPCIÓN DEL RIESGO],FALSE,1),"")</f>
        <v/>
      </c>
      <c r="I1367" s="327" t="str">
        <f>_xlfn.XLOOKUP(Tabla135[[#This Row],[Id Riesgo]],Tabla13[Id Riesgo],Tabla13[Probabilidad])</f>
        <v/>
      </c>
      <c r="J1367" s="327" t="str">
        <f>_xlfn.XLOOKUP(Tabla135[[#This Row],[Id Riesgo]],Tabla13[Id Riesgo],Tabla13[Porcentaje Impacto],"",1)</f>
        <v/>
      </c>
      <c r="K1367" s="311">
        <v>6</v>
      </c>
      <c r="L1367" s="314"/>
      <c r="M1367" s="314"/>
      <c r="N1367" s="314"/>
      <c r="O1367" s="295"/>
      <c r="P1367" s="314"/>
      <c r="Q1367" s="328" t="str">
        <f>_xlfn.TEXTJOIN(" ",TRUE,Tabla135[[#This Row],[Actividad - Acción ¿Qué?
Inicia con verbo]],Tabla135[[#This Row],[Complemento
(Observaciones o desviaciones)]])</f>
        <v/>
      </c>
      <c r="R1367" s="295"/>
      <c r="S1367" s="327" t="str">
        <f>_xlfn.XLOOKUP(Tabla135[[#This Row],[Tipo de control]],Tabla7[Tipo de control],Tabla7[Peso],"",1)</f>
        <v/>
      </c>
      <c r="T1367" s="290" t="str">
        <f>_xlfn.XLOOKUP(Tabla135[[#This Row],[Tipo de control]],Tabla7[Tipo de control],Tabla7[Afectación matriz],"",1)</f>
        <v/>
      </c>
      <c r="U1367" s="295"/>
      <c r="V1367" s="327" t="str">
        <f>_xlfn.XLOOKUP(Tabla135[[#This Row],[Implementación]],Tabla11[Implementación],Tabla11[Peso],"",1)</f>
        <v/>
      </c>
      <c r="W1367" s="295"/>
      <c r="X1367" s="295"/>
      <c r="Y1367" s="295"/>
      <c r="Z1367" s="295"/>
      <c r="AA1367" s="310" t="str">
        <f>IFERROR(Tabla135[[#This Row],[Peso del control]]+Tabla135[[#This Row],[Peso de la implementación]],"")</f>
        <v/>
      </c>
      <c r="AB1367" s="310" t="str" cm="1">
        <f t="array" ref="AB1367">IFERROR(IF(Tabla135[[#This Row],[Registro diligenciado]]=TRUE,_xlfn.IFS(AND(Tabla135[[#This Row],[No. de Control]]=1,Tabla135[[#This Row],[Desplazamiento en la Matriz]]="Probabilidad"),D1367-(D1367*Tabla135[[#This Row],[Valor del control]]),AND(Tabla135[[#This Row],[No. de Control]]&gt;1,Tabla135[[#This Row],[Desplazamiento en la Matriz]]="Probabilidad"),AB1366-(AB1366*Tabla135[[#This Row],[Valor del control]]),AND(Tabla135[[#This Row],[No. de Control]]=1,Tabla135[[#This Row],[Desplazamiento en la Matriz]]="Impacto"),D1367,AND(Tabla135[[#This Row],[No. de Control]]&gt;1,Tabla135[[#This Row],[Desplazamiento en la Matriz]]="Impacto"),AB1366),""),"")</f>
        <v/>
      </c>
      <c r="AC1367" s="310" t="str" cm="1">
        <f t="array" ref="AC1367">IFERROR(IF(Tabla135[[#This Row],[Registro diligenciado]]=TRUE,_xlfn.IFS(AND(Tabla135[[#This Row],[No. de Control]]=1,Tabla135[[#This Row],[Desplazamiento en la Matriz]]="Impacto"),E1367-(E1367*Tabla135[[#This Row],[Valor del control]]),AND(Tabla135[[#This Row],[No. de Control]]&gt;1,Tabla135[[#This Row],[Desplazamiento en la Matriz]]="Impacto"),AC1366-(AC1366*Tabla135[[#This Row],[Valor del control]]),AND(Tabla135[[#This Row],[No. de Control]]=1,Tabla135[[#This Row],[Desplazamiento en la Matriz]]="Probabilidad"),E1367,AND(Tabla135[[#This Row],[No. de Control]]&gt;1,Tabla135[[#This Row],[Desplazamiento en la Matriz]]="Probabilidad"),AC1366),""),"")</f>
        <v/>
      </c>
      <c r="AD1367" s="310">
        <f>IFERROR(_xlfn.MINIFS(Tabla135[Probabilidad residual],Tabla135[Id Riesgo],Tabla135[[#This Row],[Id Riesgo]]),"")</f>
        <v>0</v>
      </c>
      <c r="AE1367" s="310">
        <f>IFERROR(_xlfn.MINIFS(Tabla135[Impacto residual],Tabla135[Id Riesgo],Tabla135[[#This Row],[Id Riesgo]]),"")</f>
        <v>0</v>
      </c>
      <c r="AF1367" s="310" t="str" cm="1">
        <f t="array" ref="AF13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7" s="310" t="str" cm="1">
        <f t="array" ref="AG13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7" s="213"/>
      <c r="AJ1367" s="801">
        <f>_xlfn.MINIFS(Tabla135[Probabilidad residual],Tabla135[Id Riesgo],Tabla135[[#This Row],[Id Riesgo]])</f>
        <v>0</v>
      </c>
      <c r="AK1367" s="801">
        <f>_xlfn.MINIFS(Tabla135[Impacto residual],Tabla135[Id Riesgo],Tabla135[[#This Row],[Id Riesgo]])</f>
        <v>0</v>
      </c>
      <c r="AL1367" s="801"/>
      <c r="AM1367" s="801"/>
      <c r="AN1367" s="213"/>
      <c r="AO1367" s="213"/>
      <c r="AP1367" s="213"/>
      <c r="AQ1367" s="213"/>
      <c r="AR1367" s="213"/>
      <c r="AS1367" s="213"/>
      <c r="AT1367" s="213"/>
      <c r="AU1367" s="213"/>
      <c r="AV1367" s="213"/>
      <c r="AW1367" s="213"/>
      <c r="AX1367" s="213"/>
      <c r="AY1367" s="213"/>
    </row>
    <row r="1368" spans="1:51" ht="14.6" x14ac:dyDescent="0.4">
      <c r="A1368" s="783" t="str">
        <f>Tabla135[[#This Row],[Id Riesgo]]</f>
        <v>RC136</v>
      </c>
      <c r="B1368" s="784" t="str">
        <f>Tabla135[[#This Row],[Riesgo]]</f>
        <v/>
      </c>
      <c r="C1368" s="776" t="b">
        <f>Tabla135[[#This Row],[Identificado en paso 1 y 2?]]</f>
        <v>0</v>
      </c>
      <c r="D1368" s="801" t="str">
        <f>_xlfn.XLOOKUP(Tabla135[[#This Row],[Id Riesgo]],Tabla13[Id Riesgo],Tabla13[Probabilidad],"",1)</f>
        <v/>
      </c>
      <c r="E1368" s="801" t="str">
        <f>IF(C1368=TRUE,_xlfn.XLOOKUP(Tabla135[[#This Row],[Id Riesgo]],Tabla13[Id Riesgo],Tabla13[Porcentaje Impacto],"",1),"")</f>
        <v/>
      </c>
      <c r="F1368" s="290" t="str">
        <f t="shared" si="135"/>
        <v>RC136</v>
      </c>
      <c r="G1368" s="414" t="b">
        <f>_xlfn.XLOOKUP(F1368,Tabla13[Id Riesgo],Tabla13[Registro diligenciado],FALSE,1)</f>
        <v>0</v>
      </c>
      <c r="H1368" s="290" t="str">
        <f>IF(G1368,_xlfn.XLOOKUP(F1368,Tabla6[Id Riesgo],Tabla6[DESCRIPCIÓN DEL RIESGO],FALSE,1),"")</f>
        <v/>
      </c>
      <c r="I1368" s="327" t="str">
        <f>_xlfn.XLOOKUP(Tabla135[[#This Row],[Id Riesgo]],Tabla13[Id Riesgo],Tabla13[Probabilidad])</f>
        <v/>
      </c>
      <c r="J1368" s="327" t="str">
        <f>_xlfn.XLOOKUP(Tabla135[[#This Row],[Id Riesgo]],Tabla13[Id Riesgo],Tabla13[Porcentaje Impacto],"",1)</f>
        <v/>
      </c>
      <c r="K1368" s="311">
        <v>7</v>
      </c>
      <c r="L1368" s="314"/>
      <c r="M1368" s="314"/>
      <c r="N1368" s="314"/>
      <c r="O1368" s="295"/>
      <c r="P1368" s="314"/>
      <c r="Q1368" s="328" t="str">
        <f>_xlfn.TEXTJOIN(" ",TRUE,Tabla135[[#This Row],[Actividad - Acción ¿Qué?
Inicia con verbo]],Tabla135[[#This Row],[Complemento
(Observaciones o desviaciones)]])</f>
        <v/>
      </c>
      <c r="R1368" s="295"/>
      <c r="S1368" s="327" t="str">
        <f>_xlfn.XLOOKUP(Tabla135[[#This Row],[Tipo de control]],Tabla7[Tipo de control],Tabla7[Peso],"",1)</f>
        <v/>
      </c>
      <c r="T1368" s="290" t="str">
        <f>_xlfn.XLOOKUP(Tabla135[[#This Row],[Tipo de control]],Tabla7[Tipo de control],Tabla7[Afectación matriz],"",1)</f>
        <v/>
      </c>
      <c r="U1368" s="295"/>
      <c r="V1368" s="327" t="str">
        <f>_xlfn.XLOOKUP(Tabla135[[#This Row],[Implementación]],Tabla11[Implementación],Tabla11[Peso],"",1)</f>
        <v/>
      </c>
      <c r="W1368" s="295"/>
      <c r="X1368" s="295"/>
      <c r="Y1368" s="295"/>
      <c r="Z1368" s="295"/>
      <c r="AA1368" s="310" t="str">
        <f>IFERROR(Tabla135[[#This Row],[Peso del control]]+Tabla135[[#This Row],[Peso de la implementación]],"")</f>
        <v/>
      </c>
      <c r="AB1368" s="310" t="str" cm="1">
        <f t="array" ref="AB1368">IFERROR(IF(Tabla135[[#This Row],[Registro diligenciado]]=TRUE,_xlfn.IFS(AND(Tabla135[[#This Row],[No. de Control]]=1,Tabla135[[#This Row],[Desplazamiento en la Matriz]]="Probabilidad"),D1368-(D1368*Tabla135[[#This Row],[Valor del control]]),AND(Tabla135[[#This Row],[No. de Control]]&gt;1,Tabla135[[#This Row],[Desplazamiento en la Matriz]]="Probabilidad"),AB1367-(AB1367*Tabla135[[#This Row],[Valor del control]]),AND(Tabla135[[#This Row],[No. de Control]]=1,Tabla135[[#This Row],[Desplazamiento en la Matriz]]="Impacto"),D1368,AND(Tabla135[[#This Row],[No. de Control]]&gt;1,Tabla135[[#This Row],[Desplazamiento en la Matriz]]="Impacto"),AB1367),""),"")</f>
        <v/>
      </c>
      <c r="AC1368" s="310" t="str" cm="1">
        <f t="array" ref="AC1368">IFERROR(IF(Tabla135[[#This Row],[Registro diligenciado]]=TRUE,_xlfn.IFS(AND(Tabla135[[#This Row],[No. de Control]]=1,Tabla135[[#This Row],[Desplazamiento en la Matriz]]="Impacto"),E1368-(E1368*Tabla135[[#This Row],[Valor del control]]),AND(Tabla135[[#This Row],[No. de Control]]&gt;1,Tabla135[[#This Row],[Desplazamiento en la Matriz]]="Impacto"),AC1367-(AC1367*Tabla135[[#This Row],[Valor del control]]),AND(Tabla135[[#This Row],[No. de Control]]=1,Tabla135[[#This Row],[Desplazamiento en la Matriz]]="Probabilidad"),E1368,AND(Tabla135[[#This Row],[No. de Control]]&gt;1,Tabla135[[#This Row],[Desplazamiento en la Matriz]]="Probabilidad"),AC1367),""),"")</f>
        <v/>
      </c>
      <c r="AD1368" s="310">
        <f>IFERROR(_xlfn.MINIFS(Tabla135[Probabilidad residual],Tabla135[Id Riesgo],Tabla135[[#This Row],[Id Riesgo]]),"")</f>
        <v>0</v>
      </c>
      <c r="AE1368" s="310">
        <f>IFERROR(_xlfn.MINIFS(Tabla135[Impacto residual],Tabla135[Id Riesgo],Tabla135[[#This Row],[Id Riesgo]]),"")</f>
        <v>0</v>
      </c>
      <c r="AF1368" s="310" t="str" cm="1">
        <f t="array" ref="AF13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8" s="310" t="str" cm="1">
        <f t="array" ref="AG13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8" s="213"/>
      <c r="AJ1368" s="801">
        <f>_xlfn.MINIFS(Tabla135[Probabilidad residual],Tabla135[Id Riesgo],Tabla135[[#This Row],[Id Riesgo]])</f>
        <v>0</v>
      </c>
      <c r="AK1368" s="801">
        <f>_xlfn.MINIFS(Tabla135[Impacto residual],Tabla135[Id Riesgo],Tabla135[[#This Row],[Id Riesgo]])</f>
        <v>0</v>
      </c>
      <c r="AL1368" s="801"/>
      <c r="AM1368" s="801"/>
      <c r="AN1368" s="213"/>
      <c r="AO1368" s="213"/>
      <c r="AP1368" s="213"/>
      <c r="AQ1368" s="213"/>
      <c r="AR1368" s="213"/>
      <c r="AS1368" s="213"/>
      <c r="AT1368" s="213"/>
      <c r="AU1368" s="213"/>
      <c r="AV1368" s="213"/>
      <c r="AW1368" s="213"/>
      <c r="AX1368" s="213"/>
      <c r="AY1368" s="213"/>
    </row>
    <row r="1369" spans="1:51" ht="14.6" x14ac:dyDescent="0.4">
      <c r="A1369" s="783" t="str">
        <f>Tabla135[[#This Row],[Id Riesgo]]</f>
        <v>RC136</v>
      </c>
      <c r="B1369" s="784" t="str">
        <f>Tabla135[[#This Row],[Riesgo]]</f>
        <v/>
      </c>
      <c r="C1369" s="776" t="b">
        <f>Tabla135[[#This Row],[Identificado en paso 1 y 2?]]</f>
        <v>0</v>
      </c>
      <c r="D1369" s="801" t="str">
        <f>_xlfn.XLOOKUP(Tabla135[[#This Row],[Id Riesgo]],Tabla13[Id Riesgo],Tabla13[Probabilidad],"",1)</f>
        <v/>
      </c>
      <c r="E1369" s="801" t="str">
        <f>IF(C1369=TRUE,_xlfn.XLOOKUP(Tabla135[[#This Row],[Id Riesgo]],Tabla13[Id Riesgo],Tabla13[Porcentaje Impacto],"",1),"")</f>
        <v/>
      </c>
      <c r="F1369" s="290" t="str">
        <f t="shared" si="135"/>
        <v>RC136</v>
      </c>
      <c r="G1369" s="414" t="b">
        <f>_xlfn.XLOOKUP(F1369,Tabla13[Id Riesgo],Tabla13[Registro diligenciado],FALSE,1)</f>
        <v>0</v>
      </c>
      <c r="H1369" s="290" t="str">
        <f>IF(G1369,_xlfn.XLOOKUP(F1369,Tabla6[Id Riesgo],Tabla6[DESCRIPCIÓN DEL RIESGO],FALSE,1),"")</f>
        <v/>
      </c>
      <c r="I1369" s="327" t="str">
        <f>_xlfn.XLOOKUP(Tabla135[[#This Row],[Id Riesgo]],Tabla13[Id Riesgo],Tabla13[Probabilidad])</f>
        <v/>
      </c>
      <c r="J1369" s="327" t="str">
        <f>_xlfn.XLOOKUP(Tabla135[[#This Row],[Id Riesgo]],Tabla13[Id Riesgo],Tabla13[Porcentaje Impacto],"",1)</f>
        <v/>
      </c>
      <c r="K1369" s="311">
        <v>8</v>
      </c>
      <c r="L1369" s="314"/>
      <c r="M1369" s="314"/>
      <c r="N1369" s="314"/>
      <c r="O1369" s="295"/>
      <c r="P1369" s="314"/>
      <c r="Q1369" s="328" t="str">
        <f>_xlfn.TEXTJOIN(" ",TRUE,Tabla135[[#This Row],[Actividad - Acción ¿Qué?
Inicia con verbo]],Tabla135[[#This Row],[Complemento
(Observaciones o desviaciones)]])</f>
        <v/>
      </c>
      <c r="R1369" s="295"/>
      <c r="S1369" s="327" t="str">
        <f>_xlfn.XLOOKUP(Tabla135[[#This Row],[Tipo de control]],Tabla7[Tipo de control],Tabla7[Peso],"",1)</f>
        <v/>
      </c>
      <c r="T1369" s="290" t="str">
        <f>_xlfn.XLOOKUP(Tabla135[[#This Row],[Tipo de control]],Tabla7[Tipo de control],Tabla7[Afectación matriz],"",1)</f>
        <v/>
      </c>
      <c r="U1369" s="295"/>
      <c r="V1369" s="327" t="str">
        <f>_xlfn.XLOOKUP(Tabla135[[#This Row],[Implementación]],Tabla11[Implementación],Tabla11[Peso],"",1)</f>
        <v/>
      </c>
      <c r="W1369" s="295"/>
      <c r="X1369" s="295"/>
      <c r="Y1369" s="295"/>
      <c r="Z1369" s="295"/>
      <c r="AA1369" s="310" t="str">
        <f>IFERROR(Tabla135[[#This Row],[Peso del control]]+Tabla135[[#This Row],[Peso de la implementación]],"")</f>
        <v/>
      </c>
      <c r="AB1369" s="310" t="str" cm="1">
        <f t="array" ref="AB1369">IFERROR(IF(Tabla135[[#This Row],[Registro diligenciado]]=TRUE,_xlfn.IFS(AND(Tabla135[[#This Row],[No. de Control]]=1,Tabla135[[#This Row],[Desplazamiento en la Matriz]]="Probabilidad"),D1369-(D1369*Tabla135[[#This Row],[Valor del control]]),AND(Tabla135[[#This Row],[No. de Control]]&gt;1,Tabla135[[#This Row],[Desplazamiento en la Matriz]]="Probabilidad"),AB1368-(AB1368*Tabla135[[#This Row],[Valor del control]]),AND(Tabla135[[#This Row],[No. de Control]]=1,Tabla135[[#This Row],[Desplazamiento en la Matriz]]="Impacto"),D1369,AND(Tabla135[[#This Row],[No. de Control]]&gt;1,Tabla135[[#This Row],[Desplazamiento en la Matriz]]="Impacto"),AB1368),""),"")</f>
        <v/>
      </c>
      <c r="AC1369" s="310" t="str" cm="1">
        <f t="array" ref="AC1369">IFERROR(IF(Tabla135[[#This Row],[Registro diligenciado]]=TRUE,_xlfn.IFS(AND(Tabla135[[#This Row],[No. de Control]]=1,Tabla135[[#This Row],[Desplazamiento en la Matriz]]="Impacto"),E1369-(E1369*Tabla135[[#This Row],[Valor del control]]),AND(Tabla135[[#This Row],[No. de Control]]&gt;1,Tabla135[[#This Row],[Desplazamiento en la Matriz]]="Impacto"),AC1368-(AC1368*Tabla135[[#This Row],[Valor del control]]),AND(Tabla135[[#This Row],[No. de Control]]=1,Tabla135[[#This Row],[Desplazamiento en la Matriz]]="Probabilidad"),E1369,AND(Tabla135[[#This Row],[No. de Control]]&gt;1,Tabla135[[#This Row],[Desplazamiento en la Matriz]]="Probabilidad"),AC1368),""),"")</f>
        <v/>
      </c>
      <c r="AD1369" s="310">
        <f>IFERROR(_xlfn.MINIFS(Tabla135[Probabilidad residual],Tabla135[Id Riesgo],Tabla135[[#This Row],[Id Riesgo]]),"")</f>
        <v>0</v>
      </c>
      <c r="AE1369" s="310">
        <f>IFERROR(_xlfn.MINIFS(Tabla135[Impacto residual],Tabla135[Id Riesgo],Tabla135[[#This Row],[Id Riesgo]]),"")</f>
        <v>0</v>
      </c>
      <c r="AF1369" s="310" t="str" cm="1">
        <f t="array" ref="AF13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69" s="310" t="str" cm="1">
        <f t="array" ref="AG13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69" s="213"/>
      <c r="AJ1369" s="801">
        <f>_xlfn.MINIFS(Tabla135[Probabilidad residual],Tabla135[Id Riesgo],Tabla135[[#This Row],[Id Riesgo]])</f>
        <v>0</v>
      </c>
      <c r="AK1369" s="801">
        <f>_xlfn.MINIFS(Tabla135[Impacto residual],Tabla135[Id Riesgo],Tabla135[[#This Row],[Id Riesgo]])</f>
        <v>0</v>
      </c>
      <c r="AL1369" s="801"/>
      <c r="AM1369" s="801"/>
      <c r="AN1369" s="213"/>
      <c r="AO1369" s="213"/>
      <c r="AP1369" s="213"/>
      <c r="AQ1369" s="213"/>
      <c r="AR1369" s="213"/>
      <c r="AS1369" s="213"/>
      <c r="AT1369" s="213"/>
      <c r="AU1369" s="213"/>
      <c r="AV1369" s="213"/>
      <c r="AW1369" s="213"/>
      <c r="AX1369" s="213"/>
      <c r="AY1369" s="213"/>
    </row>
    <row r="1370" spans="1:51" ht="14.6" x14ac:dyDescent="0.4">
      <c r="A1370" s="783" t="str">
        <f>Tabla135[[#This Row],[Id Riesgo]]</f>
        <v>RC136</v>
      </c>
      <c r="B1370" s="784" t="str">
        <f>Tabla135[[#This Row],[Riesgo]]</f>
        <v/>
      </c>
      <c r="C1370" s="776" t="b">
        <f>Tabla135[[#This Row],[Identificado en paso 1 y 2?]]</f>
        <v>0</v>
      </c>
      <c r="D1370" s="801" t="str">
        <f>_xlfn.XLOOKUP(Tabla135[[#This Row],[Id Riesgo]],Tabla13[Id Riesgo],Tabla13[Probabilidad],"",1)</f>
        <v/>
      </c>
      <c r="E1370" s="801" t="str">
        <f>IF(C1370=TRUE,_xlfn.XLOOKUP(Tabla135[[#This Row],[Id Riesgo]],Tabla13[Id Riesgo],Tabla13[Porcentaje Impacto],"",1),"")</f>
        <v/>
      </c>
      <c r="F1370" s="290" t="str">
        <f t="shared" si="135"/>
        <v>RC136</v>
      </c>
      <c r="G1370" s="414" t="b">
        <f>_xlfn.XLOOKUP(F1370,Tabla13[Id Riesgo],Tabla13[Registro diligenciado],FALSE,1)</f>
        <v>0</v>
      </c>
      <c r="H1370" s="290" t="str">
        <f>IF(G1370,_xlfn.XLOOKUP(F1370,Tabla6[Id Riesgo],Tabla6[DESCRIPCIÓN DEL RIESGO],FALSE,1),"")</f>
        <v/>
      </c>
      <c r="I1370" s="327" t="str">
        <f>_xlfn.XLOOKUP(Tabla135[[#This Row],[Id Riesgo]],Tabla13[Id Riesgo],Tabla13[Probabilidad])</f>
        <v/>
      </c>
      <c r="J1370" s="327" t="str">
        <f>_xlfn.XLOOKUP(Tabla135[[#This Row],[Id Riesgo]],Tabla13[Id Riesgo],Tabla13[Porcentaje Impacto],"",1)</f>
        <v/>
      </c>
      <c r="K1370" s="311">
        <v>9</v>
      </c>
      <c r="L1370" s="314"/>
      <c r="M1370" s="314"/>
      <c r="N1370" s="314"/>
      <c r="O1370" s="295"/>
      <c r="P1370" s="314"/>
      <c r="Q1370" s="328" t="str">
        <f>_xlfn.TEXTJOIN(" ",TRUE,Tabla135[[#This Row],[Actividad - Acción ¿Qué?
Inicia con verbo]],Tabla135[[#This Row],[Complemento
(Observaciones o desviaciones)]])</f>
        <v/>
      </c>
      <c r="R1370" s="295"/>
      <c r="S1370" s="327" t="str">
        <f>_xlfn.XLOOKUP(Tabla135[[#This Row],[Tipo de control]],Tabla7[Tipo de control],Tabla7[Peso],"",1)</f>
        <v/>
      </c>
      <c r="T1370" s="290" t="str">
        <f>_xlfn.XLOOKUP(Tabla135[[#This Row],[Tipo de control]],Tabla7[Tipo de control],Tabla7[Afectación matriz],"",1)</f>
        <v/>
      </c>
      <c r="U1370" s="295"/>
      <c r="V1370" s="327" t="str">
        <f>_xlfn.XLOOKUP(Tabla135[[#This Row],[Implementación]],Tabla11[Implementación],Tabla11[Peso],"",1)</f>
        <v/>
      </c>
      <c r="W1370" s="295"/>
      <c r="X1370" s="295"/>
      <c r="Y1370" s="295"/>
      <c r="Z1370" s="295"/>
      <c r="AA1370" s="310" t="str">
        <f>IFERROR(Tabla135[[#This Row],[Peso del control]]+Tabla135[[#This Row],[Peso de la implementación]],"")</f>
        <v/>
      </c>
      <c r="AB1370" s="310" t="str" cm="1">
        <f t="array" ref="AB1370">IFERROR(IF(Tabla135[[#This Row],[Registro diligenciado]]=TRUE,_xlfn.IFS(AND(Tabla135[[#This Row],[No. de Control]]=1,Tabla135[[#This Row],[Desplazamiento en la Matriz]]="Probabilidad"),D1370-(D1370*Tabla135[[#This Row],[Valor del control]]),AND(Tabla135[[#This Row],[No. de Control]]&gt;1,Tabla135[[#This Row],[Desplazamiento en la Matriz]]="Probabilidad"),AB1369-(AB1369*Tabla135[[#This Row],[Valor del control]]),AND(Tabla135[[#This Row],[No. de Control]]=1,Tabla135[[#This Row],[Desplazamiento en la Matriz]]="Impacto"),D1370,AND(Tabla135[[#This Row],[No. de Control]]&gt;1,Tabla135[[#This Row],[Desplazamiento en la Matriz]]="Impacto"),AB1369),""),"")</f>
        <v/>
      </c>
      <c r="AC1370" s="310" t="str" cm="1">
        <f t="array" ref="AC1370">IFERROR(IF(Tabla135[[#This Row],[Registro diligenciado]]=TRUE,_xlfn.IFS(AND(Tabla135[[#This Row],[No. de Control]]=1,Tabla135[[#This Row],[Desplazamiento en la Matriz]]="Impacto"),E1370-(E1370*Tabla135[[#This Row],[Valor del control]]),AND(Tabla135[[#This Row],[No. de Control]]&gt;1,Tabla135[[#This Row],[Desplazamiento en la Matriz]]="Impacto"),AC1369-(AC1369*Tabla135[[#This Row],[Valor del control]]),AND(Tabla135[[#This Row],[No. de Control]]=1,Tabla135[[#This Row],[Desplazamiento en la Matriz]]="Probabilidad"),E1370,AND(Tabla135[[#This Row],[No. de Control]]&gt;1,Tabla135[[#This Row],[Desplazamiento en la Matriz]]="Probabilidad"),AC1369),""),"")</f>
        <v/>
      </c>
      <c r="AD1370" s="310">
        <f>IFERROR(_xlfn.MINIFS(Tabla135[Probabilidad residual],Tabla135[Id Riesgo],Tabla135[[#This Row],[Id Riesgo]]),"")</f>
        <v>0</v>
      </c>
      <c r="AE1370" s="310">
        <f>IFERROR(_xlfn.MINIFS(Tabla135[Impacto residual],Tabla135[Id Riesgo],Tabla135[[#This Row],[Id Riesgo]]),"")</f>
        <v>0</v>
      </c>
      <c r="AF1370" s="310" t="str" cm="1">
        <f t="array" ref="AF13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0" s="310" t="str" cm="1">
        <f t="array" ref="AG13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0" s="213"/>
      <c r="AJ1370" s="801">
        <f>_xlfn.MINIFS(Tabla135[Probabilidad residual],Tabla135[Id Riesgo],Tabla135[[#This Row],[Id Riesgo]])</f>
        <v>0</v>
      </c>
      <c r="AK1370" s="801">
        <f>_xlfn.MINIFS(Tabla135[Impacto residual],Tabla135[Id Riesgo],Tabla135[[#This Row],[Id Riesgo]])</f>
        <v>0</v>
      </c>
      <c r="AL1370" s="801"/>
      <c r="AM1370" s="801"/>
      <c r="AN1370" s="213"/>
      <c r="AO1370" s="213"/>
      <c r="AP1370" s="213"/>
      <c r="AQ1370" s="213"/>
      <c r="AR1370" s="213"/>
      <c r="AS1370" s="213"/>
      <c r="AT1370" s="213"/>
      <c r="AU1370" s="213"/>
      <c r="AV1370" s="213"/>
      <c r="AW1370" s="213"/>
      <c r="AX1370" s="213"/>
      <c r="AY1370" s="213"/>
    </row>
    <row r="1371" spans="1:51" ht="14.6" x14ac:dyDescent="0.4">
      <c r="A1371" s="783" t="str">
        <f>Tabla135[[#This Row],[Id Riesgo]]</f>
        <v>RC136</v>
      </c>
      <c r="B1371" s="784" t="str">
        <f>Tabla135[[#This Row],[Riesgo]]</f>
        <v/>
      </c>
      <c r="C1371" s="776" t="b">
        <f>Tabla135[[#This Row],[Identificado en paso 1 y 2?]]</f>
        <v>0</v>
      </c>
      <c r="D1371" s="801" t="str">
        <f>_xlfn.XLOOKUP(Tabla135[[#This Row],[Id Riesgo]],Tabla13[Id Riesgo],Tabla13[Probabilidad],"",1)</f>
        <v/>
      </c>
      <c r="E1371" s="801" t="str">
        <f>IF(C1371=TRUE,_xlfn.XLOOKUP(Tabla135[[#This Row],[Id Riesgo]],Tabla13[Id Riesgo],Tabla13[Porcentaje Impacto],"",1),"")</f>
        <v/>
      </c>
      <c r="F1371" s="290" t="str">
        <f t="shared" si="135"/>
        <v>RC136</v>
      </c>
      <c r="G1371" s="414" t="b">
        <f>_xlfn.XLOOKUP(F1371,Tabla13[Id Riesgo],Tabla13[Registro diligenciado],FALSE,1)</f>
        <v>0</v>
      </c>
      <c r="H1371" s="290" t="str">
        <f>IF(G1371,_xlfn.XLOOKUP(F1371,Tabla6[Id Riesgo],Tabla6[DESCRIPCIÓN DEL RIESGO],FALSE,1),"")</f>
        <v/>
      </c>
      <c r="I1371" s="327" t="str">
        <f>_xlfn.XLOOKUP(Tabla135[[#This Row],[Id Riesgo]],Tabla13[Id Riesgo],Tabla13[Probabilidad])</f>
        <v/>
      </c>
      <c r="J1371" s="327" t="str">
        <f>_xlfn.XLOOKUP(Tabla135[[#This Row],[Id Riesgo]],Tabla13[Id Riesgo],Tabla13[Porcentaje Impacto],"",1)</f>
        <v/>
      </c>
      <c r="K1371" s="311">
        <v>10</v>
      </c>
      <c r="L1371" s="314"/>
      <c r="M1371" s="314"/>
      <c r="N1371" s="314"/>
      <c r="O1371" s="295"/>
      <c r="P1371" s="314"/>
      <c r="Q1371" s="328" t="str">
        <f>_xlfn.TEXTJOIN(" ",TRUE,Tabla135[[#This Row],[Actividad - Acción ¿Qué?
Inicia con verbo]],Tabla135[[#This Row],[Complemento
(Observaciones o desviaciones)]])</f>
        <v/>
      </c>
      <c r="R1371" s="295"/>
      <c r="S1371" s="327" t="str">
        <f>_xlfn.XLOOKUP(Tabla135[[#This Row],[Tipo de control]],Tabla7[Tipo de control],Tabla7[Peso],"",1)</f>
        <v/>
      </c>
      <c r="T1371" s="290" t="str">
        <f>_xlfn.XLOOKUP(Tabla135[[#This Row],[Tipo de control]],Tabla7[Tipo de control],Tabla7[Afectación matriz],"",1)</f>
        <v/>
      </c>
      <c r="U1371" s="295"/>
      <c r="V1371" s="327" t="str">
        <f>_xlfn.XLOOKUP(Tabla135[[#This Row],[Implementación]],Tabla11[Implementación],Tabla11[Peso],"",1)</f>
        <v/>
      </c>
      <c r="W1371" s="295"/>
      <c r="X1371" s="295"/>
      <c r="Y1371" s="295"/>
      <c r="Z1371" s="295"/>
      <c r="AA1371" s="310" t="str">
        <f>IFERROR(Tabla135[[#This Row],[Peso del control]]+Tabla135[[#This Row],[Peso de la implementación]],"")</f>
        <v/>
      </c>
      <c r="AB1371" s="310" t="str" cm="1">
        <f t="array" ref="AB1371">IFERROR(IF(Tabla135[[#This Row],[Registro diligenciado]]=TRUE,_xlfn.IFS(AND(Tabla135[[#This Row],[No. de Control]]=1,Tabla135[[#This Row],[Desplazamiento en la Matriz]]="Probabilidad"),D1371-(D1371*Tabla135[[#This Row],[Valor del control]]),AND(Tabla135[[#This Row],[No. de Control]]&gt;1,Tabla135[[#This Row],[Desplazamiento en la Matriz]]="Probabilidad"),AB1370-(AB1370*Tabla135[[#This Row],[Valor del control]]),AND(Tabla135[[#This Row],[No. de Control]]=1,Tabla135[[#This Row],[Desplazamiento en la Matriz]]="Impacto"),D1371,AND(Tabla135[[#This Row],[No. de Control]]&gt;1,Tabla135[[#This Row],[Desplazamiento en la Matriz]]="Impacto"),AB1370),""),"")</f>
        <v/>
      </c>
      <c r="AC1371" s="310" t="str" cm="1">
        <f t="array" ref="AC1371">IFERROR(IF(Tabla135[[#This Row],[Registro diligenciado]]=TRUE,_xlfn.IFS(AND(Tabla135[[#This Row],[No. de Control]]=1,Tabla135[[#This Row],[Desplazamiento en la Matriz]]="Impacto"),E1371-(E1371*Tabla135[[#This Row],[Valor del control]]),AND(Tabla135[[#This Row],[No. de Control]]&gt;1,Tabla135[[#This Row],[Desplazamiento en la Matriz]]="Impacto"),AC1370-(AC1370*Tabla135[[#This Row],[Valor del control]]),AND(Tabla135[[#This Row],[No. de Control]]=1,Tabla135[[#This Row],[Desplazamiento en la Matriz]]="Probabilidad"),E1371,AND(Tabla135[[#This Row],[No. de Control]]&gt;1,Tabla135[[#This Row],[Desplazamiento en la Matriz]]="Probabilidad"),AC1370),""),"")</f>
        <v/>
      </c>
      <c r="AD1371" s="310">
        <f>IFERROR(_xlfn.MINIFS(Tabla135[Probabilidad residual],Tabla135[Id Riesgo],Tabla135[[#This Row],[Id Riesgo]]),"")</f>
        <v>0</v>
      </c>
      <c r="AE1371" s="310">
        <f>IFERROR(_xlfn.MINIFS(Tabla135[Impacto residual],Tabla135[Id Riesgo],Tabla135[[#This Row],[Id Riesgo]]),"")</f>
        <v>0</v>
      </c>
      <c r="AF1371" s="310" t="str" cm="1">
        <f t="array" ref="AF13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1" s="310" t="str" cm="1">
        <f t="array" ref="AG13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1" s="213"/>
      <c r="AJ1371" s="801">
        <f>_xlfn.MINIFS(Tabla135[Probabilidad residual],Tabla135[Id Riesgo],Tabla135[[#This Row],[Id Riesgo]])</f>
        <v>0</v>
      </c>
      <c r="AK1371" s="801">
        <f>_xlfn.MINIFS(Tabla135[Impacto residual],Tabla135[Id Riesgo],Tabla135[[#This Row],[Id Riesgo]])</f>
        <v>0</v>
      </c>
      <c r="AL1371" s="801"/>
      <c r="AM1371" s="801"/>
      <c r="AN1371" s="213"/>
      <c r="AO1371" s="213"/>
      <c r="AP1371" s="213"/>
      <c r="AQ1371" s="213"/>
      <c r="AR1371" s="213"/>
      <c r="AS1371" s="213"/>
      <c r="AT1371" s="213"/>
      <c r="AU1371" s="213"/>
      <c r="AV1371" s="213"/>
      <c r="AW1371" s="213"/>
      <c r="AX1371" s="213"/>
      <c r="AY1371" s="213"/>
    </row>
    <row r="1372" spans="1:51" ht="14.6" x14ac:dyDescent="0.4">
      <c r="A1372" s="783" t="str">
        <f>Tabla135[[#This Row],[Id Riesgo]]</f>
        <v>RC137</v>
      </c>
      <c r="B1372" s="784" t="str">
        <f>Tabla135[[#This Row],[Riesgo]]</f>
        <v/>
      </c>
      <c r="C1372" s="776" t="b">
        <f>Tabla135[[#This Row],[Identificado en paso 1 y 2?]]</f>
        <v>0</v>
      </c>
      <c r="D1372" s="801" t="str">
        <f>_xlfn.XLOOKUP(Tabla135[[#This Row],[Id Riesgo]],Tabla13[Id Riesgo],Tabla13[Probabilidad],"",1)</f>
        <v/>
      </c>
      <c r="E1372" s="801" t="str">
        <f>IF(C1372=TRUE,_xlfn.XLOOKUP(Tabla135[[#This Row],[Id Riesgo]],Tabla13[Id Riesgo],Tabla13[Porcentaje Impacto],"",1),"")</f>
        <v/>
      </c>
      <c r="F1372" s="290" t="s">
        <v>728</v>
      </c>
      <c r="G1372" s="414" t="b">
        <f>_xlfn.XLOOKUP(F1372,Tabla13[Id Riesgo],Tabla13[Registro diligenciado],FALSE,1)</f>
        <v>0</v>
      </c>
      <c r="H1372" s="290" t="str">
        <f>IF(G1372,_xlfn.XLOOKUP(F1372,Tabla6[Id Riesgo],Tabla6[DESCRIPCIÓN DEL RIESGO],FALSE,1),"")</f>
        <v/>
      </c>
      <c r="I1372" s="327" t="str">
        <f>_xlfn.XLOOKUP(Tabla135[[#This Row],[Id Riesgo]],Tabla13[Id Riesgo],Tabla13[Probabilidad])</f>
        <v/>
      </c>
      <c r="J1372" s="327" t="str">
        <f>_xlfn.XLOOKUP(Tabla135[[#This Row],[Id Riesgo]],Tabla13[Id Riesgo],Tabla13[Porcentaje Impacto],"",1)</f>
        <v/>
      </c>
      <c r="K1372" s="311">
        <v>1</v>
      </c>
      <c r="L1372" s="314"/>
      <c r="M1372" s="314"/>
      <c r="N1372" s="314"/>
      <c r="O1372" s="295"/>
      <c r="P1372" s="314"/>
      <c r="Q1372" s="328" t="str">
        <f>_xlfn.TEXTJOIN(" ",TRUE,Tabla135[[#This Row],[Actividad - Acción ¿Qué?
Inicia con verbo]],Tabla135[[#This Row],[Complemento
(Observaciones o desviaciones)]])</f>
        <v/>
      </c>
      <c r="R1372" s="295"/>
      <c r="S1372" s="327" t="str">
        <f>_xlfn.XLOOKUP(Tabla135[[#This Row],[Tipo de control]],Tabla7[Tipo de control],Tabla7[Peso],"",1)</f>
        <v/>
      </c>
      <c r="T1372" s="290" t="str">
        <f>_xlfn.XLOOKUP(Tabla135[[#This Row],[Tipo de control]],Tabla7[Tipo de control],Tabla7[Afectación matriz],"",1)</f>
        <v/>
      </c>
      <c r="U1372" s="295"/>
      <c r="V1372" s="327" t="str">
        <f>_xlfn.XLOOKUP(Tabla135[[#This Row],[Implementación]],Tabla11[Implementación],Tabla11[Peso],"",1)</f>
        <v/>
      </c>
      <c r="W1372" s="295"/>
      <c r="X1372" s="295"/>
      <c r="Y1372" s="295"/>
      <c r="Z1372" s="295"/>
      <c r="AA1372" s="310" t="str">
        <f>IFERROR(Tabla135[[#This Row],[Peso del control]]+Tabla135[[#This Row],[Peso de la implementación]],"")</f>
        <v/>
      </c>
      <c r="AB1372" s="310" t="str" cm="1">
        <f t="array" ref="AB1372">IFERROR(IF(Tabla135[[#This Row],[Registro diligenciado]]=TRUE,_xlfn.IFS(AND(Tabla135[[#This Row],[No. de Control]]=1,Tabla135[[#This Row],[Desplazamiento en la Matriz]]="Probabilidad"),D1372-(D1372*Tabla135[[#This Row],[Valor del control]]),AND(Tabla135[[#This Row],[No. de Control]]&gt;1,Tabla135[[#This Row],[Desplazamiento en la Matriz]]="Probabilidad"),AB1371-(AB1371*Tabla135[[#This Row],[Valor del control]]),AND(Tabla135[[#This Row],[No. de Control]]=1,Tabla135[[#This Row],[Desplazamiento en la Matriz]]="Impacto"),D1372,AND(Tabla135[[#This Row],[No. de Control]]&gt;1,Tabla135[[#This Row],[Desplazamiento en la Matriz]]="Impacto"),AB1371),""),"")</f>
        <v/>
      </c>
      <c r="AC1372" s="310" t="str" cm="1">
        <f t="array" ref="AC1372">IFERROR(IF(Tabla135[[#This Row],[Registro diligenciado]]=TRUE,_xlfn.IFS(AND(Tabla135[[#This Row],[No. de Control]]=1,Tabla135[[#This Row],[Desplazamiento en la Matriz]]="Impacto"),E1372-(E1372*Tabla135[[#This Row],[Valor del control]]),AND(Tabla135[[#This Row],[No. de Control]]&gt;1,Tabla135[[#This Row],[Desplazamiento en la Matriz]]="Impacto"),AC1371-(AC1371*Tabla135[[#This Row],[Valor del control]]),AND(Tabla135[[#This Row],[No. de Control]]=1,Tabla135[[#This Row],[Desplazamiento en la Matriz]]="Probabilidad"),E1372,AND(Tabla135[[#This Row],[No. de Control]]&gt;1,Tabla135[[#This Row],[Desplazamiento en la Matriz]]="Probabilidad"),AC1371),""),"")</f>
        <v/>
      </c>
      <c r="AD1372" s="310">
        <f>IFERROR(_xlfn.MINIFS(Tabla135[Probabilidad residual],Tabla135[Id Riesgo],Tabla135[[#This Row],[Id Riesgo]]),"")</f>
        <v>0</v>
      </c>
      <c r="AE1372" s="310">
        <f>IFERROR(_xlfn.MINIFS(Tabla135[Impacto residual],Tabla135[Id Riesgo],Tabla135[[#This Row],[Id Riesgo]]),"")</f>
        <v>0</v>
      </c>
      <c r="AF1372" s="310" t="str" cm="1">
        <f t="array" ref="AF13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2" s="310" t="str" cm="1">
        <f t="array" ref="AG13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2" s="213"/>
      <c r="AJ1372" s="801">
        <f>_xlfn.MINIFS(Tabla135[Probabilidad residual],Tabla135[Id Riesgo],Tabla135[[#This Row],[Id Riesgo]])</f>
        <v>0</v>
      </c>
      <c r="AK1372" s="801">
        <f>_xlfn.MINIFS(Tabla135[Impacto residual],Tabla135[Id Riesgo],Tabla135[[#This Row],[Id Riesgo]])</f>
        <v>0</v>
      </c>
      <c r="AL1372" s="801" t="str" cm="1">
        <f t="array" ref="AL1372">IFERROR(_xlfn.IFS(AND(AJ1372&gt;=CONFIGURACIÓN!$BF$6,AJ1372&lt;=CONFIGURACIÓN!$BG$6),CONFIGURACIÓN!$BE$6,AND(AJ1372&gt;=CONFIGURACIÓN!$BF$7,AJ1372&lt;=CONFIGURACIÓN!$BG$7),CONFIGURACIÓN!$BE$7,AND(AJ1372&gt;=CONFIGURACIÓN!$BF$8,AJ1372&lt;=CONFIGURACIÓN!$BG$8),CONFIGURACIÓN!$BE$8,AND(AJ1372&gt;=CONFIGURACIÓN!$BF$9,AJ1372&lt;=CONFIGURACIÓN!$BG$9),CONFIGURACIÓN!$BE$9,AND(AJ1372&gt;=CONFIGURACIÓN!$BF$10,AJ1372&lt;=CONFIGURACIÓN!$BG$10),CONFIGURACIÓN!$BE$10),"")</f>
        <v/>
      </c>
      <c r="AM1372" s="801" t="str" cm="1">
        <f t="array" ref="AM1372">IFERROR(_xlfn.IFS(AND(AK1372&gt;=CONFIGURACIÓN!$BJ$6,AK1372&lt;=CONFIGURACIÓN!$BK$6),CONFIGURACIÓN!$BI$6,AND(AK1372&gt;=CONFIGURACIÓN!$BJ$7,AK1372&lt;=CONFIGURACIÓN!$BK$7),CONFIGURACIÓN!$BI$7,AND(AK1372&gt;=CONFIGURACIÓN!$BJ$8,AK1372&lt;=CONFIGURACIÓN!$BK$8),CONFIGURACIÓN!$BI$8,AND(AK1372&gt;=CONFIGURACIÓN!$BJ$9,AK1372&lt;=CONFIGURACIÓN!$BK$9),CONFIGURACIÓN!$BI$9,AND(AK1372&gt;=CONFIGURACIÓN!$BJ$10,AK1372&lt;=CONFIGURACIÓN!$BK$10),CONFIGURACIÓN!$BI$10),"")</f>
        <v/>
      </c>
      <c r="AN1372" s="213"/>
      <c r="AO1372" s="213"/>
      <c r="AP1372" s="213"/>
      <c r="AQ1372" s="213"/>
      <c r="AR1372" s="213"/>
      <c r="AS1372" s="213"/>
      <c r="AT1372" s="213"/>
      <c r="AU1372" s="213"/>
      <c r="AV1372" s="213"/>
      <c r="AW1372" s="213"/>
      <c r="AX1372" s="213"/>
      <c r="AY1372" s="213"/>
    </row>
    <row r="1373" spans="1:51" ht="14.6" x14ac:dyDescent="0.4">
      <c r="A1373" s="783" t="str">
        <f>Tabla135[[#This Row],[Id Riesgo]]</f>
        <v>RC137</v>
      </c>
      <c r="B1373" s="784" t="str">
        <f>Tabla135[[#This Row],[Riesgo]]</f>
        <v/>
      </c>
      <c r="C1373" s="776" t="b">
        <f>Tabla135[[#This Row],[Identificado en paso 1 y 2?]]</f>
        <v>0</v>
      </c>
      <c r="D1373" s="801" t="str">
        <f>_xlfn.XLOOKUP(Tabla135[[#This Row],[Id Riesgo]],Tabla13[Id Riesgo],Tabla13[Probabilidad],"",1)</f>
        <v/>
      </c>
      <c r="E1373" s="801" t="str">
        <f>IF(C1373=TRUE,_xlfn.XLOOKUP(Tabla135[[#This Row],[Id Riesgo]],Tabla13[Id Riesgo],Tabla13[Porcentaje Impacto],"",1),"")</f>
        <v/>
      </c>
      <c r="F1373" s="290" t="str">
        <f t="shared" ref="F1373:F1381" si="136">F1372</f>
        <v>RC137</v>
      </c>
      <c r="G1373" s="414" t="b">
        <f>_xlfn.XLOOKUP(F1373,Tabla13[Id Riesgo],Tabla13[Registro diligenciado],FALSE,1)</f>
        <v>0</v>
      </c>
      <c r="H1373" s="290" t="str">
        <f>IF(G1373,_xlfn.XLOOKUP(F1373,Tabla6[Id Riesgo],Tabla6[DESCRIPCIÓN DEL RIESGO],FALSE,1),"")</f>
        <v/>
      </c>
      <c r="I1373" s="327" t="str">
        <f>_xlfn.XLOOKUP(Tabla135[[#This Row],[Id Riesgo]],Tabla13[Id Riesgo],Tabla13[Probabilidad])</f>
        <v/>
      </c>
      <c r="J1373" s="327" t="str">
        <f>_xlfn.XLOOKUP(Tabla135[[#This Row],[Id Riesgo]],Tabla13[Id Riesgo],Tabla13[Porcentaje Impacto],"",1)</f>
        <v/>
      </c>
      <c r="K1373" s="311">
        <v>2</v>
      </c>
      <c r="L1373" s="314"/>
      <c r="M1373" s="314"/>
      <c r="N1373" s="314"/>
      <c r="O1373" s="295"/>
      <c r="P1373" s="314"/>
      <c r="Q1373" s="328" t="str">
        <f>_xlfn.TEXTJOIN(" ",TRUE,Tabla135[[#This Row],[Actividad - Acción ¿Qué?
Inicia con verbo]],Tabla135[[#This Row],[Complemento
(Observaciones o desviaciones)]])</f>
        <v/>
      </c>
      <c r="R1373" s="295"/>
      <c r="S1373" s="327" t="str">
        <f>_xlfn.XLOOKUP(Tabla135[[#This Row],[Tipo de control]],Tabla7[Tipo de control],Tabla7[Peso],"",1)</f>
        <v/>
      </c>
      <c r="T1373" s="290" t="str">
        <f>_xlfn.XLOOKUP(Tabla135[[#This Row],[Tipo de control]],Tabla7[Tipo de control],Tabla7[Afectación matriz],"",1)</f>
        <v/>
      </c>
      <c r="U1373" s="295"/>
      <c r="V1373" s="327" t="str">
        <f>_xlfn.XLOOKUP(Tabla135[[#This Row],[Implementación]],Tabla11[Implementación],Tabla11[Peso],"",1)</f>
        <v/>
      </c>
      <c r="W1373" s="295"/>
      <c r="X1373" s="295"/>
      <c r="Y1373" s="295"/>
      <c r="Z1373" s="295"/>
      <c r="AA1373" s="310" t="str">
        <f>IFERROR(Tabla135[[#This Row],[Peso del control]]+Tabla135[[#This Row],[Peso de la implementación]],"")</f>
        <v/>
      </c>
      <c r="AB1373" s="310" t="str" cm="1">
        <f t="array" ref="AB1373">IFERROR(IF(Tabla135[[#This Row],[Registro diligenciado]]=TRUE,_xlfn.IFS(AND(Tabla135[[#This Row],[No. de Control]]=1,Tabla135[[#This Row],[Desplazamiento en la Matriz]]="Probabilidad"),D1373-(D1373*Tabla135[[#This Row],[Valor del control]]),AND(Tabla135[[#This Row],[No. de Control]]&gt;1,Tabla135[[#This Row],[Desplazamiento en la Matriz]]="Probabilidad"),AB1372-(AB1372*Tabla135[[#This Row],[Valor del control]]),AND(Tabla135[[#This Row],[No. de Control]]=1,Tabla135[[#This Row],[Desplazamiento en la Matriz]]="Impacto"),D1373,AND(Tabla135[[#This Row],[No. de Control]]&gt;1,Tabla135[[#This Row],[Desplazamiento en la Matriz]]="Impacto"),AB1372),""),"")</f>
        <v/>
      </c>
      <c r="AC1373" s="310" t="str" cm="1">
        <f t="array" ref="AC1373">IFERROR(IF(Tabla135[[#This Row],[Registro diligenciado]]=TRUE,_xlfn.IFS(AND(Tabla135[[#This Row],[No. de Control]]=1,Tabla135[[#This Row],[Desplazamiento en la Matriz]]="Impacto"),E1373-(E1373*Tabla135[[#This Row],[Valor del control]]),AND(Tabla135[[#This Row],[No. de Control]]&gt;1,Tabla135[[#This Row],[Desplazamiento en la Matriz]]="Impacto"),AC1372-(AC1372*Tabla135[[#This Row],[Valor del control]]),AND(Tabla135[[#This Row],[No. de Control]]=1,Tabla135[[#This Row],[Desplazamiento en la Matriz]]="Probabilidad"),E1373,AND(Tabla135[[#This Row],[No. de Control]]&gt;1,Tabla135[[#This Row],[Desplazamiento en la Matriz]]="Probabilidad"),AC1372),""),"")</f>
        <v/>
      </c>
      <c r="AD1373" s="310">
        <f>IFERROR(_xlfn.MINIFS(Tabla135[Probabilidad residual],Tabla135[Id Riesgo],Tabla135[[#This Row],[Id Riesgo]]),"")</f>
        <v>0</v>
      </c>
      <c r="AE1373" s="310">
        <f>IFERROR(_xlfn.MINIFS(Tabla135[Impacto residual],Tabla135[Id Riesgo],Tabla135[[#This Row],[Id Riesgo]]),"")</f>
        <v>0</v>
      </c>
      <c r="AF1373" s="310" t="str" cm="1">
        <f t="array" ref="AF13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3" s="310" t="str" cm="1">
        <f t="array" ref="AG13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3" s="213"/>
      <c r="AJ1373" s="801">
        <f>_xlfn.MINIFS(Tabla135[Probabilidad residual],Tabla135[Id Riesgo],Tabla135[[#This Row],[Id Riesgo]])</f>
        <v>0</v>
      </c>
      <c r="AK1373" s="801">
        <f>_xlfn.MINIFS(Tabla135[Impacto residual],Tabla135[Id Riesgo],Tabla135[[#This Row],[Id Riesgo]])</f>
        <v>0</v>
      </c>
      <c r="AL1373" s="801"/>
      <c r="AM1373" s="801"/>
      <c r="AN1373" s="213"/>
      <c r="AO1373" s="213"/>
      <c r="AP1373" s="213"/>
      <c r="AQ1373" s="213"/>
      <c r="AR1373" s="213"/>
      <c r="AS1373" s="213"/>
      <c r="AT1373" s="213"/>
      <c r="AU1373" s="213"/>
      <c r="AV1373" s="213"/>
      <c r="AW1373" s="213"/>
      <c r="AX1373" s="213"/>
      <c r="AY1373" s="213"/>
    </row>
    <row r="1374" spans="1:51" ht="14.6" x14ac:dyDescent="0.4">
      <c r="A1374" s="783" t="str">
        <f>Tabla135[[#This Row],[Id Riesgo]]</f>
        <v>RC137</v>
      </c>
      <c r="B1374" s="784" t="str">
        <f>Tabla135[[#This Row],[Riesgo]]</f>
        <v/>
      </c>
      <c r="C1374" s="776" t="b">
        <f>Tabla135[[#This Row],[Identificado en paso 1 y 2?]]</f>
        <v>0</v>
      </c>
      <c r="D1374" s="801" t="str">
        <f>_xlfn.XLOOKUP(Tabla135[[#This Row],[Id Riesgo]],Tabla13[Id Riesgo],Tabla13[Probabilidad],"",1)</f>
        <v/>
      </c>
      <c r="E1374" s="801" t="str">
        <f>IF(C1374=TRUE,_xlfn.XLOOKUP(Tabla135[[#This Row],[Id Riesgo]],Tabla13[Id Riesgo],Tabla13[Porcentaje Impacto],"",1),"")</f>
        <v/>
      </c>
      <c r="F1374" s="290" t="str">
        <f t="shared" si="136"/>
        <v>RC137</v>
      </c>
      <c r="G1374" s="414" t="b">
        <f>_xlfn.XLOOKUP(F1374,Tabla13[Id Riesgo],Tabla13[Registro diligenciado],FALSE,1)</f>
        <v>0</v>
      </c>
      <c r="H1374" s="290" t="str">
        <f>IF(G1374,_xlfn.XLOOKUP(F1374,Tabla6[Id Riesgo],Tabla6[DESCRIPCIÓN DEL RIESGO],FALSE,1),"")</f>
        <v/>
      </c>
      <c r="I1374" s="327" t="str">
        <f>_xlfn.XLOOKUP(Tabla135[[#This Row],[Id Riesgo]],Tabla13[Id Riesgo],Tabla13[Probabilidad])</f>
        <v/>
      </c>
      <c r="J1374" s="327" t="str">
        <f>_xlfn.XLOOKUP(Tabla135[[#This Row],[Id Riesgo]],Tabla13[Id Riesgo],Tabla13[Porcentaje Impacto],"",1)</f>
        <v/>
      </c>
      <c r="K1374" s="311">
        <v>3</v>
      </c>
      <c r="L1374" s="314"/>
      <c r="M1374" s="314"/>
      <c r="N1374" s="314"/>
      <c r="O1374" s="295"/>
      <c r="P1374" s="314"/>
      <c r="Q1374" s="328" t="str">
        <f>_xlfn.TEXTJOIN(" ",TRUE,Tabla135[[#This Row],[Actividad - Acción ¿Qué?
Inicia con verbo]],Tabla135[[#This Row],[Complemento
(Observaciones o desviaciones)]])</f>
        <v/>
      </c>
      <c r="R1374" s="295"/>
      <c r="S1374" s="327" t="str">
        <f>_xlfn.XLOOKUP(Tabla135[[#This Row],[Tipo de control]],Tabla7[Tipo de control],Tabla7[Peso],"",1)</f>
        <v/>
      </c>
      <c r="T1374" s="290" t="str">
        <f>_xlfn.XLOOKUP(Tabla135[[#This Row],[Tipo de control]],Tabla7[Tipo de control],Tabla7[Afectación matriz],"",1)</f>
        <v/>
      </c>
      <c r="U1374" s="295"/>
      <c r="V1374" s="327" t="str">
        <f>_xlfn.XLOOKUP(Tabla135[[#This Row],[Implementación]],Tabla11[Implementación],Tabla11[Peso],"",1)</f>
        <v/>
      </c>
      <c r="W1374" s="295"/>
      <c r="X1374" s="295"/>
      <c r="Y1374" s="295"/>
      <c r="Z1374" s="295"/>
      <c r="AA1374" s="310" t="str">
        <f>IFERROR(Tabla135[[#This Row],[Peso del control]]+Tabla135[[#This Row],[Peso de la implementación]],"")</f>
        <v/>
      </c>
      <c r="AB1374" s="310" t="str" cm="1">
        <f t="array" ref="AB1374">IFERROR(IF(Tabla135[[#This Row],[Registro diligenciado]]=TRUE,_xlfn.IFS(AND(Tabla135[[#This Row],[No. de Control]]=1,Tabla135[[#This Row],[Desplazamiento en la Matriz]]="Probabilidad"),D1374-(D1374*Tabla135[[#This Row],[Valor del control]]),AND(Tabla135[[#This Row],[No. de Control]]&gt;1,Tabla135[[#This Row],[Desplazamiento en la Matriz]]="Probabilidad"),AB1373-(AB1373*Tabla135[[#This Row],[Valor del control]]),AND(Tabla135[[#This Row],[No. de Control]]=1,Tabla135[[#This Row],[Desplazamiento en la Matriz]]="Impacto"),D1374,AND(Tabla135[[#This Row],[No. de Control]]&gt;1,Tabla135[[#This Row],[Desplazamiento en la Matriz]]="Impacto"),AB1373),""),"")</f>
        <v/>
      </c>
      <c r="AC1374" s="310" t="str" cm="1">
        <f t="array" ref="AC1374">IFERROR(IF(Tabla135[[#This Row],[Registro diligenciado]]=TRUE,_xlfn.IFS(AND(Tabla135[[#This Row],[No. de Control]]=1,Tabla135[[#This Row],[Desplazamiento en la Matriz]]="Impacto"),E1374-(E1374*Tabla135[[#This Row],[Valor del control]]),AND(Tabla135[[#This Row],[No. de Control]]&gt;1,Tabla135[[#This Row],[Desplazamiento en la Matriz]]="Impacto"),AC1373-(AC1373*Tabla135[[#This Row],[Valor del control]]),AND(Tabla135[[#This Row],[No. de Control]]=1,Tabla135[[#This Row],[Desplazamiento en la Matriz]]="Probabilidad"),E1374,AND(Tabla135[[#This Row],[No. de Control]]&gt;1,Tabla135[[#This Row],[Desplazamiento en la Matriz]]="Probabilidad"),AC1373),""),"")</f>
        <v/>
      </c>
      <c r="AD1374" s="310">
        <f>IFERROR(_xlfn.MINIFS(Tabla135[Probabilidad residual],Tabla135[Id Riesgo],Tabla135[[#This Row],[Id Riesgo]]),"")</f>
        <v>0</v>
      </c>
      <c r="AE1374" s="310">
        <f>IFERROR(_xlfn.MINIFS(Tabla135[Impacto residual],Tabla135[Id Riesgo],Tabla135[[#This Row],[Id Riesgo]]),"")</f>
        <v>0</v>
      </c>
      <c r="AF1374" s="310" t="str" cm="1">
        <f t="array" ref="AF13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4" s="310" t="str" cm="1">
        <f t="array" ref="AG13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4" s="213"/>
      <c r="AJ1374" s="801">
        <f>_xlfn.MINIFS(Tabla135[Probabilidad residual],Tabla135[Id Riesgo],Tabla135[[#This Row],[Id Riesgo]])</f>
        <v>0</v>
      </c>
      <c r="AK1374" s="801">
        <f>_xlfn.MINIFS(Tabla135[Impacto residual],Tabla135[Id Riesgo],Tabla135[[#This Row],[Id Riesgo]])</f>
        <v>0</v>
      </c>
      <c r="AL1374" s="801"/>
      <c r="AM1374" s="801"/>
      <c r="AN1374" s="213"/>
      <c r="AO1374" s="213"/>
      <c r="AP1374" s="213"/>
      <c r="AQ1374" s="213"/>
      <c r="AR1374" s="213"/>
      <c r="AS1374" s="213"/>
      <c r="AT1374" s="213"/>
      <c r="AU1374" s="213"/>
      <c r="AV1374" s="213"/>
      <c r="AW1374" s="213"/>
      <c r="AX1374" s="213"/>
      <c r="AY1374" s="213"/>
    </row>
    <row r="1375" spans="1:51" ht="14.6" x14ac:dyDescent="0.4">
      <c r="A1375" s="783" t="str">
        <f>Tabla135[[#This Row],[Id Riesgo]]</f>
        <v>RC137</v>
      </c>
      <c r="B1375" s="784" t="str">
        <f>Tabla135[[#This Row],[Riesgo]]</f>
        <v/>
      </c>
      <c r="C1375" s="776" t="b">
        <f>Tabla135[[#This Row],[Identificado en paso 1 y 2?]]</f>
        <v>0</v>
      </c>
      <c r="D1375" s="801" t="str">
        <f>_xlfn.XLOOKUP(Tabla135[[#This Row],[Id Riesgo]],Tabla13[Id Riesgo],Tabla13[Probabilidad],"",1)</f>
        <v/>
      </c>
      <c r="E1375" s="801" t="str">
        <f>IF(C1375=TRUE,_xlfn.XLOOKUP(Tabla135[[#This Row],[Id Riesgo]],Tabla13[Id Riesgo],Tabla13[Porcentaje Impacto],"",1),"")</f>
        <v/>
      </c>
      <c r="F1375" s="290" t="str">
        <f t="shared" si="136"/>
        <v>RC137</v>
      </c>
      <c r="G1375" s="414" t="b">
        <f>_xlfn.XLOOKUP(F1375,Tabla13[Id Riesgo],Tabla13[Registro diligenciado],FALSE,1)</f>
        <v>0</v>
      </c>
      <c r="H1375" s="290" t="str">
        <f>IF(G1375,_xlfn.XLOOKUP(F1375,Tabla6[Id Riesgo],Tabla6[DESCRIPCIÓN DEL RIESGO],FALSE,1),"")</f>
        <v/>
      </c>
      <c r="I1375" s="327" t="str">
        <f>_xlfn.XLOOKUP(Tabla135[[#This Row],[Id Riesgo]],Tabla13[Id Riesgo],Tabla13[Probabilidad])</f>
        <v/>
      </c>
      <c r="J1375" s="327" t="str">
        <f>_xlfn.XLOOKUP(Tabla135[[#This Row],[Id Riesgo]],Tabla13[Id Riesgo],Tabla13[Porcentaje Impacto],"",1)</f>
        <v/>
      </c>
      <c r="K1375" s="311">
        <v>4</v>
      </c>
      <c r="L1375" s="314"/>
      <c r="M1375" s="314"/>
      <c r="N1375" s="314"/>
      <c r="O1375" s="295"/>
      <c r="P1375" s="314"/>
      <c r="Q1375" s="328" t="str">
        <f>_xlfn.TEXTJOIN(" ",TRUE,Tabla135[[#This Row],[Actividad - Acción ¿Qué?
Inicia con verbo]],Tabla135[[#This Row],[Complemento
(Observaciones o desviaciones)]])</f>
        <v/>
      </c>
      <c r="R1375" s="295"/>
      <c r="S1375" s="327" t="str">
        <f>_xlfn.XLOOKUP(Tabla135[[#This Row],[Tipo de control]],Tabla7[Tipo de control],Tabla7[Peso],"",1)</f>
        <v/>
      </c>
      <c r="T1375" s="290" t="str">
        <f>_xlfn.XLOOKUP(Tabla135[[#This Row],[Tipo de control]],Tabla7[Tipo de control],Tabla7[Afectación matriz],"",1)</f>
        <v/>
      </c>
      <c r="U1375" s="295"/>
      <c r="V1375" s="327" t="str">
        <f>_xlfn.XLOOKUP(Tabla135[[#This Row],[Implementación]],Tabla11[Implementación],Tabla11[Peso],"",1)</f>
        <v/>
      </c>
      <c r="W1375" s="295"/>
      <c r="X1375" s="295"/>
      <c r="Y1375" s="295"/>
      <c r="Z1375" s="295"/>
      <c r="AA1375" s="310" t="str">
        <f>IFERROR(Tabla135[[#This Row],[Peso del control]]+Tabla135[[#This Row],[Peso de la implementación]],"")</f>
        <v/>
      </c>
      <c r="AB1375" s="310" t="str" cm="1">
        <f t="array" ref="AB1375">IFERROR(IF(Tabla135[[#This Row],[Registro diligenciado]]=TRUE,_xlfn.IFS(AND(Tabla135[[#This Row],[No. de Control]]=1,Tabla135[[#This Row],[Desplazamiento en la Matriz]]="Probabilidad"),D1375-(D1375*Tabla135[[#This Row],[Valor del control]]),AND(Tabla135[[#This Row],[No. de Control]]&gt;1,Tabla135[[#This Row],[Desplazamiento en la Matriz]]="Probabilidad"),AB1374-(AB1374*Tabla135[[#This Row],[Valor del control]]),AND(Tabla135[[#This Row],[No. de Control]]=1,Tabla135[[#This Row],[Desplazamiento en la Matriz]]="Impacto"),D1375,AND(Tabla135[[#This Row],[No. de Control]]&gt;1,Tabla135[[#This Row],[Desplazamiento en la Matriz]]="Impacto"),AB1374),""),"")</f>
        <v/>
      </c>
      <c r="AC1375" s="310" t="str" cm="1">
        <f t="array" ref="AC1375">IFERROR(IF(Tabla135[[#This Row],[Registro diligenciado]]=TRUE,_xlfn.IFS(AND(Tabla135[[#This Row],[No. de Control]]=1,Tabla135[[#This Row],[Desplazamiento en la Matriz]]="Impacto"),E1375-(E1375*Tabla135[[#This Row],[Valor del control]]),AND(Tabla135[[#This Row],[No. de Control]]&gt;1,Tabla135[[#This Row],[Desplazamiento en la Matriz]]="Impacto"),AC1374-(AC1374*Tabla135[[#This Row],[Valor del control]]),AND(Tabla135[[#This Row],[No. de Control]]=1,Tabla135[[#This Row],[Desplazamiento en la Matriz]]="Probabilidad"),E1375,AND(Tabla135[[#This Row],[No. de Control]]&gt;1,Tabla135[[#This Row],[Desplazamiento en la Matriz]]="Probabilidad"),AC1374),""),"")</f>
        <v/>
      </c>
      <c r="AD1375" s="310">
        <f>IFERROR(_xlfn.MINIFS(Tabla135[Probabilidad residual],Tabla135[Id Riesgo],Tabla135[[#This Row],[Id Riesgo]]),"")</f>
        <v>0</v>
      </c>
      <c r="AE1375" s="310">
        <f>IFERROR(_xlfn.MINIFS(Tabla135[Impacto residual],Tabla135[Id Riesgo],Tabla135[[#This Row],[Id Riesgo]]),"")</f>
        <v>0</v>
      </c>
      <c r="AF1375" s="310" t="str" cm="1">
        <f t="array" ref="AF13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5" s="310" t="str" cm="1">
        <f t="array" ref="AG13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5" s="213"/>
      <c r="AJ1375" s="801">
        <f>_xlfn.MINIFS(Tabla135[Probabilidad residual],Tabla135[Id Riesgo],Tabla135[[#This Row],[Id Riesgo]])</f>
        <v>0</v>
      </c>
      <c r="AK1375" s="801">
        <f>_xlfn.MINIFS(Tabla135[Impacto residual],Tabla135[Id Riesgo],Tabla135[[#This Row],[Id Riesgo]])</f>
        <v>0</v>
      </c>
      <c r="AL1375" s="801"/>
      <c r="AM1375" s="801"/>
      <c r="AN1375" s="213"/>
      <c r="AO1375" s="213"/>
      <c r="AP1375" s="213"/>
      <c r="AQ1375" s="213"/>
      <c r="AR1375" s="213"/>
      <c r="AS1375" s="213"/>
      <c r="AT1375" s="213"/>
      <c r="AU1375" s="213"/>
      <c r="AV1375" s="213"/>
      <c r="AW1375" s="213"/>
      <c r="AX1375" s="213"/>
      <c r="AY1375" s="213"/>
    </row>
    <row r="1376" spans="1:51" ht="14.6" x14ac:dyDescent="0.4">
      <c r="A1376" s="783" t="str">
        <f>Tabla135[[#This Row],[Id Riesgo]]</f>
        <v>RC137</v>
      </c>
      <c r="B1376" s="784" t="str">
        <f>Tabla135[[#This Row],[Riesgo]]</f>
        <v/>
      </c>
      <c r="C1376" s="776" t="b">
        <f>Tabla135[[#This Row],[Identificado en paso 1 y 2?]]</f>
        <v>0</v>
      </c>
      <c r="D1376" s="801" t="str">
        <f>_xlfn.XLOOKUP(Tabla135[[#This Row],[Id Riesgo]],Tabla13[Id Riesgo],Tabla13[Probabilidad],"",1)</f>
        <v/>
      </c>
      <c r="E1376" s="801" t="str">
        <f>IF(C1376=TRUE,_xlfn.XLOOKUP(Tabla135[[#This Row],[Id Riesgo]],Tabla13[Id Riesgo],Tabla13[Porcentaje Impacto],"",1),"")</f>
        <v/>
      </c>
      <c r="F1376" s="290" t="str">
        <f t="shared" si="136"/>
        <v>RC137</v>
      </c>
      <c r="G1376" s="414" t="b">
        <f>_xlfn.XLOOKUP(F1376,Tabla13[Id Riesgo],Tabla13[Registro diligenciado],FALSE,1)</f>
        <v>0</v>
      </c>
      <c r="H1376" s="290" t="str">
        <f>IF(G1376,_xlfn.XLOOKUP(F1376,Tabla6[Id Riesgo],Tabla6[DESCRIPCIÓN DEL RIESGO],FALSE,1),"")</f>
        <v/>
      </c>
      <c r="I1376" s="327" t="str">
        <f>_xlfn.XLOOKUP(Tabla135[[#This Row],[Id Riesgo]],Tabla13[Id Riesgo],Tabla13[Probabilidad])</f>
        <v/>
      </c>
      <c r="J1376" s="327" t="str">
        <f>_xlfn.XLOOKUP(Tabla135[[#This Row],[Id Riesgo]],Tabla13[Id Riesgo],Tabla13[Porcentaje Impacto],"",1)</f>
        <v/>
      </c>
      <c r="K1376" s="311">
        <v>5</v>
      </c>
      <c r="L1376" s="314"/>
      <c r="M1376" s="314"/>
      <c r="N1376" s="314"/>
      <c r="O1376" s="295"/>
      <c r="P1376" s="314"/>
      <c r="Q1376" s="328" t="str">
        <f>_xlfn.TEXTJOIN(" ",TRUE,Tabla135[[#This Row],[Actividad - Acción ¿Qué?
Inicia con verbo]],Tabla135[[#This Row],[Complemento
(Observaciones o desviaciones)]])</f>
        <v/>
      </c>
      <c r="R1376" s="295"/>
      <c r="S1376" s="327" t="str">
        <f>_xlfn.XLOOKUP(Tabla135[[#This Row],[Tipo de control]],Tabla7[Tipo de control],Tabla7[Peso],"",1)</f>
        <v/>
      </c>
      <c r="T1376" s="290" t="str">
        <f>_xlfn.XLOOKUP(Tabla135[[#This Row],[Tipo de control]],Tabla7[Tipo de control],Tabla7[Afectación matriz],"",1)</f>
        <v/>
      </c>
      <c r="U1376" s="295"/>
      <c r="V1376" s="327" t="str">
        <f>_xlfn.XLOOKUP(Tabla135[[#This Row],[Implementación]],Tabla11[Implementación],Tabla11[Peso],"",1)</f>
        <v/>
      </c>
      <c r="W1376" s="295"/>
      <c r="X1376" s="295"/>
      <c r="Y1376" s="295"/>
      <c r="Z1376" s="295"/>
      <c r="AA1376" s="310" t="str">
        <f>IFERROR(Tabla135[[#This Row],[Peso del control]]+Tabla135[[#This Row],[Peso de la implementación]],"")</f>
        <v/>
      </c>
      <c r="AB1376" s="310" t="str" cm="1">
        <f t="array" ref="AB1376">IFERROR(IF(Tabla135[[#This Row],[Registro diligenciado]]=TRUE,_xlfn.IFS(AND(Tabla135[[#This Row],[No. de Control]]=1,Tabla135[[#This Row],[Desplazamiento en la Matriz]]="Probabilidad"),D1376-(D1376*Tabla135[[#This Row],[Valor del control]]),AND(Tabla135[[#This Row],[No. de Control]]&gt;1,Tabla135[[#This Row],[Desplazamiento en la Matriz]]="Probabilidad"),AB1375-(AB1375*Tabla135[[#This Row],[Valor del control]]),AND(Tabla135[[#This Row],[No. de Control]]=1,Tabla135[[#This Row],[Desplazamiento en la Matriz]]="Impacto"),D1376,AND(Tabla135[[#This Row],[No. de Control]]&gt;1,Tabla135[[#This Row],[Desplazamiento en la Matriz]]="Impacto"),AB1375),""),"")</f>
        <v/>
      </c>
      <c r="AC1376" s="310" t="str" cm="1">
        <f t="array" ref="AC1376">IFERROR(IF(Tabla135[[#This Row],[Registro diligenciado]]=TRUE,_xlfn.IFS(AND(Tabla135[[#This Row],[No. de Control]]=1,Tabla135[[#This Row],[Desplazamiento en la Matriz]]="Impacto"),E1376-(E1376*Tabla135[[#This Row],[Valor del control]]),AND(Tabla135[[#This Row],[No. de Control]]&gt;1,Tabla135[[#This Row],[Desplazamiento en la Matriz]]="Impacto"),AC1375-(AC1375*Tabla135[[#This Row],[Valor del control]]),AND(Tabla135[[#This Row],[No. de Control]]=1,Tabla135[[#This Row],[Desplazamiento en la Matriz]]="Probabilidad"),E1376,AND(Tabla135[[#This Row],[No. de Control]]&gt;1,Tabla135[[#This Row],[Desplazamiento en la Matriz]]="Probabilidad"),AC1375),""),"")</f>
        <v/>
      </c>
      <c r="AD1376" s="310">
        <f>IFERROR(_xlfn.MINIFS(Tabla135[Probabilidad residual],Tabla135[Id Riesgo],Tabla135[[#This Row],[Id Riesgo]]),"")</f>
        <v>0</v>
      </c>
      <c r="AE1376" s="310">
        <f>IFERROR(_xlfn.MINIFS(Tabla135[Impacto residual],Tabla135[Id Riesgo],Tabla135[[#This Row],[Id Riesgo]]),"")</f>
        <v>0</v>
      </c>
      <c r="AF1376" s="310" t="str" cm="1">
        <f t="array" ref="AF13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6" s="310" t="str" cm="1">
        <f t="array" ref="AG13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6" s="213"/>
      <c r="AJ1376" s="801">
        <f>_xlfn.MINIFS(Tabla135[Probabilidad residual],Tabla135[Id Riesgo],Tabla135[[#This Row],[Id Riesgo]])</f>
        <v>0</v>
      </c>
      <c r="AK1376" s="801">
        <f>_xlfn.MINIFS(Tabla135[Impacto residual],Tabla135[Id Riesgo],Tabla135[[#This Row],[Id Riesgo]])</f>
        <v>0</v>
      </c>
      <c r="AL1376" s="801"/>
      <c r="AM1376" s="801"/>
      <c r="AN1376" s="213"/>
      <c r="AO1376" s="213"/>
      <c r="AP1376" s="213"/>
      <c r="AQ1376" s="213"/>
      <c r="AR1376" s="213"/>
      <c r="AS1376" s="213"/>
      <c r="AT1376" s="213"/>
      <c r="AU1376" s="213"/>
      <c r="AV1376" s="213"/>
      <c r="AW1376" s="213"/>
      <c r="AX1376" s="213"/>
      <c r="AY1376" s="213"/>
    </row>
    <row r="1377" spans="1:51" ht="14.6" x14ac:dyDescent="0.4">
      <c r="A1377" s="783" t="str">
        <f>Tabla135[[#This Row],[Id Riesgo]]</f>
        <v>RC137</v>
      </c>
      <c r="B1377" s="784" t="str">
        <f>Tabla135[[#This Row],[Riesgo]]</f>
        <v/>
      </c>
      <c r="C1377" s="776" t="b">
        <f>Tabla135[[#This Row],[Identificado en paso 1 y 2?]]</f>
        <v>0</v>
      </c>
      <c r="D1377" s="801" t="str">
        <f>_xlfn.XLOOKUP(Tabla135[[#This Row],[Id Riesgo]],Tabla13[Id Riesgo],Tabla13[Probabilidad],"",1)</f>
        <v/>
      </c>
      <c r="E1377" s="801" t="str">
        <f>IF(C1377=TRUE,_xlfn.XLOOKUP(Tabla135[[#This Row],[Id Riesgo]],Tabla13[Id Riesgo],Tabla13[Porcentaje Impacto],"",1),"")</f>
        <v/>
      </c>
      <c r="F1377" s="290" t="str">
        <f t="shared" si="136"/>
        <v>RC137</v>
      </c>
      <c r="G1377" s="414" t="b">
        <f>_xlfn.XLOOKUP(F1377,Tabla13[Id Riesgo],Tabla13[Registro diligenciado],FALSE,1)</f>
        <v>0</v>
      </c>
      <c r="H1377" s="290" t="str">
        <f>IF(G1377,_xlfn.XLOOKUP(F1377,Tabla6[Id Riesgo],Tabla6[DESCRIPCIÓN DEL RIESGO],FALSE,1),"")</f>
        <v/>
      </c>
      <c r="I1377" s="327" t="str">
        <f>_xlfn.XLOOKUP(Tabla135[[#This Row],[Id Riesgo]],Tabla13[Id Riesgo],Tabla13[Probabilidad])</f>
        <v/>
      </c>
      <c r="J1377" s="327" t="str">
        <f>_xlfn.XLOOKUP(Tabla135[[#This Row],[Id Riesgo]],Tabla13[Id Riesgo],Tabla13[Porcentaje Impacto],"",1)</f>
        <v/>
      </c>
      <c r="K1377" s="311">
        <v>6</v>
      </c>
      <c r="L1377" s="314"/>
      <c r="M1377" s="314"/>
      <c r="N1377" s="314"/>
      <c r="O1377" s="295"/>
      <c r="P1377" s="314"/>
      <c r="Q1377" s="328" t="str">
        <f>_xlfn.TEXTJOIN(" ",TRUE,Tabla135[[#This Row],[Actividad - Acción ¿Qué?
Inicia con verbo]],Tabla135[[#This Row],[Complemento
(Observaciones o desviaciones)]])</f>
        <v/>
      </c>
      <c r="R1377" s="295"/>
      <c r="S1377" s="327" t="str">
        <f>_xlfn.XLOOKUP(Tabla135[[#This Row],[Tipo de control]],Tabla7[Tipo de control],Tabla7[Peso],"",1)</f>
        <v/>
      </c>
      <c r="T1377" s="290" t="str">
        <f>_xlfn.XLOOKUP(Tabla135[[#This Row],[Tipo de control]],Tabla7[Tipo de control],Tabla7[Afectación matriz],"",1)</f>
        <v/>
      </c>
      <c r="U1377" s="295"/>
      <c r="V1377" s="327" t="str">
        <f>_xlfn.XLOOKUP(Tabla135[[#This Row],[Implementación]],Tabla11[Implementación],Tabla11[Peso],"",1)</f>
        <v/>
      </c>
      <c r="W1377" s="295"/>
      <c r="X1377" s="295"/>
      <c r="Y1377" s="295"/>
      <c r="Z1377" s="295"/>
      <c r="AA1377" s="310" t="str">
        <f>IFERROR(Tabla135[[#This Row],[Peso del control]]+Tabla135[[#This Row],[Peso de la implementación]],"")</f>
        <v/>
      </c>
      <c r="AB1377" s="310" t="str" cm="1">
        <f t="array" ref="AB1377">IFERROR(IF(Tabla135[[#This Row],[Registro diligenciado]]=TRUE,_xlfn.IFS(AND(Tabla135[[#This Row],[No. de Control]]=1,Tabla135[[#This Row],[Desplazamiento en la Matriz]]="Probabilidad"),D1377-(D1377*Tabla135[[#This Row],[Valor del control]]),AND(Tabla135[[#This Row],[No. de Control]]&gt;1,Tabla135[[#This Row],[Desplazamiento en la Matriz]]="Probabilidad"),AB1376-(AB1376*Tabla135[[#This Row],[Valor del control]]),AND(Tabla135[[#This Row],[No. de Control]]=1,Tabla135[[#This Row],[Desplazamiento en la Matriz]]="Impacto"),D1377,AND(Tabla135[[#This Row],[No. de Control]]&gt;1,Tabla135[[#This Row],[Desplazamiento en la Matriz]]="Impacto"),AB1376),""),"")</f>
        <v/>
      </c>
      <c r="AC1377" s="310" t="str" cm="1">
        <f t="array" ref="AC1377">IFERROR(IF(Tabla135[[#This Row],[Registro diligenciado]]=TRUE,_xlfn.IFS(AND(Tabla135[[#This Row],[No. de Control]]=1,Tabla135[[#This Row],[Desplazamiento en la Matriz]]="Impacto"),E1377-(E1377*Tabla135[[#This Row],[Valor del control]]),AND(Tabla135[[#This Row],[No. de Control]]&gt;1,Tabla135[[#This Row],[Desplazamiento en la Matriz]]="Impacto"),AC1376-(AC1376*Tabla135[[#This Row],[Valor del control]]),AND(Tabla135[[#This Row],[No. de Control]]=1,Tabla135[[#This Row],[Desplazamiento en la Matriz]]="Probabilidad"),E1377,AND(Tabla135[[#This Row],[No. de Control]]&gt;1,Tabla135[[#This Row],[Desplazamiento en la Matriz]]="Probabilidad"),AC1376),""),"")</f>
        <v/>
      </c>
      <c r="AD1377" s="310">
        <f>IFERROR(_xlfn.MINIFS(Tabla135[Probabilidad residual],Tabla135[Id Riesgo],Tabla135[[#This Row],[Id Riesgo]]),"")</f>
        <v>0</v>
      </c>
      <c r="AE1377" s="310">
        <f>IFERROR(_xlfn.MINIFS(Tabla135[Impacto residual],Tabla135[Id Riesgo],Tabla135[[#This Row],[Id Riesgo]]),"")</f>
        <v>0</v>
      </c>
      <c r="AF1377" s="310" t="str" cm="1">
        <f t="array" ref="AF13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7" s="310" t="str" cm="1">
        <f t="array" ref="AG13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7" s="213"/>
      <c r="AJ1377" s="801">
        <f>_xlfn.MINIFS(Tabla135[Probabilidad residual],Tabla135[Id Riesgo],Tabla135[[#This Row],[Id Riesgo]])</f>
        <v>0</v>
      </c>
      <c r="AK1377" s="801">
        <f>_xlfn.MINIFS(Tabla135[Impacto residual],Tabla135[Id Riesgo],Tabla135[[#This Row],[Id Riesgo]])</f>
        <v>0</v>
      </c>
      <c r="AL1377" s="801"/>
      <c r="AM1377" s="801"/>
      <c r="AN1377" s="213"/>
      <c r="AO1377" s="213"/>
      <c r="AP1377" s="213"/>
      <c r="AQ1377" s="213"/>
      <c r="AR1377" s="213"/>
      <c r="AS1377" s="213"/>
      <c r="AT1377" s="213"/>
      <c r="AU1377" s="213"/>
      <c r="AV1377" s="213"/>
      <c r="AW1377" s="213"/>
      <c r="AX1377" s="213"/>
      <c r="AY1377" s="213"/>
    </row>
    <row r="1378" spans="1:51" ht="14.6" x14ac:dyDescent="0.4">
      <c r="A1378" s="783" t="str">
        <f>Tabla135[[#This Row],[Id Riesgo]]</f>
        <v>RC137</v>
      </c>
      <c r="B1378" s="784" t="str">
        <f>Tabla135[[#This Row],[Riesgo]]</f>
        <v/>
      </c>
      <c r="C1378" s="776" t="b">
        <f>Tabla135[[#This Row],[Identificado en paso 1 y 2?]]</f>
        <v>0</v>
      </c>
      <c r="D1378" s="801" t="str">
        <f>_xlfn.XLOOKUP(Tabla135[[#This Row],[Id Riesgo]],Tabla13[Id Riesgo],Tabla13[Probabilidad],"",1)</f>
        <v/>
      </c>
      <c r="E1378" s="801" t="str">
        <f>IF(C1378=TRUE,_xlfn.XLOOKUP(Tabla135[[#This Row],[Id Riesgo]],Tabla13[Id Riesgo],Tabla13[Porcentaje Impacto],"",1),"")</f>
        <v/>
      </c>
      <c r="F1378" s="290" t="str">
        <f t="shared" si="136"/>
        <v>RC137</v>
      </c>
      <c r="G1378" s="414" t="b">
        <f>_xlfn.XLOOKUP(F1378,Tabla13[Id Riesgo],Tabla13[Registro diligenciado],FALSE,1)</f>
        <v>0</v>
      </c>
      <c r="H1378" s="290" t="str">
        <f>IF(G1378,_xlfn.XLOOKUP(F1378,Tabla6[Id Riesgo],Tabla6[DESCRIPCIÓN DEL RIESGO],FALSE,1),"")</f>
        <v/>
      </c>
      <c r="I1378" s="327" t="str">
        <f>_xlfn.XLOOKUP(Tabla135[[#This Row],[Id Riesgo]],Tabla13[Id Riesgo],Tabla13[Probabilidad])</f>
        <v/>
      </c>
      <c r="J1378" s="327" t="str">
        <f>_xlfn.XLOOKUP(Tabla135[[#This Row],[Id Riesgo]],Tabla13[Id Riesgo],Tabla13[Porcentaje Impacto],"",1)</f>
        <v/>
      </c>
      <c r="K1378" s="311">
        <v>7</v>
      </c>
      <c r="L1378" s="314"/>
      <c r="M1378" s="314"/>
      <c r="N1378" s="314"/>
      <c r="O1378" s="295"/>
      <c r="P1378" s="314"/>
      <c r="Q1378" s="328" t="str">
        <f>_xlfn.TEXTJOIN(" ",TRUE,Tabla135[[#This Row],[Actividad - Acción ¿Qué?
Inicia con verbo]],Tabla135[[#This Row],[Complemento
(Observaciones o desviaciones)]])</f>
        <v/>
      </c>
      <c r="R1378" s="295"/>
      <c r="S1378" s="327" t="str">
        <f>_xlfn.XLOOKUP(Tabla135[[#This Row],[Tipo de control]],Tabla7[Tipo de control],Tabla7[Peso],"",1)</f>
        <v/>
      </c>
      <c r="T1378" s="290" t="str">
        <f>_xlfn.XLOOKUP(Tabla135[[#This Row],[Tipo de control]],Tabla7[Tipo de control],Tabla7[Afectación matriz],"",1)</f>
        <v/>
      </c>
      <c r="U1378" s="295"/>
      <c r="V1378" s="327" t="str">
        <f>_xlfn.XLOOKUP(Tabla135[[#This Row],[Implementación]],Tabla11[Implementación],Tabla11[Peso],"",1)</f>
        <v/>
      </c>
      <c r="W1378" s="295"/>
      <c r="X1378" s="295"/>
      <c r="Y1378" s="295"/>
      <c r="Z1378" s="295"/>
      <c r="AA1378" s="310" t="str">
        <f>IFERROR(Tabla135[[#This Row],[Peso del control]]+Tabla135[[#This Row],[Peso de la implementación]],"")</f>
        <v/>
      </c>
      <c r="AB1378" s="310" t="str" cm="1">
        <f t="array" ref="AB1378">IFERROR(IF(Tabla135[[#This Row],[Registro diligenciado]]=TRUE,_xlfn.IFS(AND(Tabla135[[#This Row],[No. de Control]]=1,Tabla135[[#This Row],[Desplazamiento en la Matriz]]="Probabilidad"),D1378-(D1378*Tabla135[[#This Row],[Valor del control]]),AND(Tabla135[[#This Row],[No. de Control]]&gt;1,Tabla135[[#This Row],[Desplazamiento en la Matriz]]="Probabilidad"),AB1377-(AB1377*Tabla135[[#This Row],[Valor del control]]),AND(Tabla135[[#This Row],[No. de Control]]=1,Tabla135[[#This Row],[Desplazamiento en la Matriz]]="Impacto"),D1378,AND(Tabla135[[#This Row],[No. de Control]]&gt;1,Tabla135[[#This Row],[Desplazamiento en la Matriz]]="Impacto"),AB1377),""),"")</f>
        <v/>
      </c>
      <c r="AC1378" s="310" t="str" cm="1">
        <f t="array" ref="AC1378">IFERROR(IF(Tabla135[[#This Row],[Registro diligenciado]]=TRUE,_xlfn.IFS(AND(Tabla135[[#This Row],[No. de Control]]=1,Tabla135[[#This Row],[Desplazamiento en la Matriz]]="Impacto"),E1378-(E1378*Tabla135[[#This Row],[Valor del control]]),AND(Tabla135[[#This Row],[No. de Control]]&gt;1,Tabla135[[#This Row],[Desplazamiento en la Matriz]]="Impacto"),AC1377-(AC1377*Tabla135[[#This Row],[Valor del control]]),AND(Tabla135[[#This Row],[No. de Control]]=1,Tabla135[[#This Row],[Desplazamiento en la Matriz]]="Probabilidad"),E1378,AND(Tabla135[[#This Row],[No. de Control]]&gt;1,Tabla135[[#This Row],[Desplazamiento en la Matriz]]="Probabilidad"),AC1377),""),"")</f>
        <v/>
      </c>
      <c r="AD1378" s="310">
        <f>IFERROR(_xlfn.MINIFS(Tabla135[Probabilidad residual],Tabla135[Id Riesgo],Tabla135[[#This Row],[Id Riesgo]]),"")</f>
        <v>0</v>
      </c>
      <c r="AE1378" s="310">
        <f>IFERROR(_xlfn.MINIFS(Tabla135[Impacto residual],Tabla135[Id Riesgo],Tabla135[[#This Row],[Id Riesgo]]),"")</f>
        <v>0</v>
      </c>
      <c r="AF1378" s="310" t="str" cm="1">
        <f t="array" ref="AF13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8" s="310" t="str" cm="1">
        <f t="array" ref="AG13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8" s="213"/>
      <c r="AJ1378" s="801">
        <f>_xlfn.MINIFS(Tabla135[Probabilidad residual],Tabla135[Id Riesgo],Tabla135[[#This Row],[Id Riesgo]])</f>
        <v>0</v>
      </c>
      <c r="AK1378" s="801">
        <f>_xlfn.MINIFS(Tabla135[Impacto residual],Tabla135[Id Riesgo],Tabla135[[#This Row],[Id Riesgo]])</f>
        <v>0</v>
      </c>
      <c r="AL1378" s="801"/>
      <c r="AM1378" s="801"/>
      <c r="AN1378" s="213"/>
      <c r="AO1378" s="213"/>
      <c r="AP1378" s="213"/>
      <c r="AQ1378" s="213"/>
      <c r="AR1378" s="213"/>
      <c r="AS1378" s="213"/>
      <c r="AT1378" s="213"/>
      <c r="AU1378" s="213"/>
      <c r="AV1378" s="213"/>
      <c r="AW1378" s="213"/>
      <c r="AX1378" s="213"/>
      <c r="AY1378" s="213"/>
    </row>
    <row r="1379" spans="1:51" ht="14.6" x14ac:dyDescent="0.4">
      <c r="A1379" s="783" t="str">
        <f>Tabla135[[#This Row],[Id Riesgo]]</f>
        <v>RC137</v>
      </c>
      <c r="B1379" s="784" t="str">
        <f>Tabla135[[#This Row],[Riesgo]]</f>
        <v/>
      </c>
      <c r="C1379" s="776" t="b">
        <f>Tabla135[[#This Row],[Identificado en paso 1 y 2?]]</f>
        <v>0</v>
      </c>
      <c r="D1379" s="801" t="str">
        <f>_xlfn.XLOOKUP(Tabla135[[#This Row],[Id Riesgo]],Tabla13[Id Riesgo],Tabla13[Probabilidad],"",1)</f>
        <v/>
      </c>
      <c r="E1379" s="801" t="str">
        <f>IF(C1379=TRUE,_xlfn.XLOOKUP(Tabla135[[#This Row],[Id Riesgo]],Tabla13[Id Riesgo],Tabla13[Porcentaje Impacto],"",1),"")</f>
        <v/>
      </c>
      <c r="F1379" s="290" t="str">
        <f t="shared" si="136"/>
        <v>RC137</v>
      </c>
      <c r="G1379" s="414" t="b">
        <f>_xlfn.XLOOKUP(F1379,Tabla13[Id Riesgo],Tabla13[Registro diligenciado],FALSE,1)</f>
        <v>0</v>
      </c>
      <c r="H1379" s="290" t="str">
        <f>IF(G1379,_xlfn.XLOOKUP(F1379,Tabla6[Id Riesgo],Tabla6[DESCRIPCIÓN DEL RIESGO],FALSE,1),"")</f>
        <v/>
      </c>
      <c r="I1379" s="327" t="str">
        <f>_xlfn.XLOOKUP(Tabla135[[#This Row],[Id Riesgo]],Tabla13[Id Riesgo],Tabla13[Probabilidad])</f>
        <v/>
      </c>
      <c r="J1379" s="327" t="str">
        <f>_xlfn.XLOOKUP(Tabla135[[#This Row],[Id Riesgo]],Tabla13[Id Riesgo],Tabla13[Porcentaje Impacto],"",1)</f>
        <v/>
      </c>
      <c r="K1379" s="311">
        <v>8</v>
      </c>
      <c r="L1379" s="314"/>
      <c r="M1379" s="314"/>
      <c r="N1379" s="314"/>
      <c r="O1379" s="295"/>
      <c r="P1379" s="314"/>
      <c r="Q1379" s="328" t="str">
        <f>_xlfn.TEXTJOIN(" ",TRUE,Tabla135[[#This Row],[Actividad - Acción ¿Qué?
Inicia con verbo]],Tabla135[[#This Row],[Complemento
(Observaciones o desviaciones)]])</f>
        <v/>
      </c>
      <c r="R1379" s="295"/>
      <c r="S1379" s="327" t="str">
        <f>_xlfn.XLOOKUP(Tabla135[[#This Row],[Tipo de control]],Tabla7[Tipo de control],Tabla7[Peso],"",1)</f>
        <v/>
      </c>
      <c r="T1379" s="290" t="str">
        <f>_xlfn.XLOOKUP(Tabla135[[#This Row],[Tipo de control]],Tabla7[Tipo de control],Tabla7[Afectación matriz],"",1)</f>
        <v/>
      </c>
      <c r="U1379" s="295"/>
      <c r="V1379" s="327" t="str">
        <f>_xlfn.XLOOKUP(Tabla135[[#This Row],[Implementación]],Tabla11[Implementación],Tabla11[Peso],"",1)</f>
        <v/>
      </c>
      <c r="W1379" s="295"/>
      <c r="X1379" s="295"/>
      <c r="Y1379" s="295"/>
      <c r="Z1379" s="295"/>
      <c r="AA1379" s="310" t="str">
        <f>IFERROR(Tabla135[[#This Row],[Peso del control]]+Tabla135[[#This Row],[Peso de la implementación]],"")</f>
        <v/>
      </c>
      <c r="AB1379" s="310" t="str" cm="1">
        <f t="array" ref="AB1379">IFERROR(IF(Tabla135[[#This Row],[Registro diligenciado]]=TRUE,_xlfn.IFS(AND(Tabla135[[#This Row],[No. de Control]]=1,Tabla135[[#This Row],[Desplazamiento en la Matriz]]="Probabilidad"),D1379-(D1379*Tabla135[[#This Row],[Valor del control]]),AND(Tabla135[[#This Row],[No. de Control]]&gt;1,Tabla135[[#This Row],[Desplazamiento en la Matriz]]="Probabilidad"),AB1378-(AB1378*Tabla135[[#This Row],[Valor del control]]),AND(Tabla135[[#This Row],[No. de Control]]=1,Tabla135[[#This Row],[Desplazamiento en la Matriz]]="Impacto"),D1379,AND(Tabla135[[#This Row],[No. de Control]]&gt;1,Tabla135[[#This Row],[Desplazamiento en la Matriz]]="Impacto"),AB1378),""),"")</f>
        <v/>
      </c>
      <c r="AC1379" s="310" t="str" cm="1">
        <f t="array" ref="AC1379">IFERROR(IF(Tabla135[[#This Row],[Registro diligenciado]]=TRUE,_xlfn.IFS(AND(Tabla135[[#This Row],[No. de Control]]=1,Tabla135[[#This Row],[Desplazamiento en la Matriz]]="Impacto"),E1379-(E1379*Tabla135[[#This Row],[Valor del control]]),AND(Tabla135[[#This Row],[No. de Control]]&gt;1,Tabla135[[#This Row],[Desplazamiento en la Matriz]]="Impacto"),AC1378-(AC1378*Tabla135[[#This Row],[Valor del control]]),AND(Tabla135[[#This Row],[No. de Control]]=1,Tabla135[[#This Row],[Desplazamiento en la Matriz]]="Probabilidad"),E1379,AND(Tabla135[[#This Row],[No. de Control]]&gt;1,Tabla135[[#This Row],[Desplazamiento en la Matriz]]="Probabilidad"),AC1378),""),"")</f>
        <v/>
      </c>
      <c r="AD1379" s="310">
        <f>IFERROR(_xlfn.MINIFS(Tabla135[Probabilidad residual],Tabla135[Id Riesgo],Tabla135[[#This Row],[Id Riesgo]]),"")</f>
        <v>0</v>
      </c>
      <c r="AE1379" s="310">
        <f>IFERROR(_xlfn.MINIFS(Tabla135[Impacto residual],Tabla135[Id Riesgo],Tabla135[[#This Row],[Id Riesgo]]),"")</f>
        <v>0</v>
      </c>
      <c r="AF1379" s="310" t="str" cm="1">
        <f t="array" ref="AF13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79" s="310" t="str" cm="1">
        <f t="array" ref="AG13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79" s="213"/>
      <c r="AJ1379" s="801">
        <f>_xlfn.MINIFS(Tabla135[Probabilidad residual],Tabla135[Id Riesgo],Tabla135[[#This Row],[Id Riesgo]])</f>
        <v>0</v>
      </c>
      <c r="AK1379" s="801">
        <f>_xlfn.MINIFS(Tabla135[Impacto residual],Tabla135[Id Riesgo],Tabla135[[#This Row],[Id Riesgo]])</f>
        <v>0</v>
      </c>
      <c r="AL1379" s="801"/>
      <c r="AM1379" s="801"/>
      <c r="AN1379" s="213"/>
      <c r="AO1379" s="213"/>
      <c r="AP1379" s="213"/>
      <c r="AQ1379" s="213"/>
      <c r="AR1379" s="213"/>
      <c r="AS1379" s="213"/>
      <c r="AT1379" s="213"/>
      <c r="AU1379" s="213"/>
      <c r="AV1379" s="213"/>
      <c r="AW1379" s="213"/>
      <c r="AX1379" s="213"/>
      <c r="AY1379" s="213"/>
    </row>
    <row r="1380" spans="1:51" ht="14.6" x14ac:dyDescent="0.4">
      <c r="A1380" s="783" t="str">
        <f>Tabla135[[#This Row],[Id Riesgo]]</f>
        <v>RC137</v>
      </c>
      <c r="B1380" s="784" t="str">
        <f>Tabla135[[#This Row],[Riesgo]]</f>
        <v/>
      </c>
      <c r="C1380" s="776" t="b">
        <f>Tabla135[[#This Row],[Identificado en paso 1 y 2?]]</f>
        <v>0</v>
      </c>
      <c r="D1380" s="801" t="str">
        <f>_xlfn.XLOOKUP(Tabla135[[#This Row],[Id Riesgo]],Tabla13[Id Riesgo],Tabla13[Probabilidad],"",1)</f>
        <v/>
      </c>
      <c r="E1380" s="801" t="str">
        <f>IF(C1380=TRUE,_xlfn.XLOOKUP(Tabla135[[#This Row],[Id Riesgo]],Tabla13[Id Riesgo],Tabla13[Porcentaje Impacto],"",1),"")</f>
        <v/>
      </c>
      <c r="F1380" s="290" t="str">
        <f t="shared" si="136"/>
        <v>RC137</v>
      </c>
      <c r="G1380" s="414" t="b">
        <f>_xlfn.XLOOKUP(F1380,Tabla13[Id Riesgo],Tabla13[Registro diligenciado],FALSE,1)</f>
        <v>0</v>
      </c>
      <c r="H1380" s="290" t="str">
        <f>IF(G1380,_xlfn.XLOOKUP(F1380,Tabla6[Id Riesgo],Tabla6[DESCRIPCIÓN DEL RIESGO],FALSE,1),"")</f>
        <v/>
      </c>
      <c r="I1380" s="327" t="str">
        <f>_xlfn.XLOOKUP(Tabla135[[#This Row],[Id Riesgo]],Tabla13[Id Riesgo],Tabla13[Probabilidad])</f>
        <v/>
      </c>
      <c r="J1380" s="327" t="str">
        <f>_xlfn.XLOOKUP(Tabla135[[#This Row],[Id Riesgo]],Tabla13[Id Riesgo],Tabla13[Porcentaje Impacto],"",1)</f>
        <v/>
      </c>
      <c r="K1380" s="311">
        <v>9</v>
      </c>
      <c r="L1380" s="314"/>
      <c r="M1380" s="314"/>
      <c r="N1380" s="314"/>
      <c r="O1380" s="295"/>
      <c r="P1380" s="314"/>
      <c r="Q1380" s="328" t="str">
        <f>_xlfn.TEXTJOIN(" ",TRUE,Tabla135[[#This Row],[Actividad - Acción ¿Qué?
Inicia con verbo]],Tabla135[[#This Row],[Complemento
(Observaciones o desviaciones)]])</f>
        <v/>
      </c>
      <c r="R1380" s="295"/>
      <c r="S1380" s="327" t="str">
        <f>_xlfn.XLOOKUP(Tabla135[[#This Row],[Tipo de control]],Tabla7[Tipo de control],Tabla7[Peso],"",1)</f>
        <v/>
      </c>
      <c r="T1380" s="290" t="str">
        <f>_xlfn.XLOOKUP(Tabla135[[#This Row],[Tipo de control]],Tabla7[Tipo de control],Tabla7[Afectación matriz],"",1)</f>
        <v/>
      </c>
      <c r="U1380" s="295"/>
      <c r="V1380" s="327" t="str">
        <f>_xlfn.XLOOKUP(Tabla135[[#This Row],[Implementación]],Tabla11[Implementación],Tabla11[Peso],"",1)</f>
        <v/>
      </c>
      <c r="W1380" s="295"/>
      <c r="X1380" s="295"/>
      <c r="Y1380" s="295"/>
      <c r="Z1380" s="295"/>
      <c r="AA1380" s="310" t="str">
        <f>IFERROR(Tabla135[[#This Row],[Peso del control]]+Tabla135[[#This Row],[Peso de la implementación]],"")</f>
        <v/>
      </c>
      <c r="AB1380" s="310" t="str" cm="1">
        <f t="array" ref="AB1380">IFERROR(IF(Tabla135[[#This Row],[Registro diligenciado]]=TRUE,_xlfn.IFS(AND(Tabla135[[#This Row],[No. de Control]]=1,Tabla135[[#This Row],[Desplazamiento en la Matriz]]="Probabilidad"),D1380-(D1380*Tabla135[[#This Row],[Valor del control]]),AND(Tabla135[[#This Row],[No. de Control]]&gt;1,Tabla135[[#This Row],[Desplazamiento en la Matriz]]="Probabilidad"),AB1379-(AB1379*Tabla135[[#This Row],[Valor del control]]),AND(Tabla135[[#This Row],[No. de Control]]=1,Tabla135[[#This Row],[Desplazamiento en la Matriz]]="Impacto"),D1380,AND(Tabla135[[#This Row],[No. de Control]]&gt;1,Tabla135[[#This Row],[Desplazamiento en la Matriz]]="Impacto"),AB1379),""),"")</f>
        <v/>
      </c>
      <c r="AC1380" s="310" t="str" cm="1">
        <f t="array" ref="AC1380">IFERROR(IF(Tabla135[[#This Row],[Registro diligenciado]]=TRUE,_xlfn.IFS(AND(Tabla135[[#This Row],[No. de Control]]=1,Tabla135[[#This Row],[Desplazamiento en la Matriz]]="Impacto"),E1380-(E1380*Tabla135[[#This Row],[Valor del control]]),AND(Tabla135[[#This Row],[No. de Control]]&gt;1,Tabla135[[#This Row],[Desplazamiento en la Matriz]]="Impacto"),AC1379-(AC1379*Tabla135[[#This Row],[Valor del control]]),AND(Tabla135[[#This Row],[No. de Control]]=1,Tabla135[[#This Row],[Desplazamiento en la Matriz]]="Probabilidad"),E1380,AND(Tabla135[[#This Row],[No. de Control]]&gt;1,Tabla135[[#This Row],[Desplazamiento en la Matriz]]="Probabilidad"),AC1379),""),"")</f>
        <v/>
      </c>
      <c r="AD1380" s="310">
        <f>IFERROR(_xlfn.MINIFS(Tabla135[Probabilidad residual],Tabla135[Id Riesgo],Tabla135[[#This Row],[Id Riesgo]]),"")</f>
        <v>0</v>
      </c>
      <c r="AE1380" s="310">
        <f>IFERROR(_xlfn.MINIFS(Tabla135[Impacto residual],Tabla135[Id Riesgo],Tabla135[[#This Row],[Id Riesgo]]),"")</f>
        <v>0</v>
      </c>
      <c r="AF1380" s="310" t="str" cm="1">
        <f t="array" ref="AF13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0" s="310" t="str" cm="1">
        <f t="array" ref="AG13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0" s="213"/>
      <c r="AJ1380" s="801">
        <f>_xlfn.MINIFS(Tabla135[Probabilidad residual],Tabla135[Id Riesgo],Tabla135[[#This Row],[Id Riesgo]])</f>
        <v>0</v>
      </c>
      <c r="AK1380" s="801">
        <f>_xlfn.MINIFS(Tabla135[Impacto residual],Tabla135[Id Riesgo],Tabla135[[#This Row],[Id Riesgo]])</f>
        <v>0</v>
      </c>
      <c r="AL1380" s="801"/>
      <c r="AM1380" s="801"/>
      <c r="AN1380" s="213"/>
      <c r="AO1380" s="213"/>
      <c r="AP1380" s="213"/>
      <c r="AQ1380" s="213"/>
      <c r="AR1380" s="213"/>
      <c r="AS1380" s="213"/>
      <c r="AT1380" s="213"/>
      <c r="AU1380" s="213"/>
      <c r="AV1380" s="213"/>
      <c r="AW1380" s="213"/>
      <c r="AX1380" s="213"/>
      <c r="AY1380" s="213"/>
    </row>
    <row r="1381" spans="1:51" ht="14.6" x14ac:dyDescent="0.4">
      <c r="A1381" s="783" t="str">
        <f>Tabla135[[#This Row],[Id Riesgo]]</f>
        <v>RC137</v>
      </c>
      <c r="B1381" s="784" t="str">
        <f>Tabla135[[#This Row],[Riesgo]]</f>
        <v/>
      </c>
      <c r="C1381" s="776" t="b">
        <f>Tabla135[[#This Row],[Identificado en paso 1 y 2?]]</f>
        <v>0</v>
      </c>
      <c r="D1381" s="801" t="str">
        <f>_xlfn.XLOOKUP(Tabla135[[#This Row],[Id Riesgo]],Tabla13[Id Riesgo],Tabla13[Probabilidad],"",1)</f>
        <v/>
      </c>
      <c r="E1381" s="801" t="str">
        <f>IF(C1381=TRUE,_xlfn.XLOOKUP(Tabla135[[#This Row],[Id Riesgo]],Tabla13[Id Riesgo],Tabla13[Porcentaje Impacto],"",1),"")</f>
        <v/>
      </c>
      <c r="F1381" s="290" t="str">
        <f t="shared" si="136"/>
        <v>RC137</v>
      </c>
      <c r="G1381" s="414" t="b">
        <f>_xlfn.XLOOKUP(F1381,Tabla13[Id Riesgo],Tabla13[Registro diligenciado],FALSE,1)</f>
        <v>0</v>
      </c>
      <c r="H1381" s="290" t="str">
        <f>IF(G1381,_xlfn.XLOOKUP(F1381,Tabla6[Id Riesgo],Tabla6[DESCRIPCIÓN DEL RIESGO],FALSE,1),"")</f>
        <v/>
      </c>
      <c r="I1381" s="327" t="str">
        <f>_xlfn.XLOOKUP(Tabla135[[#This Row],[Id Riesgo]],Tabla13[Id Riesgo],Tabla13[Probabilidad])</f>
        <v/>
      </c>
      <c r="J1381" s="327" t="str">
        <f>_xlfn.XLOOKUP(Tabla135[[#This Row],[Id Riesgo]],Tabla13[Id Riesgo],Tabla13[Porcentaje Impacto],"",1)</f>
        <v/>
      </c>
      <c r="K1381" s="311">
        <v>10</v>
      </c>
      <c r="L1381" s="314"/>
      <c r="M1381" s="314"/>
      <c r="N1381" s="314"/>
      <c r="O1381" s="295"/>
      <c r="P1381" s="314"/>
      <c r="Q1381" s="328" t="str">
        <f>_xlfn.TEXTJOIN(" ",TRUE,Tabla135[[#This Row],[Actividad - Acción ¿Qué?
Inicia con verbo]],Tabla135[[#This Row],[Complemento
(Observaciones o desviaciones)]])</f>
        <v/>
      </c>
      <c r="R1381" s="295"/>
      <c r="S1381" s="327" t="str">
        <f>_xlfn.XLOOKUP(Tabla135[[#This Row],[Tipo de control]],Tabla7[Tipo de control],Tabla7[Peso],"",1)</f>
        <v/>
      </c>
      <c r="T1381" s="290" t="str">
        <f>_xlfn.XLOOKUP(Tabla135[[#This Row],[Tipo de control]],Tabla7[Tipo de control],Tabla7[Afectación matriz],"",1)</f>
        <v/>
      </c>
      <c r="U1381" s="295"/>
      <c r="V1381" s="327" t="str">
        <f>_xlfn.XLOOKUP(Tabla135[[#This Row],[Implementación]],Tabla11[Implementación],Tabla11[Peso],"",1)</f>
        <v/>
      </c>
      <c r="W1381" s="295"/>
      <c r="X1381" s="295"/>
      <c r="Y1381" s="295"/>
      <c r="Z1381" s="295"/>
      <c r="AA1381" s="310" t="str">
        <f>IFERROR(Tabla135[[#This Row],[Peso del control]]+Tabla135[[#This Row],[Peso de la implementación]],"")</f>
        <v/>
      </c>
      <c r="AB1381" s="310" t="str" cm="1">
        <f t="array" ref="AB1381">IFERROR(IF(Tabla135[[#This Row],[Registro diligenciado]]=TRUE,_xlfn.IFS(AND(Tabla135[[#This Row],[No. de Control]]=1,Tabla135[[#This Row],[Desplazamiento en la Matriz]]="Probabilidad"),D1381-(D1381*Tabla135[[#This Row],[Valor del control]]),AND(Tabla135[[#This Row],[No. de Control]]&gt;1,Tabla135[[#This Row],[Desplazamiento en la Matriz]]="Probabilidad"),AB1380-(AB1380*Tabla135[[#This Row],[Valor del control]]),AND(Tabla135[[#This Row],[No. de Control]]=1,Tabla135[[#This Row],[Desplazamiento en la Matriz]]="Impacto"),D1381,AND(Tabla135[[#This Row],[No. de Control]]&gt;1,Tabla135[[#This Row],[Desplazamiento en la Matriz]]="Impacto"),AB1380),""),"")</f>
        <v/>
      </c>
      <c r="AC1381" s="310" t="str" cm="1">
        <f t="array" ref="AC1381">IFERROR(IF(Tabla135[[#This Row],[Registro diligenciado]]=TRUE,_xlfn.IFS(AND(Tabla135[[#This Row],[No. de Control]]=1,Tabla135[[#This Row],[Desplazamiento en la Matriz]]="Impacto"),E1381-(E1381*Tabla135[[#This Row],[Valor del control]]),AND(Tabla135[[#This Row],[No. de Control]]&gt;1,Tabla135[[#This Row],[Desplazamiento en la Matriz]]="Impacto"),AC1380-(AC1380*Tabla135[[#This Row],[Valor del control]]),AND(Tabla135[[#This Row],[No. de Control]]=1,Tabla135[[#This Row],[Desplazamiento en la Matriz]]="Probabilidad"),E1381,AND(Tabla135[[#This Row],[No. de Control]]&gt;1,Tabla135[[#This Row],[Desplazamiento en la Matriz]]="Probabilidad"),AC1380),""),"")</f>
        <v/>
      </c>
      <c r="AD1381" s="310">
        <f>IFERROR(_xlfn.MINIFS(Tabla135[Probabilidad residual],Tabla135[Id Riesgo],Tabla135[[#This Row],[Id Riesgo]]),"")</f>
        <v>0</v>
      </c>
      <c r="AE1381" s="310">
        <f>IFERROR(_xlfn.MINIFS(Tabla135[Impacto residual],Tabla135[Id Riesgo],Tabla135[[#This Row],[Id Riesgo]]),"")</f>
        <v>0</v>
      </c>
      <c r="AF1381" s="310" t="str" cm="1">
        <f t="array" ref="AF13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1" s="310" t="str" cm="1">
        <f t="array" ref="AG13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1" s="213"/>
      <c r="AJ1381" s="801">
        <f>_xlfn.MINIFS(Tabla135[Probabilidad residual],Tabla135[Id Riesgo],Tabla135[[#This Row],[Id Riesgo]])</f>
        <v>0</v>
      </c>
      <c r="AK1381" s="801">
        <f>_xlfn.MINIFS(Tabla135[Impacto residual],Tabla135[Id Riesgo],Tabla135[[#This Row],[Id Riesgo]])</f>
        <v>0</v>
      </c>
      <c r="AL1381" s="801"/>
      <c r="AM1381" s="801"/>
      <c r="AN1381" s="213"/>
      <c r="AO1381" s="213"/>
      <c r="AP1381" s="213"/>
      <c r="AQ1381" s="213"/>
      <c r="AR1381" s="213"/>
      <c r="AS1381" s="213"/>
      <c r="AT1381" s="213"/>
      <c r="AU1381" s="213"/>
      <c r="AV1381" s="213"/>
      <c r="AW1381" s="213"/>
      <c r="AX1381" s="213"/>
      <c r="AY1381" s="213"/>
    </row>
    <row r="1382" spans="1:51" ht="14.6" x14ac:dyDescent="0.4">
      <c r="A1382" s="783" t="str">
        <f>Tabla135[[#This Row],[Id Riesgo]]</f>
        <v>RC138</v>
      </c>
      <c r="B1382" s="784" t="str">
        <f>Tabla135[[#This Row],[Riesgo]]</f>
        <v/>
      </c>
      <c r="C1382" s="776" t="b">
        <f>Tabla135[[#This Row],[Identificado en paso 1 y 2?]]</f>
        <v>0</v>
      </c>
      <c r="D1382" s="801" t="str">
        <f>_xlfn.XLOOKUP(Tabla135[[#This Row],[Id Riesgo]],Tabla13[Id Riesgo],Tabla13[Probabilidad],"",1)</f>
        <v/>
      </c>
      <c r="E1382" s="801" t="str">
        <f>IF(C1382=TRUE,_xlfn.XLOOKUP(Tabla135[[#This Row],[Id Riesgo]],Tabla13[Id Riesgo],Tabla13[Porcentaje Impacto],"",1),"")</f>
        <v/>
      </c>
      <c r="F1382" s="290" t="s">
        <v>729</v>
      </c>
      <c r="G1382" s="414" t="b">
        <f>_xlfn.XLOOKUP(F1382,Tabla13[Id Riesgo],Tabla13[Registro diligenciado],FALSE,1)</f>
        <v>0</v>
      </c>
      <c r="H1382" s="290" t="str">
        <f>IF(G1382,_xlfn.XLOOKUP(F1382,Tabla6[Id Riesgo],Tabla6[DESCRIPCIÓN DEL RIESGO],FALSE,1),"")</f>
        <v/>
      </c>
      <c r="I1382" s="327" t="str">
        <f>_xlfn.XLOOKUP(Tabla135[[#This Row],[Id Riesgo]],Tabla13[Id Riesgo],Tabla13[Probabilidad])</f>
        <v/>
      </c>
      <c r="J1382" s="327" t="str">
        <f>_xlfn.XLOOKUP(Tabla135[[#This Row],[Id Riesgo]],Tabla13[Id Riesgo],Tabla13[Porcentaje Impacto],"",1)</f>
        <v/>
      </c>
      <c r="K1382" s="311">
        <v>1</v>
      </c>
      <c r="L1382" s="314"/>
      <c r="M1382" s="314"/>
      <c r="N1382" s="314"/>
      <c r="O1382" s="295"/>
      <c r="P1382" s="314"/>
      <c r="Q1382" s="328" t="str">
        <f>_xlfn.TEXTJOIN(" ",TRUE,Tabla135[[#This Row],[Actividad - Acción ¿Qué?
Inicia con verbo]],Tabla135[[#This Row],[Complemento
(Observaciones o desviaciones)]])</f>
        <v/>
      </c>
      <c r="R1382" s="295"/>
      <c r="S1382" s="327" t="str">
        <f>_xlfn.XLOOKUP(Tabla135[[#This Row],[Tipo de control]],Tabla7[Tipo de control],Tabla7[Peso],"",1)</f>
        <v/>
      </c>
      <c r="T1382" s="290" t="str">
        <f>_xlfn.XLOOKUP(Tabla135[[#This Row],[Tipo de control]],Tabla7[Tipo de control],Tabla7[Afectación matriz],"",1)</f>
        <v/>
      </c>
      <c r="U1382" s="295"/>
      <c r="V1382" s="327" t="str">
        <f>_xlfn.XLOOKUP(Tabla135[[#This Row],[Implementación]],Tabla11[Implementación],Tabla11[Peso],"",1)</f>
        <v/>
      </c>
      <c r="W1382" s="295"/>
      <c r="X1382" s="295"/>
      <c r="Y1382" s="295"/>
      <c r="Z1382" s="295"/>
      <c r="AA1382" s="310" t="str">
        <f>IFERROR(Tabla135[[#This Row],[Peso del control]]+Tabla135[[#This Row],[Peso de la implementación]],"")</f>
        <v/>
      </c>
      <c r="AB1382" s="310" t="str" cm="1">
        <f t="array" ref="AB1382">IFERROR(IF(Tabla135[[#This Row],[Registro diligenciado]]=TRUE,_xlfn.IFS(AND(Tabla135[[#This Row],[No. de Control]]=1,Tabla135[[#This Row],[Desplazamiento en la Matriz]]="Probabilidad"),D1382-(D1382*Tabla135[[#This Row],[Valor del control]]),AND(Tabla135[[#This Row],[No. de Control]]&gt;1,Tabla135[[#This Row],[Desplazamiento en la Matriz]]="Probabilidad"),AB1381-(AB1381*Tabla135[[#This Row],[Valor del control]]),AND(Tabla135[[#This Row],[No. de Control]]=1,Tabla135[[#This Row],[Desplazamiento en la Matriz]]="Impacto"),D1382,AND(Tabla135[[#This Row],[No. de Control]]&gt;1,Tabla135[[#This Row],[Desplazamiento en la Matriz]]="Impacto"),AB1381),""),"")</f>
        <v/>
      </c>
      <c r="AC1382" s="310" t="str" cm="1">
        <f t="array" ref="AC1382">IFERROR(IF(Tabla135[[#This Row],[Registro diligenciado]]=TRUE,_xlfn.IFS(AND(Tabla135[[#This Row],[No. de Control]]=1,Tabla135[[#This Row],[Desplazamiento en la Matriz]]="Impacto"),E1382-(E1382*Tabla135[[#This Row],[Valor del control]]),AND(Tabla135[[#This Row],[No. de Control]]&gt;1,Tabla135[[#This Row],[Desplazamiento en la Matriz]]="Impacto"),AC1381-(AC1381*Tabla135[[#This Row],[Valor del control]]),AND(Tabla135[[#This Row],[No. de Control]]=1,Tabla135[[#This Row],[Desplazamiento en la Matriz]]="Probabilidad"),E1382,AND(Tabla135[[#This Row],[No. de Control]]&gt;1,Tabla135[[#This Row],[Desplazamiento en la Matriz]]="Probabilidad"),AC1381),""),"")</f>
        <v/>
      </c>
      <c r="AD1382" s="310">
        <f>IFERROR(_xlfn.MINIFS(Tabla135[Probabilidad residual],Tabla135[Id Riesgo],Tabla135[[#This Row],[Id Riesgo]]),"")</f>
        <v>0</v>
      </c>
      <c r="AE1382" s="310">
        <f>IFERROR(_xlfn.MINIFS(Tabla135[Impacto residual],Tabla135[Id Riesgo],Tabla135[[#This Row],[Id Riesgo]]),"")</f>
        <v>0</v>
      </c>
      <c r="AF1382" s="310" t="str" cm="1">
        <f t="array" ref="AF13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2" s="310" t="str" cm="1">
        <f t="array" ref="AG13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2" s="213"/>
      <c r="AJ1382" s="801">
        <f>_xlfn.MINIFS(Tabla135[Probabilidad residual],Tabla135[Id Riesgo],Tabla135[[#This Row],[Id Riesgo]])</f>
        <v>0</v>
      </c>
      <c r="AK1382" s="801">
        <f>_xlfn.MINIFS(Tabla135[Impacto residual],Tabla135[Id Riesgo],Tabla135[[#This Row],[Id Riesgo]])</f>
        <v>0</v>
      </c>
      <c r="AL1382" s="801" t="str" cm="1">
        <f t="array" ref="AL1382">IFERROR(_xlfn.IFS(AND(AJ1382&gt;=CONFIGURACIÓN!$BF$6,AJ1382&lt;=CONFIGURACIÓN!$BG$6),CONFIGURACIÓN!$BE$6,AND(AJ1382&gt;=CONFIGURACIÓN!$BF$7,AJ1382&lt;=CONFIGURACIÓN!$BG$7),CONFIGURACIÓN!$BE$7,AND(AJ1382&gt;=CONFIGURACIÓN!$BF$8,AJ1382&lt;=CONFIGURACIÓN!$BG$8),CONFIGURACIÓN!$BE$8,AND(AJ1382&gt;=CONFIGURACIÓN!$BF$9,AJ1382&lt;=CONFIGURACIÓN!$BG$9),CONFIGURACIÓN!$BE$9,AND(AJ1382&gt;=CONFIGURACIÓN!$BF$10,AJ1382&lt;=CONFIGURACIÓN!$BG$10),CONFIGURACIÓN!$BE$10),"")</f>
        <v/>
      </c>
      <c r="AM1382" s="801" t="str" cm="1">
        <f t="array" ref="AM1382">IFERROR(_xlfn.IFS(AND(AK1382&gt;=CONFIGURACIÓN!$BJ$6,AK1382&lt;=CONFIGURACIÓN!$BK$6),CONFIGURACIÓN!$BI$6,AND(AK1382&gt;=CONFIGURACIÓN!$BJ$7,AK1382&lt;=CONFIGURACIÓN!$BK$7),CONFIGURACIÓN!$BI$7,AND(AK1382&gt;=CONFIGURACIÓN!$BJ$8,AK1382&lt;=CONFIGURACIÓN!$BK$8),CONFIGURACIÓN!$BI$8,AND(AK1382&gt;=CONFIGURACIÓN!$BJ$9,AK1382&lt;=CONFIGURACIÓN!$BK$9),CONFIGURACIÓN!$BI$9,AND(AK1382&gt;=CONFIGURACIÓN!$BJ$10,AK1382&lt;=CONFIGURACIÓN!$BK$10),CONFIGURACIÓN!$BI$10),"")</f>
        <v/>
      </c>
      <c r="AN1382" s="213"/>
      <c r="AO1382" s="213"/>
      <c r="AP1382" s="213"/>
      <c r="AQ1382" s="213"/>
      <c r="AR1382" s="213"/>
      <c r="AS1382" s="213"/>
      <c r="AT1382" s="213"/>
      <c r="AU1382" s="213"/>
      <c r="AV1382" s="213"/>
      <c r="AW1382" s="213"/>
      <c r="AX1382" s="213"/>
      <c r="AY1382" s="213"/>
    </row>
    <row r="1383" spans="1:51" ht="14.6" x14ac:dyDescent="0.4">
      <c r="A1383" s="783" t="str">
        <f>Tabla135[[#This Row],[Id Riesgo]]</f>
        <v>RC138</v>
      </c>
      <c r="B1383" s="784" t="str">
        <f>Tabla135[[#This Row],[Riesgo]]</f>
        <v/>
      </c>
      <c r="C1383" s="776" t="b">
        <f>Tabla135[[#This Row],[Identificado en paso 1 y 2?]]</f>
        <v>0</v>
      </c>
      <c r="D1383" s="801" t="str">
        <f>_xlfn.XLOOKUP(Tabla135[[#This Row],[Id Riesgo]],Tabla13[Id Riesgo],Tabla13[Probabilidad],"",1)</f>
        <v/>
      </c>
      <c r="E1383" s="801" t="str">
        <f>IF(C1383=TRUE,_xlfn.XLOOKUP(Tabla135[[#This Row],[Id Riesgo]],Tabla13[Id Riesgo],Tabla13[Porcentaje Impacto],"",1),"")</f>
        <v/>
      </c>
      <c r="F1383" s="290" t="str">
        <f t="shared" ref="F1383:F1391" si="137">F1382</f>
        <v>RC138</v>
      </c>
      <c r="G1383" s="414" t="b">
        <f>_xlfn.XLOOKUP(F1383,Tabla13[Id Riesgo],Tabla13[Registro diligenciado],FALSE,1)</f>
        <v>0</v>
      </c>
      <c r="H1383" s="290" t="str">
        <f>IF(G1383,_xlfn.XLOOKUP(F1383,Tabla6[Id Riesgo],Tabla6[DESCRIPCIÓN DEL RIESGO],FALSE,1),"")</f>
        <v/>
      </c>
      <c r="I1383" s="327" t="str">
        <f>_xlfn.XLOOKUP(Tabla135[[#This Row],[Id Riesgo]],Tabla13[Id Riesgo],Tabla13[Probabilidad])</f>
        <v/>
      </c>
      <c r="J1383" s="327" t="str">
        <f>_xlfn.XLOOKUP(Tabla135[[#This Row],[Id Riesgo]],Tabla13[Id Riesgo],Tabla13[Porcentaje Impacto],"",1)</f>
        <v/>
      </c>
      <c r="K1383" s="311">
        <v>2</v>
      </c>
      <c r="L1383" s="314"/>
      <c r="M1383" s="314"/>
      <c r="N1383" s="314"/>
      <c r="O1383" s="295"/>
      <c r="P1383" s="314"/>
      <c r="Q1383" s="328" t="str">
        <f>_xlfn.TEXTJOIN(" ",TRUE,Tabla135[[#This Row],[Actividad - Acción ¿Qué?
Inicia con verbo]],Tabla135[[#This Row],[Complemento
(Observaciones o desviaciones)]])</f>
        <v/>
      </c>
      <c r="R1383" s="295"/>
      <c r="S1383" s="327" t="str">
        <f>_xlfn.XLOOKUP(Tabla135[[#This Row],[Tipo de control]],Tabla7[Tipo de control],Tabla7[Peso],"",1)</f>
        <v/>
      </c>
      <c r="T1383" s="290" t="str">
        <f>_xlfn.XLOOKUP(Tabla135[[#This Row],[Tipo de control]],Tabla7[Tipo de control],Tabla7[Afectación matriz],"",1)</f>
        <v/>
      </c>
      <c r="U1383" s="295"/>
      <c r="V1383" s="327" t="str">
        <f>_xlfn.XLOOKUP(Tabla135[[#This Row],[Implementación]],Tabla11[Implementación],Tabla11[Peso],"",1)</f>
        <v/>
      </c>
      <c r="W1383" s="295"/>
      <c r="X1383" s="295"/>
      <c r="Y1383" s="295"/>
      <c r="Z1383" s="295"/>
      <c r="AA1383" s="310" t="str">
        <f>IFERROR(Tabla135[[#This Row],[Peso del control]]+Tabla135[[#This Row],[Peso de la implementación]],"")</f>
        <v/>
      </c>
      <c r="AB1383" s="310" t="str" cm="1">
        <f t="array" ref="AB1383">IFERROR(IF(Tabla135[[#This Row],[Registro diligenciado]]=TRUE,_xlfn.IFS(AND(Tabla135[[#This Row],[No. de Control]]=1,Tabla135[[#This Row],[Desplazamiento en la Matriz]]="Probabilidad"),D1383-(D1383*Tabla135[[#This Row],[Valor del control]]),AND(Tabla135[[#This Row],[No. de Control]]&gt;1,Tabla135[[#This Row],[Desplazamiento en la Matriz]]="Probabilidad"),AB1382-(AB1382*Tabla135[[#This Row],[Valor del control]]),AND(Tabla135[[#This Row],[No. de Control]]=1,Tabla135[[#This Row],[Desplazamiento en la Matriz]]="Impacto"),D1383,AND(Tabla135[[#This Row],[No. de Control]]&gt;1,Tabla135[[#This Row],[Desplazamiento en la Matriz]]="Impacto"),AB1382),""),"")</f>
        <v/>
      </c>
      <c r="AC1383" s="310" t="str" cm="1">
        <f t="array" ref="AC1383">IFERROR(IF(Tabla135[[#This Row],[Registro diligenciado]]=TRUE,_xlfn.IFS(AND(Tabla135[[#This Row],[No. de Control]]=1,Tabla135[[#This Row],[Desplazamiento en la Matriz]]="Impacto"),E1383-(E1383*Tabla135[[#This Row],[Valor del control]]),AND(Tabla135[[#This Row],[No. de Control]]&gt;1,Tabla135[[#This Row],[Desplazamiento en la Matriz]]="Impacto"),AC1382-(AC1382*Tabla135[[#This Row],[Valor del control]]),AND(Tabla135[[#This Row],[No. de Control]]=1,Tabla135[[#This Row],[Desplazamiento en la Matriz]]="Probabilidad"),E1383,AND(Tabla135[[#This Row],[No. de Control]]&gt;1,Tabla135[[#This Row],[Desplazamiento en la Matriz]]="Probabilidad"),AC1382),""),"")</f>
        <v/>
      </c>
      <c r="AD1383" s="310">
        <f>IFERROR(_xlfn.MINIFS(Tabla135[Probabilidad residual],Tabla135[Id Riesgo],Tabla135[[#This Row],[Id Riesgo]]),"")</f>
        <v>0</v>
      </c>
      <c r="AE1383" s="310">
        <f>IFERROR(_xlfn.MINIFS(Tabla135[Impacto residual],Tabla135[Id Riesgo],Tabla135[[#This Row],[Id Riesgo]]),"")</f>
        <v>0</v>
      </c>
      <c r="AF1383" s="310" t="str" cm="1">
        <f t="array" ref="AF13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3" s="310" t="str" cm="1">
        <f t="array" ref="AG13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3" s="213"/>
      <c r="AJ1383" s="801">
        <f>_xlfn.MINIFS(Tabla135[Probabilidad residual],Tabla135[Id Riesgo],Tabla135[[#This Row],[Id Riesgo]])</f>
        <v>0</v>
      </c>
      <c r="AK1383" s="801">
        <f>_xlfn.MINIFS(Tabla135[Impacto residual],Tabla135[Id Riesgo],Tabla135[[#This Row],[Id Riesgo]])</f>
        <v>0</v>
      </c>
      <c r="AL1383" s="801"/>
      <c r="AM1383" s="801"/>
      <c r="AN1383" s="213"/>
      <c r="AO1383" s="213"/>
      <c r="AP1383" s="213"/>
      <c r="AQ1383" s="213"/>
      <c r="AR1383" s="213"/>
      <c r="AS1383" s="213"/>
      <c r="AT1383" s="213"/>
      <c r="AU1383" s="213"/>
      <c r="AV1383" s="213"/>
      <c r="AW1383" s="213"/>
      <c r="AX1383" s="213"/>
      <c r="AY1383" s="213"/>
    </row>
    <row r="1384" spans="1:51" ht="14.6" x14ac:dyDescent="0.4">
      <c r="A1384" s="783" t="str">
        <f>Tabla135[[#This Row],[Id Riesgo]]</f>
        <v>RC138</v>
      </c>
      <c r="B1384" s="784" t="str">
        <f>Tabla135[[#This Row],[Riesgo]]</f>
        <v/>
      </c>
      <c r="C1384" s="776" t="b">
        <f>Tabla135[[#This Row],[Identificado en paso 1 y 2?]]</f>
        <v>0</v>
      </c>
      <c r="D1384" s="801" t="str">
        <f>_xlfn.XLOOKUP(Tabla135[[#This Row],[Id Riesgo]],Tabla13[Id Riesgo],Tabla13[Probabilidad],"",1)</f>
        <v/>
      </c>
      <c r="E1384" s="801" t="str">
        <f>IF(C1384=TRUE,_xlfn.XLOOKUP(Tabla135[[#This Row],[Id Riesgo]],Tabla13[Id Riesgo],Tabla13[Porcentaje Impacto],"",1),"")</f>
        <v/>
      </c>
      <c r="F1384" s="290" t="str">
        <f t="shared" si="137"/>
        <v>RC138</v>
      </c>
      <c r="G1384" s="414" t="b">
        <f>_xlfn.XLOOKUP(F1384,Tabla13[Id Riesgo],Tabla13[Registro diligenciado],FALSE,1)</f>
        <v>0</v>
      </c>
      <c r="H1384" s="290" t="str">
        <f>IF(G1384,_xlfn.XLOOKUP(F1384,Tabla6[Id Riesgo],Tabla6[DESCRIPCIÓN DEL RIESGO],FALSE,1),"")</f>
        <v/>
      </c>
      <c r="I1384" s="327" t="str">
        <f>_xlfn.XLOOKUP(Tabla135[[#This Row],[Id Riesgo]],Tabla13[Id Riesgo],Tabla13[Probabilidad])</f>
        <v/>
      </c>
      <c r="J1384" s="327" t="str">
        <f>_xlfn.XLOOKUP(Tabla135[[#This Row],[Id Riesgo]],Tabla13[Id Riesgo],Tabla13[Porcentaje Impacto],"",1)</f>
        <v/>
      </c>
      <c r="K1384" s="311">
        <v>3</v>
      </c>
      <c r="L1384" s="314"/>
      <c r="M1384" s="314"/>
      <c r="N1384" s="314"/>
      <c r="O1384" s="295"/>
      <c r="P1384" s="314"/>
      <c r="Q1384" s="328" t="str">
        <f>_xlfn.TEXTJOIN(" ",TRUE,Tabla135[[#This Row],[Actividad - Acción ¿Qué?
Inicia con verbo]],Tabla135[[#This Row],[Complemento
(Observaciones o desviaciones)]])</f>
        <v/>
      </c>
      <c r="R1384" s="295"/>
      <c r="S1384" s="327" t="str">
        <f>_xlfn.XLOOKUP(Tabla135[[#This Row],[Tipo de control]],Tabla7[Tipo de control],Tabla7[Peso],"",1)</f>
        <v/>
      </c>
      <c r="T1384" s="290" t="str">
        <f>_xlfn.XLOOKUP(Tabla135[[#This Row],[Tipo de control]],Tabla7[Tipo de control],Tabla7[Afectación matriz],"",1)</f>
        <v/>
      </c>
      <c r="U1384" s="295"/>
      <c r="V1384" s="327" t="str">
        <f>_xlfn.XLOOKUP(Tabla135[[#This Row],[Implementación]],Tabla11[Implementación],Tabla11[Peso],"",1)</f>
        <v/>
      </c>
      <c r="W1384" s="295"/>
      <c r="X1384" s="295"/>
      <c r="Y1384" s="295"/>
      <c r="Z1384" s="295"/>
      <c r="AA1384" s="310" t="str">
        <f>IFERROR(Tabla135[[#This Row],[Peso del control]]+Tabla135[[#This Row],[Peso de la implementación]],"")</f>
        <v/>
      </c>
      <c r="AB1384" s="310" t="str" cm="1">
        <f t="array" ref="AB1384">IFERROR(IF(Tabla135[[#This Row],[Registro diligenciado]]=TRUE,_xlfn.IFS(AND(Tabla135[[#This Row],[No. de Control]]=1,Tabla135[[#This Row],[Desplazamiento en la Matriz]]="Probabilidad"),D1384-(D1384*Tabla135[[#This Row],[Valor del control]]),AND(Tabla135[[#This Row],[No. de Control]]&gt;1,Tabla135[[#This Row],[Desplazamiento en la Matriz]]="Probabilidad"),AB1383-(AB1383*Tabla135[[#This Row],[Valor del control]]),AND(Tabla135[[#This Row],[No. de Control]]=1,Tabla135[[#This Row],[Desplazamiento en la Matriz]]="Impacto"),D1384,AND(Tabla135[[#This Row],[No. de Control]]&gt;1,Tabla135[[#This Row],[Desplazamiento en la Matriz]]="Impacto"),AB1383),""),"")</f>
        <v/>
      </c>
      <c r="AC1384" s="310" t="str" cm="1">
        <f t="array" ref="AC1384">IFERROR(IF(Tabla135[[#This Row],[Registro diligenciado]]=TRUE,_xlfn.IFS(AND(Tabla135[[#This Row],[No. de Control]]=1,Tabla135[[#This Row],[Desplazamiento en la Matriz]]="Impacto"),E1384-(E1384*Tabla135[[#This Row],[Valor del control]]),AND(Tabla135[[#This Row],[No. de Control]]&gt;1,Tabla135[[#This Row],[Desplazamiento en la Matriz]]="Impacto"),AC1383-(AC1383*Tabla135[[#This Row],[Valor del control]]),AND(Tabla135[[#This Row],[No. de Control]]=1,Tabla135[[#This Row],[Desplazamiento en la Matriz]]="Probabilidad"),E1384,AND(Tabla135[[#This Row],[No. de Control]]&gt;1,Tabla135[[#This Row],[Desplazamiento en la Matriz]]="Probabilidad"),AC1383),""),"")</f>
        <v/>
      </c>
      <c r="AD1384" s="310">
        <f>IFERROR(_xlfn.MINIFS(Tabla135[Probabilidad residual],Tabla135[Id Riesgo],Tabla135[[#This Row],[Id Riesgo]]),"")</f>
        <v>0</v>
      </c>
      <c r="AE1384" s="310">
        <f>IFERROR(_xlfn.MINIFS(Tabla135[Impacto residual],Tabla135[Id Riesgo],Tabla135[[#This Row],[Id Riesgo]]),"")</f>
        <v>0</v>
      </c>
      <c r="AF1384" s="310" t="str" cm="1">
        <f t="array" ref="AF13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4" s="310" t="str" cm="1">
        <f t="array" ref="AG13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4" s="213"/>
      <c r="AJ1384" s="801">
        <f>_xlfn.MINIFS(Tabla135[Probabilidad residual],Tabla135[Id Riesgo],Tabla135[[#This Row],[Id Riesgo]])</f>
        <v>0</v>
      </c>
      <c r="AK1384" s="801">
        <f>_xlfn.MINIFS(Tabla135[Impacto residual],Tabla135[Id Riesgo],Tabla135[[#This Row],[Id Riesgo]])</f>
        <v>0</v>
      </c>
      <c r="AL1384" s="801"/>
      <c r="AM1384" s="801"/>
      <c r="AN1384" s="213"/>
      <c r="AO1384" s="213"/>
      <c r="AP1384" s="213"/>
      <c r="AQ1384" s="213"/>
      <c r="AR1384" s="213"/>
      <c r="AS1384" s="213"/>
      <c r="AT1384" s="213"/>
      <c r="AU1384" s="213"/>
      <c r="AV1384" s="213"/>
      <c r="AW1384" s="213"/>
      <c r="AX1384" s="213"/>
      <c r="AY1384" s="213"/>
    </row>
    <row r="1385" spans="1:51" ht="14.6" x14ac:dyDescent="0.4">
      <c r="A1385" s="783" t="str">
        <f>Tabla135[[#This Row],[Id Riesgo]]</f>
        <v>RC138</v>
      </c>
      <c r="B1385" s="784" t="str">
        <f>Tabla135[[#This Row],[Riesgo]]</f>
        <v/>
      </c>
      <c r="C1385" s="776" t="b">
        <f>Tabla135[[#This Row],[Identificado en paso 1 y 2?]]</f>
        <v>0</v>
      </c>
      <c r="D1385" s="801" t="str">
        <f>_xlfn.XLOOKUP(Tabla135[[#This Row],[Id Riesgo]],Tabla13[Id Riesgo],Tabla13[Probabilidad],"",1)</f>
        <v/>
      </c>
      <c r="E1385" s="801" t="str">
        <f>IF(C1385=TRUE,_xlfn.XLOOKUP(Tabla135[[#This Row],[Id Riesgo]],Tabla13[Id Riesgo],Tabla13[Porcentaje Impacto],"",1),"")</f>
        <v/>
      </c>
      <c r="F1385" s="290" t="str">
        <f t="shared" si="137"/>
        <v>RC138</v>
      </c>
      <c r="G1385" s="414" t="b">
        <f>_xlfn.XLOOKUP(F1385,Tabla13[Id Riesgo],Tabla13[Registro diligenciado],FALSE,1)</f>
        <v>0</v>
      </c>
      <c r="H1385" s="290" t="str">
        <f>IF(G1385,_xlfn.XLOOKUP(F1385,Tabla6[Id Riesgo],Tabla6[DESCRIPCIÓN DEL RIESGO],FALSE,1),"")</f>
        <v/>
      </c>
      <c r="I1385" s="327" t="str">
        <f>_xlfn.XLOOKUP(Tabla135[[#This Row],[Id Riesgo]],Tabla13[Id Riesgo],Tabla13[Probabilidad])</f>
        <v/>
      </c>
      <c r="J1385" s="327" t="str">
        <f>_xlfn.XLOOKUP(Tabla135[[#This Row],[Id Riesgo]],Tabla13[Id Riesgo],Tabla13[Porcentaje Impacto],"",1)</f>
        <v/>
      </c>
      <c r="K1385" s="311">
        <v>4</v>
      </c>
      <c r="L1385" s="314"/>
      <c r="M1385" s="314"/>
      <c r="N1385" s="314"/>
      <c r="O1385" s="295"/>
      <c r="P1385" s="314"/>
      <c r="Q1385" s="328" t="str">
        <f>_xlfn.TEXTJOIN(" ",TRUE,Tabla135[[#This Row],[Actividad - Acción ¿Qué?
Inicia con verbo]],Tabla135[[#This Row],[Complemento
(Observaciones o desviaciones)]])</f>
        <v/>
      </c>
      <c r="R1385" s="295"/>
      <c r="S1385" s="327" t="str">
        <f>_xlfn.XLOOKUP(Tabla135[[#This Row],[Tipo de control]],Tabla7[Tipo de control],Tabla7[Peso],"",1)</f>
        <v/>
      </c>
      <c r="T1385" s="290" t="str">
        <f>_xlfn.XLOOKUP(Tabla135[[#This Row],[Tipo de control]],Tabla7[Tipo de control],Tabla7[Afectación matriz],"",1)</f>
        <v/>
      </c>
      <c r="U1385" s="295"/>
      <c r="V1385" s="327" t="str">
        <f>_xlfn.XLOOKUP(Tabla135[[#This Row],[Implementación]],Tabla11[Implementación],Tabla11[Peso],"",1)</f>
        <v/>
      </c>
      <c r="W1385" s="295"/>
      <c r="X1385" s="295"/>
      <c r="Y1385" s="295"/>
      <c r="Z1385" s="295"/>
      <c r="AA1385" s="310" t="str">
        <f>IFERROR(Tabla135[[#This Row],[Peso del control]]+Tabla135[[#This Row],[Peso de la implementación]],"")</f>
        <v/>
      </c>
      <c r="AB1385" s="310" t="str" cm="1">
        <f t="array" ref="AB1385">IFERROR(IF(Tabla135[[#This Row],[Registro diligenciado]]=TRUE,_xlfn.IFS(AND(Tabla135[[#This Row],[No. de Control]]=1,Tabla135[[#This Row],[Desplazamiento en la Matriz]]="Probabilidad"),D1385-(D1385*Tabla135[[#This Row],[Valor del control]]),AND(Tabla135[[#This Row],[No. de Control]]&gt;1,Tabla135[[#This Row],[Desplazamiento en la Matriz]]="Probabilidad"),AB1384-(AB1384*Tabla135[[#This Row],[Valor del control]]),AND(Tabla135[[#This Row],[No. de Control]]=1,Tabla135[[#This Row],[Desplazamiento en la Matriz]]="Impacto"),D1385,AND(Tabla135[[#This Row],[No. de Control]]&gt;1,Tabla135[[#This Row],[Desplazamiento en la Matriz]]="Impacto"),AB1384),""),"")</f>
        <v/>
      </c>
      <c r="AC1385" s="310" t="str" cm="1">
        <f t="array" ref="AC1385">IFERROR(IF(Tabla135[[#This Row],[Registro diligenciado]]=TRUE,_xlfn.IFS(AND(Tabla135[[#This Row],[No. de Control]]=1,Tabla135[[#This Row],[Desplazamiento en la Matriz]]="Impacto"),E1385-(E1385*Tabla135[[#This Row],[Valor del control]]),AND(Tabla135[[#This Row],[No. de Control]]&gt;1,Tabla135[[#This Row],[Desplazamiento en la Matriz]]="Impacto"),AC1384-(AC1384*Tabla135[[#This Row],[Valor del control]]),AND(Tabla135[[#This Row],[No. de Control]]=1,Tabla135[[#This Row],[Desplazamiento en la Matriz]]="Probabilidad"),E1385,AND(Tabla135[[#This Row],[No. de Control]]&gt;1,Tabla135[[#This Row],[Desplazamiento en la Matriz]]="Probabilidad"),AC1384),""),"")</f>
        <v/>
      </c>
      <c r="AD1385" s="310">
        <f>IFERROR(_xlfn.MINIFS(Tabla135[Probabilidad residual],Tabla135[Id Riesgo],Tabla135[[#This Row],[Id Riesgo]]),"")</f>
        <v>0</v>
      </c>
      <c r="AE1385" s="310">
        <f>IFERROR(_xlfn.MINIFS(Tabla135[Impacto residual],Tabla135[Id Riesgo],Tabla135[[#This Row],[Id Riesgo]]),"")</f>
        <v>0</v>
      </c>
      <c r="AF1385" s="310" t="str" cm="1">
        <f t="array" ref="AF13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5" s="310" t="str" cm="1">
        <f t="array" ref="AG13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5" s="213"/>
      <c r="AJ1385" s="801">
        <f>_xlfn.MINIFS(Tabla135[Probabilidad residual],Tabla135[Id Riesgo],Tabla135[[#This Row],[Id Riesgo]])</f>
        <v>0</v>
      </c>
      <c r="AK1385" s="801">
        <f>_xlfn.MINIFS(Tabla135[Impacto residual],Tabla135[Id Riesgo],Tabla135[[#This Row],[Id Riesgo]])</f>
        <v>0</v>
      </c>
      <c r="AL1385" s="801"/>
      <c r="AM1385" s="801"/>
      <c r="AN1385" s="213"/>
      <c r="AO1385" s="213"/>
      <c r="AP1385" s="213"/>
      <c r="AQ1385" s="213"/>
      <c r="AR1385" s="213"/>
      <c r="AS1385" s="213"/>
      <c r="AT1385" s="213"/>
      <c r="AU1385" s="213"/>
      <c r="AV1385" s="213"/>
      <c r="AW1385" s="213"/>
      <c r="AX1385" s="213"/>
      <c r="AY1385" s="213"/>
    </row>
    <row r="1386" spans="1:51" ht="14.6" x14ac:dyDescent="0.4">
      <c r="A1386" s="783" t="str">
        <f>Tabla135[[#This Row],[Id Riesgo]]</f>
        <v>RC138</v>
      </c>
      <c r="B1386" s="784" t="str">
        <f>Tabla135[[#This Row],[Riesgo]]</f>
        <v/>
      </c>
      <c r="C1386" s="776" t="b">
        <f>Tabla135[[#This Row],[Identificado en paso 1 y 2?]]</f>
        <v>0</v>
      </c>
      <c r="D1386" s="801" t="str">
        <f>_xlfn.XLOOKUP(Tabla135[[#This Row],[Id Riesgo]],Tabla13[Id Riesgo],Tabla13[Probabilidad],"",1)</f>
        <v/>
      </c>
      <c r="E1386" s="801" t="str">
        <f>IF(C1386=TRUE,_xlfn.XLOOKUP(Tabla135[[#This Row],[Id Riesgo]],Tabla13[Id Riesgo],Tabla13[Porcentaje Impacto],"",1),"")</f>
        <v/>
      </c>
      <c r="F1386" s="290" t="str">
        <f t="shared" si="137"/>
        <v>RC138</v>
      </c>
      <c r="G1386" s="414" t="b">
        <f>_xlfn.XLOOKUP(F1386,Tabla13[Id Riesgo],Tabla13[Registro diligenciado],FALSE,1)</f>
        <v>0</v>
      </c>
      <c r="H1386" s="290" t="str">
        <f>IF(G1386,_xlfn.XLOOKUP(F1386,Tabla6[Id Riesgo],Tabla6[DESCRIPCIÓN DEL RIESGO],FALSE,1),"")</f>
        <v/>
      </c>
      <c r="I1386" s="327" t="str">
        <f>_xlfn.XLOOKUP(Tabla135[[#This Row],[Id Riesgo]],Tabla13[Id Riesgo],Tabla13[Probabilidad])</f>
        <v/>
      </c>
      <c r="J1386" s="327" t="str">
        <f>_xlfn.XLOOKUP(Tabla135[[#This Row],[Id Riesgo]],Tabla13[Id Riesgo],Tabla13[Porcentaje Impacto],"",1)</f>
        <v/>
      </c>
      <c r="K1386" s="311">
        <v>5</v>
      </c>
      <c r="L1386" s="314"/>
      <c r="M1386" s="314"/>
      <c r="N1386" s="314"/>
      <c r="O1386" s="295"/>
      <c r="P1386" s="314"/>
      <c r="Q1386" s="328" t="str">
        <f>_xlfn.TEXTJOIN(" ",TRUE,Tabla135[[#This Row],[Actividad - Acción ¿Qué?
Inicia con verbo]],Tabla135[[#This Row],[Complemento
(Observaciones o desviaciones)]])</f>
        <v/>
      </c>
      <c r="R1386" s="295"/>
      <c r="S1386" s="327" t="str">
        <f>_xlfn.XLOOKUP(Tabla135[[#This Row],[Tipo de control]],Tabla7[Tipo de control],Tabla7[Peso],"",1)</f>
        <v/>
      </c>
      <c r="T1386" s="290" t="str">
        <f>_xlfn.XLOOKUP(Tabla135[[#This Row],[Tipo de control]],Tabla7[Tipo de control],Tabla7[Afectación matriz],"",1)</f>
        <v/>
      </c>
      <c r="U1386" s="295"/>
      <c r="V1386" s="327" t="str">
        <f>_xlfn.XLOOKUP(Tabla135[[#This Row],[Implementación]],Tabla11[Implementación],Tabla11[Peso],"",1)</f>
        <v/>
      </c>
      <c r="W1386" s="295"/>
      <c r="X1386" s="295"/>
      <c r="Y1386" s="295"/>
      <c r="Z1386" s="295"/>
      <c r="AA1386" s="310" t="str">
        <f>IFERROR(Tabla135[[#This Row],[Peso del control]]+Tabla135[[#This Row],[Peso de la implementación]],"")</f>
        <v/>
      </c>
      <c r="AB1386" s="310" t="str" cm="1">
        <f t="array" ref="AB1386">IFERROR(IF(Tabla135[[#This Row],[Registro diligenciado]]=TRUE,_xlfn.IFS(AND(Tabla135[[#This Row],[No. de Control]]=1,Tabla135[[#This Row],[Desplazamiento en la Matriz]]="Probabilidad"),D1386-(D1386*Tabla135[[#This Row],[Valor del control]]),AND(Tabla135[[#This Row],[No. de Control]]&gt;1,Tabla135[[#This Row],[Desplazamiento en la Matriz]]="Probabilidad"),AB1385-(AB1385*Tabla135[[#This Row],[Valor del control]]),AND(Tabla135[[#This Row],[No. de Control]]=1,Tabla135[[#This Row],[Desplazamiento en la Matriz]]="Impacto"),D1386,AND(Tabla135[[#This Row],[No. de Control]]&gt;1,Tabla135[[#This Row],[Desplazamiento en la Matriz]]="Impacto"),AB1385),""),"")</f>
        <v/>
      </c>
      <c r="AC1386" s="310" t="str" cm="1">
        <f t="array" ref="AC1386">IFERROR(IF(Tabla135[[#This Row],[Registro diligenciado]]=TRUE,_xlfn.IFS(AND(Tabla135[[#This Row],[No. de Control]]=1,Tabla135[[#This Row],[Desplazamiento en la Matriz]]="Impacto"),E1386-(E1386*Tabla135[[#This Row],[Valor del control]]),AND(Tabla135[[#This Row],[No. de Control]]&gt;1,Tabla135[[#This Row],[Desplazamiento en la Matriz]]="Impacto"),AC1385-(AC1385*Tabla135[[#This Row],[Valor del control]]),AND(Tabla135[[#This Row],[No. de Control]]=1,Tabla135[[#This Row],[Desplazamiento en la Matriz]]="Probabilidad"),E1386,AND(Tabla135[[#This Row],[No. de Control]]&gt;1,Tabla135[[#This Row],[Desplazamiento en la Matriz]]="Probabilidad"),AC1385),""),"")</f>
        <v/>
      </c>
      <c r="AD1386" s="310">
        <f>IFERROR(_xlfn.MINIFS(Tabla135[Probabilidad residual],Tabla135[Id Riesgo],Tabla135[[#This Row],[Id Riesgo]]),"")</f>
        <v>0</v>
      </c>
      <c r="AE1386" s="310">
        <f>IFERROR(_xlfn.MINIFS(Tabla135[Impacto residual],Tabla135[Id Riesgo],Tabla135[[#This Row],[Id Riesgo]]),"")</f>
        <v>0</v>
      </c>
      <c r="AF1386" s="310" t="str" cm="1">
        <f t="array" ref="AF13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6" s="310" t="str" cm="1">
        <f t="array" ref="AG13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6" s="213"/>
      <c r="AJ1386" s="801">
        <f>_xlfn.MINIFS(Tabla135[Probabilidad residual],Tabla135[Id Riesgo],Tabla135[[#This Row],[Id Riesgo]])</f>
        <v>0</v>
      </c>
      <c r="AK1386" s="801">
        <f>_xlfn.MINIFS(Tabla135[Impacto residual],Tabla135[Id Riesgo],Tabla135[[#This Row],[Id Riesgo]])</f>
        <v>0</v>
      </c>
      <c r="AL1386" s="801"/>
      <c r="AM1386" s="801"/>
      <c r="AN1386" s="213"/>
      <c r="AO1386" s="213"/>
      <c r="AP1386" s="213"/>
      <c r="AQ1386" s="213"/>
      <c r="AR1386" s="213"/>
      <c r="AS1386" s="213"/>
      <c r="AT1386" s="213"/>
      <c r="AU1386" s="213"/>
      <c r="AV1386" s="213"/>
      <c r="AW1386" s="213"/>
      <c r="AX1386" s="213"/>
      <c r="AY1386" s="213"/>
    </row>
    <row r="1387" spans="1:51" ht="14.6" x14ac:dyDescent="0.4">
      <c r="A1387" s="783" t="str">
        <f>Tabla135[[#This Row],[Id Riesgo]]</f>
        <v>RC138</v>
      </c>
      <c r="B1387" s="784" t="str">
        <f>Tabla135[[#This Row],[Riesgo]]</f>
        <v/>
      </c>
      <c r="C1387" s="776" t="b">
        <f>Tabla135[[#This Row],[Identificado en paso 1 y 2?]]</f>
        <v>0</v>
      </c>
      <c r="D1387" s="801" t="str">
        <f>_xlfn.XLOOKUP(Tabla135[[#This Row],[Id Riesgo]],Tabla13[Id Riesgo],Tabla13[Probabilidad],"",1)</f>
        <v/>
      </c>
      <c r="E1387" s="801" t="str">
        <f>IF(C1387=TRUE,_xlfn.XLOOKUP(Tabla135[[#This Row],[Id Riesgo]],Tabla13[Id Riesgo],Tabla13[Porcentaje Impacto],"",1),"")</f>
        <v/>
      </c>
      <c r="F1387" s="290" t="str">
        <f t="shared" si="137"/>
        <v>RC138</v>
      </c>
      <c r="G1387" s="414" t="b">
        <f>_xlfn.XLOOKUP(F1387,Tabla13[Id Riesgo],Tabla13[Registro diligenciado],FALSE,1)</f>
        <v>0</v>
      </c>
      <c r="H1387" s="290" t="str">
        <f>IF(G1387,_xlfn.XLOOKUP(F1387,Tabla6[Id Riesgo],Tabla6[DESCRIPCIÓN DEL RIESGO],FALSE,1),"")</f>
        <v/>
      </c>
      <c r="I1387" s="327" t="str">
        <f>_xlfn.XLOOKUP(Tabla135[[#This Row],[Id Riesgo]],Tabla13[Id Riesgo],Tabla13[Probabilidad])</f>
        <v/>
      </c>
      <c r="J1387" s="327" t="str">
        <f>_xlfn.XLOOKUP(Tabla135[[#This Row],[Id Riesgo]],Tabla13[Id Riesgo],Tabla13[Porcentaje Impacto],"",1)</f>
        <v/>
      </c>
      <c r="K1387" s="311">
        <v>6</v>
      </c>
      <c r="L1387" s="314"/>
      <c r="M1387" s="314"/>
      <c r="N1387" s="314"/>
      <c r="O1387" s="295"/>
      <c r="P1387" s="314"/>
      <c r="Q1387" s="328" t="str">
        <f>_xlfn.TEXTJOIN(" ",TRUE,Tabla135[[#This Row],[Actividad - Acción ¿Qué?
Inicia con verbo]],Tabla135[[#This Row],[Complemento
(Observaciones o desviaciones)]])</f>
        <v/>
      </c>
      <c r="R1387" s="295"/>
      <c r="S1387" s="327" t="str">
        <f>_xlfn.XLOOKUP(Tabla135[[#This Row],[Tipo de control]],Tabla7[Tipo de control],Tabla7[Peso],"",1)</f>
        <v/>
      </c>
      <c r="T1387" s="290" t="str">
        <f>_xlfn.XLOOKUP(Tabla135[[#This Row],[Tipo de control]],Tabla7[Tipo de control],Tabla7[Afectación matriz],"",1)</f>
        <v/>
      </c>
      <c r="U1387" s="295"/>
      <c r="V1387" s="327" t="str">
        <f>_xlfn.XLOOKUP(Tabla135[[#This Row],[Implementación]],Tabla11[Implementación],Tabla11[Peso],"",1)</f>
        <v/>
      </c>
      <c r="W1387" s="295"/>
      <c r="X1387" s="295"/>
      <c r="Y1387" s="295"/>
      <c r="Z1387" s="295"/>
      <c r="AA1387" s="310" t="str">
        <f>IFERROR(Tabla135[[#This Row],[Peso del control]]+Tabla135[[#This Row],[Peso de la implementación]],"")</f>
        <v/>
      </c>
      <c r="AB1387" s="310" t="str" cm="1">
        <f t="array" ref="AB1387">IFERROR(IF(Tabla135[[#This Row],[Registro diligenciado]]=TRUE,_xlfn.IFS(AND(Tabla135[[#This Row],[No. de Control]]=1,Tabla135[[#This Row],[Desplazamiento en la Matriz]]="Probabilidad"),D1387-(D1387*Tabla135[[#This Row],[Valor del control]]),AND(Tabla135[[#This Row],[No. de Control]]&gt;1,Tabla135[[#This Row],[Desplazamiento en la Matriz]]="Probabilidad"),AB1386-(AB1386*Tabla135[[#This Row],[Valor del control]]),AND(Tabla135[[#This Row],[No. de Control]]=1,Tabla135[[#This Row],[Desplazamiento en la Matriz]]="Impacto"),D1387,AND(Tabla135[[#This Row],[No. de Control]]&gt;1,Tabla135[[#This Row],[Desplazamiento en la Matriz]]="Impacto"),AB1386),""),"")</f>
        <v/>
      </c>
      <c r="AC1387" s="310" t="str" cm="1">
        <f t="array" ref="AC1387">IFERROR(IF(Tabla135[[#This Row],[Registro diligenciado]]=TRUE,_xlfn.IFS(AND(Tabla135[[#This Row],[No. de Control]]=1,Tabla135[[#This Row],[Desplazamiento en la Matriz]]="Impacto"),E1387-(E1387*Tabla135[[#This Row],[Valor del control]]),AND(Tabla135[[#This Row],[No. de Control]]&gt;1,Tabla135[[#This Row],[Desplazamiento en la Matriz]]="Impacto"),AC1386-(AC1386*Tabla135[[#This Row],[Valor del control]]),AND(Tabla135[[#This Row],[No. de Control]]=1,Tabla135[[#This Row],[Desplazamiento en la Matriz]]="Probabilidad"),E1387,AND(Tabla135[[#This Row],[No. de Control]]&gt;1,Tabla135[[#This Row],[Desplazamiento en la Matriz]]="Probabilidad"),AC1386),""),"")</f>
        <v/>
      </c>
      <c r="AD1387" s="310">
        <f>IFERROR(_xlfn.MINIFS(Tabla135[Probabilidad residual],Tabla135[Id Riesgo],Tabla135[[#This Row],[Id Riesgo]]),"")</f>
        <v>0</v>
      </c>
      <c r="AE1387" s="310">
        <f>IFERROR(_xlfn.MINIFS(Tabla135[Impacto residual],Tabla135[Id Riesgo],Tabla135[[#This Row],[Id Riesgo]]),"")</f>
        <v>0</v>
      </c>
      <c r="AF1387" s="310" t="str" cm="1">
        <f t="array" ref="AF13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7" s="310" t="str" cm="1">
        <f t="array" ref="AG13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7" s="213"/>
      <c r="AJ1387" s="801">
        <f>_xlfn.MINIFS(Tabla135[Probabilidad residual],Tabla135[Id Riesgo],Tabla135[[#This Row],[Id Riesgo]])</f>
        <v>0</v>
      </c>
      <c r="AK1387" s="801">
        <f>_xlfn.MINIFS(Tabla135[Impacto residual],Tabla135[Id Riesgo],Tabla135[[#This Row],[Id Riesgo]])</f>
        <v>0</v>
      </c>
      <c r="AL1387" s="801"/>
      <c r="AM1387" s="801"/>
      <c r="AN1387" s="213"/>
      <c r="AO1387" s="213"/>
      <c r="AP1387" s="213"/>
      <c r="AQ1387" s="213"/>
      <c r="AR1387" s="213"/>
      <c r="AS1387" s="213"/>
      <c r="AT1387" s="213"/>
      <c r="AU1387" s="213"/>
      <c r="AV1387" s="213"/>
      <c r="AW1387" s="213"/>
      <c r="AX1387" s="213"/>
      <c r="AY1387" s="213"/>
    </row>
    <row r="1388" spans="1:51" ht="14.6" x14ac:dyDescent="0.4">
      <c r="A1388" s="783" t="str">
        <f>Tabla135[[#This Row],[Id Riesgo]]</f>
        <v>RC138</v>
      </c>
      <c r="B1388" s="784" t="str">
        <f>Tabla135[[#This Row],[Riesgo]]</f>
        <v/>
      </c>
      <c r="C1388" s="776" t="b">
        <f>Tabla135[[#This Row],[Identificado en paso 1 y 2?]]</f>
        <v>0</v>
      </c>
      <c r="D1388" s="801" t="str">
        <f>_xlfn.XLOOKUP(Tabla135[[#This Row],[Id Riesgo]],Tabla13[Id Riesgo],Tabla13[Probabilidad],"",1)</f>
        <v/>
      </c>
      <c r="E1388" s="801" t="str">
        <f>IF(C1388=TRUE,_xlfn.XLOOKUP(Tabla135[[#This Row],[Id Riesgo]],Tabla13[Id Riesgo],Tabla13[Porcentaje Impacto],"",1),"")</f>
        <v/>
      </c>
      <c r="F1388" s="290" t="str">
        <f t="shared" si="137"/>
        <v>RC138</v>
      </c>
      <c r="G1388" s="414" t="b">
        <f>_xlfn.XLOOKUP(F1388,Tabla13[Id Riesgo],Tabla13[Registro diligenciado],FALSE,1)</f>
        <v>0</v>
      </c>
      <c r="H1388" s="290" t="str">
        <f>IF(G1388,_xlfn.XLOOKUP(F1388,Tabla6[Id Riesgo],Tabla6[DESCRIPCIÓN DEL RIESGO],FALSE,1),"")</f>
        <v/>
      </c>
      <c r="I1388" s="327" t="str">
        <f>_xlfn.XLOOKUP(Tabla135[[#This Row],[Id Riesgo]],Tabla13[Id Riesgo],Tabla13[Probabilidad])</f>
        <v/>
      </c>
      <c r="J1388" s="327" t="str">
        <f>_xlfn.XLOOKUP(Tabla135[[#This Row],[Id Riesgo]],Tabla13[Id Riesgo],Tabla13[Porcentaje Impacto],"",1)</f>
        <v/>
      </c>
      <c r="K1388" s="311">
        <v>7</v>
      </c>
      <c r="L1388" s="314"/>
      <c r="M1388" s="314"/>
      <c r="N1388" s="314"/>
      <c r="O1388" s="295"/>
      <c r="P1388" s="314"/>
      <c r="Q1388" s="328" t="str">
        <f>_xlfn.TEXTJOIN(" ",TRUE,Tabla135[[#This Row],[Actividad - Acción ¿Qué?
Inicia con verbo]],Tabla135[[#This Row],[Complemento
(Observaciones o desviaciones)]])</f>
        <v/>
      </c>
      <c r="R1388" s="295"/>
      <c r="S1388" s="327" t="str">
        <f>_xlfn.XLOOKUP(Tabla135[[#This Row],[Tipo de control]],Tabla7[Tipo de control],Tabla7[Peso],"",1)</f>
        <v/>
      </c>
      <c r="T1388" s="290" t="str">
        <f>_xlfn.XLOOKUP(Tabla135[[#This Row],[Tipo de control]],Tabla7[Tipo de control],Tabla7[Afectación matriz],"",1)</f>
        <v/>
      </c>
      <c r="U1388" s="295"/>
      <c r="V1388" s="327" t="str">
        <f>_xlfn.XLOOKUP(Tabla135[[#This Row],[Implementación]],Tabla11[Implementación],Tabla11[Peso],"",1)</f>
        <v/>
      </c>
      <c r="W1388" s="295"/>
      <c r="X1388" s="295"/>
      <c r="Y1388" s="295"/>
      <c r="Z1388" s="295"/>
      <c r="AA1388" s="310" t="str">
        <f>IFERROR(Tabla135[[#This Row],[Peso del control]]+Tabla135[[#This Row],[Peso de la implementación]],"")</f>
        <v/>
      </c>
      <c r="AB1388" s="310" t="str" cm="1">
        <f t="array" ref="AB1388">IFERROR(IF(Tabla135[[#This Row],[Registro diligenciado]]=TRUE,_xlfn.IFS(AND(Tabla135[[#This Row],[No. de Control]]=1,Tabla135[[#This Row],[Desplazamiento en la Matriz]]="Probabilidad"),D1388-(D1388*Tabla135[[#This Row],[Valor del control]]),AND(Tabla135[[#This Row],[No. de Control]]&gt;1,Tabla135[[#This Row],[Desplazamiento en la Matriz]]="Probabilidad"),AB1387-(AB1387*Tabla135[[#This Row],[Valor del control]]),AND(Tabla135[[#This Row],[No. de Control]]=1,Tabla135[[#This Row],[Desplazamiento en la Matriz]]="Impacto"),D1388,AND(Tabla135[[#This Row],[No. de Control]]&gt;1,Tabla135[[#This Row],[Desplazamiento en la Matriz]]="Impacto"),AB1387),""),"")</f>
        <v/>
      </c>
      <c r="AC1388" s="310" t="str" cm="1">
        <f t="array" ref="AC1388">IFERROR(IF(Tabla135[[#This Row],[Registro diligenciado]]=TRUE,_xlfn.IFS(AND(Tabla135[[#This Row],[No. de Control]]=1,Tabla135[[#This Row],[Desplazamiento en la Matriz]]="Impacto"),E1388-(E1388*Tabla135[[#This Row],[Valor del control]]),AND(Tabla135[[#This Row],[No. de Control]]&gt;1,Tabla135[[#This Row],[Desplazamiento en la Matriz]]="Impacto"),AC1387-(AC1387*Tabla135[[#This Row],[Valor del control]]),AND(Tabla135[[#This Row],[No. de Control]]=1,Tabla135[[#This Row],[Desplazamiento en la Matriz]]="Probabilidad"),E1388,AND(Tabla135[[#This Row],[No. de Control]]&gt;1,Tabla135[[#This Row],[Desplazamiento en la Matriz]]="Probabilidad"),AC1387),""),"")</f>
        <v/>
      </c>
      <c r="AD1388" s="310">
        <f>IFERROR(_xlfn.MINIFS(Tabla135[Probabilidad residual],Tabla135[Id Riesgo],Tabla135[[#This Row],[Id Riesgo]]),"")</f>
        <v>0</v>
      </c>
      <c r="AE1388" s="310">
        <f>IFERROR(_xlfn.MINIFS(Tabla135[Impacto residual],Tabla135[Id Riesgo],Tabla135[[#This Row],[Id Riesgo]]),"")</f>
        <v>0</v>
      </c>
      <c r="AF1388" s="310" t="str" cm="1">
        <f t="array" ref="AF13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8" s="310" t="str" cm="1">
        <f t="array" ref="AG13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8" s="213"/>
      <c r="AJ1388" s="801">
        <f>_xlfn.MINIFS(Tabla135[Probabilidad residual],Tabla135[Id Riesgo],Tabla135[[#This Row],[Id Riesgo]])</f>
        <v>0</v>
      </c>
      <c r="AK1388" s="801">
        <f>_xlfn.MINIFS(Tabla135[Impacto residual],Tabla135[Id Riesgo],Tabla135[[#This Row],[Id Riesgo]])</f>
        <v>0</v>
      </c>
      <c r="AL1388" s="801"/>
      <c r="AM1388" s="801"/>
      <c r="AN1388" s="213"/>
      <c r="AO1388" s="213"/>
      <c r="AP1388" s="213"/>
      <c r="AQ1388" s="213"/>
      <c r="AR1388" s="213"/>
      <c r="AS1388" s="213"/>
      <c r="AT1388" s="213"/>
      <c r="AU1388" s="213"/>
      <c r="AV1388" s="213"/>
      <c r="AW1388" s="213"/>
      <c r="AX1388" s="213"/>
      <c r="AY1388" s="213"/>
    </row>
    <row r="1389" spans="1:51" ht="14.6" x14ac:dyDescent="0.4">
      <c r="A1389" s="783" t="str">
        <f>Tabla135[[#This Row],[Id Riesgo]]</f>
        <v>RC138</v>
      </c>
      <c r="B1389" s="784" t="str">
        <f>Tabla135[[#This Row],[Riesgo]]</f>
        <v/>
      </c>
      <c r="C1389" s="776" t="b">
        <f>Tabla135[[#This Row],[Identificado en paso 1 y 2?]]</f>
        <v>0</v>
      </c>
      <c r="D1389" s="801" t="str">
        <f>_xlfn.XLOOKUP(Tabla135[[#This Row],[Id Riesgo]],Tabla13[Id Riesgo],Tabla13[Probabilidad],"",1)</f>
        <v/>
      </c>
      <c r="E1389" s="801" t="str">
        <f>IF(C1389=TRUE,_xlfn.XLOOKUP(Tabla135[[#This Row],[Id Riesgo]],Tabla13[Id Riesgo],Tabla13[Porcentaje Impacto],"",1),"")</f>
        <v/>
      </c>
      <c r="F1389" s="290" t="str">
        <f t="shared" si="137"/>
        <v>RC138</v>
      </c>
      <c r="G1389" s="414" t="b">
        <f>_xlfn.XLOOKUP(F1389,Tabla13[Id Riesgo],Tabla13[Registro diligenciado],FALSE,1)</f>
        <v>0</v>
      </c>
      <c r="H1389" s="290" t="str">
        <f>IF(G1389,_xlfn.XLOOKUP(F1389,Tabla6[Id Riesgo],Tabla6[DESCRIPCIÓN DEL RIESGO],FALSE,1),"")</f>
        <v/>
      </c>
      <c r="I1389" s="327" t="str">
        <f>_xlfn.XLOOKUP(Tabla135[[#This Row],[Id Riesgo]],Tabla13[Id Riesgo],Tabla13[Probabilidad])</f>
        <v/>
      </c>
      <c r="J1389" s="327" t="str">
        <f>_xlfn.XLOOKUP(Tabla135[[#This Row],[Id Riesgo]],Tabla13[Id Riesgo],Tabla13[Porcentaje Impacto],"",1)</f>
        <v/>
      </c>
      <c r="K1389" s="311">
        <v>8</v>
      </c>
      <c r="L1389" s="314"/>
      <c r="M1389" s="314"/>
      <c r="N1389" s="314"/>
      <c r="O1389" s="295"/>
      <c r="P1389" s="314"/>
      <c r="Q1389" s="328" t="str">
        <f>_xlfn.TEXTJOIN(" ",TRUE,Tabla135[[#This Row],[Actividad - Acción ¿Qué?
Inicia con verbo]],Tabla135[[#This Row],[Complemento
(Observaciones o desviaciones)]])</f>
        <v/>
      </c>
      <c r="R1389" s="295"/>
      <c r="S1389" s="327" t="str">
        <f>_xlfn.XLOOKUP(Tabla135[[#This Row],[Tipo de control]],Tabla7[Tipo de control],Tabla7[Peso],"",1)</f>
        <v/>
      </c>
      <c r="T1389" s="290" t="str">
        <f>_xlfn.XLOOKUP(Tabla135[[#This Row],[Tipo de control]],Tabla7[Tipo de control],Tabla7[Afectación matriz],"",1)</f>
        <v/>
      </c>
      <c r="U1389" s="295"/>
      <c r="V1389" s="327" t="str">
        <f>_xlfn.XLOOKUP(Tabla135[[#This Row],[Implementación]],Tabla11[Implementación],Tabla11[Peso],"",1)</f>
        <v/>
      </c>
      <c r="W1389" s="295"/>
      <c r="X1389" s="295"/>
      <c r="Y1389" s="295"/>
      <c r="Z1389" s="295"/>
      <c r="AA1389" s="310" t="str">
        <f>IFERROR(Tabla135[[#This Row],[Peso del control]]+Tabla135[[#This Row],[Peso de la implementación]],"")</f>
        <v/>
      </c>
      <c r="AB1389" s="310" t="str" cm="1">
        <f t="array" ref="AB1389">IFERROR(IF(Tabla135[[#This Row],[Registro diligenciado]]=TRUE,_xlfn.IFS(AND(Tabla135[[#This Row],[No. de Control]]=1,Tabla135[[#This Row],[Desplazamiento en la Matriz]]="Probabilidad"),D1389-(D1389*Tabla135[[#This Row],[Valor del control]]),AND(Tabla135[[#This Row],[No. de Control]]&gt;1,Tabla135[[#This Row],[Desplazamiento en la Matriz]]="Probabilidad"),AB1388-(AB1388*Tabla135[[#This Row],[Valor del control]]),AND(Tabla135[[#This Row],[No. de Control]]=1,Tabla135[[#This Row],[Desplazamiento en la Matriz]]="Impacto"),D1389,AND(Tabla135[[#This Row],[No. de Control]]&gt;1,Tabla135[[#This Row],[Desplazamiento en la Matriz]]="Impacto"),AB1388),""),"")</f>
        <v/>
      </c>
      <c r="AC1389" s="310" t="str" cm="1">
        <f t="array" ref="AC1389">IFERROR(IF(Tabla135[[#This Row],[Registro diligenciado]]=TRUE,_xlfn.IFS(AND(Tabla135[[#This Row],[No. de Control]]=1,Tabla135[[#This Row],[Desplazamiento en la Matriz]]="Impacto"),E1389-(E1389*Tabla135[[#This Row],[Valor del control]]),AND(Tabla135[[#This Row],[No. de Control]]&gt;1,Tabla135[[#This Row],[Desplazamiento en la Matriz]]="Impacto"),AC1388-(AC1388*Tabla135[[#This Row],[Valor del control]]),AND(Tabla135[[#This Row],[No. de Control]]=1,Tabla135[[#This Row],[Desplazamiento en la Matriz]]="Probabilidad"),E1389,AND(Tabla135[[#This Row],[No. de Control]]&gt;1,Tabla135[[#This Row],[Desplazamiento en la Matriz]]="Probabilidad"),AC1388),""),"")</f>
        <v/>
      </c>
      <c r="AD1389" s="310">
        <f>IFERROR(_xlfn.MINIFS(Tabla135[Probabilidad residual],Tabla135[Id Riesgo],Tabla135[[#This Row],[Id Riesgo]]),"")</f>
        <v>0</v>
      </c>
      <c r="AE1389" s="310">
        <f>IFERROR(_xlfn.MINIFS(Tabla135[Impacto residual],Tabla135[Id Riesgo],Tabla135[[#This Row],[Id Riesgo]]),"")</f>
        <v>0</v>
      </c>
      <c r="AF1389" s="310" t="str" cm="1">
        <f t="array" ref="AF13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89" s="310" t="str" cm="1">
        <f t="array" ref="AG13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89" s="213"/>
      <c r="AJ1389" s="801">
        <f>_xlfn.MINIFS(Tabla135[Probabilidad residual],Tabla135[Id Riesgo],Tabla135[[#This Row],[Id Riesgo]])</f>
        <v>0</v>
      </c>
      <c r="AK1389" s="801">
        <f>_xlfn.MINIFS(Tabla135[Impacto residual],Tabla135[Id Riesgo],Tabla135[[#This Row],[Id Riesgo]])</f>
        <v>0</v>
      </c>
      <c r="AL1389" s="801"/>
      <c r="AM1389" s="801"/>
      <c r="AN1389" s="213"/>
      <c r="AO1389" s="213"/>
      <c r="AP1389" s="213"/>
      <c r="AQ1389" s="213"/>
      <c r="AR1389" s="213"/>
      <c r="AS1389" s="213"/>
      <c r="AT1389" s="213"/>
      <c r="AU1389" s="213"/>
      <c r="AV1389" s="213"/>
      <c r="AW1389" s="213"/>
      <c r="AX1389" s="213"/>
      <c r="AY1389" s="213"/>
    </row>
    <row r="1390" spans="1:51" ht="14.6" x14ac:dyDescent="0.4">
      <c r="A1390" s="783" t="str">
        <f>Tabla135[[#This Row],[Id Riesgo]]</f>
        <v>RC138</v>
      </c>
      <c r="B1390" s="784" t="str">
        <f>Tabla135[[#This Row],[Riesgo]]</f>
        <v/>
      </c>
      <c r="C1390" s="776" t="b">
        <f>Tabla135[[#This Row],[Identificado en paso 1 y 2?]]</f>
        <v>0</v>
      </c>
      <c r="D1390" s="801" t="str">
        <f>_xlfn.XLOOKUP(Tabla135[[#This Row],[Id Riesgo]],Tabla13[Id Riesgo],Tabla13[Probabilidad],"",1)</f>
        <v/>
      </c>
      <c r="E1390" s="801" t="str">
        <f>IF(C1390=TRUE,_xlfn.XLOOKUP(Tabla135[[#This Row],[Id Riesgo]],Tabla13[Id Riesgo],Tabla13[Porcentaje Impacto],"",1),"")</f>
        <v/>
      </c>
      <c r="F1390" s="290" t="str">
        <f t="shared" si="137"/>
        <v>RC138</v>
      </c>
      <c r="G1390" s="414" t="b">
        <f>_xlfn.XLOOKUP(F1390,Tabla13[Id Riesgo],Tabla13[Registro diligenciado],FALSE,1)</f>
        <v>0</v>
      </c>
      <c r="H1390" s="290" t="str">
        <f>IF(G1390,_xlfn.XLOOKUP(F1390,Tabla6[Id Riesgo],Tabla6[DESCRIPCIÓN DEL RIESGO],FALSE,1),"")</f>
        <v/>
      </c>
      <c r="I1390" s="327" t="str">
        <f>_xlfn.XLOOKUP(Tabla135[[#This Row],[Id Riesgo]],Tabla13[Id Riesgo],Tabla13[Probabilidad])</f>
        <v/>
      </c>
      <c r="J1390" s="327" t="str">
        <f>_xlfn.XLOOKUP(Tabla135[[#This Row],[Id Riesgo]],Tabla13[Id Riesgo],Tabla13[Porcentaje Impacto],"",1)</f>
        <v/>
      </c>
      <c r="K1390" s="311">
        <v>9</v>
      </c>
      <c r="L1390" s="314"/>
      <c r="M1390" s="314"/>
      <c r="N1390" s="314"/>
      <c r="O1390" s="295"/>
      <c r="P1390" s="314"/>
      <c r="Q1390" s="328" t="str">
        <f>_xlfn.TEXTJOIN(" ",TRUE,Tabla135[[#This Row],[Actividad - Acción ¿Qué?
Inicia con verbo]],Tabla135[[#This Row],[Complemento
(Observaciones o desviaciones)]])</f>
        <v/>
      </c>
      <c r="R1390" s="295"/>
      <c r="S1390" s="327" t="str">
        <f>_xlfn.XLOOKUP(Tabla135[[#This Row],[Tipo de control]],Tabla7[Tipo de control],Tabla7[Peso],"",1)</f>
        <v/>
      </c>
      <c r="T1390" s="290" t="str">
        <f>_xlfn.XLOOKUP(Tabla135[[#This Row],[Tipo de control]],Tabla7[Tipo de control],Tabla7[Afectación matriz],"",1)</f>
        <v/>
      </c>
      <c r="U1390" s="295"/>
      <c r="V1390" s="327" t="str">
        <f>_xlfn.XLOOKUP(Tabla135[[#This Row],[Implementación]],Tabla11[Implementación],Tabla11[Peso],"",1)</f>
        <v/>
      </c>
      <c r="W1390" s="295"/>
      <c r="X1390" s="295"/>
      <c r="Y1390" s="295"/>
      <c r="Z1390" s="295"/>
      <c r="AA1390" s="310" t="str">
        <f>IFERROR(Tabla135[[#This Row],[Peso del control]]+Tabla135[[#This Row],[Peso de la implementación]],"")</f>
        <v/>
      </c>
      <c r="AB1390" s="310" t="str" cm="1">
        <f t="array" ref="AB1390">IFERROR(IF(Tabla135[[#This Row],[Registro diligenciado]]=TRUE,_xlfn.IFS(AND(Tabla135[[#This Row],[No. de Control]]=1,Tabla135[[#This Row],[Desplazamiento en la Matriz]]="Probabilidad"),D1390-(D1390*Tabla135[[#This Row],[Valor del control]]),AND(Tabla135[[#This Row],[No. de Control]]&gt;1,Tabla135[[#This Row],[Desplazamiento en la Matriz]]="Probabilidad"),AB1389-(AB1389*Tabla135[[#This Row],[Valor del control]]),AND(Tabla135[[#This Row],[No. de Control]]=1,Tabla135[[#This Row],[Desplazamiento en la Matriz]]="Impacto"),D1390,AND(Tabla135[[#This Row],[No. de Control]]&gt;1,Tabla135[[#This Row],[Desplazamiento en la Matriz]]="Impacto"),AB1389),""),"")</f>
        <v/>
      </c>
      <c r="AC1390" s="310" t="str" cm="1">
        <f t="array" ref="AC1390">IFERROR(IF(Tabla135[[#This Row],[Registro diligenciado]]=TRUE,_xlfn.IFS(AND(Tabla135[[#This Row],[No. de Control]]=1,Tabla135[[#This Row],[Desplazamiento en la Matriz]]="Impacto"),E1390-(E1390*Tabla135[[#This Row],[Valor del control]]),AND(Tabla135[[#This Row],[No. de Control]]&gt;1,Tabla135[[#This Row],[Desplazamiento en la Matriz]]="Impacto"),AC1389-(AC1389*Tabla135[[#This Row],[Valor del control]]),AND(Tabla135[[#This Row],[No. de Control]]=1,Tabla135[[#This Row],[Desplazamiento en la Matriz]]="Probabilidad"),E1390,AND(Tabla135[[#This Row],[No. de Control]]&gt;1,Tabla135[[#This Row],[Desplazamiento en la Matriz]]="Probabilidad"),AC1389),""),"")</f>
        <v/>
      </c>
      <c r="AD1390" s="310">
        <f>IFERROR(_xlfn.MINIFS(Tabla135[Probabilidad residual],Tabla135[Id Riesgo],Tabla135[[#This Row],[Id Riesgo]]),"")</f>
        <v>0</v>
      </c>
      <c r="AE1390" s="310">
        <f>IFERROR(_xlfn.MINIFS(Tabla135[Impacto residual],Tabla135[Id Riesgo],Tabla135[[#This Row],[Id Riesgo]]),"")</f>
        <v>0</v>
      </c>
      <c r="AF1390" s="310" t="str" cm="1">
        <f t="array" ref="AF13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0" s="310" t="str" cm="1">
        <f t="array" ref="AG13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0" s="213"/>
      <c r="AJ1390" s="801">
        <f>_xlfn.MINIFS(Tabla135[Probabilidad residual],Tabla135[Id Riesgo],Tabla135[[#This Row],[Id Riesgo]])</f>
        <v>0</v>
      </c>
      <c r="AK1390" s="801">
        <f>_xlfn.MINIFS(Tabla135[Impacto residual],Tabla135[Id Riesgo],Tabla135[[#This Row],[Id Riesgo]])</f>
        <v>0</v>
      </c>
      <c r="AL1390" s="801"/>
      <c r="AM1390" s="801"/>
      <c r="AN1390" s="213"/>
      <c r="AO1390" s="213"/>
      <c r="AP1390" s="213"/>
      <c r="AQ1390" s="213"/>
      <c r="AR1390" s="213"/>
      <c r="AS1390" s="213"/>
      <c r="AT1390" s="213"/>
      <c r="AU1390" s="213"/>
      <c r="AV1390" s="213"/>
      <c r="AW1390" s="213"/>
      <c r="AX1390" s="213"/>
      <c r="AY1390" s="213"/>
    </row>
    <row r="1391" spans="1:51" ht="14.6" x14ac:dyDescent="0.4">
      <c r="A1391" s="783" t="str">
        <f>Tabla135[[#This Row],[Id Riesgo]]</f>
        <v>RC138</v>
      </c>
      <c r="B1391" s="784" t="str">
        <f>Tabla135[[#This Row],[Riesgo]]</f>
        <v/>
      </c>
      <c r="C1391" s="776" t="b">
        <f>Tabla135[[#This Row],[Identificado en paso 1 y 2?]]</f>
        <v>0</v>
      </c>
      <c r="D1391" s="801" t="str">
        <f>_xlfn.XLOOKUP(Tabla135[[#This Row],[Id Riesgo]],Tabla13[Id Riesgo],Tabla13[Probabilidad],"",1)</f>
        <v/>
      </c>
      <c r="E1391" s="801" t="str">
        <f>IF(C1391=TRUE,_xlfn.XLOOKUP(Tabla135[[#This Row],[Id Riesgo]],Tabla13[Id Riesgo],Tabla13[Porcentaje Impacto],"",1),"")</f>
        <v/>
      </c>
      <c r="F1391" s="290" t="str">
        <f t="shared" si="137"/>
        <v>RC138</v>
      </c>
      <c r="G1391" s="414" t="b">
        <f>_xlfn.XLOOKUP(F1391,Tabla13[Id Riesgo],Tabla13[Registro diligenciado],FALSE,1)</f>
        <v>0</v>
      </c>
      <c r="H1391" s="290" t="str">
        <f>IF(G1391,_xlfn.XLOOKUP(F1391,Tabla6[Id Riesgo],Tabla6[DESCRIPCIÓN DEL RIESGO],FALSE,1),"")</f>
        <v/>
      </c>
      <c r="I1391" s="327" t="str">
        <f>_xlfn.XLOOKUP(Tabla135[[#This Row],[Id Riesgo]],Tabla13[Id Riesgo],Tabla13[Probabilidad])</f>
        <v/>
      </c>
      <c r="J1391" s="327" t="str">
        <f>_xlfn.XLOOKUP(Tabla135[[#This Row],[Id Riesgo]],Tabla13[Id Riesgo],Tabla13[Porcentaje Impacto],"",1)</f>
        <v/>
      </c>
      <c r="K1391" s="311">
        <v>10</v>
      </c>
      <c r="L1391" s="314"/>
      <c r="M1391" s="314"/>
      <c r="N1391" s="314"/>
      <c r="O1391" s="295"/>
      <c r="P1391" s="314"/>
      <c r="Q1391" s="328" t="str">
        <f>_xlfn.TEXTJOIN(" ",TRUE,Tabla135[[#This Row],[Actividad - Acción ¿Qué?
Inicia con verbo]],Tabla135[[#This Row],[Complemento
(Observaciones o desviaciones)]])</f>
        <v/>
      </c>
      <c r="R1391" s="295"/>
      <c r="S1391" s="327" t="str">
        <f>_xlfn.XLOOKUP(Tabla135[[#This Row],[Tipo de control]],Tabla7[Tipo de control],Tabla7[Peso],"",1)</f>
        <v/>
      </c>
      <c r="T1391" s="290" t="str">
        <f>_xlfn.XLOOKUP(Tabla135[[#This Row],[Tipo de control]],Tabla7[Tipo de control],Tabla7[Afectación matriz],"",1)</f>
        <v/>
      </c>
      <c r="U1391" s="295"/>
      <c r="V1391" s="327" t="str">
        <f>_xlfn.XLOOKUP(Tabla135[[#This Row],[Implementación]],Tabla11[Implementación],Tabla11[Peso],"",1)</f>
        <v/>
      </c>
      <c r="W1391" s="295"/>
      <c r="X1391" s="295"/>
      <c r="Y1391" s="295"/>
      <c r="Z1391" s="295"/>
      <c r="AA1391" s="310" t="str">
        <f>IFERROR(Tabla135[[#This Row],[Peso del control]]+Tabla135[[#This Row],[Peso de la implementación]],"")</f>
        <v/>
      </c>
      <c r="AB1391" s="310" t="str" cm="1">
        <f t="array" ref="AB1391">IFERROR(IF(Tabla135[[#This Row],[Registro diligenciado]]=TRUE,_xlfn.IFS(AND(Tabla135[[#This Row],[No. de Control]]=1,Tabla135[[#This Row],[Desplazamiento en la Matriz]]="Probabilidad"),D1391-(D1391*Tabla135[[#This Row],[Valor del control]]),AND(Tabla135[[#This Row],[No. de Control]]&gt;1,Tabla135[[#This Row],[Desplazamiento en la Matriz]]="Probabilidad"),AB1390-(AB1390*Tabla135[[#This Row],[Valor del control]]),AND(Tabla135[[#This Row],[No. de Control]]=1,Tabla135[[#This Row],[Desplazamiento en la Matriz]]="Impacto"),D1391,AND(Tabla135[[#This Row],[No. de Control]]&gt;1,Tabla135[[#This Row],[Desplazamiento en la Matriz]]="Impacto"),AB1390),""),"")</f>
        <v/>
      </c>
      <c r="AC1391" s="310" t="str" cm="1">
        <f t="array" ref="AC1391">IFERROR(IF(Tabla135[[#This Row],[Registro diligenciado]]=TRUE,_xlfn.IFS(AND(Tabla135[[#This Row],[No. de Control]]=1,Tabla135[[#This Row],[Desplazamiento en la Matriz]]="Impacto"),E1391-(E1391*Tabla135[[#This Row],[Valor del control]]),AND(Tabla135[[#This Row],[No. de Control]]&gt;1,Tabla135[[#This Row],[Desplazamiento en la Matriz]]="Impacto"),AC1390-(AC1390*Tabla135[[#This Row],[Valor del control]]),AND(Tabla135[[#This Row],[No. de Control]]=1,Tabla135[[#This Row],[Desplazamiento en la Matriz]]="Probabilidad"),E1391,AND(Tabla135[[#This Row],[No. de Control]]&gt;1,Tabla135[[#This Row],[Desplazamiento en la Matriz]]="Probabilidad"),AC1390),""),"")</f>
        <v/>
      </c>
      <c r="AD1391" s="310">
        <f>IFERROR(_xlfn.MINIFS(Tabla135[Probabilidad residual],Tabla135[Id Riesgo],Tabla135[[#This Row],[Id Riesgo]]),"")</f>
        <v>0</v>
      </c>
      <c r="AE1391" s="310">
        <f>IFERROR(_xlfn.MINIFS(Tabla135[Impacto residual],Tabla135[Id Riesgo],Tabla135[[#This Row],[Id Riesgo]]),"")</f>
        <v>0</v>
      </c>
      <c r="AF1391" s="310" t="str" cm="1">
        <f t="array" ref="AF13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1" s="310" t="str" cm="1">
        <f t="array" ref="AG13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1" s="213"/>
      <c r="AJ1391" s="801">
        <f>_xlfn.MINIFS(Tabla135[Probabilidad residual],Tabla135[Id Riesgo],Tabla135[[#This Row],[Id Riesgo]])</f>
        <v>0</v>
      </c>
      <c r="AK1391" s="801">
        <f>_xlfn.MINIFS(Tabla135[Impacto residual],Tabla135[Id Riesgo],Tabla135[[#This Row],[Id Riesgo]])</f>
        <v>0</v>
      </c>
      <c r="AL1391" s="801"/>
      <c r="AM1391" s="801"/>
      <c r="AN1391" s="213"/>
      <c r="AO1391" s="213"/>
      <c r="AP1391" s="213"/>
      <c r="AQ1391" s="213"/>
      <c r="AR1391" s="213"/>
      <c r="AS1391" s="213"/>
      <c r="AT1391" s="213"/>
      <c r="AU1391" s="213"/>
      <c r="AV1391" s="213"/>
      <c r="AW1391" s="213"/>
      <c r="AX1391" s="213"/>
      <c r="AY1391" s="213"/>
    </row>
    <row r="1392" spans="1:51" ht="14.6" x14ac:dyDescent="0.4">
      <c r="A1392" s="783" t="str">
        <f>Tabla135[[#This Row],[Id Riesgo]]</f>
        <v>RC139</v>
      </c>
      <c r="B1392" s="784" t="str">
        <f>Tabla135[[#This Row],[Riesgo]]</f>
        <v/>
      </c>
      <c r="C1392" s="776" t="b">
        <f>Tabla135[[#This Row],[Identificado en paso 1 y 2?]]</f>
        <v>0</v>
      </c>
      <c r="D1392" s="801" t="str">
        <f>_xlfn.XLOOKUP(Tabla135[[#This Row],[Id Riesgo]],Tabla13[Id Riesgo],Tabla13[Probabilidad],"",1)</f>
        <v/>
      </c>
      <c r="E1392" s="801" t="str">
        <f>IF(C1392=TRUE,_xlfn.XLOOKUP(Tabla135[[#This Row],[Id Riesgo]],Tabla13[Id Riesgo],Tabla13[Porcentaje Impacto],"",1),"")</f>
        <v/>
      </c>
      <c r="F1392" s="290" t="s">
        <v>730</v>
      </c>
      <c r="G1392" s="414" t="b">
        <f>_xlfn.XLOOKUP(F1392,Tabla13[Id Riesgo],Tabla13[Registro diligenciado],FALSE,1)</f>
        <v>0</v>
      </c>
      <c r="H1392" s="290" t="str">
        <f>IF(G1392,_xlfn.XLOOKUP(F1392,Tabla6[Id Riesgo],Tabla6[DESCRIPCIÓN DEL RIESGO],FALSE,1),"")</f>
        <v/>
      </c>
      <c r="I1392" s="327" t="str">
        <f>_xlfn.XLOOKUP(Tabla135[[#This Row],[Id Riesgo]],Tabla13[Id Riesgo],Tabla13[Probabilidad])</f>
        <v/>
      </c>
      <c r="J1392" s="327" t="str">
        <f>_xlfn.XLOOKUP(Tabla135[[#This Row],[Id Riesgo]],Tabla13[Id Riesgo],Tabla13[Porcentaje Impacto],"",1)</f>
        <v/>
      </c>
      <c r="K1392" s="311">
        <v>1</v>
      </c>
      <c r="L1392" s="314"/>
      <c r="M1392" s="314"/>
      <c r="N1392" s="314"/>
      <c r="O1392" s="295"/>
      <c r="P1392" s="314"/>
      <c r="Q1392" s="328" t="str">
        <f>_xlfn.TEXTJOIN(" ",TRUE,Tabla135[[#This Row],[Actividad - Acción ¿Qué?
Inicia con verbo]],Tabla135[[#This Row],[Complemento
(Observaciones o desviaciones)]])</f>
        <v/>
      </c>
      <c r="R1392" s="295"/>
      <c r="S1392" s="327" t="str">
        <f>_xlfn.XLOOKUP(Tabla135[[#This Row],[Tipo de control]],Tabla7[Tipo de control],Tabla7[Peso],"",1)</f>
        <v/>
      </c>
      <c r="T1392" s="290" t="str">
        <f>_xlfn.XLOOKUP(Tabla135[[#This Row],[Tipo de control]],Tabla7[Tipo de control],Tabla7[Afectación matriz],"",1)</f>
        <v/>
      </c>
      <c r="U1392" s="295"/>
      <c r="V1392" s="327" t="str">
        <f>_xlfn.XLOOKUP(Tabla135[[#This Row],[Implementación]],Tabla11[Implementación],Tabla11[Peso],"",1)</f>
        <v/>
      </c>
      <c r="W1392" s="295"/>
      <c r="X1392" s="295"/>
      <c r="Y1392" s="295"/>
      <c r="Z1392" s="295"/>
      <c r="AA1392" s="310" t="str">
        <f>IFERROR(Tabla135[[#This Row],[Peso del control]]+Tabla135[[#This Row],[Peso de la implementación]],"")</f>
        <v/>
      </c>
      <c r="AB1392" s="310" t="str" cm="1">
        <f t="array" ref="AB1392">IFERROR(IF(Tabla135[[#This Row],[Registro diligenciado]]=TRUE,_xlfn.IFS(AND(Tabla135[[#This Row],[No. de Control]]=1,Tabla135[[#This Row],[Desplazamiento en la Matriz]]="Probabilidad"),D1392-(D1392*Tabla135[[#This Row],[Valor del control]]),AND(Tabla135[[#This Row],[No. de Control]]&gt;1,Tabla135[[#This Row],[Desplazamiento en la Matriz]]="Probabilidad"),AB1391-(AB1391*Tabla135[[#This Row],[Valor del control]]),AND(Tabla135[[#This Row],[No. de Control]]=1,Tabla135[[#This Row],[Desplazamiento en la Matriz]]="Impacto"),D1392,AND(Tabla135[[#This Row],[No. de Control]]&gt;1,Tabla135[[#This Row],[Desplazamiento en la Matriz]]="Impacto"),AB1391),""),"")</f>
        <v/>
      </c>
      <c r="AC1392" s="310" t="str" cm="1">
        <f t="array" ref="AC1392">IFERROR(IF(Tabla135[[#This Row],[Registro diligenciado]]=TRUE,_xlfn.IFS(AND(Tabla135[[#This Row],[No. de Control]]=1,Tabla135[[#This Row],[Desplazamiento en la Matriz]]="Impacto"),E1392-(E1392*Tabla135[[#This Row],[Valor del control]]),AND(Tabla135[[#This Row],[No. de Control]]&gt;1,Tabla135[[#This Row],[Desplazamiento en la Matriz]]="Impacto"),AC1391-(AC1391*Tabla135[[#This Row],[Valor del control]]),AND(Tabla135[[#This Row],[No. de Control]]=1,Tabla135[[#This Row],[Desplazamiento en la Matriz]]="Probabilidad"),E1392,AND(Tabla135[[#This Row],[No. de Control]]&gt;1,Tabla135[[#This Row],[Desplazamiento en la Matriz]]="Probabilidad"),AC1391),""),"")</f>
        <v/>
      </c>
      <c r="AD1392" s="310">
        <f>IFERROR(_xlfn.MINIFS(Tabla135[Probabilidad residual],Tabla135[Id Riesgo],Tabla135[[#This Row],[Id Riesgo]]),"")</f>
        <v>0</v>
      </c>
      <c r="AE1392" s="310">
        <f>IFERROR(_xlfn.MINIFS(Tabla135[Impacto residual],Tabla135[Id Riesgo],Tabla135[[#This Row],[Id Riesgo]]),"")</f>
        <v>0</v>
      </c>
      <c r="AF1392" s="310" t="str" cm="1">
        <f t="array" ref="AF13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2" s="310" t="str" cm="1">
        <f t="array" ref="AG13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2" s="213"/>
      <c r="AJ1392" s="801">
        <f>_xlfn.MINIFS(Tabla135[Probabilidad residual],Tabla135[Id Riesgo],Tabla135[[#This Row],[Id Riesgo]])</f>
        <v>0</v>
      </c>
      <c r="AK1392" s="801">
        <f>_xlfn.MINIFS(Tabla135[Impacto residual],Tabla135[Id Riesgo],Tabla135[[#This Row],[Id Riesgo]])</f>
        <v>0</v>
      </c>
      <c r="AL1392" s="801" t="str" cm="1">
        <f t="array" ref="AL1392">IFERROR(_xlfn.IFS(AND(AJ1392&gt;=CONFIGURACIÓN!$BF$6,AJ1392&lt;=CONFIGURACIÓN!$BG$6),CONFIGURACIÓN!$BE$6,AND(AJ1392&gt;=CONFIGURACIÓN!$BF$7,AJ1392&lt;=CONFIGURACIÓN!$BG$7),CONFIGURACIÓN!$BE$7,AND(AJ1392&gt;=CONFIGURACIÓN!$BF$8,AJ1392&lt;=CONFIGURACIÓN!$BG$8),CONFIGURACIÓN!$BE$8,AND(AJ1392&gt;=CONFIGURACIÓN!$BF$9,AJ1392&lt;=CONFIGURACIÓN!$BG$9),CONFIGURACIÓN!$BE$9,AND(AJ1392&gt;=CONFIGURACIÓN!$BF$10,AJ1392&lt;=CONFIGURACIÓN!$BG$10),CONFIGURACIÓN!$BE$10),"")</f>
        <v/>
      </c>
      <c r="AM1392" s="801" t="str" cm="1">
        <f t="array" ref="AM1392">IFERROR(_xlfn.IFS(AND(AK1392&gt;=CONFIGURACIÓN!$BJ$6,AK1392&lt;=CONFIGURACIÓN!$BK$6),CONFIGURACIÓN!$BI$6,AND(AK1392&gt;=CONFIGURACIÓN!$BJ$7,AK1392&lt;=CONFIGURACIÓN!$BK$7),CONFIGURACIÓN!$BI$7,AND(AK1392&gt;=CONFIGURACIÓN!$BJ$8,AK1392&lt;=CONFIGURACIÓN!$BK$8),CONFIGURACIÓN!$BI$8,AND(AK1392&gt;=CONFIGURACIÓN!$BJ$9,AK1392&lt;=CONFIGURACIÓN!$BK$9),CONFIGURACIÓN!$BI$9,AND(AK1392&gt;=CONFIGURACIÓN!$BJ$10,AK1392&lt;=CONFIGURACIÓN!$BK$10),CONFIGURACIÓN!$BI$10),"")</f>
        <v/>
      </c>
      <c r="AN1392" s="213"/>
      <c r="AO1392" s="213"/>
      <c r="AP1392" s="213"/>
      <c r="AQ1392" s="213"/>
      <c r="AR1392" s="213"/>
      <c r="AS1392" s="213"/>
      <c r="AT1392" s="213"/>
      <c r="AU1392" s="213"/>
      <c r="AV1392" s="213"/>
      <c r="AW1392" s="213"/>
      <c r="AX1392" s="213"/>
      <c r="AY1392" s="213"/>
    </row>
    <row r="1393" spans="1:51" ht="14.6" x14ac:dyDescent="0.4">
      <c r="A1393" s="783" t="str">
        <f>Tabla135[[#This Row],[Id Riesgo]]</f>
        <v>RC139</v>
      </c>
      <c r="B1393" s="784" t="str">
        <f>Tabla135[[#This Row],[Riesgo]]</f>
        <v/>
      </c>
      <c r="C1393" s="776" t="b">
        <f>Tabla135[[#This Row],[Identificado en paso 1 y 2?]]</f>
        <v>0</v>
      </c>
      <c r="D1393" s="801" t="str">
        <f>_xlfn.XLOOKUP(Tabla135[[#This Row],[Id Riesgo]],Tabla13[Id Riesgo],Tabla13[Probabilidad],"",1)</f>
        <v/>
      </c>
      <c r="E1393" s="801" t="str">
        <f>IF(C1393=TRUE,_xlfn.XLOOKUP(Tabla135[[#This Row],[Id Riesgo]],Tabla13[Id Riesgo],Tabla13[Porcentaje Impacto],"",1),"")</f>
        <v/>
      </c>
      <c r="F1393" s="290" t="str">
        <f t="shared" ref="F1393:F1401" si="138">F1392</f>
        <v>RC139</v>
      </c>
      <c r="G1393" s="414" t="b">
        <f>_xlfn.XLOOKUP(F1393,Tabla13[Id Riesgo],Tabla13[Registro diligenciado],FALSE,1)</f>
        <v>0</v>
      </c>
      <c r="H1393" s="290" t="str">
        <f>IF(G1393,_xlfn.XLOOKUP(F1393,Tabla6[Id Riesgo],Tabla6[DESCRIPCIÓN DEL RIESGO],FALSE,1),"")</f>
        <v/>
      </c>
      <c r="I1393" s="327" t="str">
        <f>_xlfn.XLOOKUP(Tabla135[[#This Row],[Id Riesgo]],Tabla13[Id Riesgo],Tabla13[Probabilidad])</f>
        <v/>
      </c>
      <c r="J1393" s="327" t="str">
        <f>_xlfn.XLOOKUP(Tabla135[[#This Row],[Id Riesgo]],Tabla13[Id Riesgo],Tabla13[Porcentaje Impacto],"",1)</f>
        <v/>
      </c>
      <c r="K1393" s="311">
        <v>2</v>
      </c>
      <c r="L1393" s="314"/>
      <c r="M1393" s="314"/>
      <c r="N1393" s="314"/>
      <c r="O1393" s="295"/>
      <c r="P1393" s="314"/>
      <c r="Q1393" s="328" t="str">
        <f>_xlfn.TEXTJOIN(" ",TRUE,Tabla135[[#This Row],[Actividad - Acción ¿Qué?
Inicia con verbo]],Tabla135[[#This Row],[Complemento
(Observaciones o desviaciones)]])</f>
        <v/>
      </c>
      <c r="R1393" s="295"/>
      <c r="S1393" s="327" t="str">
        <f>_xlfn.XLOOKUP(Tabla135[[#This Row],[Tipo de control]],Tabla7[Tipo de control],Tabla7[Peso],"",1)</f>
        <v/>
      </c>
      <c r="T1393" s="290" t="str">
        <f>_xlfn.XLOOKUP(Tabla135[[#This Row],[Tipo de control]],Tabla7[Tipo de control],Tabla7[Afectación matriz],"",1)</f>
        <v/>
      </c>
      <c r="U1393" s="295"/>
      <c r="V1393" s="327" t="str">
        <f>_xlfn.XLOOKUP(Tabla135[[#This Row],[Implementación]],Tabla11[Implementación],Tabla11[Peso],"",1)</f>
        <v/>
      </c>
      <c r="W1393" s="295"/>
      <c r="X1393" s="295"/>
      <c r="Y1393" s="295"/>
      <c r="Z1393" s="295"/>
      <c r="AA1393" s="310" t="str">
        <f>IFERROR(Tabla135[[#This Row],[Peso del control]]+Tabla135[[#This Row],[Peso de la implementación]],"")</f>
        <v/>
      </c>
      <c r="AB1393" s="310" t="str" cm="1">
        <f t="array" ref="AB1393">IFERROR(IF(Tabla135[[#This Row],[Registro diligenciado]]=TRUE,_xlfn.IFS(AND(Tabla135[[#This Row],[No. de Control]]=1,Tabla135[[#This Row],[Desplazamiento en la Matriz]]="Probabilidad"),D1393-(D1393*Tabla135[[#This Row],[Valor del control]]),AND(Tabla135[[#This Row],[No. de Control]]&gt;1,Tabla135[[#This Row],[Desplazamiento en la Matriz]]="Probabilidad"),AB1392-(AB1392*Tabla135[[#This Row],[Valor del control]]),AND(Tabla135[[#This Row],[No. de Control]]=1,Tabla135[[#This Row],[Desplazamiento en la Matriz]]="Impacto"),D1393,AND(Tabla135[[#This Row],[No. de Control]]&gt;1,Tabla135[[#This Row],[Desplazamiento en la Matriz]]="Impacto"),AB1392),""),"")</f>
        <v/>
      </c>
      <c r="AC1393" s="310" t="str" cm="1">
        <f t="array" ref="AC1393">IFERROR(IF(Tabla135[[#This Row],[Registro diligenciado]]=TRUE,_xlfn.IFS(AND(Tabla135[[#This Row],[No. de Control]]=1,Tabla135[[#This Row],[Desplazamiento en la Matriz]]="Impacto"),E1393-(E1393*Tabla135[[#This Row],[Valor del control]]),AND(Tabla135[[#This Row],[No. de Control]]&gt;1,Tabla135[[#This Row],[Desplazamiento en la Matriz]]="Impacto"),AC1392-(AC1392*Tabla135[[#This Row],[Valor del control]]),AND(Tabla135[[#This Row],[No. de Control]]=1,Tabla135[[#This Row],[Desplazamiento en la Matriz]]="Probabilidad"),E1393,AND(Tabla135[[#This Row],[No. de Control]]&gt;1,Tabla135[[#This Row],[Desplazamiento en la Matriz]]="Probabilidad"),AC1392),""),"")</f>
        <v/>
      </c>
      <c r="AD1393" s="310">
        <f>IFERROR(_xlfn.MINIFS(Tabla135[Probabilidad residual],Tabla135[Id Riesgo],Tabla135[[#This Row],[Id Riesgo]]),"")</f>
        <v>0</v>
      </c>
      <c r="AE1393" s="310">
        <f>IFERROR(_xlfn.MINIFS(Tabla135[Impacto residual],Tabla135[Id Riesgo],Tabla135[[#This Row],[Id Riesgo]]),"")</f>
        <v>0</v>
      </c>
      <c r="AF1393" s="310" t="str" cm="1">
        <f t="array" ref="AF13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3" s="310" t="str" cm="1">
        <f t="array" ref="AG13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3" s="213"/>
      <c r="AJ1393" s="801">
        <f>_xlfn.MINIFS(Tabla135[Probabilidad residual],Tabla135[Id Riesgo],Tabla135[[#This Row],[Id Riesgo]])</f>
        <v>0</v>
      </c>
      <c r="AK1393" s="801">
        <f>_xlfn.MINIFS(Tabla135[Impacto residual],Tabla135[Id Riesgo],Tabla135[[#This Row],[Id Riesgo]])</f>
        <v>0</v>
      </c>
      <c r="AL1393" s="801"/>
      <c r="AM1393" s="801"/>
      <c r="AN1393" s="213"/>
      <c r="AO1393" s="213"/>
      <c r="AP1393" s="213"/>
      <c r="AQ1393" s="213"/>
      <c r="AR1393" s="213"/>
      <c r="AS1393" s="213"/>
      <c r="AT1393" s="213"/>
      <c r="AU1393" s="213"/>
      <c r="AV1393" s="213"/>
      <c r="AW1393" s="213"/>
      <c r="AX1393" s="213"/>
      <c r="AY1393" s="213"/>
    </row>
    <row r="1394" spans="1:51" ht="14.6" x14ac:dyDescent="0.4">
      <c r="A1394" s="783" t="str">
        <f>Tabla135[[#This Row],[Id Riesgo]]</f>
        <v>RC139</v>
      </c>
      <c r="B1394" s="784" t="str">
        <f>Tabla135[[#This Row],[Riesgo]]</f>
        <v/>
      </c>
      <c r="C1394" s="776" t="b">
        <f>Tabla135[[#This Row],[Identificado en paso 1 y 2?]]</f>
        <v>0</v>
      </c>
      <c r="D1394" s="801" t="str">
        <f>_xlfn.XLOOKUP(Tabla135[[#This Row],[Id Riesgo]],Tabla13[Id Riesgo],Tabla13[Probabilidad],"",1)</f>
        <v/>
      </c>
      <c r="E1394" s="801" t="str">
        <f>IF(C1394=TRUE,_xlfn.XLOOKUP(Tabla135[[#This Row],[Id Riesgo]],Tabla13[Id Riesgo],Tabla13[Porcentaje Impacto],"",1),"")</f>
        <v/>
      </c>
      <c r="F1394" s="290" t="str">
        <f t="shared" si="138"/>
        <v>RC139</v>
      </c>
      <c r="G1394" s="414" t="b">
        <f>_xlfn.XLOOKUP(F1394,Tabla13[Id Riesgo],Tabla13[Registro diligenciado],FALSE,1)</f>
        <v>0</v>
      </c>
      <c r="H1394" s="290" t="str">
        <f>IF(G1394,_xlfn.XLOOKUP(F1394,Tabla6[Id Riesgo],Tabla6[DESCRIPCIÓN DEL RIESGO],FALSE,1),"")</f>
        <v/>
      </c>
      <c r="I1394" s="327" t="str">
        <f>_xlfn.XLOOKUP(Tabla135[[#This Row],[Id Riesgo]],Tabla13[Id Riesgo],Tabla13[Probabilidad])</f>
        <v/>
      </c>
      <c r="J1394" s="327" t="str">
        <f>_xlfn.XLOOKUP(Tabla135[[#This Row],[Id Riesgo]],Tabla13[Id Riesgo],Tabla13[Porcentaje Impacto],"",1)</f>
        <v/>
      </c>
      <c r="K1394" s="311">
        <v>3</v>
      </c>
      <c r="L1394" s="314"/>
      <c r="M1394" s="314"/>
      <c r="N1394" s="314"/>
      <c r="O1394" s="295"/>
      <c r="P1394" s="314"/>
      <c r="Q1394" s="328" t="str">
        <f>_xlfn.TEXTJOIN(" ",TRUE,Tabla135[[#This Row],[Actividad - Acción ¿Qué?
Inicia con verbo]],Tabla135[[#This Row],[Complemento
(Observaciones o desviaciones)]])</f>
        <v/>
      </c>
      <c r="R1394" s="295"/>
      <c r="S1394" s="327" t="str">
        <f>_xlfn.XLOOKUP(Tabla135[[#This Row],[Tipo de control]],Tabla7[Tipo de control],Tabla7[Peso],"",1)</f>
        <v/>
      </c>
      <c r="T1394" s="290" t="str">
        <f>_xlfn.XLOOKUP(Tabla135[[#This Row],[Tipo de control]],Tabla7[Tipo de control],Tabla7[Afectación matriz],"",1)</f>
        <v/>
      </c>
      <c r="U1394" s="295"/>
      <c r="V1394" s="327" t="str">
        <f>_xlfn.XLOOKUP(Tabla135[[#This Row],[Implementación]],Tabla11[Implementación],Tabla11[Peso],"",1)</f>
        <v/>
      </c>
      <c r="W1394" s="295"/>
      <c r="X1394" s="295"/>
      <c r="Y1394" s="295"/>
      <c r="Z1394" s="295"/>
      <c r="AA1394" s="310" t="str">
        <f>IFERROR(Tabla135[[#This Row],[Peso del control]]+Tabla135[[#This Row],[Peso de la implementación]],"")</f>
        <v/>
      </c>
      <c r="AB1394" s="310" t="str" cm="1">
        <f t="array" ref="AB1394">IFERROR(IF(Tabla135[[#This Row],[Registro diligenciado]]=TRUE,_xlfn.IFS(AND(Tabla135[[#This Row],[No. de Control]]=1,Tabla135[[#This Row],[Desplazamiento en la Matriz]]="Probabilidad"),D1394-(D1394*Tabla135[[#This Row],[Valor del control]]),AND(Tabla135[[#This Row],[No. de Control]]&gt;1,Tabla135[[#This Row],[Desplazamiento en la Matriz]]="Probabilidad"),AB1393-(AB1393*Tabla135[[#This Row],[Valor del control]]),AND(Tabla135[[#This Row],[No. de Control]]=1,Tabla135[[#This Row],[Desplazamiento en la Matriz]]="Impacto"),D1394,AND(Tabla135[[#This Row],[No. de Control]]&gt;1,Tabla135[[#This Row],[Desplazamiento en la Matriz]]="Impacto"),AB1393),""),"")</f>
        <v/>
      </c>
      <c r="AC1394" s="310" t="str" cm="1">
        <f t="array" ref="AC1394">IFERROR(IF(Tabla135[[#This Row],[Registro diligenciado]]=TRUE,_xlfn.IFS(AND(Tabla135[[#This Row],[No. de Control]]=1,Tabla135[[#This Row],[Desplazamiento en la Matriz]]="Impacto"),E1394-(E1394*Tabla135[[#This Row],[Valor del control]]),AND(Tabla135[[#This Row],[No. de Control]]&gt;1,Tabla135[[#This Row],[Desplazamiento en la Matriz]]="Impacto"),AC1393-(AC1393*Tabla135[[#This Row],[Valor del control]]),AND(Tabla135[[#This Row],[No. de Control]]=1,Tabla135[[#This Row],[Desplazamiento en la Matriz]]="Probabilidad"),E1394,AND(Tabla135[[#This Row],[No. de Control]]&gt;1,Tabla135[[#This Row],[Desplazamiento en la Matriz]]="Probabilidad"),AC1393),""),"")</f>
        <v/>
      </c>
      <c r="AD1394" s="310">
        <f>IFERROR(_xlfn.MINIFS(Tabla135[Probabilidad residual],Tabla135[Id Riesgo],Tabla135[[#This Row],[Id Riesgo]]),"")</f>
        <v>0</v>
      </c>
      <c r="AE1394" s="310">
        <f>IFERROR(_xlfn.MINIFS(Tabla135[Impacto residual],Tabla135[Id Riesgo],Tabla135[[#This Row],[Id Riesgo]]),"")</f>
        <v>0</v>
      </c>
      <c r="AF1394" s="310" t="str" cm="1">
        <f t="array" ref="AF13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4" s="310" t="str" cm="1">
        <f t="array" ref="AG13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4" s="213"/>
      <c r="AJ1394" s="801">
        <f>_xlfn.MINIFS(Tabla135[Probabilidad residual],Tabla135[Id Riesgo],Tabla135[[#This Row],[Id Riesgo]])</f>
        <v>0</v>
      </c>
      <c r="AK1394" s="801">
        <f>_xlfn.MINIFS(Tabla135[Impacto residual],Tabla135[Id Riesgo],Tabla135[[#This Row],[Id Riesgo]])</f>
        <v>0</v>
      </c>
      <c r="AL1394" s="801"/>
      <c r="AM1394" s="801"/>
      <c r="AN1394" s="213"/>
      <c r="AO1394" s="213"/>
      <c r="AP1394" s="213"/>
      <c r="AQ1394" s="213"/>
      <c r="AR1394" s="213"/>
      <c r="AS1394" s="213"/>
      <c r="AT1394" s="213"/>
      <c r="AU1394" s="213"/>
      <c r="AV1394" s="213"/>
      <c r="AW1394" s="213"/>
      <c r="AX1394" s="213"/>
      <c r="AY1394" s="213"/>
    </row>
    <row r="1395" spans="1:51" ht="14.6" x14ac:dyDescent="0.4">
      <c r="A1395" s="783" t="str">
        <f>Tabla135[[#This Row],[Id Riesgo]]</f>
        <v>RC139</v>
      </c>
      <c r="B1395" s="784" t="str">
        <f>Tabla135[[#This Row],[Riesgo]]</f>
        <v/>
      </c>
      <c r="C1395" s="776" t="b">
        <f>Tabla135[[#This Row],[Identificado en paso 1 y 2?]]</f>
        <v>0</v>
      </c>
      <c r="D1395" s="801" t="str">
        <f>_xlfn.XLOOKUP(Tabla135[[#This Row],[Id Riesgo]],Tabla13[Id Riesgo],Tabla13[Probabilidad],"",1)</f>
        <v/>
      </c>
      <c r="E1395" s="801" t="str">
        <f>IF(C1395=TRUE,_xlfn.XLOOKUP(Tabla135[[#This Row],[Id Riesgo]],Tabla13[Id Riesgo],Tabla13[Porcentaje Impacto],"",1),"")</f>
        <v/>
      </c>
      <c r="F1395" s="290" t="str">
        <f t="shared" si="138"/>
        <v>RC139</v>
      </c>
      <c r="G1395" s="414" t="b">
        <f>_xlfn.XLOOKUP(F1395,Tabla13[Id Riesgo],Tabla13[Registro diligenciado],FALSE,1)</f>
        <v>0</v>
      </c>
      <c r="H1395" s="290" t="str">
        <f>IF(G1395,_xlfn.XLOOKUP(F1395,Tabla6[Id Riesgo],Tabla6[DESCRIPCIÓN DEL RIESGO],FALSE,1),"")</f>
        <v/>
      </c>
      <c r="I1395" s="327" t="str">
        <f>_xlfn.XLOOKUP(Tabla135[[#This Row],[Id Riesgo]],Tabla13[Id Riesgo],Tabla13[Probabilidad])</f>
        <v/>
      </c>
      <c r="J1395" s="327" t="str">
        <f>_xlfn.XLOOKUP(Tabla135[[#This Row],[Id Riesgo]],Tabla13[Id Riesgo],Tabla13[Porcentaje Impacto],"",1)</f>
        <v/>
      </c>
      <c r="K1395" s="311">
        <v>4</v>
      </c>
      <c r="L1395" s="314"/>
      <c r="M1395" s="314"/>
      <c r="N1395" s="314"/>
      <c r="O1395" s="295"/>
      <c r="P1395" s="314"/>
      <c r="Q1395" s="328" t="str">
        <f>_xlfn.TEXTJOIN(" ",TRUE,Tabla135[[#This Row],[Actividad - Acción ¿Qué?
Inicia con verbo]],Tabla135[[#This Row],[Complemento
(Observaciones o desviaciones)]])</f>
        <v/>
      </c>
      <c r="R1395" s="295"/>
      <c r="S1395" s="327" t="str">
        <f>_xlfn.XLOOKUP(Tabla135[[#This Row],[Tipo de control]],Tabla7[Tipo de control],Tabla7[Peso],"",1)</f>
        <v/>
      </c>
      <c r="T1395" s="290" t="str">
        <f>_xlfn.XLOOKUP(Tabla135[[#This Row],[Tipo de control]],Tabla7[Tipo de control],Tabla7[Afectación matriz],"",1)</f>
        <v/>
      </c>
      <c r="U1395" s="295"/>
      <c r="V1395" s="327" t="str">
        <f>_xlfn.XLOOKUP(Tabla135[[#This Row],[Implementación]],Tabla11[Implementación],Tabla11[Peso],"",1)</f>
        <v/>
      </c>
      <c r="W1395" s="295"/>
      <c r="X1395" s="295"/>
      <c r="Y1395" s="295"/>
      <c r="Z1395" s="295"/>
      <c r="AA1395" s="310" t="str">
        <f>IFERROR(Tabla135[[#This Row],[Peso del control]]+Tabla135[[#This Row],[Peso de la implementación]],"")</f>
        <v/>
      </c>
      <c r="AB1395" s="310" t="str" cm="1">
        <f t="array" ref="AB1395">IFERROR(IF(Tabla135[[#This Row],[Registro diligenciado]]=TRUE,_xlfn.IFS(AND(Tabla135[[#This Row],[No. de Control]]=1,Tabla135[[#This Row],[Desplazamiento en la Matriz]]="Probabilidad"),D1395-(D1395*Tabla135[[#This Row],[Valor del control]]),AND(Tabla135[[#This Row],[No. de Control]]&gt;1,Tabla135[[#This Row],[Desplazamiento en la Matriz]]="Probabilidad"),AB1394-(AB1394*Tabla135[[#This Row],[Valor del control]]),AND(Tabla135[[#This Row],[No. de Control]]=1,Tabla135[[#This Row],[Desplazamiento en la Matriz]]="Impacto"),D1395,AND(Tabla135[[#This Row],[No. de Control]]&gt;1,Tabla135[[#This Row],[Desplazamiento en la Matriz]]="Impacto"),AB1394),""),"")</f>
        <v/>
      </c>
      <c r="AC1395" s="310" t="str" cm="1">
        <f t="array" ref="AC1395">IFERROR(IF(Tabla135[[#This Row],[Registro diligenciado]]=TRUE,_xlfn.IFS(AND(Tabla135[[#This Row],[No. de Control]]=1,Tabla135[[#This Row],[Desplazamiento en la Matriz]]="Impacto"),E1395-(E1395*Tabla135[[#This Row],[Valor del control]]),AND(Tabla135[[#This Row],[No. de Control]]&gt;1,Tabla135[[#This Row],[Desplazamiento en la Matriz]]="Impacto"),AC1394-(AC1394*Tabla135[[#This Row],[Valor del control]]),AND(Tabla135[[#This Row],[No. de Control]]=1,Tabla135[[#This Row],[Desplazamiento en la Matriz]]="Probabilidad"),E1395,AND(Tabla135[[#This Row],[No. de Control]]&gt;1,Tabla135[[#This Row],[Desplazamiento en la Matriz]]="Probabilidad"),AC1394),""),"")</f>
        <v/>
      </c>
      <c r="AD1395" s="310">
        <f>IFERROR(_xlfn.MINIFS(Tabla135[Probabilidad residual],Tabla135[Id Riesgo],Tabla135[[#This Row],[Id Riesgo]]),"")</f>
        <v>0</v>
      </c>
      <c r="AE1395" s="310">
        <f>IFERROR(_xlfn.MINIFS(Tabla135[Impacto residual],Tabla135[Id Riesgo],Tabla135[[#This Row],[Id Riesgo]]),"")</f>
        <v>0</v>
      </c>
      <c r="AF1395" s="310" t="str" cm="1">
        <f t="array" ref="AF13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5" s="310" t="str" cm="1">
        <f t="array" ref="AG13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5" s="213"/>
      <c r="AJ1395" s="801">
        <f>_xlfn.MINIFS(Tabla135[Probabilidad residual],Tabla135[Id Riesgo],Tabla135[[#This Row],[Id Riesgo]])</f>
        <v>0</v>
      </c>
      <c r="AK1395" s="801">
        <f>_xlfn.MINIFS(Tabla135[Impacto residual],Tabla135[Id Riesgo],Tabla135[[#This Row],[Id Riesgo]])</f>
        <v>0</v>
      </c>
      <c r="AL1395" s="801"/>
      <c r="AM1395" s="801"/>
      <c r="AN1395" s="213"/>
      <c r="AO1395" s="213"/>
      <c r="AP1395" s="213"/>
      <c r="AQ1395" s="213"/>
      <c r="AR1395" s="213"/>
      <c r="AS1395" s="213"/>
      <c r="AT1395" s="213"/>
      <c r="AU1395" s="213"/>
      <c r="AV1395" s="213"/>
      <c r="AW1395" s="213"/>
      <c r="AX1395" s="213"/>
      <c r="AY1395" s="213"/>
    </row>
    <row r="1396" spans="1:51" ht="14.6" x14ac:dyDescent="0.4">
      <c r="A1396" s="783" t="str">
        <f>Tabla135[[#This Row],[Id Riesgo]]</f>
        <v>RC139</v>
      </c>
      <c r="B1396" s="784" t="str">
        <f>Tabla135[[#This Row],[Riesgo]]</f>
        <v/>
      </c>
      <c r="C1396" s="776" t="b">
        <f>Tabla135[[#This Row],[Identificado en paso 1 y 2?]]</f>
        <v>0</v>
      </c>
      <c r="D1396" s="801" t="str">
        <f>_xlfn.XLOOKUP(Tabla135[[#This Row],[Id Riesgo]],Tabla13[Id Riesgo],Tabla13[Probabilidad],"",1)</f>
        <v/>
      </c>
      <c r="E1396" s="801" t="str">
        <f>IF(C1396=TRUE,_xlfn.XLOOKUP(Tabla135[[#This Row],[Id Riesgo]],Tabla13[Id Riesgo],Tabla13[Porcentaje Impacto],"",1),"")</f>
        <v/>
      </c>
      <c r="F1396" s="290" t="str">
        <f t="shared" si="138"/>
        <v>RC139</v>
      </c>
      <c r="G1396" s="414" t="b">
        <f>_xlfn.XLOOKUP(F1396,Tabla13[Id Riesgo],Tabla13[Registro diligenciado],FALSE,1)</f>
        <v>0</v>
      </c>
      <c r="H1396" s="290" t="str">
        <f>IF(G1396,_xlfn.XLOOKUP(F1396,Tabla6[Id Riesgo],Tabla6[DESCRIPCIÓN DEL RIESGO],FALSE,1),"")</f>
        <v/>
      </c>
      <c r="I1396" s="327" t="str">
        <f>_xlfn.XLOOKUP(Tabla135[[#This Row],[Id Riesgo]],Tabla13[Id Riesgo],Tabla13[Probabilidad])</f>
        <v/>
      </c>
      <c r="J1396" s="327" t="str">
        <f>_xlfn.XLOOKUP(Tabla135[[#This Row],[Id Riesgo]],Tabla13[Id Riesgo],Tabla13[Porcentaje Impacto],"",1)</f>
        <v/>
      </c>
      <c r="K1396" s="311">
        <v>5</v>
      </c>
      <c r="L1396" s="314"/>
      <c r="M1396" s="314"/>
      <c r="N1396" s="314"/>
      <c r="O1396" s="295"/>
      <c r="P1396" s="314"/>
      <c r="Q1396" s="328" t="str">
        <f>_xlfn.TEXTJOIN(" ",TRUE,Tabla135[[#This Row],[Actividad - Acción ¿Qué?
Inicia con verbo]],Tabla135[[#This Row],[Complemento
(Observaciones o desviaciones)]])</f>
        <v/>
      </c>
      <c r="R1396" s="295"/>
      <c r="S1396" s="327" t="str">
        <f>_xlfn.XLOOKUP(Tabla135[[#This Row],[Tipo de control]],Tabla7[Tipo de control],Tabla7[Peso],"",1)</f>
        <v/>
      </c>
      <c r="T1396" s="290" t="str">
        <f>_xlfn.XLOOKUP(Tabla135[[#This Row],[Tipo de control]],Tabla7[Tipo de control],Tabla7[Afectación matriz],"",1)</f>
        <v/>
      </c>
      <c r="U1396" s="295"/>
      <c r="V1396" s="327" t="str">
        <f>_xlfn.XLOOKUP(Tabla135[[#This Row],[Implementación]],Tabla11[Implementación],Tabla11[Peso],"",1)</f>
        <v/>
      </c>
      <c r="W1396" s="295"/>
      <c r="X1396" s="295"/>
      <c r="Y1396" s="295"/>
      <c r="Z1396" s="295"/>
      <c r="AA1396" s="310" t="str">
        <f>IFERROR(Tabla135[[#This Row],[Peso del control]]+Tabla135[[#This Row],[Peso de la implementación]],"")</f>
        <v/>
      </c>
      <c r="AB1396" s="310" t="str" cm="1">
        <f t="array" ref="AB1396">IFERROR(IF(Tabla135[[#This Row],[Registro diligenciado]]=TRUE,_xlfn.IFS(AND(Tabla135[[#This Row],[No. de Control]]=1,Tabla135[[#This Row],[Desplazamiento en la Matriz]]="Probabilidad"),D1396-(D1396*Tabla135[[#This Row],[Valor del control]]),AND(Tabla135[[#This Row],[No. de Control]]&gt;1,Tabla135[[#This Row],[Desplazamiento en la Matriz]]="Probabilidad"),AB1395-(AB1395*Tabla135[[#This Row],[Valor del control]]),AND(Tabla135[[#This Row],[No. de Control]]=1,Tabla135[[#This Row],[Desplazamiento en la Matriz]]="Impacto"),D1396,AND(Tabla135[[#This Row],[No. de Control]]&gt;1,Tabla135[[#This Row],[Desplazamiento en la Matriz]]="Impacto"),AB1395),""),"")</f>
        <v/>
      </c>
      <c r="AC1396" s="310" t="str" cm="1">
        <f t="array" ref="AC1396">IFERROR(IF(Tabla135[[#This Row],[Registro diligenciado]]=TRUE,_xlfn.IFS(AND(Tabla135[[#This Row],[No. de Control]]=1,Tabla135[[#This Row],[Desplazamiento en la Matriz]]="Impacto"),E1396-(E1396*Tabla135[[#This Row],[Valor del control]]),AND(Tabla135[[#This Row],[No. de Control]]&gt;1,Tabla135[[#This Row],[Desplazamiento en la Matriz]]="Impacto"),AC1395-(AC1395*Tabla135[[#This Row],[Valor del control]]),AND(Tabla135[[#This Row],[No. de Control]]=1,Tabla135[[#This Row],[Desplazamiento en la Matriz]]="Probabilidad"),E1396,AND(Tabla135[[#This Row],[No. de Control]]&gt;1,Tabla135[[#This Row],[Desplazamiento en la Matriz]]="Probabilidad"),AC1395),""),"")</f>
        <v/>
      </c>
      <c r="AD1396" s="310">
        <f>IFERROR(_xlfn.MINIFS(Tabla135[Probabilidad residual],Tabla135[Id Riesgo],Tabla135[[#This Row],[Id Riesgo]]),"")</f>
        <v>0</v>
      </c>
      <c r="AE1396" s="310">
        <f>IFERROR(_xlfn.MINIFS(Tabla135[Impacto residual],Tabla135[Id Riesgo],Tabla135[[#This Row],[Id Riesgo]]),"")</f>
        <v>0</v>
      </c>
      <c r="AF1396" s="310" t="str" cm="1">
        <f t="array" ref="AF13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6" s="310" t="str" cm="1">
        <f t="array" ref="AG13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6" s="213"/>
      <c r="AJ1396" s="801">
        <f>_xlfn.MINIFS(Tabla135[Probabilidad residual],Tabla135[Id Riesgo],Tabla135[[#This Row],[Id Riesgo]])</f>
        <v>0</v>
      </c>
      <c r="AK1396" s="801">
        <f>_xlfn.MINIFS(Tabla135[Impacto residual],Tabla135[Id Riesgo],Tabla135[[#This Row],[Id Riesgo]])</f>
        <v>0</v>
      </c>
      <c r="AL1396" s="801"/>
      <c r="AM1396" s="801"/>
      <c r="AN1396" s="213"/>
      <c r="AO1396" s="213"/>
      <c r="AP1396" s="213"/>
      <c r="AQ1396" s="213"/>
      <c r="AR1396" s="213"/>
      <c r="AS1396" s="213"/>
      <c r="AT1396" s="213"/>
      <c r="AU1396" s="213"/>
      <c r="AV1396" s="213"/>
      <c r="AW1396" s="213"/>
      <c r="AX1396" s="213"/>
      <c r="AY1396" s="213"/>
    </row>
    <row r="1397" spans="1:51" ht="14.6" x14ac:dyDescent="0.4">
      <c r="A1397" s="783" t="str">
        <f>Tabla135[[#This Row],[Id Riesgo]]</f>
        <v>RC139</v>
      </c>
      <c r="B1397" s="784" t="str">
        <f>Tabla135[[#This Row],[Riesgo]]</f>
        <v/>
      </c>
      <c r="C1397" s="776" t="b">
        <f>Tabla135[[#This Row],[Identificado en paso 1 y 2?]]</f>
        <v>0</v>
      </c>
      <c r="D1397" s="801" t="str">
        <f>_xlfn.XLOOKUP(Tabla135[[#This Row],[Id Riesgo]],Tabla13[Id Riesgo],Tabla13[Probabilidad],"",1)</f>
        <v/>
      </c>
      <c r="E1397" s="801" t="str">
        <f>IF(C1397=TRUE,_xlfn.XLOOKUP(Tabla135[[#This Row],[Id Riesgo]],Tabla13[Id Riesgo],Tabla13[Porcentaje Impacto],"",1),"")</f>
        <v/>
      </c>
      <c r="F1397" s="290" t="str">
        <f t="shared" si="138"/>
        <v>RC139</v>
      </c>
      <c r="G1397" s="414" t="b">
        <f>_xlfn.XLOOKUP(F1397,Tabla13[Id Riesgo],Tabla13[Registro diligenciado],FALSE,1)</f>
        <v>0</v>
      </c>
      <c r="H1397" s="290" t="str">
        <f>IF(G1397,_xlfn.XLOOKUP(F1397,Tabla6[Id Riesgo],Tabla6[DESCRIPCIÓN DEL RIESGO],FALSE,1),"")</f>
        <v/>
      </c>
      <c r="I1397" s="327" t="str">
        <f>_xlfn.XLOOKUP(Tabla135[[#This Row],[Id Riesgo]],Tabla13[Id Riesgo],Tabla13[Probabilidad])</f>
        <v/>
      </c>
      <c r="J1397" s="327" t="str">
        <f>_xlfn.XLOOKUP(Tabla135[[#This Row],[Id Riesgo]],Tabla13[Id Riesgo],Tabla13[Porcentaje Impacto],"",1)</f>
        <v/>
      </c>
      <c r="K1397" s="311">
        <v>6</v>
      </c>
      <c r="L1397" s="314"/>
      <c r="M1397" s="314"/>
      <c r="N1397" s="314"/>
      <c r="O1397" s="295"/>
      <c r="P1397" s="314"/>
      <c r="Q1397" s="328" t="str">
        <f>_xlfn.TEXTJOIN(" ",TRUE,Tabla135[[#This Row],[Actividad - Acción ¿Qué?
Inicia con verbo]],Tabla135[[#This Row],[Complemento
(Observaciones o desviaciones)]])</f>
        <v/>
      </c>
      <c r="R1397" s="295"/>
      <c r="S1397" s="327" t="str">
        <f>_xlfn.XLOOKUP(Tabla135[[#This Row],[Tipo de control]],Tabla7[Tipo de control],Tabla7[Peso],"",1)</f>
        <v/>
      </c>
      <c r="T1397" s="290" t="str">
        <f>_xlfn.XLOOKUP(Tabla135[[#This Row],[Tipo de control]],Tabla7[Tipo de control],Tabla7[Afectación matriz],"",1)</f>
        <v/>
      </c>
      <c r="U1397" s="295"/>
      <c r="V1397" s="327" t="str">
        <f>_xlfn.XLOOKUP(Tabla135[[#This Row],[Implementación]],Tabla11[Implementación],Tabla11[Peso],"",1)</f>
        <v/>
      </c>
      <c r="W1397" s="295"/>
      <c r="X1397" s="295"/>
      <c r="Y1397" s="295"/>
      <c r="Z1397" s="295"/>
      <c r="AA1397" s="310" t="str">
        <f>IFERROR(Tabla135[[#This Row],[Peso del control]]+Tabla135[[#This Row],[Peso de la implementación]],"")</f>
        <v/>
      </c>
      <c r="AB1397" s="310" t="str" cm="1">
        <f t="array" ref="AB1397">IFERROR(IF(Tabla135[[#This Row],[Registro diligenciado]]=TRUE,_xlfn.IFS(AND(Tabla135[[#This Row],[No. de Control]]=1,Tabla135[[#This Row],[Desplazamiento en la Matriz]]="Probabilidad"),D1397-(D1397*Tabla135[[#This Row],[Valor del control]]),AND(Tabla135[[#This Row],[No. de Control]]&gt;1,Tabla135[[#This Row],[Desplazamiento en la Matriz]]="Probabilidad"),AB1396-(AB1396*Tabla135[[#This Row],[Valor del control]]),AND(Tabla135[[#This Row],[No. de Control]]=1,Tabla135[[#This Row],[Desplazamiento en la Matriz]]="Impacto"),D1397,AND(Tabla135[[#This Row],[No. de Control]]&gt;1,Tabla135[[#This Row],[Desplazamiento en la Matriz]]="Impacto"),AB1396),""),"")</f>
        <v/>
      </c>
      <c r="AC1397" s="310" t="str" cm="1">
        <f t="array" ref="AC1397">IFERROR(IF(Tabla135[[#This Row],[Registro diligenciado]]=TRUE,_xlfn.IFS(AND(Tabla135[[#This Row],[No. de Control]]=1,Tabla135[[#This Row],[Desplazamiento en la Matriz]]="Impacto"),E1397-(E1397*Tabla135[[#This Row],[Valor del control]]),AND(Tabla135[[#This Row],[No. de Control]]&gt;1,Tabla135[[#This Row],[Desplazamiento en la Matriz]]="Impacto"),AC1396-(AC1396*Tabla135[[#This Row],[Valor del control]]),AND(Tabla135[[#This Row],[No. de Control]]=1,Tabla135[[#This Row],[Desplazamiento en la Matriz]]="Probabilidad"),E1397,AND(Tabla135[[#This Row],[No. de Control]]&gt;1,Tabla135[[#This Row],[Desplazamiento en la Matriz]]="Probabilidad"),AC1396),""),"")</f>
        <v/>
      </c>
      <c r="AD1397" s="310">
        <f>IFERROR(_xlfn.MINIFS(Tabla135[Probabilidad residual],Tabla135[Id Riesgo],Tabla135[[#This Row],[Id Riesgo]]),"")</f>
        <v>0</v>
      </c>
      <c r="AE1397" s="310">
        <f>IFERROR(_xlfn.MINIFS(Tabla135[Impacto residual],Tabla135[Id Riesgo],Tabla135[[#This Row],[Id Riesgo]]),"")</f>
        <v>0</v>
      </c>
      <c r="AF1397" s="310" t="str" cm="1">
        <f t="array" ref="AF13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7" s="310" t="str" cm="1">
        <f t="array" ref="AG13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7" s="213"/>
      <c r="AJ1397" s="801">
        <f>_xlfn.MINIFS(Tabla135[Probabilidad residual],Tabla135[Id Riesgo],Tabla135[[#This Row],[Id Riesgo]])</f>
        <v>0</v>
      </c>
      <c r="AK1397" s="801">
        <f>_xlfn.MINIFS(Tabla135[Impacto residual],Tabla135[Id Riesgo],Tabla135[[#This Row],[Id Riesgo]])</f>
        <v>0</v>
      </c>
      <c r="AL1397" s="801"/>
      <c r="AM1397" s="801"/>
      <c r="AN1397" s="213"/>
      <c r="AO1397" s="213"/>
      <c r="AP1397" s="213"/>
      <c r="AQ1397" s="213"/>
      <c r="AR1397" s="213"/>
      <c r="AS1397" s="213"/>
      <c r="AT1397" s="213"/>
      <c r="AU1397" s="213"/>
      <c r="AV1397" s="213"/>
      <c r="AW1397" s="213"/>
      <c r="AX1397" s="213"/>
      <c r="AY1397" s="213"/>
    </row>
    <row r="1398" spans="1:51" ht="14.6" x14ac:dyDescent="0.4">
      <c r="A1398" s="783" t="str">
        <f>Tabla135[[#This Row],[Id Riesgo]]</f>
        <v>RC139</v>
      </c>
      <c r="B1398" s="784" t="str">
        <f>Tabla135[[#This Row],[Riesgo]]</f>
        <v/>
      </c>
      <c r="C1398" s="776" t="b">
        <f>Tabla135[[#This Row],[Identificado en paso 1 y 2?]]</f>
        <v>0</v>
      </c>
      <c r="D1398" s="801" t="str">
        <f>_xlfn.XLOOKUP(Tabla135[[#This Row],[Id Riesgo]],Tabla13[Id Riesgo],Tabla13[Probabilidad],"",1)</f>
        <v/>
      </c>
      <c r="E1398" s="801" t="str">
        <f>IF(C1398=TRUE,_xlfn.XLOOKUP(Tabla135[[#This Row],[Id Riesgo]],Tabla13[Id Riesgo],Tabla13[Porcentaje Impacto],"",1),"")</f>
        <v/>
      </c>
      <c r="F1398" s="290" t="str">
        <f t="shared" si="138"/>
        <v>RC139</v>
      </c>
      <c r="G1398" s="414" t="b">
        <f>_xlfn.XLOOKUP(F1398,Tabla13[Id Riesgo],Tabla13[Registro diligenciado],FALSE,1)</f>
        <v>0</v>
      </c>
      <c r="H1398" s="290" t="str">
        <f>IF(G1398,_xlfn.XLOOKUP(F1398,Tabla6[Id Riesgo],Tabla6[DESCRIPCIÓN DEL RIESGO],FALSE,1),"")</f>
        <v/>
      </c>
      <c r="I1398" s="327" t="str">
        <f>_xlfn.XLOOKUP(Tabla135[[#This Row],[Id Riesgo]],Tabla13[Id Riesgo],Tabla13[Probabilidad])</f>
        <v/>
      </c>
      <c r="J1398" s="327" t="str">
        <f>_xlfn.XLOOKUP(Tabla135[[#This Row],[Id Riesgo]],Tabla13[Id Riesgo],Tabla13[Porcentaje Impacto],"",1)</f>
        <v/>
      </c>
      <c r="K1398" s="311">
        <v>7</v>
      </c>
      <c r="L1398" s="314"/>
      <c r="M1398" s="314"/>
      <c r="N1398" s="314"/>
      <c r="O1398" s="295"/>
      <c r="P1398" s="314"/>
      <c r="Q1398" s="328" t="str">
        <f>_xlfn.TEXTJOIN(" ",TRUE,Tabla135[[#This Row],[Actividad - Acción ¿Qué?
Inicia con verbo]],Tabla135[[#This Row],[Complemento
(Observaciones o desviaciones)]])</f>
        <v/>
      </c>
      <c r="R1398" s="295"/>
      <c r="S1398" s="327" t="str">
        <f>_xlfn.XLOOKUP(Tabla135[[#This Row],[Tipo de control]],Tabla7[Tipo de control],Tabla7[Peso],"",1)</f>
        <v/>
      </c>
      <c r="T1398" s="290" t="str">
        <f>_xlfn.XLOOKUP(Tabla135[[#This Row],[Tipo de control]],Tabla7[Tipo de control],Tabla7[Afectación matriz],"",1)</f>
        <v/>
      </c>
      <c r="U1398" s="295"/>
      <c r="V1398" s="327" t="str">
        <f>_xlfn.XLOOKUP(Tabla135[[#This Row],[Implementación]],Tabla11[Implementación],Tabla11[Peso],"",1)</f>
        <v/>
      </c>
      <c r="W1398" s="295"/>
      <c r="X1398" s="295"/>
      <c r="Y1398" s="295"/>
      <c r="Z1398" s="295"/>
      <c r="AA1398" s="310" t="str">
        <f>IFERROR(Tabla135[[#This Row],[Peso del control]]+Tabla135[[#This Row],[Peso de la implementación]],"")</f>
        <v/>
      </c>
      <c r="AB1398" s="310" t="str" cm="1">
        <f t="array" ref="AB1398">IFERROR(IF(Tabla135[[#This Row],[Registro diligenciado]]=TRUE,_xlfn.IFS(AND(Tabla135[[#This Row],[No. de Control]]=1,Tabla135[[#This Row],[Desplazamiento en la Matriz]]="Probabilidad"),D1398-(D1398*Tabla135[[#This Row],[Valor del control]]),AND(Tabla135[[#This Row],[No. de Control]]&gt;1,Tabla135[[#This Row],[Desplazamiento en la Matriz]]="Probabilidad"),AB1397-(AB1397*Tabla135[[#This Row],[Valor del control]]),AND(Tabla135[[#This Row],[No. de Control]]=1,Tabla135[[#This Row],[Desplazamiento en la Matriz]]="Impacto"),D1398,AND(Tabla135[[#This Row],[No. de Control]]&gt;1,Tabla135[[#This Row],[Desplazamiento en la Matriz]]="Impacto"),AB1397),""),"")</f>
        <v/>
      </c>
      <c r="AC1398" s="310" t="str" cm="1">
        <f t="array" ref="AC1398">IFERROR(IF(Tabla135[[#This Row],[Registro diligenciado]]=TRUE,_xlfn.IFS(AND(Tabla135[[#This Row],[No. de Control]]=1,Tabla135[[#This Row],[Desplazamiento en la Matriz]]="Impacto"),E1398-(E1398*Tabla135[[#This Row],[Valor del control]]),AND(Tabla135[[#This Row],[No. de Control]]&gt;1,Tabla135[[#This Row],[Desplazamiento en la Matriz]]="Impacto"),AC1397-(AC1397*Tabla135[[#This Row],[Valor del control]]),AND(Tabla135[[#This Row],[No. de Control]]=1,Tabla135[[#This Row],[Desplazamiento en la Matriz]]="Probabilidad"),E1398,AND(Tabla135[[#This Row],[No. de Control]]&gt;1,Tabla135[[#This Row],[Desplazamiento en la Matriz]]="Probabilidad"),AC1397),""),"")</f>
        <v/>
      </c>
      <c r="AD1398" s="310">
        <f>IFERROR(_xlfn.MINIFS(Tabla135[Probabilidad residual],Tabla135[Id Riesgo],Tabla135[[#This Row],[Id Riesgo]]),"")</f>
        <v>0</v>
      </c>
      <c r="AE1398" s="310">
        <f>IFERROR(_xlfn.MINIFS(Tabla135[Impacto residual],Tabla135[Id Riesgo],Tabla135[[#This Row],[Id Riesgo]]),"")</f>
        <v>0</v>
      </c>
      <c r="AF1398" s="310" t="str" cm="1">
        <f t="array" ref="AF13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8" s="310" t="str" cm="1">
        <f t="array" ref="AG13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8" s="213"/>
      <c r="AJ1398" s="801">
        <f>_xlfn.MINIFS(Tabla135[Probabilidad residual],Tabla135[Id Riesgo],Tabla135[[#This Row],[Id Riesgo]])</f>
        <v>0</v>
      </c>
      <c r="AK1398" s="801">
        <f>_xlfn.MINIFS(Tabla135[Impacto residual],Tabla135[Id Riesgo],Tabla135[[#This Row],[Id Riesgo]])</f>
        <v>0</v>
      </c>
      <c r="AL1398" s="801"/>
      <c r="AM1398" s="801"/>
      <c r="AN1398" s="213"/>
      <c r="AO1398" s="213"/>
      <c r="AP1398" s="213"/>
      <c r="AQ1398" s="213"/>
      <c r="AR1398" s="213"/>
      <c r="AS1398" s="213"/>
      <c r="AT1398" s="213"/>
      <c r="AU1398" s="213"/>
      <c r="AV1398" s="213"/>
      <c r="AW1398" s="213"/>
      <c r="AX1398" s="213"/>
      <c r="AY1398" s="213"/>
    </row>
    <row r="1399" spans="1:51" ht="14.6" x14ac:dyDescent="0.4">
      <c r="A1399" s="783" t="str">
        <f>Tabla135[[#This Row],[Id Riesgo]]</f>
        <v>RC139</v>
      </c>
      <c r="B1399" s="784" t="str">
        <f>Tabla135[[#This Row],[Riesgo]]</f>
        <v/>
      </c>
      <c r="C1399" s="776" t="b">
        <f>Tabla135[[#This Row],[Identificado en paso 1 y 2?]]</f>
        <v>0</v>
      </c>
      <c r="D1399" s="801" t="str">
        <f>_xlfn.XLOOKUP(Tabla135[[#This Row],[Id Riesgo]],Tabla13[Id Riesgo],Tabla13[Probabilidad],"",1)</f>
        <v/>
      </c>
      <c r="E1399" s="801" t="str">
        <f>IF(C1399=TRUE,_xlfn.XLOOKUP(Tabla135[[#This Row],[Id Riesgo]],Tabla13[Id Riesgo],Tabla13[Porcentaje Impacto],"",1),"")</f>
        <v/>
      </c>
      <c r="F1399" s="290" t="str">
        <f t="shared" si="138"/>
        <v>RC139</v>
      </c>
      <c r="G1399" s="414" t="b">
        <f>_xlfn.XLOOKUP(F1399,Tabla13[Id Riesgo],Tabla13[Registro diligenciado],FALSE,1)</f>
        <v>0</v>
      </c>
      <c r="H1399" s="290" t="str">
        <f>IF(G1399,_xlfn.XLOOKUP(F1399,Tabla6[Id Riesgo],Tabla6[DESCRIPCIÓN DEL RIESGO],FALSE,1),"")</f>
        <v/>
      </c>
      <c r="I1399" s="327" t="str">
        <f>_xlfn.XLOOKUP(Tabla135[[#This Row],[Id Riesgo]],Tabla13[Id Riesgo],Tabla13[Probabilidad])</f>
        <v/>
      </c>
      <c r="J1399" s="327" t="str">
        <f>_xlfn.XLOOKUP(Tabla135[[#This Row],[Id Riesgo]],Tabla13[Id Riesgo],Tabla13[Porcentaje Impacto],"",1)</f>
        <v/>
      </c>
      <c r="K1399" s="311">
        <v>8</v>
      </c>
      <c r="L1399" s="314"/>
      <c r="M1399" s="314"/>
      <c r="N1399" s="314"/>
      <c r="O1399" s="295"/>
      <c r="P1399" s="314"/>
      <c r="Q1399" s="328" t="str">
        <f>_xlfn.TEXTJOIN(" ",TRUE,Tabla135[[#This Row],[Actividad - Acción ¿Qué?
Inicia con verbo]],Tabla135[[#This Row],[Complemento
(Observaciones o desviaciones)]])</f>
        <v/>
      </c>
      <c r="R1399" s="295"/>
      <c r="S1399" s="327" t="str">
        <f>_xlfn.XLOOKUP(Tabla135[[#This Row],[Tipo de control]],Tabla7[Tipo de control],Tabla7[Peso],"",1)</f>
        <v/>
      </c>
      <c r="T1399" s="290" t="str">
        <f>_xlfn.XLOOKUP(Tabla135[[#This Row],[Tipo de control]],Tabla7[Tipo de control],Tabla7[Afectación matriz],"",1)</f>
        <v/>
      </c>
      <c r="U1399" s="295"/>
      <c r="V1399" s="327" t="str">
        <f>_xlfn.XLOOKUP(Tabla135[[#This Row],[Implementación]],Tabla11[Implementación],Tabla11[Peso],"",1)</f>
        <v/>
      </c>
      <c r="W1399" s="295"/>
      <c r="X1399" s="295"/>
      <c r="Y1399" s="295"/>
      <c r="Z1399" s="295"/>
      <c r="AA1399" s="310" t="str">
        <f>IFERROR(Tabla135[[#This Row],[Peso del control]]+Tabla135[[#This Row],[Peso de la implementación]],"")</f>
        <v/>
      </c>
      <c r="AB1399" s="310" t="str" cm="1">
        <f t="array" ref="AB1399">IFERROR(IF(Tabla135[[#This Row],[Registro diligenciado]]=TRUE,_xlfn.IFS(AND(Tabla135[[#This Row],[No. de Control]]=1,Tabla135[[#This Row],[Desplazamiento en la Matriz]]="Probabilidad"),D1399-(D1399*Tabla135[[#This Row],[Valor del control]]),AND(Tabla135[[#This Row],[No. de Control]]&gt;1,Tabla135[[#This Row],[Desplazamiento en la Matriz]]="Probabilidad"),AB1398-(AB1398*Tabla135[[#This Row],[Valor del control]]),AND(Tabla135[[#This Row],[No. de Control]]=1,Tabla135[[#This Row],[Desplazamiento en la Matriz]]="Impacto"),D1399,AND(Tabla135[[#This Row],[No. de Control]]&gt;1,Tabla135[[#This Row],[Desplazamiento en la Matriz]]="Impacto"),AB1398),""),"")</f>
        <v/>
      </c>
      <c r="AC1399" s="310" t="str" cm="1">
        <f t="array" ref="AC1399">IFERROR(IF(Tabla135[[#This Row],[Registro diligenciado]]=TRUE,_xlfn.IFS(AND(Tabla135[[#This Row],[No. de Control]]=1,Tabla135[[#This Row],[Desplazamiento en la Matriz]]="Impacto"),E1399-(E1399*Tabla135[[#This Row],[Valor del control]]),AND(Tabla135[[#This Row],[No. de Control]]&gt;1,Tabla135[[#This Row],[Desplazamiento en la Matriz]]="Impacto"),AC1398-(AC1398*Tabla135[[#This Row],[Valor del control]]),AND(Tabla135[[#This Row],[No. de Control]]=1,Tabla135[[#This Row],[Desplazamiento en la Matriz]]="Probabilidad"),E1399,AND(Tabla135[[#This Row],[No. de Control]]&gt;1,Tabla135[[#This Row],[Desplazamiento en la Matriz]]="Probabilidad"),AC1398),""),"")</f>
        <v/>
      </c>
      <c r="AD1399" s="310">
        <f>IFERROR(_xlfn.MINIFS(Tabla135[Probabilidad residual],Tabla135[Id Riesgo],Tabla135[[#This Row],[Id Riesgo]]),"")</f>
        <v>0</v>
      </c>
      <c r="AE1399" s="310">
        <f>IFERROR(_xlfn.MINIFS(Tabla135[Impacto residual],Tabla135[Id Riesgo],Tabla135[[#This Row],[Id Riesgo]]),"")</f>
        <v>0</v>
      </c>
      <c r="AF1399" s="310" t="str" cm="1">
        <f t="array" ref="AF13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399" s="310" t="str" cm="1">
        <f t="array" ref="AG13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3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399" s="213"/>
      <c r="AJ1399" s="801">
        <f>_xlfn.MINIFS(Tabla135[Probabilidad residual],Tabla135[Id Riesgo],Tabla135[[#This Row],[Id Riesgo]])</f>
        <v>0</v>
      </c>
      <c r="AK1399" s="801">
        <f>_xlfn.MINIFS(Tabla135[Impacto residual],Tabla135[Id Riesgo],Tabla135[[#This Row],[Id Riesgo]])</f>
        <v>0</v>
      </c>
      <c r="AL1399" s="801"/>
      <c r="AM1399" s="801"/>
      <c r="AN1399" s="213"/>
      <c r="AO1399" s="213"/>
      <c r="AP1399" s="213"/>
      <c r="AQ1399" s="213"/>
      <c r="AR1399" s="213"/>
      <c r="AS1399" s="213"/>
      <c r="AT1399" s="213"/>
      <c r="AU1399" s="213"/>
      <c r="AV1399" s="213"/>
      <c r="AW1399" s="213"/>
      <c r="AX1399" s="213"/>
      <c r="AY1399" s="213"/>
    </row>
    <row r="1400" spans="1:51" ht="14.6" x14ac:dyDescent="0.4">
      <c r="A1400" s="783" t="str">
        <f>Tabla135[[#This Row],[Id Riesgo]]</f>
        <v>RC139</v>
      </c>
      <c r="B1400" s="784" t="str">
        <f>Tabla135[[#This Row],[Riesgo]]</f>
        <v/>
      </c>
      <c r="C1400" s="776" t="b">
        <f>Tabla135[[#This Row],[Identificado en paso 1 y 2?]]</f>
        <v>0</v>
      </c>
      <c r="D1400" s="801" t="str">
        <f>_xlfn.XLOOKUP(Tabla135[[#This Row],[Id Riesgo]],Tabla13[Id Riesgo],Tabla13[Probabilidad],"",1)</f>
        <v/>
      </c>
      <c r="E1400" s="801" t="str">
        <f>IF(C1400=TRUE,_xlfn.XLOOKUP(Tabla135[[#This Row],[Id Riesgo]],Tabla13[Id Riesgo],Tabla13[Porcentaje Impacto],"",1),"")</f>
        <v/>
      </c>
      <c r="F1400" s="290" t="str">
        <f t="shared" si="138"/>
        <v>RC139</v>
      </c>
      <c r="G1400" s="414" t="b">
        <f>_xlfn.XLOOKUP(F1400,Tabla13[Id Riesgo],Tabla13[Registro diligenciado],FALSE,1)</f>
        <v>0</v>
      </c>
      <c r="H1400" s="290" t="str">
        <f>IF(G1400,_xlfn.XLOOKUP(F1400,Tabla6[Id Riesgo],Tabla6[DESCRIPCIÓN DEL RIESGO],FALSE,1),"")</f>
        <v/>
      </c>
      <c r="I1400" s="327" t="str">
        <f>_xlfn.XLOOKUP(Tabla135[[#This Row],[Id Riesgo]],Tabla13[Id Riesgo],Tabla13[Probabilidad])</f>
        <v/>
      </c>
      <c r="J1400" s="327" t="str">
        <f>_xlfn.XLOOKUP(Tabla135[[#This Row],[Id Riesgo]],Tabla13[Id Riesgo],Tabla13[Porcentaje Impacto],"",1)</f>
        <v/>
      </c>
      <c r="K1400" s="311">
        <v>9</v>
      </c>
      <c r="L1400" s="314"/>
      <c r="M1400" s="314"/>
      <c r="N1400" s="314"/>
      <c r="O1400" s="295"/>
      <c r="P1400" s="314"/>
      <c r="Q1400" s="328" t="str">
        <f>_xlfn.TEXTJOIN(" ",TRUE,Tabla135[[#This Row],[Actividad - Acción ¿Qué?
Inicia con verbo]],Tabla135[[#This Row],[Complemento
(Observaciones o desviaciones)]])</f>
        <v/>
      </c>
      <c r="R1400" s="295"/>
      <c r="S1400" s="327" t="str">
        <f>_xlfn.XLOOKUP(Tabla135[[#This Row],[Tipo de control]],Tabla7[Tipo de control],Tabla7[Peso],"",1)</f>
        <v/>
      </c>
      <c r="T1400" s="290" t="str">
        <f>_xlfn.XLOOKUP(Tabla135[[#This Row],[Tipo de control]],Tabla7[Tipo de control],Tabla7[Afectación matriz],"",1)</f>
        <v/>
      </c>
      <c r="U1400" s="295"/>
      <c r="V1400" s="327" t="str">
        <f>_xlfn.XLOOKUP(Tabla135[[#This Row],[Implementación]],Tabla11[Implementación],Tabla11[Peso],"",1)</f>
        <v/>
      </c>
      <c r="W1400" s="295"/>
      <c r="X1400" s="295"/>
      <c r="Y1400" s="295"/>
      <c r="Z1400" s="295"/>
      <c r="AA1400" s="310" t="str">
        <f>IFERROR(Tabla135[[#This Row],[Peso del control]]+Tabla135[[#This Row],[Peso de la implementación]],"")</f>
        <v/>
      </c>
      <c r="AB1400" s="310" t="str" cm="1">
        <f t="array" ref="AB1400">IFERROR(IF(Tabla135[[#This Row],[Registro diligenciado]]=TRUE,_xlfn.IFS(AND(Tabla135[[#This Row],[No. de Control]]=1,Tabla135[[#This Row],[Desplazamiento en la Matriz]]="Probabilidad"),D1400-(D1400*Tabla135[[#This Row],[Valor del control]]),AND(Tabla135[[#This Row],[No. de Control]]&gt;1,Tabla135[[#This Row],[Desplazamiento en la Matriz]]="Probabilidad"),AB1399-(AB1399*Tabla135[[#This Row],[Valor del control]]),AND(Tabla135[[#This Row],[No. de Control]]=1,Tabla135[[#This Row],[Desplazamiento en la Matriz]]="Impacto"),D1400,AND(Tabla135[[#This Row],[No. de Control]]&gt;1,Tabla135[[#This Row],[Desplazamiento en la Matriz]]="Impacto"),AB1399),""),"")</f>
        <v/>
      </c>
      <c r="AC1400" s="310" t="str" cm="1">
        <f t="array" ref="AC1400">IFERROR(IF(Tabla135[[#This Row],[Registro diligenciado]]=TRUE,_xlfn.IFS(AND(Tabla135[[#This Row],[No. de Control]]=1,Tabla135[[#This Row],[Desplazamiento en la Matriz]]="Impacto"),E1400-(E1400*Tabla135[[#This Row],[Valor del control]]),AND(Tabla135[[#This Row],[No. de Control]]&gt;1,Tabla135[[#This Row],[Desplazamiento en la Matriz]]="Impacto"),AC1399-(AC1399*Tabla135[[#This Row],[Valor del control]]),AND(Tabla135[[#This Row],[No. de Control]]=1,Tabla135[[#This Row],[Desplazamiento en la Matriz]]="Probabilidad"),E1400,AND(Tabla135[[#This Row],[No. de Control]]&gt;1,Tabla135[[#This Row],[Desplazamiento en la Matriz]]="Probabilidad"),AC1399),""),"")</f>
        <v/>
      </c>
      <c r="AD1400" s="310">
        <f>IFERROR(_xlfn.MINIFS(Tabla135[Probabilidad residual],Tabla135[Id Riesgo],Tabla135[[#This Row],[Id Riesgo]]),"")</f>
        <v>0</v>
      </c>
      <c r="AE1400" s="310">
        <f>IFERROR(_xlfn.MINIFS(Tabla135[Impacto residual],Tabla135[Id Riesgo],Tabla135[[#This Row],[Id Riesgo]]),"")</f>
        <v>0</v>
      </c>
      <c r="AF1400" s="310" t="str" cm="1">
        <f t="array" ref="AF14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0" s="310" t="str" cm="1">
        <f t="array" ref="AG14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0" s="213"/>
      <c r="AJ1400" s="801">
        <f>_xlfn.MINIFS(Tabla135[Probabilidad residual],Tabla135[Id Riesgo],Tabla135[[#This Row],[Id Riesgo]])</f>
        <v>0</v>
      </c>
      <c r="AK1400" s="801">
        <f>_xlfn.MINIFS(Tabla135[Impacto residual],Tabla135[Id Riesgo],Tabla135[[#This Row],[Id Riesgo]])</f>
        <v>0</v>
      </c>
      <c r="AL1400" s="801"/>
      <c r="AM1400" s="801"/>
      <c r="AN1400" s="213"/>
      <c r="AO1400" s="213"/>
      <c r="AP1400" s="213"/>
      <c r="AQ1400" s="213"/>
      <c r="AR1400" s="213"/>
      <c r="AS1400" s="213"/>
      <c r="AT1400" s="213"/>
      <c r="AU1400" s="213"/>
      <c r="AV1400" s="213"/>
      <c r="AW1400" s="213"/>
      <c r="AX1400" s="213"/>
      <c r="AY1400" s="213"/>
    </row>
    <row r="1401" spans="1:51" ht="14.6" x14ac:dyDescent="0.4">
      <c r="A1401" s="783" t="str">
        <f>Tabla135[[#This Row],[Id Riesgo]]</f>
        <v>RC139</v>
      </c>
      <c r="B1401" s="784" t="str">
        <f>Tabla135[[#This Row],[Riesgo]]</f>
        <v/>
      </c>
      <c r="C1401" s="776" t="b">
        <f>Tabla135[[#This Row],[Identificado en paso 1 y 2?]]</f>
        <v>0</v>
      </c>
      <c r="D1401" s="801" t="str">
        <f>_xlfn.XLOOKUP(Tabla135[[#This Row],[Id Riesgo]],Tabla13[Id Riesgo],Tabla13[Probabilidad],"",1)</f>
        <v/>
      </c>
      <c r="E1401" s="801" t="str">
        <f>IF(C1401=TRUE,_xlfn.XLOOKUP(Tabla135[[#This Row],[Id Riesgo]],Tabla13[Id Riesgo],Tabla13[Porcentaje Impacto],"",1),"")</f>
        <v/>
      </c>
      <c r="F1401" s="290" t="str">
        <f t="shared" si="138"/>
        <v>RC139</v>
      </c>
      <c r="G1401" s="414" t="b">
        <f>_xlfn.XLOOKUP(F1401,Tabla13[Id Riesgo],Tabla13[Registro diligenciado],FALSE,1)</f>
        <v>0</v>
      </c>
      <c r="H1401" s="290" t="str">
        <f>IF(G1401,_xlfn.XLOOKUP(F1401,Tabla6[Id Riesgo],Tabla6[DESCRIPCIÓN DEL RIESGO],FALSE,1),"")</f>
        <v/>
      </c>
      <c r="I1401" s="327" t="str">
        <f>_xlfn.XLOOKUP(Tabla135[[#This Row],[Id Riesgo]],Tabla13[Id Riesgo],Tabla13[Probabilidad])</f>
        <v/>
      </c>
      <c r="J1401" s="327" t="str">
        <f>_xlfn.XLOOKUP(Tabla135[[#This Row],[Id Riesgo]],Tabla13[Id Riesgo],Tabla13[Porcentaje Impacto],"",1)</f>
        <v/>
      </c>
      <c r="K1401" s="311">
        <v>10</v>
      </c>
      <c r="L1401" s="314"/>
      <c r="M1401" s="314"/>
      <c r="N1401" s="314"/>
      <c r="O1401" s="295"/>
      <c r="P1401" s="314"/>
      <c r="Q1401" s="328" t="str">
        <f>_xlfn.TEXTJOIN(" ",TRUE,Tabla135[[#This Row],[Actividad - Acción ¿Qué?
Inicia con verbo]],Tabla135[[#This Row],[Complemento
(Observaciones o desviaciones)]])</f>
        <v/>
      </c>
      <c r="R1401" s="295"/>
      <c r="S1401" s="327" t="str">
        <f>_xlfn.XLOOKUP(Tabla135[[#This Row],[Tipo de control]],Tabla7[Tipo de control],Tabla7[Peso],"",1)</f>
        <v/>
      </c>
      <c r="T1401" s="290" t="str">
        <f>_xlfn.XLOOKUP(Tabla135[[#This Row],[Tipo de control]],Tabla7[Tipo de control],Tabla7[Afectación matriz],"",1)</f>
        <v/>
      </c>
      <c r="U1401" s="295"/>
      <c r="V1401" s="327" t="str">
        <f>_xlfn.XLOOKUP(Tabla135[[#This Row],[Implementación]],Tabla11[Implementación],Tabla11[Peso],"",1)</f>
        <v/>
      </c>
      <c r="W1401" s="295"/>
      <c r="X1401" s="295"/>
      <c r="Y1401" s="295"/>
      <c r="Z1401" s="295"/>
      <c r="AA1401" s="310" t="str">
        <f>IFERROR(Tabla135[[#This Row],[Peso del control]]+Tabla135[[#This Row],[Peso de la implementación]],"")</f>
        <v/>
      </c>
      <c r="AB1401" s="310" t="str" cm="1">
        <f t="array" ref="AB1401">IFERROR(IF(Tabla135[[#This Row],[Registro diligenciado]]=TRUE,_xlfn.IFS(AND(Tabla135[[#This Row],[No. de Control]]=1,Tabla135[[#This Row],[Desplazamiento en la Matriz]]="Probabilidad"),D1401-(D1401*Tabla135[[#This Row],[Valor del control]]),AND(Tabla135[[#This Row],[No. de Control]]&gt;1,Tabla135[[#This Row],[Desplazamiento en la Matriz]]="Probabilidad"),AB1400-(AB1400*Tabla135[[#This Row],[Valor del control]]),AND(Tabla135[[#This Row],[No. de Control]]=1,Tabla135[[#This Row],[Desplazamiento en la Matriz]]="Impacto"),D1401,AND(Tabla135[[#This Row],[No. de Control]]&gt;1,Tabla135[[#This Row],[Desplazamiento en la Matriz]]="Impacto"),AB1400),""),"")</f>
        <v/>
      </c>
      <c r="AC1401" s="310" t="str" cm="1">
        <f t="array" ref="AC1401">IFERROR(IF(Tabla135[[#This Row],[Registro diligenciado]]=TRUE,_xlfn.IFS(AND(Tabla135[[#This Row],[No. de Control]]=1,Tabla135[[#This Row],[Desplazamiento en la Matriz]]="Impacto"),E1401-(E1401*Tabla135[[#This Row],[Valor del control]]),AND(Tabla135[[#This Row],[No. de Control]]&gt;1,Tabla135[[#This Row],[Desplazamiento en la Matriz]]="Impacto"),AC1400-(AC1400*Tabla135[[#This Row],[Valor del control]]),AND(Tabla135[[#This Row],[No. de Control]]=1,Tabla135[[#This Row],[Desplazamiento en la Matriz]]="Probabilidad"),E1401,AND(Tabla135[[#This Row],[No. de Control]]&gt;1,Tabla135[[#This Row],[Desplazamiento en la Matriz]]="Probabilidad"),AC1400),""),"")</f>
        <v/>
      </c>
      <c r="AD1401" s="310">
        <f>IFERROR(_xlfn.MINIFS(Tabla135[Probabilidad residual],Tabla135[Id Riesgo],Tabla135[[#This Row],[Id Riesgo]]),"")</f>
        <v>0</v>
      </c>
      <c r="AE1401" s="310">
        <f>IFERROR(_xlfn.MINIFS(Tabla135[Impacto residual],Tabla135[Id Riesgo],Tabla135[[#This Row],[Id Riesgo]]),"")</f>
        <v>0</v>
      </c>
      <c r="AF1401" s="310" t="str" cm="1">
        <f t="array" ref="AF14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1" s="310" t="str" cm="1">
        <f t="array" ref="AG14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1" s="213"/>
      <c r="AJ1401" s="801">
        <f>_xlfn.MINIFS(Tabla135[Probabilidad residual],Tabla135[Id Riesgo],Tabla135[[#This Row],[Id Riesgo]])</f>
        <v>0</v>
      </c>
      <c r="AK1401" s="801">
        <f>_xlfn.MINIFS(Tabla135[Impacto residual],Tabla135[Id Riesgo],Tabla135[[#This Row],[Id Riesgo]])</f>
        <v>0</v>
      </c>
      <c r="AL1401" s="801"/>
      <c r="AM1401" s="801"/>
      <c r="AN1401" s="213"/>
      <c r="AO1401" s="213"/>
      <c r="AP1401" s="213"/>
      <c r="AQ1401" s="213"/>
      <c r="AR1401" s="213"/>
      <c r="AS1401" s="213"/>
      <c r="AT1401" s="213"/>
      <c r="AU1401" s="213"/>
      <c r="AV1401" s="213"/>
      <c r="AW1401" s="213"/>
      <c r="AX1401" s="213"/>
      <c r="AY1401" s="213"/>
    </row>
    <row r="1402" spans="1:51" ht="14.6" x14ac:dyDescent="0.4">
      <c r="A1402" s="783" t="str">
        <f>Tabla135[[#This Row],[Id Riesgo]]</f>
        <v>RC140</v>
      </c>
      <c r="B1402" s="784" t="str">
        <f>Tabla135[[#This Row],[Riesgo]]</f>
        <v/>
      </c>
      <c r="C1402" s="776" t="b">
        <f>Tabla135[[#This Row],[Identificado en paso 1 y 2?]]</f>
        <v>0</v>
      </c>
      <c r="D1402" s="801" t="str">
        <f>_xlfn.XLOOKUP(Tabla135[[#This Row],[Id Riesgo]],Tabla13[Id Riesgo],Tabla13[Probabilidad],"",1)</f>
        <v/>
      </c>
      <c r="E1402" s="801" t="str">
        <f>IF(C1402=TRUE,_xlfn.XLOOKUP(Tabla135[[#This Row],[Id Riesgo]],Tabla13[Id Riesgo],Tabla13[Porcentaje Impacto],"",1),"")</f>
        <v/>
      </c>
      <c r="F1402" s="290" t="s">
        <v>731</v>
      </c>
      <c r="G1402" s="414" t="b">
        <f>_xlfn.XLOOKUP(F1402,Tabla13[Id Riesgo],Tabla13[Registro diligenciado],FALSE,1)</f>
        <v>0</v>
      </c>
      <c r="H1402" s="290" t="str">
        <f>IF(G1402,_xlfn.XLOOKUP(F1402,Tabla6[Id Riesgo],Tabla6[DESCRIPCIÓN DEL RIESGO],FALSE,1),"")</f>
        <v/>
      </c>
      <c r="I1402" s="327" t="str">
        <f>_xlfn.XLOOKUP(Tabla135[[#This Row],[Id Riesgo]],Tabla13[Id Riesgo],Tabla13[Probabilidad])</f>
        <v/>
      </c>
      <c r="J1402" s="327" t="str">
        <f>_xlfn.XLOOKUP(Tabla135[[#This Row],[Id Riesgo]],Tabla13[Id Riesgo],Tabla13[Porcentaje Impacto],"",1)</f>
        <v/>
      </c>
      <c r="K1402" s="311">
        <v>1</v>
      </c>
      <c r="L1402" s="314"/>
      <c r="M1402" s="314"/>
      <c r="N1402" s="314"/>
      <c r="O1402" s="295"/>
      <c r="P1402" s="314"/>
      <c r="Q1402" s="328" t="str">
        <f>_xlfn.TEXTJOIN(" ",TRUE,Tabla135[[#This Row],[Actividad - Acción ¿Qué?
Inicia con verbo]],Tabla135[[#This Row],[Complemento
(Observaciones o desviaciones)]])</f>
        <v/>
      </c>
      <c r="R1402" s="295"/>
      <c r="S1402" s="327" t="str">
        <f>_xlfn.XLOOKUP(Tabla135[[#This Row],[Tipo de control]],Tabla7[Tipo de control],Tabla7[Peso],"",1)</f>
        <v/>
      </c>
      <c r="T1402" s="290" t="str">
        <f>_xlfn.XLOOKUP(Tabla135[[#This Row],[Tipo de control]],Tabla7[Tipo de control],Tabla7[Afectación matriz],"",1)</f>
        <v/>
      </c>
      <c r="U1402" s="295"/>
      <c r="V1402" s="327" t="str">
        <f>_xlfn.XLOOKUP(Tabla135[[#This Row],[Implementación]],Tabla11[Implementación],Tabla11[Peso],"",1)</f>
        <v/>
      </c>
      <c r="W1402" s="295"/>
      <c r="X1402" s="295"/>
      <c r="Y1402" s="295"/>
      <c r="Z1402" s="295"/>
      <c r="AA1402" s="310" t="str">
        <f>IFERROR(Tabla135[[#This Row],[Peso del control]]+Tabla135[[#This Row],[Peso de la implementación]],"")</f>
        <v/>
      </c>
      <c r="AB1402" s="310" t="str" cm="1">
        <f t="array" ref="AB1402">IFERROR(IF(Tabla135[[#This Row],[Registro diligenciado]]=TRUE,_xlfn.IFS(AND(Tabla135[[#This Row],[No. de Control]]=1,Tabla135[[#This Row],[Desplazamiento en la Matriz]]="Probabilidad"),D1402-(D1402*Tabla135[[#This Row],[Valor del control]]),AND(Tabla135[[#This Row],[No. de Control]]&gt;1,Tabla135[[#This Row],[Desplazamiento en la Matriz]]="Probabilidad"),AB1401-(AB1401*Tabla135[[#This Row],[Valor del control]]),AND(Tabla135[[#This Row],[No. de Control]]=1,Tabla135[[#This Row],[Desplazamiento en la Matriz]]="Impacto"),D1402,AND(Tabla135[[#This Row],[No. de Control]]&gt;1,Tabla135[[#This Row],[Desplazamiento en la Matriz]]="Impacto"),AB1401),""),"")</f>
        <v/>
      </c>
      <c r="AC1402" s="310" t="str" cm="1">
        <f t="array" ref="AC1402">IFERROR(IF(Tabla135[[#This Row],[Registro diligenciado]]=TRUE,_xlfn.IFS(AND(Tabla135[[#This Row],[No. de Control]]=1,Tabla135[[#This Row],[Desplazamiento en la Matriz]]="Impacto"),E1402-(E1402*Tabla135[[#This Row],[Valor del control]]),AND(Tabla135[[#This Row],[No. de Control]]&gt;1,Tabla135[[#This Row],[Desplazamiento en la Matriz]]="Impacto"),AC1401-(AC1401*Tabla135[[#This Row],[Valor del control]]),AND(Tabla135[[#This Row],[No. de Control]]=1,Tabla135[[#This Row],[Desplazamiento en la Matriz]]="Probabilidad"),E1402,AND(Tabla135[[#This Row],[No. de Control]]&gt;1,Tabla135[[#This Row],[Desplazamiento en la Matriz]]="Probabilidad"),AC1401),""),"")</f>
        <v/>
      </c>
      <c r="AD1402" s="310">
        <f>IFERROR(_xlfn.MINIFS(Tabla135[Probabilidad residual],Tabla135[Id Riesgo],Tabla135[[#This Row],[Id Riesgo]]),"")</f>
        <v>0</v>
      </c>
      <c r="AE1402" s="310">
        <f>IFERROR(_xlfn.MINIFS(Tabla135[Impacto residual],Tabla135[Id Riesgo],Tabla135[[#This Row],[Id Riesgo]]),"")</f>
        <v>0</v>
      </c>
      <c r="AF1402" s="310" t="str" cm="1">
        <f t="array" ref="AF14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2" s="310" t="str" cm="1">
        <f t="array" ref="AG14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2" s="213"/>
      <c r="AJ1402" s="801">
        <f>_xlfn.MINIFS(Tabla135[Probabilidad residual],Tabla135[Id Riesgo],Tabla135[[#This Row],[Id Riesgo]])</f>
        <v>0</v>
      </c>
      <c r="AK1402" s="801">
        <f>_xlfn.MINIFS(Tabla135[Impacto residual],Tabla135[Id Riesgo],Tabla135[[#This Row],[Id Riesgo]])</f>
        <v>0</v>
      </c>
      <c r="AL1402" s="801" t="str" cm="1">
        <f t="array" ref="AL1402">IFERROR(_xlfn.IFS(AND(AJ1402&gt;=CONFIGURACIÓN!$BF$6,AJ1402&lt;=CONFIGURACIÓN!$BG$6),CONFIGURACIÓN!$BE$6,AND(AJ1402&gt;=CONFIGURACIÓN!$BF$7,AJ1402&lt;=CONFIGURACIÓN!$BG$7),CONFIGURACIÓN!$BE$7,AND(AJ1402&gt;=CONFIGURACIÓN!$BF$8,AJ1402&lt;=CONFIGURACIÓN!$BG$8),CONFIGURACIÓN!$BE$8,AND(AJ1402&gt;=CONFIGURACIÓN!$BF$9,AJ1402&lt;=CONFIGURACIÓN!$BG$9),CONFIGURACIÓN!$BE$9,AND(AJ1402&gt;=CONFIGURACIÓN!$BF$10,AJ1402&lt;=CONFIGURACIÓN!$BG$10),CONFIGURACIÓN!$BE$10),"")</f>
        <v/>
      </c>
      <c r="AM1402" s="801" t="str" cm="1">
        <f t="array" ref="AM1402">IFERROR(_xlfn.IFS(AND(AK1402&gt;=CONFIGURACIÓN!$BJ$6,AK1402&lt;=CONFIGURACIÓN!$BK$6),CONFIGURACIÓN!$BI$6,AND(AK1402&gt;=CONFIGURACIÓN!$BJ$7,AK1402&lt;=CONFIGURACIÓN!$BK$7),CONFIGURACIÓN!$BI$7,AND(AK1402&gt;=CONFIGURACIÓN!$BJ$8,AK1402&lt;=CONFIGURACIÓN!$BK$8),CONFIGURACIÓN!$BI$8,AND(AK1402&gt;=CONFIGURACIÓN!$BJ$9,AK1402&lt;=CONFIGURACIÓN!$BK$9),CONFIGURACIÓN!$BI$9,AND(AK1402&gt;=CONFIGURACIÓN!$BJ$10,AK1402&lt;=CONFIGURACIÓN!$BK$10),CONFIGURACIÓN!$BI$10),"")</f>
        <v/>
      </c>
      <c r="AN1402" s="213"/>
      <c r="AO1402" s="213"/>
      <c r="AP1402" s="213"/>
      <c r="AQ1402" s="213"/>
      <c r="AR1402" s="213"/>
      <c r="AS1402" s="213"/>
      <c r="AT1402" s="213"/>
      <c r="AU1402" s="213"/>
      <c r="AV1402" s="213"/>
      <c r="AW1402" s="213"/>
      <c r="AX1402" s="213"/>
      <c r="AY1402" s="213"/>
    </row>
    <row r="1403" spans="1:51" ht="14.6" x14ac:dyDescent="0.4">
      <c r="A1403" s="783" t="str">
        <f>Tabla135[[#This Row],[Id Riesgo]]</f>
        <v>RC140</v>
      </c>
      <c r="B1403" s="784" t="str">
        <f>Tabla135[[#This Row],[Riesgo]]</f>
        <v/>
      </c>
      <c r="C1403" s="776" t="b">
        <f>Tabla135[[#This Row],[Identificado en paso 1 y 2?]]</f>
        <v>0</v>
      </c>
      <c r="D1403" s="801" t="str">
        <f>_xlfn.XLOOKUP(Tabla135[[#This Row],[Id Riesgo]],Tabla13[Id Riesgo],Tabla13[Probabilidad],"",1)</f>
        <v/>
      </c>
      <c r="E1403" s="801" t="str">
        <f>IF(C1403=TRUE,_xlfn.XLOOKUP(Tabla135[[#This Row],[Id Riesgo]],Tabla13[Id Riesgo],Tabla13[Porcentaje Impacto],"",1),"")</f>
        <v/>
      </c>
      <c r="F1403" s="290" t="str">
        <f t="shared" ref="F1403:F1411" si="139">F1402</f>
        <v>RC140</v>
      </c>
      <c r="G1403" s="414" t="b">
        <f>_xlfn.XLOOKUP(F1403,Tabla13[Id Riesgo],Tabla13[Registro diligenciado],FALSE,1)</f>
        <v>0</v>
      </c>
      <c r="H1403" s="290" t="str">
        <f>IF(G1403,_xlfn.XLOOKUP(F1403,Tabla6[Id Riesgo],Tabla6[DESCRIPCIÓN DEL RIESGO],FALSE,1),"")</f>
        <v/>
      </c>
      <c r="I1403" s="327" t="str">
        <f>_xlfn.XLOOKUP(Tabla135[[#This Row],[Id Riesgo]],Tabla13[Id Riesgo],Tabla13[Probabilidad])</f>
        <v/>
      </c>
      <c r="J1403" s="327" t="str">
        <f>_xlfn.XLOOKUP(Tabla135[[#This Row],[Id Riesgo]],Tabla13[Id Riesgo],Tabla13[Porcentaje Impacto],"",1)</f>
        <v/>
      </c>
      <c r="K1403" s="311">
        <v>2</v>
      </c>
      <c r="L1403" s="314"/>
      <c r="M1403" s="314"/>
      <c r="N1403" s="314"/>
      <c r="O1403" s="295"/>
      <c r="P1403" s="314"/>
      <c r="Q1403" s="328" t="str">
        <f>_xlfn.TEXTJOIN(" ",TRUE,Tabla135[[#This Row],[Actividad - Acción ¿Qué?
Inicia con verbo]],Tabla135[[#This Row],[Complemento
(Observaciones o desviaciones)]])</f>
        <v/>
      </c>
      <c r="R1403" s="295"/>
      <c r="S1403" s="327" t="str">
        <f>_xlfn.XLOOKUP(Tabla135[[#This Row],[Tipo de control]],Tabla7[Tipo de control],Tabla7[Peso],"",1)</f>
        <v/>
      </c>
      <c r="T1403" s="290" t="str">
        <f>_xlfn.XLOOKUP(Tabla135[[#This Row],[Tipo de control]],Tabla7[Tipo de control],Tabla7[Afectación matriz],"",1)</f>
        <v/>
      </c>
      <c r="U1403" s="295"/>
      <c r="V1403" s="327" t="str">
        <f>_xlfn.XLOOKUP(Tabla135[[#This Row],[Implementación]],Tabla11[Implementación],Tabla11[Peso],"",1)</f>
        <v/>
      </c>
      <c r="W1403" s="295"/>
      <c r="X1403" s="295"/>
      <c r="Y1403" s="295"/>
      <c r="Z1403" s="295"/>
      <c r="AA1403" s="310" t="str">
        <f>IFERROR(Tabla135[[#This Row],[Peso del control]]+Tabla135[[#This Row],[Peso de la implementación]],"")</f>
        <v/>
      </c>
      <c r="AB1403" s="310" t="str" cm="1">
        <f t="array" ref="AB1403">IFERROR(IF(Tabla135[[#This Row],[Registro diligenciado]]=TRUE,_xlfn.IFS(AND(Tabla135[[#This Row],[No. de Control]]=1,Tabla135[[#This Row],[Desplazamiento en la Matriz]]="Probabilidad"),D1403-(D1403*Tabla135[[#This Row],[Valor del control]]),AND(Tabla135[[#This Row],[No. de Control]]&gt;1,Tabla135[[#This Row],[Desplazamiento en la Matriz]]="Probabilidad"),AB1402-(AB1402*Tabla135[[#This Row],[Valor del control]]),AND(Tabla135[[#This Row],[No. de Control]]=1,Tabla135[[#This Row],[Desplazamiento en la Matriz]]="Impacto"),D1403,AND(Tabla135[[#This Row],[No. de Control]]&gt;1,Tabla135[[#This Row],[Desplazamiento en la Matriz]]="Impacto"),AB1402),""),"")</f>
        <v/>
      </c>
      <c r="AC1403" s="310" t="str" cm="1">
        <f t="array" ref="AC1403">IFERROR(IF(Tabla135[[#This Row],[Registro diligenciado]]=TRUE,_xlfn.IFS(AND(Tabla135[[#This Row],[No. de Control]]=1,Tabla135[[#This Row],[Desplazamiento en la Matriz]]="Impacto"),E1403-(E1403*Tabla135[[#This Row],[Valor del control]]),AND(Tabla135[[#This Row],[No. de Control]]&gt;1,Tabla135[[#This Row],[Desplazamiento en la Matriz]]="Impacto"),AC1402-(AC1402*Tabla135[[#This Row],[Valor del control]]),AND(Tabla135[[#This Row],[No. de Control]]=1,Tabla135[[#This Row],[Desplazamiento en la Matriz]]="Probabilidad"),E1403,AND(Tabla135[[#This Row],[No. de Control]]&gt;1,Tabla135[[#This Row],[Desplazamiento en la Matriz]]="Probabilidad"),AC1402),""),"")</f>
        <v/>
      </c>
      <c r="AD1403" s="310">
        <f>IFERROR(_xlfn.MINIFS(Tabla135[Probabilidad residual],Tabla135[Id Riesgo],Tabla135[[#This Row],[Id Riesgo]]),"")</f>
        <v>0</v>
      </c>
      <c r="AE1403" s="310">
        <f>IFERROR(_xlfn.MINIFS(Tabla135[Impacto residual],Tabla135[Id Riesgo],Tabla135[[#This Row],[Id Riesgo]]),"")</f>
        <v>0</v>
      </c>
      <c r="AF1403" s="310" t="str" cm="1">
        <f t="array" ref="AF14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3" s="310" t="str" cm="1">
        <f t="array" ref="AG14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3" s="213"/>
      <c r="AJ1403" s="801">
        <f>_xlfn.MINIFS(Tabla135[Probabilidad residual],Tabla135[Id Riesgo],Tabla135[[#This Row],[Id Riesgo]])</f>
        <v>0</v>
      </c>
      <c r="AK1403" s="801">
        <f>_xlfn.MINIFS(Tabla135[Impacto residual],Tabla135[Id Riesgo],Tabla135[[#This Row],[Id Riesgo]])</f>
        <v>0</v>
      </c>
      <c r="AL1403" s="801"/>
      <c r="AM1403" s="801"/>
      <c r="AN1403" s="213"/>
      <c r="AO1403" s="213"/>
      <c r="AP1403" s="213"/>
      <c r="AQ1403" s="213"/>
      <c r="AR1403" s="213"/>
      <c r="AS1403" s="213"/>
      <c r="AT1403" s="213"/>
      <c r="AU1403" s="213"/>
      <c r="AV1403" s="213"/>
      <c r="AW1403" s="213"/>
      <c r="AX1403" s="213"/>
      <c r="AY1403" s="213"/>
    </row>
    <row r="1404" spans="1:51" ht="14.6" x14ac:dyDescent="0.4">
      <c r="A1404" s="783" t="str">
        <f>Tabla135[[#This Row],[Id Riesgo]]</f>
        <v>RC140</v>
      </c>
      <c r="B1404" s="784" t="str">
        <f>Tabla135[[#This Row],[Riesgo]]</f>
        <v/>
      </c>
      <c r="C1404" s="776" t="b">
        <f>Tabla135[[#This Row],[Identificado en paso 1 y 2?]]</f>
        <v>0</v>
      </c>
      <c r="D1404" s="801" t="str">
        <f>_xlfn.XLOOKUP(Tabla135[[#This Row],[Id Riesgo]],Tabla13[Id Riesgo],Tabla13[Probabilidad],"",1)</f>
        <v/>
      </c>
      <c r="E1404" s="801" t="str">
        <f>IF(C1404=TRUE,_xlfn.XLOOKUP(Tabla135[[#This Row],[Id Riesgo]],Tabla13[Id Riesgo],Tabla13[Porcentaje Impacto],"",1),"")</f>
        <v/>
      </c>
      <c r="F1404" s="290" t="str">
        <f t="shared" si="139"/>
        <v>RC140</v>
      </c>
      <c r="G1404" s="414" t="b">
        <f>_xlfn.XLOOKUP(F1404,Tabla13[Id Riesgo],Tabla13[Registro diligenciado],FALSE,1)</f>
        <v>0</v>
      </c>
      <c r="H1404" s="290" t="str">
        <f>IF(G1404,_xlfn.XLOOKUP(F1404,Tabla6[Id Riesgo],Tabla6[DESCRIPCIÓN DEL RIESGO],FALSE,1),"")</f>
        <v/>
      </c>
      <c r="I1404" s="327" t="str">
        <f>_xlfn.XLOOKUP(Tabla135[[#This Row],[Id Riesgo]],Tabla13[Id Riesgo],Tabla13[Probabilidad])</f>
        <v/>
      </c>
      <c r="J1404" s="327" t="str">
        <f>_xlfn.XLOOKUP(Tabla135[[#This Row],[Id Riesgo]],Tabla13[Id Riesgo],Tabla13[Porcentaje Impacto],"",1)</f>
        <v/>
      </c>
      <c r="K1404" s="311">
        <v>3</v>
      </c>
      <c r="L1404" s="314"/>
      <c r="M1404" s="314"/>
      <c r="N1404" s="314"/>
      <c r="O1404" s="295"/>
      <c r="P1404" s="314"/>
      <c r="Q1404" s="328" t="str">
        <f>_xlfn.TEXTJOIN(" ",TRUE,Tabla135[[#This Row],[Actividad - Acción ¿Qué?
Inicia con verbo]],Tabla135[[#This Row],[Complemento
(Observaciones o desviaciones)]])</f>
        <v/>
      </c>
      <c r="R1404" s="295"/>
      <c r="S1404" s="327" t="str">
        <f>_xlfn.XLOOKUP(Tabla135[[#This Row],[Tipo de control]],Tabla7[Tipo de control],Tabla7[Peso],"",1)</f>
        <v/>
      </c>
      <c r="T1404" s="290" t="str">
        <f>_xlfn.XLOOKUP(Tabla135[[#This Row],[Tipo de control]],Tabla7[Tipo de control],Tabla7[Afectación matriz],"",1)</f>
        <v/>
      </c>
      <c r="U1404" s="295"/>
      <c r="V1404" s="327" t="str">
        <f>_xlfn.XLOOKUP(Tabla135[[#This Row],[Implementación]],Tabla11[Implementación],Tabla11[Peso],"",1)</f>
        <v/>
      </c>
      <c r="W1404" s="295"/>
      <c r="X1404" s="295"/>
      <c r="Y1404" s="295"/>
      <c r="Z1404" s="295"/>
      <c r="AA1404" s="310" t="str">
        <f>IFERROR(Tabla135[[#This Row],[Peso del control]]+Tabla135[[#This Row],[Peso de la implementación]],"")</f>
        <v/>
      </c>
      <c r="AB1404" s="310" t="str" cm="1">
        <f t="array" ref="AB1404">IFERROR(IF(Tabla135[[#This Row],[Registro diligenciado]]=TRUE,_xlfn.IFS(AND(Tabla135[[#This Row],[No. de Control]]=1,Tabla135[[#This Row],[Desplazamiento en la Matriz]]="Probabilidad"),D1404-(D1404*Tabla135[[#This Row],[Valor del control]]),AND(Tabla135[[#This Row],[No. de Control]]&gt;1,Tabla135[[#This Row],[Desplazamiento en la Matriz]]="Probabilidad"),AB1403-(AB1403*Tabla135[[#This Row],[Valor del control]]),AND(Tabla135[[#This Row],[No. de Control]]=1,Tabla135[[#This Row],[Desplazamiento en la Matriz]]="Impacto"),D1404,AND(Tabla135[[#This Row],[No. de Control]]&gt;1,Tabla135[[#This Row],[Desplazamiento en la Matriz]]="Impacto"),AB1403),""),"")</f>
        <v/>
      </c>
      <c r="AC1404" s="310" t="str" cm="1">
        <f t="array" ref="AC1404">IFERROR(IF(Tabla135[[#This Row],[Registro diligenciado]]=TRUE,_xlfn.IFS(AND(Tabla135[[#This Row],[No. de Control]]=1,Tabla135[[#This Row],[Desplazamiento en la Matriz]]="Impacto"),E1404-(E1404*Tabla135[[#This Row],[Valor del control]]),AND(Tabla135[[#This Row],[No. de Control]]&gt;1,Tabla135[[#This Row],[Desplazamiento en la Matriz]]="Impacto"),AC1403-(AC1403*Tabla135[[#This Row],[Valor del control]]),AND(Tabla135[[#This Row],[No. de Control]]=1,Tabla135[[#This Row],[Desplazamiento en la Matriz]]="Probabilidad"),E1404,AND(Tabla135[[#This Row],[No. de Control]]&gt;1,Tabla135[[#This Row],[Desplazamiento en la Matriz]]="Probabilidad"),AC1403),""),"")</f>
        <v/>
      </c>
      <c r="AD1404" s="310">
        <f>IFERROR(_xlfn.MINIFS(Tabla135[Probabilidad residual],Tabla135[Id Riesgo],Tabla135[[#This Row],[Id Riesgo]]),"")</f>
        <v>0</v>
      </c>
      <c r="AE1404" s="310">
        <f>IFERROR(_xlfn.MINIFS(Tabla135[Impacto residual],Tabla135[Id Riesgo],Tabla135[[#This Row],[Id Riesgo]]),"")</f>
        <v>0</v>
      </c>
      <c r="AF1404" s="310" t="str" cm="1">
        <f t="array" ref="AF14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4" s="310" t="str" cm="1">
        <f t="array" ref="AG14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4" s="213"/>
      <c r="AJ1404" s="801">
        <f>_xlfn.MINIFS(Tabla135[Probabilidad residual],Tabla135[Id Riesgo],Tabla135[[#This Row],[Id Riesgo]])</f>
        <v>0</v>
      </c>
      <c r="AK1404" s="801">
        <f>_xlfn.MINIFS(Tabla135[Impacto residual],Tabla135[Id Riesgo],Tabla135[[#This Row],[Id Riesgo]])</f>
        <v>0</v>
      </c>
      <c r="AL1404" s="801"/>
      <c r="AM1404" s="801"/>
      <c r="AN1404" s="213"/>
      <c r="AO1404" s="213"/>
      <c r="AP1404" s="213"/>
      <c r="AQ1404" s="213"/>
      <c r="AR1404" s="213"/>
      <c r="AS1404" s="213"/>
      <c r="AT1404" s="213"/>
      <c r="AU1404" s="213"/>
      <c r="AV1404" s="213"/>
      <c r="AW1404" s="213"/>
      <c r="AX1404" s="213"/>
      <c r="AY1404" s="213"/>
    </row>
    <row r="1405" spans="1:51" ht="14.6" x14ac:dyDescent="0.4">
      <c r="A1405" s="783" t="str">
        <f>Tabla135[[#This Row],[Id Riesgo]]</f>
        <v>RC140</v>
      </c>
      <c r="B1405" s="784" t="str">
        <f>Tabla135[[#This Row],[Riesgo]]</f>
        <v/>
      </c>
      <c r="C1405" s="776" t="b">
        <f>Tabla135[[#This Row],[Identificado en paso 1 y 2?]]</f>
        <v>0</v>
      </c>
      <c r="D1405" s="801" t="str">
        <f>_xlfn.XLOOKUP(Tabla135[[#This Row],[Id Riesgo]],Tabla13[Id Riesgo],Tabla13[Probabilidad],"",1)</f>
        <v/>
      </c>
      <c r="E1405" s="801" t="str">
        <f>IF(C1405=TRUE,_xlfn.XLOOKUP(Tabla135[[#This Row],[Id Riesgo]],Tabla13[Id Riesgo],Tabla13[Porcentaje Impacto],"",1),"")</f>
        <v/>
      </c>
      <c r="F1405" s="290" t="str">
        <f t="shared" si="139"/>
        <v>RC140</v>
      </c>
      <c r="G1405" s="414" t="b">
        <f>_xlfn.XLOOKUP(F1405,Tabla13[Id Riesgo],Tabla13[Registro diligenciado],FALSE,1)</f>
        <v>0</v>
      </c>
      <c r="H1405" s="290" t="str">
        <f>IF(G1405,_xlfn.XLOOKUP(F1405,Tabla6[Id Riesgo],Tabla6[DESCRIPCIÓN DEL RIESGO],FALSE,1),"")</f>
        <v/>
      </c>
      <c r="I1405" s="327" t="str">
        <f>_xlfn.XLOOKUP(Tabla135[[#This Row],[Id Riesgo]],Tabla13[Id Riesgo],Tabla13[Probabilidad])</f>
        <v/>
      </c>
      <c r="J1405" s="327" t="str">
        <f>_xlfn.XLOOKUP(Tabla135[[#This Row],[Id Riesgo]],Tabla13[Id Riesgo],Tabla13[Porcentaje Impacto],"",1)</f>
        <v/>
      </c>
      <c r="K1405" s="311">
        <v>4</v>
      </c>
      <c r="L1405" s="314"/>
      <c r="M1405" s="314"/>
      <c r="N1405" s="314"/>
      <c r="O1405" s="295"/>
      <c r="P1405" s="314"/>
      <c r="Q1405" s="328" t="str">
        <f>_xlfn.TEXTJOIN(" ",TRUE,Tabla135[[#This Row],[Actividad - Acción ¿Qué?
Inicia con verbo]],Tabla135[[#This Row],[Complemento
(Observaciones o desviaciones)]])</f>
        <v/>
      </c>
      <c r="R1405" s="295"/>
      <c r="S1405" s="327" t="str">
        <f>_xlfn.XLOOKUP(Tabla135[[#This Row],[Tipo de control]],Tabla7[Tipo de control],Tabla7[Peso],"",1)</f>
        <v/>
      </c>
      <c r="T1405" s="290" t="str">
        <f>_xlfn.XLOOKUP(Tabla135[[#This Row],[Tipo de control]],Tabla7[Tipo de control],Tabla7[Afectación matriz],"",1)</f>
        <v/>
      </c>
      <c r="U1405" s="295"/>
      <c r="V1405" s="327" t="str">
        <f>_xlfn.XLOOKUP(Tabla135[[#This Row],[Implementación]],Tabla11[Implementación],Tabla11[Peso],"",1)</f>
        <v/>
      </c>
      <c r="W1405" s="295"/>
      <c r="X1405" s="295"/>
      <c r="Y1405" s="295"/>
      <c r="Z1405" s="295"/>
      <c r="AA1405" s="310" t="str">
        <f>IFERROR(Tabla135[[#This Row],[Peso del control]]+Tabla135[[#This Row],[Peso de la implementación]],"")</f>
        <v/>
      </c>
      <c r="AB1405" s="310" t="str" cm="1">
        <f t="array" ref="AB1405">IFERROR(IF(Tabla135[[#This Row],[Registro diligenciado]]=TRUE,_xlfn.IFS(AND(Tabla135[[#This Row],[No. de Control]]=1,Tabla135[[#This Row],[Desplazamiento en la Matriz]]="Probabilidad"),D1405-(D1405*Tabla135[[#This Row],[Valor del control]]),AND(Tabla135[[#This Row],[No. de Control]]&gt;1,Tabla135[[#This Row],[Desplazamiento en la Matriz]]="Probabilidad"),AB1404-(AB1404*Tabla135[[#This Row],[Valor del control]]),AND(Tabla135[[#This Row],[No. de Control]]=1,Tabla135[[#This Row],[Desplazamiento en la Matriz]]="Impacto"),D1405,AND(Tabla135[[#This Row],[No. de Control]]&gt;1,Tabla135[[#This Row],[Desplazamiento en la Matriz]]="Impacto"),AB1404),""),"")</f>
        <v/>
      </c>
      <c r="AC1405" s="310" t="str" cm="1">
        <f t="array" ref="AC1405">IFERROR(IF(Tabla135[[#This Row],[Registro diligenciado]]=TRUE,_xlfn.IFS(AND(Tabla135[[#This Row],[No. de Control]]=1,Tabla135[[#This Row],[Desplazamiento en la Matriz]]="Impacto"),E1405-(E1405*Tabla135[[#This Row],[Valor del control]]),AND(Tabla135[[#This Row],[No. de Control]]&gt;1,Tabla135[[#This Row],[Desplazamiento en la Matriz]]="Impacto"),AC1404-(AC1404*Tabla135[[#This Row],[Valor del control]]),AND(Tabla135[[#This Row],[No. de Control]]=1,Tabla135[[#This Row],[Desplazamiento en la Matriz]]="Probabilidad"),E1405,AND(Tabla135[[#This Row],[No. de Control]]&gt;1,Tabla135[[#This Row],[Desplazamiento en la Matriz]]="Probabilidad"),AC1404),""),"")</f>
        <v/>
      </c>
      <c r="AD1405" s="310">
        <f>IFERROR(_xlfn.MINIFS(Tabla135[Probabilidad residual],Tabla135[Id Riesgo],Tabla135[[#This Row],[Id Riesgo]]),"")</f>
        <v>0</v>
      </c>
      <c r="AE1405" s="310">
        <f>IFERROR(_xlfn.MINIFS(Tabla135[Impacto residual],Tabla135[Id Riesgo],Tabla135[[#This Row],[Id Riesgo]]),"")</f>
        <v>0</v>
      </c>
      <c r="AF1405" s="310" t="str" cm="1">
        <f t="array" ref="AF14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5" s="310" t="str" cm="1">
        <f t="array" ref="AG14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5" s="213"/>
      <c r="AJ1405" s="801">
        <f>_xlfn.MINIFS(Tabla135[Probabilidad residual],Tabla135[Id Riesgo],Tabla135[[#This Row],[Id Riesgo]])</f>
        <v>0</v>
      </c>
      <c r="AK1405" s="801">
        <f>_xlfn.MINIFS(Tabla135[Impacto residual],Tabla135[Id Riesgo],Tabla135[[#This Row],[Id Riesgo]])</f>
        <v>0</v>
      </c>
      <c r="AL1405" s="801"/>
      <c r="AM1405" s="801"/>
      <c r="AN1405" s="213"/>
      <c r="AO1405" s="213"/>
      <c r="AP1405" s="213"/>
      <c r="AQ1405" s="213"/>
      <c r="AR1405" s="213"/>
      <c r="AS1405" s="213"/>
      <c r="AT1405" s="213"/>
      <c r="AU1405" s="213"/>
      <c r="AV1405" s="213"/>
      <c r="AW1405" s="213"/>
      <c r="AX1405" s="213"/>
      <c r="AY1405" s="213"/>
    </row>
    <row r="1406" spans="1:51" ht="14.6" x14ac:dyDescent="0.4">
      <c r="A1406" s="783" t="str">
        <f>Tabla135[[#This Row],[Id Riesgo]]</f>
        <v>RC140</v>
      </c>
      <c r="B1406" s="784" t="str">
        <f>Tabla135[[#This Row],[Riesgo]]</f>
        <v/>
      </c>
      <c r="C1406" s="776" t="b">
        <f>Tabla135[[#This Row],[Identificado en paso 1 y 2?]]</f>
        <v>0</v>
      </c>
      <c r="D1406" s="801" t="str">
        <f>_xlfn.XLOOKUP(Tabla135[[#This Row],[Id Riesgo]],Tabla13[Id Riesgo],Tabla13[Probabilidad],"",1)</f>
        <v/>
      </c>
      <c r="E1406" s="801" t="str">
        <f>IF(C1406=TRUE,_xlfn.XLOOKUP(Tabla135[[#This Row],[Id Riesgo]],Tabla13[Id Riesgo],Tabla13[Porcentaje Impacto],"",1),"")</f>
        <v/>
      </c>
      <c r="F1406" s="290" t="str">
        <f t="shared" si="139"/>
        <v>RC140</v>
      </c>
      <c r="G1406" s="414" t="b">
        <f>_xlfn.XLOOKUP(F1406,Tabla13[Id Riesgo],Tabla13[Registro diligenciado],FALSE,1)</f>
        <v>0</v>
      </c>
      <c r="H1406" s="290" t="str">
        <f>IF(G1406,_xlfn.XLOOKUP(F1406,Tabla6[Id Riesgo],Tabla6[DESCRIPCIÓN DEL RIESGO],FALSE,1),"")</f>
        <v/>
      </c>
      <c r="I1406" s="327" t="str">
        <f>_xlfn.XLOOKUP(Tabla135[[#This Row],[Id Riesgo]],Tabla13[Id Riesgo],Tabla13[Probabilidad])</f>
        <v/>
      </c>
      <c r="J1406" s="327" t="str">
        <f>_xlfn.XLOOKUP(Tabla135[[#This Row],[Id Riesgo]],Tabla13[Id Riesgo],Tabla13[Porcentaje Impacto],"",1)</f>
        <v/>
      </c>
      <c r="K1406" s="311">
        <v>5</v>
      </c>
      <c r="L1406" s="314"/>
      <c r="M1406" s="314"/>
      <c r="N1406" s="314"/>
      <c r="O1406" s="295"/>
      <c r="P1406" s="314"/>
      <c r="Q1406" s="328" t="str">
        <f>_xlfn.TEXTJOIN(" ",TRUE,Tabla135[[#This Row],[Actividad - Acción ¿Qué?
Inicia con verbo]],Tabla135[[#This Row],[Complemento
(Observaciones o desviaciones)]])</f>
        <v/>
      </c>
      <c r="R1406" s="295"/>
      <c r="S1406" s="327" t="str">
        <f>_xlfn.XLOOKUP(Tabla135[[#This Row],[Tipo de control]],Tabla7[Tipo de control],Tabla7[Peso],"",1)</f>
        <v/>
      </c>
      <c r="T1406" s="290" t="str">
        <f>_xlfn.XLOOKUP(Tabla135[[#This Row],[Tipo de control]],Tabla7[Tipo de control],Tabla7[Afectación matriz],"",1)</f>
        <v/>
      </c>
      <c r="U1406" s="295"/>
      <c r="V1406" s="327" t="str">
        <f>_xlfn.XLOOKUP(Tabla135[[#This Row],[Implementación]],Tabla11[Implementación],Tabla11[Peso],"",1)</f>
        <v/>
      </c>
      <c r="W1406" s="295"/>
      <c r="X1406" s="295"/>
      <c r="Y1406" s="295"/>
      <c r="Z1406" s="295"/>
      <c r="AA1406" s="310" t="str">
        <f>IFERROR(Tabla135[[#This Row],[Peso del control]]+Tabla135[[#This Row],[Peso de la implementación]],"")</f>
        <v/>
      </c>
      <c r="AB1406" s="310" t="str" cm="1">
        <f t="array" ref="AB1406">IFERROR(IF(Tabla135[[#This Row],[Registro diligenciado]]=TRUE,_xlfn.IFS(AND(Tabla135[[#This Row],[No. de Control]]=1,Tabla135[[#This Row],[Desplazamiento en la Matriz]]="Probabilidad"),D1406-(D1406*Tabla135[[#This Row],[Valor del control]]),AND(Tabla135[[#This Row],[No. de Control]]&gt;1,Tabla135[[#This Row],[Desplazamiento en la Matriz]]="Probabilidad"),AB1405-(AB1405*Tabla135[[#This Row],[Valor del control]]),AND(Tabla135[[#This Row],[No. de Control]]=1,Tabla135[[#This Row],[Desplazamiento en la Matriz]]="Impacto"),D1406,AND(Tabla135[[#This Row],[No. de Control]]&gt;1,Tabla135[[#This Row],[Desplazamiento en la Matriz]]="Impacto"),AB1405),""),"")</f>
        <v/>
      </c>
      <c r="AC1406" s="310" t="str" cm="1">
        <f t="array" ref="AC1406">IFERROR(IF(Tabla135[[#This Row],[Registro diligenciado]]=TRUE,_xlfn.IFS(AND(Tabla135[[#This Row],[No. de Control]]=1,Tabla135[[#This Row],[Desplazamiento en la Matriz]]="Impacto"),E1406-(E1406*Tabla135[[#This Row],[Valor del control]]),AND(Tabla135[[#This Row],[No. de Control]]&gt;1,Tabla135[[#This Row],[Desplazamiento en la Matriz]]="Impacto"),AC1405-(AC1405*Tabla135[[#This Row],[Valor del control]]),AND(Tabla135[[#This Row],[No. de Control]]=1,Tabla135[[#This Row],[Desplazamiento en la Matriz]]="Probabilidad"),E1406,AND(Tabla135[[#This Row],[No. de Control]]&gt;1,Tabla135[[#This Row],[Desplazamiento en la Matriz]]="Probabilidad"),AC1405),""),"")</f>
        <v/>
      </c>
      <c r="AD1406" s="310">
        <f>IFERROR(_xlfn.MINIFS(Tabla135[Probabilidad residual],Tabla135[Id Riesgo],Tabla135[[#This Row],[Id Riesgo]]),"")</f>
        <v>0</v>
      </c>
      <c r="AE1406" s="310">
        <f>IFERROR(_xlfn.MINIFS(Tabla135[Impacto residual],Tabla135[Id Riesgo],Tabla135[[#This Row],[Id Riesgo]]),"")</f>
        <v>0</v>
      </c>
      <c r="AF1406" s="310" t="str" cm="1">
        <f t="array" ref="AF14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6" s="310" t="str" cm="1">
        <f t="array" ref="AG14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6" s="213"/>
      <c r="AJ1406" s="801">
        <f>_xlfn.MINIFS(Tabla135[Probabilidad residual],Tabla135[Id Riesgo],Tabla135[[#This Row],[Id Riesgo]])</f>
        <v>0</v>
      </c>
      <c r="AK1406" s="801">
        <f>_xlfn.MINIFS(Tabla135[Impacto residual],Tabla135[Id Riesgo],Tabla135[[#This Row],[Id Riesgo]])</f>
        <v>0</v>
      </c>
      <c r="AL1406" s="801"/>
      <c r="AM1406" s="801"/>
      <c r="AN1406" s="213"/>
      <c r="AO1406" s="213"/>
      <c r="AP1406" s="213"/>
      <c r="AQ1406" s="213"/>
      <c r="AR1406" s="213"/>
      <c r="AS1406" s="213"/>
      <c r="AT1406" s="213"/>
      <c r="AU1406" s="213"/>
      <c r="AV1406" s="213"/>
      <c r="AW1406" s="213"/>
      <c r="AX1406" s="213"/>
      <c r="AY1406" s="213"/>
    </row>
    <row r="1407" spans="1:51" ht="14.6" x14ac:dyDescent="0.4">
      <c r="A1407" s="783" t="str">
        <f>Tabla135[[#This Row],[Id Riesgo]]</f>
        <v>RC140</v>
      </c>
      <c r="B1407" s="784" t="str">
        <f>Tabla135[[#This Row],[Riesgo]]</f>
        <v/>
      </c>
      <c r="C1407" s="776" t="b">
        <f>Tabla135[[#This Row],[Identificado en paso 1 y 2?]]</f>
        <v>0</v>
      </c>
      <c r="D1407" s="801" t="str">
        <f>_xlfn.XLOOKUP(Tabla135[[#This Row],[Id Riesgo]],Tabla13[Id Riesgo],Tabla13[Probabilidad],"",1)</f>
        <v/>
      </c>
      <c r="E1407" s="801" t="str">
        <f>IF(C1407=TRUE,_xlfn.XLOOKUP(Tabla135[[#This Row],[Id Riesgo]],Tabla13[Id Riesgo],Tabla13[Porcentaje Impacto],"",1),"")</f>
        <v/>
      </c>
      <c r="F1407" s="290" t="str">
        <f t="shared" si="139"/>
        <v>RC140</v>
      </c>
      <c r="G1407" s="414" t="b">
        <f>_xlfn.XLOOKUP(F1407,Tabla13[Id Riesgo],Tabla13[Registro diligenciado],FALSE,1)</f>
        <v>0</v>
      </c>
      <c r="H1407" s="290" t="str">
        <f>IF(G1407,_xlfn.XLOOKUP(F1407,Tabla6[Id Riesgo],Tabla6[DESCRIPCIÓN DEL RIESGO],FALSE,1),"")</f>
        <v/>
      </c>
      <c r="I1407" s="327" t="str">
        <f>_xlfn.XLOOKUP(Tabla135[[#This Row],[Id Riesgo]],Tabla13[Id Riesgo],Tabla13[Probabilidad])</f>
        <v/>
      </c>
      <c r="J1407" s="327" t="str">
        <f>_xlfn.XLOOKUP(Tabla135[[#This Row],[Id Riesgo]],Tabla13[Id Riesgo],Tabla13[Porcentaje Impacto],"",1)</f>
        <v/>
      </c>
      <c r="K1407" s="311">
        <v>6</v>
      </c>
      <c r="L1407" s="314"/>
      <c r="M1407" s="314"/>
      <c r="N1407" s="314"/>
      <c r="O1407" s="295"/>
      <c r="P1407" s="314"/>
      <c r="Q1407" s="328" t="str">
        <f>_xlfn.TEXTJOIN(" ",TRUE,Tabla135[[#This Row],[Actividad - Acción ¿Qué?
Inicia con verbo]],Tabla135[[#This Row],[Complemento
(Observaciones o desviaciones)]])</f>
        <v/>
      </c>
      <c r="R1407" s="295"/>
      <c r="S1407" s="327" t="str">
        <f>_xlfn.XLOOKUP(Tabla135[[#This Row],[Tipo de control]],Tabla7[Tipo de control],Tabla7[Peso],"",1)</f>
        <v/>
      </c>
      <c r="T1407" s="290" t="str">
        <f>_xlfn.XLOOKUP(Tabla135[[#This Row],[Tipo de control]],Tabla7[Tipo de control],Tabla7[Afectación matriz],"",1)</f>
        <v/>
      </c>
      <c r="U1407" s="295"/>
      <c r="V1407" s="327" t="str">
        <f>_xlfn.XLOOKUP(Tabla135[[#This Row],[Implementación]],Tabla11[Implementación],Tabla11[Peso],"",1)</f>
        <v/>
      </c>
      <c r="W1407" s="295"/>
      <c r="X1407" s="295"/>
      <c r="Y1407" s="295"/>
      <c r="Z1407" s="295"/>
      <c r="AA1407" s="310" t="str">
        <f>IFERROR(Tabla135[[#This Row],[Peso del control]]+Tabla135[[#This Row],[Peso de la implementación]],"")</f>
        <v/>
      </c>
      <c r="AB1407" s="310" t="str" cm="1">
        <f t="array" ref="AB1407">IFERROR(IF(Tabla135[[#This Row],[Registro diligenciado]]=TRUE,_xlfn.IFS(AND(Tabla135[[#This Row],[No. de Control]]=1,Tabla135[[#This Row],[Desplazamiento en la Matriz]]="Probabilidad"),D1407-(D1407*Tabla135[[#This Row],[Valor del control]]),AND(Tabla135[[#This Row],[No. de Control]]&gt;1,Tabla135[[#This Row],[Desplazamiento en la Matriz]]="Probabilidad"),AB1406-(AB1406*Tabla135[[#This Row],[Valor del control]]),AND(Tabla135[[#This Row],[No. de Control]]=1,Tabla135[[#This Row],[Desplazamiento en la Matriz]]="Impacto"),D1407,AND(Tabla135[[#This Row],[No. de Control]]&gt;1,Tabla135[[#This Row],[Desplazamiento en la Matriz]]="Impacto"),AB1406),""),"")</f>
        <v/>
      </c>
      <c r="AC1407" s="310" t="str" cm="1">
        <f t="array" ref="AC1407">IFERROR(IF(Tabla135[[#This Row],[Registro diligenciado]]=TRUE,_xlfn.IFS(AND(Tabla135[[#This Row],[No. de Control]]=1,Tabla135[[#This Row],[Desplazamiento en la Matriz]]="Impacto"),E1407-(E1407*Tabla135[[#This Row],[Valor del control]]),AND(Tabla135[[#This Row],[No. de Control]]&gt;1,Tabla135[[#This Row],[Desplazamiento en la Matriz]]="Impacto"),AC1406-(AC1406*Tabla135[[#This Row],[Valor del control]]),AND(Tabla135[[#This Row],[No. de Control]]=1,Tabla135[[#This Row],[Desplazamiento en la Matriz]]="Probabilidad"),E1407,AND(Tabla135[[#This Row],[No. de Control]]&gt;1,Tabla135[[#This Row],[Desplazamiento en la Matriz]]="Probabilidad"),AC1406),""),"")</f>
        <v/>
      </c>
      <c r="AD1407" s="310">
        <f>IFERROR(_xlfn.MINIFS(Tabla135[Probabilidad residual],Tabla135[Id Riesgo],Tabla135[[#This Row],[Id Riesgo]]),"")</f>
        <v>0</v>
      </c>
      <c r="AE1407" s="310">
        <f>IFERROR(_xlfn.MINIFS(Tabla135[Impacto residual],Tabla135[Id Riesgo],Tabla135[[#This Row],[Id Riesgo]]),"")</f>
        <v>0</v>
      </c>
      <c r="AF1407" s="310" t="str" cm="1">
        <f t="array" ref="AF14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7" s="310" t="str" cm="1">
        <f t="array" ref="AG14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7" s="213"/>
      <c r="AJ1407" s="801">
        <f>_xlfn.MINIFS(Tabla135[Probabilidad residual],Tabla135[Id Riesgo],Tabla135[[#This Row],[Id Riesgo]])</f>
        <v>0</v>
      </c>
      <c r="AK1407" s="801">
        <f>_xlfn.MINIFS(Tabla135[Impacto residual],Tabla135[Id Riesgo],Tabla135[[#This Row],[Id Riesgo]])</f>
        <v>0</v>
      </c>
      <c r="AL1407" s="801"/>
      <c r="AM1407" s="801"/>
      <c r="AN1407" s="213"/>
      <c r="AO1407" s="213"/>
      <c r="AP1407" s="213"/>
      <c r="AQ1407" s="213"/>
      <c r="AR1407" s="213"/>
      <c r="AS1407" s="213"/>
      <c r="AT1407" s="213"/>
      <c r="AU1407" s="213"/>
      <c r="AV1407" s="213"/>
      <c r="AW1407" s="213"/>
      <c r="AX1407" s="213"/>
      <c r="AY1407" s="213"/>
    </row>
    <row r="1408" spans="1:51" ht="14.6" x14ac:dyDescent="0.4">
      <c r="A1408" s="783" t="str">
        <f>Tabla135[[#This Row],[Id Riesgo]]</f>
        <v>RC140</v>
      </c>
      <c r="B1408" s="784" t="str">
        <f>Tabla135[[#This Row],[Riesgo]]</f>
        <v/>
      </c>
      <c r="C1408" s="776" t="b">
        <f>Tabla135[[#This Row],[Identificado en paso 1 y 2?]]</f>
        <v>0</v>
      </c>
      <c r="D1408" s="801" t="str">
        <f>_xlfn.XLOOKUP(Tabla135[[#This Row],[Id Riesgo]],Tabla13[Id Riesgo],Tabla13[Probabilidad],"",1)</f>
        <v/>
      </c>
      <c r="E1408" s="801" t="str">
        <f>IF(C1408=TRUE,_xlfn.XLOOKUP(Tabla135[[#This Row],[Id Riesgo]],Tabla13[Id Riesgo],Tabla13[Porcentaje Impacto],"",1),"")</f>
        <v/>
      </c>
      <c r="F1408" s="290" t="str">
        <f t="shared" si="139"/>
        <v>RC140</v>
      </c>
      <c r="G1408" s="414" t="b">
        <f>_xlfn.XLOOKUP(F1408,Tabla13[Id Riesgo],Tabla13[Registro diligenciado],FALSE,1)</f>
        <v>0</v>
      </c>
      <c r="H1408" s="290" t="str">
        <f>IF(G1408,_xlfn.XLOOKUP(F1408,Tabla6[Id Riesgo],Tabla6[DESCRIPCIÓN DEL RIESGO],FALSE,1),"")</f>
        <v/>
      </c>
      <c r="I1408" s="327" t="str">
        <f>_xlfn.XLOOKUP(Tabla135[[#This Row],[Id Riesgo]],Tabla13[Id Riesgo],Tabla13[Probabilidad])</f>
        <v/>
      </c>
      <c r="J1408" s="327" t="str">
        <f>_xlfn.XLOOKUP(Tabla135[[#This Row],[Id Riesgo]],Tabla13[Id Riesgo],Tabla13[Porcentaje Impacto],"",1)</f>
        <v/>
      </c>
      <c r="K1408" s="311">
        <v>7</v>
      </c>
      <c r="L1408" s="314"/>
      <c r="M1408" s="314"/>
      <c r="N1408" s="314"/>
      <c r="O1408" s="295"/>
      <c r="P1408" s="314"/>
      <c r="Q1408" s="328" t="str">
        <f>_xlfn.TEXTJOIN(" ",TRUE,Tabla135[[#This Row],[Actividad - Acción ¿Qué?
Inicia con verbo]],Tabla135[[#This Row],[Complemento
(Observaciones o desviaciones)]])</f>
        <v/>
      </c>
      <c r="R1408" s="295"/>
      <c r="S1408" s="327" t="str">
        <f>_xlfn.XLOOKUP(Tabla135[[#This Row],[Tipo de control]],Tabla7[Tipo de control],Tabla7[Peso],"",1)</f>
        <v/>
      </c>
      <c r="T1408" s="290" t="str">
        <f>_xlfn.XLOOKUP(Tabla135[[#This Row],[Tipo de control]],Tabla7[Tipo de control],Tabla7[Afectación matriz],"",1)</f>
        <v/>
      </c>
      <c r="U1408" s="295"/>
      <c r="V1408" s="327" t="str">
        <f>_xlfn.XLOOKUP(Tabla135[[#This Row],[Implementación]],Tabla11[Implementación],Tabla11[Peso],"",1)</f>
        <v/>
      </c>
      <c r="W1408" s="295"/>
      <c r="X1408" s="295"/>
      <c r="Y1408" s="295"/>
      <c r="Z1408" s="295"/>
      <c r="AA1408" s="310" t="str">
        <f>IFERROR(Tabla135[[#This Row],[Peso del control]]+Tabla135[[#This Row],[Peso de la implementación]],"")</f>
        <v/>
      </c>
      <c r="AB1408" s="310" t="str" cm="1">
        <f t="array" ref="AB1408">IFERROR(IF(Tabla135[[#This Row],[Registro diligenciado]]=TRUE,_xlfn.IFS(AND(Tabla135[[#This Row],[No. de Control]]=1,Tabla135[[#This Row],[Desplazamiento en la Matriz]]="Probabilidad"),D1408-(D1408*Tabla135[[#This Row],[Valor del control]]),AND(Tabla135[[#This Row],[No. de Control]]&gt;1,Tabla135[[#This Row],[Desplazamiento en la Matriz]]="Probabilidad"),AB1407-(AB1407*Tabla135[[#This Row],[Valor del control]]),AND(Tabla135[[#This Row],[No. de Control]]=1,Tabla135[[#This Row],[Desplazamiento en la Matriz]]="Impacto"),D1408,AND(Tabla135[[#This Row],[No. de Control]]&gt;1,Tabla135[[#This Row],[Desplazamiento en la Matriz]]="Impacto"),AB1407),""),"")</f>
        <v/>
      </c>
      <c r="AC1408" s="310" t="str" cm="1">
        <f t="array" ref="AC1408">IFERROR(IF(Tabla135[[#This Row],[Registro diligenciado]]=TRUE,_xlfn.IFS(AND(Tabla135[[#This Row],[No. de Control]]=1,Tabla135[[#This Row],[Desplazamiento en la Matriz]]="Impacto"),E1408-(E1408*Tabla135[[#This Row],[Valor del control]]),AND(Tabla135[[#This Row],[No. de Control]]&gt;1,Tabla135[[#This Row],[Desplazamiento en la Matriz]]="Impacto"),AC1407-(AC1407*Tabla135[[#This Row],[Valor del control]]),AND(Tabla135[[#This Row],[No. de Control]]=1,Tabla135[[#This Row],[Desplazamiento en la Matriz]]="Probabilidad"),E1408,AND(Tabla135[[#This Row],[No. de Control]]&gt;1,Tabla135[[#This Row],[Desplazamiento en la Matriz]]="Probabilidad"),AC1407),""),"")</f>
        <v/>
      </c>
      <c r="AD1408" s="310">
        <f>IFERROR(_xlfn.MINIFS(Tabla135[Probabilidad residual],Tabla135[Id Riesgo],Tabla135[[#This Row],[Id Riesgo]]),"")</f>
        <v>0</v>
      </c>
      <c r="AE1408" s="310">
        <f>IFERROR(_xlfn.MINIFS(Tabla135[Impacto residual],Tabla135[Id Riesgo],Tabla135[[#This Row],[Id Riesgo]]),"")</f>
        <v>0</v>
      </c>
      <c r="AF1408" s="310" t="str" cm="1">
        <f t="array" ref="AF14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8" s="310" t="str" cm="1">
        <f t="array" ref="AG14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8" s="213"/>
      <c r="AJ1408" s="801">
        <f>_xlfn.MINIFS(Tabla135[Probabilidad residual],Tabla135[Id Riesgo],Tabla135[[#This Row],[Id Riesgo]])</f>
        <v>0</v>
      </c>
      <c r="AK1408" s="801">
        <f>_xlfn.MINIFS(Tabla135[Impacto residual],Tabla135[Id Riesgo],Tabla135[[#This Row],[Id Riesgo]])</f>
        <v>0</v>
      </c>
      <c r="AL1408" s="801"/>
      <c r="AM1408" s="801"/>
      <c r="AN1408" s="213"/>
      <c r="AO1408" s="213"/>
      <c r="AP1408" s="213"/>
      <c r="AQ1408" s="213"/>
      <c r="AR1408" s="213"/>
      <c r="AS1408" s="213"/>
      <c r="AT1408" s="213"/>
      <c r="AU1408" s="213"/>
      <c r="AV1408" s="213"/>
      <c r="AW1408" s="213"/>
      <c r="AX1408" s="213"/>
      <c r="AY1408" s="213"/>
    </row>
    <row r="1409" spans="1:51" ht="14.6" x14ac:dyDescent="0.4">
      <c r="A1409" s="783" t="str">
        <f>Tabla135[[#This Row],[Id Riesgo]]</f>
        <v>RC140</v>
      </c>
      <c r="B1409" s="784" t="str">
        <f>Tabla135[[#This Row],[Riesgo]]</f>
        <v/>
      </c>
      <c r="C1409" s="776" t="b">
        <f>Tabla135[[#This Row],[Identificado en paso 1 y 2?]]</f>
        <v>0</v>
      </c>
      <c r="D1409" s="801" t="str">
        <f>_xlfn.XLOOKUP(Tabla135[[#This Row],[Id Riesgo]],Tabla13[Id Riesgo],Tabla13[Probabilidad],"",1)</f>
        <v/>
      </c>
      <c r="E1409" s="801" t="str">
        <f>IF(C1409=TRUE,_xlfn.XLOOKUP(Tabla135[[#This Row],[Id Riesgo]],Tabla13[Id Riesgo],Tabla13[Porcentaje Impacto],"",1),"")</f>
        <v/>
      </c>
      <c r="F1409" s="290" t="str">
        <f t="shared" si="139"/>
        <v>RC140</v>
      </c>
      <c r="G1409" s="414" t="b">
        <f>_xlfn.XLOOKUP(F1409,Tabla13[Id Riesgo],Tabla13[Registro diligenciado],FALSE,1)</f>
        <v>0</v>
      </c>
      <c r="H1409" s="290" t="str">
        <f>IF(G1409,_xlfn.XLOOKUP(F1409,Tabla6[Id Riesgo],Tabla6[DESCRIPCIÓN DEL RIESGO],FALSE,1),"")</f>
        <v/>
      </c>
      <c r="I1409" s="327" t="str">
        <f>_xlfn.XLOOKUP(Tabla135[[#This Row],[Id Riesgo]],Tabla13[Id Riesgo],Tabla13[Probabilidad])</f>
        <v/>
      </c>
      <c r="J1409" s="327" t="str">
        <f>_xlfn.XLOOKUP(Tabla135[[#This Row],[Id Riesgo]],Tabla13[Id Riesgo],Tabla13[Porcentaje Impacto],"",1)</f>
        <v/>
      </c>
      <c r="K1409" s="311">
        <v>8</v>
      </c>
      <c r="L1409" s="314"/>
      <c r="M1409" s="314"/>
      <c r="N1409" s="314"/>
      <c r="O1409" s="295"/>
      <c r="P1409" s="314"/>
      <c r="Q1409" s="328" t="str">
        <f>_xlfn.TEXTJOIN(" ",TRUE,Tabla135[[#This Row],[Actividad - Acción ¿Qué?
Inicia con verbo]],Tabla135[[#This Row],[Complemento
(Observaciones o desviaciones)]])</f>
        <v/>
      </c>
      <c r="R1409" s="295"/>
      <c r="S1409" s="327" t="str">
        <f>_xlfn.XLOOKUP(Tabla135[[#This Row],[Tipo de control]],Tabla7[Tipo de control],Tabla7[Peso],"",1)</f>
        <v/>
      </c>
      <c r="T1409" s="290" t="str">
        <f>_xlfn.XLOOKUP(Tabla135[[#This Row],[Tipo de control]],Tabla7[Tipo de control],Tabla7[Afectación matriz],"",1)</f>
        <v/>
      </c>
      <c r="U1409" s="295"/>
      <c r="V1409" s="327" t="str">
        <f>_xlfn.XLOOKUP(Tabla135[[#This Row],[Implementación]],Tabla11[Implementación],Tabla11[Peso],"",1)</f>
        <v/>
      </c>
      <c r="W1409" s="295"/>
      <c r="X1409" s="295"/>
      <c r="Y1409" s="295"/>
      <c r="Z1409" s="295"/>
      <c r="AA1409" s="310" t="str">
        <f>IFERROR(Tabla135[[#This Row],[Peso del control]]+Tabla135[[#This Row],[Peso de la implementación]],"")</f>
        <v/>
      </c>
      <c r="AB1409" s="310" t="str" cm="1">
        <f t="array" ref="AB1409">IFERROR(IF(Tabla135[[#This Row],[Registro diligenciado]]=TRUE,_xlfn.IFS(AND(Tabla135[[#This Row],[No. de Control]]=1,Tabla135[[#This Row],[Desplazamiento en la Matriz]]="Probabilidad"),D1409-(D1409*Tabla135[[#This Row],[Valor del control]]),AND(Tabla135[[#This Row],[No. de Control]]&gt;1,Tabla135[[#This Row],[Desplazamiento en la Matriz]]="Probabilidad"),AB1408-(AB1408*Tabla135[[#This Row],[Valor del control]]),AND(Tabla135[[#This Row],[No. de Control]]=1,Tabla135[[#This Row],[Desplazamiento en la Matriz]]="Impacto"),D1409,AND(Tabla135[[#This Row],[No. de Control]]&gt;1,Tabla135[[#This Row],[Desplazamiento en la Matriz]]="Impacto"),AB1408),""),"")</f>
        <v/>
      </c>
      <c r="AC1409" s="310" t="str" cm="1">
        <f t="array" ref="AC1409">IFERROR(IF(Tabla135[[#This Row],[Registro diligenciado]]=TRUE,_xlfn.IFS(AND(Tabla135[[#This Row],[No. de Control]]=1,Tabla135[[#This Row],[Desplazamiento en la Matriz]]="Impacto"),E1409-(E1409*Tabla135[[#This Row],[Valor del control]]),AND(Tabla135[[#This Row],[No. de Control]]&gt;1,Tabla135[[#This Row],[Desplazamiento en la Matriz]]="Impacto"),AC1408-(AC1408*Tabla135[[#This Row],[Valor del control]]),AND(Tabla135[[#This Row],[No. de Control]]=1,Tabla135[[#This Row],[Desplazamiento en la Matriz]]="Probabilidad"),E1409,AND(Tabla135[[#This Row],[No. de Control]]&gt;1,Tabla135[[#This Row],[Desplazamiento en la Matriz]]="Probabilidad"),AC1408),""),"")</f>
        <v/>
      </c>
      <c r="AD1409" s="310">
        <f>IFERROR(_xlfn.MINIFS(Tabla135[Probabilidad residual],Tabla135[Id Riesgo],Tabla135[[#This Row],[Id Riesgo]]),"")</f>
        <v>0</v>
      </c>
      <c r="AE1409" s="310">
        <f>IFERROR(_xlfn.MINIFS(Tabla135[Impacto residual],Tabla135[Id Riesgo],Tabla135[[#This Row],[Id Riesgo]]),"")</f>
        <v>0</v>
      </c>
      <c r="AF1409" s="310" t="str" cm="1">
        <f t="array" ref="AF14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09" s="310" t="str" cm="1">
        <f t="array" ref="AG14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09" s="213"/>
      <c r="AJ1409" s="801">
        <f>_xlfn.MINIFS(Tabla135[Probabilidad residual],Tabla135[Id Riesgo],Tabla135[[#This Row],[Id Riesgo]])</f>
        <v>0</v>
      </c>
      <c r="AK1409" s="801">
        <f>_xlfn.MINIFS(Tabla135[Impacto residual],Tabla135[Id Riesgo],Tabla135[[#This Row],[Id Riesgo]])</f>
        <v>0</v>
      </c>
      <c r="AL1409" s="801"/>
      <c r="AM1409" s="801"/>
      <c r="AN1409" s="213"/>
      <c r="AO1409" s="213"/>
      <c r="AP1409" s="213"/>
      <c r="AQ1409" s="213"/>
      <c r="AR1409" s="213"/>
      <c r="AS1409" s="213"/>
      <c r="AT1409" s="213"/>
      <c r="AU1409" s="213"/>
      <c r="AV1409" s="213"/>
      <c r="AW1409" s="213"/>
      <c r="AX1409" s="213"/>
      <c r="AY1409" s="213"/>
    </row>
    <row r="1410" spans="1:51" ht="14.6" x14ac:dyDescent="0.4">
      <c r="A1410" s="783" t="str">
        <f>Tabla135[[#This Row],[Id Riesgo]]</f>
        <v>RC140</v>
      </c>
      <c r="B1410" s="784" t="str">
        <f>Tabla135[[#This Row],[Riesgo]]</f>
        <v/>
      </c>
      <c r="C1410" s="776" t="b">
        <f>Tabla135[[#This Row],[Identificado en paso 1 y 2?]]</f>
        <v>0</v>
      </c>
      <c r="D1410" s="801" t="str">
        <f>_xlfn.XLOOKUP(Tabla135[[#This Row],[Id Riesgo]],Tabla13[Id Riesgo],Tabla13[Probabilidad],"",1)</f>
        <v/>
      </c>
      <c r="E1410" s="801" t="str">
        <f>IF(C1410=TRUE,_xlfn.XLOOKUP(Tabla135[[#This Row],[Id Riesgo]],Tabla13[Id Riesgo],Tabla13[Porcentaje Impacto],"",1),"")</f>
        <v/>
      </c>
      <c r="F1410" s="290" t="str">
        <f t="shared" si="139"/>
        <v>RC140</v>
      </c>
      <c r="G1410" s="414" t="b">
        <f>_xlfn.XLOOKUP(F1410,Tabla13[Id Riesgo],Tabla13[Registro diligenciado],FALSE,1)</f>
        <v>0</v>
      </c>
      <c r="H1410" s="290" t="str">
        <f>IF(G1410,_xlfn.XLOOKUP(F1410,Tabla6[Id Riesgo],Tabla6[DESCRIPCIÓN DEL RIESGO],FALSE,1),"")</f>
        <v/>
      </c>
      <c r="I1410" s="327" t="str">
        <f>_xlfn.XLOOKUP(Tabla135[[#This Row],[Id Riesgo]],Tabla13[Id Riesgo],Tabla13[Probabilidad])</f>
        <v/>
      </c>
      <c r="J1410" s="327" t="str">
        <f>_xlfn.XLOOKUP(Tabla135[[#This Row],[Id Riesgo]],Tabla13[Id Riesgo],Tabla13[Porcentaje Impacto],"",1)</f>
        <v/>
      </c>
      <c r="K1410" s="311">
        <v>9</v>
      </c>
      <c r="L1410" s="314"/>
      <c r="M1410" s="314"/>
      <c r="N1410" s="314"/>
      <c r="O1410" s="295"/>
      <c r="P1410" s="314"/>
      <c r="Q1410" s="328" t="str">
        <f>_xlfn.TEXTJOIN(" ",TRUE,Tabla135[[#This Row],[Actividad - Acción ¿Qué?
Inicia con verbo]],Tabla135[[#This Row],[Complemento
(Observaciones o desviaciones)]])</f>
        <v/>
      </c>
      <c r="R1410" s="295"/>
      <c r="S1410" s="327" t="str">
        <f>_xlfn.XLOOKUP(Tabla135[[#This Row],[Tipo de control]],Tabla7[Tipo de control],Tabla7[Peso],"",1)</f>
        <v/>
      </c>
      <c r="T1410" s="290" t="str">
        <f>_xlfn.XLOOKUP(Tabla135[[#This Row],[Tipo de control]],Tabla7[Tipo de control],Tabla7[Afectación matriz],"",1)</f>
        <v/>
      </c>
      <c r="U1410" s="295"/>
      <c r="V1410" s="327" t="str">
        <f>_xlfn.XLOOKUP(Tabla135[[#This Row],[Implementación]],Tabla11[Implementación],Tabla11[Peso],"",1)</f>
        <v/>
      </c>
      <c r="W1410" s="295"/>
      <c r="X1410" s="295"/>
      <c r="Y1410" s="295"/>
      <c r="Z1410" s="295"/>
      <c r="AA1410" s="310" t="str">
        <f>IFERROR(Tabla135[[#This Row],[Peso del control]]+Tabla135[[#This Row],[Peso de la implementación]],"")</f>
        <v/>
      </c>
      <c r="AB1410" s="310" t="str" cm="1">
        <f t="array" ref="AB1410">IFERROR(IF(Tabla135[[#This Row],[Registro diligenciado]]=TRUE,_xlfn.IFS(AND(Tabla135[[#This Row],[No. de Control]]=1,Tabla135[[#This Row],[Desplazamiento en la Matriz]]="Probabilidad"),D1410-(D1410*Tabla135[[#This Row],[Valor del control]]),AND(Tabla135[[#This Row],[No. de Control]]&gt;1,Tabla135[[#This Row],[Desplazamiento en la Matriz]]="Probabilidad"),AB1409-(AB1409*Tabla135[[#This Row],[Valor del control]]),AND(Tabla135[[#This Row],[No. de Control]]=1,Tabla135[[#This Row],[Desplazamiento en la Matriz]]="Impacto"),D1410,AND(Tabla135[[#This Row],[No. de Control]]&gt;1,Tabla135[[#This Row],[Desplazamiento en la Matriz]]="Impacto"),AB1409),""),"")</f>
        <v/>
      </c>
      <c r="AC1410" s="310" t="str" cm="1">
        <f t="array" ref="AC1410">IFERROR(IF(Tabla135[[#This Row],[Registro diligenciado]]=TRUE,_xlfn.IFS(AND(Tabla135[[#This Row],[No. de Control]]=1,Tabla135[[#This Row],[Desplazamiento en la Matriz]]="Impacto"),E1410-(E1410*Tabla135[[#This Row],[Valor del control]]),AND(Tabla135[[#This Row],[No. de Control]]&gt;1,Tabla135[[#This Row],[Desplazamiento en la Matriz]]="Impacto"),AC1409-(AC1409*Tabla135[[#This Row],[Valor del control]]),AND(Tabla135[[#This Row],[No. de Control]]=1,Tabla135[[#This Row],[Desplazamiento en la Matriz]]="Probabilidad"),E1410,AND(Tabla135[[#This Row],[No. de Control]]&gt;1,Tabla135[[#This Row],[Desplazamiento en la Matriz]]="Probabilidad"),AC1409),""),"")</f>
        <v/>
      </c>
      <c r="AD1410" s="310">
        <f>IFERROR(_xlfn.MINIFS(Tabla135[Probabilidad residual],Tabla135[Id Riesgo],Tabla135[[#This Row],[Id Riesgo]]),"")</f>
        <v>0</v>
      </c>
      <c r="AE1410" s="310">
        <f>IFERROR(_xlfn.MINIFS(Tabla135[Impacto residual],Tabla135[Id Riesgo],Tabla135[[#This Row],[Id Riesgo]]),"")</f>
        <v>0</v>
      </c>
      <c r="AF1410" s="310" t="str" cm="1">
        <f t="array" ref="AF14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0" s="310" t="str" cm="1">
        <f t="array" ref="AG14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0" s="213"/>
      <c r="AJ1410" s="801">
        <f>_xlfn.MINIFS(Tabla135[Probabilidad residual],Tabla135[Id Riesgo],Tabla135[[#This Row],[Id Riesgo]])</f>
        <v>0</v>
      </c>
      <c r="AK1410" s="801">
        <f>_xlfn.MINIFS(Tabla135[Impacto residual],Tabla135[Id Riesgo],Tabla135[[#This Row],[Id Riesgo]])</f>
        <v>0</v>
      </c>
      <c r="AL1410" s="801"/>
      <c r="AM1410" s="801"/>
      <c r="AN1410" s="213"/>
      <c r="AO1410" s="213"/>
      <c r="AP1410" s="213"/>
      <c r="AQ1410" s="213"/>
      <c r="AR1410" s="213"/>
      <c r="AS1410" s="213"/>
      <c r="AT1410" s="213"/>
      <c r="AU1410" s="213"/>
      <c r="AV1410" s="213"/>
      <c r="AW1410" s="213"/>
      <c r="AX1410" s="213"/>
      <c r="AY1410" s="213"/>
    </row>
    <row r="1411" spans="1:51" ht="14.6" x14ac:dyDescent="0.4">
      <c r="A1411" s="783" t="str">
        <f>Tabla135[[#This Row],[Id Riesgo]]</f>
        <v>RC140</v>
      </c>
      <c r="B1411" s="784" t="str">
        <f>Tabla135[[#This Row],[Riesgo]]</f>
        <v/>
      </c>
      <c r="C1411" s="776" t="b">
        <f>Tabla135[[#This Row],[Identificado en paso 1 y 2?]]</f>
        <v>0</v>
      </c>
      <c r="D1411" s="801" t="str">
        <f>_xlfn.XLOOKUP(Tabla135[[#This Row],[Id Riesgo]],Tabla13[Id Riesgo],Tabla13[Probabilidad],"",1)</f>
        <v/>
      </c>
      <c r="E1411" s="801" t="str">
        <f>IF(C1411=TRUE,_xlfn.XLOOKUP(Tabla135[[#This Row],[Id Riesgo]],Tabla13[Id Riesgo],Tabla13[Porcentaje Impacto],"",1),"")</f>
        <v/>
      </c>
      <c r="F1411" s="290" t="str">
        <f t="shared" si="139"/>
        <v>RC140</v>
      </c>
      <c r="G1411" s="414" t="b">
        <f>_xlfn.XLOOKUP(F1411,Tabla13[Id Riesgo],Tabla13[Registro diligenciado],FALSE,1)</f>
        <v>0</v>
      </c>
      <c r="H1411" s="290" t="str">
        <f>IF(G1411,_xlfn.XLOOKUP(F1411,Tabla6[Id Riesgo],Tabla6[DESCRIPCIÓN DEL RIESGO],FALSE,1),"")</f>
        <v/>
      </c>
      <c r="I1411" s="327" t="str">
        <f>_xlfn.XLOOKUP(Tabla135[[#This Row],[Id Riesgo]],Tabla13[Id Riesgo],Tabla13[Probabilidad])</f>
        <v/>
      </c>
      <c r="J1411" s="327" t="str">
        <f>_xlfn.XLOOKUP(Tabla135[[#This Row],[Id Riesgo]],Tabla13[Id Riesgo],Tabla13[Porcentaje Impacto],"",1)</f>
        <v/>
      </c>
      <c r="K1411" s="311">
        <v>10</v>
      </c>
      <c r="L1411" s="314"/>
      <c r="M1411" s="314"/>
      <c r="N1411" s="314"/>
      <c r="O1411" s="295"/>
      <c r="P1411" s="314"/>
      <c r="Q1411" s="328" t="str">
        <f>_xlfn.TEXTJOIN(" ",TRUE,Tabla135[[#This Row],[Actividad - Acción ¿Qué?
Inicia con verbo]],Tabla135[[#This Row],[Complemento
(Observaciones o desviaciones)]])</f>
        <v/>
      </c>
      <c r="R1411" s="295"/>
      <c r="S1411" s="327" t="str">
        <f>_xlfn.XLOOKUP(Tabla135[[#This Row],[Tipo de control]],Tabla7[Tipo de control],Tabla7[Peso],"",1)</f>
        <v/>
      </c>
      <c r="T1411" s="290" t="str">
        <f>_xlfn.XLOOKUP(Tabla135[[#This Row],[Tipo de control]],Tabla7[Tipo de control],Tabla7[Afectación matriz],"",1)</f>
        <v/>
      </c>
      <c r="U1411" s="295"/>
      <c r="V1411" s="327" t="str">
        <f>_xlfn.XLOOKUP(Tabla135[[#This Row],[Implementación]],Tabla11[Implementación],Tabla11[Peso],"",1)</f>
        <v/>
      </c>
      <c r="W1411" s="295"/>
      <c r="X1411" s="295"/>
      <c r="Y1411" s="295"/>
      <c r="Z1411" s="295"/>
      <c r="AA1411" s="310" t="str">
        <f>IFERROR(Tabla135[[#This Row],[Peso del control]]+Tabla135[[#This Row],[Peso de la implementación]],"")</f>
        <v/>
      </c>
      <c r="AB1411" s="310" t="str" cm="1">
        <f t="array" ref="AB1411">IFERROR(IF(Tabla135[[#This Row],[Registro diligenciado]]=TRUE,_xlfn.IFS(AND(Tabla135[[#This Row],[No. de Control]]=1,Tabla135[[#This Row],[Desplazamiento en la Matriz]]="Probabilidad"),D1411-(D1411*Tabla135[[#This Row],[Valor del control]]),AND(Tabla135[[#This Row],[No. de Control]]&gt;1,Tabla135[[#This Row],[Desplazamiento en la Matriz]]="Probabilidad"),AB1410-(AB1410*Tabla135[[#This Row],[Valor del control]]),AND(Tabla135[[#This Row],[No. de Control]]=1,Tabla135[[#This Row],[Desplazamiento en la Matriz]]="Impacto"),D1411,AND(Tabla135[[#This Row],[No. de Control]]&gt;1,Tabla135[[#This Row],[Desplazamiento en la Matriz]]="Impacto"),AB1410),""),"")</f>
        <v/>
      </c>
      <c r="AC1411" s="310" t="str" cm="1">
        <f t="array" ref="AC1411">IFERROR(IF(Tabla135[[#This Row],[Registro diligenciado]]=TRUE,_xlfn.IFS(AND(Tabla135[[#This Row],[No. de Control]]=1,Tabla135[[#This Row],[Desplazamiento en la Matriz]]="Impacto"),E1411-(E1411*Tabla135[[#This Row],[Valor del control]]),AND(Tabla135[[#This Row],[No. de Control]]&gt;1,Tabla135[[#This Row],[Desplazamiento en la Matriz]]="Impacto"),AC1410-(AC1410*Tabla135[[#This Row],[Valor del control]]),AND(Tabla135[[#This Row],[No. de Control]]=1,Tabla135[[#This Row],[Desplazamiento en la Matriz]]="Probabilidad"),E1411,AND(Tabla135[[#This Row],[No. de Control]]&gt;1,Tabla135[[#This Row],[Desplazamiento en la Matriz]]="Probabilidad"),AC1410),""),"")</f>
        <v/>
      </c>
      <c r="AD1411" s="310">
        <f>IFERROR(_xlfn.MINIFS(Tabla135[Probabilidad residual],Tabla135[Id Riesgo],Tabla135[[#This Row],[Id Riesgo]]),"")</f>
        <v>0</v>
      </c>
      <c r="AE1411" s="310">
        <f>IFERROR(_xlfn.MINIFS(Tabla135[Impacto residual],Tabla135[Id Riesgo],Tabla135[[#This Row],[Id Riesgo]]),"")</f>
        <v>0</v>
      </c>
      <c r="AF1411" s="310" t="str" cm="1">
        <f t="array" ref="AF14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1" s="310" t="str" cm="1">
        <f t="array" ref="AG14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1" s="213"/>
      <c r="AJ1411" s="801">
        <f>_xlfn.MINIFS(Tabla135[Probabilidad residual],Tabla135[Id Riesgo],Tabla135[[#This Row],[Id Riesgo]])</f>
        <v>0</v>
      </c>
      <c r="AK1411" s="801">
        <f>_xlfn.MINIFS(Tabla135[Impacto residual],Tabla135[Id Riesgo],Tabla135[[#This Row],[Id Riesgo]])</f>
        <v>0</v>
      </c>
      <c r="AL1411" s="801"/>
      <c r="AM1411" s="801"/>
      <c r="AN1411" s="213"/>
      <c r="AO1411" s="213"/>
      <c r="AP1411" s="213"/>
      <c r="AQ1411" s="213"/>
      <c r="AR1411" s="213"/>
      <c r="AS1411" s="213"/>
      <c r="AT1411" s="213"/>
      <c r="AU1411" s="213"/>
      <c r="AV1411" s="213"/>
      <c r="AW1411" s="213"/>
      <c r="AX1411" s="213"/>
      <c r="AY1411" s="213"/>
    </row>
    <row r="1412" spans="1:51" ht="14.6" x14ac:dyDescent="0.4">
      <c r="A1412" s="783" t="str">
        <f>Tabla135[[#This Row],[Id Riesgo]]</f>
        <v>RC141</v>
      </c>
      <c r="B1412" s="784" t="str">
        <f>Tabla135[[#This Row],[Riesgo]]</f>
        <v/>
      </c>
      <c r="C1412" s="776" t="b">
        <f>Tabla135[[#This Row],[Identificado en paso 1 y 2?]]</f>
        <v>0</v>
      </c>
      <c r="D1412" s="801" t="str">
        <f>_xlfn.XLOOKUP(Tabla135[[#This Row],[Id Riesgo]],Tabla13[Id Riesgo],Tabla13[Probabilidad],"",1)</f>
        <v/>
      </c>
      <c r="E1412" s="801" t="str">
        <f>IF(C1412=TRUE,_xlfn.XLOOKUP(Tabla135[[#This Row],[Id Riesgo]],Tabla13[Id Riesgo],Tabla13[Porcentaje Impacto],"",1),"")</f>
        <v/>
      </c>
      <c r="F1412" s="290" t="s">
        <v>732</v>
      </c>
      <c r="G1412" s="414" t="b">
        <f>_xlfn.XLOOKUP(F1412,Tabla13[Id Riesgo],Tabla13[Registro diligenciado],FALSE,1)</f>
        <v>0</v>
      </c>
      <c r="H1412" s="290" t="str">
        <f>IF(G1412,_xlfn.XLOOKUP(F1412,Tabla6[Id Riesgo],Tabla6[DESCRIPCIÓN DEL RIESGO],FALSE,1),"")</f>
        <v/>
      </c>
      <c r="I1412" s="327" t="str">
        <f>_xlfn.XLOOKUP(Tabla135[[#This Row],[Id Riesgo]],Tabla13[Id Riesgo],Tabla13[Probabilidad])</f>
        <v/>
      </c>
      <c r="J1412" s="327" t="str">
        <f>_xlfn.XLOOKUP(Tabla135[[#This Row],[Id Riesgo]],Tabla13[Id Riesgo],Tabla13[Porcentaje Impacto],"",1)</f>
        <v/>
      </c>
      <c r="K1412" s="311">
        <v>1</v>
      </c>
      <c r="L1412" s="314"/>
      <c r="M1412" s="314"/>
      <c r="N1412" s="314"/>
      <c r="O1412" s="295"/>
      <c r="P1412" s="314"/>
      <c r="Q1412" s="328" t="str">
        <f>_xlfn.TEXTJOIN(" ",TRUE,Tabla135[[#This Row],[Actividad - Acción ¿Qué?
Inicia con verbo]],Tabla135[[#This Row],[Complemento
(Observaciones o desviaciones)]])</f>
        <v/>
      </c>
      <c r="R1412" s="295"/>
      <c r="S1412" s="327" t="str">
        <f>_xlfn.XLOOKUP(Tabla135[[#This Row],[Tipo de control]],Tabla7[Tipo de control],Tabla7[Peso],"",1)</f>
        <v/>
      </c>
      <c r="T1412" s="290" t="str">
        <f>_xlfn.XLOOKUP(Tabla135[[#This Row],[Tipo de control]],Tabla7[Tipo de control],Tabla7[Afectación matriz],"",1)</f>
        <v/>
      </c>
      <c r="U1412" s="295"/>
      <c r="V1412" s="327" t="str">
        <f>_xlfn.XLOOKUP(Tabla135[[#This Row],[Implementación]],Tabla11[Implementación],Tabla11[Peso],"",1)</f>
        <v/>
      </c>
      <c r="W1412" s="295"/>
      <c r="X1412" s="295"/>
      <c r="Y1412" s="295"/>
      <c r="Z1412" s="295"/>
      <c r="AA1412" s="310" t="str">
        <f>IFERROR(Tabla135[[#This Row],[Peso del control]]+Tabla135[[#This Row],[Peso de la implementación]],"")</f>
        <v/>
      </c>
      <c r="AB1412" s="310" t="str" cm="1">
        <f t="array" ref="AB1412">IFERROR(IF(Tabla135[[#This Row],[Registro diligenciado]]=TRUE,_xlfn.IFS(AND(Tabla135[[#This Row],[No. de Control]]=1,Tabla135[[#This Row],[Desplazamiento en la Matriz]]="Probabilidad"),D1412-(D1412*Tabla135[[#This Row],[Valor del control]]),AND(Tabla135[[#This Row],[No. de Control]]&gt;1,Tabla135[[#This Row],[Desplazamiento en la Matriz]]="Probabilidad"),AB1411-(AB1411*Tabla135[[#This Row],[Valor del control]]),AND(Tabla135[[#This Row],[No. de Control]]=1,Tabla135[[#This Row],[Desplazamiento en la Matriz]]="Impacto"),D1412,AND(Tabla135[[#This Row],[No. de Control]]&gt;1,Tabla135[[#This Row],[Desplazamiento en la Matriz]]="Impacto"),AB1411),""),"")</f>
        <v/>
      </c>
      <c r="AC1412" s="310" t="str" cm="1">
        <f t="array" ref="AC1412">IFERROR(IF(Tabla135[[#This Row],[Registro diligenciado]]=TRUE,_xlfn.IFS(AND(Tabla135[[#This Row],[No. de Control]]=1,Tabla135[[#This Row],[Desplazamiento en la Matriz]]="Impacto"),E1412-(E1412*Tabla135[[#This Row],[Valor del control]]),AND(Tabla135[[#This Row],[No. de Control]]&gt;1,Tabla135[[#This Row],[Desplazamiento en la Matriz]]="Impacto"),AC1411-(AC1411*Tabla135[[#This Row],[Valor del control]]),AND(Tabla135[[#This Row],[No. de Control]]=1,Tabla135[[#This Row],[Desplazamiento en la Matriz]]="Probabilidad"),E1412,AND(Tabla135[[#This Row],[No. de Control]]&gt;1,Tabla135[[#This Row],[Desplazamiento en la Matriz]]="Probabilidad"),AC1411),""),"")</f>
        <v/>
      </c>
      <c r="AD1412" s="310">
        <f>IFERROR(_xlfn.MINIFS(Tabla135[Probabilidad residual],Tabla135[Id Riesgo],Tabla135[[#This Row],[Id Riesgo]]),"")</f>
        <v>0</v>
      </c>
      <c r="AE1412" s="310">
        <f>IFERROR(_xlfn.MINIFS(Tabla135[Impacto residual],Tabla135[Id Riesgo],Tabla135[[#This Row],[Id Riesgo]]),"")</f>
        <v>0</v>
      </c>
      <c r="AF1412" s="310" t="str" cm="1">
        <f t="array" ref="AF14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2" s="310" t="str" cm="1">
        <f t="array" ref="AG14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2" s="213"/>
      <c r="AJ1412" s="801">
        <f>_xlfn.MINIFS(Tabla135[Probabilidad residual],Tabla135[Id Riesgo],Tabla135[[#This Row],[Id Riesgo]])</f>
        <v>0</v>
      </c>
      <c r="AK1412" s="801">
        <f>_xlfn.MINIFS(Tabla135[Impacto residual],Tabla135[Id Riesgo],Tabla135[[#This Row],[Id Riesgo]])</f>
        <v>0</v>
      </c>
      <c r="AL1412" s="801" t="str" cm="1">
        <f t="array" ref="AL1412">IFERROR(_xlfn.IFS(AND(AJ1412&gt;=CONFIGURACIÓN!$BF$6,AJ1412&lt;=CONFIGURACIÓN!$BG$6),CONFIGURACIÓN!$BE$6,AND(AJ1412&gt;=CONFIGURACIÓN!$BF$7,AJ1412&lt;=CONFIGURACIÓN!$BG$7),CONFIGURACIÓN!$BE$7,AND(AJ1412&gt;=CONFIGURACIÓN!$BF$8,AJ1412&lt;=CONFIGURACIÓN!$BG$8),CONFIGURACIÓN!$BE$8,AND(AJ1412&gt;=CONFIGURACIÓN!$BF$9,AJ1412&lt;=CONFIGURACIÓN!$BG$9),CONFIGURACIÓN!$BE$9,AND(AJ1412&gt;=CONFIGURACIÓN!$BF$10,AJ1412&lt;=CONFIGURACIÓN!$BG$10),CONFIGURACIÓN!$BE$10),"")</f>
        <v/>
      </c>
      <c r="AM1412" s="801" t="str" cm="1">
        <f t="array" ref="AM1412">IFERROR(_xlfn.IFS(AND(AK1412&gt;=CONFIGURACIÓN!$BJ$6,AK1412&lt;=CONFIGURACIÓN!$BK$6),CONFIGURACIÓN!$BI$6,AND(AK1412&gt;=CONFIGURACIÓN!$BJ$7,AK1412&lt;=CONFIGURACIÓN!$BK$7),CONFIGURACIÓN!$BI$7,AND(AK1412&gt;=CONFIGURACIÓN!$BJ$8,AK1412&lt;=CONFIGURACIÓN!$BK$8),CONFIGURACIÓN!$BI$8,AND(AK1412&gt;=CONFIGURACIÓN!$BJ$9,AK1412&lt;=CONFIGURACIÓN!$BK$9),CONFIGURACIÓN!$BI$9,AND(AK1412&gt;=CONFIGURACIÓN!$BJ$10,AK1412&lt;=CONFIGURACIÓN!$BK$10),CONFIGURACIÓN!$BI$10),"")</f>
        <v/>
      </c>
      <c r="AN1412" s="213"/>
      <c r="AO1412" s="213"/>
      <c r="AP1412" s="213"/>
      <c r="AQ1412" s="213"/>
      <c r="AR1412" s="213"/>
      <c r="AS1412" s="213"/>
      <c r="AT1412" s="213"/>
      <c r="AU1412" s="213"/>
      <c r="AV1412" s="213"/>
      <c r="AW1412" s="213"/>
      <c r="AX1412" s="213"/>
      <c r="AY1412" s="213"/>
    </row>
    <row r="1413" spans="1:51" ht="14.6" x14ac:dyDescent="0.4">
      <c r="A1413" s="783" t="str">
        <f>Tabla135[[#This Row],[Id Riesgo]]</f>
        <v>RC141</v>
      </c>
      <c r="B1413" s="784" t="str">
        <f>Tabla135[[#This Row],[Riesgo]]</f>
        <v/>
      </c>
      <c r="C1413" s="776" t="b">
        <f>Tabla135[[#This Row],[Identificado en paso 1 y 2?]]</f>
        <v>0</v>
      </c>
      <c r="D1413" s="801" t="str">
        <f>_xlfn.XLOOKUP(Tabla135[[#This Row],[Id Riesgo]],Tabla13[Id Riesgo],Tabla13[Probabilidad],"",1)</f>
        <v/>
      </c>
      <c r="E1413" s="801" t="str">
        <f>IF(C1413=TRUE,_xlfn.XLOOKUP(Tabla135[[#This Row],[Id Riesgo]],Tabla13[Id Riesgo],Tabla13[Porcentaje Impacto],"",1),"")</f>
        <v/>
      </c>
      <c r="F1413" s="290" t="str">
        <f t="shared" ref="F1413:F1421" si="140">F1412</f>
        <v>RC141</v>
      </c>
      <c r="G1413" s="414" t="b">
        <f>_xlfn.XLOOKUP(F1413,Tabla13[Id Riesgo],Tabla13[Registro diligenciado],FALSE,1)</f>
        <v>0</v>
      </c>
      <c r="H1413" s="290" t="str">
        <f>IF(G1413,_xlfn.XLOOKUP(F1413,Tabla6[Id Riesgo],Tabla6[DESCRIPCIÓN DEL RIESGO],FALSE,1),"")</f>
        <v/>
      </c>
      <c r="I1413" s="327" t="str">
        <f>_xlfn.XLOOKUP(Tabla135[[#This Row],[Id Riesgo]],Tabla13[Id Riesgo],Tabla13[Probabilidad])</f>
        <v/>
      </c>
      <c r="J1413" s="327" t="str">
        <f>_xlfn.XLOOKUP(Tabla135[[#This Row],[Id Riesgo]],Tabla13[Id Riesgo],Tabla13[Porcentaje Impacto],"",1)</f>
        <v/>
      </c>
      <c r="K1413" s="311">
        <v>2</v>
      </c>
      <c r="L1413" s="314"/>
      <c r="M1413" s="314"/>
      <c r="N1413" s="314"/>
      <c r="O1413" s="295"/>
      <c r="P1413" s="314"/>
      <c r="Q1413" s="328" t="str">
        <f>_xlfn.TEXTJOIN(" ",TRUE,Tabla135[[#This Row],[Actividad - Acción ¿Qué?
Inicia con verbo]],Tabla135[[#This Row],[Complemento
(Observaciones o desviaciones)]])</f>
        <v/>
      </c>
      <c r="R1413" s="295"/>
      <c r="S1413" s="327" t="str">
        <f>_xlfn.XLOOKUP(Tabla135[[#This Row],[Tipo de control]],Tabla7[Tipo de control],Tabla7[Peso],"",1)</f>
        <v/>
      </c>
      <c r="T1413" s="290" t="str">
        <f>_xlfn.XLOOKUP(Tabla135[[#This Row],[Tipo de control]],Tabla7[Tipo de control],Tabla7[Afectación matriz],"",1)</f>
        <v/>
      </c>
      <c r="U1413" s="295"/>
      <c r="V1413" s="327" t="str">
        <f>_xlfn.XLOOKUP(Tabla135[[#This Row],[Implementación]],Tabla11[Implementación],Tabla11[Peso],"",1)</f>
        <v/>
      </c>
      <c r="W1413" s="295"/>
      <c r="X1413" s="295"/>
      <c r="Y1413" s="295"/>
      <c r="Z1413" s="295"/>
      <c r="AA1413" s="310" t="str">
        <f>IFERROR(Tabla135[[#This Row],[Peso del control]]+Tabla135[[#This Row],[Peso de la implementación]],"")</f>
        <v/>
      </c>
      <c r="AB1413" s="310" t="str" cm="1">
        <f t="array" ref="AB1413">IFERROR(IF(Tabla135[[#This Row],[Registro diligenciado]]=TRUE,_xlfn.IFS(AND(Tabla135[[#This Row],[No. de Control]]=1,Tabla135[[#This Row],[Desplazamiento en la Matriz]]="Probabilidad"),D1413-(D1413*Tabla135[[#This Row],[Valor del control]]),AND(Tabla135[[#This Row],[No. de Control]]&gt;1,Tabla135[[#This Row],[Desplazamiento en la Matriz]]="Probabilidad"),AB1412-(AB1412*Tabla135[[#This Row],[Valor del control]]),AND(Tabla135[[#This Row],[No. de Control]]=1,Tabla135[[#This Row],[Desplazamiento en la Matriz]]="Impacto"),D1413,AND(Tabla135[[#This Row],[No. de Control]]&gt;1,Tabla135[[#This Row],[Desplazamiento en la Matriz]]="Impacto"),AB1412),""),"")</f>
        <v/>
      </c>
      <c r="AC1413" s="310" t="str" cm="1">
        <f t="array" ref="AC1413">IFERROR(IF(Tabla135[[#This Row],[Registro diligenciado]]=TRUE,_xlfn.IFS(AND(Tabla135[[#This Row],[No. de Control]]=1,Tabla135[[#This Row],[Desplazamiento en la Matriz]]="Impacto"),E1413-(E1413*Tabla135[[#This Row],[Valor del control]]),AND(Tabla135[[#This Row],[No. de Control]]&gt;1,Tabla135[[#This Row],[Desplazamiento en la Matriz]]="Impacto"),AC1412-(AC1412*Tabla135[[#This Row],[Valor del control]]),AND(Tabla135[[#This Row],[No. de Control]]=1,Tabla135[[#This Row],[Desplazamiento en la Matriz]]="Probabilidad"),E1413,AND(Tabla135[[#This Row],[No. de Control]]&gt;1,Tabla135[[#This Row],[Desplazamiento en la Matriz]]="Probabilidad"),AC1412),""),"")</f>
        <v/>
      </c>
      <c r="AD1413" s="310">
        <f>IFERROR(_xlfn.MINIFS(Tabla135[Probabilidad residual],Tabla135[Id Riesgo],Tabla135[[#This Row],[Id Riesgo]]),"")</f>
        <v>0</v>
      </c>
      <c r="AE1413" s="310">
        <f>IFERROR(_xlfn.MINIFS(Tabla135[Impacto residual],Tabla135[Id Riesgo],Tabla135[[#This Row],[Id Riesgo]]),"")</f>
        <v>0</v>
      </c>
      <c r="AF1413" s="310" t="str" cm="1">
        <f t="array" ref="AF14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3" s="310" t="str" cm="1">
        <f t="array" ref="AG14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3" s="213"/>
      <c r="AJ1413" s="801">
        <f>_xlfn.MINIFS(Tabla135[Probabilidad residual],Tabla135[Id Riesgo],Tabla135[[#This Row],[Id Riesgo]])</f>
        <v>0</v>
      </c>
      <c r="AK1413" s="801">
        <f>_xlfn.MINIFS(Tabla135[Impacto residual],Tabla135[Id Riesgo],Tabla135[[#This Row],[Id Riesgo]])</f>
        <v>0</v>
      </c>
      <c r="AL1413" s="801"/>
      <c r="AM1413" s="801"/>
      <c r="AN1413" s="213"/>
      <c r="AO1413" s="213"/>
      <c r="AP1413" s="213"/>
      <c r="AQ1413" s="213"/>
      <c r="AR1413" s="213"/>
      <c r="AS1413" s="213"/>
      <c r="AT1413" s="213"/>
      <c r="AU1413" s="213"/>
      <c r="AV1413" s="213"/>
      <c r="AW1413" s="213"/>
      <c r="AX1413" s="213"/>
      <c r="AY1413" s="213"/>
    </row>
    <row r="1414" spans="1:51" ht="14.6" x14ac:dyDescent="0.4">
      <c r="A1414" s="783" t="str">
        <f>Tabla135[[#This Row],[Id Riesgo]]</f>
        <v>RC141</v>
      </c>
      <c r="B1414" s="784" t="str">
        <f>Tabla135[[#This Row],[Riesgo]]</f>
        <v/>
      </c>
      <c r="C1414" s="776" t="b">
        <f>Tabla135[[#This Row],[Identificado en paso 1 y 2?]]</f>
        <v>0</v>
      </c>
      <c r="D1414" s="801" t="str">
        <f>_xlfn.XLOOKUP(Tabla135[[#This Row],[Id Riesgo]],Tabla13[Id Riesgo],Tabla13[Probabilidad],"",1)</f>
        <v/>
      </c>
      <c r="E1414" s="801" t="str">
        <f>IF(C1414=TRUE,_xlfn.XLOOKUP(Tabla135[[#This Row],[Id Riesgo]],Tabla13[Id Riesgo],Tabla13[Porcentaje Impacto],"",1),"")</f>
        <v/>
      </c>
      <c r="F1414" s="290" t="str">
        <f t="shared" si="140"/>
        <v>RC141</v>
      </c>
      <c r="G1414" s="414" t="b">
        <f>_xlfn.XLOOKUP(F1414,Tabla13[Id Riesgo],Tabla13[Registro diligenciado],FALSE,1)</f>
        <v>0</v>
      </c>
      <c r="H1414" s="290" t="str">
        <f>IF(G1414,_xlfn.XLOOKUP(F1414,Tabla6[Id Riesgo],Tabla6[DESCRIPCIÓN DEL RIESGO],FALSE,1),"")</f>
        <v/>
      </c>
      <c r="I1414" s="327" t="str">
        <f>_xlfn.XLOOKUP(Tabla135[[#This Row],[Id Riesgo]],Tabla13[Id Riesgo],Tabla13[Probabilidad])</f>
        <v/>
      </c>
      <c r="J1414" s="327" t="str">
        <f>_xlfn.XLOOKUP(Tabla135[[#This Row],[Id Riesgo]],Tabla13[Id Riesgo],Tabla13[Porcentaje Impacto],"",1)</f>
        <v/>
      </c>
      <c r="K1414" s="311">
        <v>3</v>
      </c>
      <c r="L1414" s="314"/>
      <c r="M1414" s="314"/>
      <c r="N1414" s="314"/>
      <c r="O1414" s="295"/>
      <c r="P1414" s="314"/>
      <c r="Q1414" s="328" t="str">
        <f>_xlfn.TEXTJOIN(" ",TRUE,Tabla135[[#This Row],[Actividad - Acción ¿Qué?
Inicia con verbo]],Tabla135[[#This Row],[Complemento
(Observaciones o desviaciones)]])</f>
        <v/>
      </c>
      <c r="R1414" s="295"/>
      <c r="S1414" s="327" t="str">
        <f>_xlfn.XLOOKUP(Tabla135[[#This Row],[Tipo de control]],Tabla7[Tipo de control],Tabla7[Peso],"",1)</f>
        <v/>
      </c>
      <c r="T1414" s="290" t="str">
        <f>_xlfn.XLOOKUP(Tabla135[[#This Row],[Tipo de control]],Tabla7[Tipo de control],Tabla7[Afectación matriz],"",1)</f>
        <v/>
      </c>
      <c r="U1414" s="295"/>
      <c r="V1414" s="327" t="str">
        <f>_xlfn.XLOOKUP(Tabla135[[#This Row],[Implementación]],Tabla11[Implementación],Tabla11[Peso],"",1)</f>
        <v/>
      </c>
      <c r="W1414" s="295"/>
      <c r="X1414" s="295"/>
      <c r="Y1414" s="295"/>
      <c r="Z1414" s="295"/>
      <c r="AA1414" s="310" t="str">
        <f>IFERROR(Tabla135[[#This Row],[Peso del control]]+Tabla135[[#This Row],[Peso de la implementación]],"")</f>
        <v/>
      </c>
      <c r="AB1414" s="310" t="str" cm="1">
        <f t="array" ref="AB1414">IFERROR(IF(Tabla135[[#This Row],[Registro diligenciado]]=TRUE,_xlfn.IFS(AND(Tabla135[[#This Row],[No. de Control]]=1,Tabla135[[#This Row],[Desplazamiento en la Matriz]]="Probabilidad"),D1414-(D1414*Tabla135[[#This Row],[Valor del control]]),AND(Tabla135[[#This Row],[No. de Control]]&gt;1,Tabla135[[#This Row],[Desplazamiento en la Matriz]]="Probabilidad"),AB1413-(AB1413*Tabla135[[#This Row],[Valor del control]]),AND(Tabla135[[#This Row],[No. de Control]]=1,Tabla135[[#This Row],[Desplazamiento en la Matriz]]="Impacto"),D1414,AND(Tabla135[[#This Row],[No. de Control]]&gt;1,Tabla135[[#This Row],[Desplazamiento en la Matriz]]="Impacto"),AB1413),""),"")</f>
        <v/>
      </c>
      <c r="AC1414" s="310" t="str" cm="1">
        <f t="array" ref="AC1414">IFERROR(IF(Tabla135[[#This Row],[Registro diligenciado]]=TRUE,_xlfn.IFS(AND(Tabla135[[#This Row],[No. de Control]]=1,Tabla135[[#This Row],[Desplazamiento en la Matriz]]="Impacto"),E1414-(E1414*Tabla135[[#This Row],[Valor del control]]),AND(Tabla135[[#This Row],[No. de Control]]&gt;1,Tabla135[[#This Row],[Desplazamiento en la Matriz]]="Impacto"),AC1413-(AC1413*Tabla135[[#This Row],[Valor del control]]),AND(Tabla135[[#This Row],[No. de Control]]=1,Tabla135[[#This Row],[Desplazamiento en la Matriz]]="Probabilidad"),E1414,AND(Tabla135[[#This Row],[No. de Control]]&gt;1,Tabla135[[#This Row],[Desplazamiento en la Matriz]]="Probabilidad"),AC1413),""),"")</f>
        <v/>
      </c>
      <c r="AD1414" s="310">
        <f>IFERROR(_xlfn.MINIFS(Tabla135[Probabilidad residual],Tabla135[Id Riesgo],Tabla135[[#This Row],[Id Riesgo]]),"")</f>
        <v>0</v>
      </c>
      <c r="AE1414" s="310">
        <f>IFERROR(_xlfn.MINIFS(Tabla135[Impacto residual],Tabla135[Id Riesgo],Tabla135[[#This Row],[Id Riesgo]]),"")</f>
        <v>0</v>
      </c>
      <c r="AF1414" s="310" t="str" cm="1">
        <f t="array" ref="AF14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4" s="310" t="str" cm="1">
        <f t="array" ref="AG14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4" s="213"/>
      <c r="AJ1414" s="801">
        <f>_xlfn.MINIFS(Tabla135[Probabilidad residual],Tabla135[Id Riesgo],Tabla135[[#This Row],[Id Riesgo]])</f>
        <v>0</v>
      </c>
      <c r="AK1414" s="801">
        <f>_xlfn.MINIFS(Tabla135[Impacto residual],Tabla135[Id Riesgo],Tabla135[[#This Row],[Id Riesgo]])</f>
        <v>0</v>
      </c>
      <c r="AL1414" s="801"/>
      <c r="AM1414" s="801"/>
      <c r="AN1414" s="213"/>
      <c r="AO1414" s="213"/>
      <c r="AP1414" s="213"/>
      <c r="AQ1414" s="213"/>
      <c r="AR1414" s="213"/>
      <c r="AS1414" s="213"/>
      <c r="AT1414" s="213"/>
      <c r="AU1414" s="213"/>
      <c r="AV1414" s="213"/>
      <c r="AW1414" s="213"/>
      <c r="AX1414" s="213"/>
      <c r="AY1414" s="213"/>
    </row>
    <row r="1415" spans="1:51" ht="14.6" x14ac:dyDescent="0.4">
      <c r="A1415" s="783" t="str">
        <f>Tabla135[[#This Row],[Id Riesgo]]</f>
        <v>RC141</v>
      </c>
      <c r="B1415" s="784" t="str">
        <f>Tabla135[[#This Row],[Riesgo]]</f>
        <v/>
      </c>
      <c r="C1415" s="776" t="b">
        <f>Tabla135[[#This Row],[Identificado en paso 1 y 2?]]</f>
        <v>0</v>
      </c>
      <c r="D1415" s="801" t="str">
        <f>_xlfn.XLOOKUP(Tabla135[[#This Row],[Id Riesgo]],Tabla13[Id Riesgo],Tabla13[Probabilidad],"",1)</f>
        <v/>
      </c>
      <c r="E1415" s="801" t="str">
        <f>IF(C1415=TRUE,_xlfn.XLOOKUP(Tabla135[[#This Row],[Id Riesgo]],Tabla13[Id Riesgo],Tabla13[Porcentaje Impacto],"",1),"")</f>
        <v/>
      </c>
      <c r="F1415" s="290" t="str">
        <f t="shared" si="140"/>
        <v>RC141</v>
      </c>
      <c r="G1415" s="414" t="b">
        <f>_xlfn.XLOOKUP(F1415,Tabla13[Id Riesgo],Tabla13[Registro diligenciado],FALSE,1)</f>
        <v>0</v>
      </c>
      <c r="H1415" s="290" t="str">
        <f>IF(G1415,_xlfn.XLOOKUP(F1415,Tabla6[Id Riesgo],Tabla6[DESCRIPCIÓN DEL RIESGO],FALSE,1),"")</f>
        <v/>
      </c>
      <c r="I1415" s="327" t="str">
        <f>_xlfn.XLOOKUP(Tabla135[[#This Row],[Id Riesgo]],Tabla13[Id Riesgo],Tabla13[Probabilidad])</f>
        <v/>
      </c>
      <c r="J1415" s="327" t="str">
        <f>_xlfn.XLOOKUP(Tabla135[[#This Row],[Id Riesgo]],Tabla13[Id Riesgo],Tabla13[Porcentaje Impacto],"",1)</f>
        <v/>
      </c>
      <c r="K1415" s="311">
        <v>4</v>
      </c>
      <c r="L1415" s="314"/>
      <c r="M1415" s="314"/>
      <c r="N1415" s="314"/>
      <c r="O1415" s="295"/>
      <c r="P1415" s="314"/>
      <c r="Q1415" s="328" t="str">
        <f>_xlfn.TEXTJOIN(" ",TRUE,Tabla135[[#This Row],[Actividad - Acción ¿Qué?
Inicia con verbo]],Tabla135[[#This Row],[Complemento
(Observaciones o desviaciones)]])</f>
        <v/>
      </c>
      <c r="R1415" s="295"/>
      <c r="S1415" s="327" t="str">
        <f>_xlfn.XLOOKUP(Tabla135[[#This Row],[Tipo de control]],Tabla7[Tipo de control],Tabla7[Peso],"",1)</f>
        <v/>
      </c>
      <c r="T1415" s="290" t="str">
        <f>_xlfn.XLOOKUP(Tabla135[[#This Row],[Tipo de control]],Tabla7[Tipo de control],Tabla7[Afectación matriz],"",1)</f>
        <v/>
      </c>
      <c r="U1415" s="295"/>
      <c r="V1415" s="327" t="str">
        <f>_xlfn.XLOOKUP(Tabla135[[#This Row],[Implementación]],Tabla11[Implementación],Tabla11[Peso],"",1)</f>
        <v/>
      </c>
      <c r="W1415" s="295"/>
      <c r="X1415" s="295"/>
      <c r="Y1415" s="295"/>
      <c r="Z1415" s="295"/>
      <c r="AA1415" s="310" t="str">
        <f>IFERROR(Tabla135[[#This Row],[Peso del control]]+Tabla135[[#This Row],[Peso de la implementación]],"")</f>
        <v/>
      </c>
      <c r="AB1415" s="310" t="str" cm="1">
        <f t="array" ref="AB1415">IFERROR(IF(Tabla135[[#This Row],[Registro diligenciado]]=TRUE,_xlfn.IFS(AND(Tabla135[[#This Row],[No. de Control]]=1,Tabla135[[#This Row],[Desplazamiento en la Matriz]]="Probabilidad"),D1415-(D1415*Tabla135[[#This Row],[Valor del control]]),AND(Tabla135[[#This Row],[No. de Control]]&gt;1,Tabla135[[#This Row],[Desplazamiento en la Matriz]]="Probabilidad"),AB1414-(AB1414*Tabla135[[#This Row],[Valor del control]]),AND(Tabla135[[#This Row],[No. de Control]]=1,Tabla135[[#This Row],[Desplazamiento en la Matriz]]="Impacto"),D1415,AND(Tabla135[[#This Row],[No. de Control]]&gt;1,Tabla135[[#This Row],[Desplazamiento en la Matriz]]="Impacto"),AB1414),""),"")</f>
        <v/>
      </c>
      <c r="AC1415" s="310" t="str" cm="1">
        <f t="array" ref="AC1415">IFERROR(IF(Tabla135[[#This Row],[Registro diligenciado]]=TRUE,_xlfn.IFS(AND(Tabla135[[#This Row],[No. de Control]]=1,Tabla135[[#This Row],[Desplazamiento en la Matriz]]="Impacto"),E1415-(E1415*Tabla135[[#This Row],[Valor del control]]),AND(Tabla135[[#This Row],[No. de Control]]&gt;1,Tabla135[[#This Row],[Desplazamiento en la Matriz]]="Impacto"),AC1414-(AC1414*Tabla135[[#This Row],[Valor del control]]),AND(Tabla135[[#This Row],[No. de Control]]=1,Tabla135[[#This Row],[Desplazamiento en la Matriz]]="Probabilidad"),E1415,AND(Tabla135[[#This Row],[No. de Control]]&gt;1,Tabla135[[#This Row],[Desplazamiento en la Matriz]]="Probabilidad"),AC1414),""),"")</f>
        <v/>
      </c>
      <c r="AD1415" s="310">
        <f>IFERROR(_xlfn.MINIFS(Tabla135[Probabilidad residual],Tabla135[Id Riesgo],Tabla135[[#This Row],[Id Riesgo]]),"")</f>
        <v>0</v>
      </c>
      <c r="AE1415" s="310">
        <f>IFERROR(_xlfn.MINIFS(Tabla135[Impacto residual],Tabla135[Id Riesgo],Tabla135[[#This Row],[Id Riesgo]]),"")</f>
        <v>0</v>
      </c>
      <c r="AF1415" s="310" t="str" cm="1">
        <f t="array" ref="AF14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5" s="310" t="str" cm="1">
        <f t="array" ref="AG14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5" s="213"/>
      <c r="AJ1415" s="801">
        <f>_xlfn.MINIFS(Tabla135[Probabilidad residual],Tabla135[Id Riesgo],Tabla135[[#This Row],[Id Riesgo]])</f>
        <v>0</v>
      </c>
      <c r="AK1415" s="801">
        <f>_xlfn.MINIFS(Tabla135[Impacto residual],Tabla135[Id Riesgo],Tabla135[[#This Row],[Id Riesgo]])</f>
        <v>0</v>
      </c>
      <c r="AL1415" s="801"/>
      <c r="AM1415" s="801"/>
      <c r="AN1415" s="213"/>
      <c r="AO1415" s="213"/>
      <c r="AP1415" s="213"/>
      <c r="AQ1415" s="213"/>
      <c r="AR1415" s="213"/>
      <c r="AS1415" s="213"/>
      <c r="AT1415" s="213"/>
      <c r="AU1415" s="213"/>
      <c r="AV1415" s="213"/>
      <c r="AW1415" s="213"/>
      <c r="AX1415" s="213"/>
      <c r="AY1415" s="213"/>
    </row>
    <row r="1416" spans="1:51" ht="14.6" x14ac:dyDescent="0.4">
      <c r="A1416" s="783" t="str">
        <f>Tabla135[[#This Row],[Id Riesgo]]</f>
        <v>RC141</v>
      </c>
      <c r="B1416" s="784" t="str">
        <f>Tabla135[[#This Row],[Riesgo]]</f>
        <v/>
      </c>
      <c r="C1416" s="776" t="b">
        <f>Tabla135[[#This Row],[Identificado en paso 1 y 2?]]</f>
        <v>0</v>
      </c>
      <c r="D1416" s="801" t="str">
        <f>_xlfn.XLOOKUP(Tabla135[[#This Row],[Id Riesgo]],Tabla13[Id Riesgo],Tabla13[Probabilidad],"",1)</f>
        <v/>
      </c>
      <c r="E1416" s="801" t="str">
        <f>IF(C1416=TRUE,_xlfn.XLOOKUP(Tabla135[[#This Row],[Id Riesgo]],Tabla13[Id Riesgo],Tabla13[Porcentaje Impacto],"",1),"")</f>
        <v/>
      </c>
      <c r="F1416" s="290" t="str">
        <f t="shared" si="140"/>
        <v>RC141</v>
      </c>
      <c r="G1416" s="414" t="b">
        <f>_xlfn.XLOOKUP(F1416,Tabla13[Id Riesgo],Tabla13[Registro diligenciado],FALSE,1)</f>
        <v>0</v>
      </c>
      <c r="H1416" s="290" t="str">
        <f>IF(G1416,_xlfn.XLOOKUP(F1416,Tabla6[Id Riesgo],Tabla6[DESCRIPCIÓN DEL RIESGO],FALSE,1),"")</f>
        <v/>
      </c>
      <c r="I1416" s="327" t="str">
        <f>_xlfn.XLOOKUP(Tabla135[[#This Row],[Id Riesgo]],Tabla13[Id Riesgo],Tabla13[Probabilidad])</f>
        <v/>
      </c>
      <c r="J1416" s="327" t="str">
        <f>_xlfn.XLOOKUP(Tabla135[[#This Row],[Id Riesgo]],Tabla13[Id Riesgo],Tabla13[Porcentaje Impacto],"",1)</f>
        <v/>
      </c>
      <c r="K1416" s="311">
        <v>5</v>
      </c>
      <c r="L1416" s="314"/>
      <c r="M1416" s="314"/>
      <c r="N1416" s="314"/>
      <c r="O1416" s="295"/>
      <c r="P1416" s="314"/>
      <c r="Q1416" s="328" t="str">
        <f>_xlfn.TEXTJOIN(" ",TRUE,Tabla135[[#This Row],[Actividad - Acción ¿Qué?
Inicia con verbo]],Tabla135[[#This Row],[Complemento
(Observaciones o desviaciones)]])</f>
        <v/>
      </c>
      <c r="R1416" s="295"/>
      <c r="S1416" s="327" t="str">
        <f>_xlfn.XLOOKUP(Tabla135[[#This Row],[Tipo de control]],Tabla7[Tipo de control],Tabla7[Peso],"",1)</f>
        <v/>
      </c>
      <c r="T1416" s="290" t="str">
        <f>_xlfn.XLOOKUP(Tabla135[[#This Row],[Tipo de control]],Tabla7[Tipo de control],Tabla7[Afectación matriz],"",1)</f>
        <v/>
      </c>
      <c r="U1416" s="295"/>
      <c r="V1416" s="327" t="str">
        <f>_xlfn.XLOOKUP(Tabla135[[#This Row],[Implementación]],Tabla11[Implementación],Tabla11[Peso],"",1)</f>
        <v/>
      </c>
      <c r="W1416" s="295"/>
      <c r="X1416" s="295"/>
      <c r="Y1416" s="295"/>
      <c r="Z1416" s="295"/>
      <c r="AA1416" s="310" t="str">
        <f>IFERROR(Tabla135[[#This Row],[Peso del control]]+Tabla135[[#This Row],[Peso de la implementación]],"")</f>
        <v/>
      </c>
      <c r="AB1416" s="310" t="str" cm="1">
        <f t="array" ref="AB1416">IFERROR(IF(Tabla135[[#This Row],[Registro diligenciado]]=TRUE,_xlfn.IFS(AND(Tabla135[[#This Row],[No. de Control]]=1,Tabla135[[#This Row],[Desplazamiento en la Matriz]]="Probabilidad"),D1416-(D1416*Tabla135[[#This Row],[Valor del control]]),AND(Tabla135[[#This Row],[No. de Control]]&gt;1,Tabla135[[#This Row],[Desplazamiento en la Matriz]]="Probabilidad"),AB1415-(AB1415*Tabla135[[#This Row],[Valor del control]]),AND(Tabla135[[#This Row],[No. de Control]]=1,Tabla135[[#This Row],[Desplazamiento en la Matriz]]="Impacto"),D1416,AND(Tabla135[[#This Row],[No. de Control]]&gt;1,Tabla135[[#This Row],[Desplazamiento en la Matriz]]="Impacto"),AB1415),""),"")</f>
        <v/>
      </c>
      <c r="AC1416" s="310" t="str" cm="1">
        <f t="array" ref="AC1416">IFERROR(IF(Tabla135[[#This Row],[Registro diligenciado]]=TRUE,_xlfn.IFS(AND(Tabla135[[#This Row],[No. de Control]]=1,Tabla135[[#This Row],[Desplazamiento en la Matriz]]="Impacto"),E1416-(E1416*Tabla135[[#This Row],[Valor del control]]),AND(Tabla135[[#This Row],[No. de Control]]&gt;1,Tabla135[[#This Row],[Desplazamiento en la Matriz]]="Impacto"),AC1415-(AC1415*Tabla135[[#This Row],[Valor del control]]),AND(Tabla135[[#This Row],[No. de Control]]=1,Tabla135[[#This Row],[Desplazamiento en la Matriz]]="Probabilidad"),E1416,AND(Tabla135[[#This Row],[No. de Control]]&gt;1,Tabla135[[#This Row],[Desplazamiento en la Matriz]]="Probabilidad"),AC1415),""),"")</f>
        <v/>
      </c>
      <c r="AD1416" s="310">
        <f>IFERROR(_xlfn.MINIFS(Tabla135[Probabilidad residual],Tabla135[Id Riesgo],Tabla135[[#This Row],[Id Riesgo]]),"")</f>
        <v>0</v>
      </c>
      <c r="AE1416" s="310">
        <f>IFERROR(_xlfn.MINIFS(Tabla135[Impacto residual],Tabla135[Id Riesgo],Tabla135[[#This Row],[Id Riesgo]]),"")</f>
        <v>0</v>
      </c>
      <c r="AF1416" s="310" t="str" cm="1">
        <f t="array" ref="AF14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6" s="310" t="str" cm="1">
        <f t="array" ref="AG14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6" s="213"/>
      <c r="AJ1416" s="801">
        <f>_xlfn.MINIFS(Tabla135[Probabilidad residual],Tabla135[Id Riesgo],Tabla135[[#This Row],[Id Riesgo]])</f>
        <v>0</v>
      </c>
      <c r="AK1416" s="801">
        <f>_xlfn.MINIFS(Tabla135[Impacto residual],Tabla135[Id Riesgo],Tabla135[[#This Row],[Id Riesgo]])</f>
        <v>0</v>
      </c>
      <c r="AL1416" s="801"/>
      <c r="AM1416" s="801"/>
      <c r="AN1416" s="213"/>
      <c r="AO1416" s="213"/>
      <c r="AP1416" s="213"/>
      <c r="AQ1416" s="213"/>
      <c r="AR1416" s="213"/>
      <c r="AS1416" s="213"/>
      <c r="AT1416" s="213"/>
      <c r="AU1416" s="213"/>
      <c r="AV1416" s="213"/>
      <c r="AW1416" s="213"/>
      <c r="AX1416" s="213"/>
      <c r="AY1416" s="213"/>
    </row>
    <row r="1417" spans="1:51" ht="14.6" x14ac:dyDescent="0.4">
      <c r="A1417" s="783" t="str">
        <f>Tabla135[[#This Row],[Id Riesgo]]</f>
        <v>RC141</v>
      </c>
      <c r="B1417" s="784" t="str">
        <f>Tabla135[[#This Row],[Riesgo]]</f>
        <v/>
      </c>
      <c r="C1417" s="776" t="b">
        <f>Tabla135[[#This Row],[Identificado en paso 1 y 2?]]</f>
        <v>0</v>
      </c>
      <c r="D1417" s="801" t="str">
        <f>_xlfn.XLOOKUP(Tabla135[[#This Row],[Id Riesgo]],Tabla13[Id Riesgo],Tabla13[Probabilidad],"",1)</f>
        <v/>
      </c>
      <c r="E1417" s="801" t="str">
        <f>IF(C1417=TRUE,_xlfn.XLOOKUP(Tabla135[[#This Row],[Id Riesgo]],Tabla13[Id Riesgo],Tabla13[Porcentaje Impacto],"",1),"")</f>
        <v/>
      </c>
      <c r="F1417" s="290" t="str">
        <f t="shared" si="140"/>
        <v>RC141</v>
      </c>
      <c r="G1417" s="414" t="b">
        <f>_xlfn.XLOOKUP(F1417,Tabla13[Id Riesgo],Tabla13[Registro diligenciado],FALSE,1)</f>
        <v>0</v>
      </c>
      <c r="H1417" s="290" t="str">
        <f>IF(G1417,_xlfn.XLOOKUP(F1417,Tabla6[Id Riesgo],Tabla6[DESCRIPCIÓN DEL RIESGO],FALSE,1),"")</f>
        <v/>
      </c>
      <c r="I1417" s="327" t="str">
        <f>_xlfn.XLOOKUP(Tabla135[[#This Row],[Id Riesgo]],Tabla13[Id Riesgo],Tabla13[Probabilidad])</f>
        <v/>
      </c>
      <c r="J1417" s="327" t="str">
        <f>_xlfn.XLOOKUP(Tabla135[[#This Row],[Id Riesgo]],Tabla13[Id Riesgo],Tabla13[Porcentaje Impacto],"",1)</f>
        <v/>
      </c>
      <c r="K1417" s="311">
        <v>6</v>
      </c>
      <c r="L1417" s="314"/>
      <c r="M1417" s="314"/>
      <c r="N1417" s="314"/>
      <c r="O1417" s="295"/>
      <c r="P1417" s="314"/>
      <c r="Q1417" s="328" t="str">
        <f>_xlfn.TEXTJOIN(" ",TRUE,Tabla135[[#This Row],[Actividad - Acción ¿Qué?
Inicia con verbo]],Tabla135[[#This Row],[Complemento
(Observaciones o desviaciones)]])</f>
        <v/>
      </c>
      <c r="R1417" s="295"/>
      <c r="S1417" s="327" t="str">
        <f>_xlfn.XLOOKUP(Tabla135[[#This Row],[Tipo de control]],Tabla7[Tipo de control],Tabla7[Peso],"",1)</f>
        <v/>
      </c>
      <c r="T1417" s="290" t="str">
        <f>_xlfn.XLOOKUP(Tabla135[[#This Row],[Tipo de control]],Tabla7[Tipo de control],Tabla7[Afectación matriz],"",1)</f>
        <v/>
      </c>
      <c r="U1417" s="295"/>
      <c r="V1417" s="327" t="str">
        <f>_xlfn.XLOOKUP(Tabla135[[#This Row],[Implementación]],Tabla11[Implementación],Tabla11[Peso],"",1)</f>
        <v/>
      </c>
      <c r="W1417" s="295"/>
      <c r="X1417" s="295"/>
      <c r="Y1417" s="295"/>
      <c r="Z1417" s="295"/>
      <c r="AA1417" s="310" t="str">
        <f>IFERROR(Tabla135[[#This Row],[Peso del control]]+Tabla135[[#This Row],[Peso de la implementación]],"")</f>
        <v/>
      </c>
      <c r="AB1417" s="310" t="str" cm="1">
        <f t="array" ref="AB1417">IFERROR(IF(Tabla135[[#This Row],[Registro diligenciado]]=TRUE,_xlfn.IFS(AND(Tabla135[[#This Row],[No. de Control]]=1,Tabla135[[#This Row],[Desplazamiento en la Matriz]]="Probabilidad"),D1417-(D1417*Tabla135[[#This Row],[Valor del control]]),AND(Tabla135[[#This Row],[No. de Control]]&gt;1,Tabla135[[#This Row],[Desplazamiento en la Matriz]]="Probabilidad"),AB1416-(AB1416*Tabla135[[#This Row],[Valor del control]]),AND(Tabla135[[#This Row],[No. de Control]]=1,Tabla135[[#This Row],[Desplazamiento en la Matriz]]="Impacto"),D1417,AND(Tabla135[[#This Row],[No. de Control]]&gt;1,Tabla135[[#This Row],[Desplazamiento en la Matriz]]="Impacto"),AB1416),""),"")</f>
        <v/>
      </c>
      <c r="AC1417" s="310" t="str" cm="1">
        <f t="array" ref="AC1417">IFERROR(IF(Tabla135[[#This Row],[Registro diligenciado]]=TRUE,_xlfn.IFS(AND(Tabla135[[#This Row],[No. de Control]]=1,Tabla135[[#This Row],[Desplazamiento en la Matriz]]="Impacto"),E1417-(E1417*Tabla135[[#This Row],[Valor del control]]),AND(Tabla135[[#This Row],[No. de Control]]&gt;1,Tabla135[[#This Row],[Desplazamiento en la Matriz]]="Impacto"),AC1416-(AC1416*Tabla135[[#This Row],[Valor del control]]),AND(Tabla135[[#This Row],[No. de Control]]=1,Tabla135[[#This Row],[Desplazamiento en la Matriz]]="Probabilidad"),E1417,AND(Tabla135[[#This Row],[No. de Control]]&gt;1,Tabla135[[#This Row],[Desplazamiento en la Matriz]]="Probabilidad"),AC1416),""),"")</f>
        <v/>
      </c>
      <c r="AD1417" s="310">
        <f>IFERROR(_xlfn.MINIFS(Tabla135[Probabilidad residual],Tabla135[Id Riesgo],Tabla135[[#This Row],[Id Riesgo]]),"")</f>
        <v>0</v>
      </c>
      <c r="AE1417" s="310">
        <f>IFERROR(_xlfn.MINIFS(Tabla135[Impacto residual],Tabla135[Id Riesgo],Tabla135[[#This Row],[Id Riesgo]]),"")</f>
        <v>0</v>
      </c>
      <c r="AF1417" s="310" t="str" cm="1">
        <f t="array" ref="AF14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7" s="310" t="str" cm="1">
        <f t="array" ref="AG14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7" s="213"/>
      <c r="AJ1417" s="801">
        <f>_xlfn.MINIFS(Tabla135[Probabilidad residual],Tabla135[Id Riesgo],Tabla135[[#This Row],[Id Riesgo]])</f>
        <v>0</v>
      </c>
      <c r="AK1417" s="801">
        <f>_xlfn.MINIFS(Tabla135[Impacto residual],Tabla135[Id Riesgo],Tabla135[[#This Row],[Id Riesgo]])</f>
        <v>0</v>
      </c>
      <c r="AL1417" s="801"/>
      <c r="AM1417" s="801"/>
      <c r="AN1417" s="213"/>
      <c r="AO1417" s="213"/>
      <c r="AP1417" s="213"/>
      <c r="AQ1417" s="213"/>
      <c r="AR1417" s="213"/>
      <c r="AS1417" s="213"/>
      <c r="AT1417" s="213"/>
      <c r="AU1417" s="213"/>
      <c r="AV1417" s="213"/>
      <c r="AW1417" s="213"/>
      <c r="AX1417" s="213"/>
      <c r="AY1417" s="213"/>
    </row>
    <row r="1418" spans="1:51" ht="14.6" x14ac:dyDescent="0.4">
      <c r="A1418" s="783" t="str">
        <f>Tabla135[[#This Row],[Id Riesgo]]</f>
        <v>RC141</v>
      </c>
      <c r="B1418" s="784" t="str">
        <f>Tabla135[[#This Row],[Riesgo]]</f>
        <v/>
      </c>
      <c r="C1418" s="776" t="b">
        <f>Tabla135[[#This Row],[Identificado en paso 1 y 2?]]</f>
        <v>0</v>
      </c>
      <c r="D1418" s="801" t="str">
        <f>_xlfn.XLOOKUP(Tabla135[[#This Row],[Id Riesgo]],Tabla13[Id Riesgo],Tabla13[Probabilidad],"",1)</f>
        <v/>
      </c>
      <c r="E1418" s="801" t="str">
        <f>IF(C1418=TRUE,_xlfn.XLOOKUP(Tabla135[[#This Row],[Id Riesgo]],Tabla13[Id Riesgo],Tabla13[Porcentaje Impacto],"",1),"")</f>
        <v/>
      </c>
      <c r="F1418" s="290" t="str">
        <f t="shared" si="140"/>
        <v>RC141</v>
      </c>
      <c r="G1418" s="414" t="b">
        <f>_xlfn.XLOOKUP(F1418,Tabla13[Id Riesgo],Tabla13[Registro diligenciado],FALSE,1)</f>
        <v>0</v>
      </c>
      <c r="H1418" s="290" t="str">
        <f>IF(G1418,_xlfn.XLOOKUP(F1418,Tabla6[Id Riesgo],Tabla6[DESCRIPCIÓN DEL RIESGO],FALSE,1),"")</f>
        <v/>
      </c>
      <c r="I1418" s="327" t="str">
        <f>_xlfn.XLOOKUP(Tabla135[[#This Row],[Id Riesgo]],Tabla13[Id Riesgo],Tabla13[Probabilidad])</f>
        <v/>
      </c>
      <c r="J1418" s="327" t="str">
        <f>_xlfn.XLOOKUP(Tabla135[[#This Row],[Id Riesgo]],Tabla13[Id Riesgo],Tabla13[Porcentaje Impacto],"",1)</f>
        <v/>
      </c>
      <c r="K1418" s="311">
        <v>7</v>
      </c>
      <c r="L1418" s="314"/>
      <c r="M1418" s="314"/>
      <c r="N1418" s="314"/>
      <c r="O1418" s="295"/>
      <c r="P1418" s="314"/>
      <c r="Q1418" s="328" t="str">
        <f>_xlfn.TEXTJOIN(" ",TRUE,Tabla135[[#This Row],[Actividad - Acción ¿Qué?
Inicia con verbo]],Tabla135[[#This Row],[Complemento
(Observaciones o desviaciones)]])</f>
        <v/>
      </c>
      <c r="R1418" s="295"/>
      <c r="S1418" s="327" t="str">
        <f>_xlfn.XLOOKUP(Tabla135[[#This Row],[Tipo de control]],Tabla7[Tipo de control],Tabla7[Peso],"",1)</f>
        <v/>
      </c>
      <c r="T1418" s="290" t="str">
        <f>_xlfn.XLOOKUP(Tabla135[[#This Row],[Tipo de control]],Tabla7[Tipo de control],Tabla7[Afectación matriz],"",1)</f>
        <v/>
      </c>
      <c r="U1418" s="295"/>
      <c r="V1418" s="327" t="str">
        <f>_xlfn.XLOOKUP(Tabla135[[#This Row],[Implementación]],Tabla11[Implementación],Tabla11[Peso],"",1)</f>
        <v/>
      </c>
      <c r="W1418" s="295"/>
      <c r="X1418" s="295"/>
      <c r="Y1418" s="295"/>
      <c r="Z1418" s="295"/>
      <c r="AA1418" s="310" t="str">
        <f>IFERROR(Tabla135[[#This Row],[Peso del control]]+Tabla135[[#This Row],[Peso de la implementación]],"")</f>
        <v/>
      </c>
      <c r="AB1418" s="310" t="str" cm="1">
        <f t="array" ref="AB1418">IFERROR(IF(Tabla135[[#This Row],[Registro diligenciado]]=TRUE,_xlfn.IFS(AND(Tabla135[[#This Row],[No. de Control]]=1,Tabla135[[#This Row],[Desplazamiento en la Matriz]]="Probabilidad"),D1418-(D1418*Tabla135[[#This Row],[Valor del control]]),AND(Tabla135[[#This Row],[No. de Control]]&gt;1,Tabla135[[#This Row],[Desplazamiento en la Matriz]]="Probabilidad"),AB1417-(AB1417*Tabla135[[#This Row],[Valor del control]]),AND(Tabla135[[#This Row],[No. de Control]]=1,Tabla135[[#This Row],[Desplazamiento en la Matriz]]="Impacto"),D1418,AND(Tabla135[[#This Row],[No. de Control]]&gt;1,Tabla135[[#This Row],[Desplazamiento en la Matriz]]="Impacto"),AB1417),""),"")</f>
        <v/>
      </c>
      <c r="AC1418" s="310" t="str" cm="1">
        <f t="array" ref="AC1418">IFERROR(IF(Tabla135[[#This Row],[Registro diligenciado]]=TRUE,_xlfn.IFS(AND(Tabla135[[#This Row],[No. de Control]]=1,Tabla135[[#This Row],[Desplazamiento en la Matriz]]="Impacto"),E1418-(E1418*Tabla135[[#This Row],[Valor del control]]),AND(Tabla135[[#This Row],[No. de Control]]&gt;1,Tabla135[[#This Row],[Desplazamiento en la Matriz]]="Impacto"),AC1417-(AC1417*Tabla135[[#This Row],[Valor del control]]),AND(Tabla135[[#This Row],[No. de Control]]=1,Tabla135[[#This Row],[Desplazamiento en la Matriz]]="Probabilidad"),E1418,AND(Tabla135[[#This Row],[No. de Control]]&gt;1,Tabla135[[#This Row],[Desplazamiento en la Matriz]]="Probabilidad"),AC1417),""),"")</f>
        <v/>
      </c>
      <c r="AD1418" s="310">
        <f>IFERROR(_xlfn.MINIFS(Tabla135[Probabilidad residual],Tabla135[Id Riesgo],Tabla135[[#This Row],[Id Riesgo]]),"")</f>
        <v>0</v>
      </c>
      <c r="AE1418" s="310">
        <f>IFERROR(_xlfn.MINIFS(Tabla135[Impacto residual],Tabla135[Id Riesgo],Tabla135[[#This Row],[Id Riesgo]]),"")</f>
        <v>0</v>
      </c>
      <c r="AF1418" s="310" t="str" cm="1">
        <f t="array" ref="AF14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8" s="310" t="str" cm="1">
        <f t="array" ref="AG14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8" s="213"/>
      <c r="AJ1418" s="801">
        <f>_xlfn.MINIFS(Tabla135[Probabilidad residual],Tabla135[Id Riesgo],Tabla135[[#This Row],[Id Riesgo]])</f>
        <v>0</v>
      </c>
      <c r="AK1418" s="801">
        <f>_xlfn.MINIFS(Tabla135[Impacto residual],Tabla135[Id Riesgo],Tabla135[[#This Row],[Id Riesgo]])</f>
        <v>0</v>
      </c>
      <c r="AL1418" s="801"/>
      <c r="AM1418" s="801"/>
      <c r="AN1418" s="213"/>
      <c r="AO1418" s="213"/>
      <c r="AP1418" s="213"/>
      <c r="AQ1418" s="213"/>
      <c r="AR1418" s="213"/>
      <c r="AS1418" s="213"/>
      <c r="AT1418" s="213"/>
      <c r="AU1418" s="213"/>
      <c r="AV1418" s="213"/>
      <c r="AW1418" s="213"/>
      <c r="AX1418" s="213"/>
      <c r="AY1418" s="213"/>
    </row>
    <row r="1419" spans="1:51" ht="14.6" x14ac:dyDescent="0.4">
      <c r="A1419" s="783" t="str">
        <f>Tabla135[[#This Row],[Id Riesgo]]</f>
        <v>RC141</v>
      </c>
      <c r="B1419" s="784" t="str">
        <f>Tabla135[[#This Row],[Riesgo]]</f>
        <v/>
      </c>
      <c r="C1419" s="776" t="b">
        <f>Tabla135[[#This Row],[Identificado en paso 1 y 2?]]</f>
        <v>0</v>
      </c>
      <c r="D1419" s="801" t="str">
        <f>_xlfn.XLOOKUP(Tabla135[[#This Row],[Id Riesgo]],Tabla13[Id Riesgo],Tabla13[Probabilidad],"",1)</f>
        <v/>
      </c>
      <c r="E1419" s="801" t="str">
        <f>IF(C1419=TRUE,_xlfn.XLOOKUP(Tabla135[[#This Row],[Id Riesgo]],Tabla13[Id Riesgo],Tabla13[Porcentaje Impacto],"",1),"")</f>
        <v/>
      </c>
      <c r="F1419" s="290" t="str">
        <f t="shared" si="140"/>
        <v>RC141</v>
      </c>
      <c r="G1419" s="414" t="b">
        <f>_xlfn.XLOOKUP(F1419,Tabla13[Id Riesgo],Tabla13[Registro diligenciado],FALSE,1)</f>
        <v>0</v>
      </c>
      <c r="H1419" s="290" t="str">
        <f>IF(G1419,_xlfn.XLOOKUP(F1419,Tabla6[Id Riesgo],Tabla6[DESCRIPCIÓN DEL RIESGO],FALSE,1),"")</f>
        <v/>
      </c>
      <c r="I1419" s="327" t="str">
        <f>_xlfn.XLOOKUP(Tabla135[[#This Row],[Id Riesgo]],Tabla13[Id Riesgo],Tabla13[Probabilidad])</f>
        <v/>
      </c>
      <c r="J1419" s="327" t="str">
        <f>_xlfn.XLOOKUP(Tabla135[[#This Row],[Id Riesgo]],Tabla13[Id Riesgo],Tabla13[Porcentaje Impacto],"",1)</f>
        <v/>
      </c>
      <c r="K1419" s="311">
        <v>8</v>
      </c>
      <c r="L1419" s="314"/>
      <c r="M1419" s="314"/>
      <c r="N1419" s="314"/>
      <c r="O1419" s="295"/>
      <c r="P1419" s="314"/>
      <c r="Q1419" s="328" t="str">
        <f>_xlfn.TEXTJOIN(" ",TRUE,Tabla135[[#This Row],[Actividad - Acción ¿Qué?
Inicia con verbo]],Tabla135[[#This Row],[Complemento
(Observaciones o desviaciones)]])</f>
        <v/>
      </c>
      <c r="R1419" s="295"/>
      <c r="S1419" s="327" t="str">
        <f>_xlfn.XLOOKUP(Tabla135[[#This Row],[Tipo de control]],Tabla7[Tipo de control],Tabla7[Peso],"",1)</f>
        <v/>
      </c>
      <c r="T1419" s="290" t="str">
        <f>_xlfn.XLOOKUP(Tabla135[[#This Row],[Tipo de control]],Tabla7[Tipo de control],Tabla7[Afectación matriz],"",1)</f>
        <v/>
      </c>
      <c r="U1419" s="295"/>
      <c r="V1419" s="327" t="str">
        <f>_xlfn.XLOOKUP(Tabla135[[#This Row],[Implementación]],Tabla11[Implementación],Tabla11[Peso],"",1)</f>
        <v/>
      </c>
      <c r="W1419" s="295"/>
      <c r="X1419" s="295"/>
      <c r="Y1419" s="295"/>
      <c r="Z1419" s="295"/>
      <c r="AA1419" s="310" t="str">
        <f>IFERROR(Tabla135[[#This Row],[Peso del control]]+Tabla135[[#This Row],[Peso de la implementación]],"")</f>
        <v/>
      </c>
      <c r="AB1419" s="310" t="str" cm="1">
        <f t="array" ref="AB1419">IFERROR(IF(Tabla135[[#This Row],[Registro diligenciado]]=TRUE,_xlfn.IFS(AND(Tabla135[[#This Row],[No. de Control]]=1,Tabla135[[#This Row],[Desplazamiento en la Matriz]]="Probabilidad"),D1419-(D1419*Tabla135[[#This Row],[Valor del control]]),AND(Tabla135[[#This Row],[No. de Control]]&gt;1,Tabla135[[#This Row],[Desplazamiento en la Matriz]]="Probabilidad"),AB1418-(AB1418*Tabla135[[#This Row],[Valor del control]]),AND(Tabla135[[#This Row],[No. de Control]]=1,Tabla135[[#This Row],[Desplazamiento en la Matriz]]="Impacto"),D1419,AND(Tabla135[[#This Row],[No. de Control]]&gt;1,Tabla135[[#This Row],[Desplazamiento en la Matriz]]="Impacto"),AB1418),""),"")</f>
        <v/>
      </c>
      <c r="AC1419" s="310" t="str" cm="1">
        <f t="array" ref="AC1419">IFERROR(IF(Tabla135[[#This Row],[Registro diligenciado]]=TRUE,_xlfn.IFS(AND(Tabla135[[#This Row],[No. de Control]]=1,Tabla135[[#This Row],[Desplazamiento en la Matriz]]="Impacto"),E1419-(E1419*Tabla135[[#This Row],[Valor del control]]),AND(Tabla135[[#This Row],[No. de Control]]&gt;1,Tabla135[[#This Row],[Desplazamiento en la Matriz]]="Impacto"),AC1418-(AC1418*Tabla135[[#This Row],[Valor del control]]),AND(Tabla135[[#This Row],[No. de Control]]=1,Tabla135[[#This Row],[Desplazamiento en la Matriz]]="Probabilidad"),E1419,AND(Tabla135[[#This Row],[No. de Control]]&gt;1,Tabla135[[#This Row],[Desplazamiento en la Matriz]]="Probabilidad"),AC1418),""),"")</f>
        <v/>
      </c>
      <c r="AD1419" s="310">
        <f>IFERROR(_xlfn.MINIFS(Tabla135[Probabilidad residual],Tabla135[Id Riesgo],Tabla135[[#This Row],[Id Riesgo]]),"")</f>
        <v>0</v>
      </c>
      <c r="AE1419" s="310">
        <f>IFERROR(_xlfn.MINIFS(Tabla135[Impacto residual],Tabla135[Id Riesgo],Tabla135[[#This Row],[Id Riesgo]]),"")</f>
        <v>0</v>
      </c>
      <c r="AF1419" s="310" t="str" cm="1">
        <f t="array" ref="AF14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19" s="310" t="str" cm="1">
        <f t="array" ref="AG14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19" s="213"/>
      <c r="AJ1419" s="801">
        <f>_xlfn.MINIFS(Tabla135[Probabilidad residual],Tabla135[Id Riesgo],Tabla135[[#This Row],[Id Riesgo]])</f>
        <v>0</v>
      </c>
      <c r="AK1419" s="801">
        <f>_xlfn.MINIFS(Tabla135[Impacto residual],Tabla135[Id Riesgo],Tabla135[[#This Row],[Id Riesgo]])</f>
        <v>0</v>
      </c>
      <c r="AL1419" s="801"/>
      <c r="AM1419" s="801"/>
      <c r="AN1419" s="213"/>
      <c r="AO1419" s="213"/>
      <c r="AP1419" s="213"/>
      <c r="AQ1419" s="213"/>
      <c r="AR1419" s="213"/>
      <c r="AS1419" s="213"/>
      <c r="AT1419" s="213"/>
      <c r="AU1419" s="213"/>
      <c r="AV1419" s="213"/>
      <c r="AW1419" s="213"/>
      <c r="AX1419" s="213"/>
      <c r="AY1419" s="213"/>
    </row>
    <row r="1420" spans="1:51" ht="14.6" x14ac:dyDescent="0.4">
      <c r="A1420" s="783" t="str">
        <f>Tabla135[[#This Row],[Id Riesgo]]</f>
        <v>RC141</v>
      </c>
      <c r="B1420" s="784" t="str">
        <f>Tabla135[[#This Row],[Riesgo]]</f>
        <v/>
      </c>
      <c r="C1420" s="776" t="b">
        <f>Tabla135[[#This Row],[Identificado en paso 1 y 2?]]</f>
        <v>0</v>
      </c>
      <c r="D1420" s="801" t="str">
        <f>_xlfn.XLOOKUP(Tabla135[[#This Row],[Id Riesgo]],Tabla13[Id Riesgo],Tabla13[Probabilidad],"",1)</f>
        <v/>
      </c>
      <c r="E1420" s="801" t="str">
        <f>IF(C1420=TRUE,_xlfn.XLOOKUP(Tabla135[[#This Row],[Id Riesgo]],Tabla13[Id Riesgo],Tabla13[Porcentaje Impacto],"",1),"")</f>
        <v/>
      </c>
      <c r="F1420" s="290" t="str">
        <f t="shared" si="140"/>
        <v>RC141</v>
      </c>
      <c r="G1420" s="414" t="b">
        <f>_xlfn.XLOOKUP(F1420,Tabla13[Id Riesgo],Tabla13[Registro diligenciado],FALSE,1)</f>
        <v>0</v>
      </c>
      <c r="H1420" s="290" t="str">
        <f>IF(G1420,_xlfn.XLOOKUP(F1420,Tabla6[Id Riesgo],Tabla6[DESCRIPCIÓN DEL RIESGO],FALSE,1),"")</f>
        <v/>
      </c>
      <c r="I1420" s="327" t="str">
        <f>_xlfn.XLOOKUP(Tabla135[[#This Row],[Id Riesgo]],Tabla13[Id Riesgo],Tabla13[Probabilidad])</f>
        <v/>
      </c>
      <c r="J1420" s="327" t="str">
        <f>_xlfn.XLOOKUP(Tabla135[[#This Row],[Id Riesgo]],Tabla13[Id Riesgo],Tabla13[Porcentaje Impacto],"",1)</f>
        <v/>
      </c>
      <c r="K1420" s="311">
        <v>9</v>
      </c>
      <c r="L1420" s="314"/>
      <c r="M1420" s="314"/>
      <c r="N1420" s="314"/>
      <c r="O1420" s="295"/>
      <c r="P1420" s="314"/>
      <c r="Q1420" s="328" t="str">
        <f>_xlfn.TEXTJOIN(" ",TRUE,Tabla135[[#This Row],[Actividad - Acción ¿Qué?
Inicia con verbo]],Tabla135[[#This Row],[Complemento
(Observaciones o desviaciones)]])</f>
        <v/>
      </c>
      <c r="R1420" s="295"/>
      <c r="S1420" s="327" t="str">
        <f>_xlfn.XLOOKUP(Tabla135[[#This Row],[Tipo de control]],Tabla7[Tipo de control],Tabla7[Peso],"",1)</f>
        <v/>
      </c>
      <c r="T1420" s="290" t="str">
        <f>_xlfn.XLOOKUP(Tabla135[[#This Row],[Tipo de control]],Tabla7[Tipo de control],Tabla7[Afectación matriz],"",1)</f>
        <v/>
      </c>
      <c r="U1420" s="295"/>
      <c r="V1420" s="327" t="str">
        <f>_xlfn.XLOOKUP(Tabla135[[#This Row],[Implementación]],Tabla11[Implementación],Tabla11[Peso],"",1)</f>
        <v/>
      </c>
      <c r="W1420" s="295"/>
      <c r="X1420" s="295"/>
      <c r="Y1420" s="295"/>
      <c r="Z1420" s="295"/>
      <c r="AA1420" s="310" t="str">
        <f>IFERROR(Tabla135[[#This Row],[Peso del control]]+Tabla135[[#This Row],[Peso de la implementación]],"")</f>
        <v/>
      </c>
      <c r="AB1420" s="310" t="str" cm="1">
        <f t="array" ref="AB1420">IFERROR(IF(Tabla135[[#This Row],[Registro diligenciado]]=TRUE,_xlfn.IFS(AND(Tabla135[[#This Row],[No. de Control]]=1,Tabla135[[#This Row],[Desplazamiento en la Matriz]]="Probabilidad"),D1420-(D1420*Tabla135[[#This Row],[Valor del control]]),AND(Tabla135[[#This Row],[No. de Control]]&gt;1,Tabla135[[#This Row],[Desplazamiento en la Matriz]]="Probabilidad"),AB1419-(AB1419*Tabla135[[#This Row],[Valor del control]]),AND(Tabla135[[#This Row],[No. de Control]]=1,Tabla135[[#This Row],[Desplazamiento en la Matriz]]="Impacto"),D1420,AND(Tabla135[[#This Row],[No. de Control]]&gt;1,Tabla135[[#This Row],[Desplazamiento en la Matriz]]="Impacto"),AB1419),""),"")</f>
        <v/>
      </c>
      <c r="AC1420" s="310" t="str" cm="1">
        <f t="array" ref="AC1420">IFERROR(IF(Tabla135[[#This Row],[Registro diligenciado]]=TRUE,_xlfn.IFS(AND(Tabla135[[#This Row],[No. de Control]]=1,Tabla135[[#This Row],[Desplazamiento en la Matriz]]="Impacto"),E1420-(E1420*Tabla135[[#This Row],[Valor del control]]),AND(Tabla135[[#This Row],[No. de Control]]&gt;1,Tabla135[[#This Row],[Desplazamiento en la Matriz]]="Impacto"),AC1419-(AC1419*Tabla135[[#This Row],[Valor del control]]),AND(Tabla135[[#This Row],[No. de Control]]=1,Tabla135[[#This Row],[Desplazamiento en la Matriz]]="Probabilidad"),E1420,AND(Tabla135[[#This Row],[No. de Control]]&gt;1,Tabla135[[#This Row],[Desplazamiento en la Matriz]]="Probabilidad"),AC1419),""),"")</f>
        <v/>
      </c>
      <c r="AD1420" s="310">
        <f>IFERROR(_xlfn.MINIFS(Tabla135[Probabilidad residual],Tabla135[Id Riesgo],Tabla135[[#This Row],[Id Riesgo]]),"")</f>
        <v>0</v>
      </c>
      <c r="AE1420" s="310">
        <f>IFERROR(_xlfn.MINIFS(Tabla135[Impacto residual],Tabla135[Id Riesgo],Tabla135[[#This Row],[Id Riesgo]]),"")</f>
        <v>0</v>
      </c>
      <c r="AF1420" s="310" t="str" cm="1">
        <f t="array" ref="AF14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0" s="310" t="str" cm="1">
        <f t="array" ref="AG14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0" s="213"/>
      <c r="AJ1420" s="801">
        <f>_xlfn.MINIFS(Tabla135[Probabilidad residual],Tabla135[Id Riesgo],Tabla135[[#This Row],[Id Riesgo]])</f>
        <v>0</v>
      </c>
      <c r="AK1420" s="801">
        <f>_xlfn.MINIFS(Tabla135[Impacto residual],Tabla135[Id Riesgo],Tabla135[[#This Row],[Id Riesgo]])</f>
        <v>0</v>
      </c>
      <c r="AL1420" s="801"/>
      <c r="AM1420" s="801"/>
      <c r="AN1420" s="213"/>
      <c r="AO1420" s="213"/>
      <c r="AP1420" s="213"/>
      <c r="AQ1420" s="213"/>
      <c r="AR1420" s="213"/>
      <c r="AS1420" s="213"/>
      <c r="AT1420" s="213"/>
      <c r="AU1420" s="213"/>
      <c r="AV1420" s="213"/>
      <c r="AW1420" s="213"/>
      <c r="AX1420" s="213"/>
      <c r="AY1420" s="213"/>
    </row>
    <row r="1421" spans="1:51" ht="14.6" x14ac:dyDescent="0.4">
      <c r="A1421" s="783" t="str">
        <f>Tabla135[[#This Row],[Id Riesgo]]</f>
        <v>RC141</v>
      </c>
      <c r="B1421" s="784" t="str">
        <f>Tabla135[[#This Row],[Riesgo]]</f>
        <v/>
      </c>
      <c r="C1421" s="776" t="b">
        <f>Tabla135[[#This Row],[Identificado en paso 1 y 2?]]</f>
        <v>0</v>
      </c>
      <c r="D1421" s="801" t="str">
        <f>_xlfn.XLOOKUP(Tabla135[[#This Row],[Id Riesgo]],Tabla13[Id Riesgo],Tabla13[Probabilidad],"",1)</f>
        <v/>
      </c>
      <c r="E1421" s="801" t="str">
        <f>IF(C1421=TRUE,_xlfn.XLOOKUP(Tabla135[[#This Row],[Id Riesgo]],Tabla13[Id Riesgo],Tabla13[Porcentaje Impacto],"",1),"")</f>
        <v/>
      </c>
      <c r="F1421" s="290" t="str">
        <f t="shared" si="140"/>
        <v>RC141</v>
      </c>
      <c r="G1421" s="414" t="b">
        <f>_xlfn.XLOOKUP(F1421,Tabla13[Id Riesgo],Tabla13[Registro diligenciado],FALSE,1)</f>
        <v>0</v>
      </c>
      <c r="H1421" s="290" t="str">
        <f>IF(G1421,_xlfn.XLOOKUP(F1421,Tabla6[Id Riesgo],Tabla6[DESCRIPCIÓN DEL RIESGO],FALSE,1),"")</f>
        <v/>
      </c>
      <c r="I1421" s="327" t="str">
        <f>_xlfn.XLOOKUP(Tabla135[[#This Row],[Id Riesgo]],Tabla13[Id Riesgo],Tabla13[Probabilidad])</f>
        <v/>
      </c>
      <c r="J1421" s="327" t="str">
        <f>_xlfn.XLOOKUP(Tabla135[[#This Row],[Id Riesgo]],Tabla13[Id Riesgo],Tabla13[Porcentaje Impacto],"",1)</f>
        <v/>
      </c>
      <c r="K1421" s="311">
        <v>10</v>
      </c>
      <c r="L1421" s="314"/>
      <c r="M1421" s="314"/>
      <c r="N1421" s="314"/>
      <c r="O1421" s="295"/>
      <c r="P1421" s="314"/>
      <c r="Q1421" s="328" t="str">
        <f>_xlfn.TEXTJOIN(" ",TRUE,Tabla135[[#This Row],[Actividad - Acción ¿Qué?
Inicia con verbo]],Tabla135[[#This Row],[Complemento
(Observaciones o desviaciones)]])</f>
        <v/>
      </c>
      <c r="R1421" s="295"/>
      <c r="S1421" s="327" t="str">
        <f>_xlfn.XLOOKUP(Tabla135[[#This Row],[Tipo de control]],Tabla7[Tipo de control],Tabla7[Peso],"",1)</f>
        <v/>
      </c>
      <c r="T1421" s="290" t="str">
        <f>_xlfn.XLOOKUP(Tabla135[[#This Row],[Tipo de control]],Tabla7[Tipo de control],Tabla7[Afectación matriz],"",1)</f>
        <v/>
      </c>
      <c r="U1421" s="295"/>
      <c r="V1421" s="327" t="str">
        <f>_xlfn.XLOOKUP(Tabla135[[#This Row],[Implementación]],Tabla11[Implementación],Tabla11[Peso],"",1)</f>
        <v/>
      </c>
      <c r="W1421" s="295"/>
      <c r="X1421" s="295"/>
      <c r="Y1421" s="295"/>
      <c r="Z1421" s="295"/>
      <c r="AA1421" s="310" t="str">
        <f>IFERROR(Tabla135[[#This Row],[Peso del control]]+Tabla135[[#This Row],[Peso de la implementación]],"")</f>
        <v/>
      </c>
      <c r="AB1421" s="310" t="str" cm="1">
        <f t="array" ref="AB1421">IFERROR(IF(Tabla135[[#This Row],[Registro diligenciado]]=TRUE,_xlfn.IFS(AND(Tabla135[[#This Row],[No. de Control]]=1,Tabla135[[#This Row],[Desplazamiento en la Matriz]]="Probabilidad"),D1421-(D1421*Tabla135[[#This Row],[Valor del control]]),AND(Tabla135[[#This Row],[No. de Control]]&gt;1,Tabla135[[#This Row],[Desplazamiento en la Matriz]]="Probabilidad"),AB1420-(AB1420*Tabla135[[#This Row],[Valor del control]]),AND(Tabla135[[#This Row],[No. de Control]]=1,Tabla135[[#This Row],[Desplazamiento en la Matriz]]="Impacto"),D1421,AND(Tabla135[[#This Row],[No. de Control]]&gt;1,Tabla135[[#This Row],[Desplazamiento en la Matriz]]="Impacto"),AB1420),""),"")</f>
        <v/>
      </c>
      <c r="AC1421" s="310" t="str" cm="1">
        <f t="array" ref="AC1421">IFERROR(IF(Tabla135[[#This Row],[Registro diligenciado]]=TRUE,_xlfn.IFS(AND(Tabla135[[#This Row],[No. de Control]]=1,Tabla135[[#This Row],[Desplazamiento en la Matriz]]="Impacto"),E1421-(E1421*Tabla135[[#This Row],[Valor del control]]),AND(Tabla135[[#This Row],[No. de Control]]&gt;1,Tabla135[[#This Row],[Desplazamiento en la Matriz]]="Impacto"),AC1420-(AC1420*Tabla135[[#This Row],[Valor del control]]),AND(Tabla135[[#This Row],[No. de Control]]=1,Tabla135[[#This Row],[Desplazamiento en la Matriz]]="Probabilidad"),E1421,AND(Tabla135[[#This Row],[No. de Control]]&gt;1,Tabla135[[#This Row],[Desplazamiento en la Matriz]]="Probabilidad"),AC1420),""),"")</f>
        <v/>
      </c>
      <c r="AD1421" s="310">
        <f>IFERROR(_xlfn.MINIFS(Tabla135[Probabilidad residual],Tabla135[Id Riesgo],Tabla135[[#This Row],[Id Riesgo]]),"")</f>
        <v>0</v>
      </c>
      <c r="AE1421" s="310">
        <f>IFERROR(_xlfn.MINIFS(Tabla135[Impacto residual],Tabla135[Id Riesgo],Tabla135[[#This Row],[Id Riesgo]]),"")</f>
        <v>0</v>
      </c>
      <c r="AF1421" s="310" t="str" cm="1">
        <f t="array" ref="AF14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1" s="310" t="str" cm="1">
        <f t="array" ref="AG14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1" s="213"/>
      <c r="AJ1421" s="801">
        <f>_xlfn.MINIFS(Tabla135[Probabilidad residual],Tabla135[Id Riesgo],Tabla135[[#This Row],[Id Riesgo]])</f>
        <v>0</v>
      </c>
      <c r="AK1421" s="801">
        <f>_xlfn.MINIFS(Tabla135[Impacto residual],Tabla135[Id Riesgo],Tabla135[[#This Row],[Id Riesgo]])</f>
        <v>0</v>
      </c>
      <c r="AL1421" s="801"/>
      <c r="AM1421" s="801"/>
      <c r="AN1421" s="213"/>
      <c r="AO1421" s="213"/>
      <c r="AP1421" s="213"/>
      <c r="AQ1421" s="213"/>
      <c r="AR1421" s="213"/>
      <c r="AS1421" s="213"/>
      <c r="AT1421" s="213"/>
      <c r="AU1421" s="213"/>
      <c r="AV1421" s="213"/>
      <c r="AW1421" s="213"/>
      <c r="AX1421" s="213"/>
      <c r="AY1421" s="213"/>
    </row>
    <row r="1422" spans="1:51" ht="14.6" x14ac:dyDescent="0.4">
      <c r="A1422" s="783" t="str">
        <f>Tabla135[[#This Row],[Id Riesgo]]</f>
        <v>RC142</v>
      </c>
      <c r="B1422" s="784" t="str">
        <f>Tabla135[[#This Row],[Riesgo]]</f>
        <v/>
      </c>
      <c r="C1422" s="776" t="b">
        <f>Tabla135[[#This Row],[Identificado en paso 1 y 2?]]</f>
        <v>0</v>
      </c>
      <c r="D1422" s="801" t="str">
        <f>_xlfn.XLOOKUP(Tabla135[[#This Row],[Id Riesgo]],Tabla13[Id Riesgo],Tabla13[Probabilidad],"",1)</f>
        <v/>
      </c>
      <c r="E1422" s="801" t="str">
        <f>IF(C1422=TRUE,_xlfn.XLOOKUP(Tabla135[[#This Row],[Id Riesgo]],Tabla13[Id Riesgo],Tabla13[Porcentaje Impacto],"",1),"")</f>
        <v/>
      </c>
      <c r="F1422" s="290" t="s">
        <v>733</v>
      </c>
      <c r="G1422" s="414" t="b">
        <f>_xlfn.XLOOKUP(F1422,Tabla13[Id Riesgo],Tabla13[Registro diligenciado],FALSE,1)</f>
        <v>0</v>
      </c>
      <c r="H1422" s="290" t="str">
        <f>IF(G1422,_xlfn.XLOOKUP(F1422,Tabla6[Id Riesgo],Tabla6[DESCRIPCIÓN DEL RIESGO],FALSE,1),"")</f>
        <v/>
      </c>
      <c r="I1422" s="327" t="str">
        <f>_xlfn.XLOOKUP(Tabla135[[#This Row],[Id Riesgo]],Tabla13[Id Riesgo],Tabla13[Probabilidad])</f>
        <v/>
      </c>
      <c r="J1422" s="327" t="str">
        <f>_xlfn.XLOOKUP(Tabla135[[#This Row],[Id Riesgo]],Tabla13[Id Riesgo],Tabla13[Porcentaje Impacto],"",1)</f>
        <v/>
      </c>
      <c r="K1422" s="311">
        <v>1</v>
      </c>
      <c r="L1422" s="314"/>
      <c r="M1422" s="314"/>
      <c r="N1422" s="314"/>
      <c r="O1422" s="295"/>
      <c r="P1422" s="314"/>
      <c r="Q1422" s="328" t="str">
        <f>_xlfn.TEXTJOIN(" ",TRUE,Tabla135[[#This Row],[Actividad - Acción ¿Qué?
Inicia con verbo]],Tabla135[[#This Row],[Complemento
(Observaciones o desviaciones)]])</f>
        <v/>
      </c>
      <c r="R1422" s="295"/>
      <c r="S1422" s="327" t="str">
        <f>_xlfn.XLOOKUP(Tabla135[[#This Row],[Tipo de control]],Tabla7[Tipo de control],Tabla7[Peso],"",1)</f>
        <v/>
      </c>
      <c r="T1422" s="290" t="str">
        <f>_xlfn.XLOOKUP(Tabla135[[#This Row],[Tipo de control]],Tabla7[Tipo de control],Tabla7[Afectación matriz],"",1)</f>
        <v/>
      </c>
      <c r="U1422" s="295"/>
      <c r="V1422" s="327" t="str">
        <f>_xlfn.XLOOKUP(Tabla135[[#This Row],[Implementación]],Tabla11[Implementación],Tabla11[Peso],"",1)</f>
        <v/>
      </c>
      <c r="W1422" s="295"/>
      <c r="X1422" s="295"/>
      <c r="Y1422" s="295"/>
      <c r="Z1422" s="295"/>
      <c r="AA1422" s="310" t="str">
        <f>IFERROR(Tabla135[[#This Row],[Peso del control]]+Tabla135[[#This Row],[Peso de la implementación]],"")</f>
        <v/>
      </c>
      <c r="AB1422" s="310" t="str" cm="1">
        <f t="array" ref="AB1422">IFERROR(IF(Tabla135[[#This Row],[Registro diligenciado]]=TRUE,_xlfn.IFS(AND(Tabla135[[#This Row],[No. de Control]]=1,Tabla135[[#This Row],[Desplazamiento en la Matriz]]="Probabilidad"),D1422-(D1422*Tabla135[[#This Row],[Valor del control]]),AND(Tabla135[[#This Row],[No. de Control]]&gt;1,Tabla135[[#This Row],[Desplazamiento en la Matriz]]="Probabilidad"),AB1421-(AB1421*Tabla135[[#This Row],[Valor del control]]),AND(Tabla135[[#This Row],[No. de Control]]=1,Tabla135[[#This Row],[Desplazamiento en la Matriz]]="Impacto"),D1422,AND(Tabla135[[#This Row],[No. de Control]]&gt;1,Tabla135[[#This Row],[Desplazamiento en la Matriz]]="Impacto"),AB1421),""),"")</f>
        <v/>
      </c>
      <c r="AC1422" s="310" t="str" cm="1">
        <f t="array" ref="AC1422">IFERROR(IF(Tabla135[[#This Row],[Registro diligenciado]]=TRUE,_xlfn.IFS(AND(Tabla135[[#This Row],[No. de Control]]=1,Tabla135[[#This Row],[Desplazamiento en la Matriz]]="Impacto"),E1422-(E1422*Tabla135[[#This Row],[Valor del control]]),AND(Tabla135[[#This Row],[No. de Control]]&gt;1,Tabla135[[#This Row],[Desplazamiento en la Matriz]]="Impacto"),AC1421-(AC1421*Tabla135[[#This Row],[Valor del control]]),AND(Tabla135[[#This Row],[No. de Control]]=1,Tabla135[[#This Row],[Desplazamiento en la Matriz]]="Probabilidad"),E1422,AND(Tabla135[[#This Row],[No. de Control]]&gt;1,Tabla135[[#This Row],[Desplazamiento en la Matriz]]="Probabilidad"),AC1421),""),"")</f>
        <v/>
      </c>
      <c r="AD1422" s="310">
        <f>IFERROR(_xlfn.MINIFS(Tabla135[Probabilidad residual],Tabla135[Id Riesgo],Tabla135[[#This Row],[Id Riesgo]]),"")</f>
        <v>0</v>
      </c>
      <c r="AE1422" s="310">
        <f>IFERROR(_xlfn.MINIFS(Tabla135[Impacto residual],Tabla135[Id Riesgo],Tabla135[[#This Row],[Id Riesgo]]),"")</f>
        <v>0</v>
      </c>
      <c r="AF1422" s="310" t="str" cm="1">
        <f t="array" ref="AF14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2" s="310" t="str" cm="1">
        <f t="array" ref="AG14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2" s="213"/>
      <c r="AJ1422" s="801">
        <f>_xlfn.MINIFS(Tabla135[Probabilidad residual],Tabla135[Id Riesgo],Tabla135[[#This Row],[Id Riesgo]])</f>
        <v>0</v>
      </c>
      <c r="AK1422" s="801">
        <f>_xlfn.MINIFS(Tabla135[Impacto residual],Tabla135[Id Riesgo],Tabla135[[#This Row],[Id Riesgo]])</f>
        <v>0</v>
      </c>
      <c r="AL1422" s="801" t="str" cm="1">
        <f t="array" ref="AL1422">IFERROR(_xlfn.IFS(AND(AJ1422&gt;=CONFIGURACIÓN!$BF$6,AJ1422&lt;=CONFIGURACIÓN!$BG$6),CONFIGURACIÓN!$BE$6,AND(AJ1422&gt;=CONFIGURACIÓN!$BF$7,AJ1422&lt;=CONFIGURACIÓN!$BG$7),CONFIGURACIÓN!$BE$7,AND(AJ1422&gt;=CONFIGURACIÓN!$BF$8,AJ1422&lt;=CONFIGURACIÓN!$BG$8),CONFIGURACIÓN!$BE$8,AND(AJ1422&gt;=CONFIGURACIÓN!$BF$9,AJ1422&lt;=CONFIGURACIÓN!$BG$9),CONFIGURACIÓN!$BE$9,AND(AJ1422&gt;=CONFIGURACIÓN!$BF$10,AJ1422&lt;=CONFIGURACIÓN!$BG$10),CONFIGURACIÓN!$BE$10),"")</f>
        <v/>
      </c>
      <c r="AM1422" s="801" t="str" cm="1">
        <f t="array" ref="AM1422">IFERROR(_xlfn.IFS(AND(AK1422&gt;=CONFIGURACIÓN!$BJ$6,AK1422&lt;=CONFIGURACIÓN!$BK$6),CONFIGURACIÓN!$BI$6,AND(AK1422&gt;=CONFIGURACIÓN!$BJ$7,AK1422&lt;=CONFIGURACIÓN!$BK$7),CONFIGURACIÓN!$BI$7,AND(AK1422&gt;=CONFIGURACIÓN!$BJ$8,AK1422&lt;=CONFIGURACIÓN!$BK$8),CONFIGURACIÓN!$BI$8,AND(AK1422&gt;=CONFIGURACIÓN!$BJ$9,AK1422&lt;=CONFIGURACIÓN!$BK$9),CONFIGURACIÓN!$BI$9,AND(AK1422&gt;=CONFIGURACIÓN!$BJ$10,AK1422&lt;=CONFIGURACIÓN!$BK$10),CONFIGURACIÓN!$BI$10),"")</f>
        <v/>
      </c>
      <c r="AN1422" s="213"/>
      <c r="AO1422" s="213"/>
      <c r="AP1422" s="213"/>
      <c r="AQ1422" s="213"/>
      <c r="AR1422" s="213"/>
      <c r="AS1422" s="213"/>
      <c r="AT1422" s="213"/>
      <c r="AU1422" s="213"/>
      <c r="AV1422" s="213"/>
      <c r="AW1422" s="213"/>
      <c r="AX1422" s="213"/>
      <c r="AY1422" s="213"/>
    </row>
    <row r="1423" spans="1:51" ht="14.6" x14ac:dyDescent="0.4">
      <c r="A1423" s="783" t="str">
        <f>Tabla135[[#This Row],[Id Riesgo]]</f>
        <v>RC142</v>
      </c>
      <c r="B1423" s="784" t="str">
        <f>Tabla135[[#This Row],[Riesgo]]</f>
        <v/>
      </c>
      <c r="C1423" s="776" t="b">
        <f>Tabla135[[#This Row],[Identificado en paso 1 y 2?]]</f>
        <v>0</v>
      </c>
      <c r="D1423" s="801" t="str">
        <f>_xlfn.XLOOKUP(Tabla135[[#This Row],[Id Riesgo]],Tabla13[Id Riesgo],Tabla13[Probabilidad],"",1)</f>
        <v/>
      </c>
      <c r="E1423" s="801" t="str">
        <f>IF(C1423=TRUE,_xlfn.XLOOKUP(Tabla135[[#This Row],[Id Riesgo]],Tabla13[Id Riesgo],Tabla13[Porcentaje Impacto],"",1),"")</f>
        <v/>
      </c>
      <c r="F1423" s="290" t="str">
        <f t="shared" ref="F1423:F1431" si="141">F1422</f>
        <v>RC142</v>
      </c>
      <c r="G1423" s="414" t="b">
        <f>_xlfn.XLOOKUP(F1423,Tabla13[Id Riesgo],Tabla13[Registro diligenciado],FALSE,1)</f>
        <v>0</v>
      </c>
      <c r="H1423" s="290" t="str">
        <f>IF(G1423,_xlfn.XLOOKUP(F1423,Tabla6[Id Riesgo],Tabla6[DESCRIPCIÓN DEL RIESGO],FALSE,1),"")</f>
        <v/>
      </c>
      <c r="I1423" s="327" t="str">
        <f>_xlfn.XLOOKUP(Tabla135[[#This Row],[Id Riesgo]],Tabla13[Id Riesgo],Tabla13[Probabilidad])</f>
        <v/>
      </c>
      <c r="J1423" s="327" t="str">
        <f>_xlfn.XLOOKUP(Tabla135[[#This Row],[Id Riesgo]],Tabla13[Id Riesgo],Tabla13[Porcentaje Impacto],"",1)</f>
        <v/>
      </c>
      <c r="K1423" s="311">
        <v>2</v>
      </c>
      <c r="L1423" s="314"/>
      <c r="M1423" s="314"/>
      <c r="N1423" s="314"/>
      <c r="O1423" s="295"/>
      <c r="P1423" s="314"/>
      <c r="Q1423" s="328" t="str">
        <f>_xlfn.TEXTJOIN(" ",TRUE,Tabla135[[#This Row],[Actividad - Acción ¿Qué?
Inicia con verbo]],Tabla135[[#This Row],[Complemento
(Observaciones o desviaciones)]])</f>
        <v/>
      </c>
      <c r="R1423" s="295"/>
      <c r="S1423" s="327" t="str">
        <f>_xlfn.XLOOKUP(Tabla135[[#This Row],[Tipo de control]],Tabla7[Tipo de control],Tabla7[Peso],"",1)</f>
        <v/>
      </c>
      <c r="T1423" s="290" t="str">
        <f>_xlfn.XLOOKUP(Tabla135[[#This Row],[Tipo de control]],Tabla7[Tipo de control],Tabla7[Afectación matriz],"",1)</f>
        <v/>
      </c>
      <c r="U1423" s="295"/>
      <c r="V1423" s="327" t="str">
        <f>_xlfn.XLOOKUP(Tabla135[[#This Row],[Implementación]],Tabla11[Implementación],Tabla11[Peso],"",1)</f>
        <v/>
      </c>
      <c r="W1423" s="295"/>
      <c r="X1423" s="295"/>
      <c r="Y1423" s="295"/>
      <c r="Z1423" s="295"/>
      <c r="AA1423" s="310" t="str">
        <f>IFERROR(Tabla135[[#This Row],[Peso del control]]+Tabla135[[#This Row],[Peso de la implementación]],"")</f>
        <v/>
      </c>
      <c r="AB1423" s="310" t="str" cm="1">
        <f t="array" ref="AB1423">IFERROR(IF(Tabla135[[#This Row],[Registro diligenciado]]=TRUE,_xlfn.IFS(AND(Tabla135[[#This Row],[No. de Control]]=1,Tabla135[[#This Row],[Desplazamiento en la Matriz]]="Probabilidad"),D1423-(D1423*Tabla135[[#This Row],[Valor del control]]),AND(Tabla135[[#This Row],[No. de Control]]&gt;1,Tabla135[[#This Row],[Desplazamiento en la Matriz]]="Probabilidad"),AB1422-(AB1422*Tabla135[[#This Row],[Valor del control]]),AND(Tabla135[[#This Row],[No. de Control]]=1,Tabla135[[#This Row],[Desplazamiento en la Matriz]]="Impacto"),D1423,AND(Tabla135[[#This Row],[No. de Control]]&gt;1,Tabla135[[#This Row],[Desplazamiento en la Matriz]]="Impacto"),AB1422),""),"")</f>
        <v/>
      </c>
      <c r="AC1423" s="310" t="str" cm="1">
        <f t="array" ref="AC1423">IFERROR(IF(Tabla135[[#This Row],[Registro diligenciado]]=TRUE,_xlfn.IFS(AND(Tabla135[[#This Row],[No. de Control]]=1,Tabla135[[#This Row],[Desplazamiento en la Matriz]]="Impacto"),E1423-(E1423*Tabla135[[#This Row],[Valor del control]]),AND(Tabla135[[#This Row],[No. de Control]]&gt;1,Tabla135[[#This Row],[Desplazamiento en la Matriz]]="Impacto"),AC1422-(AC1422*Tabla135[[#This Row],[Valor del control]]),AND(Tabla135[[#This Row],[No. de Control]]=1,Tabla135[[#This Row],[Desplazamiento en la Matriz]]="Probabilidad"),E1423,AND(Tabla135[[#This Row],[No. de Control]]&gt;1,Tabla135[[#This Row],[Desplazamiento en la Matriz]]="Probabilidad"),AC1422),""),"")</f>
        <v/>
      </c>
      <c r="AD1423" s="310">
        <f>IFERROR(_xlfn.MINIFS(Tabla135[Probabilidad residual],Tabla135[Id Riesgo],Tabla135[[#This Row],[Id Riesgo]]),"")</f>
        <v>0</v>
      </c>
      <c r="AE1423" s="310">
        <f>IFERROR(_xlfn.MINIFS(Tabla135[Impacto residual],Tabla135[Id Riesgo],Tabla135[[#This Row],[Id Riesgo]]),"")</f>
        <v>0</v>
      </c>
      <c r="AF1423" s="310" t="str" cm="1">
        <f t="array" ref="AF14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3" s="310" t="str" cm="1">
        <f t="array" ref="AG14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3" s="213"/>
      <c r="AJ1423" s="801">
        <f>_xlfn.MINIFS(Tabla135[Probabilidad residual],Tabla135[Id Riesgo],Tabla135[[#This Row],[Id Riesgo]])</f>
        <v>0</v>
      </c>
      <c r="AK1423" s="801">
        <f>_xlfn.MINIFS(Tabla135[Impacto residual],Tabla135[Id Riesgo],Tabla135[[#This Row],[Id Riesgo]])</f>
        <v>0</v>
      </c>
      <c r="AL1423" s="801"/>
      <c r="AM1423" s="801"/>
      <c r="AN1423" s="213"/>
      <c r="AO1423" s="213"/>
      <c r="AP1423" s="213"/>
      <c r="AQ1423" s="213"/>
      <c r="AR1423" s="213"/>
      <c r="AS1423" s="213"/>
      <c r="AT1423" s="213"/>
      <c r="AU1423" s="213"/>
      <c r="AV1423" s="213"/>
      <c r="AW1423" s="213"/>
      <c r="AX1423" s="213"/>
      <c r="AY1423" s="213"/>
    </row>
    <row r="1424" spans="1:51" ht="14.6" x14ac:dyDescent="0.4">
      <c r="A1424" s="783" t="str">
        <f>Tabla135[[#This Row],[Id Riesgo]]</f>
        <v>RC142</v>
      </c>
      <c r="B1424" s="784" t="str">
        <f>Tabla135[[#This Row],[Riesgo]]</f>
        <v/>
      </c>
      <c r="C1424" s="776" t="b">
        <f>Tabla135[[#This Row],[Identificado en paso 1 y 2?]]</f>
        <v>0</v>
      </c>
      <c r="D1424" s="801" t="str">
        <f>_xlfn.XLOOKUP(Tabla135[[#This Row],[Id Riesgo]],Tabla13[Id Riesgo],Tabla13[Probabilidad],"",1)</f>
        <v/>
      </c>
      <c r="E1424" s="801" t="str">
        <f>IF(C1424=TRUE,_xlfn.XLOOKUP(Tabla135[[#This Row],[Id Riesgo]],Tabla13[Id Riesgo],Tabla13[Porcentaje Impacto],"",1),"")</f>
        <v/>
      </c>
      <c r="F1424" s="290" t="str">
        <f t="shared" si="141"/>
        <v>RC142</v>
      </c>
      <c r="G1424" s="414" t="b">
        <f>_xlfn.XLOOKUP(F1424,Tabla13[Id Riesgo],Tabla13[Registro diligenciado],FALSE,1)</f>
        <v>0</v>
      </c>
      <c r="H1424" s="290" t="str">
        <f>IF(G1424,_xlfn.XLOOKUP(F1424,Tabla6[Id Riesgo],Tabla6[DESCRIPCIÓN DEL RIESGO],FALSE,1),"")</f>
        <v/>
      </c>
      <c r="I1424" s="327" t="str">
        <f>_xlfn.XLOOKUP(Tabla135[[#This Row],[Id Riesgo]],Tabla13[Id Riesgo],Tabla13[Probabilidad])</f>
        <v/>
      </c>
      <c r="J1424" s="327" t="str">
        <f>_xlfn.XLOOKUP(Tabla135[[#This Row],[Id Riesgo]],Tabla13[Id Riesgo],Tabla13[Porcentaje Impacto],"",1)</f>
        <v/>
      </c>
      <c r="K1424" s="311">
        <v>3</v>
      </c>
      <c r="L1424" s="314"/>
      <c r="M1424" s="314"/>
      <c r="N1424" s="314"/>
      <c r="O1424" s="295"/>
      <c r="P1424" s="314"/>
      <c r="Q1424" s="328" t="str">
        <f>_xlfn.TEXTJOIN(" ",TRUE,Tabla135[[#This Row],[Actividad - Acción ¿Qué?
Inicia con verbo]],Tabla135[[#This Row],[Complemento
(Observaciones o desviaciones)]])</f>
        <v/>
      </c>
      <c r="R1424" s="295"/>
      <c r="S1424" s="327" t="str">
        <f>_xlfn.XLOOKUP(Tabla135[[#This Row],[Tipo de control]],Tabla7[Tipo de control],Tabla7[Peso],"",1)</f>
        <v/>
      </c>
      <c r="T1424" s="290" t="str">
        <f>_xlfn.XLOOKUP(Tabla135[[#This Row],[Tipo de control]],Tabla7[Tipo de control],Tabla7[Afectación matriz],"",1)</f>
        <v/>
      </c>
      <c r="U1424" s="295"/>
      <c r="V1424" s="327" t="str">
        <f>_xlfn.XLOOKUP(Tabla135[[#This Row],[Implementación]],Tabla11[Implementación],Tabla11[Peso],"",1)</f>
        <v/>
      </c>
      <c r="W1424" s="295"/>
      <c r="X1424" s="295"/>
      <c r="Y1424" s="295"/>
      <c r="Z1424" s="295"/>
      <c r="AA1424" s="310" t="str">
        <f>IFERROR(Tabla135[[#This Row],[Peso del control]]+Tabla135[[#This Row],[Peso de la implementación]],"")</f>
        <v/>
      </c>
      <c r="AB1424" s="310" t="str" cm="1">
        <f t="array" ref="AB1424">IFERROR(IF(Tabla135[[#This Row],[Registro diligenciado]]=TRUE,_xlfn.IFS(AND(Tabla135[[#This Row],[No. de Control]]=1,Tabla135[[#This Row],[Desplazamiento en la Matriz]]="Probabilidad"),D1424-(D1424*Tabla135[[#This Row],[Valor del control]]),AND(Tabla135[[#This Row],[No. de Control]]&gt;1,Tabla135[[#This Row],[Desplazamiento en la Matriz]]="Probabilidad"),AB1423-(AB1423*Tabla135[[#This Row],[Valor del control]]),AND(Tabla135[[#This Row],[No. de Control]]=1,Tabla135[[#This Row],[Desplazamiento en la Matriz]]="Impacto"),D1424,AND(Tabla135[[#This Row],[No. de Control]]&gt;1,Tabla135[[#This Row],[Desplazamiento en la Matriz]]="Impacto"),AB1423),""),"")</f>
        <v/>
      </c>
      <c r="AC1424" s="310" t="str" cm="1">
        <f t="array" ref="AC1424">IFERROR(IF(Tabla135[[#This Row],[Registro diligenciado]]=TRUE,_xlfn.IFS(AND(Tabla135[[#This Row],[No. de Control]]=1,Tabla135[[#This Row],[Desplazamiento en la Matriz]]="Impacto"),E1424-(E1424*Tabla135[[#This Row],[Valor del control]]),AND(Tabla135[[#This Row],[No. de Control]]&gt;1,Tabla135[[#This Row],[Desplazamiento en la Matriz]]="Impacto"),AC1423-(AC1423*Tabla135[[#This Row],[Valor del control]]),AND(Tabla135[[#This Row],[No. de Control]]=1,Tabla135[[#This Row],[Desplazamiento en la Matriz]]="Probabilidad"),E1424,AND(Tabla135[[#This Row],[No. de Control]]&gt;1,Tabla135[[#This Row],[Desplazamiento en la Matriz]]="Probabilidad"),AC1423),""),"")</f>
        <v/>
      </c>
      <c r="AD1424" s="310">
        <f>IFERROR(_xlfn.MINIFS(Tabla135[Probabilidad residual],Tabla135[Id Riesgo],Tabla135[[#This Row],[Id Riesgo]]),"")</f>
        <v>0</v>
      </c>
      <c r="AE1424" s="310">
        <f>IFERROR(_xlfn.MINIFS(Tabla135[Impacto residual],Tabla135[Id Riesgo],Tabla135[[#This Row],[Id Riesgo]]),"")</f>
        <v>0</v>
      </c>
      <c r="AF1424" s="310" t="str" cm="1">
        <f t="array" ref="AF14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4" s="310" t="str" cm="1">
        <f t="array" ref="AG14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4" s="213"/>
      <c r="AJ1424" s="801">
        <f>_xlfn.MINIFS(Tabla135[Probabilidad residual],Tabla135[Id Riesgo],Tabla135[[#This Row],[Id Riesgo]])</f>
        <v>0</v>
      </c>
      <c r="AK1424" s="801">
        <f>_xlfn.MINIFS(Tabla135[Impacto residual],Tabla135[Id Riesgo],Tabla135[[#This Row],[Id Riesgo]])</f>
        <v>0</v>
      </c>
      <c r="AL1424" s="801"/>
      <c r="AM1424" s="801"/>
      <c r="AN1424" s="213"/>
      <c r="AO1424" s="213"/>
      <c r="AP1424" s="213"/>
      <c r="AQ1424" s="213"/>
      <c r="AR1424" s="213"/>
      <c r="AS1424" s="213"/>
      <c r="AT1424" s="213"/>
      <c r="AU1424" s="213"/>
      <c r="AV1424" s="213"/>
      <c r="AW1424" s="213"/>
      <c r="AX1424" s="213"/>
      <c r="AY1424" s="213"/>
    </row>
    <row r="1425" spans="1:51" ht="14.6" x14ac:dyDescent="0.4">
      <c r="A1425" s="783" t="str">
        <f>Tabla135[[#This Row],[Id Riesgo]]</f>
        <v>RC142</v>
      </c>
      <c r="B1425" s="784" t="str">
        <f>Tabla135[[#This Row],[Riesgo]]</f>
        <v/>
      </c>
      <c r="C1425" s="776" t="b">
        <f>Tabla135[[#This Row],[Identificado en paso 1 y 2?]]</f>
        <v>0</v>
      </c>
      <c r="D1425" s="801" t="str">
        <f>_xlfn.XLOOKUP(Tabla135[[#This Row],[Id Riesgo]],Tabla13[Id Riesgo],Tabla13[Probabilidad],"",1)</f>
        <v/>
      </c>
      <c r="E1425" s="801" t="str">
        <f>IF(C1425=TRUE,_xlfn.XLOOKUP(Tabla135[[#This Row],[Id Riesgo]],Tabla13[Id Riesgo],Tabla13[Porcentaje Impacto],"",1),"")</f>
        <v/>
      </c>
      <c r="F1425" s="290" t="str">
        <f t="shared" si="141"/>
        <v>RC142</v>
      </c>
      <c r="G1425" s="414" t="b">
        <f>_xlfn.XLOOKUP(F1425,Tabla13[Id Riesgo],Tabla13[Registro diligenciado],FALSE,1)</f>
        <v>0</v>
      </c>
      <c r="H1425" s="290" t="str">
        <f>IF(G1425,_xlfn.XLOOKUP(F1425,Tabla6[Id Riesgo],Tabla6[DESCRIPCIÓN DEL RIESGO],FALSE,1),"")</f>
        <v/>
      </c>
      <c r="I1425" s="327" t="str">
        <f>_xlfn.XLOOKUP(Tabla135[[#This Row],[Id Riesgo]],Tabla13[Id Riesgo],Tabla13[Probabilidad])</f>
        <v/>
      </c>
      <c r="J1425" s="327" t="str">
        <f>_xlfn.XLOOKUP(Tabla135[[#This Row],[Id Riesgo]],Tabla13[Id Riesgo],Tabla13[Porcentaje Impacto],"",1)</f>
        <v/>
      </c>
      <c r="K1425" s="311">
        <v>4</v>
      </c>
      <c r="L1425" s="314"/>
      <c r="M1425" s="314"/>
      <c r="N1425" s="314"/>
      <c r="O1425" s="295"/>
      <c r="P1425" s="314"/>
      <c r="Q1425" s="328" t="str">
        <f>_xlfn.TEXTJOIN(" ",TRUE,Tabla135[[#This Row],[Actividad - Acción ¿Qué?
Inicia con verbo]],Tabla135[[#This Row],[Complemento
(Observaciones o desviaciones)]])</f>
        <v/>
      </c>
      <c r="R1425" s="295"/>
      <c r="S1425" s="327" t="str">
        <f>_xlfn.XLOOKUP(Tabla135[[#This Row],[Tipo de control]],Tabla7[Tipo de control],Tabla7[Peso],"",1)</f>
        <v/>
      </c>
      <c r="T1425" s="290" t="str">
        <f>_xlfn.XLOOKUP(Tabla135[[#This Row],[Tipo de control]],Tabla7[Tipo de control],Tabla7[Afectación matriz],"",1)</f>
        <v/>
      </c>
      <c r="U1425" s="295"/>
      <c r="V1425" s="327" t="str">
        <f>_xlfn.XLOOKUP(Tabla135[[#This Row],[Implementación]],Tabla11[Implementación],Tabla11[Peso],"",1)</f>
        <v/>
      </c>
      <c r="W1425" s="295"/>
      <c r="X1425" s="295"/>
      <c r="Y1425" s="295"/>
      <c r="Z1425" s="295"/>
      <c r="AA1425" s="310" t="str">
        <f>IFERROR(Tabla135[[#This Row],[Peso del control]]+Tabla135[[#This Row],[Peso de la implementación]],"")</f>
        <v/>
      </c>
      <c r="AB1425" s="310" t="str" cm="1">
        <f t="array" ref="AB1425">IFERROR(IF(Tabla135[[#This Row],[Registro diligenciado]]=TRUE,_xlfn.IFS(AND(Tabla135[[#This Row],[No. de Control]]=1,Tabla135[[#This Row],[Desplazamiento en la Matriz]]="Probabilidad"),D1425-(D1425*Tabla135[[#This Row],[Valor del control]]),AND(Tabla135[[#This Row],[No. de Control]]&gt;1,Tabla135[[#This Row],[Desplazamiento en la Matriz]]="Probabilidad"),AB1424-(AB1424*Tabla135[[#This Row],[Valor del control]]),AND(Tabla135[[#This Row],[No. de Control]]=1,Tabla135[[#This Row],[Desplazamiento en la Matriz]]="Impacto"),D1425,AND(Tabla135[[#This Row],[No. de Control]]&gt;1,Tabla135[[#This Row],[Desplazamiento en la Matriz]]="Impacto"),AB1424),""),"")</f>
        <v/>
      </c>
      <c r="AC1425" s="310" t="str" cm="1">
        <f t="array" ref="AC1425">IFERROR(IF(Tabla135[[#This Row],[Registro diligenciado]]=TRUE,_xlfn.IFS(AND(Tabla135[[#This Row],[No. de Control]]=1,Tabla135[[#This Row],[Desplazamiento en la Matriz]]="Impacto"),E1425-(E1425*Tabla135[[#This Row],[Valor del control]]),AND(Tabla135[[#This Row],[No. de Control]]&gt;1,Tabla135[[#This Row],[Desplazamiento en la Matriz]]="Impacto"),AC1424-(AC1424*Tabla135[[#This Row],[Valor del control]]),AND(Tabla135[[#This Row],[No. de Control]]=1,Tabla135[[#This Row],[Desplazamiento en la Matriz]]="Probabilidad"),E1425,AND(Tabla135[[#This Row],[No. de Control]]&gt;1,Tabla135[[#This Row],[Desplazamiento en la Matriz]]="Probabilidad"),AC1424),""),"")</f>
        <v/>
      </c>
      <c r="AD1425" s="310">
        <f>IFERROR(_xlfn.MINIFS(Tabla135[Probabilidad residual],Tabla135[Id Riesgo],Tabla135[[#This Row],[Id Riesgo]]),"")</f>
        <v>0</v>
      </c>
      <c r="AE1425" s="310">
        <f>IFERROR(_xlfn.MINIFS(Tabla135[Impacto residual],Tabla135[Id Riesgo],Tabla135[[#This Row],[Id Riesgo]]),"")</f>
        <v>0</v>
      </c>
      <c r="AF1425" s="310" t="str" cm="1">
        <f t="array" ref="AF14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5" s="310" t="str" cm="1">
        <f t="array" ref="AG14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5" s="213"/>
      <c r="AJ1425" s="801">
        <f>_xlfn.MINIFS(Tabla135[Probabilidad residual],Tabla135[Id Riesgo],Tabla135[[#This Row],[Id Riesgo]])</f>
        <v>0</v>
      </c>
      <c r="AK1425" s="801">
        <f>_xlfn.MINIFS(Tabla135[Impacto residual],Tabla135[Id Riesgo],Tabla135[[#This Row],[Id Riesgo]])</f>
        <v>0</v>
      </c>
      <c r="AL1425" s="801"/>
      <c r="AM1425" s="801"/>
      <c r="AN1425" s="213"/>
      <c r="AO1425" s="213"/>
      <c r="AP1425" s="213"/>
      <c r="AQ1425" s="213"/>
      <c r="AR1425" s="213"/>
      <c r="AS1425" s="213"/>
      <c r="AT1425" s="213"/>
      <c r="AU1425" s="213"/>
      <c r="AV1425" s="213"/>
      <c r="AW1425" s="213"/>
      <c r="AX1425" s="213"/>
      <c r="AY1425" s="213"/>
    </row>
    <row r="1426" spans="1:51" ht="14.6" x14ac:dyDescent="0.4">
      <c r="A1426" s="783" t="str">
        <f>Tabla135[[#This Row],[Id Riesgo]]</f>
        <v>RC142</v>
      </c>
      <c r="B1426" s="784" t="str">
        <f>Tabla135[[#This Row],[Riesgo]]</f>
        <v/>
      </c>
      <c r="C1426" s="776" t="b">
        <f>Tabla135[[#This Row],[Identificado en paso 1 y 2?]]</f>
        <v>0</v>
      </c>
      <c r="D1426" s="801" t="str">
        <f>_xlfn.XLOOKUP(Tabla135[[#This Row],[Id Riesgo]],Tabla13[Id Riesgo],Tabla13[Probabilidad],"",1)</f>
        <v/>
      </c>
      <c r="E1426" s="801" t="str">
        <f>IF(C1426=TRUE,_xlfn.XLOOKUP(Tabla135[[#This Row],[Id Riesgo]],Tabla13[Id Riesgo],Tabla13[Porcentaje Impacto],"",1),"")</f>
        <v/>
      </c>
      <c r="F1426" s="290" t="str">
        <f t="shared" si="141"/>
        <v>RC142</v>
      </c>
      <c r="G1426" s="414" t="b">
        <f>_xlfn.XLOOKUP(F1426,Tabla13[Id Riesgo],Tabla13[Registro diligenciado],FALSE,1)</f>
        <v>0</v>
      </c>
      <c r="H1426" s="290" t="str">
        <f>IF(G1426,_xlfn.XLOOKUP(F1426,Tabla6[Id Riesgo],Tabla6[DESCRIPCIÓN DEL RIESGO],FALSE,1),"")</f>
        <v/>
      </c>
      <c r="I1426" s="327" t="str">
        <f>_xlfn.XLOOKUP(Tabla135[[#This Row],[Id Riesgo]],Tabla13[Id Riesgo],Tabla13[Probabilidad])</f>
        <v/>
      </c>
      <c r="J1426" s="327" t="str">
        <f>_xlfn.XLOOKUP(Tabla135[[#This Row],[Id Riesgo]],Tabla13[Id Riesgo],Tabla13[Porcentaje Impacto],"",1)</f>
        <v/>
      </c>
      <c r="K1426" s="311">
        <v>5</v>
      </c>
      <c r="L1426" s="314"/>
      <c r="M1426" s="314"/>
      <c r="N1426" s="314"/>
      <c r="O1426" s="295"/>
      <c r="P1426" s="314"/>
      <c r="Q1426" s="328" t="str">
        <f>_xlfn.TEXTJOIN(" ",TRUE,Tabla135[[#This Row],[Actividad - Acción ¿Qué?
Inicia con verbo]],Tabla135[[#This Row],[Complemento
(Observaciones o desviaciones)]])</f>
        <v/>
      </c>
      <c r="R1426" s="295"/>
      <c r="S1426" s="327" t="str">
        <f>_xlfn.XLOOKUP(Tabla135[[#This Row],[Tipo de control]],Tabla7[Tipo de control],Tabla7[Peso],"",1)</f>
        <v/>
      </c>
      <c r="T1426" s="290" t="str">
        <f>_xlfn.XLOOKUP(Tabla135[[#This Row],[Tipo de control]],Tabla7[Tipo de control],Tabla7[Afectación matriz],"",1)</f>
        <v/>
      </c>
      <c r="U1426" s="295"/>
      <c r="V1426" s="327" t="str">
        <f>_xlfn.XLOOKUP(Tabla135[[#This Row],[Implementación]],Tabla11[Implementación],Tabla11[Peso],"",1)</f>
        <v/>
      </c>
      <c r="W1426" s="295"/>
      <c r="X1426" s="295"/>
      <c r="Y1426" s="295"/>
      <c r="Z1426" s="295"/>
      <c r="AA1426" s="310" t="str">
        <f>IFERROR(Tabla135[[#This Row],[Peso del control]]+Tabla135[[#This Row],[Peso de la implementación]],"")</f>
        <v/>
      </c>
      <c r="AB1426" s="310" t="str" cm="1">
        <f t="array" ref="AB1426">IFERROR(IF(Tabla135[[#This Row],[Registro diligenciado]]=TRUE,_xlfn.IFS(AND(Tabla135[[#This Row],[No. de Control]]=1,Tabla135[[#This Row],[Desplazamiento en la Matriz]]="Probabilidad"),D1426-(D1426*Tabla135[[#This Row],[Valor del control]]),AND(Tabla135[[#This Row],[No. de Control]]&gt;1,Tabla135[[#This Row],[Desplazamiento en la Matriz]]="Probabilidad"),AB1425-(AB1425*Tabla135[[#This Row],[Valor del control]]),AND(Tabla135[[#This Row],[No. de Control]]=1,Tabla135[[#This Row],[Desplazamiento en la Matriz]]="Impacto"),D1426,AND(Tabla135[[#This Row],[No. de Control]]&gt;1,Tabla135[[#This Row],[Desplazamiento en la Matriz]]="Impacto"),AB1425),""),"")</f>
        <v/>
      </c>
      <c r="AC1426" s="310" t="str" cm="1">
        <f t="array" ref="AC1426">IFERROR(IF(Tabla135[[#This Row],[Registro diligenciado]]=TRUE,_xlfn.IFS(AND(Tabla135[[#This Row],[No. de Control]]=1,Tabla135[[#This Row],[Desplazamiento en la Matriz]]="Impacto"),E1426-(E1426*Tabla135[[#This Row],[Valor del control]]),AND(Tabla135[[#This Row],[No. de Control]]&gt;1,Tabla135[[#This Row],[Desplazamiento en la Matriz]]="Impacto"),AC1425-(AC1425*Tabla135[[#This Row],[Valor del control]]),AND(Tabla135[[#This Row],[No. de Control]]=1,Tabla135[[#This Row],[Desplazamiento en la Matriz]]="Probabilidad"),E1426,AND(Tabla135[[#This Row],[No. de Control]]&gt;1,Tabla135[[#This Row],[Desplazamiento en la Matriz]]="Probabilidad"),AC1425),""),"")</f>
        <v/>
      </c>
      <c r="AD1426" s="310">
        <f>IFERROR(_xlfn.MINIFS(Tabla135[Probabilidad residual],Tabla135[Id Riesgo],Tabla135[[#This Row],[Id Riesgo]]),"")</f>
        <v>0</v>
      </c>
      <c r="AE1426" s="310">
        <f>IFERROR(_xlfn.MINIFS(Tabla135[Impacto residual],Tabla135[Id Riesgo],Tabla135[[#This Row],[Id Riesgo]]),"")</f>
        <v>0</v>
      </c>
      <c r="AF1426" s="310" t="str" cm="1">
        <f t="array" ref="AF14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6" s="310" t="str" cm="1">
        <f t="array" ref="AG14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6" s="213"/>
      <c r="AJ1426" s="801">
        <f>_xlfn.MINIFS(Tabla135[Probabilidad residual],Tabla135[Id Riesgo],Tabla135[[#This Row],[Id Riesgo]])</f>
        <v>0</v>
      </c>
      <c r="AK1426" s="801">
        <f>_xlfn.MINIFS(Tabla135[Impacto residual],Tabla135[Id Riesgo],Tabla135[[#This Row],[Id Riesgo]])</f>
        <v>0</v>
      </c>
      <c r="AL1426" s="801"/>
      <c r="AM1426" s="801"/>
      <c r="AN1426" s="213"/>
      <c r="AO1426" s="213"/>
      <c r="AP1426" s="213"/>
      <c r="AQ1426" s="213"/>
      <c r="AR1426" s="213"/>
      <c r="AS1426" s="213"/>
      <c r="AT1426" s="213"/>
      <c r="AU1426" s="213"/>
      <c r="AV1426" s="213"/>
      <c r="AW1426" s="213"/>
      <c r="AX1426" s="213"/>
      <c r="AY1426" s="213"/>
    </row>
    <row r="1427" spans="1:51" ht="14.6" x14ac:dyDescent="0.4">
      <c r="A1427" s="783" t="str">
        <f>Tabla135[[#This Row],[Id Riesgo]]</f>
        <v>RC142</v>
      </c>
      <c r="B1427" s="784" t="str">
        <f>Tabla135[[#This Row],[Riesgo]]</f>
        <v/>
      </c>
      <c r="C1427" s="776" t="b">
        <f>Tabla135[[#This Row],[Identificado en paso 1 y 2?]]</f>
        <v>0</v>
      </c>
      <c r="D1427" s="801" t="str">
        <f>_xlfn.XLOOKUP(Tabla135[[#This Row],[Id Riesgo]],Tabla13[Id Riesgo],Tabla13[Probabilidad],"",1)</f>
        <v/>
      </c>
      <c r="E1427" s="801" t="str">
        <f>IF(C1427=TRUE,_xlfn.XLOOKUP(Tabla135[[#This Row],[Id Riesgo]],Tabla13[Id Riesgo],Tabla13[Porcentaje Impacto],"",1),"")</f>
        <v/>
      </c>
      <c r="F1427" s="290" t="str">
        <f t="shared" si="141"/>
        <v>RC142</v>
      </c>
      <c r="G1427" s="414" t="b">
        <f>_xlfn.XLOOKUP(F1427,Tabla13[Id Riesgo],Tabla13[Registro diligenciado],FALSE,1)</f>
        <v>0</v>
      </c>
      <c r="H1427" s="290" t="str">
        <f>IF(G1427,_xlfn.XLOOKUP(F1427,Tabla6[Id Riesgo],Tabla6[DESCRIPCIÓN DEL RIESGO],FALSE,1),"")</f>
        <v/>
      </c>
      <c r="I1427" s="327" t="str">
        <f>_xlfn.XLOOKUP(Tabla135[[#This Row],[Id Riesgo]],Tabla13[Id Riesgo],Tabla13[Probabilidad])</f>
        <v/>
      </c>
      <c r="J1427" s="327" t="str">
        <f>_xlfn.XLOOKUP(Tabla135[[#This Row],[Id Riesgo]],Tabla13[Id Riesgo],Tabla13[Porcentaje Impacto],"",1)</f>
        <v/>
      </c>
      <c r="K1427" s="311">
        <v>6</v>
      </c>
      <c r="L1427" s="314"/>
      <c r="M1427" s="314"/>
      <c r="N1427" s="314"/>
      <c r="O1427" s="295"/>
      <c r="P1427" s="314"/>
      <c r="Q1427" s="328" t="str">
        <f>_xlfn.TEXTJOIN(" ",TRUE,Tabla135[[#This Row],[Actividad - Acción ¿Qué?
Inicia con verbo]],Tabla135[[#This Row],[Complemento
(Observaciones o desviaciones)]])</f>
        <v/>
      </c>
      <c r="R1427" s="295"/>
      <c r="S1427" s="327" t="str">
        <f>_xlfn.XLOOKUP(Tabla135[[#This Row],[Tipo de control]],Tabla7[Tipo de control],Tabla7[Peso],"",1)</f>
        <v/>
      </c>
      <c r="T1427" s="290" t="str">
        <f>_xlfn.XLOOKUP(Tabla135[[#This Row],[Tipo de control]],Tabla7[Tipo de control],Tabla7[Afectación matriz],"",1)</f>
        <v/>
      </c>
      <c r="U1427" s="295"/>
      <c r="V1427" s="327" t="str">
        <f>_xlfn.XLOOKUP(Tabla135[[#This Row],[Implementación]],Tabla11[Implementación],Tabla11[Peso],"",1)</f>
        <v/>
      </c>
      <c r="W1427" s="295"/>
      <c r="X1427" s="295"/>
      <c r="Y1427" s="295"/>
      <c r="Z1427" s="295"/>
      <c r="AA1427" s="310" t="str">
        <f>IFERROR(Tabla135[[#This Row],[Peso del control]]+Tabla135[[#This Row],[Peso de la implementación]],"")</f>
        <v/>
      </c>
      <c r="AB1427" s="310" t="str" cm="1">
        <f t="array" ref="AB1427">IFERROR(IF(Tabla135[[#This Row],[Registro diligenciado]]=TRUE,_xlfn.IFS(AND(Tabla135[[#This Row],[No. de Control]]=1,Tabla135[[#This Row],[Desplazamiento en la Matriz]]="Probabilidad"),D1427-(D1427*Tabla135[[#This Row],[Valor del control]]),AND(Tabla135[[#This Row],[No. de Control]]&gt;1,Tabla135[[#This Row],[Desplazamiento en la Matriz]]="Probabilidad"),AB1426-(AB1426*Tabla135[[#This Row],[Valor del control]]),AND(Tabla135[[#This Row],[No. de Control]]=1,Tabla135[[#This Row],[Desplazamiento en la Matriz]]="Impacto"),D1427,AND(Tabla135[[#This Row],[No. de Control]]&gt;1,Tabla135[[#This Row],[Desplazamiento en la Matriz]]="Impacto"),AB1426),""),"")</f>
        <v/>
      </c>
      <c r="AC1427" s="310" t="str" cm="1">
        <f t="array" ref="AC1427">IFERROR(IF(Tabla135[[#This Row],[Registro diligenciado]]=TRUE,_xlfn.IFS(AND(Tabla135[[#This Row],[No. de Control]]=1,Tabla135[[#This Row],[Desplazamiento en la Matriz]]="Impacto"),E1427-(E1427*Tabla135[[#This Row],[Valor del control]]),AND(Tabla135[[#This Row],[No. de Control]]&gt;1,Tabla135[[#This Row],[Desplazamiento en la Matriz]]="Impacto"),AC1426-(AC1426*Tabla135[[#This Row],[Valor del control]]),AND(Tabla135[[#This Row],[No. de Control]]=1,Tabla135[[#This Row],[Desplazamiento en la Matriz]]="Probabilidad"),E1427,AND(Tabla135[[#This Row],[No. de Control]]&gt;1,Tabla135[[#This Row],[Desplazamiento en la Matriz]]="Probabilidad"),AC1426),""),"")</f>
        <v/>
      </c>
      <c r="AD1427" s="310">
        <f>IFERROR(_xlfn.MINIFS(Tabla135[Probabilidad residual],Tabla135[Id Riesgo],Tabla135[[#This Row],[Id Riesgo]]),"")</f>
        <v>0</v>
      </c>
      <c r="AE1427" s="310">
        <f>IFERROR(_xlfn.MINIFS(Tabla135[Impacto residual],Tabla135[Id Riesgo],Tabla135[[#This Row],[Id Riesgo]]),"")</f>
        <v>0</v>
      </c>
      <c r="AF1427" s="310" t="str" cm="1">
        <f t="array" ref="AF14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7" s="310" t="str" cm="1">
        <f t="array" ref="AG14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7" s="213"/>
      <c r="AJ1427" s="801">
        <f>_xlfn.MINIFS(Tabla135[Probabilidad residual],Tabla135[Id Riesgo],Tabla135[[#This Row],[Id Riesgo]])</f>
        <v>0</v>
      </c>
      <c r="AK1427" s="801">
        <f>_xlfn.MINIFS(Tabla135[Impacto residual],Tabla135[Id Riesgo],Tabla135[[#This Row],[Id Riesgo]])</f>
        <v>0</v>
      </c>
      <c r="AL1427" s="801"/>
      <c r="AM1427" s="801"/>
      <c r="AN1427" s="213"/>
      <c r="AO1427" s="213"/>
      <c r="AP1427" s="213"/>
      <c r="AQ1427" s="213"/>
      <c r="AR1427" s="213"/>
      <c r="AS1427" s="213"/>
      <c r="AT1427" s="213"/>
      <c r="AU1427" s="213"/>
      <c r="AV1427" s="213"/>
      <c r="AW1427" s="213"/>
      <c r="AX1427" s="213"/>
      <c r="AY1427" s="213"/>
    </row>
    <row r="1428" spans="1:51" ht="14.6" x14ac:dyDescent="0.4">
      <c r="A1428" s="783" t="str">
        <f>Tabla135[[#This Row],[Id Riesgo]]</f>
        <v>RC142</v>
      </c>
      <c r="B1428" s="784" t="str">
        <f>Tabla135[[#This Row],[Riesgo]]</f>
        <v/>
      </c>
      <c r="C1428" s="776" t="b">
        <f>Tabla135[[#This Row],[Identificado en paso 1 y 2?]]</f>
        <v>0</v>
      </c>
      <c r="D1428" s="801" t="str">
        <f>_xlfn.XLOOKUP(Tabla135[[#This Row],[Id Riesgo]],Tabla13[Id Riesgo],Tabla13[Probabilidad],"",1)</f>
        <v/>
      </c>
      <c r="E1428" s="801" t="str">
        <f>IF(C1428=TRUE,_xlfn.XLOOKUP(Tabla135[[#This Row],[Id Riesgo]],Tabla13[Id Riesgo],Tabla13[Porcentaje Impacto],"",1),"")</f>
        <v/>
      </c>
      <c r="F1428" s="290" t="str">
        <f t="shared" si="141"/>
        <v>RC142</v>
      </c>
      <c r="G1428" s="414" t="b">
        <f>_xlfn.XLOOKUP(F1428,Tabla13[Id Riesgo],Tabla13[Registro diligenciado],FALSE,1)</f>
        <v>0</v>
      </c>
      <c r="H1428" s="290" t="str">
        <f>IF(G1428,_xlfn.XLOOKUP(F1428,Tabla6[Id Riesgo],Tabla6[DESCRIPCIÓN DEL RIESGO],FALSE,1),"")</f>
        <v/>
      </c>
      <c r="I1428" s="327" t="str">
        <f>_xlfn.XLOOKUP(Tabla135[[#This Row],[Id Riesgo]],Tabla13[Id Riesgo],Tabla13[Probabilidad])</f>
        <v/>
      </c>
      <c r="J1428" s="327" t="str">
        <f>_xlfn.XLOOKUP(Tabla135[[#This Row],[Id Riesgo]],Tabla13[Id Riesgo],Tabla13[Porcentaje Impacto],"",1)</f>
        <v/>
      </c>
      <c r="K1428" s="311">
        <v>7</v>
      </c>
      <c r="L1428" s="314"/>
      <c r="M1428" s="314"/>
      <c r="N1428" s="314"/>
      <c r="O1428" s="295"/>
      <c r="P1428" s="314"/>
      <c r="Q1428" s="328" t="str">
        <f>_xlfn.TEXTJOIN(" ",TRUE,Tabla135[[#This Row],[Actividad - Acción ¿Qué?
Inicia con verbo]],Tabla135[[#This Row],[Complemento
(Observaciones o desviaciones)]])</f>
        <v/>
      </c>
      <c r="R1428" s="295"/>
      <c r="S1428" s="327" t="str">
        <f>_xlfn.XLOOKUP(Tabla135[[#This Row],[Tipo de control]],Tabla7[Tipo de control],Tabla7[Peso],"",1)</f>
        <v/>
      </c>
      <c r="T1428" s="290" t="str">
        <f>_xlfn.XLOOKUP(Tabla135[[#This Row],[Tipo de control]],Tabla7[Tipo de control],Tabla7[Afectación matriz],"",1)</f>
        <v/>
      </c>
      <c r="U1428" s="295"/>
      <c r="V1428" s="327" t="str">
        <f>_xlfn.XLOOKUP(Tabla135[[#This Row],[Implementación]],Tabla11[Implementación],Tabla11[Peso],"",1)</f>
        <v/>
      </c>
      <c r="W1428" s="295"/>
      <c r="X1428" s="295"/>
      <c r="Y1428" s="295"/>
      <c r="Z1428" s="295"/>
      <c r="AA1428" s="310" t="str">
        <f>IFERROR(Tabla135[[#This Row],[Peso del control]]+Tabla135[[#This Row],[Peso de la implementación]],"")</f>
        <v/>
      </c>
      <c r="AB1428" s="310" t="str" cm="1">
        <f t="array" ref="AB1428">IFERROR(IF(Tabla135[[#This Row],[Registro diligenciado]]=TRUE,_xlfn.IFS(AND(Tabla135[[#This Row],[No. de Control]]=1,Tabla135[[#This Row],[Desplazamiento en la Matriz]]="Probabilidad"),D1428-(D1428*Tabla135[[#This Row],[Valor del control]]),AND(Tabla135[[#This Row],[No. de Control]]&gt;1,Tabla135[[#This Row],[Desplazamiento en la Matriz]]="Probabilidad"),AB1427-(AB1427*Tabla135[[#This Row],[Valor del control]]),AND(Tabla135[[#This Row],[No. de Control]]=1,Tabla135[[#This Row],[Desplazamiento en la Matriz]]="Impacto"),D1428,AND(Tabla135[[#This Row],[No. de Control]]&gt;1,Tabla135[[#This Row],[Desplazamiento en la Matriz]]="Impacto"),AB1427),""),"")</f>
        <v/>
      </c>
      <c r="AC1428" s="310" t="str" cm="1">
        <f t="array" ref="AC1428">IFERROR(IF(Tabla135[[#This Row],[Registro diligenciado]]=TRUE,_xlfn.IFS(AND(Tabla135[[#This Row],[No. de Control]]=1,Tabla135[[#This Row],[Desplazamiento en la Matriz]]="Impacto"),E1428-(E1428*Tabla135[[#This Row],[Valor del control]]),AND(Tabla135[[#This Row],[No. de Control]]&gt;1,Tabla135[[#This Row],[Desplazamiento en la Matriz]]="Impacto"),AC1427-(AC1427*Tabla135[[#This Row],[Valor del control]]),AND(Tabla135[[#This Row],[No. de Control]]=1,Tabla135[[#This Row],[Desplazamiento en la Matriz]]="Probabilidad"),E1428,AND(Tabla135[[#This Row],[No. de Control]]&gt;1,Tabla135[[#This Row],[Desplazamiento en la Matriz]]="Probabilidad"),AC1427),""),"")</f>
        <v/>
      </c>
      <c r="AD1428" s="310">
        <f>IFERROR(_xlfn.MINIFS(Tabla135[Probabilidad residual],Tabla135[Id Riesgo],Tabla135[[#This Row],[Id Riesgo]]),"")</f>
        <v>0</v>
      </c>
      <c r="AE1428" s="310">
        <f>IFERROR(_xlfn.MINIFS(Tabla135[Impacto residual],Tabla135[Id Riesgo],Tabla135[[#This Row],[Id Riesgo]]),"")</f>
        <v>0</v>
      </c>
      <c r="AF1428" s="310" t="str" cm="1">
        <f t="array" ref="AF14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8" s="310" t="str" cm="1">
        <f t="array" ref="AG14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8" s="213"/>
      <c r="AJ1428" s="801">
        <f>_xlfn.MINIFS(Tabla135[Probabilidad residual],Tabla135[Id Riesgo],Tabla135[[#This Row],[Id Riesgo]])</f>
        <v>0</v>
      </c>
      <c r="AK1428" s="801">
        <f>_xlfn.MINIFS(Tabla135[Impacto residual],Tabla135[Id Riesgo],Tabla135[[#This Row],[Id Riesgo]])</f>
        <v>0</v>
      </c>
      <c r="AL1428" s="801"/>
      <c r="AM1428" s="801"/>
      <c r="AN1428" s="213"/>
      <c r="AO1428" s="213"/>
      <c r="AP1428" s="213"/>
      <c r="AQ1428" s="213"/>
      <c r="AR1428" s="213"/>
      <c r="AS1428" s="213"/>
      <c r="AT1428" s="213"/>
      <c r="AU1428" s="213"/>
      <c r="AV1428" s="213"/>
      <c r="AW1428" s="213"/>
      <c r="AX1428" s="213"/>
      <c r="AY1428" s="213"/>
    </row>
    <row r="1429" spans="1:51" ht="14.6" x14ac:dyDescent="0.4">
      <c r="A1429" s="783" t="str">
        <f>Tabla135[[#This Row],[Id Riesgo]]</f>
        <v>RC142</v>
      </c>
      <c r="B1429" s="784" t="str">
        <f>Tabla135[[#This Row],[Riesgo]]</f>
        <v/>
      </c>
      <c r="C1429" s="776" t="b">
        <f>Tabla135[[#This Row],[Identificado en paso 1 y 2?]]</f>
        <v>0</v>
      </c>
      <c r="D1429" s="801" t="str">
        <f>_xlfn.XLOOKUP(Tabla135[[#This Row],[Id Riesgo]],Tabla13[Id Riesgo],Tabla13[Probabilidad],"",1)</f>
        <v/>
      </c>
      <c r="E1429" s="801" t="str">
        <f>IF(C1429=TRUE,_xlfn.XLOOKUP(Tabla135[[#This Row],[Id Riesgo]],Tabla13[Id Riesgo],Tabla13[Porcentaje Impacto],"",1),"")</f>
        <v/>
      </c>
      <c r="F1429" s="290" t="str">
        <f t="shared" si="141"/>
        <v>RC142</v>
      </c>
      <c r="G1429" s="414" t="b">
        <f>_xlfn.XLOOKUP(F1429,Tabla13[Id Riesgo],Tabla13[Registro diligenciado],FALSE,1)</f>
        <v>0</v>
      </c>
      <c r="H1429" s="290" t="str">
        <f>IF(G1429,_xlfn.XLOOKUP(F1429,Tabla6[Id Riesgo],Tabla6[DESCRIPCIÓN DEL RIESGO],FALSE,1),"")</f>
        <v/>
      </c>
      <c r="I1429" s="327" t="str">
        <f>_xlfn.XLOOKUP(Tabla135[[#This Row],[Id Riesgo]],Tabla13[Id Riesgo],Tabla13[Probabilidad])</f>
        <v/>
      </c>
      <c r="J1429" s="327" t="str">
        <f>_xlfn.XLOOKUP(Tabla135[[#This Row],[Id Riesgo]],Tabla13[Id Riesgo],Tabla13[Porcentaje Impacto],"",1)</f>
        <v/>
      </c>
      <c r="K1429" s="311">
        <v>8</v>
      </c>
      <c r="L1429" s="314"/>
      <c r="M1429" s="314"/>
      <c r="N1429" s="314"/>
      <c r="O1429" s="295"/>
      <c r="P1429" s="314"/>
      <c r="Q1429" s="328" t="str">
        <f>_xlfn.TEXTJOIN(" ",TRUE,Tabla135[[#This Row],[Actividad - Acción ¿Qué?
Inicia con verbo]],Tabla135[[#This Row],[Complemento
(Observaciones o desviaciones)]])</f>
        <v/>
      </c>
      <c r="R1429" s="295"/>
      <c r="S1429" s="327" t="str">
        <f>_xlfn.XLOOKUP(Tabla135[[#This Row],[Tipo de control]],Tabla7[Tipo de control],Tabla7[Peso],"",1)</f>
        <v/>
      </c>
      <c r="T1429" s="290" t="str">
        <f>_xlfn.XLOOKUP(Tabla135[[#This Row],[Tipo de control]],Tabla7[Tipo de control],Tabla7[Afectación matriz],"",1)</f>
        <v/>
      </c>
      <c r="U1429" s="295"/>
      <c r="V1429" s="327" t="str">
        <f>_xlfn.XLOOKUP(Tabla135[[#This Row],[Implementación]],Tabla11[Implementación],Tabla11[Peso],"",1)</f>
        <v/>
      </c>
      <c r="W1429" s="295"/>
      <c r="X1429" s="295"/>
      <c r="Y1429" s="295"/>
      <c r="Z1429" s="295"/>
      <c r="AA1429" s="310" t="str">
        <f>IFERROR(Tabla135[[#This Row],[Peso del control]]+Tabla135[[#This Row],[Peso de la implementación]],"")</f>
        <v/>
      </c>
      <c r="AB1429" s="310" t="str" cm="1">
        <f t="array" ref="AB1429">IFERROR(IF(Tabla135[[#This Row],[Registro diligenciado]]=TRUE,_xlfn.IFS(AND(Tabla135[[#This Row],[No. de Control]]=1,Tabla135[[#This Row],[Desplazamiento en la Matriz]]="Probabilidad"),D1429-(D1429*Tabla135[[#This Row],[Valor del control]]),AND(Tabla135[[#This Row],[No. de Control]]&gt;1,Tabla135[[#This Row],[Desplazamiento en la Matriz]]="Probabilidad"),AB1428-(AB1428*Tabla135[[#This Row],[Valor del control]]),AND(Tabla135[[#This Row],[No. de Control]]=1,Tabla135[[#This Row],[Desplazamiento en la Matriz]]="Impacto"),D1429,AND(Tabla135[[#This Row],[No. de Control]]&gt;1,Tabla135[[#This Row],[Desplazamiento en la Matriz]]="Impacto"),AB1428),""),"")</f>
        <v/>
      </c>
      <c r="AC1429" s="310" t="str" cm="1">
        <f t="array" ref="AC1429">IFERROR(IF(Tabla135[[#This Row],[Registro diligenciado]]=TRUE,_xlfn.IFS(AND(Tabla135[[#This Row],[No. de Control]]=1,Tabla135[[#This Row],[Desplazamiento en la Matriz]]="Impacto"),E1429-(E1429*Tabla135[[#This Row],[Valor del control]]),AND(Tabla135[[#This Row],[No. de Control]]&gt;1,Tabla135[[#This Row],[Desplazamiento en la Matriz]]="Impacto"),AC1428-(AC1428*Tabla135[[#This Row],[Valor del control]]),AND(Tabla135[[#This Row],[No. de Control]]=1,Tabla135[[#This Row],[Desplazamiento en la Matriz]]="Probabilidad"),E1429,AND(Tabla135[[#This Row],[No. de Control]]&gt;1,Tabla135[[#This Row],[Desplazamiento en la Matriz]]="Probabilidad"),AC1428),""),"")</f>
        <v/>
      </c>
      <c r="AD1429" s="310">
        <f>IFERROR(_xlfn.MINIFS(Tabla135[Probabilidad residual],Tabla135[Id Riesgo],Tabla135[[#This Row],[Id Riesgo]]),"")</f>
        <v>0</v>
      </c>
      <c r="AE1429" s="310">
        <f>IFERROR(_xlfn.MINIFS(Tabla135[Impacto residual],Tabla135[Id Riesgo],Tabla135[[#This Row],[Id Riesgo]]),"")</f>
        <v>0</v>
      </c>
      <c r="AF1429" s="310" t="str" cm="1">
        <f t="array" ref="AF14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29" s="310" t="str" cm="1">
        <f t="array" ref="AG14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29" s="213"/>
      <c r="AJ1429" s="801">
        <f>_xlfn.MINIFS(Tabla135[Probabilidad residual],Tabla135[Id Riesgo],Tabla135[[#This Row],[Id Riesgo]])</f>
        <v>0</v>
      </c>
      <c r="AK1429" s="801">
        <f>_xlfn.MINIFS(Tabla135[Impacto residual],Tabla135[Id Riesgo],Tabla135[[#This Row],[Id Riesgo]])</f>
        <v>0</v>
      </c>
      <c r="AL1429" s="801"/>
      <c r="AM1429" s="801"/>
      <c r="AN1429" s="213"/>
      <c r="AO1429" s="213"/>
      <c r="AP1429" s="213"/>
      <c r="AQ1429" s="213"/>
      <c r="AR1429" s="213"/>
      <c r="AS1429" s="213"/>
      <c r="AT1429" s="213"/>
      <c r="AU1429" s="213"/>
      <c r="AV1429" s="213"/>
      <c r="AW1429" s="213"/>
      <c r="AX1429" s="213"/>
      <c r="AY1429" s="213"/>
    </row>
    <row r="1430" spans="1:51" ht="14.6" x14ac:dyDescent="0.4">
      <c r="A1430" s="783" t="str">
        <f>Tabla135[[#This Row],[Id Riesgo]]</f>
        <v>RC142</v>
      </c>
      <c r="B1430" s="784" t="str">
        <f>Tabla135[[#This Row],[Riesgo]]</f>
        <v/>
      </c>
      <c r="C1430" s="776" t="b">
        <f>Tabla135[[#This Row],[Identificado en paso 1 y 2?]]</f>
        <v>0</v>
      </c>
      <c r="D1430" s="801" t="str">
        <f>_xlfn.XLOOKUP(Tabla135[[#This Row],[Id Riesgo]],Tabla13[Id Riesgo],Tabla13[Probabilidad],"",1)</f>
        <v/>
      </c>
      <c r="E1430" s="801" t="str">
        <f>IF(C1430=TRUE,_xlfn.XLOOKUP(Tabla135[[#This Row],[Id Riesgo]],Tabla13[Id Riesgo],Tabla13[Porcentaje Impacto],"",1),"")</f>
        <v/>
      </c>
      <c r="F1430" s="290" t="str">
        <f t="shared" si="141"/>
        <v>RC142</v>
      </c>
      <c r="G1430" s="414" t="b">
        <f>_xlfn.XLOOKUP(F1430,Tabla13[Id Riesgo],Tabla13[Registro diligenciado],FALSE,1)</f>
        <v>0</v>
      </c>
      <c r="H1430" s="290" t="str">
        <f>IF(G1430,_xlfn.XLOOKUP(F1430,Tabla6[Id Riesgo],Tabla6[DESCRIPCIÓN DEL RIESGO],FALSE,1),"")</f>
        <v/>
      </c>
      <c r="I1430" s="327" t="str">
        <f>_xlfn.XLOOKUP(Tabla135[[#This Row],[Id Riesgo]],Tabla13[Id Riesgo],Tabla13[Probabilidad])</f>
        <v/>
      </c>
      <c r="J1430" s="327" t="str">
        <f>_xlfn.XLOOKUP(Tabla135[[#This Row],[Id Riesgo]],Tabla13[Id Riesgo],Tabla13[Porcentaje Impacto],"",1)</f>
        <v/>
      </c>
      <c r="K1430" s="311">
        <v>9</v>
      </c>
      <c r="L1430" s="314"/>
      <c r="M1430" s="314"/>
      <c r="N1430" s="314"/>
      <c r="O1430" s="295"/>
      <c r="P1430" s="314"/>
      <c r="Q1430" s="328" t="str">
        <f>_xlfn.TEXTJOIN(" ",TRUE,Tabla135[[#This Row],[Actividad - Acción ¿Qué?
Inicia con verbo]],Tabla135[[#This Row],[Complemento
(Observaciones o desviaciones)]])</f>
        <v/>
      </c>
      <c r="R1430" s="295"/>
      <c r="S1430" s="327" t="str">
        <f>_xlfn.XLOOKUP(Tabla135[[#This Row],[Tipo de control]],Tabla7[Tipo de control],Tabla7[Peso],"",1)</f>
        <v/>
      </c>
      <c r="T1430" s="290" t="str">
        <f>_xlfn.XLOOKUP(Tabla135[[#This Row],[Tipo de control]],Tabla7[Tipo de control],Tabla7[Afectación matriz],"",1)</f>
        <v/>
      </c>
      <c r="U1430" s="295"/>
      <c r="V1430" s="327" t="str">
        <f>_xlfn.XLOOKUP(Tabla135[[#This Row],[Implementación]],Tabla11[Implementación],Tabla11[Peso],"",1)</f>
        <v/>
      </c>
      <c r="W1430" s="295"/>
      <c r="X1430" s="295"/>
      <c r="Y1430" s="295"/>
      <c r="Z1430" s="295"/>
      <c r="AA1430" s="310" t="str">
        <f>IFERROR(Tabla135[[#This Row],[Peso del control]]+Tabla135[[#This Row],[Peso de la implementación]],"")</f>
        <v/>
      </c>
      <c r="AB1430" s="310" t="str" cm="1">
        <f t="array" ref="AB1430">IFERROR(IF(Tabla135[[#This Row],[Registro diligenciado]]=TRUE,_xlfn.IFS(AND(Tabla135[[#This Row],[No. de Control]]=1,Tabla135[[#This Row],[Desplazamiento en la Matriz]]="Probabilidad"),D1430-(D1430*Tabla135[[#This Row],[Valor del control]]),AND(Tabla135[[#This Row],[No. de Control]]&gt;1,Tabla135[[#This Row],[Desplazamiento en la Matriz]]="Probabilidad"),AB1429-(AB1429*Tabla135[[#This Row],[Valor del control]]),AND(Tabla135[[#This Row],[No. de Control]]=1,Tabla135[[#This Row],[Desplazamiento en la Matriz]]="Impacto"),D1430,AND(Tabla135[[#This Row],[No. de Control]]&gt;1,Tabla135[[#This Row],[Desplazamiento en la Matriz]]="Impacto"),AB1429),""),"")</f>
        <v/>
      </c>
      <c r="AC1430" s="310" t="str" cm="1">
        <f t="array" ref="AC1430">IFERROR(IF(Tabla135[[#This Row],[Registro diligenciado]]=TRUE,_xlfn.IFS(AND(Tabla135[[#This Row],[No. de Control]]=1,Tabla135[[#This Row],[Desplazamiento en la Matriz]]="Impacto"),E1430-(E1430*Tabla135[[#This Row],[Valor del control]]),AND(Tabla135[[#This Row],[No. de Control]]&gt;1,Tabla135[[#This Row],[Desplazamiento en la Matriz]]="Impacto"),AC1429-(AC1429*Tabla135[[#This Row],[Valor del control]]),AND(Tabla135[[#This Row],[No. de Control]]=1,Tabla135[[#This Row],[Desplazamiento en la Matriz]]="Probabilidad"),E1430,AND(Tabla135[[#This Row],[No. de Control]]&gt;1,Tabla135[[#This Row],[Desplazamiento en la Matriz]]="Probabilidad"),AC1429),""),"")</f>
        <v/>
      </c>
      <c r="AD1430" s="310">
        <f>IFERROR(_xlfn.MINIFS(Tabla135[Probabilidad residual],Tabla135[Id Riesgo],Tabla135[[#This Row],[Id Riesgo]]),"")</f>
        <v>0</v>
      </c>
      <c r="AE1430" s="310">
        <f>IFERROR(_xlfn.MINIFS(Tabla135[Impacto residual],Tabla135[Id Riesgo],Tabla135[[#This Row],[Id Riesgo]]),"")</f>
        <v>0</v>
      </c>
      <c r="AF1430" s="310" t="str" cm="1">
        <f t="array" ref="AF14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0" s="310" t="str" cm="1">
        <f t="array" ref="AG14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0" s="213"/>
      <c r="AJ1430" s="801">
        <f>_xlfn.MINIFS(Tabla135[Probabilidad residual],Tabla135[Id Riesgo],Tabla135[[#This Row],[Id Riesgo]])</f>
        <v>0</v>
      </c>
      <c r="AK1430" s="801">
        <f>_xlfn.MINIFS(Tabla135[Impacto residual],Tabla135[Id Riesgo],Tabla135[[#This Row],[Id Riesgo]])</f>
        <v>0</v>
      </c>
      <c r="AL1430" s="801"/>
      <c r="AM1430" s="801"/>
      <c r="AN1430" s="213"/>
      <c r="AO1430" s="213"/>
      <c r="AP1430" s="213"/>
      <c r="AQ1430" s="213"/>
      <c r="AR1430" s="213"/>
      <c r="AS1430" s="213"/>
      <c r="AT1430" s="213"/>
      <c r="AU1430" s="213"/>
      <c r="AV1430" s="213"/>
      <c r="AW1430" s="213"/>
      <c r="AX1430" s="213"/>
      <c r="AY1430" s="213"/>
    </row>
    <row r="1431" spans="1:51" ht="14.6" x14ac:dyDescent="0.4">
      <c r="A1431" s="783" t="str">
        <f>Tabla135[[#This Row],[Id Riesgo]]</f>
        <v>RC142</v>
      </c>
      <c r="B1431" s="784" t="str">
        <f>Tabla135[[#This Row],[Riesgo]]</f>
        <v/>
      </c>
      <c r="C1431" s="776" t="b">
        <f>Tabla135[[#This Row],[Identificado en paso 1 y 2?]]</f>
        <v>0</v>
      </c>
      <c r="D1431" s="801" t="str">
        <f>_xlfn.XLOOKUP(Tabla135[[#This Row],[Id Riesgo]],Tabla13[Id Riesgo],Tabla13[Probabilidad],"",1)</f>
        <v/>
      </c>
      <c r="E1431" s="801" t="str">
        <f>IF(C1431=TRUE,_xlfn.XLOOKUP(Tabla135[[#This Row],[Id Riesgo]],Tabla13[Id Riesgo],Tabla13[Porcentaje Impacto],"",1),"")</f>
        <v/>
      </c>
      <c r="F1431" s="290" t="str">
        <f t="shared" si="141"/>
        <v>RC142</v>
      </c>
      <c r="G1431" s="414" t="b">
        <f>_xlfn.XLOOKUP(F1431,Tabla13[Id Riesgo],Tabla13[Registro diligenciado],FALSE,1)</f>
        <v>0</v>
      </c>
      <c r="H1431" s="290" t="str">
        <f>IF(G1431,_xlfn.XLOOKUP(F1431,Tabla6[Id Riesgo],Tabla6[DESCRIPCIÓN DEL RIESGO],FALSE,1),"")</f>
        <v/>
      </c>
      <c r="I1431" s="327" t="str">
        <f>_xlfn.XLOOKUP(Tabla135[[#This Row],[Id Riesgo]],Tabla13[Id Riesgo],Tabla13[Probabilidad])</f>
        <v/>
      </c>
      <c r="J1431" s="327" t="str">
        <f>_xlfn.XLOOKUP(Tabla135[[#This Row],[Id Riesgo]],Tabla13[Id Riesgo],Tabla13[Porcentaje Impacto],"",1)</f>
        <v/>
      </c>
      <c r="K1431" s="311">
        <v>10</v>
      </c>
      <c r="L1431" s="314"/>
      <c r="M1431" s="314"/>
      <c r="N1431" s="314"/>
      <c r="O1431" s="295"/>
      <c r="P1431" s="314"/>
      <c r="Q1431" s="328" t="str">
        <f>_xlfn.TEXTJOIN(" ",TRUE,Tabla135[[#This Row],[Actividad - Acción ¿Qué?
Inicia con verbo]],Tabla135[[#This Row],[Complemento
(Observaciones o desviaciones)]])</f>
        <v/>
      </c>
      <c r="R1431" s="295"/>
      <c r="S1431" s="327" t="str">
        <f>_xlfn.XLOOKUP(Tabla135[[#This Row],[Tipo de control]],Tabla7[Tipo de control],Tabla7[Peso],"",1)</f>
        <v/>
      </c>
      <c r="T1431" s="290" t="str">
        <f>_xlfn.XLOOKUP(Tabla135[[#This Row],[Tipo de control]],Tabla7[Tipo de control],Tabla7[Afectación matriz],"",1)</f>
        <v/>
      </c>
      <c r="U1431" s="295"/>
      <c r="V1431" s="327" t="str">
        <f>_xlfn.XLOOKUP(Tabla135[[#This Row],[Implementación]],Tabla11[Implementación],Tabla11[Peso],"",1)</f>
        <v/>
      </c>
      <c r="W1431" s="295"/>
      <c r="X1431" s="295"/>
      <c r="Y1431" s="295"/>
      <c r="Z1431" s="295"/>
      <c r="AA1431" s="310" t="str">
        <f>IFERROR(Tabla135[[#This Row],[Peso del control]]+Tabla135[[#This Row],[Peso de la implementación]],"")</f>
        <v/>
      </c>
      <c r="AB1431" s="310" t="str" cm="1">
        <f t="array" ref="AB1431">IFERROR(IF(Tabla135[[#This Row],[Registro diligenciado]]=TRUE,_xlfn.IFS(AND(Tabla135[[#This Row],[No. de Control]]=1,Tabla135[[#This Row],[Desplazamiento en la Matriz]]="Probabilidad"),D1431-(D1431*Tabla135[[#This Row],[Valor del control]]),AND(Tabla135[[#This Row],[No. de Control]]&gt;1,Tabla135[[#This Row],[Desplazamiento en la Matriz]]="Probabilidad"),AB1430-(AB1430*Tabla135[[#This Row],[Valor del control]]),AND(Tabla135[[#This Row],[No. de Control]]=1,Tabla135[[#This Row],[Desplazamiento en la Matriz]]="Impacto"),D1431,AND(Tabla135[[#This Row],[No. de Control]]&gt;1,Tabla135[[#This Row],[Desplazamiento en la Matriz]]="Impacto"),AB1430),""),"")</f>
        <v/>
      </c>
      <c r="AC1431" s="310" t="str" cm="1">
        <f t="array" ref="AC1431">IFERROR(IF(Tabla135[[#This Row],[Registro diligenciado]]=TRUE,_xlfn.IFS(AND(Tabla135[[#This Row],[No. de Control]]=1,Tabla135[[#This Row],[Desplazamiento en la Matriz]]="Impacto"),E1431-(E1431*Tabla135[[#This Row],[Valor del control]]),AND(Tabla135[[#This Row],[No. de Control]]&gt;1,Tabla135[[#This Row],[Desplazamiento en la Matriz]]="Impacto"),AC1430-(AC1430*Tabla135[[#This Row],[Valor del control]]),AND(Tabla135[[#This Row],[No. de Control]]=1,Tabla135[[#This Row],[Desplazamiento en la Matriz]]="Probabilidad"),E1431,AND(Tabla135[[#This Row],[No. de Control]]&gt;1,Tabla135[[#This Row],[Desplazamiento en la Matriz]]="Probabilidad"),AC1430),""),"")</f>
        <v/>
      </c>
      <c r="AD1431" s="310">
        <f>IFERROR(_xlfn.MINIFS(Tabla135[Probabilidad residual],Tabla135[Id Riesgo],Tabla135[[#This Row],[Id Riesgo]]),"")</f>
        <v>0</v>
      </c>
      <c r="AE1431" s="310">
        <f>IFERROR(_xlfn.MINIFS(Tabla135[Impacto residual],Tabla135[Id Riesgo],Tabla135[[#This Row],[Id Riesgo]]),"")</f>
        <v>0</v>
      </c>
      <c r="AF1431" s="310" t="str" cm="1">
        <f t="array" ref="AF14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1" s="310" t="str" cm="1">
        <f t="array" ref="AG14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1" s="213"/>
      <c r="AJ1431" s="801">
        <f>_xlfn.MINIFS(Tabla135[Probabilidad residual],Tabla135[Id Riesgo],Tabla135[[#This Row],[Id Riesgo]])</f>
        <v>0</v>
      </c>
      <c r="AK1431" s="801">
        <f>_xlfn.MINIFS(Tabla135[Impacto residual],Tabla135[Id Riesgo],Tabla135[[#This Row],[Id Riesgo]])</f>
        <v>0</v>
      </c>
      <c r="AL1431" s="801"/>
      <c r="AM1431" s="801"/>
      <c r="AN1431" s="213"/>
      <c r="AO1431" s="213"/>
      <c r="AP1431" s="213"/>
      <c r="AQ1431" s="213"/>
      <c r="AR1431" s="213"/>
      <c r="AS1431" s="213"/>
      <c r="AT1431" s="213"/>
      <c r="AU1431" s="213"/>
      <c r="AV1431" s="213"/>
      <c r="AW1431" s="213"/>
      <c r="AX1431" s="213"/>
      <c r="AY1431" s="213"/>
    </row>
    <row r="1432" spans="1:51" ht="14.6" x14ac:dyDescent="0.4">
      <c r="A1432" s="783" t="str">
        <f>Tabla135[[#This Row],[Id Riesgo]]</f>
        <v>RC143</v>
      </c>
      <c r="B1432" s="784" t="str">
        <f>Tabla135[[#This Row],[Riesgo]]</f>
        <v/>
      </c>
      <c r="C1432" s="776" t="b">
        <f>Tabla135[[#This Row],[Identificado en paso 1 y 2?]]</f>
        <v>0</v>
      </c>
      <c r="D1432" s="801" t="str">
        <f>_xlfn.XLOOKUP(Tabla135[[#This Row],[Id Riesgo]],Tabla13[Id Riesgo],Tabla13[Probabilidad],"",1)</f>
        <v/>
      </c>
      <c r="E1432" s="801" t="str">
        <f>IF(C1432=TRUE,_xlfn.XLOOKUP(Tabla135[[#This Row],[Id Riesgo]],Tabla13[Id Riesgo],Tabla13[Porcentaje Impacto],"",1),"")</f>
        <v/>
      </c>
      <c r="F1432" s="290" t="s">
        <v>734</v>
      </c>
      <c r="G1432" s="414" t="b">
        <f>_xlfn.XLOOKUP(F1432,Tabla13[Id Riesgo],Tabla13[Registro diligenciado],FALSE,1)</f>
        <v>0</v>
      </c>
      <c r="H1432" s="290" t="str">
        <f>IF(G1432,_xlfn.XLOOKUP(F1432,Tabla6[Id Riesgo],Tabla6[DESCRIPCIÓN DEL RIESGO],FALSE,1),"")</f>
        <v/>
      </c>
      <c r="I1432" s="327" t="str">
        <f>_xlfn.XLOOKUP(Tabla135[[#This Row],[Id Riesgo]],Tabla13[Id Riesgo],Tabla13[Probabilidad])</f>
        <v/>
      </c>
      <c r="J1432" s="327" t="str">
        <f>_xlfn.XLOOKUP(Tabla135[[#This Row],[Id Riesgo]],Tabla13[Id Riesgo],Tabla13[Porcentaje Impacto],"",1)</f>
        <v/>
      </c>
      <c r="K1432" s="311">
        <v>1</v>
      </c>
      <c r="L1432" s="314"/>
      <c r="M1432" s="314"/>
      <c r="N1432" s="314"/>
      <c r="O1432" s="295"/>
      <c r="P1432" s="314"/>
      <c r="Q1432" s="328" t="str">
        <f>_xlfn.TEXTJOIN(" ",TRUE,Tabla135[[#This Row],[Actividad - Acción ¿Qué?
Inicia con verbo]],Tabla135[[#This Row],[Complemento
(Observaciones o desviaciones)]])</f>
        <v/>
      </c>
      <c r="R1432" s="295"/>
      <c r="S1432" s="327" t="str">
        <f>_xlfn.XLOOKUP(Tabla135[[#This Row],[Tipo de control]],Tabla7[Tipo de control],Tabla7[Peso],"",1)</f>
        <v/>
      </c>
      <c r="T1432" s="290" t="str">
        <f>_xlfn.XLOOKUP(Tabla135[[#This Row],[Tipo de control]],Tabla7[Tipo de control],Tabla7[Afectación matriz],"",1)</f>
        <v/>
      </c>
      <c r="U1432" s="295"/>
      <c r="V1432" s="327" t="str">
        <f>_xlfn.XLOOKUP(Tabla135[[#This Row],[Implementación]],Tabla11[Implementación],Tabla11[Peso],"",1)</f>
        <v/>
      </c>
      <c r="W1432" s="295"/>
      <c r="X1432" s="295"/>
      <c r="Y1432" s="295"/>
      <c r="Z1432" s="295"/>
      <c r="AA1432" s="310" t="str">
        <f>IFERROR(Tabla135[[#This Row],[Peso del control]]+Tabla135[[#This Row],[Peso de la implementación]],"")</f>
        <v/>
      </c>
      <c r="AB1432" s="310" t="str" cm="1">
        <f t="array" ref="AB1432">IFERROR(IF(Tabla135[[#This Row],[Registro diligenciado]]=TRUE,_xlfn.IFS(AND(Tabla135[[#This Row],[No. de Control]]=1,Tabla135[[#This Row],[Desplazamiento en la Matriz]]="Probabilidad"),D1432-(D1432*Tabla135[[#This Row],[Valor del control]]),AND(Tabla135[[#This Row],[No. de Control]]&gt;1,Tabla135[[#This Row],[Desplazamiento en la Matriz]]="Probabilidad"),AB1431-(AB1431*Tabla135[[#This Row],[Valor del control]]),AND(Tabla135[[#This Row],[No. de Control]]=1,Tabla135[[#This Row],[Desplazamiento en la Matriz]]="Impacto"),D1432,AND(Tabla135[[#This Row],[No. de Control]]&gt;1,Tabla135[[#This Row],[Desplazamiento en la Matriz]]="Impacto"),AB1431),""),"")</f>
        <v/>
      </c>
      <c r="AC1432" s="310" t="str" cm="1">
        <f t="array" ref="AC1432">IFERROR(IF(Tabla135[[#This Row],[Registro diligenciado]]=TRUE,_xlfn.IFS(AND(Tabla135[[#This Row],[No. de Control]]=1,Tabla135[[#This Row],[Desplazamiento en la Matriz]]="Impacto"),E1432-(E1432*Tabla135[[#This Row],[Valor del control]]),AND(Tabla135[[#This Row],[No. de Control]]&gt;1,Tabla135[[#This Row],[Desplazamiento en la Matriz]]="Impacto"),AC1431-(AC1431*Tabla135[[#This Row],[Valor del control]]),AND(Tabla135[[#This Row],[No. de Control]]=1,Tabla135[[#This Row],[Desplazamiento en la Matriz]]="Probabilidad"),E1432,AND(Tabla135[[#This Row],[No. de Control]]&gt;1,Tabla135[[#This Row],[Desplazamiento en la Matriz]]="Probabilidad"),AC1431),""),"")</f>
        <v/>
      </c>
      <c r="AD1432" s="310">
        <f>IFERROR(_xlfn.MINIFS(Tabla135[Probabilidad residual],Tabla135[Id Riesgo],Tabla135[[#This Row],[Id Riesgo]]),"")</f>
        <v>0</v>
      </c>
      <c r="AE1432" s="310">
        <f>IFERROR(_xlfn.MINIFS(Tabla135[Impacto residual],Tabla135[Id Riesgo],Tabla135[[#This Row],[Id Riesgo]]),"")</f>
        <v>0</v>
      </c>
      <c r="AF1432" s="310" t="str" cm="1">
        <f t="array" ref="AF14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2" s="310" t="str" cm="1">
        <f t="array" ref="AG14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2" s="213"/>
      <c r="AJ1432" s="801">
        <f>_xlfn.MINIFS(Tabla135[Probabilidad residual],Tabla135[Id Riesgo],Tabla135[[#This Row],[Id Riesgo]])</f>
        <v>0</v>
      </c>
      <c r="AK1432" s="801">
        <f>_xlfn.MINIFS(Tabla135[Impacto residual],Tabla135[Id Riesgo],Tabla135[[#This Row],[Id Riesgo]])</f>
        <v>0</v>
      </c>
      <c r="AL1432" s="801" t="str" cm="1">
        <f t="array" ref="AL1432">IFERROR(_xlfn.IFS(AND(AJ1432&gt;=CONFIGURACIÓN!$BF$6,AJ1432&lt;=CONFIGURACIÓN!$BG$6),CONFIGURACIÓN!$BE$6,AND(AJ1432&gt;=CONFIGURACIÓN!$BF$7,AJ1432&lt;=CONFIGURACIÓN!$BG$7),CONFIGURACIÓN!$BE$7,AND(AJ1432&gt;=CONFIGURACIÓN!$BF$8,AJ1432&lt;=CONFIGURACIÓN!$BG$8),CONFIGURACIÓN!$BE$8,AND(AJ1432&gt;=CONFIGURACIÓN!$BF$9,AJ1432&lt;=CONFIGURACIÓN!$BG$9),CONFIGURACIÓN!$BE$9,AND(AJ1432&gt;=CONFIGURACIÓN!$BF$10,AJ1432&lt;=CONFIGURACIÓN!$BG$10),CONFIGURACIÓN!$BE$10),"")</f>
        <v/>
      </c>
      <c r="AM1432" s="801" t="str" cm="1">
        <f t="array" ref="AM1432">IFERROR(_xlfn.IFS(AND(AK1432&gt;=CONFIGURACIÓN!$BJ$6,AK1432&lt;=CONFIGURACIÓN!$BK$6),CONFIGURACIÓN!$BI$6,AND(AK1432&gt;=CONFIGURACIÓN!$BJ$7,AK1432&lt;=CONFIGURACIÓN!$BK$7),CONFIGURACIÓN!$BI$7,AND(AK1432&gt;=CONFIGURACIÓN!$BJ$8,AK1432&lt;=CONFIGURACIÓN!$BK$8),CONFIGURACIÓN!$BI$8,AND(AK1432&gt;=CONFIGURACIÓN!$BJ$9,AK1432&lt;=CONFIGURACIÓN!$BK$9),CONFIGURACIÓN!$BI$9,AND(AK1432&gt;=CONFIGURACIÓN!$BJ$10,AK1432&lt;=CONFIGURACIÓN!$BK$10),CONFIGURACIÓN!$BI$10),"")</f>
        <v/>
      </c>
      <c r="AN1432" s="213"/>
      <c r="AO1432" s="213"/>
      <c r="AP1432" s="213"/>
      <c r="AQ1432" s="213"/>
      <c r="AR1432" s="213"/>
      <c r="AS1432" s="213"/>
      <c r="AT1432" s="213"/>
      <c r="AU1432" s="213"/>
      <c r="AV1432" s="213"/>
      <c r="AW1432" s="213"/>
      <c r="AX1432" s="213"/>
      <c r="AY1432" s="213"/>
    </row>
    <row r="1433" spans="1:51" ht="14.6" x14ac:dyDescent="0.4">
      <c r="A1433" s="783" t="str">
        <f>Tabla135[[#This Row],[Id Riesgo]]</f>
        <v>RC143</v>
      </c>
      <c r="B1433" s="784" t="str">
        <f>Tabla135[[#This Row],[Riesgo]]</f>
        <v/>
      </c>
      <c r="C1433" s="776" t="b">
        <f>Tabla135[[#This Row],[Identificado en paso 1 y 2?]]</f>
        <v>0</v>
      </c>
      <c r="D1433" s="801" t="str">
        <f>_xlfn.XLOOKUP(Tabla135[[#This Row],[Id Riesgo]],Tabla13[Id Riesgo],Tabla13[Probabilidad],"",1)</f>
        <v/>
      </c>
      <c r="E1433" s="801" t="str">
        <f>IF(C1433=TRUE,_xlfn.XLOOKUP(Tabla135[[#This Row],[Id Riesgo]],Tabla13[Id Riesgo],Tabla13[Porcentaje Impacto],"",1),"")</f>
        <v/>
      </c>
      <c r="F1433" s="290" t="str">
        <f t="shared" ref="F1433:F1441" si="142">F1432</f>
        <v>RC143</v>
      </c>
      <c r="G1433" s="414" t="b">
        <f>_xlfn.XLOOKUP(F1433,Tabla13[Id Riesgo],Tabla13[Registro diligenciado],FALSE,1)</f>
        <v>0</v>
      </c>
      <c r="H1433" s="290" t="str">
        <f>IF(G1433,_xlfn.XLOOKUP(F1433,Tabla6[Id Riesgo],Tabla6[DESCRIPCIÓN DEL RIESGO],FALSE,1),"")</f>
        <v/>
      </c>
      <c r="I1433" s="327" t="str">
        <f>_xlfn.XLOOKUP(Tabla135[[#This Row],[Id Riesgo]],Tabla13[Id Riesgo],Tabla13[Probabilidad])</f>
        <v/>
      </c>
      <c r="J1433" s="327" t="str">
        <f>_xlfn.XLOOKUP(Tabla135[[#This Row],[Id Riesgo]],Tabla13[Id Riesgo],Tabla13[Porcentaje Impacto],"",1)</f>
        <v/>
      </c>
      <c r="K1433" s="311">
        <v>2</v>
      </c>
      <c r="L1433" s="314"/>
      <c r="M1433" s="314"/>
      <c r="N1433" s="314"/>
      <c r="O1433" s="295"/>
      <c r="P1433" s="314"/>
      <c r="Q1433" s="328" t="str">
        <f>_xlfn.TEXTJOIN(" ",TRUE,Tabla135[[#This Row],[Actividad - Acción ¿Qué?
Inicia con verbo]],Tabla135[[#This Row],[Complemento
(Observaciones o desviaciones)]])</f>
        <v/>
      </c>
      <c r="R1433" s="295"/>
      <c r="S1433" s="327" t="str">
        <f>_xlfn.XLOOKUP(Tabla135[[#This Row],[Tipo de control]],Tabla7[Tipo de control],Tabla7[Peso],"",1)</f>
        <v/>
      </c>
      <c r="T1433" s="290" t="str">
        <f>_xlfn.XLOOKUP(Tabla135[[#This Row],[Tipo de control]],Tabla7[Tipo de control],Tabla7[Afectación matriz],"",1)</f>
        <v/>
      </c>
      <c r="U1433" s="295"/>
      <c r="V1433" s="327" t="str">
        <f>_xlfn.XLOOKUP(Tabla135[[#This Row],[Implementación]],Tabla11[Implementación],Tabla11[Peso],"",1)</f>
        <v/>
      </c>
      <c r="W1433" s="295"/>
      <c r="X1433" s="295"/>
      <c r="Y1433" s="295"/>
      <c r="Z1433" s="295"/>
      <c r="AA1433" s="310" t="str">
        <f>IFERROR(Tabla135[[#This Row],[Peso del control]]+Tabla135[[#This Row],[Peso de la implementación]],"")</f>
        <v/>
      </c>
      <c r="AB1433" s="310" t="str" cm="1">
        <f t="array" ref="AB1433">IFERROR(IF(Tabla135[[#This Row],[Registro diligenciado]]=TRUE,_xlfn.IFS(AND(Tabla135[[#This Row],[No. de Control]]=1,Tabla135[[#This Row],[Desplazamiento en la Matriz]]="Probabilidad"),D1433-(D1433*Tabla135[[#This Row],[Valor del control]]),AND(Tabla135[[#This Row],[No. de Control]]&gt;1,Tabla135[[#This Row],[Desplazamiento en la Matriz]]="Probabilidad"),AB1432-(AB1432*Tabla135[[#This Row],[Valor del control]]),AND(Tabla135[[#This Row],[No. de Control]]=1,Tabla135[[#This Row],[Desplazamiento en la Matriz]]="Impacto"),D1433,AND(Tabla135[[#This Row],[No. de Control]]&gt;1,Tabla135[[#This Row],[Desplazamiento en la Matriz]]="Impacto"),AB1432),""),"")</f>
        <v/>
      </c>
      <c r="AC1433" s="310" t="str" cm="1">
        <f t="array" ref="AC1433">IFERROR(IF(Tabla135[[#This Row],[Registro diligenciado]]=TRUE,_xlfn.IFS(AND(Tabla135[[#This Row],[No. de Control]]=1,Tabla135[[#This Row],[Desplazamiento en la Matriz]]="Impacto"),E1433-(E1433*Tabla135[[#This Row],[Valor del control]]),AND(Tabla135[[#This Row],[No. de Control]]&gt;1,Tabla135[[#This Row],[Desplazamiento en la Matriz]]="Impacto"),AC1432-(AC1432*Tabla135[[#This Row],[Valor del control]]),AND(Tabla135[[#This Row],[No. de Control]]=1,Tabla135[[#This Row],[Desplazamiento en la Matriz]]="Probabilidad"),E1433,AND(Tabla135[[#This Row],[No. de Control]]&gt;1,Tabla135[[#This Row],[Desplazamiento en la Matriz]]="Probabilidad"),AC1432),""),"")</f>
        <v/>
      </c>
      <c r="AD1433" s="310">
        <f>IFERROR(_xlfn.MINIFS(Tabla135[Probabilidad residual],Tabla135[Id Riesgo],Tabla135[[#This Row],[Id Riesgo]]),"")</f>
        <v>0</v>
      </c>
      <c r="AE1433" s="310">
        <f>IFERROR(_xlfn.MINIFS(Tabla135[Impacto residual],Tabla135[Id Riesgo],Tabla135[[#This Row],[Id Riesgo]]),"")</f>
        <v>0</v>
      </c>
      <c r="AF1433" s="310" t="str" cm="1">
        <f t="array" ref="AF14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3" s="310" t="str" cm="1">
        <f t="array" ref="AG14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3" s="213"/>
      <c r="AJ1433" s="801">
        <f>_xlfn.MINIFS(Tabla135[Probabilidad residual],Tabla135[Id Riesgo],Tabla135[[#This Row],[Id Riesgo]])</f>
        <v>0</v>
      </c>
      <c r="AK1433" s="801">
        <f>_xlfn.MINIFS(Tabla135[Impacto residual],Tabla135[Id Riesgo],Tabla135[[#This Row],[Id Riesgo]])</f>
        <v>0</v>
      </c>
      <c r="AL1433" s="801"/>
      <c r="AM1433" s="801"/>
      <c r="AN1433" s="213"/>
      <c r="AO1433" s="213"/>
      <c r="AP1433" s="213"/>
      <c r="AQ1433" s="213"/>
      <c r="AR1433" s="213"/>
      <c r="AS1433" s="213"/>
      <c r="AT1433" s="213"/>
      <c r="AU1433" s="213"/>
      <c r="AV1433" s="213"/>
      <c r="AW1433" s="213"/>
      <c r="AX1433" s="213"/>
      <c r="AY1433" s="213"/>
    </row>
    <row r="1434" spans="1:51" ht="14.6" x14ac:dyDescent="0.4">
      <c r="A1434" s="783" t="str">
        <f>Tabla135[[#This Row],[Id Riesgo]]</f>
        <v>RC143</v>
      </c>
      <c r="B1434" s="784" t="str">
        <f>Tabla135[[#This Row],[Riesgo]]</f>
        <v/>
      </c>
      <c r="C1434" s="776" t="b">
        <f>Tabla135[[#This Row],[Identificado en paso 1 y 2?]]</f>
        <v>0</v>
      </c>
      <c r="D1434" s="801" t="str">
        <f>_xlfn.XLOOKUP(Tabla135[[#This Row],[Id Riesgo]],Tabla13[Id Riesgo],Tabla13[Probabilidad],"",1)</f>
        <v/>
      </c>
      <c r="E1434" s="801" t="str">
        <f>IF(C1434=TRUE,_xlfn.XLOOKUP(Tabla135[[#This Row],[Id Riesgo]],Tabla13[Id Riesgo],Tabla13[Porcentaje Impacto],"",1),"")</f>
        <v/>
      </c>
      <c r="F1434" s="290" t="str">
        <f t="shared" si="142"/>
        <v>RC143</v>
      </c>
      <c r="G1434" s="414" t="b">
        <f>_xlfn.XLOOKUP(F1434,Tabla13[Id Riesgo],Tabla13[Registro diligenciado],FALSE,1)</f>
        <v>0</v>
      </c>
      <c r="H1434" s="290" t="str">
        <f>IF(G1434,_xlfn.XLOOKUP(F1434,Tabla6[Id Riesgo],Tabla6[DESCRIPCIÓN DEL RIESGO],FALSE,1),"")</f>
        <v/>
      </c>
      <c r="I1434" s="327" t="str">
        <f>_xlfn.XLOOKUP(Tabla135[[#This Row],[Id Riesgo]],Tabla13[Id Riesgo],Tabla13[Probabilidad])</f>
        <v/>
      </c>
      <c r="J1434" s="327" t="str">
        <f>_xlfn.XLOOKUP(Tabla135[[#This Row],[Id Riesgo]],Tabla13[Id Riesgo],Tabla13[Porcentaje Impacto],"",1)</f>
        <v/>
      </c>
      <c r="K1434" s="311">
        <v>3</v>
      </c>
      <c r="L1434" s="314"/>
      <c r="M1434" s="314"/>
      <c r="N1434" s="314"/>
      <c r="O1434" s="295"/>
      <c r="P1434" s="314"/>
      <c r="Q1434" s="328" t="str">
        <f>_xlfn.TEXTJOIN(" ",TRUE,Tabla135[[#This Row],[Actividad - Acción ¿Qué?
Inicia con verbo]],Tabla135[[#This Row],[Complemento
(Observaciones o desviaciones)]])</f>
        <v/>
      </c>
      <c r="R1434" s="295"/>
      <c r="S1434" s="327" t="str">
        <f>_xlfn.XLOOKUP(Tabla135[[#This Row],[Tipo de control]],Tabla7[Tipo de control],Tabla7[Peso],"",1)</f>
        <v/>
      </c>
      <c r="T1434" s="290" t="str">
        <f>_xlfn.XLOOKUP(Tabla135[[#This Row],[Tipo de control]],Tabla7[Tipo de control],Tabla7[Afectación matriz],"",1)</f>
        <v/>
      </c>
      <c r="U1434" s="295"/>
      <c r="V1434" s="327" t="str">
        <f>_xlfn.XLOOKUP(Tabla135[[#This Row],[Implementación]],Tabla11[Implementación],Tabla11[Peso],"",1)</f>
        <v/>
      </c>
      <c r="W1434" s="295"/>
      <c r="X1434" s="295"/>
      <c r="Y1434" s="295"/>
      <c r="Z1434" s="295"/>
      <c r="AA1434" s="310" t="str">
        <f>IFERROR(Tabla135[[#This Row],[Peso del control]]+Tabla135[[#This Row],[Peso de la implementación]],"")</f>
        <v/>
      </c>
      <c r="AB1434" s="310" t="str" cm="1">
        <f t="array" ref="AB1434">IFERROR(IF(Tabla135[[#This Row],[Registro diligenciado]]=TRUE,_xlfn.IFS(AND(Tabla135[[#This Row],[No. de Control]]=1,Tabla135[[#This Row],[Desplazamiento en la Matriz]]="Probabilidad"),D1434-(D1434*Tabla135[[#This Row],[Valor del control]]),AND(Tabla135[[#This Row],[No. de Control]]&gt;1,Tabla135[[#This Row],[Desplazamiento en la Matriz]]="Probabilidad"),AB1433-(AB1433*Tabla135[[#This Row],[Valor del control]]),AND(Tabla135[[#This Row],[No. de Control]]=1,Tabla135[[#This Row],[Desplazamiento en la Matriz]]="Impacto"),D1434,AND(Tabla135[[#This Row],[No. de Control]]&gt;1,Tabla135[[#This Row],[Desplazamiento en la Matriz]]="Impacto"),AB1433),""),"")</f>
        <v/>
      </c>
      <c r="AC1434" s="310" t="str" cm="1">
        <f t="array" ref="AC1434">IFERROR(IF(Tabla135[[#This Row],[Registro diligenciado]]=TRUE,_xlfn.IFS(AND(Tabla135[[#This Row],[No. de Control]]=1,Tabla135[[#This Row],[Desplazamiento en la Matriz]]="Impacto"),E1434-(E1434*Tabla135[[#This Row],[Valor del control]]),AND(Tabla135[[#This Row],[No. de Control]]&gt;1,Tabla135[[#This Row],[Desplazamiento en la Matriz]]="Impacto"),AC1433-(AC1433*Tabla135[[#This Row],[Valor del control]]),AND(Tabla135[[#This Row],[No. de Control]]=1,Tabla135[[#This Row],[Desplazamiento en la Matriz]]="Probabilidad"),E1434,AND(Tabla135[[#This Row],[No. de Control]]&gt;1,Tabla135[[#This Row],[Desplazamiento en la Matriz]]="Probabilidad"),AC1433),""),"")</f>
        <v/>
      </c>
      <c r="AD1434" s="310">
        <f>IFERROR(_xlfn.MINIFS(Tabla135[Probabilidad residual],Tabla135[Id Riesgo],Tabla135[[#This Row],[Id Riesgo]]),"")</f>
        <v>0</v>
      </c>
      <c r="AE1434" s="310">
        <f>IFERROR(_xlfn.MINIFS(Tabla135[Impacto residual],Tabla135[Id Riesgo],Tabla135[[#This Row],[Id Riesgo]]),"")</f>
        <v>0</v>
      </c>
      <c r="AF1434" s="310" t="str" cm="1">
        <f t="array" ref="AF14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4" s="310" t="str" cm="1">
        <f t="array" ref="AG14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4" s="213"/>
      <c r="AJ1434" s="801">
        <f>_xlfn.MINIFS(Tabla135[Probabilidad residual],Tabla135[Id Riesgo],Tabla135[[#This Row],[Id Riesgo]])</f>
        <v>0</v>
      </c>
      <c r="AK1434" s="801">
        <f>_xlfn.MINIFS(Tabla135[Impacto residual],Tabla135[Id Riesgo],Tabla135[[#This Row],[Id Riesgo]])</f>
        <v>0</v>
      </c>
      <c r="AL1434" s="801"/>
      <c r="AM1434" s="801"/>
      <c r="AN1434" s="213"/>
      <c r="AO1434" s="213"/>
      <c r="AP1434" s="213"/>
      <c r="AQ1434" s="213"/>
      <c r="AR1434" s="213"/>
      <c r="AS1434" s="213"/>
      <c r="AT1434" s="213"/>
      <c r="AU1434" s="213"/>
      <c r="AV1434" s="213"/>
      <c r="AW1434" s="213"/>
      <c r="AX1434" s="213"/>
      <c r="AY1434" s="213"/>
    </row>
    <row r="1435" spans="1:51" ht="14.6" x14ac:dyDescent="0.4">
      <c r="A1435" s="783" t="str">
        <f>Tabla135[[#This Row],[Id Riesgo]]</f>
        <v>RC143</v>
      </c>
      <c r="B1435" s="784" t="str">
        <f>Tabla135[[#This Row],[Riesgo]]</f>
        <v/>
      </c>
      <c r="C1435" s="776" t="b">
        <f>Tabla135[[#This Row],[Identificado en paso 1 y 2?]]</f>
        <v>0</v>
      </c>
      <c r="D1435" s="801" t="str">
        <f>_xlfn.XLOOKUP(Tabla135[[#This Row],[Id Riesgo]],Tabla13[Id Riesgo],Tabla13[Probabilidad],"",1)</f>
        <v/>
      </c>
      <c r="E1435" s="801" t="str">
        <f>IF(C1435=TRUE,_xlfn.XLOOKUP(Tabla135[[#This Row],[Id Riesgo]],Tabla13[Id Riesgo],Tabla13[Porcentaje Impacto],"",1),"")</f>
        <v/>
      </c>
      <c r="F1435" s="290" t="str">
        <f t="shared" si="142"/>
        <v>RC143</v>
      </c>
      <c r="G1435" s="414" t="b">
        <f>_xlfn.XLOOKUP(F1435,Tabla13[Id Riesgo],Tabla13[Registro diligenciado],FALSE,1)</f>
        <v>0</v>
      </c>
      <c r="H1435" s="290" t="str">
        <f>IF(G1435,_xlfn.XLOOKUP(F1435,Tabla6[Id Riesgo],Tabla6[DESCRIPCIÓN DEL RIESGO],FALSE,1),"")</f>
        <v/>
      </c>
      <c r="I1435" s="327" t="str">
        <f>_xlfn.XLOOKUP(Tabla135[[#This Row],[Id Riesgo]],Tabla13[Id Riesgo],Tabla13[Probabilidad])</f>
        <v/>
      </c>
      <c r="J1435" s="327" t="str">
        <f>_xlfn.XLOOKUP(Tabla135[[#This Row],[Id Riesgo]],Tabla13[Id Riesgo],Tabla13[Porcentaje Impacto],"",1)</f>
        <v/>
      </c>
      <c r="K1435" s="311">
        <v>4</v>
      </c>
      <c r="L1435" s="314"/>
      <c r="M1435" s="314"/>
      <c r="N1435" s="314"/>
      <c r="O1435" s="295"/>
      <c r="P1435" s="314"/>
      <c r="Q1435" s="328" t="str">
        <f>_xlfn.TEXTJOIN(" ",TRUE,Tabla135[[#This Row],[Actividad - Acción ¿Qué?
Inicia con verbo]],Tabla135[[#This Row],[Complemento
(Observaciones o desviaciones)]])</f>
        <v/>
      </c>
      <c r="R1435" s="295"/>
      <c r="S1435" s="327" t="str">
        <f>_xlfn.XLOOKUP(Tabla135[[#This Row],[Tipo de control]],Tabla7[Tipo de control],Tabla7[Peso],"",1)</f>
        <v/>
      </c>
      <c r="T1435" s="290" t="str">
        <f>_xlfn.XLOOKUP(Tabla135[[#This Row],[Tipo de control]],Tabla7[Tipo de control],Tabla7[Afectación matriz],"",1)</f>
        <v/>
      </c>
      <c r="U1435" s="295"/>
      <c r="V1435" s="327" t="str">
        <f>_xlfn.XLOOKUP(Tabla135[[#This Row],[Implementación]],Tabla11[Implementación],Tabla11[Peso],"",1)</f>
        <v/>
      </c>
      <c r="W1435" s="295"/>
      <c r="X1435" s="295"/>
      <c r="Y1435" s="295"/>
      <c r="Z1435" s="295"/>
      <c r="AA1435" s="310" t="str">
        <f>IFERROR(Tabla135[[#This Row],[Peso del control]]+Tabla135[[#This Row],[Peso de la implementación]],"")</f>
        <v/>
      </c>
      <c r="AB1435" s="310" t="str" cm="1">
        <f t="array" ref="AB1435">IFERROR(IF(Tabla135[[#This Row],[Registro diligenciado]]=TRUE,_xlfn.IFS(AND(Tabla135[[#This Row],[No. de Control]]=1,Tabla135[[#This Row],[Desplazamiento en la Matriz]]="Probabilidad"),D1435-(D1435*Tabla135[[#This Row],[Valor del control]]),AND(Tabla135[[#This Row],[No. de Control]]&gt;1,Tabla135[[#This Row],[Desplazamiento en la Matriz]]="Probabilidad"),AB1434-(AB1434*Tabla135[[#This Row],[Valor del control]]),AND(Tabla135[[#This Row],[No. de Control]]=1,Tabla135[[#This Row],[Desplazamiento en la Matriz]]="Impacto"),D1435,AND(Tabla135[[#This Row],[No. de Control]]&gt;1,Tabla135[[#This Row],[Desplazamiento en la Matriz]]="Impacto"),AB1434),""),"")</f>
        <v/>
      </c>
      <c r="AC1435" s="310" t="str" cm="1">
        <f t="array" ref="AC1435">IFERROR(IF(Tabla135[[#This Row],[Registro diligenciado]]=TRUE,_xlfn.IFS(AND(Tabla135[[#This Row],[No. de Control]]=1,Tabla135[[#This Row],[Desplazamiento en la Matriz]]="Impacto"),E1435-(E1435*Tabla135[[#This Row],[Valor del control]]),AND(Tabla135[[#This Row],[No. de Control]]&gt;1,Tabla135[[#This Row],[Desplazamiento en la Matriz]]="Impacto"),AC1434-(AC1434*Tabla135[[#This Row],[Valor del control]]),AND(Tabla135[[#This Row],[No. de Control]]=1,Tabla135[[#This Row],[Desplazamiento en la Matriz]]="Probabilidad"),E1435,AND(Tabla135[[#This Row],[No. de Control]]&gt;1,Tabla135[[#This Row],[Desplazamiento en la Matriz]]="Probabilidad"),AC1434),""),"")</f>
        <v/>
      </c>
      <c r="AD1435" s="310">
        <f>IFERROR(_xlfn.MINIFS(Tabla135[Probabilidad residual],Tabla135[Id Riesgo],Tabla135[[#This Row],[Id Riesgo]]),"")</f>
        <v>0</v>
      </c>
      <c r="AE1435" s="310">
        <f>IFERROR(_xlfn.MINIFS(Tabla135[Impacto residual],Tabla135[Id Riesgo],Tabla135[[#This Row],[Id Riesgo]]),"")</f>
        <v>0</v>
      </c>
      <c r="AF1435" s="310" t="str" cm="1">
        <f t="array" ref="AF14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5" s="310" t="str" cm="1">
        <f t="array" ref="AG14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5" s="213"/>
      <c r="AJ1435" s="801">
        <f>_xlfn.MINIFS(Tabla135[Probabilidad residual],Tabla135[Id Riesgo],Tabla135[[#This Row],[Id Riesgo]])</f>
        <v>0</v>
      </c>
      <c r="AK1435" s="801">
        <f>_xlfn.MINIFS(Tabla135[Impacto residual],Tabla135[Id Riesgo],Tabla135[[#This Row],[Id Riesgo]])</f>
        <v>0</v>
      </c>
      <c r="AL1435" s="801"/>
      <c r="AM1435" s="801"/>
      <c r="AN1435" s="213"/>
      <c r="AO1435" s="213"/>
      <c r="AP1435" s="213"/>
      <c r="AQ1435" s="213"/>
      <c r="AR1435" s="213"/>
      <c r="AS1435" s="213"/>
      <c r="AT1435" s="213"/>
      <c r="AU1435" s="213"/>
      <c r="AV1435" s="213"/>
      <c r="AW1435" s="213"/>
      <c r="AX1435" s="213"/>
      <c r="AY1435" s="213"/>
    </row>
    <row r="1436" spans="1:51" ht="14.6" x14ac:dyDescent="0.4">
      <c r="A1436" s="783" t="str">
        <f>Tabla135[[#This Row],[Id Riesgo]]</f>
        <v>RC143</v>
      </c>
      <c r="B1436" s="784" t="str">
        <f>Tabla135[[#This Row],[Riesgo]]</f>
        <v/>
      </c>
      <c r="C1436" s="776" t="b">
        <f>Tabla135[[#This Row],[Identificado en paso 1 y 2?]]</f>
        <v>0</v>
      </c>
      <c r="D1436" s="801" t="str">
        <f>_xlfn.XLOOKUP(Tabla135[[#This Row],[Id Riesgo]],Tabla13[Id Riesgo],Tabla13[Probabilidad],"",1)</f>
        <v/>
      </c>
      <c r="E1436" s="801" t="str">
        <f>IF(C1436=TRUE,_xlfn.XLOOKUP(Tabla135[[#This Row],[Id Riesgo]],Tabla13[Id Riesgo],Tabla13[Porcentaje Impacto],"",1),"")</f>
        <v/>
      </c>
      <c r="F1436" s="290" t="str">
        <f t="shared" si="142"/>
        <v>RC143</v>
      </c>
      <c r="G1436" s="414" t="b">
        <f>_xlfn.XLOOKUP(F1436,Tabla13[Id Riesgo],Tabla13[Registro diligenciado],FALSE,1)</f>
        <v>0</v>
      </c>
      <c r="H1436" s="290" t="str">
        <f>IF(G1436,_xlfn.XLOOKUP(F1436,Tabla6[Id Riesgo],Tabla6[DESCRIPCIÓN DEL RIESGO],FALSE,1),"")</f>
        <v/>
      </c>
      <c r="I1436" s="327" t="str">
        <f>_xlfn.XLOOKUP(Tabla135[[#This Row],[Id Riesgo]],Tabla13[Id Riesgo],Tabla13[Probabilidad])</f>
        <v/>
      </c>
      <c r="J1436" s="327" t="str">
        <f>_xlfn.XLOOKUP(Tabla135[[#This Row],[Id Riesgo]],Tabla13[Id Riesgo],Tabla13[Porcentaje Impacto],"",1)</f>
        <v/>
      </c>
      <c r="K1436" s="311">
        <v>5</v>
      </c>
      <c r="L1436" s="314"/>
      <c r="M1436" s="314"/>
      <c r="N1436" s="314"/>
      <c r="O1436" s="295"/>
      <c r="P1436" s="314"/>
      <c r="Q1436" s="328" t="str">
        <f>_xlfn.TEXTJOIN(" ",TRUE,Tabla135[[#This Row],[Actividad - Acción ¿Qué?
Inicia con verbo]],Tabla135[[#This Row],[Complemento
(Observaciones o desviaciones)]])</f>
        <v/>
      </c>
      <c r="R1436" s="295"/>
      <c r="S1436" s="327" t="str">
        <f>_xlfn.XLOOKUP(Tabla135[[#This Row],[Tipo de control]],Tabla7[Tipo de control],Tabla7[Peso],"",1)</f>
        <v/>
      </c>
      <c r="T1436" s="290" t="str">
        <f>_xlfn.XLOOKUP(Tabla135[[#This Row],[Tipo de control]],Tabla7[Tipo de control],Tabla7[Afectación matriz],"",1)</f>
        <v/>
      </c>
      <c r="U1436" s="295"/>
      <c r="V1436" s="327" t="str">
        <f>_xlfn.XLOOKUP(Tabla135[[#This Row],[Implementación]],Tabla11[Implementación],Tabla11[Peso],"",1)</f>
        <v/>
      </c>
      <c r="W1436" s="295"/>
      <c r="X1436" s="295"/>
      <c r="Y1436" s="295"/>
      <c r="Z1436" s="295"/>
      <c r="AA1436" s="310" t="str">
        <f>IFERROR(Tabla135[[#This Row],[Peso del control]]+Tabla135[[#This Row],[Peso de la implementación]],"")</f>
        <v/>
      </c>
      <c r="AB1436" s="310" t="str" cm="1">
        <f t="array" ref="AB1436">IFERROR(IF(Tabla135[[#This Row],[Registro diligenciado]]=TRUE,_xlfn.IFS(AND(Tabla135[[#This Row],[No. de Control]]=1,Tabla135[[#This Row],[Desplazamiento en la Matriz]]="Probabilidad"),D1436-(D1436*Tabla135[[#This Row],[Valor del control]]),AND(Tabla135[[#This Row],[No. de Control]]&gt;1,Tabla135[[#This Row],[Desplazamiento en la Matriz]]="Probabilidad"),AB1435-(AB1435*Tabla135[[#This Row],[Valor del control]]),AND(Tabla135[[#This Row],[No. de Control]]=1,Tabla135[[#This Row],[Desplazamiento en la Matriz]]="Impacto"),D1436,AND(Tabla135[[#This Row],[No. de Control]]&gt;1,Tabla135[[#This Row],[Desplazamiento en la Matriz]]="Impacto"),AB1435),""),"")</f>
        <v/>
      </c>
      <c r="AC1436" s="310" t="str" cm="1">
        <f t="array" ref="AC1436">IFERROR(IF(Tabla135[[#This Row],[Registro diligenciado]]=TRUE,_xlfn.IFS(AND(Tabla135[[#This Row],[No. de Control]]=1,Tabla135[[#This Row],[Desplazamiento en la Matriz]]="Impacto"),E1436-(E1436*Tabla135[[#This Row],[Valor del control]]),AND(Tabla135[[#This Row],[No. de Control]]&gt;1,Tabla135[[#This Row],[Desplazamiento en la Matriz]]="Impacto"),AC1435-(AC1435*Tabla135[[#This Row],[Valor del control]]),AND(Tabla135[[#This Row],[No. de Control]]=1,Tabla135[[#This Row],[Desplazamiento en la Matriz]]="Probabilidad"),E1436,AND(Tabla135[[#This Row],[No. de Control]]&gt;1,Tabla135[[#This Row],[Desplazamiento en la Matriz]]="Probabilidad"),AC1435),""),"")</f>
        <v/>
      </c>
      <c r="AD1436" s="310">
        <f>IFERROR(_xlfn.MINIFS(Tabla135[Probabilidad residual],Tabla135[Id Riesgo],Tabla135[[#This Row],[Id Riesgo]]),"")</f>
        <v>0</v>
      </c>
      <c r="AE1436" s="310">
        <f>IFERROR(_xlfn.MINIFS(Tabla135[Impacto residual],Tabla135[Id Riesgo],Tabla135[[#This Row],[Id Riesgo]]),"")</f>
        <v>0</v>
      </c>
      <c r="AF1436" s="310" t="str" cm="1">
        <f t="array" ref="AF14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6" s="310" t="str" cm="1">
        <f t="array" ref="AG14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6" s="213"/>
      <c r="AJ1436" s="801">
        <f>_xlfn.MINIFS(Tabla135[Probabilidad residual],Tabla135[Id Riesgo],Tabla135[[#This Row],[Id Riesgo]])</f>
        <v>0</v>
      </c>
      <c r="AK1436" s="801">
        <f>_xlfn.MINIFS(Tabla135[Impacto residual],Tabla135[Id Riesgo],Tabla135[[#This Row],[Id Riesgo]])</f>
        <v>0</v>
      </c>
      <c r="AL1436" s="801"/>
      <c r="AM1436" s="801"/>
      <c r="AN1436" s="213"/>
      <c r="AO1436" s="213"/>
      <c r="AP1436" s="213"/>
      <c r="AQ1436" s="213"/>
      <c r="AR1436" s="213"/>
      <c r="AS1436" s="213"/>
      <c r="AT1436" s="213"/>
      <c r="AU1436" s="213"/>
      <c r="AV1436" s="213"/>
      <c r="AW1436" s="213"/>
      <c r="AX1436" s="213"/>
      <c r="AY1436" s="213"/>
    </row>
    <row r="1437" spans="1:51" ht="14.6" x14ac:dyDescent="0.4">
      <c r="A1437" s="783" t="str">
        <f>Tabla135[[#This Row],[Id Riesgo]]</f>
        <v>RC143</v>
      </c>
      <c r="B1437" s="784" t="str">
        <f>Tabla135[[#This Row],[Riesgo]]</f>
        <v/>
      </c>
      <c r="C1437" s="776" t="b">
        <f>Tabla135[[#This Row],[Identificado en paso 1 y 2?]]</f>
        <v>0</v>
      </c>
      <c r="D1437" s="801" t="str">
        <f>_xlfn.XLOOKUP(Tabla135[[#This Row],[Id Riesgo]],Tabla13[Id Riesgo],Tabla13[Probabilidad],"",1)</f>
        <v/>
      </c>
      <c r="E1437" s="801" t="str">
        <f>IF(C1437=TRUE,_xlfn.XLOOKUP(Tabla135[[#This Row],[Id Riesgo]],Tabla13[Id Riesgo],Tabla13[Porcentaje Impacto],"",1),"")</f>
        <v/>
      </c>
      <c r="F1437" s="290" t="str">
        <f t="shared" si="142"/>
        <v>RC143</v>
      </c>
      <c r="G1437" s="414" t="b">
        <f>_xlfn.XLOOKUP(F1437,Tabla13[Id Riesgo],Tabla13[Registro diligenciado],FALSE,1)</f>
        <v>0</v>
      </c>
      <c r="H1437" s="290" t="str">
        <f>IF(G1437,_xlfn.XLOOKUP(F1437,Tabla6[Id Riesgo],Tabla6[DESCRIPCIÓN DEL RIESGO],FALSE,1),"")</f>
        <v/>
      </c>
      <c r="I1437" s="327" t="str">
        <f>_xlfn.XLOOKUP(Tabla135[[#This Row],[Id Riesgo]],Tabla13[Id Riesgo],Tabla13[Probabilidad])</f>
        <v/>
      </c>
      <c r="J1437" s="327" t="str">
        <f>_xlfn.XLOOKUP(Tabla135[[#This Row],[Id Riesgo]],Tabla13[Id Riesgo],Tabla13[Porcentaje Impacto],"",1)</f>
        <v/>
      </c>
      <c r="K1437" s="311">
        <v>6</v>
      </c>
      <c r="L1437" s="314"/>
      <c r="M1437" s="314"/>
      <c r="N1437" s="314"/>
      <c r="O1437" s="295"/>
      <c r="P1437" s="314"/>
      <c r="Q1437" s="328" t="str">
        <f>_xlfn.TEXTJOIN(" ",TRUE,Tabla135[[#This Row],[Actividad - Acción ¿Qué?
Inicia con verbo]],Tabla135[[#This Row],[Complemento
(Observaciones o desviaciones)]])</f>
        <v/>
      </c>
      <c r="R1437" s="295"/>
      <c r="S1437" s="327" t="str">
        <f>_xlfn.XLOOKUP(Tabla135[[#This Row],[Tipo de control]],Tabla7[Tipo de control],Tabla7[Peso],"",1)</f>
        <v/>
      </c>
      <c r="T1437" s="290" t="str">
        <f>_xlfn.XLOOKUP(Tabla135[[#This Row],[Tipo de control]],Tabla7[Tipo de control],Tabla7[Afectación matriz],"",1)</f>
        <v/>
      </c>
      <c r="U1437" s="295"/>
      <c r="V1437" s="327" t="str">
        <f>_xlfn.XLOOKUP(Tabla135[[#This Row],[Implementación]],Tabla11[Implementación],Tabla11[Peso],"",1)</f>
        <v/>
      </c>
      <c r="W1437" s="295"/>
      <c r="X1437" s="295"/>
      <c r="Y1437" s="295"/>
      <c r="Z1437" s="295"/>
      <c r="AA1437" s="310" t="str">
        <f>IFERROR(Tabla135[[#This Row],[Peso del control]]+Tabla135[[#This Row],[Peso de la implementación]],"")</f>
        <v/>
      </c>
      <c r="AB1437" s="310" t="str" cm="1">
        <f t="array" ref="AB1437">IFERROR(IF(Tabla135[[#This Row],[Registro diligenciado]]=TRUE,_xlfn.IFS(AND(Tabla135[[#This Row],[No. de Control]]=1,Tabla135[[#This Row],[Desplazamiento en la Matriz]]="Probabilidad"),D1437-(D1437*Tabla135[[#This Row],[Valor del control]]),AND(Tabla135[[#This Row],[No. de Control]]&gt;1,Tabla135[[#This Row],[Desplazamiento en la Matriz]]="Probabilidad"),AB1436-(AB1436*Tabla135[[#This Row],[Valor del control]]),AND(Tabla135[[#This Row],[No. de Control]]=1,Tabla135[[#This Row],[Desplazamiento en la Matriz]]="Impacto"),D1437,AND(Tabla135[[#This Row],[No. de Control]]&gt;1,Tabla135[[#This Row],[Desplazamiento en la Matriz]]="Impacto"),AB1436),""),"")</f>
        <v/>
      </c>
      <c r="AC1437" s="310" t="str" cm="1">
        <f t="array" ref="AC1437">IFERROR(IF(Tabla135[[#This Row],[Registro diligenciado]]=TRUE,_xlfn.IFS(AND(Tabla135[[#This Row],[No. de Control]]=1,Tabla135[[#This Row],[Desplazamiento en la Matriz]]="Impacto"),E1437-(E1437*Tabla135[[#This Row],[Valor del control]]),AND(Tabla135[[#This Row],[No. de Control]]&gt;1,Tabla135[[#This Row],[Desplazamiento en la Matriz]]="Impacto"),AC1436-(AC1436*Tabla135[[#This Row],[Valor del control]]),AND(Tabla135[[#This Row],[No. de Control]]=1,Tabla135[[#This Row],[Desplazamiento en la Matriz]]="Probabilidad"),E1437,AND(Tabla135[[#This Row],[No. de Control]]&gt;1,Tabla135[[#This Row],[Desplazamiento en la Matriz]]="Probabilidad"),AC1436),""),"")</f>
        <v/>
      </c>
      <c r="AD1437" s="310">
        <f>IFERROR(_xlfn.MINIFS(Tabla135[Probabilidad residual],Tabla135[Id Riesgo],Tabla135[[#This Row],[Id Riesgo]]),"")</f>
        <v>0</v>
      </c>
      <c r="AE1437" s="310">
        <f>IFERROR(_xlfn.MINIFS(Tabla135[Impacto residual],Tabla135[Id Riesgo],Tabla135[[#This Row],[Id Riesgo]]),"")</f>
        <v>0</v>
      </c>
      <c r="AF1437" s="310" t="str" cm="1">
        <f t="array" ref="AF14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7" s="310" t="str" cm="1">
        <f t="array" ref="AG14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7" s="213"/>
      <c r="AJ1437" s="801">
        <f>_xlfn.MINIFS(Tabla135[Probabilidad residual],Tabla135[Id Riesgo],Tabla135[[#This Row],[Id Riesgo]])</f>
        <v>0</v>
      </c>
      <c r="AK1437" s="801">
        <f>_xlfn.MINIFS(Tabla135[Impacto residual],Tabla135[Id Riesgo],Tabla135[[#This Row],[Id Riesgo]])</f>
        <v>0</v>
      </c>
      <c r="AL1437" s="801"/>
      <c r="AM1437" s="801"/>
      <c r="AN1437" s="213"/>
      <c r="AO1437" s="213"/>
      <c r="AP1437" s="213"/>
      <c r="AQ1437" s="213"/>
      <c r="AR1437" s="213"/>
      <c r="AS1437" s="213"/>
      <c r="AT1437" s="213"/>
      <c r="AU1437" s="213"/>
      <c r="AV1437" s="213"/>
      <c r="AW1437" s="213"/>
      <c r="AX1437" s="213"/>
      <c r="AY1437" s="213"/>
    </row>
    <row r="1438" spans="1:51" ht="14.6" x14ac:dyDescent="0.4">
      <c r="A1438" s="783" t="str">
        <f>Tabla135[[#This Row],[Id Riesgo]]</f>
        <v>RC143</v>
      </c>
      <c r="B1438" s="784" t="str">
        <f>Tabla135[[#This Row],[Riesgo]]</f>
        <v/>
      </c>
      <c r="C1438" s="776" t="b">
        <f>Tabla135[[#This Row],[Identificado en paso 1 y 2?]]</f>
        <v>0</v>
      </c>
      <c r="D1438" s="801" t="str">
        <f>_xlfn.XLOOKUP(Tabla135[[#This Row],[Id Riesgo]],Tabla13[Id Riesgo],Tabla13[Probabilidad],"",1)</f>
        <v/>
      </c>
      <c r="E1438" s="801" t="str">
        <f>IF(C1438=TRUE,_xlfn.XLOOKUP(Tabla135[[#This Row],[Id Riesgo]],Tabla13[Id Riesgo],Tabla13[Porcentaje Impacto],"",1),"")</f>
        <v/>
      </c>
      <c r="F1438" s="290" t="str">
        <f t="shared" si="142"/>
        <v>RC143</v>
      </c>
      <c r="G1438" s="414" t="b">
        <f>_xlfn.XLOOKUP(F1438,Tabla13[Id Riesgo],Tabla13[Registro diligenciado],FALSE,1)</f>
        <v>0</v>
      </c>
      <c r="H1438" s="290" t="str">
        <f>IF(G1438,_xlfn.XLOOKUP(F1438,Tabla6[Id Riesgo],Tabla6[DESCRIPCIÓN DEL RIESGO],FALSE,1),"")</f>
        <v/>
      </c>
      <c r="I1438" s="327" t="str">
        <f>_xlfn.XLOOKUP(Tabla135[[#This Row],[Id Riesgo]],Tabla13[Id Riesgo],Tabla13[Probabilidad])</f>
        <v/>
      </c>
      <c r="J1438" s="327" t="str">
        <f>_xlfn.XLOOKUP(Tabla135[[#This Row],[Id Riesgo]],Tabla13[Id Riesgo],Tabla13[Porcentaje Impacto],"",1)</f>
        <v/>
      </c>
      <c r="K1438" s="311">
        <v>7</v>
      </c>
      <c r="L1438" s="314"/>
      <c r="M1438" s="314"/>
      <c r="N1438" s="314"/>
      <c r="O1438" s="295"/>
      <c r="P1438" s="314"/>
      <c r="Q1438" s="328" t="str">
        <f>_xlfn.TEXTJOIN(" ",TRUE,Tabla135[[#This Row],[Actividad - Acción ¿Qué?
Inicia con verbo]],Tabla135[[#This Row],[Complemento
(Observaciones o desviaciones)]])</f>
        <v/>
      </c>
      <c r="R1438" s="295"/>
      <c r="S1438" s="327" t="str">
        <f>_xlfn.XLOOKUP(Tabla135[[#This Row],[Tipo de control]],Tabla7[Tipo de control],Tabla7[Peso],"",1)</f>
        <v/>
      </c>
      <c r="T1438" s="290" t="str">
        <f>_xlfn.XLOOKUP(Tabla135[[#This Row],[Tipo de control]],Tabla7[Tipo de control],Tabla7[Afectación matriz],"",1)</f>
        <v/>
      </c>
      <c r="U1438" s="295"/>
      <c r="V1438" s="327" t="str">
        <f>_xlfn.XLOOKUP(Tabla135[[#This Row],[Implementación]],Tabla11[Implementación],Tabla11[Peso],"",1)</f>
        <v/>
      </c>
      <c r="W1438" s="295"/>
      <c r="X1438" s="295"/>
      <c r="Y1438" s="295"/>
      <c r="Z1438" s="295"/>
      <c r="AA1438" s="310" t="str">
        <f>IFERROR(Tabla135[[#This Row],[Peso del control]]+Tabla135[[#This Row],[Peso de la implementación]],"")</f>
        <v/>
      </c>
      <c r="AB1438" s="310" t="str" cm="1">
        <f t="array" ref="AB1438">IFERROR(IF(Tabla135[[#This Row],[Registro diligenciado]]=TRUE,_xlfn.IFS(AND(Tabla135[[#This Row],[No. de Control]]=1,Tabla135[[#This Row],[Desplazamiento en la Matriz]]="Probabilidad"),D1438-(D1438*Tabla135[[#This Row],[Valor del control]]),AND(Tabla135[[#This Row],[No. de Control]]&gt;1,Tabla135[[#This Row],[Desplazamiento en la Matriz]]="Probabilidad"),AB1437-(AB1437*Tabla135[[#This Row],[Valor del control]]),AND(Tabla135[[#This Row],[No. de Control]]=1,Tabla135[[#This Row],[Desplazamiento en la Matriz]]="Impacto"),D1438,AND(Tabla135[[#This Row],[No. de Control]]&gt;1,Tabla135[[#This Row],[Desplazamiento en la Matriz]]="Impacto"),AB1437),""),"")</f>
        <v/>
      </c>
      <c r="AC1438" s="310" t="str" cm="1">
        <f t="array" ref="AC1438">IFERROR(IF(Tabla135[[#This Row],[Registro diligenciado]]=TRUE,_xlfn.IFS(AND(Tabla135[[#This Row],[No. de Control]]=1,Tabla135[[#This Row],[Desplazamiento en la Matriz]]="Impacto"),E1438-(E1438*Tabla135[[#This Row],[Valor del control]]),AND(Tabla135[[#This Row],[No. de Control]]&gt;1,Tabla135[[#This Row],[Desplazamiento en la Matriz]]="Impacto"),AC1437-(AC1437*Tabla135[[#This Row],[Valor del control]]),AND(Tabla135[[#This Row],[No. de Control]]=1,Tabla135[[#This Row],[Desplazamiento en la Matriz]]="Probabilidad"),E1438,AND(Tabla135[[#This Row],[No. de Control]]&gt;1,Tabla135[[#This Row],[Desplazamiento en la Matriz]]="Probabilidad"),AC1437),""),"")</f>
        <v/>
      </c>
      <c r="AD1438" s="310">
        <f>IFERROR(_xlfn.MINIFS(Tabla135[Probabilidad residual],Tabla135[Id Riesgo],Tabla135[[#This Row],[Id Riesgo]]),"")</f>
        <v>0</v>
      </c>
      <c r="AE1438" s="310">
        <f>IFERROR(_xlfn.MINIFS(Tabla135[Impacto residual],Tabla135[Id Riesgo],Tabla135[[#This Row],[Id Riesgo]]),"")</f>
        <v>0</v>
      </c>
      <c r="AF1438" s="310" t="str" cm="1">
        <f t="array" ref="AF14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8" s="310" t="str" cm="1">
        <f t="array" ref="AG14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8" s="213"/>
      <c r="AJ1438" s="801">
        <f>_xlfn.MINIFS(Tabla135[Probabilidad residual],Tabla135[Id Riesgo],Tabla135[[#This Row],[Id Riesgo]])</f>
        <v>0</v>
      </c>
      <c r="AK1438" s="801">
        <f>_xlfn.MINIFS(Tabla135[Impacto residual],Tabla135[Id Riesgo],Tabla135[[#This Row],[Id Riesgo]])</f>
        <v>0</v>
      </c>
      <c r="AL1438" s="801"/>
      <c r="AM1438" s="801"/>
      <c r="AN1438" s="213"/>
      <c r="AO1438" s="213"/>
      <c r="AP1438" s="213"/>
      <c r="AQ1438" s="213"/>
      <c r="AR1438" s="213"/>
      <c r="AS1438" s="213"/>
      <c r="AT1438" s="213"/>
      <c r="AU1438" s="213"/>
      <c r="AV1438" s="213"/>
      <c r="AW1438" s="213"/>
      <c r="AX1438" s="213"/>
      <c r="AY1438" s="213"/>
    </row>
    <row r="1439" spans="1:51" ht="14.6" x14ac:dyDescent="0.4">
      <c r="A1439" s="783" t="str">
        <f>Tabla135[[#This Row],[Id Riesgo]]</f>
        <v>RC143</v>
      </c>
      <c r="B1439" s="784" t="str">
        <f>Tabla135[[#This Row],[Riesgo]]</f>
        <v/>
      </c>
      <c r="C1439" s="776" t="b">
        <f>Tabla135[[#This Row],[Identificado en paso 1 y 2?]]</f>
        <v>0</v>
      </c>
      <c r="D1439" s="801" t="str">
        <f>_xlfn.XLOOKUP(Tabla135[[#This Row],[Id Riesgo]],Tabla13[Id Riesgo],Tabla13[Probabilidad],"",1)</f>
        <v/>
      </c>
      <c r="E1439" s="801" t="str">
        <f>IF(C1439=TRUE,_xlfn.XLOOKUP(Tabla135[[#This Row],[Id Riesgo]],Tabla13[Id Riesgo],Tabla13[Porcentaje Impacto],"",1),"")</f>
        <v/>
      </c>
      <c r="F1439" s="290" t="str">
        <f t="shared" si="142"/>
        <v>RC143</v>
      </c>
      <c r="G1439" s="414" t="b">
        <f>_xlfn.XLOOKUP(F1439,Tabla13[Id Riesgo],Tabla13[Registro diligenciado],FALSE,1)</f>
        <v>0</v>
      </c>
      <c r="H1439" s="290" t="str">
        <f>IF(G1439,_xlfn.XLOOKUP(F1439,Tabla6[Id Riesgo],Tabla6[DESCRIPCIÓN DEL RIESGO],FALSE,1),"")</f>
        <v/>
      </c>
      <c r="I1439" s="327" t="str">
        <f>_xlfn.XLOOKUP(Tabla135[[#This Row],[Id Riesgo]],Tabla13[Id Riesgo],Tabla13[Probabilidad])</f>
        <v/>
      </c>
      <c r="J1439" s="327" t="str">
        <f>_xlfn.XLOOKUP(Tabla135[[#This Row],[Id Riesgo]],Tabla13[Id Riesgo],Tabla13[Porcentaje Impacto],"",1)</f>
        <v/>
      </c>
      <c r="K1439" s="311">
        <v>8</v>
      </c>
      <c r="L1439" s="314"/>
      <c r="M1439" s="314"/>
      <c r="N1439" s="314"/>
      <c r="O1439" s="295"/>
      <c r="P1439" s="314"/>
      <c r="Q1439" s="328" t="str">
        <f>_xlfn.TEXTJOIN(" ",TRUE,Tabla135[[#This Row],[Actividad - Acción ¿Qué?
Inicia con verbo]],Tabla135[[#This Row],[Complemento
(Observaciones o desviaciones)]])</f>
        <v/>
      </c>
      <c r="R1439" s="295"/>
      <c r="S1439" s="327" t="str">
        <f>_xlfn.XLOOKUP(Tabla135[[#This Row],[Tipo de control]],Tabla7[Tipo de control],Tabla7[Peso],"",1)</f>
        <v/>
      </c>
      <c r="T1439" s="290" t="str">
        <f>_xlfn.XLOOKUP(Tabla135[[#This Row],[Tipo de control]],Tabla7[Tipo de control],Tabla7[Afectación matriz],"",1)</f>
        <v/>
      </c>
      <c r="U1439" s="295"/>
      <c r="V1439" s="327" t="str">
        <f>_xlfn.XLOOKUP(Tabla135[[#This Row],[Implementación]],Tabla11[Implementación],Tabla11[Peso],"",1)</f>
        <v/>
      </c>
      <c r="W1439" s="295"/>
      <c r="X1439" s="295"/>
      <c r="Y1439" s="295"/>
      <c r="Z1439" s="295"/>
      <c r="AA1439" s="310" t="str">
        <f>IFERROR(Tabla135[[#This Row],[Peso del control]]+Tabla135[[#This Row],[Peso de la implementación]],"")</f>
        <v/>
      </c>
      <c r="AB1439" s="310" t="str" cm="1">
        <f t="array" ref="AB1439">IFERROR(IF(Tabla135[[#This Row],[Registro diligenciado]]=TRUE,_xlfn.IFS(AND(Tabla135[[#This Row],[No. de Control]]=1,Tabla135[[#This Row],[Desplazamiento en la Matriz]]="Probabilidad"),D1439-(D1439*Tabla135[[#This Row],[Valor del control]]),AND(Tabla135[[#This Row],[No. de Control]]&gt;1,Tabla135[[#This Row],[Desplazamiento en la Matriz]]="Probabilidad"),AB1438-(AB1438*Tabla135[[#This Row],[Valor del control]]),AND(Tabla135[[#This Row],[No. de Control]]=1,Tabla135[[#This Row],[Desplazamiento en la Matriz]]="Impacto"),D1439,AND(Tabla135[[#This Row],[No. de Control]]&gt;1,Tabla135[[#This Row],[Desplazamiento en la Matriz]]="Impacto"),AB1438),""),"")</f>
        <v/>
      </c>
      <c r="AC1439" s="310" t="str" cm="1">
        <f t="array" ref="AC1439">IFERROR(IF(Tabla135[[#This Row],[Registro diligenciado]]=TRUE,_xlfn.IFS(AND(Tabla135[[#This Row],[No. de Control]]=1,Tabla135[[#This Row],[Desplazamiento en la Matriz]]="Impacto"),E1439-(E1439*Tabla135[[#This Row],[Valor del control]]),AND(Tabla135[[#This Row],[No. de Control]]&gt;1,Tabla135[[#This Row],[Desplazamiento en la Matriz]]="Impacto"),AC1438-(AC1438*Tabla135[[#This Row],[Valor del control]]),AND(Tabla135[[#This Row],[No. de Control]]=1,Tabla135[[#This Row],[Desplazamiento en la Matriz]]="Probabilidad"),E1439,AND(Tabla135[[#This Row],[No. de Control]]&gt;1,Tabla135[[#This Row],[Desplazamiento en la Matriz]]="Probabilidad"),AC1438),""),"")</f>
        <v/>
      </c>
      <c r="AD1439" s="310">
        <f>IFERROR(_xlfn.MINIFS(Tabla135[Probabilidad residual],Tabla135[Id Riesgo],Tabla135[[#This Row],[Id Riesgo]]),"")</f>
        <v>0</v>
      </c>
      <c r="AE1439" s="310">
        <f>IFERROR(_xlfn.MINIFS(Tabla135[Impacto residual],Tabla135[Id Riesgo],Tabla135[[#This Row],[Id Riesgo]]),"")</f>
        <v>0</v>
      </c>
      <c r="AF1439" s="310" t="str" cm="1">
        <f t="array" ref="AF14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39" s="310" t="str" cm="1">
        <f t="array" ref="AG14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39" s="213"/>
      <c r="AJ1439" s="801">
        <f>_xlfn.MINIFS(Tabla135[Probabilidad residual],Tabla135[Id Riesgo],Tabla135[[#This Row],[Id Riesgo]])</f>
        <v>0</v>
      </c>
      <c r="AK1439" s="801">
        <f>_xlfn.MINIFS(Tabla135[Impacto residual],Tabla135[Id Riesgo],Tabla135[[#This Row],[Id Riesgo]])</f>
        <v>0</v>
      </c>
      <c r="AL1439" s="801"/>
      <c r="AM1439" s="801"/>
      <c r="AN1439" s="213"/>
      <c r="AO1439" s="213"/>
      <c r="AP1439" s="213"/>
      <c r="AQ1439" s="213"/>
      <c r="AR1439" s="213"/>
      <c r="AS1439" s="213"/>
      <c r="AT1439" s="213"/>
      <c r="AU1439" s="213"/>
      <c r="AV1439" s="213"/>
      <c r="AW1439" s="213"/>
      <c r="AX1439" s="213"/>
      <c r="AY1439" s="213"/>
    </row>
    <row r="1440" spans="1:51" ht="14.6" x14ac:dyDescent="0.4">
      <c r="A1440" s="783" t="str">
        <f>Tabla135[[#This Row],[Id Riesgo]]</f>
        <v>RC143</v>
      </c>
      <c r="B1440" s="784" t="str">
        <f>Tabla135[[#This Row],[Riesgo]]</f>
        <v/>
      </c>
      <c r="C1440" s="776" t="b">
        <f>Tabla135[[#This Row],[Identificado en paso 1 y 2?]]</f>
        <v>0</v>
      </c>
      <c r="D1440" s="801" t="str">
        <f>_xlfn.XLOOKUP(Tabla135[[#This Row],[Id Riesgo]],Tabla13[Id Riesgo],Tabla13[Probabilidad],"",1)</f>
        <v/>
      </c>
      <c r="E1440" s="801" t="str">
        <f>IF(C1440=TRUE,_xlfn.XLOOKUP(Tabla135[[#This Row],[Id Riesgo]],Tabla13[Id Riesgo],Tabla13[Porcentaje Impacto],"",1),"")</f>
        <v/>
      </c>
      <c r="F1440" s="290" t="str">
        <f t="shared" si="142"/>
        <v>RC143</v>
      </c>
      <c r="G1440" s="414" t="b">
        <f>_xlfn.XLOOKUP(F1440,Tabla13[Id Riesgo],Tabla13[Registro diligenciado],FALSE,1)</f>
        <v>0</v>
      </c>
      <c r="H1440" s="290" t="str">
        <f>IF(G1440,_xlfn.XLOOKUP(F1440,Tabla6[Id Riesgo],Tabla6[DESCRIPCIÓN DEL RIESGO],FALSE,1),"")</f>
        <v/>
      </c>
      <c r="I1440" s="327" t="str">
        <f>_xlfn.XLOOKUP(Tabla135[[#This Row],[Id Riesgo]],Tabla13[Id Riesgo],Tabla13[Probabilidad])</f>
        <v/>
      </c>
      <c r="J1440" s="327" t="str">
        <f>_xlfn.XLOOKUP(Tabla135[[#This Row],[Id Riesgo]],Tabla13[Id Riesgo],Tabla13[Porcentaje Impacto],"",1)</f>
        <v/>
      </c>
      <c r="K1440" s="311">
        <v>9</v>
      </c>
      <c r="L1440" s="314"/>
      <c r="M1440" s="314"/>
      <c r="N1440" s="314"/>
      <c r="O1440" s="295"/>
      <c r="P1440" s="314"/>
      <c r="Q1440" s="328" t="str">
        <f>_xlfn.TEXTJOIN(" ",TRUE,Tabla135[[#This Row],[Actividad - Acción ¿Qué?
Inicia con verbo]],Tabla135[[#This Row],[Complemento
(Observaciones o desviaciones)]])</f>
        <v/>
      </c>
      <c r="R1440" s="295"/>
      <c r="S1440" s="327" t="str">
        <f>_xlfn.XLOOKUP(Tabla135[[#This Row],[Tipo de control]],Tabla7[Tipo de control],Tabla7[Peso],"",1)</f>
        <v/>
      </c>
      <c r="T1440" s="290" t="str">
        <f>_xlfn.XLOOKUP(Tabla135[[#This Row],[Tipo de control]],Tabla7[Tipo de control],Tabla7[Afectación matriz],"",1)</f>
        <v/>
      </c>
      <c r="U1440" s="295"/>
      <c r="V1440" s="327" t="str">
        <f>_xlfn.XLOOKUP(Tabla135[[#This Row],[Implementación]],Tabla11[Implementación],Tabla11[Peso],"",1)</f>
        <v/>
      </c>
      <c r="W1440" s="295"/>
      <c r="X1440" s="295"/>
      <c r="Y1440" s="295"/>
      <c r="Z1440" s="295"/>
      <c r="AA1440" s="310" t="str">
        <f>IFERROR(Tabla135[[#This Row],[Peso del control]]+Tabla135[[#This Row],[Peso de la implementación]],"")</f>
        <v/>
      </c>
      <c r="AB1440" s="310" t="str" cm="1">
        <f t="array" ref="AB1440">IFERROR(IF(Tabla135[[#This Row],[Registro diligenciado]]=TRUE,_xlfn.IFS(AND(Tabla135[[#This Row],[No. de Control]]=1,Tabla135[[#This Row],[Desplazamiento en la Matriz]]="Probabilidad"),D1440-(D1440*Tabla135[[#This Row],[Valor del control]]),AND(Tabla135[[#This Row],[No. de Control]]&gt;1,Tabla135[[#This Row],[Desplazamiento en la Matriz]]="Probabilidad"),AB1439-(AB1439*Tabla135[[#This Row],[Valor del control]]),AND(Tabla135[[#This Row],[No. de Control]]=1,Tabla135[[#This Row],[Desplazamiento en la Matriz]]="Impacto"),D1440,AND(Tabla135[[#This Row],[No. de Control]]&gt;1,Tabla135[[#This Row],[Desplazamiento en la Matriz]]="Impacto"),AB1439),""),"")</f>
        <v/>
      </c>
      <c r="AC1440" s="310" t="str" cm="1">
        <f t="array" ref="AC1440">IFERROR(IF(Tabla135[[#This Row],[Registro diligenciado]]=TRUE,_xlfn.IFS(AND(Tabla135[[#This Row],[No. de Control]]=1,Tabla135[[#This Row],[Desplazamiento en la Matriz]]="Impacto"),E1440-(E1440*Tabla135[[#This Row],[Valor del control]]),AND(Tabla135[[#This Row],[No. de Control]]&gt;1,Tabla135[[#This Row],[Desplazamiento en la Matriz]]="Impacto"),AC1439-(AC1439*Tabla135[[#This Row],[Valor del control]]),AND(Tabla135[[#This Row],[No. de Control]]=1,Tabla135[[#This Row],[Desplazamiento en la Matriz]]="Probabilidad"),E1440,AND(Tabla135[[#This Row],[No. de Control]]&gt;1,Tabla135[[#This Row],[Desplazamiento en la Matriz]]="Probabilidad"),AC1439),""),"")</f>
        <v/>
      </c>
      <c r="AD1440" s="310">
        <f>IFERROR(_xlfn.MINIFS(Tabla135[Probabilidad residual],Tabla135[Id Riesgo],Tabla135[[#This Row],[Id Riesgo]]),"")</f>
        <v>0</v>
      </c>
      <c r="AE1440" s="310">
        <f>IFERROR(_xlfn.MINIFS(Tabla135[Impacto residual],Tabla135[Id Riesgo],Tabla135[[#This Row],[Id Riesgo]]),"")</f>
        <v>0</v>
      </c>
      <c r="AF1440" s="310" t="str" cm="1">
        <f t="array" ref="AF14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0" s="310" t="str" cm="1">
        <f t="array" ref="AG14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0" s="213"/>
      <c r="AJ1440" s="801">
        <f>_xlfn.MINIFS(Tabla135[Probabilidad residual],Tabla135[Id Riesgo],Tabla135[[#This Row],[Id Riesgo]])</f>
        <v>0</v>
      </c>
      <c r="AK1440" s="801">
        <f>_xlfn.MINIFS(Tabla135[Impacto residual],Tabla135[Id Riesgo],Tabla135[[#This Row],[Id Riesgo]])</f>
        <v>0</v>
      </c>
      <c r="AL1440" s="801"/>
      <c r="AM1440" s="801"/>
      <c r="AN1440" s="213"/>
      <c r="AO1440" s="213"/>
      <c r="AP1440" s="213"/>
      <c r="AQ1440" s="213"/>
      <c r="AR1440" s="213"/>
      <c r="AS1440" s="213"/>
      <c r="AT1440" s="213"/>
      <c r="AU1440" s="213"/>
      <c r="AV1440" s="213"/>
      <c r="AW1440" s="213"/>
      <c r="AX1440" s="213"/>
      <c r="AY1440" s="213"/>
    </row>
    <row r="1441" spans="1:51" ht="14.6" x14ac:dyDescent="0.4">
      <c r="A1441" s="783" t="str">
        <f>Tabla135[[#This Row],[Id Riesgo]]</f>
        <v>RC143</v>
      </c>
      <c r="B1441" s="784" t="str">
        <f>Tabla135[[#This Row],[Riesgo]]</f>
        <v/>
      </c>
      <c r="C1441" s="776" t="b">
        <f>Tabla135[[#This Row],[Identificado en paso 1 y 2?]]</f>
        <v>0</v>
      </c>
      <c r="D1441" s="801" t="str">
        <f>_xlfn.XLOOKUP(Tabla135[[#This Row],[Id Riesgo]],Tabla13[Id Riesgo],Tabla13[Probabilidad],"",1)</f>
        <v/>
      </c>
      <c r="E1441" s="801" t="str">
        <f>IF(C1441=TRUE,_xlfn.XLOOKUP(Tabla135[[#This Row],[Id Riesgo]],Tabla13[Id Riesgo],Tabla13[Porcentaje Impacto],"",1),"")</f>
        <v/>
      </c>
      <c r="F1441" s="290" t="str">
        <f t="shared" si="142"/>
        <v>RC143</v>
      </c>
      <c r="G1441" s="414" t="b">
        <f>_xlfn.XLOOKUP(F1441,Tabla13[Id Riesgo],Tabla13[Registro diligenciado],FALSE,1)</f>
        <v>0</v>
      </c>
      <c r="H1441" s="290" t="str">
        <f>IF(G1441,_xlfn.XLOOKUP(F1441,Tabla6[Id Riesgo],Tabla6[DESCRIPCIÓN DEL RIESGO],FALSE,1),"")</f>
        <v/>
      </c>
      <c r="I1441" s="327" t="str">
        <f>_xlfn.XLOOKUP(Tabla135[[#This Row],[Id Riesgo]],Tabla13[Id Riesgo],Tabla13[Probabilidad])</f>
        <v/>
      </c>
      <c r="J1441" s="327" t="str">
        <f>_xlfn.XLOOKUP(Tabla135[[#This Row],[Id Riesgo]],Tabla13[Id Riesgo],Tabla13[Porcentaje Impacto],"",1)</f>
        <v/>
      </c>
      <c r="K1441" s="311">
        <v>10</v>
      </c>
      <c r="L1441" s="314"/>
      <c r="M1441" s="314"/>
      <c r="N1441" s="314"/>
      <c r="O1441" s="295"/>
      <c r="P1441" s="314"/>
      <c r="Q1441" s="328" t="str">
        <f>_xlfn.TEXTJOIN(" ",TRUE,Tabla135[[#This Row],[Actividad - Acción ¿Qué?
Inicia con verbo]],Tabla135[[#This Row],[Complemento
(Observaciones o desviaciones)]])</f>
        <v/>
      </c>
      <c r="R1441" s="295"/>
      <c r="S1441" s="327" t="str">
        <f>_xlfn.XLOOKUP(Tabla135[[#This Row],[Tipo de control]],Tabla7[Tipo de control],Tabla7[Peso],"",1)</f>
        <v/>
      </c>
      <c r="T1441" s="290" t="str">
        <f>_xlfn.XLOOKUP(Tabla135[[#This Row],[Tipo de control]],Tabla7[Tipo de control],Tabla7[Afectación matriz],"",1)</f>
        <v/>
      </c>
      <c r="U1441" s="295"/>
      <c r="V1441" s="327" t="str">
        <f>_xlfn.XLOOKUP(Tabla135[[#This Row],[Implementación]],Tabla11[Implementación],Tabla11[Peso],"",1)</f>
        <v/>
      </c>
      <c r="W1441" s="295"/>
      <c r="X1441" s="295"/>
      <c r="Y1441" s="295"/>
      <c r="Z1441" s="295"/>
      <c r="AA1441" s="310" t="str">
        <f>IFERROR(Tabla135[[#This Row],[Peso del control]]+Tabla135[[#This Row],[Peso de la implementación]],"")</f>
        <v/>
      </c>
      <c r="AB1441" s="310" t="str" cm="1">
        <f t="array" ref="AB1441">IFERROR(IF(Tabla135[[#This Row],[Registro diligenciado]]=TRUE,_xlfn.IFS(AND(Tabla135[[#This Row],[No. de Control]]=1,Tabla135[[#This Row],[Desplazamiento en la Matriz]]="Probabilidad"),D1441-(D1441*Tabla135[[#This Row],[Valor del control]]),AND(Tabla135[[#This Row],[No. de Control]]&gt;1,Tabla135[[#This Row],[Desplazamiento en la Matriz]]="Probabilidad"),AB1440-(AB1440*Tabla135[[#This Row],[Valor del control]]),AND(Tabla135[[#This Row],[No. de Control]]=1,Tabla135[[#This Row],[Desplazamiento en la Matriz]]="Impacto"),D1441,AND(Tabla135[[#This Row],[No. de Control]]&gt;1,Tabla135[[#This Row],[Desplazamiento en la Matriz]]="Impacto"),AB1440),""),"")</f>
        <v/>
      </c>
      <c r="AC1441" s="310" t="str" cm="1">
        <f t="array" ref="AC1441">IFERROR(IF(Tabla135[[#This Row],[Registro diligenciado]]=TRUE,_xlfn.IFS(AND(Tabla135[[#This Row],[No. de Control]]=1,Tabla135[[#This Row],[Desplazamiento en la Matriz]]="Impacto"),E1441-(E1441*Tabla135[[#This Row],[Valor del control]]),AND(Tabla135[[#This Row],[No. de Control]]&gt;1,Tabla135[[#This Row],[Desplazamiento en la Matriz]]="Impacto"),AC1440-(AC1440*Tabla135[[#This Row],[Valor del control]]),AND(Tabla135[[#This Row],[No. de Control]]=1,Tabla135[[#This Row],[Desplazamiento en la Matriz]]="Probabilidad"),E1441,AND(Tabla135[[#This Row],[No. de Control]]&gt;1,Tabla135[[#This Row],[Desplazamiento en la Matriz]]="Probabilidad"),AC1440),""),"")</f>
        <v/>
      </c>
      <c r="AD1441" s="310">
        <f>IFERROR(_xlfn.MINIFS(Tabla135[Probabilidad residual],Tabla135[Id Riesgo],Tabla135[[#This Row],[Id Riesgo]]),"")</f>
        <v>0</v>
      </c>
      <c r="AE1441" s="310">
        <f>IFERROR(_xlfn.MINIFS(Tabla135[Impacto residual],Tabla135[Id Riesgo],Tabla135[[#This Row],[Id Riesgo]]),"")</f>
        <v>0</v>
      </c>
      <c r="AF1441" s="310" t="str" cm="1">
        <f t="array" ref="AF14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1" s="310" t="str" cm="1">
        <f t="array" ref="AG14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1" s="213"/>
      <c r="AJ1441" s="801">
        <f>_xlfn.MINIFS(Tabla135[Probabilidad residual],Tabla135[Id Riesgo],Tabla135[[#This Row],[Id Riesgo]])</f>
        <v>0</v>
      </c>
      <c r="AK1441" s="801">
        <f>_xlfn.MINIFS(Tabla135[Impacto residual],Tabla135[Id Riesgo],Tabla135[[#This Row],[Id Riesgo]])</f>
        <v>0</v>
      </c>
      <c r="AL1441" s="801"/>
      <c r="AM1441" s="801"/>
      <c r="AN1441" s="213"/>
      <c r="AO1441" s="213"/>
      <c r="AP1441" s="213"/>
      <c r="AQ1441" s="213"/>
      <c r="AR1441" s="213"/>
      <c r="AS1441" s="213"/>
      <c r="AT1441" s="213"/>
      <c r="AU1441" s="213"/>
      <c r="AV1441" s="213"/>
      <c r="AW1441" s="213"/>
      <c r="AX1441" s="213"/>
      <c r="AY1441" s="213"/>
    </row>
    <row r="1442" spans="1:51" ht="14.6" x14ac:dyDescent="0.4">
      <c r="A1442" s="783" t="str">
        <f>Tabla135[[#This Row],[Id Riesgo]]</f>
        <v>RC144</v>
      </c>
      <c r="B1442" s="784" t="str">
        <f>Tabla135[[#This Row],[Riesgo]]</f>
        <v/>
      </c>
      <c r="C1442" s="776" t="b">
        <f>Tabla135[[#This Row],[Identificado en paso 1 y 2?]]</f>
        <v>0</v>
      </c>
      <c r="D1442" s="801" t="str">
        <f>_xlfn.XLOOKUP(Tabla135[[#This Row],[Id Riesgo]],Tabla13[Id Riesgo],Tabla13[Probabilidad],"",1)</f>
        <v/>
      </c>
      <c r="E1442" s="801" t="str">
        <f>IF(C1442=TRUE,_xlfn.XLOOKUP(Tabla135[[#This Row],[Id Riesgo]],Tabla13[Id Riesgo],Tabla13[Porcentaje Impacto],"",1),"")</f>
        <v/>
      </c>
      <c r="F1442" s="290" t="s">
        <v>735</v>
      </c>
      <c r="G1442" s="414" t="b">
        <f>_xlfn.XLOOKUP(F1442,Tabla13[Id Riesgo],Tabla13[Registro diligenciado],FALSE,1)</f>
        <v>0</v>
      </c>
      <c r="H1442" s="290" t="str">
        <f>IF(G1442,_xlfn.XLOOKUP(F1442,Tabla6[Id Riesgo],Tabla6[DESCRIPCIÓN DEL RIESGO],FALSE,1),"")</f>
        <v/>
      </c>
      <c r="I1442" s="327" t="str">
        <f>_xlfn.XLOOKUP(Tabla135[[#This Row],[Id Riesgo]],Tabla13[Id Riesgo],Tabla13[Probabilidad])</f>
        <v/>
      </c>
      <c r="J1442" s="327" t="str">
        <f>_xlfn.XLOOKUP(Tabla135[[#This Row],[Id Riesgo]],Tabla13[Id Riesgo],Tabla13[Porcentaje Impacto],"",1)</f>
        <v/>
      </c>
      <c r="K1442" s="311">
        <v>1</v>
      </c>
      <c r="L1442" s="314"/>
      <c r="M1442" s="314"/>
      <c r="N1442" s="314"/>
      <c r="O1442" s="295"/>
      <c r="P1442" s="314"/>
      <c r="Q1442" s="328" t="str">
        <f>_xlfn.TEXTJOIN(" ",TRUE,Tabla135[[#This Row],[Actividad - Acción ¿Qué?
Inicia con verbo]],Tabla135[[#This Row],[Complemento
(Observaciones o desviaciones)]])</f>
        <v/>
      </c>
      <c r="R1442" s="295"/>
      <c r="S1442" s="327" t="str">
        <f>_xlfn.XLOOKUP(Tabla135[[#This Row],[Tipo de control]],Tabla7[Tipo de control],Tabla7[Peso],"",1)</f>
        <v/>
      </c>
      <c r="T1442" s="290" t="str">
        <f>_xlfn.XLOOKUP(Tabla135[[#This Row],[Tipo de control]],Tabla7[Tipo de control],Tabla7[Afectación matriz],"",1)</f>
        <v/>
      </c>
      <c r="U1442" s="295"/>
      <c r="V1442" s="327" t="str">
        <f>_xlfn.XLOOKUP(Tabla135[[#This Row],[Implementación]],Tabla11[Implementación],Tabla11[Peso],"",1)</f>
        <v/>
      </c>
      <c r="W1442" s="295"/>
      <c r="X1442" s="295"/>
      <c r="Y1442" s="295"/>
      <c r="Z1442" s="295"/>
      <c r="AA1442" s="310" t="str">
        <f>IFERROR(Tabla135[[#This Row],[Peso del control]]+Tabla135[[#This Row],[Peso de la implementación]],"")</f>
        <v/>
      </c>
      <c r="AB1442" s="310" t="str" cm="1">
        <f t="array" ref="AB1442">IFERROR(IF(Tabla135[[#This Row],[Registro diligenciado]]=TRUE,_xlfn.IFS(AND(Tabla135[[#This Row],[No. de Control]]=1,Tabla135[[#This Row],[Desplazamiento en la Matriz]]="Probabilidad"),D1442-(D1442*Tabla135[[#This Row],[Valor del control]]),AND(Tabla135[[#This Row],[No. de Control]]&gt;1,Tabla135[[#This Row],[Desplazamiento en la Matriz]]="Probabilidad"),AB1441-(AB1441*Tabla135[[#This Row],[Valor del control]]),AND(Tabla135[[#This Row],[No. de Control]]=1,Tabla135[[#This Row],[Desplazamiento en la Matriz]]="Impacto"),D1442,AND(Tabla135[[#This Row],[No. de Control]]&gt;1,Tabla135[[#This Row],[Desplazamiento en la Matriz]]="Impacto"),AB1441),""),"")</f>
        <v/>
      </c>
      <c r="AC1442" s="310" t="str" cm="1">
        <f t="array" ref="AC1442">IFERROR(IF(Tabla135[[#This Row],[Registro diligenciado]]=TRUE,_xlfn.IFS(AND(Tabla135[[#This Row],[No. de Control]]=1,Tabla135[[#This Row],[Desplazamiento en la Matriz]]="Impacto"),E1442-(E1442*Tabla135[[#This Row],[Valor del control]]),AND(Tabla135[[#This Row],[No. de Control]]&gt;1,Tabla135[[#This Row],[Desplazamiento en la Matriz]]="Impacto"),AC1441-(AC1441*Tabla135[[#This Row],[Valor del control]]),AND(Tabla135[[#This Row],[No. de Control]]=1,Tabla135[[#This Row],[Desplazamiento en la Matriz]]="Probabilidad"),E1442,AND(Tabla135[[#This Row],[No. de Control]]&gt;1,Tabla135[[#This Row],[Desplazamiento en la Matriz]]="Probabilidad"),AC1441),""),"")</f>
        <v/>
      </c>
      <c r="AD1442" s="310">
        <f>IFERROR(_xlfn.MINIFS(Tabla135[Probabilidad residual],Tabla135[Id Riesgo],Tabla135[[#This Row],[Id Riesgo]]),"")</f>
        <v>0</v>
      </c>
      <c r="AE1442" s="310">
        <f>IFERROR(_xlfn.MINIFS(Tabla135[Impacto residual],Tabla135[Id Riesgo],Tabla135[[#This Row],[Id Riesgo]]),"")</f>
        <v>0</v>
      </c>
      <c r="AF1442" s="310" t="str" cm="1">
        <f t="array" ref="AF14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2" s="310" t="str" cm="1">
        <f t="array" ref="AG14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2" s="213"/>
      <c r="AJ1442" s="801">
        <f>_xlfn.MINIFS(Tabla135[Probabilidad residual],Tabla135[Id Riesgo],Tabla135[[#This Row],[Id Riesgo]])</f>
        <v>0</v>
      </c>
      <c r="AK1442" s="801">
        <f>_xlfn.MINIFS(Tabla135[Impacto residual],Tabla135[Id Riesgo],Tabla135[[#This Row],[Id Riesgo]])</f>
        <v>0</v>
      </c>
      <c r="AL1442" s="801" t="str" cm="1">
        <f t="array" ref="AL1442">IFERROR(_xlfn.IFS(AND(AJ1442&gt;=CONFIGURACIÓN!$BF$6,AJ1442&lt;=CONFIGURACIÓN!$BG$6),CONFIGURACIÓN!$BE$6,AND(AJ1442&gt;=CONFIGURACIÓN!$BF$7,AJ1442&lt;=CONFIGURACIÓN!$BG$7),CONFIGURACIÓN!$BE$7,AND(AJ1442&gt;=CONFIGURACIÓN!$BF$8,AJ1442&lt;=CONFIGURACIÓN!$BG$8),CONFIGURACIÓN!$BE$8,AND(AJ1442&gt;=CONFIGURACIÓN!$BF$9,AJ1442&lt;=CONFIGURACIÓN!$BG$9),CONFIGURACIÓN!$BE$9,AND(AJ1442&gt;=CONFIGURACIÓN!$BF$10,AJ1442&lt;=CONFIGURACIÓN!$BG$10),CONFIGURACIÓN!$BE$10),"")</f>
        <v/>
      </c>
      <c r="AM1442" s="801" t="str" cm="1">
        <f t="array" ref="AM1442">IFERROR(_xlfn.IFS(AND(AK1442&gt;=CONFIGURACIÓN!$BJ$6,AK1442&lt;=CONFIGURACIÓN!$BK$6),CONFIGURACIÓN!$BI$6,AND(AK1442&gt;=CONFIGURACIÓN!$BJ$7,AK1442&lt;=CONFIGURACIÓN!$BK$7),CONFIGURACIÓN!$BI$7,AND(AK1442&gt;=CONFIGURACIÓN!$BJ$8,AK1442&lt;=CONFIGURACIÓN!$BK$8),CONFIGURACIÓN!$BI$8,AND(AK1442&gt;=CONFIGURACIÓN!$BJ$9,AK1442&lt;=CONFIGURACIÓN!$BK$9),CONFIGURACIÓN!$BI$9,AND(AK1442&gt;=CONFIGURACIÓN!$BJ$10,AK1442&lt;=CONFIGURACIÓN!$BK$10),CONFIGURACIÓN!$BI$10),"")</f>
        <v/>
      </c>
      <c r="AN1442" s="213"/>
      <c r="AO1442" s="213"/>
      <c r="AP1442" s="213"/>
      <c r="AQ1442" s="213"/>
      <c r="AR1442" s="213"/>
      <c r="AS1442" s="213"/>
      <c r="AT1442" s="213"/>
      <c r="AU1442" s="213"/>
      <c r="AV1442" s="213"/>
      <c r="AW1442" s="213"/>
      <c r="AX1442" s="213"/>
      <c r="AY1442" s="213"/>
    </row>
    <row r="1443" spans="1:51" ht="14.6" x14ac:dyDescent="0.4">
      <c r="A1443" s="783" t="str">
        <f>Tabla135[[#This Row],[Id Riesgo]]</f>
        <v>RC144</v>
      </c>
      <c r="B1443" s="784" t="str">
        <f>Tabla135[[#This Row],[Riesgo]]</f>
        <v/>
      </c>
      <c r="C1443" s="776" t="b">
        <f>Tabla135[[#This Row],[Identificado en paso 1 y 2?]]</f>
        <v>0</v>
      </c>
      <c r="D1443" s="801" t="str">
        <f>_xlfn.XLOOKUP(Tabla135[[#This Row],[Id Riesgo]],Tabla13[Id Riesgo],Tabla13[Probabilidad],"",1)</f>
        <v/>
      </c>
      <c r="E1443" s="801" t="str">
        <f>IF(C1443=TRUE,_xlfn.XLOOKUP(Tabla135[[#This Row],[Id Riesgo]],Tabla13[Id Riesgo],Tabla13[Porcentaje Impacto],"",1),"")</f>
        <v/>
      </c>
      <c r="F1443" s="290" t="str">
        <f t="shared" ref="F1443:F1451" si="143">F1442</f>
        <v>RC144</v>
      </c>
      <c r="G1443" s="414" t="b">
        <f>_xlfn.XLOOKUP(F1443,Tabla13[Id Riesgo],Tabla13[Registro diligenciado],FALSE,1)</f>
        <v>0</v>
      </c>
      <c r="H1443" s="290" t="str">
        <f>IF(G1443,_xlfn.XLOOKUP(F1443,Tabla6[Id Riesgo],Tabla6[DESCRIPCIÓN DEL RIESGO],FALSE,1),"")</f>
        <v/>
      </c>
      <c r="I1443" s="327" t="str">
        <f>_xlfn.XLOOKUP(Tabla135[[#This Row],[Id Riesgo]],Tabla13[Id Riesgo],Tabla13[Probabilidad])</f>
        <v/>
      </c>
      <c r="J1443" s="327" t="str">
        <f>_xlfn.XLOOKUP(Tabla135[[#This Row],[Id Riesgo]],Tabla13[Id Riesgo],Tabla13[Porcentaje Impacto],"",1)</f>
        <v/>
      </c>
      <c r="K1443" s="311">
        <v>2</v>
      </c>
      <c r="L1443" s="314"/>
      <c r="M1443" s="314"/>
      <c r="N1443" s="314"/>
      <c r="O1443" s="295"/>
      <c r="P1443" s="314"/>
      <c r="Q1443" s="328" t="str">
        <f>_xlfn.TEXTJOIN(" ",TRUE,Tabla135[[#This Row],[Actividad - Acción ¿Qué?
Inicia con verbo]],Tabla135[[#This Row],[Complemento
(Observaciones o desviaciones)]])</f>
        <v/>
      </c>
      <c r="R1443" s="295"/>
      <c r="S1443" s="327" t="str">
        <f>_xlfn.XLOOKUP(Tabla135[[#This Row],[Tipo de control]],Tabla7[Tipo de control],Tabla7[Peso],"",1)</f>
        <v/>
      </c>
      <c r="T1443" s="290" t="str">
        <f>_xlfn.XLOOKUP(Tabla135[[#This Row],[Tipo de control]],Tabla7[Tipo de control],Tabla7[Afectación matriz],"",1)</f>
        <v/>
      </c>
      <c r="U1443" s="295"/>
      <c r="V1443" s="327" t="str">
        <f>_xlfn.XLOOKUP(Tabla135[[#This Row],[Implementación]],Tabla11[Implementación],Tabla11[Peso],"",1)</f>
        <v/>
      </c>
      <c r="W1443" s="295"/>
      <c r="X1443" s="295"/>
      <c r="Y1443" s="295"/>
      <c r="Z1443" s="295"/>
      <c r="AA1443" s="310" t="str">
        <f>IFERROR(Tabla135[[#This Row],[Peso del control]]+Tabla135[[#This Row],[Peso de la implementación]],"")</f>
        <v/>
      </c>
      <c r="AB1443" s="310" t="str" cm="1">
        <f t="array" ref="AB1443">IFERROR(IF(Tabla135[[#This Row],[Registro diligenciado]]=TRUE,_xlfn.IFS(AND(Tabla135[[#This Row],[No. de Control]]=1,Tabla135[[#This Row],[Desplazamiento en la Matriz]]="Probabilidad"),D1443-(D1443*Tabla135[[#This Row],[Valor del control]]),AND(Tabla135[[#This Row],[No. de Control]]&gt;1,Tabla135[[#This Row],[Desplazamiento en la Matriz]]="Probabilidad"),AB1442-(AB1442*Tabla135[[#This Row],[Valor del control]]),AND(Tabla135[[#This Row],[No. de Control]]=1,Tabla135[[#This Row],[Desplazamiento en la Matriz]]="Impacto"),D1443,AND(Tabla135[[#This Row],[No. de Control]]&gt;1,Tabla135[[#This Row],[Desplazamiento en la Matriz]]="Impacto"),AB1442),""),"")</f>
        <v/>
      </c>
      <c r="AC1443" s="310" t="str" cm="1">
        <f t="array" ref="AC1443">IFERROR(IF(Tabla135[[#This Row],[Registro diligenciado]]=TRUE,_xlfn.IFS(AND(Tabla135[[#This Row],[No. de Control]]=1,Tabla135[[#This Row],[Desplazamiento en la Matriz]]="Impacto"),E1443-(E1443*Tabla135[[#This Row],[Valor del control]]),AND(Tabla135[[#This Row],[No. de Control]]&gt;1,Tabla135[[#This Row],[Desplazamiento en la Matriz]]="Impacto"),AC1442-(AC1442*Tabla135[[#This Row],[Valor del control]]),AND(Tabla135[[#This Row],[No. de Control]]=1,Tabla135[[#This Row],[Desplazamiento en la Matriz]]="Probabilidad"),E1443,AND(Tabla135[[#This Row],[No. de Control]]&gt;1,Tabla135[[#This Row],[Desplazamiento en la Matriz]]="Probabilidad"),AC1442),""),"")</f>
        <v/>
      </c>
      <c r="AD1443" s="310">
        <f>IFERROR(_xlfn.MINIFS(Tabla135[Probabilidad residual],Tabla135[Id Riesgo],Tabla135[[#This Row],[Id Riesgo]]),"")</f>
        <v>0</v>
      </c>
      <c r="AE1443" s="310">
        <f>IFERROR(_xlfn.MINIFS(Tabla135[Impacto residual],Tabla135[Id Riesgo],Tabla135[[#This Row],[Id Riesgo]]),"")</f>
        <v>0</v>
      </c>
      <c r="AF1443" s="310" t="str" cm="1">
        <f t="array" ref="AF14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3" s="310" t="str" cm="1">
        <f t="array" ref="AG14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3" s="213"/>
      <c r="AJ1443" s="801">
        <f>_xlfn.MINIFS(Tabla135[Probabilidad residual],Tabla135[Id Riesgo],Tabla135[[#This Row],[Id Riesgo]])</f>
        <v>0</v>
      </c>
      <c r="AK1443" s="801">
        <f>_xlfn.MINIFS(Tabla135[Impacto residual],Tabla135[Id Riesgo],Tabla135[[#This Row],[Id Riesgo]])</f>
        <v>0</v>
      </c>
      <c r="AL1443" s="801"/>
      <c r="AM1443" s="801"/>
      <c r="AN1443" s="213"/>
      <c r="AO1443" s="213"/>
      <c r="AP1443" s="213"/>
      <c r="AQ1443" s="213"/>
      <c r="AR1443" s="213"/>
      <c r="AS1443" s="213"/>
      <c r="AT1443" s="213"/>
      <c r="AU1443" s="213"/>
      <c r="AV1443" s="213"/>
      <c r="AW1443" s="213"/>
      <c r="AX1443" s="213"/>
      <c r="AY1443" s="213"/>
    </row>
    <row r="1444" spans="1:51" ht="14.6" x14ac:dyDescent="0.4">
      <c r="A1444" s="783" t="str">
        <f>Tabla135[[#This Row],[Id Riesgo]]</f>
        <v>RC144</v>
      </c>
      <c r="B1444" s="784" t="str">
        <f>Tabla135[[#This Row],[Riesgo]]</f>
        <v/>
      </c>
      <c r="C1444" s="776" t="b">
        <f>Tabla135[[#This Row],[Identificado en paso 1 y 2?]]</f>
        <v>0</v>
      </c>
      <c r="D1444" s="801" t="str">
        <f>_xlfn.XLOOKUP(Tabla135[[#This Row],[Id Riesgo]],Tabla13[Id Riesgo],Tabla13[Probabilidad],"",1)</f>
        <v/>
      </c>
      <c r="E1444" s="801" t="str">
        <f>IF(C1444=TRUE,_xlfn.XLOOKUP(Tabla135[[#This Row],[Id Riesgo]],Tabla13[Id Riesgo],Tabla13[Porcentaje Impacto],"",1),"")</f>
        <v/>
      </c>
      <c r="F1444" s="290" t="str">
        <f t="shared" si="143"/>
        <v>RC144</v>
      </c>
      <c r="G1444" s="414" t="b">
        <f>_xlfn.XLOOKUP(F1444,Tabla13[Id Riesgo],Tabla13[Registro diligenciado],FALSE,1)</f>
        <v>0</v>
      </c>
      <c r="H1444" s="290" t="str">
        <f>IF(G1444,_xlfn.XLOOKUP(F1444,Tabla6[Id Riesgo],Tabla6[DESCRIPCIÓN DEL RIESGO],FALSE,1),"")</f>
        <v/>
      </c>
      <c r="I1444" s="327" t="str">
        <f>_xlfn.XLOOKUP(Tabla135[[#This Row],[Id Riesgo]],Tabla13[Id Riesgo],Tabla13[Probabilidad])</f>
        <v/>
      </c>
      <c r="J1444" s="327" t="str">
        <f>_xlfn.XLOOKUP(Tabla135[[#This Row],[Id Riesgo]],Tabla13[Id Riesgo],Tabla13[Porcentaje Impacto],"",1)</f>
        <v/>
      </c>
      <c r="K1444" s="311">
        <v>3</v>
      </c>
      <c r="L1444" s="314"/>
      <c r="M1444" s="314"/>
      <c r="N1444" s="314"/>
      <c r="O1444" s="295"/>
      <c r="P1444" s="314"/>
      <c r="Q1444" s="328" t="str">
        <f>_xlfn.TEXTJOIN(" ",TRUE,Tabla135[[#This Row],[Actividad - Acción ¿Qué?
Inicia con verbo]],Tabla135[[#This Row],[Complemento
(Observaciones o desviaciones)]])</f>
        <v/>
      </c>
      <c r="R1444" s="295"/>
      <c r="S1444" s="327" t="str">
        <f>_xlfn.XLOOKUP(Tabla135[[#This Row],[Tipo de control]],Tabla7[Tipo de control],Tabla7[Peso],"",1)</f>
        <v/>
      </c>
      <c r="T1444" s="290" t="str">
        <f>_xlfn.XLOOKUP(Tabla135[[#This Row],[Tipo de control]],Tabla7[Tipo de control],Tabla7[Afectación matriz],"",1)</f>
        <v/>
      </c>
      <c r="U1444" s="295"/>
      <c r="V1444" s="327" t="str">
        <f>_xlfn.XLOOKUP(Tabla135[[#This Row],[Implementación]],Tabla11[Implementación],Tabla11[Peso],"",1)</f>
        <v/>
      </c>
      <c r="W1444" s="295"/>
      <c r="X1444" s="295"/>
      <c r="Y1444" s="295"/>
      <c r="Z1444" s="295"/>
      <c r="AA1444" s="310" t="str">
        <f>IFERROR(Tabla135[[#This Row],[Peso del control]]+Tabla135[[#This Row],[Peso de la implementación]],"")</f>
        <v/>
      </c>
      <c r="AB1444" s="310" t="str" cm="1">
        <f t="array" ref="AB1444">IFERROR(IF(Tabla135[[#This Row],[Registro diligenciado]]=TRUE,_xlfn.IFS(AND(Tabla135[[#This Row],[No. de Control]]=1,Tabla135[[#This Row],[Desplazamiento en la Matriz]]="Probabilidad"),D1444-(D1444*Tabla135[[#This Row],[Valor del control]]),AND(Tabla135[[#This Row],[No. de Control]]&gt;1,Tabla135[[#This Row],[Desplazamiento en la Matriz]]="Probabilidad"),AB1443-(AB1443*Tabla135[[#This Row],[Valor del control]]),AND(Tabla135[[#This Row],[No. de Control]]=1,Tabla135[[#This Row],[Desplazamiento en la Matriz]]="Impacto"),D1444,AND(Tabla135[[#This Row],[No. de Control]]&gt;1,Tabla135[[#This Row],[Desplazamiento en la Matriz]]="Impacto"),AB1443),""),"")</f>
        <v/>
      </c>
      <c r="AC1444" s="310" t="str" cm="1">
        <f t="array" ref="AC1444">IFERROR(IF(Tabla135[[#This Row],[Registro diligenciado]]=TRUE,_xlfn.IFS(AND(Tabla135[[#This Row],[No. de Control]]=1,Tabla135[[#This Row],[Desplazamiento en la Matriz]]="Impacto"),E1444-(E1444*Tabla135[[#This Row],[Valor del control]]),AND(Tabla135[[#This Row],[No. de Control]]&gt;1,Tabla135[[#This Row],[Desplazamiento en la Matriz]]="Impacto"),AC1443-(AC1443*Tabla135[[#This Row],[Valor del control]]),AND(Tabla135[[#This Row],[No. de Control]]=1,Tabla135[[#This Row],[Desplazamiento en la Matriz]]="Probabilidad"),E1444,AND(Tabla135[[#This Row],[No. de Control]]&gt;1,Tabla135[[#This Row],[Desplazamiento en la Matriz]]="Probabilidad"),AC1443),""),"")</f>
        <v/>
      </c>
      <c r="AD1444" s="310">
        <f>IFERROR(_xlfn.MINIFS(Tabla135[Probabilidad residual],Tabla135[Id Riesgo],Tabla135[[#This Row],[Id Riesgo]]),"")</f>
        <v>0</v>
      </c>
      <c r="AE1444" s="310">
        <f>IFERROR(_xlfn.MINIFS(Tabla135[Impacto residual],Tabla135[Id Riesgo],Tabla135[[#This Row],[Id Riesgo]]),"")</f>
        <v>0</v>
      </c>
      <c r="AF1444" s="310" t="str" cm="1">
        <f t="array" ref="AF14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4" s="310" t="str" cm="1">
        <f t="array" ref="AG14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4" s="213"/>
      <c r="AJ1444" s="801">
        <f>_xlfn.MINIFS(Tabla135[Probabilidad residual],Tabla135[Id Riesgo],Tabla135[[#This Row],[Id Riesgo]])</f>
        <v>0</v>
      </c>
      <c r="AK1444" s="801">
        <f>_xlfn.MINIFS(Tabla135[Impacto residual],Tabla135[Id Riesgo],Tabla135[[#This Row],[Id Riesgo]])</f>
        <v>0</v>
      </c>
      <c r="AL1444" s="801"/>
      <c r="AM1444" s="801"/>
      <c r="AN1444" s="213"/>
      <c r="AO1444" s="213"/>
      <c r="AP1444" s="213"/>
      <c r="AQ1444" s="213"/>
      <c r="AR1444" s="213"/>
      <c r="AS1444" s="213"/>
      <c r="AT1444" s="213"/>
      <c r="AU1444" s="213"/>
      <c r="AV1444" s="213"/>
      <c r="AW1444" s="213"/>
      <c r="AX1444" s="213"/>
      <c r="AY1444" s="213"/>
    </row>
    <row r="1445" spans="1:51" ht="14.6" x14ac:dyDescent="0.4">
      <c r="A1445" s="783" t="str">
        <f>Tabla135[[#This Row],[Id Riesgo]]</f>
        <v>RC144</v>
      </c>
      <c r="B1445" s="784" t="str">
        <f>Tabla135[[#This Row],[Riesgo]]</f>
        <v/>
      </c>
      <c r="C1445" s="776" t="b">
        <f>Tabla135[[#This Row],[Identificado en paso 1 y 2?]]</f>
        <v>0</v>
      </c>
      <c r="D1445" s="801" t="str">
        <f>_xlfn.XLOOKUP(Tabla135[[#This Row],[Id Riesgo]],Tabla13[Id Riesgo],Tabla13[Probabilidad],"",1)</f>
        <v/>
      </c>
      <c r="E1445" s="801" t="str">
        <f>IF(C1445=TRUE,_xlfn.XLOOKUP(Tabla135[[#This Row],[Id Riesgo]],Tabla13[Id Riesgo],Tabla13[Porcentaje Impacto],"",1),"")</f>
        <v/>
      </c>
      <c r="F1445" s="290" t="str">
        <f t="shared" si="143"/>
        <v>RC144</v>
      </c>
      <c r="G1445" s="414" t="b">
        <f>_xlfn.XLOOKUP(F1445,Tabla13[Id Riesgo],Tabla13[Registro diligenciado],FALSE,1)</f>
        <v>0</v>
      </c>
      <c r="H1445" s="290" t="str">
        <f>IF(G1445,_xlfn.XLOOKUP(F1445,Tabla6[Id Riesgo],Tabla6[DESCRIPCIÓN DEL RIESGO],FALSE,1),"")</f>
        <v/>
      </c>
      <c r="I1445" s="327" t="str">
        <f>_xlfn.XLOOKUP(Tabla135[[#This Row],[Id Riesgo]],Tabla13[Id Riesgo],Tabla13[Probabilidad])</f>
        <v/>
      </c>
      <c r="J1445" s="327" t="str">
        <f>_xlfn.XLOOKUP(Tabla135[[#This Row],[Id Riesgo]],Tabla13[Id Riesgo],Tabla13[Porcentaje Impacto],"",1)</f>
        <v/>
      </c>
      <c r="K1445" s="311">
        <v>4</v>
      </c>
      <c r="L1445" s="314"/>
      <c r="M1445" s="314"/>
      <c r="N1445" s="314"/>
      <c r="O1445" s="295"/>
      <c r="P1445" s="314"/>
      <c r="Q1445" s="328" t="str">
        <f>_xlfn.TEXTJOIN(" ",TRUE,Tabla135[[#This Row],[Actividad - Acción ¿Qué?
Inicia con verbo]],Tabla135[[#This Row],[Complemento
(Observaciones o desviaciones)]])</f>
        <v/>
      </c>
      <c r="R1445" s="295"/>
      <c r="S1445" s="327" t="str">
        <f>_xlfn.XLOOKUP(Tabla135[[#This Row],[Tipo de control]],Tabla7[Tipo de control],Tabla7[Peso],"",1)</f>
        <v/>
      </c>
      <c r="T1445" s="290" t="str">
        <f>_xlfn.XLOOKUP(Tabla135[[#This Row],[Tipo de control]],Tabla7[Tipo de control],Tabla7[Afectación matriz],"",1)</f>
        <v/>
      </c>
      <c r="U1445" s="295"/>
      <c r="V1445" s="327" t="str">
        <f>_xlfn.XLOOKUP(Tabla135[[#This Row],[Implementación]],Tabla11[Implementación],Tabla11[Peso],"",1)</f>
        <v/>
      </c>
      <c r="W1445" s="295"/>
      <c r="X1445" s="295"/>
      <c r="Y1445" s="295"/>
      <c r="Z1445" s="295"/>
      <c r="AA1445" s="310" t="str">
        <f>IFERROR(Tabla135[[#This Row],[Peso del control]]+Tabla135[[#This Row],[Peso de la implementación]],"")</f>
        <v/>
      </c>
      <c r="AB1445" s="310" t="str" cm="1">
        <f t="array" ref="AB1445">IFERROR(IF(Tabla135[[#This Row],[Registro diligenciado]]=TRUE,_xlfn.IFS(AND(Tabla135[[#This Row],[No. de Control]]=1,Tabla135[[#This Row],[Desplazamiento en la Matriz]]="Probabilidad"),D1445-(D1445*Tabla135[[#This Row],[Valor del control]]),AND(Tabla135[[#This Row],[No. de Control]]&gt;1,Tabla135[[#This Row],[Desplazamiento en la Matriz]]="Probabilidad"),AB1444-(AB1444*Tabla135[[#This Row],[Valor del control]]),AND(Tabla135[[#This Row],[No. de Control]]=1,Tabla135[[#This Row],[Desplazamiento en la Matriz]]="Impacto"),D1445,AND(Tabla135[[#This Row],[No. de Control]]&gt;1,Tabla135[[#This Row],[Desplazamiento en la Matriz]]="Impacto"),AB1444),""),"")</f>
        <v/>
      </c>
      <c r="AC1445" s="310" t="str" cm="1">
        <f t="array" ref="AC1445">IFERROR(IF(Tabla135[[#This Row],[Registro diligenciado]]=TRUE,_xlfn.IFS(AND(Tabla135[[#This Row],[No. de Control]]=1,Tabla135[[#This Row],[Desplazamiento en la Matriz]]="Impacto"),E1445-(E1445*Tabla135[[#This Row],[Valor del control]]),AND(Tabla135[[#This Row],[No. de Control]]&gt;1,Tabla135[[#This Row],[Desplazamiento en la Matriz]]="Impacto"),AC1444-(AC1444*Tabla135[[#This Row],[Valor del control]]),AND(Tabla135[[#This Row],[No. de Control]]=1,Tabla135[[#This Row],[Desplazamiento en la Matriz]]="Probabilidad"),E1445,AND(Tabla135[[#This Row],[No. de Control]]&gt;1,Tabla135[[#This Row],[Desplazamiento en la Matriz]]="Probabilidad"),AC1444),""),"")</f>
        <v/>
      </c>
      <c r="AD1445" s="310">
        <f>IFERROR(_xlfn.MINIFS(Tabla135[Probabilidad residual],Tabla135[Id Riesgo],Tabla135[[#This Row],[Id Riesgo]]),"")</f>
        <v>0</v>
      </c>
      <c r="AE1445" s="310">
        <f>IFERROR(_xlfn.MINIFS(Tabla135[Impacto residual],Tabla135[Id Riesgo],Tabla135[[#This Row],[Id Riesgo]]),"")</f>
        <v>0</v>
      </c>
      <c r="AF1445" s="310" t="str" cm="1">
        <f t="array" ref="AF14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5" s="310" t="str" cm="1">
        <f t="array" ref="AG14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5" s="213"/>
      <c r="AJ1445" s="801">
        <f>_xlfn.MINIFS(Tabla135[Probabilidad residual],Tabla135[Id Riesgo],Tabla135[[#This Row],[Id Riesgo]])</f>
        <v>0</v>
      </c>
      <c r="AK1445" s="801">
        <f>_xlfn.MINIFS(Tabla135[Impacto residual],Tabla135[Id Riesgo],Tabla135[[#This Row],[Id Riesgo]])</f>
        <v>0</v>
      </c>
      <c r="AL1445" s="801"/>
      <c r="AM1445" s="801"/>
      <c r="AN1445" s="213"/>
      <c r="AO1445" s="213"/>
      <c r="AP1445" s="213"/>
      <c r="AQ1445" s="213"/>
      <c r="AR1445" s="213"/>
      <c r="AS1445" s="213"/>
      <c r="AT1445" s="213"/>
      <c r="AU1445" s="213"/>
      <c r="AV1445" s="213"/>
      <c r="AW1445" s="213"/>
      <c r="AX1445" s="213"/>
      <c r="AY1445" s="213"/>
    </row>
    <row r="1446" spans="1:51" ht="14.6" x14ac:dyDescent="0.4">
      <c r="A1446" s="783" t="str">
        <f>Tabla135[[#This Row],[Id Riesgo]]</f>
        <v>RC144</v>
      </c>
      <c r="B1446" s="784" t="str">
        <f>Tabla135[[#This Row],[Riesgo]]</f>
        <v/>
      </c>
      <c r="C1446" s="776" t="b">
        <f>Tabla135[[#This Row],[Identificado en paso 1 y 2?]]</f>
        <v>0</v>
      </c>
      <c r="D1446" s="801" t="str">
        <f>_xlfn.XLOOKUP(Tabla135[[#This Row],[Id Riesgo]],Tabla13[Id Riesgo],Tabla13[Probabilidad],"",1)</f>
        <v/>
      </c>
      <c r="E1446" s="801" t="str">
        <f>IF(C1446=TRUE,_xlfn.XLOOKUP(Tabla135[[#This Row],[Id Riesgo]],Tabla13[Id Riesgo],Tabla13[Porcentaje Impacto],"",1),"")</f>
        <v/>
      </c>
      <c r="F1446" s="290" t="str">
        <f t="shared" si="143"/>
        <v>RC144</v>
      </c>
      <c r="G1446" s="414" t="b">
        <f>_xlfn.XLOOKUP(F1446,Tabla13[Id Riesgo],Tabla13[Registro diligenciado],FALSE,1)</f>
        <v>0</v>
      </c>
      <c r="H1446" s="290" t="str">
        <f>IF(G1446,_xlfn.XLOOKUP(F1446,Tabla6[Id Riesgo],Tabla6[DESCRIPCIÓN DEL RIESGO],FALSE,1),"")</f>
        <v/>
      </c>
      <c r="I1446" s="327" t="str">
        <f>_xlfn.XLOOKUP(Tabla135[[#This Row],[Id Riesgo]],Tabla13[Id Riesgo],Tabla13[Probabilidad])</f>
        <v/>
      </c>
      <c r="J1446" s="327" t="str">
        <f>_xlfn.XLOOKUP(Tabla135[[#This Row],[Id Riesgo]],Tabla13[Id Riesgo],Tabla13[Porcentaje Impacto],"",1)</f>
        <v/>
      </c>
      <c r="K1446" s="311">
        <v>5</v>
      </c>
      <c r="L1446" s="314"/>
      <c r="M1446" s="314"/>
      <c r="N1446" s="314"/>
      <c r="O1446" s="295"/>
      <c r="P1446" s="314"/>
      <c r="Q1446" s="328" t="str">
        <f>_xlfn.TEXTJOIN(" ",TRUE,Tabla135[[#This Row],[Actividad - Acción ¿Qué?
Inicia con verbo]],Tabla135[[#This Row],[Complemento
(Observaciones o desviaciones)]])</f>
        <v/>
      </c>
      <c r="R1446" s="295"/>
      <c r="S1446" s="327" t="str">
        <f>_xlfn.XLOOKUP(Tabla135[[#This Row],[Tipo de control]],Tabla7[Tipo de control],Tabla7[Peso],"",1)</f>
        <v/>
      </c>
      <c r="T1446" s="290" t="str">
        <f>_xlfn.XLOOKUP(Tabla135[[#This Row],[Tipo de control]],Tabla7[Tipo de control],Tabla7[Afectación matriz],"",1)</f>
        <v/>
      </c>
      <c r="U1446" s="295"/>
      <c r="V1446" s="327" t="str">
        <f>_xlfn.XLOOKUP(Tabla135[[#This Row],[Implementación]],Tabla11[Implementación],Tabla11[Peso],"",1)</f>
        <v/>
      </c>
      <c r="W1446" s="295"/>
      <c r="X1446" s="295"/>
      <c r="Y1446" s="295"/>
      <c r="Z1446" s="295"/>
      <c r="AA1446" s="310" t="str">
        <f>IFERROR(Tabla135[[#This Row],[Peso del control]]+Tabla135[[#This Row],[Peso de la implementación]],"")</f>
        <v/>
      </c>
      <c r="AB1446" s="310" t="str" cm="1">
        <f t="array" ref="AB1446">IFERROR(IF(Tabla135[[#This Row],[Registro diligenciado]]=TRUE,_xlfn.IFS(AND(Tabla135[[#This Row],[No. de Control]]=1,Tabla135[[#This Row],[Desplazamiento en la Matriz]]="Probabilidad"),D1446-(D1446*Tabla135[[#This Row],[Valor del control]]),AND(Tabla135[[#This Row],[No. de Control]]&gt;1,Tabla135[[#This Row],[Desplazamiento en la Matriz]]="Probabilidad"),AB1445-(AB1445*Tabla135[[#This Row],[Valor del control]]),AND(Tabla135[[#This Row],[No. de Control]]=1,Tabla135[[#This Row],[Desplazamiento en la Matriz]]="Impacto"),D1446,AND(Tabla135[[#This Row],[No. de Control]]&gt;1,Tabla135[[#This Row],[Desplazamiento en la Matriz]]="Impacto"),AB1445),""),"")</f>
        <v/>
      </c>
      <c r="AC1446" s="310" t="str" cm="1">
        <f t="array" ref="AC1446">IFERROR(IF(Tabla135[[#This Row],[Registro diligenciado]]=TRUE,_xlfn.IFS(AND(Tabla135[[#This Row],[No. de Control]]=1,Tabla135[[#This Row],[Desplazamiento en la Matriz]]="Impacto"),E1446-(E1446*Tabla135[[#This Row],[Valor del control]]),AND(Tabla135[[#This Row],[No. de Control]]&gt;1,Tabla135[[#This Row],[Desplazamiento en la Matriz]]="Impacto"),AC1445-(AC1445*Tabla135[[#This Row],[Valor del control]]),AND(Tabla135[[#This Row],[No. de Control]]=1,Tabla135[[#This Row],[Desplazamiento en la Matriz]]="Probabilidad"),E1446,AND(Tabla135[[#This Row],[No. de Control]]&gt;1,Tabla135[[#This Row],[Desplazamiento en la Matriz]]="Probabilidad"),AC1445),""),"")</f>
        <v/>
      </c>
      <c r="AD1446" s="310">
        <f>IFERROR(_xlfn.MINIFS(Tabla135[Probabilidad residual],Tabla135[Id Riesgo],Tabla135[[#This Row],[Id Riesgo]]),"")</f>
        <v>0</v>
      </c>
      <c r="AE1446" s="310">
        <f>IFERROR(_xlfn.MINIFS(Tabla135[Impacto residual],Tabla135[Id Riesgo],Tabla135[[#This Row],[Id Riesgo]]),"")</f>
        <v>0</v>
      </c>
      <c r="AF1446" s="310" t="str" cm="1">
        <f t="array" ref="AF14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6" s="310" t="str" cm="1">
        <f t="array" ref="AG14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6" s="213"/>
      <c r="AJ1446" s="801">
        <f>_xlfn.MINIFS(Tabla135[Probabilidad residual],Tabla135[Id Riesgo],Tabla135[[#This Row],[Id Riesgo]])</f>
        <v>0</v>
      </c>
      <c r="AK1446" s="801">
        <f>_xlfn.MINIFS(Tabla135[Impacto residual],Tabla135[Id Riesgo],Tabla135[[#This Row],[Id Riesgo]])</f>
        <v>0</v>
      </c>
      <c r="AL1446" s="801"/>
      <c r="AM1446" s="801"/>
      <c r="AN1446" s="213"/>
      <c r="AO1446" s="213"/>
      <c r="AP1446" s="213"/>
      <c r="AQ1446" s="213"/>
      <c r="AR1446" s="213"/>
      <c r="AS1446" s="213"/>
      <c r="AT1446" s="213"/>
      <c r="AU1446" s="213"/>
      <c r="AV1446" s="213"/>
      <c r="AW1446" s="213"/>
      <c r="AX1446" s="213"/>
      <c r="AY1446" s="213"/>
    </row>
    <row r="1447" spans="1:51" ht="14.6" x14ac:dyDescent="0.4">
      <c r="A1447" s="783" t="str">
        <f>Tabla135[[#This Row],[Id Riesgo]]</f>
        <v>RC144</v>
      </c>
      <c r="B1447" s="784" t="str">
        <f>Tabla135[[#This Row],[Riesgo]]</f>
        <v/>
      </c>
      <c r="C1447" s="776" t="b">
        <f>Tabla135[[#This Row],[Identificado en paso 1 y 2?]]</f>
        <v>0</v>
      </c>
      <c r="D1447" s="801" t="str">
        <f>_xlfn.XLOOKUP(Tabla135[[#This Row],[Id Riesgo]],Tabla13[Id Riesgo],Tabla13[Probabilidad],"",1)</f>
        <v/>
      </c>
      <c r="E1447" s="801" t="str">
        <f>IF(C1447=TRUE,_xlfn.XLOOKUP(Tabla135[[#This Row],[Id Riesgo]],Tabla13[Id Riesgo],Tabla13[Porcentaje Impacto],"",1),"")</f>
        <v/>
      </c>
      <c r="F1447" s="290" t="str">
        <f t="shared" si="143"/>
        <v>RC144</v>
      </c>
      <c r="G1447" s="414" t="b">
        <f>_xlfn.XLOOKUP(F1447,Tabla13[Id Riesgo],Tabla13[Registro diligenciado],FALSE,1)</f>
        <v>0</v>
      </c>
      <c r="H1447" s="290" t="str">
        <f>IF(G1447,_xlfn.XLOOKUP(F1447,Tabla6[Id Riesgo],Tabla6[DESCRIPCIÓN DEL RIESGO],FALSE,1),"")</f>
        <v/>
      </c>
      <c r="I1447" s="327" t="str">
        <f>_xlfn.XLOOKUP(Tabla135[[#This Row],[Id Riesgo]],Tabla13[Id Riesgo],Tabla13[Probabilidad])</f>
        <v/>
      </c>
      <c r="J1447" s="327" t="str">
        <f>_xlfn.XLOOKUP(Tabla135[[#This Row],[Id Riesgo]],Tabla13[Id Riesgo],Tabla13[Porcentaje Impacto],"",1)</f>
        <v/>
      </c>
      <c r="K1447" s="311">
        <v>6</v>
      </c>
      <c r="L1447" s="314"/>
      <c r="M1447" s="314"/>
      <c r="N1447" s="314"/>
      <c r="O1447" s="295"/>
      <c r="P1447" s="314"/>
      <c r="Q1447" s="328" t="str">
        <f>_xlfn.TEXTJOIN(" ",TRUE,Tabla135[[#This Row],[Actividad - Acción ¿Qué?
Inicia con verbo]],Tabla135[[#This Row],[Complemento
(Observaciones o desviaciones)]])</f>
        <v/>
      </c>
      <c r="R1447" s="295"/>
      <c r="S1447" s="327" t="str">
        <f>_xlfn.XLOOKUP(Tabla135[[#This Row],[Tipo de control]],Tabla7[Tipo de control],Tabla7[Peso],"",1)</f>
        <v/>
      </c>
      <c r="T1447" s="290" t="str">
        <f>_xlfn.XLOOKUP(Tabla135[[#This Row],[Tipo de control]],Tabla7[Tipo de control],Tabla7[Afectación matriz],"",1)</f>
        <v/>
      </c>
      <c r="U1447" s="295"/>
      <c r="V1447" s="327" t="str">
        <f>_xlfn.XLOOKUP(Tabla135[[#This Row],[Implementación]],Tabla11[Implementación],Tabla11[Peso],"",1)</f>
        <v/>
      </c>
      <c r="W1447" s="295"/>
      <c r="X1447" s="295"/>
      <c r="Y1447" s="295"/>
      <c r="Z1447" s="295"/>
      <c r="AA1447" s="310" t="str">
        <f>IFERROR(Tabla135[[#This Row],[Peso del control]]+Tabla135[[#This Row],[Peso de la implementación]],"")</f>
        <v/>
      </c>
      <c r="AB1447" s="310" t="str" cm="1">
        <f t="array" ref="AB1447">IFERROR(IF(Tabla135[[#This Row],[Registro diligenciado]]=TRUE,_xlfn.IFS(AND(Tabla135[[#This Row],[No. de Control]]=1,Tabla135[[#This Row],[Desplazamiento en la Matriz]]="Probabilidad"),D1447-(D1447*Tabla135[[#This Row],[Valor del control]]),AND(Tabla135[[#This Row],[No. de Control]]&gt;1,Tabla135[[#This Row],[Desplazamiento en la Matriz]]="Probabilidad"),AB1446-(AB1446*Tabla135[[#This Row],[Valor del control]]),AND(Tabla135[[#This Row],[No. de Control]]=1,Tabla135[[#This Row],[Desplazamiento en la Matriz]]="Impacto"),D1447,AND(Tabla135[[#This Row],[No. de Control]]&gt;1,Tabla135[[#This Row],[Desplazamiento en la Matriz]]="Impacto"),AB1446),""),"")</f>
        <v/>
      </c>
      <c r="AC1447" s="310" t="str" cm="1">
        <f t="array" ref="AC1447">IFERROR(IF(Tabla135[[#This Row],[Registro diligenciado]]=TRUE,_xlfn.IFS(AND(Tabla135[[#This Row],[No. de Control]]=1,Tabla135[[#This Row],[Desplazamiento en la Matriz]]="Impacto"),E1447-(E1447*Tabla135[[#This Row],[Valor del control]]),AND(Tabla135[[#This Row],[No. de Control]]&gt;1,Tabla135[[#This Row],[Desplazamiento en la Matriz]]="Impacto"),AC1446-(AC1446*Tabla135[[#This Row],[Valor del control]]),AND(Tabla135[[#This Row],[No. de Control]]=1,Tabla135[[#This Row],[Desplazamiento en la Matriz]]="Probabilidad"),E1447,AND(Tabla135[[#This Row],[No. de Control]]&gt;1,Tabla135[[#This Row],[Desplazamiento en la Matriz]]="Probabilidad"),AC1446),""),"")</f>
        <v/>
      </c>
      <c r="AD1447" s="310">
        <f>IFERROR(_xlfn.MINIFS(Tabla135[Probabilidad residual],Tabla135[Id Riesgo],Tabla135[[#This Row],[Id Riesgo]]),"")</f>
        <v>0</v>
      </c>
      <c r="AE1447" s="310">
        <f>IFERROR(_xlfn.MINIFS(Tabla135[Impacto residual],Tabla135[Id Riesgo],Tabla135[[#This Row],[Id Riesgo]]),"")</f>
        <v>0</v>
      </c>
      <c r="AF1447" s="310" t="str" cm="1">
        <f t="array" ref="AF14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7" s="310" t="str" cm="1">
        <f t="array" ref="AG14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7" s="213"/>
      <c r="AJ1447" s="801">
        <f>_xlfn.MINIFS(Tabla135[Probabilidad residual],Tabla135[Id Riesgo],Tabla135[[#This Row],[Id Riesgo]])</f>
        <v>0</v>
      </c>
      <c r="AK1447" s="801">
        <f>_xlfn.MINIFS(Tabla135[Impacto residual],Tabla135[Id Riesgo],Tabla135[[#This Row],[Id Riesgo]])</f>
        <v>0</v>
      </c>
      <c r="AL1447" s="801"/>
      <c r="AM1447" s="801"/>
      <c r="AN1447" s="213"/>
      <c r="AO1447" s="213"/>
      <c r="AP1447" s="213"/>
      <c r="AQ1447" s="213"/>
      <c r="AR1447" s="213"/>
      <c r="AS1447" s="213"/>
      <c r="AT1447" s="213"/>
      <c r="AU1447" s="213"/>
      <c r="AV1447" s="213"/>
      <c r="AW1447" s="213"/>
      <c r="AX1447" s="213"/>
      <c r="AY1447" s="213"/>
    </row>
    <row r="1448" spans="1:51" ht="14.6" x14ac:dyDescent="0.4">
      <c r="A1448" s="783" t="str">
        <f>Tabla135[[#This Row],[Id Riesgo]]</f>
        <v>RC144</v>
      </c>
      <c r="B1448" s="784" t="str">
        <f>Tabla135[[#This Row],[Riesgo]]</f>
        <v/>
      </c>
      <c r="C1448" s="776" t="b">
        <f>Tabla135[[#This Row],[Identificado en paso 1 y 2?]]</f>
        <v>0</v>
      </c>
      <c r="D1448" s="801" t="str">
        <f>_xlfn.XLOOKUP(Tabla135[[#This Row],[Id Riesgo]],Tabla13[Id Riesgo],Tabla13[Probabilidad],"",1)</f>
        <v/>
      </c>
      <c r="E1448" s="801" t="str">
        <f>IF(C1448=TRUE,_xlfn.XLOOKUP(Tabla135[[#This Row],[Id Riesgo]],Tabla13[Id Riesgo],Tabla13[Porcentaje Impacto],"",1),"")</f>
        <v/>
      </c>
      <c r="F1448" s="290" t="str">
        <f t="shared" si="143"/>
        <v>RC144</v>
      </c>
      <c r="G1448" s="414" t="b">
        <f>_xlfn.XLOOKUP(F1448,Tabla13[Id Riesgo],Tabla13[Registro diligenciado],FALSE,1)</f>
        <v>0</v>
      </c>
      <c r="H1448" s="290" t="str">
        <f>IF(G1448,_xlfn.XLOOKUP(F1448,Tabla6[Id Riesgo],Tabla6[DESCRIPCIÓN DEL RIESGO],FALSE,1),"")</f>
        <v/>
      </c>
      <c r="I1448" s="327" t="str">
        <f>_xlfn.XLOOKUP(Tabla135[[#This Row],[Id Riesgo]],Tabla13[Id Riesgo],Tabla13[Probabilidad])</f>
        <v/>
      </c>
      <c r="J1448" s="327" t="str">
        <f>_xlfn.XLOOKUP(Tabla135[[#This Row],[Id Riesgo]],Tabla13[Id Riesgo],Tabla13[Porcentaje Impacto],"",1)</f>
        <v/>
      </c>
      <c r="K1448" s="311">
        <v>7</v>
      </c>
      <c r="L1448" s="314"/>
      <c r="M1448" s="314"/>
      <c r="N1448" s="314"/>
      <c r="O1448" s="295"/>
      <c r="P1448" s="314"/>
      <c r="Q1448" s="328" t="str">
        <f>_xlfn.TEXTJOIN(" ",TRUE,Tabla135[[#This Row],[Actividad - Acción ¿Qué?
Inicia con verbo]],Tabla135[[#This Row],[Complemento
(Observaciones o desviaciones)]])</f>
        <v/>
      </c>
      <c r="R1448" s="295"/>
      <c r="S1448" s="327" t="str">
        <f>_xlfn.XLOOKUP(Tabla135[[#This Row],[Tipo de control]],Tabla7[Tipo de control],Tabla7[Peso],"",1)</f>
        <v/>
      </c>
      <c r="T1448" s="290" t="str">
        <f>_xlfn.XLOOKUP(Tabla135[[#This Row],[Tipo de control]],Tabla7[Tipo de control],Tabla7[Afectación matriz],"",1)</f>
        <v/>
      </c>
      <c r="U1448" s="295"/>
      <c r="V1448" s="327" t="str">
        <f>_xlfn.XLOOKUP(Tabla135[[#This Row],[Implementación]],Tabla11[Implementación],Tabla11[Peso],"",1)</f>
        <v/>
      </c>
      <c r="W1448" s="295"/>
      <c r="X1448" s="295"/>
      <c r="Y1448" s="295"/>
      <c r="Z1448" s="295"/>
      <c r="AA1448" s="310" t="str">
        <f>IFERROR(Tabla135[[#This Row],[Peso del control]]+Tabla135[[#This Row],[Peso de la implementación]],"")</f>
        <v/>
      </c>
      <c r="AB1448" s="310" t="str" cm="1">
        <f t="array" ref="AB1448">IFERROR(IF(Tabla135[[#This Row],[Registro diligenciado]]=TRUE,_xlfn.IFS(AND(Tabla135[[#This Row],[No. de Control]]=1,Tabla135[[#This Row],[Desplazamiento en la Matriz]]="Probabilidad"),D1448-(D1448*Tabla135[[#This Row],[Valor del control]]),AND(Tabla135[[#This Row],[No. de Control]]&gt;1,Tabla135[[#This Row],[Desplazamiento en la Matriz]]="Probabilidad"),AB1447-(AB1447*Tabla135[[#This Row],[Valor del control]]),AND(Tabla135[[#This Row],[No. de Control]]=1,Tabla135[[#This Row],[Desplazamiento en la Matriz]]="Impacto"),D1448,AND(Tabla135[[#This Row],[No. de Control]]&gt;1,Tabla135[[#This Row],[Desplazamiento en la Matriz]]="Impacto"),AB1447),""),"")</f>
        <v/>
      </c>
      <c r="AC1448" s="310" t="str" cm="1">
        <f t="array" ref="AC1448">IFERROR(IF(Tabla135[[#This Row],[Registro diligenciado]]=TRUE,_xlfn.IFS(AND(Tabla135[[#This Row],[No. de Control]]=1,Tabla135[[#This Row],[Desplazamiento en la Matriz]]="Impacto"),E1448-(E1448*Tabla135[[#This Row],[Valor del control]]),AND(Tabla135[[#This Row],[No. de Control]]&gt;1,Tabla135[[#This Row],[Desplazamiento en la Matriz]]="Impacto"),AC1447-(AC1447*Tabla135[[#This Row],[Valor del control]]),AND(Tabla135[[#This Row],[No. de Control]]=1,Tabla135[[#This Row],[Desplazamiento en la Matriz]]="Probabilidad"),E1448,AND(Tabla135[[#This Row],[No. de Control]]&gt;1,Tabla135[[#This Row],[Desplazamiento en la Matriz]]="Probabilidad"),AC1447),""),"")</f>
        <v/>
      </c>
      <c r="AD1448" s="310">
        <f>IFERROR(_xlfn.MINIFS(Tabla135[Probabilidad residual],Tabla135[Id Riesgo],Tabla135[[#This Row],[Id Riesgo]]),"")</f>
        <v>0</v>
      </c>
      <c r="AE1448" s="310">
        <f>IFERROR(_xlfn.MINIFS(Tabla135[Impacto residual],Tabla135[Id Riesgo],Tabla135[[#This Row],[Id Riesgo]]),"")</f>
        <v>0</v>
      </c>
      <c r="AF1448" s="310" t="str" cm="1">
        <f t="array" ref="AF14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8" s="310" t="str" cm="1">
        <f t="array" ref="AG14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8" s="213"/>
      <c r="AJ1448" s="801">
        <f>_xlfn.MINIFS(Tabla135[Probabilidad residual],Tabla135[Id Riesgo],Tabla135[[#This Row],[Id Riesgo]])</f>
        <v>0</v>
      </c>
      <c r="AK1448" s="801">
        <f>_xlfn.MINIFS(Tabla135[Impacto residual],Tabla135[Id Riesgo],Tabla135[[#This Row],[Id Riesgo]])</f>
        <v>0</v>
      </c>
      <c r="AL1448" s="801"/>
      <c r="AM1448" s="801"/>
      <c r="AN1448" s="213"/>
      <c r="AO1448" s="213"/>
      <c r="AP1448" s="213"/>
      <c r="AQ1448" s="213"/>
      <c r="AR1448" s="213"/>
      <c r="AS1448" s="213"/>
      <c r="AT1448" s="213"/>
      <c r="AU1448" s="213"/>
      <c r="AV1448" s="213"/>
      <c r="AW1448" s="213"/>
      <c r="AX1448" s="213"/>
      <c r="AY1448" s="213"/>
    </row>
    <row r="1449" spans="1:51" ht="14.6" x14ac:dyDescent="0.4">
      <c r="A1449" s="783" t="str">
        <f>Tabla135[[#This Row],[Id Riesgo]]</f>
        <v>RC144</v>
      </c>
      <c r="B1449" s="784" t="str">
        <f>Tabla135[[#This Row],[Riesgo]]</f>
        <v/>
      </c>
      <c r="C1449" s="776" t="b">
        <f>Tabla135[[#This Row],[Identificado en paso 1 y 2?]]</f>
        <v>0</v>
      </c>
      <c r="D1449" s="801" t="str">
        <f>_xlfn.XLOOKUP(Tabla135[[#This Row],[Id Riesgo]],Tabla13[Id Riesgo],Tabla13[Probabilidad],"",1)</f>
        <v/>
      </c>
      <c r="E1449" s="801" t="str">
        <f>IF(C1449=TRUE,_xlfn.XLOOKUP(Tabla135[[#This Row],[Id Riesgo]],Tabla13[Id Riesgo],Tabla13[Porcentaje Impacto],"",1),"")</f>
        <v/>
      </c>
      <c r="F1449" s="290" t="str">
        <f t="shared" si="143"/>
        <v>RC144</v>
      </c>
      <c r="G1449" s="414" t="b">
        <f>_xlfn.XLOOKUP(F1449,Tabla13[Id Riesgo],Tabla13[Registro diligenciado],FALSE,1)</f>
        <v>0</v>
      </c>
      <c r="H1449" s="290" t="str">
        <f>IF(G1449,_xlfn.XLOOKUP(F1449,Tabla6[Id Riesgo],Tabla6[DESCRIPCIÓN DEL RIESGO],FALSE,1),"")</f>
        <v/>
      </c>
      <c r="I1449" s="327" t="str">
        <f>_xlfn.XLOOKUP(Tabla135[[#This Row],[Id Riesgo]],Tabla13[Id Riesgo],Tabla13[Probabilidad])</f>
        <v/>
      </c>
      <c r="J1449" s="327" t="str">
        <f>_xlfn.XLOOKUP(Tabla135[[#This Row],[Id Riesgo]],Tabla13[Id Riesgo],Tabla13[Porcentaje Impacto],"",1)</f>
        <v/>
      </c>
      <c r="K1449" s="311">
        <v>8</v>
      </c>
      <c r="L1449" s="314"/>
      <c r="M1449" s="314"/>
      <c r="N1449" s="314"/>
      <c r="O1449" s="295"/>
      <c r="P1449" s="314"/>
      <c r="Q1449" s="328" t="str">
        <f>_xlfn.TEXTJOIN(" ",TRUE,Tabla135[[#This Row],[Actividad - Acción ¿Qué?
Inicia con verbo]],Tabla135[[#This Row],[Complemento
(Observaciones o desviaciones)]])</f>
        <v/>
      </c>
      <c r="R1449" s="295"/>
      <c r="S1449" s="327" t="str">
        <f>_xlfn.XLOOKUP(Tabla135[[#This Row],[Tipo de control]],Tabla7[Tipo de control],Tabla7[Peso],"",1)</f>
        <v/>
      </c>
      <c r="T1449" s="290" t="str">
        <f>_xlfn.XLOOKUP(Tabla135[[#This Row],[Tipo de control]],Tabla7[Tipo de control],Tabla7[Afectación matriz],"",1)</f>
        <v/>
      </c>
      <c r="U1449" s="295"/>
      <c r="V1449" s="327" t="str">
        <f>_xlfn.XLOOKUP(Tabla135[[#This Row],[Implementación]],Tabla11[Implementación],Tabla11[Peso],"",1)</f>
        <v/>
      </c>
      <c r="W1449" s="295"/>
      <c r="X1449" s="295"/>
      <c r="Y1449" s="295"/>
      <c r="Z1449" s="295"/>
      <c r="AA1449" s="310" t="str">
        <f>IFERROR(Tabla135[[#This Row],[Peso del control]]+Tabla135[[#This Row],[Peso de la implementación]],"")</f>
        <v/>
      </c>
      <c r="AB1449" s="310" t="str" cm="1">
        <f t="array" ref="AB1449">IFERROR(IF(Tabla135[[#This Row],[Registro diligenciado]]=TRUE,_xlfn.IFS(AND(Tabla135[[#This Row],[No. de Control]]=1,Tabla135[[#This Row],[Desplazamiento en la Matriz]]="Probabilidad"),D1449-(D1449*Tabla135[[#This Row],[Valor del control]]),AND(Tabla135[[#This Row],[No. de Control]]&gt;1,Tabla135[[#This Row],[Desplazamiento en la Matriz]]="Probabilidad"),AB1448-(AB1448*Tabla135[[#This Row],[Valor del control]]),AND(Tabla135[[#This Row],[No. de Control]]=1,Tabla135[[#This Row],[Desplazamiento en la Matriz]]="Impacto"),D1449,AND(Tabla135[[#This Row],[No. de Control]]&gt;1,Tabla135[[#This Row],[Desplazamiento en la Matriz]]="Impacto"),AB1448),""),"")</f>
        <v/>
      </c>
      <c r="AC1449" s="310" t="str" cm="1">
        <f t="array" ref="AC1449">IFERROR(IF(Tabla135[[#This Row],[Registro diligenciado]]=TRUE,_xlfn.IFS(AND(Tabla135[[#This Row],[No. de Control]]=1,Tabla135[[#This Row],[Desplazamiento en la Matriz]]="Impacto"),E1449-(E1449*Tabla135[[#This Row],[Valor del control]]),AND(Tabla135[[#This Row],[No. de Control]]&gt;1,Tabla135[[#This Row],[Desplazamiento en la Matriz]]="Impacto"),AC1448-(AC1448*Tabla135[[#This Row],[Valor del control]]),AND(Tabla135[[#This Row],[No. de Control]]=1,Tabla135[[#This Row],[Desplazamiento en la Matriz]]="Probabilidad"),E1449,AND(Tabla135[[#This Row],[No. de Control]]&gt;1,Tabla135[[#This Row],[Desplazamiento en la Matriz]]="Probabilidad"),AC1448),""),"")</f>
        <v/>
      </c>
      <c r="AD1449" s="310">
        <f>IFERROR(_xlfn.MINIFS(Tabla135[Probabilidad residual],Tabla135[Id Riesgo],Tabla135[[#This Row],[Id Riesgo]]),"")</f>
        <v>0</v>
      </c>
      <c r="AE1449" s="310">
        <f>IFERROR(_xlfn.MINIFS(Tabla135[Impacto residual],Tabla135[Id Riesgo],Tabla135[[#This Row],[Id Riesgo]]),"")</f>
        <v>0</v>
      </c>
      <c r="AF1449" s="310" t="str" cm="1">
        <f t="array" ref="AF14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49" s="310" t="str" cm="1">
        <f t="array" ref="AG14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49" s="213"/>
      <c r="AJ1449" s="801">
        <f>_xlfn.MINIFS(Tabla135[Probabilidad residual],Tabla135[Id Riesgo],Tabla135[[#This Row],[Id Riesgo]])</f>
        <v>0</v>
      </c>
      <c r="AK1449" s="801">
        <f>_xlfn.MINIFS(Tabla135[Impacto residual],Tabla135[Id Riesgo],Tabla135[[#This Row],[Id Riesgo]])</f>
        <v>0</v>
      </c>
      <c r="AL1449" s="801"/>
      <c r="AM1449" s="801"/>
      <c r="AN1449" s="213"/>
      <c r="AO1449" s="213"/>
      <c r="AP1449" s="213"/>
      <c r="AQ1449" s="213"/>
      <c r="AR1449" s="213"/>
      <c r="AS1449" s="213"/>
      <c r="AT1449" s="213"/>
      <c r="AU1449" s="213"/>
      <c r="AV1449" s="213"/>
      <c r="AW1449" s="213"/>
      <c r="AX1449" s="213"/>
      <c r="AY1449" s="213"/>
    </row>
    <row r="1450" spans="1:51" ht="14.6" x14ac:dyDescent="0.4">
      <c r="A1450" s="783" t="str">
        <f>Tabla135[[#This Row],[Id Riesgo]]</f>
        <v>RC144</v>
      </c>
      <c r="B1450" s="784" t="str">
        <f>Tabla135[[#This Row],[Riesgo]]</f>
        <v/>
      </c>
      <c r="C1450" s="776" t="b">
        <f>Tabla135[[#This Row],[Identificado en paso 1 y 2?]]</f>
        <v>0</v>
      </c>
      <c r="D1450" s="801" t="str">
        <f>_xlfn.XLOOKUP(Tabla135[[#This Row],[Id Riesgo]],Tabla13[Id Riesgo],Tabla13[Probabilidad],"",1)</f>
        <v/>
      </c>
      <c r="E1450" s="801" t="str">
        <f>IF(C1450=TRUE,_xlfn.XLOOKUP(Tabla135[[#This Row],[Id Riesgo]],Tabla13[Id Riesgo],Tabla13[Porcentaje Impacto],"",1),"")</f>
        <v/>
      </c>
      <c r="F1450" s="290" t="str">
        <f t="shared" si="143"/>
        <v>RC144</v>
      </c>
      <c r="G1450" s="414" t="b">
        <f>_xlfn.XLOOKUP(F1450,Tabla13[Id Riesgo],Tabla13[Registro diligenciado],FALSE,1)</f>
        <v>0</v>
      </c>
      <c r="H1450" s="290" t="str">
        <f>IF(G1450,_xlfn.XLOOKUP(F1450,Tabla6[Id Riesgo],Tabla6[DESCRIPCIÓN DEL RIESGO],FALSE,1),"")</f>
        <v/>
      </c>
      <c r="I1450" s="327" t="str">
        <f>_xlfn.XLOOKUP(Tabla135[[#This Row],[Id Riesgo]],Tabla13[Id Riesgo],Tabla13[Probabilidad])</f>
        <v/>
      </c>
      <c r="J1450" s="327" t="str">
        <f>_xlfn.XLOOKUP(Tabla135[[#This Row],[Id Riesgo]],Tabla13[Id Riesgo],Tabla13[Porcentaje Impacto],"",1)</f>
        <v/>
      </c>
      <c r="K1450" s="311">
        <v>9</v>
      </c>
      <c r="L1450" s="314"/>
      <c r="M1450" s="314"/>
      <c r="N1450" s="314"/>
      <c r="O1450" s="295"/>
      <c r="P1450" s="314"/>
      <c r="Q1450" s="328" t="str">
        <f>_xlfn.TEXTJOIN(" ",TRUE,Tabla135[[#This Row],[Actividad - Acción ¿Qué?
Inicia con verbo]],Tabla135[[#This Row],[Complemento
(Observaciones o desviaciones)]])</f>
        <v/>
      </c>
      <c r="R1450" s="295"/>
      <c r="S1450" s="327" t="str">
        <f>_xlfn.XLOOKUP(Tabla135[[#This Row],[Tipo de control]],Tabla7[Tipo de control],Tabla7[Peso],"",1)</f>
        <v/>
      </c>
      <c r="T1450" s="290" t="str">
        <f>_xlfn.XLOOKUP(Tabla135[[#This Row],[Tipo de control]],Tabla7[Tipo de control],Tabla7[Afectación matriz],"",1)</f>
        <v/>
      </c>
      <c r="U1450" s="295"/>
      <c r="V1450" s="327" t="str">
        <f>_xlfn.XLOOKUP(Tabla135[[#This Row],[Implementación]],Tabla11[Implementación],Tabla11[Peso],"",1)</f>
        <v/>
      </c>
      <c r="W1450" s="295"/>
      <c r="X1450" s="295"/>
      <c r="Y1450" s="295"/>
      <c r="Z1450" s="295"/>
      <c r="AA1450" s="310" t="str">
        <f>IFERROR(Tabla135[[#This Row],[Peso del control]]+Tabla135[[#This Row],[Peso de la implementación]],"")</f>
        <v/>
      </c>
      <c r="AB1450" s="310" t="str" cm="1">
        <f t="array" ref="AB1450">IFERROR(IF(Tabla135[[#This Row],[Registro diligenciado]]=TRUE,_xlfn.IFS(AND(Tabla135[[#This Row],[No. de Control]]=1,Tabla135[[#This Row],[Desplazamiento en la Matriz]]="Probabilidad"),D1450-(D1450*Tabla135[[#This Row],[Valor del control]]),AND(Tabla135[[#This Row],[No. de Control]]&gt;1,Tabla135[[#This Row],[Desplazamiento en la Matriz]]="Probabilidad"),AB1449-(AB1449*Tabla135[[#This Row],[Valor del control]]),AND(Tabla135[[#This Row],[No. de Control]]=1,Tabla135[[#This Row],[Desplazamiento en la Matriz]]="Impacto"),D1450,AND(Tabla135[[#This Row],[No. de Control]]&gt;1,Tabla135[[#This Row],[Desplazamiento en la Matriz]]="Impacto"),AB1449),""),"")</f>
        <v/>
      </c>
      <c r="AC1450" s="310" t="str" cm="1">
        <f t="array" ref="AC1450">IFERROR(IF(Tabla135[[#This Row],[Registro diligenciado]]=TRUE,_xlfn.IFS(AND(Tabla135[[#This Row],[No. de Control]]=1,Tabla135[[#This Row],[Desplazamiento en la Matriz]]="Impacto"),E1450-(E1450*Tabla135[[#This Row],[Valor del control]]),AND(Tabla135[[#This Row],[No. de Control]]&gt;1,Tabla135[[#This Row],[Desplazamiento en la Matriz]]="Impacto"),AC1449-(AC1449*Tabla135[[#This Row],[Valor del control]]),AND(Tabla135[[#This Row],[No. de Control]]=1,Tabla135[[#This Row],[Desplazamiento en la Matriz]]="Probabilidad"),E1450,AND(Tabla135[[#This Row],[No. de Control]]&gt;1,Tabla135[[#This Row],[Desplazamiento en la Matriz]]="Probabilidad"),AC1449),""),"")</f>
        <v/>
      </c>
      <c r="AD1450" s="310">
        <f>IFERROR(_xlfn.MINIFS(Tabla135[Probabilidad residual],Tabla135[Id Riesgo],Tabla135[[#This Row],[Id Riesgo]]),"")</f>
        <v>0</v>
      </c>
      <c r="AE1450" s="310">
        <f>IFERROR(_xlfn.MINIFS(Tabla135[Impacto residual],Tabla135[Id Riesgo],Tabla135[[#This Row],[Id Riesgo]]),"")</f>
        <v>0</v>
      </c>
      <c r="AF1450" s="310" t="str" cm="1">
        <f t="array" ref="AF14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0" s="310" t="str" cm="1">
        <f t="array" ref="AG14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0" s="213"/>
      <c r="AJ1450" s="801">
        <f>_xlfn.MINIFS(Tabla135[Probabilidad residual],Tabla135[Id Riesgo],Tabla135[[#This Row],[Id Riesgo]])</f>
        <v>0</v>
      </c>
      <c r="AK1450" s="801">
        <f>_xlfn.MINIFS(Tabla135[Impacto residual],Tabla135[Id Riesgo],Tabla135[[#This Row],[Id Riesgo]])</f>
        <v>0</v>
      </c>
      <c r="AL1450" s="801"/>
      <c r="AM1450" s="801"/>
      <c r="AN1450" s="213"/>
      <c r="AO1450" s="213"/>
      <c r="AP1450" s="213"/>
      <c r="AQ1450" s="213"/>
      <c r="AR1450" s="213"/>
      <c r="AS1450" s="213"/>
      <c r="AT1450" s="213"/>
      <c r="AU1450" s="213"/>
      <c r="AV1450" s="213"/>
      <c r="AW1450" s="213"/>
      <c r="AX1450" s="213"/>
      <c r="AY1450" s="213"/>
    </row>
    <row r="1451" spans="1:51" ht="14.6" x14ac:dyDescent="0.4">
      <c r="A1451" s="783" t="str">
        <f>Tabla135[[#This Row],[Id Riesgo]]</f>
        <v>RC144</v>
      </c>
      <c r="B1451" s="784" t="str">
        <f>Tabla135[[#This Row],[Riesgo]]</f>
        <v/>
      </c>
      <c r="C1451" s="776" t="b">
        <f>Tabla135[[#This Row],[Identificado en paso 1 y 2?]]</f>
        <v>0</v>
      </c>
      <c r="D1451" s="801" t="str">
        <f>_xlfn.XLOOKUP(Tabla135[[#This Row],[Id Riesgo]],Tabla13[Id Riesgo],Tabla13[Probabilidad],"",1)</f>
        <v/>
      </c>
      <c r="E1451" s="801" t="str">
        <f>IF(C1451=TRUE,_xlfn.XLOOKUP(Tabla135[[#This Row],[Id Riesgo]],Tabla13[Id Riesgo],Tabla13[Porcentaje Impacto],"",1),"")</f>
        <v/>
      </c>
      <c r="F1451" s="290" t="str">
        <f t="shared" si="143"/>
        <v>RC144</v>
      </c>
      <c r="G1451" s="414" t="b">
        <f>_xlfn.XLOOKUP(F1451,Tabla13[Id Riesgo],Tabla13[Registro diligenciado],FALSE,1)</f>
        <v>0</v>
      </c>
      <c r="H1451" s="290" t="str">
        <f>IF(G1451,_xlfn.XLOOKUP(F1451,Tabla6[Id Riesgo],Tabla6[DESCRIPCIÓN DEL RIESGO],FALSE,1),"")</f>
        <v/>
      </c>
      <c r="I1451" s="327" t="str">
        <f>_xlfn.XLOOKUP(Tabla135[[#This Row],[Id Riesgo]],Tabla13[Id Riesgo],Tabla13[Probabilidad])</f>
        <v/>
      </c>
      <c r="J1451" s="327" t="str">
        <f>_xlfn.XLOOKUP(Tabla135[[#This Row],[Id Riesgo]],Tabla13[Id Riesgo],Tabla13[Porcentaje Impacto],"",1)</f>
        <v/>
      </c>
      <c r="K1451" s="311">
        <v>10</v>
      </c>
      <c r="L1451" s="314"/>
      <c r="M1451" s="314"/>
      <c r="N1451" s="314"/>
      <c r="O1451" s="295"/>
      <c r="P1451" s="314"/>
      <c r="Q1451" s="328" t="str">
        <f>_xlfn.TEXTJOIN(" ",TRUE,Tabla135[[#This Row],[Actividad - Acción ¿Qué?
Inicia con verbo]],Tabla135[[#This Row],[Complemento
(Observaciones o desviaciones)]])</f>
        <v/>
      </c>
      <c r="R1451" s="295"/>
      <c r="S1451" s="327" t="str">
        <f>_xlfn.XLOOKUP(Tabla135[[#This Row],[Tipo de control]],Tabla7[Tipo de control],Tabla7[Peso],"",1)</f>
        <v/>
      </c>
      <c r="T1451" s="290" t="str">
        <f>_xlfn.XLOOKUP(Tabla135[[#This Row],[Tipo de control]],Tabla7[Tipo de control],Tabla7[Afectación matriz],"",1)</f>
        <v/>
      </c>
      <c r="U1451" s="295"/>
      <c r="V1451" s="327" t="str">
        <f>_xlfn.XLOOKUP(Tabla135[[#This Row],[Implementación]],Tabla11[Implementación],Tabla11[Peso],"",1)</f>
        <v/>
      </c>
      <c r="W1451" s="295"/>
      <c r="X1451" s="295"/>
      <c r="Y1451" s="295"/>
      <c r="Z1451" s="295"/>
      <c r="AA1451" s="310" t="str">
        <f>IFERROR(Tabla135[[#This Row],[Peso del control]]+Tabla135[[#This Row],[Peso de la implementación]],"")</f>
        <v/>
      </c>
      <c r="AB1451" s="310" t="str" cm="1">
        <f t="array" ref="AB1451">IFERROR(IF(Tabla135[[#This Row],[Registro diligenciado]]=TRUE,_xlfn.IFS(AND(Tabla135[[#This Row],[No. de Control]]=1,Tabla135[[#This Row],[Desplazamiento en la Matriz]]="Probabilidad"),D1451-(D1451*Tabla135[[#This Row],[Valor del control]]),AND(Tabla135[[#This Row],[No. de Control]]&gt;1,Tabla135[[#This Row],[Desplazamiento en la Matriz]]="Probabilidad"),AB1450-(AB1450*Tabla135[[#This Row],[Valor del control]]),AND(Tabla135[[#This Row],[No. de Control]]=1,Tabla135[[#This Row],[Desplazamiento en la Matriz]]="Impacto"),D1451,AND(Tabla135[[#This Row],[No. de Control]]&gt;1,Tabla135[[#This Row],[Desplazamiento en la Matriz]]="Impacto"),AB1450),""),"")</f>
        <v/>
      </c>
      <c r="AC1451" s="310" t="str" cm="1">
        <f t="array" ref="AC1451">IFERROR(IF(Tabla135[[#This Row],[Registro diligenciado]]=TRUE,_xlfn.IFS(AND(Tabla135[[#This Row],[No. de Control]]=1,Tabla135[[#This Row],[Desplazamiento en la Matriz]]="Impacto"),E1451-(E1451*Tabla135[[#This Row],[Valor del control]]),AND(Tabla135[[#This Row],[No. de Control]]&gt;1,Tabla135[[#This Row],[Desplazamiento en la Matriz]]="Impacto"),AC1450-(AC1450*Tabla135[[#This Row],[Valor del control]]),AND(Tabla135[[#This Row],[No. de Control]]=1,Tabla135[[#This Row],[Desplazamiento en la Matriz]]="Probabilidad"),E1451,AND(Tabla135[[#This Row],[No. de Control]]&gt;1,Tabla135[[#This Row],[Desplazamiento en la Matriz]]="Probabilidad"),AC1450),""),"")</f>
        <v/>
      </c>
      <c r="AD1451" s="310">
        <f>IFERROR(_xlfn.MINIFS(Tabla135[Probabilidad residual],Tabla135[Id Riesgo],Tabla135[[#This Row],[Id Riesgo]]),"")</f>
        <v>0</v>
      </c>
      <c r="AE1451" s="310">
        <f>IFERROR(_xlfn.MINIFS(Tabla135[Impacto residual],Tabla135[Id Riesgo],Tabla135[[#This Row],[Id Riesgo]]),"")</f>
        <v>0</v>
      </c>
      <c r="AF1451" s="310" t="str" cm="1">
        <f t="array" ref="AF14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1" s="310" t="str" cm="1">
        <f t="array" ref="AG14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1" s="213"/>
      <c r="AJ1451" s="801">
        <f>_xlfn.MINIFS(Tabla135[Probabilidad residual],Tabla135[Id Riesgo],Tabla135[[#This Row],[Id Riesgo]])</f>
        <v>0</v>
      </c>
      <c r="AK1451" s="801">
        <f>_xlfn.MINIFS(Tabla135[Impacto residual],Tabla135[Id Riesgo],Tabla135[[#This Row],[Id Riesgo]])</f>
        <v>0</v>
      </c>
      <c r="AL1451" s="801"/>
      <c r="AM1451" s="801"/>
      <c r="AN1451" s="213"/>
      <c r="AO1451" s="213"/>
      <c r="AP1451" s="213"/>
      <c r="AQ1451" s="213"/>
      <c r="AR1451" s="213"/>
      <c r="AS1451" s="213"/>
      <c r="AT1451" s="213"/>
      <c r="AU1451" s="213"/>
      <c r="AV1451" s="213"/>
      <c r="AW1451" s="213"/>
      <c r="AX1451" s="213"/>
      <c r="AY1451" s="213"/>
    </row>
    <row r="1452" spans="1:51" ht="14.6" x14ac:dyDescent="0.4">
      <c r="A1452" s="783" t="str">
        <f>Tabla135[[#This Row],[Id Riesgo]]</f>
        <v>RC145</v>
      </c>
      <c r="B1452" s="784" t="str">
        <f>Tabla135[[#This Row],[Riesgo]]</f>
        <v/>
      </c>
      <c r="C1452" s="776" t="b">
        <f>Tabla135[[#This Row],[Identificado en paso 1 y 2?]]</f>
        <v>0</v>
      </c>
      <c r="D1452" s="801" t="str">
        <f>_xlfn.XLOOKUP(Tabla135[[#This Row],[Id Riesgo]],Tabla13[Id Riesgo],Tabla13[Probabilidad],"",1)</f>
        <v/>
      </c>
      <c r="E1452" s="801" t="str">
        <f>IF(C1452=TRUE,_xlfn.XLOOKUP(Tabla135[[#This Row],[Id Riesgo]],Tabla13[Id Riesgo],Tabla13[Porcentaje Impacto],"",1),"")</f>
        <v/>
      </c>
      <c r="F1452" s="290" t="s">
        <v>736</v>
      </c>
      <c r="G1452" s="414" t="b">
        <f>_xlfn.XLOOKUP(F1452,Tabla13[Id Riesgo],Tabla13[Registro diligenciado],FALSE,1)</f>
        <v>0</v>
      </c>
      <c r="H1452" s="290" t="str">
        <f>IF(G1452,_xlfn.XLOOKUP(F1452,Tabla6[Id Riesgo],Tabla6[DESCRIPCIÓN DEL RIESGO],FALSE,1),"")</f>
        <v/>
      </c>
      <c r="I1452" s="327" t="str">
        <f>_xlfn.XLOOKUP(Tabla135[[#This Row],[Id Riesgo]],Tabla13[Id Riesgo],Tabla13[Probabilidad])</f>
        <v/>
      </c>
      <c r="J1452" s="327" t="str">
        <f>_xlfn.XLOOKUP(Tabla135[[#This Row],[Id Riesgo]],Tabla13[Id Riesgo],Tabla13[Porcentaje Impacto],"",1)</f>
        <v/>
      </c>
      <c r="K1452" s="311">
        <v>1</v>
      </c>
      <c r="L1452" s="314"/>
      <c r="M1452" s="314"/>
      <c r="N1452" s="314"/>
      <c r="O1452" s="295"/>
      <c r="P1452" s="314"/>
      <c r="Q1452" s="328" t="str">
        <f>_xlfn.TEXTJOIN(" ",TRUE,Tabla135[[#This Row],[Actividad - Acción ¿Qué?
Inicia con verbo]],Tabla135[[#This Row],[Complemento
(Observaciones o desviaciones)]])</f>
        <v/>
      </c>
      <c r="R1452" s="295"/>
      <c r="S1452" s="327" t="str">
        <f>_xlfn.XLOOKUP(Tabla135[[#This Row],[Tipo de control]],Tabla7[Tipo de control],Tabla7[Peso],"",1)</f>
        <v/>
      </c>
      <c r="T1452" s="290" t="str">
        <f>_xlfn.XLOOKUP(Tabla135[[#This Row],[Tipo de control]],Tabla7[Tipo de control],Tabla7[Afectación matriz],"",1)</f>
        <v/>
      </c>
      <c r="U1452" s="295"/>
      <c r="V1452" s="327" t="str">
        <f>_xlfn.XLOOKUP(Tabla135[[#This Row],[Implementación]],Tabla11[Implementación],Tabla11[Peso],"",1)</f>
        <v/>
      </c>
      <c r="W1452" s="295"/>
      <c r="X1452" s="295"/>
      <c r="Y1452" s="295"/>
      <c r="Z1452" s="295"/>
      <c r="AA1452" s="310" t="str">
        <f>IFERROR(Tabla135[[#This Row],[Peso del control]]+Tabla135[[#This Row],[Peso de la implementación]],"")</f>
        <v/>
      </c>
      <c r="AB1452" s="310" t="str" cm="1">
        <f t="array" ref="AB1452">IFERROR(IF(Tabla135[[#This Row],[Registro diligenciado]]=TRUE,_xlfn.IFS(AND(Tabla135[[#This Row],[No. de Control]]=1,Tabla135[[#This Row],[Desplazamiento en la Matriz]]="Probabilidad"),D1452-(D1452*Tabla135[[#This Row],[Valor del control]]),AND(Tabla135[[#This Row],[No. de Control]]&gt;1,Tabla135[[#This Row],[Desplazamiento en la Matriz]]="Probabilidad"),AB1451-(AB1451*Tabla135[[#This Row],[Valor del control]]),AND(Tabla135[[#This Row],[No. de Control]]=1,Tabla135[[#This Row],[Desplazamiento en la Matriz]]="Impacto"),D1452,AND(Tabla135[[#This Row],[No. de Control]]&gt;1,Tabla135[[#This Row],[Desplazamiento en la Matriz]]="Impacto"),AB1451),""),"")</f>
        <v/>
      </c>
      <c r="AC1452" s="310" t="str" cm="1">
        <f t="array" ref="AC1452">IFERROR(IF(Tabla135[[#This Row],[Registro diligenciado]]=TRUE,_xlfn.IFS(AND(Tabla135[[#This Row],[No. de Control]]=1,Tabla135[[#This Row],[Desplazamiento en la Matriz]]="Impacto"),E1452-(E1452*Tabla135[[#This Row],[Valor del control]]),AND(Tabla135[[#This Row],[No. de Control]]&gt;1,Tabla135[[#This Row],[Desplazamiento en la Matriz]]="Impacto"),AC1451-(AC1451*Tabla135[[#This Row],[Valor del control]]),AND(Tabla135[[#This Row],[No. de Control]]=1,Tabla135[[#This Row],[Desplazamiento en la Matriz]]="Probabilidad"),E1452,AND(Tabla135[[#This Row],[No. de Control]]&gt;1,Tabla135[[#This Row],[Desplazamiento en la Matriz]]="Probabilidad"),AC1451),""),"")</f>
        <v/>
      </c>
      <c r="AD1452" s="310">
        <f>IFERROR(_xlfn.MINIFS(Tabla135[Probabilidad residual],Tabla135[Id Riesgo],Tabla135[[#This Row],[Id Riesgo]]),"")</f>
        <v>0</v>
      </c>
      <c r="AE1452" s="310">
        <f>IFERROR(_xlfn.MINIFS(Tabla135[Impacto residual],Tabla135[Id Riesgo],Tabla135[[#This Row],[Id Riesgo]]),"")</f>
        <v>0</v>
      </c>
      <c r="AF1452" s="310" t="str" cm="1">
        <f t="array" ref="AF14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2" s="310" t="str" cm="1">
        <f t="array" ref="AG14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2" s="213"/>
      <c r="AJ1452" s="801">
        <f>_xlfn.MINIFS(Tabla135[Probabilidad residual],Tabla135[Id Riesgo],Tabla135[[#This Row],[Id Riesgo]])</f>
        <v>0</v>
      </c>
      <c r="AK1452" s="801">
        <f>_xlfn.MINIFS(Tabla135[Impacto residual],Tabla135[Id Riesgo],Tabla135[[#This Row],[Id Riesgo]])</f>
        <v>0</v>
      </c>
      <c r="AL1452" s="801" t="str" cm="1">
        <f t="array" ref="AL1452">IFERROR(_xlfn.IFS(AND(AJ1452&gt;=CONFIGURACIÓN!$BF$6,AJ1452&lt;=CONFIGURACIÓN!$BG$6),CONFIGURACIÓN!$BE$6,AND(AJ1452&gt;=CONFIGURACIÓN!$BF$7,AJ1452&lt;=CONFIGURACIÓN!$BG$7),CONFIGURACIÓN!$BE$7,AND(AJ1452&gt;=CONFIGURACIÓN!$BF$8,AJ1452&lt;=CONFIGURACIÓN!$BG$8),CONFIGURACIÓN!$BE$8,AND(AJ1452&gt;=CONFIGURACIÓN!$BF$9,AJ1452&lt;=CONFIGURACIÓN!$BG$9),CONFIGURACIÓN!$BE$9,AND(AJ1452&gt;=CONFIGURACIÓN!$BF$10,AJ1452&lt;=CONFIGURACIÓN!$BG$10),CONFIGURACIÓN!$BE$10),"")</f>
        <v/>
      </c>
      <c r="AM1452" s="801" t="str" cm="1">
        <f t="array" ref="AM1452">IFERROR(_xlfn.IFS(AND(AK1452&gt;=CONFIGURACIÓN!$BJ$6,AK1452&lt;=CONFIGURACIÓN!$BK$6),CONFIGURACIÓN!$BI$6,AND(AK1452&gt;=CONFIGURACIÓN!$BJ$7,AK1452&lt;=CONFIGURACIÓN!$BK$7),CONFIGURACIÓN!$BI$7,AND(AK1452&gt;=CONFIGURACIÓN!$BJ$8,AK1452&lt;=CONFIGURACIÓN!$BK$8),CONFIGURACIÓN!$BI$8,AND(AK1452&gt;=CONFIGURACIÓN!$BJ$9,AK1452&lt;=CONFIGURACIÓN!$BK$9),CONFIGURACIÓN!$BI$9,AND(AK1452&gt;=CONFIGURACIÓN!$BJ$10,AK1452&lt;=CONFIGURACIÓN!$BK$10),CONFIGURACIÓN!$BI$10),"")</f>
        <v/>
      </c>
      <c r="AN1452" s="213"/>
      <c r="AO1452" s="213"/>
      <c r="AP1452" s="213"/>
      <c r="AQ1452" s="213"/>
      <c r="AR1452" s="213"/>
      <c r="AS1452" s="213"/>
      <c r="AT1452" s="213"/>
      <c r="AU1452" s="213"/>
      <c r="AV1452" s="213"/>
      <c r="AW1452" s="213"/>
      <c r="AX1452" s="213"/>
      <c r="AY1452" s="213"/>
    </row>
    <row r="1453" spans="1:51" ht="14.6" x14ac:dyDescent="0.4">
      <c r="A1453" s="783" t="str">
        <f>Tabla135[[#This Row],[Id Riesgo]]</f>
        <v>RC145</v>
      </c>
      <c r="B1453" s="784" t="str">
        <f>Tabla135[[#This Row],[Riesgo]]</f>
        <v/>
      </c>
      <c r="C1453" s="776" t="b">
        <f>Tabla135[[#This Row],[Identificado en paso 1 y 2?]]</f>
        <v>0</v>
      </c>
      <c r="D1453" s="801" t="str">
        <f>_xlfn.XLOOKUP(Tabla135[[#This Row],[Id Riesgo]],Tabla13[Id Riesgo],Tabla13[Probabilidad],"",1)</f>
        <v/>
      </c>
      <c r="E1453" s="801" t="str">
        <f>IF(C1453=TRUE,_xlfn.XLOOKUP(Tabla135[[#This Row],[Id Riesgo]],Tabla13[Id Riesgo],Tabla13[Porcentaje Impacto],"",1),"")</f>
        <v/>
      </c>
      <c r="F1453" s="290" t="str">
        <f t="shared" ref="F1453:F1461" si="144">F1452</f>
        <v>RC145</v>
      </c>
      <c r="G1453" s="414" t="b">
        <f>_xlfn.XLOOKUP(F1453,Tabla13[Id Riesgo],Tabla13[Registro diligenciado],FALSE,1)</f>
        <v>0</v>
      </c>
      <c r="H1453" s="290" t="str">
        <f>IF(G1453,_xlfn.XLOOKUP(F1453,Tabla6[Id Riesgo],Tabla6[DESCRIPCIÓN DEL RIESGO],FALSE,1),"")</f>
        <v/>
      </c>
      <c r="I1453" s="327" t="str">
        <f>_xlfn.XLOOKUP(Tabla135[[#This Row],[Id Riesgo]],Tabla13[Id Riesgo],Tabla13[Probabilidad])</f>
        <v/>
      </c>
      <c r="J1453" s="327" t="str">
        <f>_xlfn.XLOOKUP(Tabla135[[#This Row],[Id Riesgo]],Tabla13[Id Riesgo],Tabla13[Porcentaje Impacto],"",1)</f>
        <v/>
      </c>
      <c r="K1453" s="311">
        <v>2</v>
      </c>
      <c r="L1453" s="314"/>
      <c r="M1453" s="314"/>
      <c r="N1453" s="314"/>
      <c r="O1453" s="295"/>
      <c r="P1453" s="314"/>
      <c r="Q1453" s="328" t="str">
        <f>_xlfn.TEXTJOIN(" ",TRUE,Tabla135[[#This Row],[Actividad - Acción ¿Qué?
Inicia con verbo]],Tabla135[[#This Row],[Complemento
(Observaciones o desviaciones)]])</f>
        <v/>
      </c>
      <c r="R1453" s="295"/>
      <c r="S1453" s="327" t="str">
        <f>_xlfn.XLOOKUP(Tabla135[[#This Row],[Tipo de control]],Tabla7[Tipo de control],Tabla7[Peso],"",1)</f>
        <v/>
      </c>
      <c r="T1453" s="290" t="str">
        <f>_xlfn.XLOOKUP(Tabla135[[#This Row],[Tipo de control]],Tabla7[Tipo de control],Tabla7[Afectación matriz],"",1)</f>
        <v/>
      </c>
      <c r="U1453" s="295"/>
      <c r="V1453" s="327" t="str">
        <f>_xlfn.XLOOKUP(Tabla135[[#This Row],[Implementación]],Tabla11[Implementación],Tabla11[Peso],"",1)</f>
        <v/>
      </c>
      <c r="W1453" s="295"/>
      <c r="X1453" s="295"/>
      <c r="Y1453" s="295"/>
      <c r="Z1453" s="295"/>
      <c r="AA1453" s="310" t="str">
        <f>IFERROR(Tabla135[[#This Row],[Peso del control]]+Tabla135[[#This Row],[Peso de la implementación]],"")</f>
        <v/>
      </c>
      <c r="AB1453" s="310" t="str" cm="1">
        <f t="array" ref="AB1453">IFERROR(IF(Tabla135[[#This Row],[Registro diligenciado]]=TRUE,_xlfn.IFS(AND(Tabla135[[#This Row],[No. de Control]]=1,Tabla135[[#This Row],[Desplazamiento en la Matriz]]="Probabilidad"),D1453-(D1453*Tabla135[[#This Row],[Valor del control]]),AND(Tabla135[[#This Row],[No. de Control]]&gt;1,Tabla135[[#This Row],[Desplazamiento en la Matriz]]="Probabilidad"),AB1452-(AB1452*Tabla135[[#This Row],[Valor del control]]),AND(Tabla135[[#This Row],[No. de Control]]=1,Tabla135[[#This Row],[Desplazamiento en la Matriz]]="Impacto"),D1453,AND(Tabla135[[#This Row],[No. de Control]]&gt;1,Tabla135[[#This Row],[Desplazamiento en la Matriz]]="Impacto"),AB1452),""),"")</f>
        <v/>
      </c>
      <c r="AC1453" s="310" t="str" cm="1">
        <f t="array" ref="AC1453">IFERROR(IF(Tabla135[[#This Row],[Registro diligenciado]]=TRUE,_xlfn.IFS(AND(Tabla135[[#This Row],[No. de Control]]=1,Tabla135[[#This Row],[Desplazamiento en la Matriz]]="Impacto"),E1453-(E1453*Tabla135[[#This Row],[Valor del control]]),AND(Tabla135[[#This Row],[No. de Control]]&gt;1,Tabla135[[#This Row],[Desplazamiento en la Matriz]]="Impacto"),AC1452-(AC1452*Tabla135[[#This Row],[Valor del control]]),AND(Tabla135[[#This Row],[No. de Control]]=1,Tabla135[[#This Row],[Desplazamiento en la Matriz]]="Probabilidad"),E1453,AND(Tabla135[[#This Row],[No. de Control]]&gt;1,Tabla135[[#This Row],[Desplazamiento en la Matriz]]="Probabilidad"),AC1452),""),"")</f>
        <v/>
      </c>
      <c r="AD1453" s="310">
        <f>IFERROR(_xlfn.MINIFS(Tabla135[Probabilidad residual],Tabla135[Id Riesgo],Tabla135[[#This Row],[Id Riesgo]]),"")</f>
        <v>0</v>
      </c>
      <c r="AE1453" s="310">
        <f>IFERROR(_xlfn.MINIFS(Tabla135[Impacto residual],Tabla135[Id Riesgo],Tabla135[[#This Row],[Id Riesgo]]),"")</f>
        <v>0</v>
      </c>
      <c r="AF1453" s="310" t="str" cm="1">
        <f t="array" ref="AF14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3" s="310" t="str" cm="1">
        <f t="array" ref="AG14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3" s="213"/>
      <c r="AJ1453" s="801">
        <f>_xlfn.MINIFS(Tabla135[Probabilidad residual],Tabla135[Id Riesgo],Tabla135[[#This Row],[Id Riesgo]])</f>
        <v>0</v>
      </c>
      <c r="AK1453" s="801">
        <f>_xlfn.MINIFS(Tabla135[Impacto residual],Tabla135[Id Riesgo],Tabla135[[#This Row],[Id Riesgo]])</f>
        <v>0</v>
      </c>
      <c r="AL1453" s="801"/>
      <c r="AM1453" s="801"/>
      <c r="AN1453" s="213"/>
      <c r="AO1453" s="213"/>
      <c r="AP1453" s="213"/>
      <c r="AQ1453" s="213"/>
      <c r="AR1453" s="213"/>
      <c r="AS1453" s="213"/>
      <c r="AT1453" s="213"/>
      <c r="AU1453" s="213"/>
      <c r="AV1453" s="213"/>
      <c r="AW1453" s="213"/>
      <c r="AX1453" s="213"/>
      <c r="AY1453" s="213"/>
    </row>
    <row r="1454" spans="1:51" ht="14.6" x14ac:dyDescent="0.4">
      <c r="A1454" s="783" t="str">
        <f>Tabla135[[#This Row],[Id Riesgo]]</f>
        <v>RC145</v>
      </c>
      <c r="B1454" s="784" t="str">
        <f>Tabla135[[#This Row],[Riesgo]]</f>
        <v/>
      </c>
      <c r="C1454" s="776" t="b">
        <f>Tabla135[[#This Row],[Identificado en paso 1 y 2?]]</f>
        <v>0</v>
      </c>
      <c r="D1454" s="801" t="str">
        <f>_xlfn.XLOOKUP(Tabla135[[#This Row],[Id Riesgo]],Tabla13[Id Riesgo],Tabla13[Probabilidad],"",1)</f>
        <v/>
      </c>
      <c r="E1454" s="801" t="str">
        <f>IF(C1454=TRUE,_xlfn.XLOOKUP(Tabla135[[#This Row],[Id Riesgo]],Tabla13[Id Riesgo],Tabla13[Porcentaje Impacto],"",1),"")</f>
        <v/>
      </c>
      <c r="F1454" s="290" t="str">
        <f t="shared" si="144"/>
        <v>RC145</v>
      </c>
      <c r="G1454" s="414" t="b">
        <f>_xlfn.XLOOKUP(F1454,Tabla13[Id Riesgo],Tabla13[Registro diligenciado],FALSE,1)</f>
        <v>0</v>
      </c>
      <c r="H1454" s="290" t="str">
        <f>IF(G1454,_xlfn.XLOOKUP(F1454,Tabla6[Id Riesgo],Tabla6[DESCRIPCIÓN DEL RIESGO],FALSE,1),"")</f>
        <v/>
      </c>
      <c r="I1454" s="327" t="str">
        <f>_xlfn.XLOOKUP(Tabla135[[#This Row],[Id Riesgo]],Tabla13[Id Riesgo],Tabla13[Probabilidad])</f>
        <v/>
      </c>
      <c r="J1454" s="327" t="str">
        <f>_xlfn.XLOOKUP(Tabla135[[#This Row],[Id Riesgo]],Tabla13[Id Riesgo],Tabla13[Porcentaje Impacto],"",1)</f>
        <v/>
      </c>
      <c r="K1454" s="311">
        <v>3</v>
      </c>
      <c r="L1454" s="314"/>
      <c r="M1454" s="314"/>
      <c r="N1454" s="314"/>
      <c r="O1454" s="295"/>
      <c r="P1454" s="314"/>
      <c r="Q1454" s="328" t="str">
        <f>_xlfn.TEXTJOIN(" ",TRUE,Tabla135[[#This Row],[Actividad - Acción ¿Qué?
Inicia con verbo]],Tabla135[[#This Row],[Complemento
(Observaciones o desviaciones)]])</f>
        <v/>
      </c>
      <c r="R1454" s="295"/>
      <c r="S1454" s="327" t="str">
        <f>_xlfn.XLOOKUP(Tabla135[[#This Row],[Tipo de control]],Tabla7[Tipo de control],Tabla7[Peso],"",1)</f>
        <v/>
      </c>
      <c r="T1454" s="290" t="str">
        <f>_xlfn.XLOOKUP(Tabla135[[#This Row],[Tipo de control]],Tabla7[Tipo de control],Tabla7[Afectación matriz],"",1)</f>
        <v/>
      </c>
      <c r="U1454" s="295"/>
      <c r="V1454" s="327" t="str">
        <f>_xlfn.XLOOKUP(Tabla135[[#This Row],[Implementación]],Tabla11[Implementación],Tabla11[Peso],"",1)</f>
        <v/>
      </c>
      <c r="W1454" s="295"/>
      <c r="X1454" s="295"/>
      <c r="Y1454" s="295"/>
      <c r="Z1454" s="295"/>
      <c r="AA1454" s="310" t="str">
        <f>IFERROR(Tabla135[[#This Row],[Peso del control]]+Tabla135[[#This Row],[Peso de la implementación]],"")</f>
        <v/>
      </c>
      <c r="AB1454" s="310" t="str" cm="1">
        <f t="array" ref="AB1454">IFERROR(IF(Tabla135[[#This Row],[Registro diligenciado]]=TRUE,_xlfn.IFS(AND(Tabla135[[#This Row],[No. de Control]]=1,Tabla135[[#This Row],[Desplazamiento en la Matriz]]="Probabilidad"),D1454-(D1454*Tabla135[[#This Row],[Valor del control]]),AND(Tabla135[[#This Row],[No. de Control]]&gt;1,Tabla135[[#This Row],[Desplazamiento en la Matriz]]="Probabilidad"),AB1453-(AB1453*Tabla135[[#This Row],[Valor del control]]),AND(Tabla135[[#This Row],[No. de Control]]=1,Tabla135[[#This Row],[Desplazamiento en la Matriz]]="Impacto"),D1454,AND(Tabla135[[#This Row],[No. de Control]]&gt;1,Tabla135[[#This Row],[Desplazamiento en la Matriz]]="Impacto"),AB1453),""),"")</f>
        <v/>
      </c>
      <c r="AC1454" s="310" t="str" cm="1">
        <f t="array" ref="AC1454">IFERROR(IF(Tabla135[[#This Row],[Registro diligenciado]]=TRUE,_xlfn.IFS(AND(Tabla135[[#This Row],[No. de Control]]=1,Tabla135[[#This Row],[Desplazamiento en la Matriz]]="Impacto"),E1454-(E1454*Tabla135[[#This Row],[Valor del control]]),AND(Tabla135[[#This Row],[No. de Control]]&gt;1,Tabla135[[#This Row],[Desplazamiento en la Matriz]]="Impacto"),AC1453-(AC1453*Tabla135[[#This Row],[Valor del control]]),AND(Tabla135[[#This Row],[No. de Control]]=1,Tabla135[[#This Row],[Desplazamiento en la Matriz]]="Probabilidad"),E1454,AND(Tabla135[[#This Row],[No. de Control]]&gt;1,Tabla135[[#This Row],[Desplazamiento en la Matriz]]="Probabilidad"),AC1453),""),"")</f>
        <v/>
      </c>
      <c r="AD1454" s="310">
        <f>IFERROR(_xlfn.MINIFS(Tabla135[Probabilidad residual],Tabla135[Id Riesgo],Tabla135[[#This Row],[Id Riesgo]]),"")</f>
        <v>0</v>
      </c>
      <c r="AE1454" s="310">
        <f>IFERROR(_xlfn.MINIFS(Tabla135[Impacto residual],Tabla135[Id Riesgo],Tabla135[[#This Row],[Id Riesgo]]),"")</f>
        <v>0</v>
      </c>
      <c r="AF1454" s="310" t="str" cm="1">
        <f t="array" ref="AF14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4" s="310" t="str" cm="1">
        <f t="array" ref="AG14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4" s="213"/>
      <c r="AJ1454" s="801">
        <f>_xlfn.MINIFS(Tabla135[Probabilidad residual],Tabla135[Id Riesgo],Tabla135[[#This Row],[Id Riesgo]])</f>
        <v>0</v>
      </c>
      <c r="AK1454" s="801">
        <f>_xlfn.MINIFS(Tabla135[Impacto residual],Tabla135[Id Riesgo],Tabla135[[#This Row],[Id Riesgo]])</f>
        <v>0</v>
      </c>
      <c r="AL1454" s="801"/>
      <c r="AM1454" s="801"/>
      <c r="AN1454" s="213"/>
      <c r="AO1454" s="213"/>
      <c r="AP1454" s="213"/>
      <c r="AQ1454" s="213"/>
      <c r="AR1454" s="213"/>
      <c r="AS1454" s="213"/>
      <c r="AT1454" s="213"/>
      <c r="AU1454" s="213"/>
      <c r="AV1454" s="213"/>
      <c r="AW1454" s="213"/>
      <c r="AX1454" s="213"/>
      <c r="AY1454" s="213"/>
    </row>
    <row r="1455" spans="1:51" ht="14.6" x14ac:dyDescent="0.4">
      <c r="A1455" s="783" t="str">
        <f>Tabla135[[#This Row],[Id Riesgo]]</f>
        <v>RC145</v>
      </c>
      <c r="B1455" s="784" t="str">
        <f>Tabla135[[#This Row],[Riesgo]]</f>
        <v/>
      </c>
      <c r="C1455" s="776" t="b">
        <f>Tabla135[[#This Row],[Identificado en paso 1 y 2?]]</f>
        <v>0</v>
      </c>
      <c r="D1455" s="801" t="str">
        <f>_xlfn.XLOOKUP(Tabla135[[#This Row],[Id Riesgo]],Tabla13[Id Riesgo],Tabla13[Probabilidad],"",1)</f>
        <v/>
      </c>
      <c r="E1455" s="801" t="str">
        <f>IF(C1455=TRUE,_xlfn.XLOOKUP(Tabla135[[#This Row],[Id Riesgo]],Tabla13[Id Riesgo],Tabla13[Porcentaje Impacto],"",1),"")</f>
        <v/>
      </c>
      <c r="F1455" s="290" t="str">
        <f t="shared" si="144"/>
        <v>RC145</v>
      </c>
      <c r="G1455" s="414" t="b">
        <f>_xlfn.XLOOKUP(F1455,Tabla13[Id Riesgo],Tabla13[Registro diligenciado],FALSE,1)</f>
        <v>0</v>
      </c>
      <c r="H1455" s="290" t="str">
        <f>IF(G1455,_xlfn.XLOOKUP(F1455,Tabla6[Id Riesgo],Tabla6[DESCRIPCIÓN DEL RIESGO],FALSE,1),"")</f>
        <v/>
      </c>
      <c r="I1455" s="327" t="str">
        <f>_xlfn.XLOOKUP(Tabla135[[#This Row],[Id Riesgo]],Tabla13[Id Riesgo],Tabla13[Probabilidad])</f>
        <v/>
      </c>
      <c r="J1455" s="327" t="str">
        <f>_xlfn.XLOOKUP(Tabla135[[#This Row],[Id Riesgo]],Tabla13[Id Riesgo],Tabla13[Porcentaje Impacto],"",1)</f>
        <v/>
      </c>
      <c r="K1455" s="311">
        <v>4</v>
      </c>
      <c r="L1455" s="314"/>
      <c r="M1455" s="314"/>
      <c r="N1455" s="314"/>
      <c r="O1455" s="295"/>
      <c r="P1455" s="314"/>
      <c r="Q1455" s="328" t="str">
        <f>_xlfn.TEXTJOIN(" ",TRUE,Tabla135[[#This Row],[Actividad - Acción ¿Qué?
Inicia con verbo]],Tabla135[[#This Row],[Complemento
(Observaciones o desviaciones)]])</f>
        <v/>
      </c>
      <c r="R1455" s="295"/>
      <c r="S1455" s="327" t="str">
        <f>_xlfn.XLOOKUP(Tabla135[[#This Row],[Tipo de control]],Tabla7[Tipo de control],Tabla7[Peso],"",1)</f>
        <v/>
      </c>
      <c r="T1455" s="290" t="str">
        <f>_xlfn.XLOOKUP(Tabla135[[#This Row],[Tipo de control]],Tabla7[Tipo de control],Tabla7[Afectación matriz],"",1)</f>
        <v/>
      </c>
      <c r="U1455" s="295"/>
      <c r="V1455" s="327" t="str">
        <f>_xlfn.XLOOKUP(Tabla135[[#This Row],[Implementación]],Tabla11[Implementación],Tabla11[Peso],"",1)</f>
        <v/>
      </c>
      <c r="W1455" s="295"/>
      <c r="X1455" s="295"/>
      <c r="Y1455" s="295"/>
      <c r="Z1455" s="295"/>
      <c r="AA1455" s="310" t="str">
        <f>IFERROR(Tabla135[[#This Row],[Peso del control]]+Tabla135[[#This Row],[Peso de la implementación]],"")</f>
        <v/>
      </c>
      <c r="AB1455" s="310" t="str" cm="1">
        <f t="array" ref="AB1455">IFERROR(IF(Tabla135[[#This Row],[Registro diligenciado]]=TRUE,_xlfn.IFS(AND(Tabla135[[#This Row],[No. de Control]]=1,Tabla135[[#This Row],[Desplazamiento en la Matriz]]="Probabilidad"),D1455-(D1455*Tabla135[[#This Row],[Valor del control]]),AND(Tabla135[[#This Row],[No. de Control]]&gt;1,Tabla135[[#This Row],[Desplazamiento en la Matriz]]="Probabilidad"),AB1454-(AB1454*Tabla135[[#This Row],[Valor del control]]),AND(Tabla135[[#This Row],[No. de Control]]=1,Tabla135[[#This Row],[Desplazamiento en la Matriz]]="Impacto"),D1455,AND(Tabla135[[#This Row],[No. de Control]]&gt;1,Tabla135[[#This Row],[Desplazamiento en la Matriz]]="Impacto"),AB1454),""),"")</f>
        <v/>
      </c>
      <c r="AC1455" s="310" t="str" cm="1">
        <f t="array" ref="AC1455">IFERROR(IF(Tabla135[[#This Row],[Registro diligenciado]]=TRUE,_xlfn.IFS(AND(Tabla135[[#This Row],[No. de Control]]=1,Tabla135[[#This Row],[Desplazamiento en la Matriz]]="Impacto"),E1455-(E1455*Tabla135[[#This Row],[Valor del control]]),AND(Tabla135[[#This Row],[No. de Control]]&gt;1,Tabla135[[#This Row],[Desplazamiento en la Matriz]]="Impacto"),AC1454-(AC1454*Tabla135[[#This Row],[Valor del control]]),AND(Tabla135[[#This Row],[No. de Control]]=1,Tabla135[[#This Row],[Desplazamiento en la Matriz]]="Probabilidad"),E1455,AND(Tabla135[[#This Row],[No. de Control]]&gt;1,Tabla135[[#This Row],[Desplazamiento en la Matriz]]="Probabilidad"),AC1454),""),"")</f>
        <v/>
      </c>
      <c r="AD1455" s="310">
        <f>IFERROR(_xlfn.MINIFS(Tabla135[Probabilidad residual],Tabla135[Id Riesgo],Tabla135[[#This Row],[Id Riesgo]]),"")</f>
        <v>0</v>
      </c>
      <c r="AE1455" s="310">
        <f>IFERROR(_xlfn.MINIFS(Tabla135[Impacto residual],Tabla135[Id Riesgo],Tabla135[[#This Row],[Id Riesgo]]),"")</f>
        <v>0</v>
      </c>
      <c r="AF1455" s="310" t="str" cm="1">
        <f t="array" ref="AF14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5" s="310" t="str" cm="1">
        <f t="array" ref="AG14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5" s="213"/>
      <c r="AJ1455" s="801">
        <f>_xlfn.MINIFS(Tabla135[Probabilidad residual],Tabla135[Id Riesgo],Tabla135[[#This Row],[Id Riesgo]])</f>
        <v>0</v>
      </c>
      <c r="AK1455" s="801">
        <f>_xlfn.MINIFS(Tabla135[Impacto residual],Tabla135[Id Riesgo],Tabla135[[#This Row],[Id Riesgo]])</f>
        <v>0</v>
      </c>
      <c r="AL1455" s="801"/>
      <c r="AM1455" s="801"/>
      <c r="AN1455" s="213"/>
      <c r="AO1455" s="213"/>
      <c r="AP1455" s="213"/>
      <c r="AQ1455" s="213"/>
      <c r="AR1455" s="213"/>
      <c r="AS1455" s="213"/>
      <c r="AT1455" s="213"/>
      <c r="AU1455" s="213"/>
      <c r="AV1455" s="213"/>
      <c r="AW1455" s="213"/>
      <c r="AX1455" s="213"/>
      <c r="AY1455" s="213"/>
    </row>
    <row r="1456" spans="1:51" ht="14.6" x14ac:dyDescent="0.4">
      <c r="A1456" s="783" t="str">
        <f>Tabla135[[#This Row],[Id Riesgo]]</f>
        <v>RC145</v>
      </c>
      <c r="B1456" s="784" t="str">
        <f>Tabla135[[#This Row],[Riesgo]]</f>
        <v/>
      </c>
      <c r="C1456" s="776" t="b">
        <f>Tabla135[[#This Row],[Identificado en paso 1 y 2?]]</f>
        <v>0</v>
      </c>
      <c r="D1456" s="801" t="str">
        <f>_xlfn.XLOOKUP(Tabla135[[#This Row],[Id Riesgo]],Tabla13[Id Riesgo],Tabla13[Probabilidad],"",1)</f>
        <v/>
      </c>
      <c r="E1456" s="801" t="str">
        <f>IF(C1456=TRUE,_xlfn.XLOOKUP(Tabla135[[#This Row],[Id Riesgo]],Tabla13[Id Riesgo],Tabla13[Porcentaje Impacto],"",1),"")</f>
        <v/>
      </c>
      <c r="F1456" s="290" t="str">
        <f t="shared" si="144"/>
        <v>RC145</v>
      </c>
      <c r="G1456" s="414" t="b">
        <f>_xlfn.XLOOKUP(F1456,Tabla13[Id Riesgo],Tabla13[Registro diligenciado],FALSE,1)</f>
        <v>0</v>
      </c>
      <c r="H1456" s="290" t="str">
        <f>IF(G1456,_xlfn.XLOOKUP(F1456,Tabla6[Id Riesgo],Tabla6[DESCRIPCIÓN DEL RIESGO],FALSE,1),"")</f>
        <v/>
      </c>
      <c r="I1456" s="327" t="str">
        <f>_xlfn.XLOOKUP(Tabla135[[#This Row],[Id Riesgo]],Tabla13[Id Riesgo],Tabla13[Probabilidad])</f>
        <v/>
      </c>
      <c r="J1456" s="327" t="str">
        <f>_xlfn.XLOOKUP(Tabla135[[#This Row],[Id Riesgo]],Tabla13[Id Riesgo],Tabla13[Porcentaje Impacto],"",1)</f>
        <v/>
      </c>
      <c r="K1456" s="311">
        <v>5</v>
      </c>
      <c r="L1456" s="314"/>
      <c r="M1456" s="314"/>
      <c r="N1456" s="314"/>
      <c r="O1456" s="295"/>
      <c r="P1456" s="314"/>
      <c r="Q1456" s="328" t="str">
        <f>_xlfn.TEXTJOIN(" ",TRUE,Tabla135[[#This Row],[Actividad - Acción ¿Qué?
Inicia con verbo]],Tabla135[[#This Row],[Complemento
(Observaciones o desviaciones)]])</f>
        <v/>
      </c>
      <c r="R1456" s="295"/>
      <c r="S1456" s="327" t="str">
        <f>_xlfn.XLOOKUP(Tabla135[[#This Row],[Tipo de control]],Tabla7[Tipo de control],Tabla7[Peso],"",1)</f>
        <v/>
      </c>
      <c r="T1456" s="290" t="str">
        <f>_xlfn.XLOOKUP(Tabla135[[#This Row],[Tipo de control]],Tabla7[Tipo de control],Tabla7[Afectación matriz],"",1)</f>
        <v/>
      </c>
      <c r="U1456" s="295"/>
      <c r="V1456" s="327" t="str">
        <f>_xlfn.XLOOKUP(Tabla135[[#This Row],[Implementación]],Tabla11[Implementación],Tabla11[Peso],"",1)</f>
        <v/>
      </c>
      <c r="W1456" s="295"/>
      <c r="X1456" s="295"/>
      <c r="Y1456" s="295"/>
      <c r="Z1456" s="295"/>
      <c r="AA1456" s="310" t="str">
        <f>IFERROR(Tabla135[[#This Row],[Peso del control]]+Tabla135[[#This Row],[Peso de la implementación]],"")</f>
        <v/>
      </c>
      <c r="AB1456" s="310" t="str" cm="1">
        <f t="array" ref="AB1456">IFERROR(IF(Tabla135[[#This Row],[Registro diligenciado]]=TRUE,_xlfn.IFS(AND(Tabla135[[#This Row],[No. de Control]]=1,Tabla135[[#This Row],[Desplazamiento en la Matriz]]="Probabilidad"),D1456-(D1456*Tabla135[[#This Row],[Valor del control]]),AND(Tabla135[[#This Row],[No. de Control]]&gt;1,Tabla135[[#This Row],[Desplazamiento en la Matriz]]="Probabilidad"),AB1455-(AB1455*Tabla135[[#This Row],[Valor del control]]),AND(Tabla135[[#This Row],[No. de Control]]=1,Tabla135[[#This Row],[Desplazamiento en la Matriz]]="Impacto"),D1456,AND(Tabla135[[#This Row],[No. de Control]]&gt;1,Tabla135[[#This Row],[Desplazamiento en la Matriz]]="Impacto"),AB1455),""),"")</f>
        <v/>
      </c>
      <c r="AC1456" s="310" t="str" cm="1">
        <f t="array" ref="AC1456">IFERROR(IF(Tabla135[[#This Row],[Registro diligenciado]]=TRUE,_xlfn.IFS(AND(Tabla135[[#This Row],[No. de Control]]=1,Tabla135[[#This Row],[Desplazamiento en la Matriz]]="Impacto"),E1456-(E1456*Tabla135[[#This Row],[Valor del control]]),AND(Tabla135[[#This Row],[No. de Control]]&gt;1,Tabla135[[#This Row],[Desplazamiento en la Matriz]]="Impacto"),AC1455-(AC1455*Tabla135[[#This Row],[Valor del control]]),AND(Tabla135[[#This Row],[No. de Control]]=1,Tabla135[[#This Row],[Desplazamiento en la Matriz]]="Probabilidad"),E1456,AND(Tabla135[[#This Row],[No. de Control]]&gt;1,Tabla135[[#This Row],[Desplazamiento en la Matriz]]="Probabilidad"),AC1455),""),"")</f>
        <v/>
      </c>
      <c r="AD1456" s="310">
        <f>IFERROR(_xlfn.MINIFS(Tabla135[Probabilidad residual],Tabla135[Id Riesgo],Tabla135[[#This Row],[Id Riesgo]]),"")</f>
        <v>0</v>
      </c>
      <c r="AE1456" s="310">
        <f>IFERROR(_xlfn.MINIFS(Tabla135[Impacto residual],Tabla135[Id Riesgo],Tabla135[[#This Row],[Id Riesgo]]),"")</f>
        <v>0</v>
      </c>
      <c r="AF1456" s="310" t="str" cm="1">
        <f t="array" ref="AF14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6" s="310" t="str" cm="1">
        <f t="array" ref="AG14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6" s="213"/>
      <c r="AJ1456" s="801">
        <f>_xlfn.MINIFS(Tabla135[Probabilidad residual],Tabla135[Id Riesgo],Tabla135[[#This Row],[Id Riesgo]])</f>
        <v>0</v>
      </c>
      <c r="AK1456" s="801">
        <f>_xlfn.MINIFS(Tabla135[Impacto residual],Tabla135[Id Riesgo],Tabla135[[#This Row],[Id Riesgo]])</f>
        <v>0</v>
      </c>
      <c r="AL1456" s="801"/>
      <c r="AM1456" s="801"/>
      <c r="AN1456" s="213"/>
      <c r="AO1456" s="213"/>
      <c r="AP1456" s="213"/>
      <c r="AQ1456" s="213"/>
      <c r="AR1456" s="213"/>
      <c r="AS1456" s="213"/>
      <c r="AT1456" s="213"/>
      <c r="AU1456" s="213"/>
      <c r="AV1456" s="213"/>
      <c r="AW1456" s="213"/>
      <c r="AX1456" s="213"/>
      <c r="AY1456" s="213"/>
    </row>
    <row r="1457" spans="1:51" ht="14.6" x14ac:dyDescent="0.4">
      <c r="A1457" s="783" t="str">
        <f>Tabla135[[#This Row],[Id Riesgo]]</f>
        <v>RC145</v>
      </c>
      <c r="B1457" s="784" t="str">
        <f>Tabla135[[#This Row],[Riesgo]]</f>
        <v/>
      </c>
      <c r="C1457" s="776" t="b">
        <f>Tabla135[[#This Row],[Identificado en paso 1 y 2?]]</f>
        <v>0</v>
      </c>
      <c r="D1457" s="801" t="str">
        <f>_xlfn.XLOOKUP(Tabla135[[#This Row],[Id Riesgo]],Tabla13[Id Riesgo],Tabla13[Probabilidad],"",1)</f>
        <v/>
      </c>
      <c r="E1457" s="801" t="str">
        <f>IF(C1457=TRUE,_xlfn.XLOOKUP(Tabla135[[#This Row],[Id Riesgo]],Tabla13[Id Riesgo],Tabla13[Porcentaje Impacto],"",1),"")</f>
        <v/>
      </c>
      <c r="F1457" s="290" t="str">
        <f t="shared" si="144"/>
        <v>RC145</v>
      </c>
      <c r="G1457" s="414" t="b">
        <f>_xlfn.XLOOKUP(F1457,Tabla13[Id Riesgo],Tabla13[Registro diligenciado],FALSE,1)</f>
        <v>0</v>
      </c>
      <c r="H1457" s="290" t="str">
        <f>IF(G1457,_xlfn.XLOOKUP(F1457,Tabla6[Id Riesgo],Tabla6[DESCRIPCIÓN DEL RIESGO],FALSE,1),"")</f>
        <v/>
      </c>
      <c r="I1457" s="327" t="str">
        <f>_xlfn.XLOOKUP(Tabla135[[#This Row],[Id Riesgo]],Tabla13[Id Riesgo],Tabla13[Probabilidad])</f>
        <v/>
      </c>
      <c r="J1457" s="327" t="str">
        <f>_xlfn.XLOOKUP(Tabla135[[#This Row],[Id Riesgo]],Tabla13[Id Riesgo],Tabla13[Porcentaje Impacto],"",1)</f>
        <v/>
      </c>
      <c r="K1457" s="311">
        <v>6</v>
      </c>
      <c r="L1457" s="314"/>
      <c r="M1457" s="314"/>
      <c r="N1457" s="314"/>
      <c r="O1457" s="295"/>
      <c r="P1457" s="314"/>
      <c r="Q1457" s="328" t="str">
        <f>_xlfn.TEXTJOIN(" ",TRUE,Tabla135[[#This Row],[Actividad - Acción ¿Qué?
Inicia con verbo]],Tabla135[[#This Row],[Complemento
(Observaciones o desviaciones)]])</f>
        <v/>
      </c>
      <c r="R1457" s="295"/>
      <c r="S1457" s="327" t="str">
        <f>_xlfn.XLOOKUP(Tabla135[[#This Row],[Tipo de control]],Tabla7[Tipo de control],Tabla7[Peso],"",1)</f>
        <v/>
      </c>
      <c r="T1457" s="290" t="str">
        <f>_xlfn.XLOOKUP(Tabla135[[#This Row],[Tipo de control]],Tabla7[Tipo de control],Tabla7[Afectación matriz],"",1)</f>
        <v/>
      </c>
      <c r="U1457" s="295"/>
      <c r="V1457" s="327" t="str">
        <f>_xlfn.XLOOKUP(Tabla135[[#This Row],[Implementación]],Tabla11[Implementación],Tabla11[Peso],"",1)</f>
        <v/>
      </c>
      <c r="W1457" s="295"/>
      <c r="X1457" s="295"/>
      <c r="Y1457" s="295"/>
      <c r="Z1457" s="295"/>
      <c r="AA1457" s="310" t="str">
        <f>IFERROR(Tabla135[[#This Row],[Peso del control]]+Tabla135[[#This Row],[Peso de la implementación]],"")</f>
        <v/>
      </c>
      <c r="AB1457" s="310" t="str" cm="1">
        <f t="array" ref="AB1457">IFERROR(IF(Tabla135[[#This Row],[Registro diligenciado]]=TRUE,_xlfn.IFS(AND(Tabla135[[#This Row],[No. de Control]]=1,Tabla135[[#This Row],[Desplazamiento en la Matriz]]="Probabilidad"),D1457-(D1457*Tabla135[[#This Row],[Valor del control]]),AND(Tabla135[[#This Row],[No. de Control]]&gt;1,Tabla135[[#This Row],[Desplazamiento en la Matriz]]="Probabilidad"),AB1456-(AB1456*Tabla135[[#This Row],[Valor del control]]),AND(Tabla135[[#This Row],[No. de Control]]=1,Tabla135[[#This Row],[Desplazamiento en la Matriz]]="Impacto"),D1457,AND(Tabla135[[#This Row],[No. de Control]]&gt;1,Tabla135[[#This Row],[Desplazamiento en la Matriz]]="Impacto"),AB1456),""),"")</f>
        <v/>
      </c>
      <c r="AC1457" s="310" t="str" cm="1">
        <f t="array" ref="AC1457">IFERROR(IF(Tabla135[[#This Row],[Registro diligenciado]]=TRUE,_xlfn.IFS(AND(Tabla135[[#This Row],[No. de Control]]=1,Tabla135[[#This Row],[Desplazamiento en la Matriz]]="Impacto"),E1457-(E1457*Tabla135[[#This Row],[Valor del control]]),AND(Tabla135[[#This Row],[No. de Control]]&gt;1,Tabla135[[#This Row],[Desplazamiento en la Matriz]]="Impacto"),AC1456-(AC1456*Tabla135[[#This Row],[Valor del control]]),AND(Tabla135[[#This Row],[No. de Control]]=1,Tabla135[[#This Row],[Desplazamiento en la Matriz]]="Probabilidad"),E1457,AND(Tabla135[[#This Row],[No. de Control]]&gt;1,Tabla135[[#This Row],[Desplazamiento en la Matriz]]="Probabilidad"),AC1456),""),"")</f>
        <v/>
      </c>
      <c r="AD1457" s="310">
        <f>IFERROR(_xlfn.MINIFS(Tabla135[Probabilidad residual],Tabla135[Id Riesgo],Tabla135[[#This Row],[Id Riesgo]]),"")</f>
        <v>0</v>
      </c>
      <c r="AE1457" s="310">
        <f>IFERROR(_xlfn.MINIFS(Tabla135[Impacto residual],Tabla135[Id Riesgo],Tabla135[[#This Row],[Id Riesgo]]),"")</f>
        <v>0</v>
      </c>
      <c r="AF1457" s="310" t="str" cm="1">
        <f t="array" ref="AF14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7" s="310" t="str" cm="1">
        <f t="array" ref="AG14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7" s="213"/>
      <c r="AJ1457" s="801">
        <f>_xlfn.MINIFS(Tabla135[Probabilidad residual],Tabla135[Id Riesgo],Tabla135[[#This Row],[Id Riesgo]])</f>
        <v>0</v>
      </c>
      <c r="AK1457" s="801">
        <f>_xlfn.MINIFS(Tabla135[Impacto residual],Tabla135[Id Riesgo],Tabla135[[#This Row],[Id Riesgo]])</f>
        <v>0</v>
      </c>
      <c r="AL1457" s="801"/>
      <c r="AM1457" s="801"/>
      <c r="AN1457" s="213"/>
      <c r="AO1457" s="213"/>
      <c r="AP1457" s="213"/>
      <c r="AQ1457" s="213"/>
      <c r="AR1457" s="213"/>
      <c r="AS1457" s="213"/>
      <c r="AT1457" s="213"/>
      <c r="AU1457" s="213"/>
      <c r="AV1457" s="213"/>
      <c r="AW1457" s="213"/>
      <c r="AX1457" s="213"/>
      <c r="AY1457" s="213"/>
    </row>
    <row r="1458" spans="1:51" ht="14.6" x14ac:dyDescent="0.4">
      <c r="A1458" s="783" t="str">
        <f>Tabla135[[#This Row],[Id Riesgo]]</f>
        <v>RC145</v>
      </c>
      <c r="B1458" s="784" t="str">
        <f>Tabla135[[#This Row],[Riesgo]]</f>
        <v/>
      </c>
      <c r="C1458" s="776" t="b">
        <f>Tabla135[[#This Row],[Identificado en paso 1 y 2?]]</f>
        <v>0</v>
      </c>
      <c r="D1458" s="801" t="str">
        <f>_xlfn.XLOOKUP(Tabla135[[#This Row],[Id Riesgo]],Tabla13[Id Riesgo],Tabla13[Probabilidad],"",1)</f>
        <v/>
      </c>
      <c r="E1458" s="801" t="str">
        <f>IF(C1458=TRUE,_xlfn.XLOOKUP(Tabla135[[#This Row],[Id Riesgo]],Tabla13[Id Riesgo],Tabla13[Porcentaje Impacto],"",1),"")</f>
        <v/>
      </c>
      <c r="F1458" s="290" t="str">
        <f t="shared" si="144"/>
        <v>RC145</v>
      </c>
      <c r="G1458" s="414" t="b">
        <f>_xlfn.XLOOKUP(F1458,Tabla13[Id Riesgo],Tabla13[Registro diligenciado],FALSE,1)</f>
        <v>0</v>
      </c>
      <c r="H1458" s="290" t="str">
        <f>IF(G1458,_xlfn.XLOOKUP(F1458,Tabla6[Id Riesgo],Tabla6[DESCRIPCIÓN DEL RIESGO],FALSE,1),"")</f>
        <v/>
      </c>
      <c r="I1458" s="327" t="str">
        <f>_xlfn.XLOOKUP(Tabla135[[#This Row],[Id Riesgo]],Tabla13[Id Riesgo],Tabla13[Probabilidad])</f>
        <v/>
      </c>
      <c r="J1458" s="327" t="str">
        <f>_xlfn.XLOOKUP(Tabla135[[#This Row],[Id Riesgo]],Tabla13[Id Riesgo],Tabla13[Porcentaje Impacto],"",1)</f>
        <v/>
      </c>
      <c r="K1458" s="311">
        <v>7</v>
      </c>
      <c r="L1458" s="314"/>
      <c r="M1458" s="314"/>
      <c r="N1458" s="314"/>
      <c r="O1458" s="295"/>
      <c r="P1458" s="314"/>
      <c r="Q1458" s="328" t="str">
        <f>_xlfn.TEXTJOIN(" ",TRUE,Tabla135[[#This Row],[Actividad - Acción ¿Qué?
Inicia con verbo]],Tabla135[[#This Row],[Complemento
(Observaciones o desviaciones)]])</f>
        <v/>
      </c>
      <c r="R1458" s="295"/>
      <c r="S1458" s="327" t="str">
        <f>_xlfn.XLOOKUP(Tabla135[[#This Row],[Tipo de control]],Tabla7[Tipo de control],Tabla7[Peso],"",1)</f>
        <v/>
      </c>
      <c r="T1458" s="290" t="str">
        <f>_xlfn.XLOOKUP(Tabla135[[#This Row],[Tipo de control]],Tabla7[Tipo de control],Tabla7[Afectación matriz],"",1)</f>
        <v/>
      </c>
      <c r="U1458" s="295"/>
      <c r="V1458" s="327" t="str">
        <f>_xlfn.XLOOKUP(Tabla135[[#This Row],[Implementación]],Tabla11[Implementación],Tabla11[Peso],"",1)</f>
        <v/>
      </c>
      <c r="W1458" s="295"/>
      <c r="X1458" s="295"/>
      <c r="Y1458" s="295"/>
      <c r="Z1458" s="295"/>
      <c r="AA1458" s="310" t="str">
        <f>IFERROR(Tabla135[[#This Row],[Peso del control]]+Tabla135[[#This Row],[Peso de la implementación]],"")</f>
        <v/>
      </c>
      <c r="AB1458" s="310" t="str" cm="1">
        <f t="array" ref="AB1458">IFERROR(IF(Tabla135[[#This Row],[Registro diligenciado]]=TRUE,_xlfn.IFS(AND(Tabla135[[#This Row],[No. de Control]]=1,Tabla135[[#This Row],[Desplazamiento en la Matriz]]="Probabilidad"),D1458-(D1458*Tabla135[[#This Row],[Valor del control]]),AND(Tabla135[[#This Row],[No. de Control]]&gt;1,Tabla135[[#This Row],[Desplazamiento en la Matriz]]="Probabilidad"),AB1457-(AB1457*Tabla135[[#This Row],[Valor del control]]),AND(Tabla135[[#This Row],[No. de Control]]=1,Tabla135[[#This Row],[Desplazamiento en la Matriz]]="Impacto"),D1458,AND(Tabla135[[#This Row],[No. de Control]]&gt;1,Tabla135[[#This Row],[Desplazamiento en la Matriz]]="Impacto"),AB1457),""),"")</f>
        <v/>
      </c>
      <c r="AC1458" s="310" t="str" cm="1">
        <f t="array" ref="AC1458">IFERROR(IF(Tabla135[[#This Row],[Registro diligenciado]]=TRUE,_xlfn.IFS(AND(Tabla135[[#This Row],[No. de Control]]=1,Tabla135[[#This Row],[Desplazamiento en la Matriz]]="Impacto"),E1458-(E1458*Tabla135[[#This Row],[Valor del control]]),AND(Tabla135[[#This Row],[No. de Control]]&gt;1,Tabla135[[#This Row],[Desplazamiento en la Matriz]]="Impacto"),AC1457-(AC1457*Tabla135[[#This Row],[Valor del control]]),AND(Tabla135[[#This Row],[No. de Control]]=1,Tabla135[[#This Row],[Desplazamiento en la Matriz]]="Probabilidad"),E1458,AND(Tabla135[[#This Row],[No. de Control]]&gt;1,Tabla135[[#This Row],[Desplazamiento en la Matriz]]="Probabilidad"),AC1457),""),"")</f>
        <v/>
      </c>
      <c r="AD1458" s="310">
        <f>IFERROR(_xlfn.MINIFS(Tabla135[Probabilidad residual],Tabla135[Id Riesgo],Tabla135[[#This Row],[Id Riesgo]]),"")</f>
        <v>0</v>
      </c>
      <c r="AE1458" s="310">
        <f>IFERROR(_xlfn.MINIFS(Tabla135[Impacto residual],Tabla135[Id Riesgo],Tabla135[[#This Row],[Id Riesgo]]),"")</f>
        <v>0</v>
      </c>
      <c r="AF1458" s="310" t="str" cm="1">
        <f t="array" ref="AF14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8" s="310" t="str" cm="1">
        <f t="array" ref="AG14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8" s="213"/>
      <c r="AJ1458" s="801">
        <f>_xlfn.MINIFS(Tabla135[Probabilidad residual],Tabla135[Id Riesgo],Tabla135[[#This Row],[Id Riesgo]])</f>
        <v>0</v>
      </c>
      <c r="AK1458" s="801">
        <f>_xlfn.MINIFS(Tabla135[Impacto residual],Tabla135[Id Riesgo],Tabla135[[#This Row],[Id Riesgo]])</f>
        <v>0</v>
      </c>
      <c r="AL1458" s="801"/>
      <c r="AM1458" s="801"/>
      <c r="AN1458" s="213"/>
      <c r="AO1458" s="213"/>
      <c r="AP1458" s="213"/>
      <c r="AQ1458" s="213"/>
      <c r="AR1458" s="213"/>
      <c r="AS1458" s="213"/>
      <c r="AT1458" s="213"/>
      <c r="AU1458" s="213"/>
      <c r="AV1458" s="213"/>
      <c r="AW1458" s="213"/>
      <c r="AX1458" s="213"/>
      <c r="AY1458" s="213"/>
    </row>
    <row r="1459" spans="1:51" ht="14.6" x14ac:dyDescent="0.4">
      <c r="A1459" s="783" t="str">
        <f>Tabla135[[#This Row],[Id Riesgo]]</f>
        <v>RC145</v>
      </c>
      <c r="B1459" s="784" t="str">
        <f>Tabla135[[#This Row],[Riesgo]]</f>
        <v/>
      </c>
      <c r="C1459" s="776" t="b">
        <f>Tabla135[[#This Row],[Identificado en paso 1 y 2?]]</f>
        <v>0</v>
      </c>
      <c r="D1459" s="801" t="str">
        <f>_xlfn.XLOOKUP(Tabla135[[#This Row],[Id Riesgo]],Tabla13[Id Riesgo],Tabla13[Probabilidad],"",1)</f>
        <v/>
      </c>
      <c r="E1459" s="801" t="str">
        <f>IF(C1459=TRUE,_xlfn.XLOOKUP(Tabla135[[#This Row],[Id Riesgo]],Tabla13[Id Riesgo],Tabla13[Porcentaje Impacto],"",1),"")</f>
        <v/>
      </c>
      <c r="F1459" s="290" t="str">
        <f t="shared" si="144"/>
        <v>RC145</v>
      </c>
      <c r="G1459" s="414" t="b">
        <f>_xlfn.XLOOKUP(F1459,Tabla13[Id Riesgo],Tabla13[Registro diligenciado],FALSE,1)</f>
        <v>0</v>
      </c>
      <c r="H1459" s="290" t="str">
        <f>IF(G1459,_xlfn.XLOOKUP(F1459,Tabla6[Id Riesgo],Tabla6[DESCRIPCIÓN DEL RIESGO],FALSE,1),"")</f>
        <v/>
      </c>
      <c r="I1459" s="327" t="str">
        <f>_xlfn.XLOOKUP(Tabla135[[#This Row],[Id Riesgo]],Tabla13[Id Riesgo],Tabla13[Probabilidad])</f>
        <v/>
      </c>
      <c r="J1459" s="327" t="str">
        <f>_xlfn.XLOOKUP(Tabla135[[#This Row],[Id Riesgo]],Tabla13[Id Riesgo],Tabla13[Porcentaje Impacto],"",1)</f>
        <v/>
      </c>
      <c r="K1459" s="311">
        <v>8</v>
      </c>
      <c r="L1459" s="314"/>
      <c r="M1459" s="314"/>
      <c r="N1459" s="314"/>
      <c r="O1459" s="295"/>
      <c r="P1459" s="314"/>
      <c r="Q1459" s="328" t="str">
        <f>_xlfn.TEXTJOIN(" ",TRUE,Tabla135[[#This Row],[Actividad - Acción ¿Qué?
Inicia con verbo]],Tabla135[[#This Row],[Complemento
(Observaciones o desviaciones)]])</f>
        <v/>
      </c>
      <c r="R1459" s="295"/>
      <c r="S1459" s="327" t="str">
        <f>_xlfn.XLOOKUP(Tabla135[[#This Row],[Tipo de control]],Tabla7[Tipo de control],Tabla7[Peso],"",1)</f>
        <v/>
      </c>
      <c r="T1459" s="290" t="str">
        <f>_xlfn.XLOOKUP(Tabla135[[#This Row],[Tipo de control]],Tabla7[Tipo de control],Tabla7[Afectación matriz],"",1)</f>
        <v/>
      </c>
      <c r="U1459" s="295"/>
      <c r="V1459" s="327" t="str">
        <f>_xlfn.XLOOKUP(Tabla135[[#This Row],[Implementación]],Tabla11[Implementación],Tabla11[Peso],"",1)</f>
        <v/>
      </c>
      <c r="W1459" s="295"/>
      <c r="X1459" s="295"/>
      <c r="Y1459" s="295"/>
      <c r="Z1459" s="295"/>
      <c r="AA1459" s="310" t="str">
        <f>IFERROR(Tabla135[[#This Row],[Peso del control]]+Tabla135[[#This Row],[Peso de la implementación]],"")</f>
        <v/>
      </c>
      <c r="AB1459" s="310" t="str" cm="1">
        <f t="array" ref="AB1459">IFERROR(IF(Tabla135[[#This Row],[Registro diligenciado]]=TRUE,_xlfn.IFS(AND(Tabla135[[#This Row],[No. de Control]]=1,Tabla135[[#This Row],[Desplazamiento en la Matriz]]="Probabilidad"),D1459-(D1459*Tabla135[[#This Row],[Valor del control]]),AND(Tabla135[[#This Row],[No. de Control]]&gt;1,Tabla135[[#This Row],[Desplazamiento en la Matriz]]="Probabilidad"),AB1458-(AB1458*Tabla135[[#This Row],[Valor del control]]),AND(Tabla135[[#This Row],[No. de Control]]=1,Tabla135[[#This Row],[Desplazamiento en la Matriz]]="Impacto"),D1459,AND(Tabla135[[#This Row],[No. de Control]]&gt;1,Tabla135[[#This Row],[Desplazamiento en la Matriz]]="Impacto"),AB1458),""),"")</f>
        <v/>
      </c>
      <c r="AC1459" s="310" t="str" cm="1">
        <f t="array" ref="AC1459">IFERROR(IF(Tabla135[[#This Row],[Registro diligenciado]]=TRUE,_xlfn.IFS(AND(Tabla135[[#This Row],[No. de Control]]=1,Tabla135[[#This Row],[Desplazamiento en la Matriz]]="Impacto"),E1459-(E1459*Tabla135[[#This Row],[Valor del control]]),AND(Tabla135[[#This Row],[No. de Control]]&gt;1,Tabla135[[#This Row],[Desplazamiento en la Matriz]]="Impacto"),AC1458-(AC1458*Tabla135[[#This Row],[Valor del control]]),AND(Tabla135[[#This Row],[No. de Control]]=1,Tabla135[[#This Row],[Desplazamiento en la Matriz]]="Probabilidad"),E1459,AND(Tabla135[[#This Row],[No. de Control]]&gt;1,Tabla135[[#This Row],[Desplazamiento en la Matriz]]="Probabilidad"),AC1458),""),"")</f>
        <v/>
      </c>
      <c r="AD1459" s="310">
        <f>IFERROR(_xlfn.MINIFS(Tabla135[Probabilidad residual],Tabla135[Id Riesgo],Tabla135[[#This Row],[Id Riesgo]]),"")</f>
        <v>0</v>
      </c>
      <c r="AE1459" s="310">
        <f>IFERROR(_xlfn.MINIFS(Tabla135[Impacto residual],Tabla135[Id Riesgo],Tabla135[[#This Row],[Id Riesgo]]),"")</f>
        <v>0</v>
      </c>
      <c r="AF1459" s="310" t="str" cm="1">
        <f t="array" ref="AF14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59" s="310" t="str" cm="1">
        <f t="array" ref="AG14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59" s="213"/>
      <c r="AJ1459" s="801">
        <f>_xlfn.MINIFS(Tabla135[Probabilidad residual],Tabla135[Id Riesgo],Tabla135[[#This Row],[Id Riesgo]])</f>
        <v>0</v>
      </c>
      <c r="AK1459" s="801">
        <f>_xlfn.MINIFS(Tabla135[Impacto residual],Tabla135[Id Riesgo],Tabla135[[#This Row],[Id Riesgo]])</f>
        <v>0</v>
      </c>
      <c r="AL1459" s="801"/>
      <c r="AM1459" s="801"/>
      <c r="AN1459" s="213"/>
      <c r="AO1459" s="213"/>
      <c r="AP1459" s="213"/>
      <c r="AQ1459" s="213"/>
      <c r="AR1459" s="213"/>
      <c r="AS1459" s="213"/>
      <c r="AT1459" s="213"/>
      <c r="AU1459" s="213"/>
      <c r="AV1459" s="213"/>
      <c r="AW1459" s="213"/>
      <c r="AX1459" s="213"/>
      <c r="AY1459" s="213"/>
    </row>
    <row r="1460" spans="1:51" ht="14.6" x14ac:dyDescent="0.4">
      <c r="A1460" s="783" t="str">
        <f>Tabla135[[#This Row],[Id Riesgo]]</f>
        <v>RC145</v>
      </c>
      <c r="B1460" s="784" t="str">
        <f>Tabla135[[#This Row],[Riesgo]]</f>
        <v/>
      </c>
      <c r="C1460" s="776" t="b">
        <f>Tabla135[[#This Row],[Identificado en paso 1 y 2?]]</f>
        <v>0</v>
      </c>
      <c r="D1460" s="801" t="str">
        <f>_xlfn.XLOOKUP(Tabla135[[#This Row],[Id Riesgo]],Tabla13[Id Riesgo],Tabla13[Probabilidad],"",1)</f>
        <v/>
      </c>
      <c r="E1460" s="801" t="str">
        <f>IF(C1460=TRUE,_xlfn.XLOOKUP(Tabla135[[#This Row],[Id Riesgo]],Tabla13[Id Riesgo],Tabla13[Porcentaje Impacto],"",1),"")</f>
        <v/>
      </c>
      <c r="F1460" s="290" t="str">
        <f t="shared" si="144"/>
        <v>RC145</v>
      </c>
      <c r="G1460" s="414" t="b">
        <f>_xlfn.XLOOKUP(F1460,Tabla13[Id Riesgo],Tabla13[Registro diligenciado],FALSE,1)</f>
        <v>0</v>
      </c>
      <c r="H1460" s="290" t="str">
        <f>IF(G1460,_xlfn.XLOOKUP(F1460,Tabla6[Id Riesgo],Tabla6[DESCRIPCIÓN DEL RIESGO],FALSE,1),"")</f>
        <v/>
      </c>
      <c r="I1460" s="327" t="str">
        <f>_xlfn.XLOOKUP(Tabla135[[#This Row],[Id Riesgo]],Tabla13[Id Riesgo],Tabla13[Probabilidad])</f>
        <v/>
      </c>
      <c r="J1460" s="327" t="str">
        <f>_xlfn.XLOOKUP(Tabla135[[#This Row],[Id Riesgo]],Tabla13[Id Riesgo],Tabla13[Porcentaje Impacto],"",1)</f>
        <v/>
      </c>
      <c r="K1460" s="311">
        <v>9</v>
      </c>
      <c r="L1460" s="314"/>
      <c r="M1460" s="314"/>
      <c r="N1460" s="314"/>
      <c r="O1460" s="295"/>
      <c r="P1460" s="314"/>
      <c r="Q1460" s="328" t="str">
        <f>_xlfn.TEXTJOIN(" ",TRUE,Tabla135[[#This Row],[Actividad - Acción ¿Qué?
Inicia con verbo]],Tabla135[[#This Row],[Complemento
(Observaciones o desviaciones)]])</f>
        <v/>
      </c>
      <c r="R1460" s="295"/>
      <c r="S1460" s="327" t="str">
        <f>_xlfn.XLOOKUP(Tabla135[[#This Row],[Tipo de control]],Tabla7[Tipo de control],Tabla7[Peso],"",1)</f>
        <v/>
      </c>
      <c r="T1460" s="290" t="str">
        <f>_xlfn.XLOOKUP(Tabla135[[#This Row],[Tipo de control]],Tabla7[Tipo de control],Tabla7[Afectación matriz],"",1)</f>
        <v/>
      </c>
      <c r="U1460" s="295"/>
      <c r="V1460" s="327" t="str">
        <f>_xlfn.XLOOKUP(Tabla135[[#This Row],[Implementación]],Tabla11[Implementación],Tabla11[Peso],"",1)</f>
        <v/>
      </c>
      <c r="W1460" s="295"/>
      <c r="X1460" s="295"/>
      <c r="Y1460" s="295"/>
      <c r="Z1460" s="295"/>
      <c r="AA1460" s="310" t="str">
        <f>IFERROR(Tabla135[[#This Row],[Peso del control]]+Tabla135[[#This Row],[Peso de la implementación]],"")</f>
        <v/>
      </c>
      <c r="AB1460" s="310" t="str" cm="1">
        <f t="array" ref="AB1460">IFERROR(IF(Tabla135[[#This Row],[Registro diligenciado]]=TRUE,_xlfn.IFS(AND(Tabla135[[#This Row],[No. de Control]]=1,Tabla135[[#This Row],[Desplazamiento en la Matriz]]="Probabilidad"),D1460-(D1460*Tabla135[[#This Row],[Valor del control]]),AND(Tabla135[[#This Row],[No. de Control]]&gt;1,Tabla135[[#This Row],[Desplazamiento en la Matriz]]="Probabilidad"),AB1459-(AB1459*Tabla135[[#This Row],[Valor del control]]),AND(Tabla135[[#This Row],[No. de Control]]=1,Tabla135[[#This Row],[Desplazamiento en la Matriz]]="Impacto"),D1460,AND(Tabla135[[#This Row],[No. de Control]]&gt;1,Tabla135[[#This Row],[Desplazamiento en la Matriz]]="Impacto"),AB1459),""),"")</f>
        <v/>
      </c>
      <c r="AC1460" s="310" t="str" cm="1">
        <f t="array" ref="AC1460">IFERROR(IF(Tabla135[[#This Row],[Registro diligenciado]]=TRUE,_xlfn.IFS(AND(Tabla135[[#This Row],[No. de Control]]=1,Tabla135[[#This Row],[Desplazamiento en la Matriz]]="Impacto"),E1460-(E1460*Tabla135[[#This Row],[Valor del control]]),AND(Tabla135[[#This Row],[No. de Control]]&gt;1,Tabla135[[#This Row],[Desplazamiento en la Matriz]]="Impacto"),AC1459-(AC1459*Tabla135[[#This Row],[Valor del control]]),AND(Tabla135[[#This Row],[No. de Control]]=1,Tabla135[[#This Row],[Desplazamiento en la Matriz]]="Probabilidad"),E1460,AND(Tabla135[[#This Row],[No. de Control]]&gt;1,Tabla135[[#This Row],[Desplazamiento en la Matriz]]="Probabilidad"),AC1459),""),"")</f>
        <v/>
      </c>
      <c r="AD1460" s="310">
        <f>IFERROR(_xlfn.MINIFS(Tabla135[Probabilidad residual],Tabla135[Id Riesgo],Tabla135[[#This Row],[Id Riesgo]]),"")</f>
        <v>0</v>
      </c>
      <c r="AE1460" s="310">
        <f>IFERROR(_xlfn.MINIFS(Tabla135[Impacto residual],Tabla135[Id Riesgo],Tabla135[[#This Row],[Id Riesgo]]),"")</f>
        <v>0</v>
      </c>
      <c r="AF1460" s="310" t="str" cm="1">
        <f t="array" ref="AF14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0" s="310" t="str" cm="1">
        <f t="array" ref="AG14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0" s="213"/>
      <c r="AJ1460" s="801">
        <f>_xlfn.MINIFS(Tabla135[Probabilidad residual],Tabla135[Id Riesgo],Tabla135[[#This Row],[Id Riesgo]])</f>
        <v>0</v>
      </c>
      <c r="AK1460" s="801">
        <f>_xlfn.MINIFS(Tabla135[Impacto residual],Tabla135[Id Riesgo],Tabla135[[#This Row],[Id Riesgo]])</f>
        <v>0</v>
      </c>
      <c r="AL1460" s="801"/>
      <c r="AM1460" s="801"/>
      <c r="AN1460" s="213"/>
      <c r="AO1460" s="213"/>
      <c r="AP1460" s="213"/>
      <c r="AQ1460" s="213"/>
      <c r="AR1460" s="213"/>
      <c r="AS1460" s="213"/>
      <c r="AT1460" s="213"/>
      <c r="AU1460" s="213"/>
      <c r="AV1460" s="213"/>
      <c r="AW1460" s="213"/>
      <c r="AX1460" s="213"/>
      <c r="AY1460" s="213"/>
    </row>
    <row r="1461" spans="1:51" ht="14.6" x14ac:dyDescent="0.4">
      <c r="A1461" s="783" t="str">
        <f>Tabla135[[#This Row],[Id Riesgo]]</f>
        <v>RC145</v>
      </c>
      <c r="B1461" s="784" t="str">
        <f>Tabla135[[#This Row],[Riesgo]]</f>
        <v/>
      </c>
      <c r="C1461" s="776" t="b">
        <f>Tabla135[[#This Row],[Identificado en paso 1 y 2?]]</f>
        <v>0</v>
      </c>
      <c r="D1461" s="801" t="str">
        <f>_xlfn.XLOOKUP(Tabla135[[#This Row],[Id Riesgo]],Tabla13[Id Riesgo],Tabla13[Probabilidad],"",1)</f>
        <v/>
      </c>
      <c r="E1461" s="801" t="str">
        <f>IF(C1461=TRUE,_xlfn.XLOOKUP(Tabla135[[#This Row],[Id Riesgo]],Tabla13[Id Riesgo],Tabla13[Porcentaje Impacto],"",1),"")</f>
        <v/>
      </c>
      <c r="F1461" s="290" t="str">
        <f t="shared" si="144"/>
        <v>RC145</v>
      </c>
      <c r="G1461" s="414" t="b">
        <f>_xlfn.XLOOKUP(F1461,Tabla13[Id Riesgo],Tabla13[Registro diligenciado],FALSE,1)</f>
        <v>0</v>
      </c>
      <c r="H1461" s="290" t="str">
        <f>IF(G1461,_xlfn.XLOOKUP(F1461,Tabla6[Id Riesgo],Tabla6[DESCRIPCIÓN DEL RIESGO],FALSE,1),"")</f>
        <v/>
      </c>
      <c r="I1461" s="327" t="str">
        <f>_xlfn.XLOOKUP(Tabla135[[#This Row],[Id Riesgo]],Tabla13[Id Riesgo],Tabla13[Probabilidad])</f>
        <v/>
      </c>
      <c r="J1461" s="327" t="str">
        <f>_xlfn.XLOOKUP(Tabla135[[#This Row],[Id Riesgo]],Tabla13[Id Riesgo],Tabla13[Porcentaje Impacto],"",1)</f>
        <v/>
      </c>
      <c r="K1461" s="311">
        <v>10</v>
      </c>
      <c r="L1461" s="314"/>
      <c r="M1461" s="314"/>
      <c r="N1461" s="314"/>
      <c r="O1461" s="295"/>
      <c r="P1461" s="314"/>
      <c r="Q1461" s="328" t="str">
        <f>_xlfn.TEXTJOIN(" ",TRUE,Tabla135[[#This Row],[Actividad - Acción ¿Qué?
Inicia con verbo]],Tabla135[[#This Row],[Complemento
(Observaciones o desviaciones)]])</f>
        <v/>
      </c>
      <c r="R1461" s="295"/>
      <c r="S1461" s="327" t="str">
        <f>_xlfn.XLOOKUP(Tabla135[[#This Row],[Tipo de control]],Tabla7[Tipo de control],Tabla7[Peso],"",1)</f>
        <v/>
      </c>
      <c r="T1461" s="290" t="str">
        <f>_xlfn.XLOOKUP(Tabla135[[#This Row],[Tipo de control]],Tabla7[Tipo de control],Tabla7[Afectación matriz],"",1)</f>
        <v/>
      </c>
      <c r="U1461" s="295"/>
      <c r="V1461" s="327" t="str">
        <f>_xlfn.XLOOKUP(Tabla135[[#This Row],[Implementación]],Tabla11[Implementación],Tabla11[Peso],"",1)</f>
        <v/>
      </c>
      <c r="W1461" s="295"/>
      <c r="X1461" s="295"/>
      <c r="Y1461" s="295"/>
      <c r="Z1461" s="295"/>
      <c r="AA1461" s="310" t="str">
        <f>IFERROR(Tabla135[[#This Row],[Peso del control]]+Tabla135[[#This Row],[Peso de la implementación]],"")</f>
        <v/>
      </c>
      <c r="AB1461" s="310" t="str" cm="1">
        <f t="array" ref="AB1461">IFERROR(IF(Tabla135[[#This Row],[Registro diligenciado]]=TRUE,_xlfn.IFS(AND(Tabla135[[#This Row],[No. de Control]]=1,Tabla135[[#This Row],[Desplazamiento en la Matriz]]="Probabilidad"),D1461-(D1461*Tabla135[[#This Row],[Valor del control]]),AND(Tabla135[[#This Row],[No. de Control]]&gt;1,Tabla135[[#This Row],[Desplazamiento en la Matriz]]="Probabilidad"),AB1460-(AB1460*Tabla135[[#This Row],[Valor del control]]),AND(Tabla135[[#This Row],[No. de Control]]=1,Tabla135[[#This Row],[Desplazamiento en la Matriz]]="Impacto"),D1461,AND(Tabla135[[#This Row],[No. de Control]]&gt;1,Tabla135[[#This Row],[Desplazamiento en la Matriz]]="Impacto"),AB1460),""),"")</f>
        <v/>
      </c>
      <c r="AC1461" s="310" t="str" cm="1">
        <f t="array" ref="AC1461">IFERROR(IF(Tabla135[[#This Row],[Registro diligenciado]]=TRUE,_xlfn.IFS(AND(Tabla135[[#This Row],[No. de Control]]=1,Tabla135[[#This Row],[Desplazamiento en la Matriz]]="Impacto"),E1461-(E1461*Tabla135[[#This Row],[Valor del control]]),AND(Tabla135[[#This Row],[No. de Control]]&gt;1,Tabla135[[#This Row],[Desplazamiento en la Matriz]]="Impacto"),AC1460-(AC1460*Tabla135[[#This Row],[Valor del control]]),AND(Tabla135[[#This Row],[No. de Control]]=1,Tabla135[[#This Row],[Desplazamiento en la Matriz]]="Probabilidad"),E1461,AND(Tabla135[[#This Row],[No. de Control]]&gt;1,Tabla135[[#This Row],[Desplazamiento en la Matriz]]="Probabilidad"),AC1460),""),"")</f>
        <v/>
      </c>
      <c r="AD1461" s="310">
        <f>IFERROR(_xlfn.MINIFS(Tabla135[Probabilidad residual],Tabla135[Id Riesgo],Tabla135[[#This Row],[Id Riesgo]]),"")</f>
        <v>0</v>
      </c>
      <c r="AE1461" s="310">
        <f>IFERROR(_xlfn.MINIFS(Tabla135[Impacto residual],Tabla135[Id Riesgo],Tabla135[[#This Row],[Id Riesgo]]),"")</f>
        <v>0</v>
      </c>
      <c r="AF1461" s="310" t="str" cm="1">
        <f t="array" ref="AF14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1" s="310" t="str" cm="1">
        <f t="array" ref="AG14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1" s="213"/>
      <c r="AJ1461" s="801">
        <f>_xlfn.MINIFS(Tabla135[Probabilidad residual],Tabla135[Id Riesgo],Tabla135[[#This Row],[Id Riesgo]])</f>
        <v>0</v>
      </c>
      <c r="AK1461" s="801">
        <f>_xlfn.MINIFS(Tabla135[Impacto residual],Tabla135[Id Riesgo],Tabla135[[#This Row],[Id Riesgo]])</f>
        <v>0</v>
      </c>
      <c r="AL1461" s="801"/>
      <c r="AM1461" s="801"/>
      <c r="AN1461" s="213"/>
      <c r="AO1461" s="213"/>
      <c r="AP1461" s="213"/>
      <c r="AQ1461" s="213"/>
      <c r="AR1461" s="213"/>
      <c r="AS1461" s="213"/>
      <c r="AT1461" s="213"/>
      <c r="AU1461" s="213"/>
      <c r="AV1461" s="213"/>
      <c r="AW1461" s="213"/>
      <c r="AX1461" s="213"/>
      <c r="AY1461" s="213"/>
    </row>
    <row r="1462" spans="1:51" ht="14.6" x14ac:dyDescent="0.4">
      <c r="A1462" s="783" t="str">
        <f>Tabla135[[#This Row],[Id Riesgo]]</f>
        <v>RC146</v>
      </c>
      <c r="B1462" s="784" t="str">
        <f>Tabla135[[#This Row],[Riesgo]]</f>
        <v/>
      </c>
      <c r="C1462" s="776" t="b">
        <f>Tabla135[[#This Row],[Identificado en paso 1 y 2?]]</f>
        <v>0</v>
      </c>
      <c r="D1462" s="801" t="str">
        <f>_xlfn.XLOOKUP(Tabla135[[#This Row],[Id Riesgo]],Tabla13[Id Riesgo],Tabla13[Probabilidad],"",1)</f>
        <v/>
      </c>
      <c r="E1462" s="801" t="str">
        <f>IF(C1462=TRUE,_xlfn.XLOOKUP(Tabla135[[#This Row],[Id Riesgo]],Tabla13[Id Riesgo],Tabla13[Porcentaje Impacto],"",1),"")</f>
        <v/>
      </c>
      <c r="F1462" s="290" t="s">
        <v>737</v>
      </c>
      <c r="G1462" s="414" t="b">
        <f>_xlfn.XLOOKUP(F1462,Tabla13[Id Riesgo],Tabla13[Registro diligenciado],FALSE,1)</f>
        <v>0</v>
      </c>
      <c r="H1462" s="290" t="str">
        <f>IF(G1462,_xlfn.XLOOKUP(F1462,Tabla6[Id Riesgo],Tabla6[DESCRIPCIÓN DEL RIESGO],FALSE,1),"")</f>
        <v/>
      </c>
      <c r="I1462" s="327" t="str">
        <f>_xlfn.XLOOKUP(Tabla135[[#This Row],[Id Riesgo]],Tabla13[Id Riesgo],Tabla13[Probabilidad])</f>
        <v/>
      </c>
      <c r="J1462" s="327" t="str">
        <f>_xlfn.XLOOKUP(Tabla135[[#This Row],[Id Riesgo]],Tabla13[Id Riesgo],Tabla13[Porcentaje Impacto],"",1)</f>
        <v/>
      </c>
      <c r="K1462" s="311">
        <v>1</v>
      </c>
      <c r="L1462" s="314"/>
      <c r="M1462" s="314"/>
      <c r="N1462" s="314"/>
      <c r="O1462" s="295"/>
      <c r="P1462" s="314"/>
      <c r="Q1462" s="328" t="str">
        <f>_xlfn.TEXTJOIN(" ",TRUE,Tabla135[[#This Row],[Actividad - Acción ¿Qué?
Inicia con verbo]],Tabla135[[#This Row],[Complemento
(Observaciones o desviaciones)]])</f>
        <v/>
      </c>
      <c r="R1462" s="295"/>
      <c r="S1462" s="327" t="str">
        <f>_xlfn.XLOOKUP(Tabla135[[#This Row],[Tipo de control]],Tabla7[Tipo de control],Tabla7[Peso],"",1)</f>
        <v/>
      </c>
      <c r="T1462" s="290" t="str">
        <f>_xlfn.XLOOKUP(Tabla135[[#This Row],[Tipo de control]],Tabla7[Tipo de control],Tabla7[Afectación matriz],"",1)</f>
        <v/>
      </c>
      <c r="U1462" s="295"/>
      <c r="V1462" s="327" t="str">
        <f>_xlfn.XLOOKUP(Tabla135[[#This Row],[Implementación]],Tabla11[Implementación],Tabla11[Peso],"",1)</f>
        <v/>
      </c>
      <c r="W1462" s="295"/>
      <c r="X1462" s="295"/>
      <c r="Y1462" s="295"/>
      <c r="Z1462" s="295"/>
      <c r="AA1462" s="310" t="str">
        <f>IFERROR(Tabla135[[#This Row],[Peso del control]]+Tabla135[[#This Row],[Peso de la implementación]],"")</f>
        <v/>
      </c>
      <c r="AB1462" s="310" t="str" cm="1">
        <f t="array" ref="AB1462">IFERROR(IF(Tabla135[[#This Row],[Registro diligenciado]]=TRUE,_xlfn.IFS(AND(Tabla135[[#This Row],[No. de Control]]=1,Tabla135[[#This Row],[Desplazamiento en la Matriz]]="Probabilidad"),D1462-(D1462*Tabla135[[#This Row],[Valor del control]]),AND(Tabla135[[#This Row],[No. de Control]]&gt;1,Tabla135[[#This Row],[Desplazamiento en la Matriz]]="Probabilidad"),AB1461-(AB1461*Tabla135[[#This Row],[Valor del control]]),AND(Tabla135[[#This Row],[No. de Control]]=1,Tabla135[[#This Row],[Desplazamiento en la Matriz]]="Impacto"),D1462,AND(Tabla135[[#This Row],[No. de Control]]&gt;1,Tabla135[[#This Row],[Desplazamiento en la Matriz]]="Impacto"),AB1461),""),"")</f>
        <v/>
      </c>
      <c r="AC1462" s="310" t="str" cm="1">
        <f t="array" ref="AC1462">IFERROR(IF(Tabla135[[#This Row],[Registro diligenciado]]=TRUE,_xlfn.IFS(AND(Tabla135[[#This Row],[No. de Control]]=1,Tabla135[[#This Row],[Desplazamiento en la Matriz]]="Impacto"),E1462-(E1462*Tabla135[[#This Row],[Valor del control]]),AND(Tabla135[[#This Row],[No. de Control]]&gt;1,Tabla135[[#This Row],[Desplazamiento en la Matriz]]="Impacto"),AC1461-(AC1461*Tabla135[[#This Row],[Valor del control]]),AND(Tabla135[[#This Row],[No. de Control]]=1,Tabla135[[#This Row],[Desplazamiento en la Matriz]]="Probabilidad"),E1462,AND(Tabla135[[#This Row],[No. de Control]]&gt;1,Tabla135[[#This Row],[Desplazamiento en la Matriz]]="Probabilidad"),AC1461),""),"")</f>
        <v/>
      </c>
      <c r="AD1462" s="310">
        <f>IFERROR(_xlfn.MINIFS(Tabla135[Probabilidad residual],Tabla135[Id Riesgo],Tabla135[[#This Row],[Id Riesgo]]),"")</f>
        <v>0</v>
      </c>
      <c r="AE1462" s="310">
        <f>IFERROR(_xlfn.MINIFS(Tabla135[Impacto residual],Tabla135[Id Riesgo],Tabla135[[#This Row],[Id Riesgo]]),"")</f>
        <v>0</v>
      </c>
      <c r="AF1462" s="310" t="str" cm="1">
        <f t="array" ref="AF14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2" s="310" t="str" cm="1">
        <f t="array" ref="AG14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2" s="213"/>
      <c r="AJ1462" s="801">
        <f>_xlfn.MINIFS(Tabla135[Probabilidad residual],Tabla135[Id Riesgo],Tabla135[[#This Row],[Id Riesgo]])</f>
        <v>0</v>
      </c>
      <c r="AK1462" s="801">
        <f>_xlfn.MINIFS(Tabla135[Impacto residual],Tabla135[Id Riesgo],Tabla135[[#This Row],[Id Riesgo]])</f>
        <v>0</v>
      </c>
      <c r="AL1462" s="801" t="str" cm="1">
        <f t="array" ref="AL1462">IFERROR(_xlfn.IFS(AND(AJ1462&gt;=CONFIGURACIÓN!$BF$6,AJ1462&lt;=CONFIGURACIÓN!$BG$6),CONFIGURACIÓN!$BE$6,AND(AJ1462&gt;=CONFIGURACIÓN!$BF$7,AJ1462&lt;=CONFIGURACIÓN!$BG$7),CONFIGURACIÓN!$BE$7,AND(AJ1462&gt;=CONFIGURACIÓN!$BF$8,AJ1462&lt;=CONFIGURACIÓN!$BG$8),CONFIGURACIÓN!$BE$8,AND(AJ1462&gt;=CONFIGURACIÓN!$BF$9,AJ1462&lt;=CONFIGURACIÓN!$BG$9),CONFIGURACIÓN!$BE$9,AND(AJ1462&gt;=CONFIGURACIÓN!$BF$10,AJ1462&lt;=CONFIGURACIÓN!$BG$10),CONFIGURACIÓN!$BE$10),"")</f>
        <v/>
      </c>
      <c r="AM1462" s="801" t="str" cm="1">
        <f t="array" ref="AM1462">IFERROR(_xlfn.IFS(AND(AK1462&gt;=CONFIGURACIÓN!$BJ$6,AK1462&lt;=CONFIGURACIÓN!$BK$6),CONFIGURACIÓN!$BI$6,AND(AK1462&gt;=CONFIGURACIÓN!$BJ$7,AK1462&lt;=CONFIGURACIÓN!$BK$7),CONFIGURACIÓN!$BI$7,AND(AK1462&gt;=CONFIGURACIÓN!$BJ$8,AK1462&lt;=CONFIGURACIÓN!$BK$8),CONFIGURACIÓN!$BI$8,AND(AK1462&gt;=CONFIGURACIÓN!$BJ$9,AK1462&lt;=CONFIGURACIÓN!$BK$9),CONFIGURACIÓN!$BI$9,AND(AK1462&gt;=CONFIGURACIÓN!$BJ$10,AK1462&lt;=CONFIGURACIÓN!$BK$10),CONFIGURACIÓN!$BI$10),"")</f>
        <v/>
      </c>
      <c r="AN1462" s="213"/>
      <c r="AO1462" s="213"/>
      <c r="AP1462" s="213"/>
      <c r="AQ1462" s="213"/>
      <c r="AR1462" s="213"/>
      <c r="AS1462" s="213"/>
      <c r="AT1462" s="213"/>
      <c r="AU1462" s="213"/>
      <c r="AV1462" s="213"/>
      <c r="AW1462" s="213"/>
      <c r="AX1462" s="213"/>
      <c r="AY1462" s="213"/>
    </row>
    <row r="1463" spans="1:51" ht="14.6" x14ac:dyDescent="0.4">
      <c r="A1463" s="783" t="str">
        <f>Tabla135[[#This Row],[Id Riesgo]]</f>
        <v>RC146</v>
      </c>
      <c r="B1463" s="784" t="str">
        <f>Tabla135[[#This Row],[Riesgo]]</f>
        <v/>
      </c>
      <c r="C1463" s="776" t="b">
        <f>Tabla135[[#This Row],[Identificado en paso 1 y 2?]]</f>
        <v>0</v>
      </c>
      <c r="D1463" s="801" t="str">
        <f>_xlfn.XLOOKUP(Tabla135[[#This Row],[Id Riesgo]],Tabla13[Id Riesgo],Tabla13[Probabilidad],"",1)</f>
        <v/>
      </c>
      <c r="E1463" s="801" t="str">
        <f>IF(C1463=TRUE,_xlfn.XLOOKUP(Tabla135[[#This Row],[Id Riesgo]],Tabla13[Id Riesgo],Tabla13[Porcentaje Impacto],"",1),"")</f>
        <v/>
      </c>
      <c r="F1463" s="290" t="str">
        <f t="shared" ref="F1463:F1471" si="145">F1462</f>
        <v>RC146</v>
      </c>
      <c r="G1463" s="414" t="b">
        <f>_xlfn.XLOOKUP(F1463,Tabla13[Id Riesgo],Tabla13[Registro diligenciado],FALSE,1)</f>
        <v>0</v>
      </c>
      <c r="H1463" s="290" t="str">
        <f>IF(G1463,_xlfn.XLOOKUP(F1463,Tabla6[Id Riesgo],Tabla6[DESCRIPCIÓN DEL RIESGO],FALSE,1),"")</f>
        <v/>
      </c>
      <c r="I1463" s="327" t="str">
        <f>_xlfn.XLOOKUP(Tabla135[[#This Row],[Id Riesgo]],Tabla13[Id Riesgo],Tabla13[Probabilidad])</f>
        <v/>
      </c>
      <c r="J1463" s="327" t="str">
        <f>_xlfn.XLOOKUP(Tabla135[[#This Row],[Id Riesgo]],Tabla13[Id Riesgo],Tabla13[Porcentaje Impacto],"",1)</f>
        <v/>
      </c>
      <c r="K1463" s="311">
        <v>2</v>
      </c>
      <c r="L1463" s="314"/>
      <c r="M1463" s="314"/>
      <c r="N1463" s="314"/>
      <c r="O1463" s="295"/>
      <c r="P1463" s="314"/>
      <c r="Q1463" s="328" t="str">
        <f>_xlfn.TEXTJOIN(" ",TRUE,Tabla135[[#This Row],[Actividad - Acción ¿Qué?
Inicia con verbo]],Tabla135[[#This Row],[Complemento
(Observaciones o desviaciones)]])</f>
        <v/>
      </c>
      <c r="R1463" s="295"/>
      <c r="S1463" s="327" t="str">
        <f>_xlfn.XLOOKUP(Tabla135[[#This Row],[Tipo de control]],Tabla7[Tipo de control],Tabla7[Peso],"",1)</f>
        <v/>
      </c>
      <c r="T1463" s="290" t="str">
        <f>_xlfn.XLOOKUP(Tabla135[[#This Row],[Tipo de control]],Tabla7[Tipo de control],Tabla7[Afectación matriz],"",1)</f>
        <v/>
      </c>
      <c r="U1463" s="295"/>
      <c r="V1463" s="327" t="str">
        <f>_xlfn.XLOOKUP(Tabla135[[#This Row],[Implementación]],Tabla11[Implementación],Tabla11[Peso],"",1)</f>
        <v/>
      </c>
      <c r="W1463" s="295"/>
      <c r="X1463" s="295"/>
      <c r="Y1463" s="295"/>
      <c r="Z1463" s="295"/>
      <c r="AA1463" s="310" t="str">
        <f>IFERROR(Tabla135[[#This Row],[Peso del control]]+Tabla135[[#This Row],[Peso de la implementación]],"")</f>
        <v/>
      </c>
      <c r="AB1463" s="310" t="str" cm="1">
        <f t="array" ref="AB1463">IFERROR(IF(Tabla135[[#This Row],[Registro diligenciado]]=TRUE,_xlfn.IFS(AND(Tabla135[[#This Row],[No. de Control]]=1,Tabla135[[#This Row],[Desplazamiento en la Matriz]]="Probabilidad"),D1463-(D1463*Tabla135[[#This Row],[Valor del control]]),AND(Tabla135[[#This Row],[No. de Control]]&gt;1,Tabla135[[#This Row],[Desplazamiento en la Matriz]]="Probabilidad"),AB1462-(AB1462*Tabla135[[#This Row],[Valor del control]]),AND(Tabla135[[#This Row],[No. de Control]]=1,Tabla135[[#This Row],[Desplazamiento en la Matriz]]="Impacto"),D1463,AND(Tabla135[[#This Row],[No. de Control]]&gt;1,Tabla135[[#This Row],[Desplazamiento en la Matriz]]="Impacto"),AB1462),""),"")</f>
        <v/>
      </c>
      <c r="AC1463" s="310" t="str" cm="1">
        <f t="array" ref="AC1463">IFERROR(IF(Tabla135[[#This Row],[Registro diligenciado]]=TRUE,_xlfn.IFS(AND(Tabla135[[#This Row],[No. de Control]]=1,Tabla135[[#This Row],[Desplazamiento en la Matriz]]="Impacto"),E1463-(E1463*Tabla135[[#This Row],[Valor del control]]),AND(Tabla135[[#This Row],[No. de Control]]&gt;1,Tabla135[[#This Row],[Desplazamiento en la Matriz]]="Impacto"),AC1462-(AC1462*Tabla135[[#This Row],[Valor del control]]),AND(Tabla135[[#This Row],[No. de Control]]=1,Tabla135[[#This Row],[Desplazamiento en la Matriz]]="Probabilidad"),E1463,AND(Tabla135[[#This Row],[No. de Control]]&gt;1,Tabla135[[#This Row],[Desplazamiento en la Matriz]]="Probabilidad"),AC1462),""),"")</f>
        <v/>
      </c>
      <c r="AD1463" s="310">
        <f>IFERROR(_xlfn.MINIFS(Tabla135[Probabilidad residual],Tabla135[Id Riesgo],Tabla135[[#This Row],[Id Riesgo]]),"")</f>
        <v>0</v>
      </c>
      <c r="AE1463" s="310">
        <f>IFERROR(_xlfn.MINIFS(Tabla135[Impacto residual],Tabla135[Id Riesgo],Tabla135[[#This Row],[Id Riesgo]]),"")</f>
        <v>0</v>
      </c>
      <c r="AF1463" s="310" t="str" cm="1">
        <f t="array" ref="AF14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3" s="310" t="str" cm="1">
        <f t="array" ref="AG14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3" s="213"/>
      <c r="AJ1463" s="801">
        <f>_xlfn.MINIFS(Tabla135[Probabilidad residual],Tabla135[Id Riesgo],Tabla135[[#This Row],[Id Riesgo]])</f>
        <v>0</v>
      </c>
      <c r="AK1463" s="801">
        <f>_xlfn.MINIFS(Tabla135[Impacto residual],Tabla135[Id Riesgo],Tabla135[[#This Row],[Id Riesgo]])</f>
        <v>0</v>
      </c>
      <c r="AL1463" s="801"/>
      <c r="AM1463" s="801"/>
      <c r="AN1463" s="213"/>
      <c r="AO1463" s="213"/>
      <c r="AP1463" s="213"/>
      <c r="AQ1463" s="213"/>
      <c r="AR1463" s="213"/>
      <c r="AS1463" s="213"/>
      <c r="AT1463" s="213"/>
      <c r="AU1463" s="213"/>
      <c r="AV1463" s="213"/>
      <c r="AW1463" s="213"/>
      <c r="AX1463" s="213"/>
      <c r="AY1463" s="213"/>
    </row>
    <row r="1464" spans="1:51" ht="14.6" x14ac:dyDescent="0.4">
      <c r="A1464" s="783" t="str">
        <f>Tabla135[[#This Row],[Id Riesgo]]</f>
        <v>RC146</v>
      </c>
      <c r="B1464" s="784" t="str">
        <f>Tabla135[[#This Row],[Riesgo]]</f>
        <v/>
      </c>
      <c r="C1464" s="776" t="b">
        <f>Tabla135[[#This Row],[Identificado en paso 1 y 2?]]</f>
        <v>0</v>
      </c>
      <c r="D1464" s="801" t="str">
        <f>_xlfn.XLOOKUP(Tabla135[[#This Row],[Id Riesgo]],Tabla13[Id Riesgo],Tabla13[Probabilidad],"",1)</f>
        <v/>
      </c>
      <c r="E1464" s="801" t="str">
        <f>IF(C1464=TRUE,_xlfn.XLOOKUP(Tabla135[[#This Row],[Id Riesgo]],Tabla13[Id Riesgo],Tabla13[Porcentaje Impacto],"",1),"")</f>
        <v/>
      </c>
      <c r="F1464" s="290" t="str">
        <f t="shared" si="145"/>
        <v>RC146</v>
      </c>
      <c r="G1464" s="414" t="b">
        <f>_xlfn.XLOOKUP(F1464,Tabla13[Id Riesgo],Tabla13[Registro diligenciado],FALSE,1)</f>
        <v>0</v>
      </c>
      <c r="H1464" s="290" t="str">
        <f>IF(G1464,_xlfn.XLOOKUP(F1464,Tabla6[Id Riesgo],Tabla6[DESCRIPCIÓN DEL RIESGO],FALSE,1),"")</f>
        <v/>
      </c>
      <c r="I1464" s="327" t="str">
        <f>_xlfn.XLOOKUP(Tabla135[[#This Row],[Id Riesgo]],Tabla13[Id Riesgo],Tabla13[Probabilidad])</f>
        <v/>
      </c>
      <c r="J1464" s="327" t="str">
        <f>_xlfn.XLOOKUP(Tabla135[[#This Row],[Id Riesgo]],Tabla13[Id Riesgo],Tabla13[Porcentaje Impacto],"",1)</f>
        <v/>
      </c>
      <c r="K1464" s="311">
        <v>3</v>
      </c>
      <c r="L1464" s="314"/>
      <c r="M1464" s="314"/>
      <c r="N1464" s="314"/>
      <c r="O1464" s="295"/>
      <c r="P1464" s="314"/>
      <c r="Q1464" s="328" t="str">
        <f>_xlfn.TEXTJOIN(" ",TRUE,Tabla135[[#This Row],[Actividad - Acción ¿Qué?
Inicia con verbo]],Tabla135[[#This Row],[Complemento
(Observaciones o desviaciones)]])</f>
        <v/>
      </c>
      <c r="R1464" s="295"/>
      <c r="S1464" s="327" t="str">
        <f>_xlfn.XLOOKUP(Tabla135[[#This Row],[Tipo de control]],Tabla7[Tipo de control],Tabla7[Peso],"",1)</f>
        <v/>
      </c>
      <c r="T1464" s="290" t="str">
        <f>_xlfn.XLOOKUP(Tabla135[[#This Row],[Tipo de control]],Tabla7[Tipo de control],Tabla7[Afectación matriz],"",1)</f>
        <v/>
      </c>
      <c r="U1464" s="295"/>
      <c r="V1464" s="327" t="str">
        <f>_xlfn.XLOOKUP(Tabla135[[#This Row],[Implementación]],Tabla11[Implementación],Tabla11[Peso],"",1)</f>
        <v/>
      </c>
      <c r="W1464" s="295"/>
      <c r="X1464" s="295"/>
      <c r="Y1464" s="295"/>
      <c r="Z1464" s="295"/>
      <c r="AA1464" s="310" t="str">
        <f>IFERROR(Tabla135[[#This Row],[Peso del control]]+Tabla135[[#This Row],[Peso de la implementación]],"")</f>
        <v/>
      </c>
      <c r="AB1464" s="310" t="str" cm="1">
        <f t="array" ref="AB1464">IFERROR(IF(Tabla135[[#This Row],[Registro diligenciado]]=TRUE,_xlfn.IFS(AND(Tabla135[[#This Row],[No. de Control]]=1,Tabla135[[#This Row],[Desplazamiento en la Matriz]]="Probabilidad"),D1464-(D1464*Tabla135[[#This Row],[Valor del control]]),AND(Tabla135[[#This Row],[No. de Control]]&gt;1,Tabla135[[#This Row],[Desplazamiento en la Matriz]]="Probabilidad"),AB1463-(AB1463*Tabla135[[#This Row],[Valor del control]]),AND(Tabla135[[#This Row],[No. de Control]]=1,Tabla135[[#This Row],[Desplazamiento en la Matriz]]="Impacto"),D1464,AND(Tabla135[[#This Row],[No. de Control]]&gt;1,Tabla135[[#This Row],[Desplazamiento en la Matriz]]="Impacto"),AB1463),""),"")</f>
        <v/>
      </c>
      <c r="AC1464" s="310" t="str" cm="1">
        <f t="array" ref="AC1464">IFERROR(IF(Tabla135[[#This Row],[Registro diligenciado]]=TRUE,_xlfn.IFS(AND(Tabla135[[#This Row],[No. de Control]]=1,Tabla135[[#This Row],[Desplazamiento en la Matriz]]="Impacto"),E1464-(E1464*Tabla135[[#This Row],[Valor del control]]),AND(Tabla135[[#This Row],[No. de Control]]&gt;1,Tabla135[[#This Row],[Desplazamiento en la Matriz]]="Impacto"),AC1463-(AC1463*Tabla135[[#This Row],[Valor del control]]),AND(Tabla135[[#This Row],[No. de Control]]=1,Tabla135[[#This Row],[Desplazamiento en la Matriz]]="Probabilidad"),E1464,AND(Tabla135[[#This Row],[No. de Control]]&gt;1,Tabla135[[#This Row],[Desplazamiento en la Matriz]]="Probabilidad"),AC1463),""),"")</f>
        <v/>
      </c>
      <c r="AD1464" s="310">
        <f>IFERROR(_xlfn.MINIFS(Tabla135[Probabilidad residual],Tabla135[Id Riesgo],Tabla135[[#This Row],[Id Riesgo]]),"")</f>
        <v>0</v>
      </c>
      <c r="AE1464" s="310">
        <f>IFERROR(_xlfn.MINIFS(Tabla135[Impacto residual],Tabla135[Id Riesgo],Tabla135[[#This Row],[Id Riesgo]]),"")</f>
        <v>0</v>
      </c>
      <c r="AF1464" s="310" t="str" cm="1">
        <f t="array" ref="AF14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4" s="310" t="str" cm="1">
        <f t="array" ref="AG14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4" s="213"/>
      <c r="AJ1464" s="801">
        <f>_xlfn.MINIFS(Tabla135[Probabilidad residual],Tabla135[Id Riesgo],Tabla135[[#This Row],[Id Riesgo]])</f>
        <v>0</v>
      </c>
      <c r="AK1464" s="801">
        <f>_xlfn.MINIFS(Tabla135[Impacto residual],Tabla135[Id Riesgo],Tabla135[[#This Row],[Id Riesgo]])</f>
        <v>0</v>
      </c>
      <c r="AL1464" s="801"/>
      <c r="AM1464" s="801"/>
      <c r="AN1464" s="213"/>
      <c r="AO1464" s="213"/>
      <c r="AP1464" s="213"/>
      <c r="AQ1464" s="213"/>
      <c r="AR1464" s="213"/>
      <c r="AS1464" s="213"/>
      <c r="AT1464" s="213"/>
      <c r="AU1464" s="213"/>
      <c r="AV1464" s="213"/>
      <c r="AW1464" s="213"/>
      <c r="AX1464" s="213"/>
      <c r="AY1464" s="213"/>
    </row>
    <row r="1465" spans="1:51" ht="14.6" x14ac:dyDescent="0.4">
      <c r="A1465" s="783" t="str">
        <f>Tabla135[[#This Row],[Id Riesgo]]</f>
        <v>RC146</v>
      </c>
      <c r="B1465" s="784" t="str">
        <f>Tabla135[[#This Row],[Riesgo]]</f>
        <v/>
      </c>
      <c r="C1465" s="776" t="b">
        <f>Tabla135[[#This Row],[Identificado en paso 1 y 2?]]</f>
        <v>0</v>
      </c>
      <c r="D1465" s="801" t="str">
        <f>_xlfn.XLOOKUP(Tabla135[[#This Row],[Id Riesgo]],Tabla13[Id Riesgo],Tabla13[Probabilidad],"",1)</f>
        <v/>
      </c>
      <c r="E1465" s="801" t="str">
        <f>IF(C1465=TRUE,_xlfn.XLOOKUP(Tabla135[[#This Row],[Id Riesgo]],Tabla13[Id Riesgo],Tabla13[Porcentaje Impacto],"",1),"")</f>
        <v/>
      </c>
      <c r="F1465" s="290" t="str">
        <f t="shared" si="145"/>
        <v>RC146</v>
      </c>
      <c r="G1465" s="414" t="b">
        <f>_xlfn.XLOOKUP(F1465,Tabla13[Id Riesgo],Tabla13[Registro diligenciado],FALSE,1)</f>
        <v>0</v>
      </c>
      <c r="H1465" s="290" t="str">
        <f>IF(G1465,_xlfn.XLOOKUP(F1465,Tabla6[Id Riesgo],Tabla6[DESCRIPCIÓN DEL RIESGO],FALSE,1),"")</f>
        <v/>
      </c>
      <c r="I1465" s="327" t="str">
        <f>_xlfn.XLOOKUP(Tabla135[[#This Row],[Id Riesgo]],Tabla13[Id Riesgo],Tabla13[Probabilidad])</f>
        <v/>
      </c>
      <c r="J1465" s="327" t="str">
        <f>_xlfn.XLOOKUP(Tabla135[[#This Row],[Id Riesgo]],Tabla13[Id Riesgo],Tabla13[Porcentaje Impacto],"",1)</f>
        <v/>
      </c>
      <c r="K1465" s="311">
        <v>4</v>
      </c>
      <c r="L1465" s="314"/>
      <c r="M1465" s="314"/>
      <c r="N1465" s="314"/>
      <c r="O1465" s="295"/>
      <c r="P1465" s="314"/>
      <c r="Q1465" s="328" t="str">
        <f>_xlfn.TEXTJOIN(" ",TRUE,Tabla135[[#This Row],[Actividad - Acción ¿Qué?
Inicia con verbo]],Tabla135[[#This Row],[Complemento
(Observaciones o desviaciones)]])</f>
        <v/>
      </c>
      <c r="R1465" s="295"/>
      <c r="S1465" s="327" t="str">
        <f>_xlfn.XLOOKUP(Tabla135[[#This Row],[Tipo de control]],Tabla7[Tipo de control],Tabla7[Peso],"",1)</f>
        <v/>
      </c>
      <c r="T1465" s="290" t="str">
        <f>_xlfn.XLOOKUP(Tabla135[[#This Row],[Tipo de control]],Tabla7[Tipo de control],Tabla7[Afectación matriz],"",1)</f>
        <v/>
      </c>
      <c r="U1465" s="295"/>
      <c r="V1465" s="327" t="str">
        <f>_xlfn.XLOOKUP(Tabla135[[#This Row],[Implementación]],Tabla11[Implementación],Tabla11[Peso],"",1)</f>
        <v/>
      </c>
      <c r="W1465" s="295"/>
      <c r="X1465" s="295"/>
      <c r="Y1465" s="295"/>
      <c r="Z1465" s="295"/>
      <c r="AA1465" s="310" t="str">
        <f>IFERROR(Tabla135[[#This Row],[Peso del control]]+Tabla135[[#This Row],[Peso de la implementación]],"")</f>
        <v/>
      </c>
      <c r="AB1465" s="310" t="str" cm="1">
        <f t="array" ref="AB1465">IFERROR(IF(Tabla135[[#This Row],[Registro diligenciado]]=TRUE,_xlfn.IFS(AND(Tabla135[[#This Row],[No. de Control]]=1,Tabla135[[#This Row],[Desplazamiento en la Matriz]]="Probabilidad"),D1465-(D1465*Tabla135[[#This Row],[Valor del control]]),AND(Tabla135[[#This Row],[No. de Control]]&gt;1,Tabla135[[#This Row],[Desplazamiento en la Matriz]]="Probabilidad"),AB1464-(AB1464*Tabla135[[#This Row],[Valor del control]]),AND(Tabla135[[#This Row],[No. de Control]]=1,Tabla135[[#This Row],[Desplazamiento en la Matriz]]="Impacto"),D1465,AND(Tabla135[[#This Row],[No. de Control]]&gt;1,Tabla135[[#This Row],[Desplazamiento en la Matriz]]="Impacto"),AB1464),""),"")</f>
        <v/>
      </c>
      <c r="AC1465" s="310" t="str" cm="1">
        <f t="array" ref="AC1465">IFERROR(IF(Tabla135[[#This Row],[Registro diligenciado]]=TRUE,_xlfn.IFS(AND(Tabla135[[#This Row],[No. de Control]]=1,Tabla135[[#This Row],[Desplazamiento en la Matriz]]="Impacto"),E1465-(E1465*Tabla135[[#This Row],[Valor del control]]),AND(Tabla135[[#This Row],[No. de Control]]&gt;1,Tabla135[[#This Row],[Desplazamiento en la Matriz]]="Impacto"),AC1464-(AC1464*Tabla135[[#This Row],[Valor del control]]),AND(Tabla135[[#This Row],[No. de Control]]=1,Tabla135[[#This Row],[Desplazamiento en la Matriz]]="Probabilidad"),E1465,AND(Tabla135[[#This Row],[No. de Control]]&gt;1,Tabla135[[#This Row],[Desplazamiento en la Matriz]]="Probabilidad"),AC1464),""),"")</f>
        <v/>
      </c>
      <c r="AD1465" s="310">
        <f>IFERROR(_xlfn.MINIFS(Tabla135[Probabilidad residual],Tabla135[Id Riesgo],Tabla135[[#This Row],[Id Riesgo]]),"")</f>
        <v>0</v>
      </c>
      <c r="AE1465" s="310">
        <f>IFERROR(_xlfn.MINIFS(Tabla135[Impacto residual],Tabla135[Id Riesgo],Tabla135[[#This Row],[Id Riesgo]]),"")</f>
        <v>0</v>
      </c>
      <c r="AF1465" s="310" t="str" cm="1">
        <f t="array" ref="AF14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5" s="310" t="str" cm="1">
        <f t="array" ref="AG14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5" s="213"/>
      <c r="AJ1465" s="801">
        <f>_xlfn.MINIFS(Tabla135[Probabilidad residual],Tabla135[Id Riesgo],Tabla135[[#This Row],[Id Riesgo]])</f>
        <v>0</v>
      </c>
      <c r="AK1465" s="801">
        <f>_xlfn.MINIFS(Tabla135[Impacto residual],Tabla135[Id Riesgo],Tabla135[[#This Row],[Id Riesgo]])</f>
        <v>0</v>
      </c>
      <c r="AL1465" s="801"/>
      <c r="AM1465" s="801"/>
      <c r="AN1465" s="213"/>
      <c r="AO1465" s="213"/>
      <c r="AP1465" s="213"/>
      <c r="AQ1465" s="213"/>
      <c r="AR1465" s="213"/>
      <c r="AS1465" s="213"/>
      <c r="AT1465" s="213"/>
      <c r="AU1465" s="213"/>
      <c r="AV1465" s="213"/>
      <c r="AW1465" s="213"/>
      <c r="AX1465" s="213"/>
      <c r="AY1465" s="213"/>
    </row>
    <row r="1466" spans="1:51" ht="14.6" x14ac:dyDescent="0.4">
      <c r="A1466" s="783" t="str">
        <f>Tabla135[[#This Row],[Id Riesgo]]</f>
        <v>RC146</v>
      </c>
      <c r="B1466" s="784" t="str">
        <f>Tabla135[[#This Row],[Riesgo]]</f>
        <v/>
      </c>
      <c r="C1466" s="776" t="b">
        <f>Tabla135[[#This Row],[Identificado en paso 1 y 2?]]</f>
        <v>0</v>
      </c>
      <c r="D1466" s="801" t="str">
        <f>_xlfn.XLOOKUP(Tabla135[[#This Row],[Id Riesgo]],Tabla13[Id Riesgo],Tabla13[Probabilidad],"",1)</f>
        <v/>
      </c>
      <c r="E1466" s="801" t="str">
        <f>IF(C1466=TRUE,_xlfn.XLOOKUP(Tabla135[[#This Row],[Id Riesgo]],Tabla13[Id Riesgo],Tabla13[Porcentaje Impacto],"",1),"")</f>
        <v/>
      </c>
      <c r="F1466" s="290" t="str">
        <f t="shared" si="145"/>
        <v>RC146</v>
      </c>
      <c r="G1466" s="414" t="b">
        <f>_xlfn.XLOOKUP(F1466,Tabla13[Id Riesgo],Tabla13[Registro diligenciado],FALSE,1)</f>
        <v>0</v>
      </c>
      <c r="H1466" s="290" t="str">
        <f>IF(G1466,_xlfn.XLOOKUP(F1466,Tabla6[Id Riesgo],Tabla6[DESCRIPCIÓN DEL RIESGO],FALSE,1),"")</f>
        <v/>
      </c>
      <c r="I1466" s="327" t="str">
        <f>_xlfn.XLOOKUP(Tabla135[[#This Row],[Id Riesgo]],Tabla13[Id Riesgo],Tabla13[Probabilidad])</f>
        <v/>
      </c>
      <c r="J1466" s="327" t="str">
        <f>_xlfn.XLOOKUP(Tabla135[[#This Row],[Id Riesgo]],Tabla13[Id Riesgo],Tabla13[Porcentaje Impacto],"",1)</f>
        <v/>
      </c>
      <c r="K1466" s="311">
        <v>5</v>
      </c>
      <c r="L1466" s="314"/>
      <c r="M1466" s="314"/>
      <c r="N1466" s="314"/>
      <c r="O1466" s="295"/>
      <c r="P1466" s="314"/>
      <c r="Q1466" s="328" t="str">
        <f>_xlfn.TEXTJOIN(" ",TRUE,Tabla135[[#This Row],[Actividad - Acción ¿Qué?
Inicia con verbo]],Tabla135[[#This Row],[Complemento
(Observaciones o desviaciones)]])</f>
        <v/>
      </c>
      <c r="R1466" s="295"/>
      <c r="S1466" s="327" t="str">
        <f>_xlfn.XLOOKUP(Tabla135[[#This Row],[Tipo de control]],Tabla7[Tipo de control],Tabla7[Peso],"",1)</f>
        <v/>
      </c>
      <c r="T1466" s="290" t="str">
        <f>_xlfn.XLOOKUP(Tabla135[[#This Row],[Tipo de control]],Tabla7[Tipo de control],Tabla7[Afectación matriz],"",1)</f>
        <v/>
      </c>
      <c r="U1466" s="295"/>
      <c r="V1466" s="327" t="str">
        <f>_xlfn.XLOOKUP(Tabla135[[#This Row],[Implementación]],Tabla11[Implementación],Tabla11[Peso],"",1)</f>
        <v/>
      </c>
      <c r="W1466" s="295"/>
      <c r="X1466" s="295"/>
      <c r="Y1466" s="295"/>
      <c r="Z1466" s="295"/>
      <c r="AA1466" s="310" t="str">
        <f>IFERROR(Tabla135[[#This Row],[Peso del control]]+Tabla135[[#This Row],[Peso de la implementación]],"")</f>
        <v/>
      </c>
      <c r="AB1466" s="310" t="str" cm="1">
        <f t="array" ref="AB1466">IFERROR(IF(Tabla135[[#This Row],[Registro diligenciado]]=TRUE,_xlfn.IFS(AND(Tabla135[[#This Row],[No. de Control]]=1,Tabla135[[#This Row],[Desplazamiento en la Matriz]]="Probabilidad"),D1466-(D1466*Tabla135[[#This Row],[Valor del control]]),AND(Tabla135[[#This Row],[No. de Control]]&gt;1,Tabla135[[#This Row],[Desplazamiento en la Matriz]]="Probabilidad"),AB1465-(AB1465*Tabla135[[#This Row],[Valor del control]]),AND(Tabla135[[#This Row],[No. de Control]]=1,Tabla135[[#This Row],[Desplazamiento en la Matriz]]="Impacto"),D1466,AND(Tabla135[[#This Row],[No. de Control]]&gt;1,Tabla135[[#This Row],[Desplazamiento en la Matriz]]="Impacto"),AB1465),""),"")</f>
        <v/>
      </c>
      <c r="AC1466" s="310" t="str" cm="1">
        <f t="array" ref="AC1466">IFERROR(IF(Tabla135[[#This Row],[Registro diligenciado]]=TRUE,_xlfn.IFS(AND(Tabla135[[#This Row],[No. de Control]]=1,Tabla135[[#This Row],[Desplazamiento en la Matriz]]="Impacto"),E1466-(E1466*Tabla135[[#This Row],[Valor del control]]),AND(Tabla135[[#This Row],[No. de Control]]&gt;1,Tabla135[[#This Row],[Desplazamiento en la Matriz]]="Impacto"),AC1465-(AC1465*Tabla135[[#This Row],[Valor del control]]),AND(Tabla135[[#This Row],[No. de Control]]=1,Tabla135[[#This Row],[Desplazamiento en la Matriz]]="Probabilidad"),E1466,AND(Tabla135[[#This Row],[No. de Control]]&gt;1,Tabla135[[#This Row],[Desplazamiento en la Matriz]]="Probabilidad"),AC1465),""),"")</f>
        <v/>
      </c>
      <c r="AD1466" s="310">
        <f>IFERROR(_xlfn.MINIFS(Tabla135[Probabilidad residual],Tabla135[Id Riesgo],Tabla135[[#This Row],[Id Riesgo]]),"")</f>
        <v>0</v>
      </c>
      <c r="AE1466" s="310">
        <f>IFERROR(_xlfn.MINIFS(Tabla135[Impacto residual],Tabla135[Id Riesgo],Tabla135[[#This Row],[Id Riesgo]]),"")</f>
        <v>0</v>
      </c>
      <c r="AF1466" s="310" t="str" cm="1">
        <f t="array" ref="AF14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6" s="310" t="str" cm="1">
        <f t="array" ref="AG14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6" s="213"/>
      <c r="AJ1466" s="801">
        <f>_xlfn.MINIFS(Tabla135[Probabilidad residual],Tabla135[Id Riesgo],Tabla135[[#This Row],[Id Riesgo]])</f>
        <v>0</v>
      </c>
      <c r="AK1466" s="801">
        <f>_xlfn.MINIFS(Tabla135[Impacto residual],Tabla135[Id Riesgo],Tabla135[[#This Row],[Id Riesgo]])</f>
        <v>0</v>
      </c>
      <c r="AL1466" s="801"/>
      <c r="AM1466" s="801"/>
      <c r="AN1466" s="213"/>
      <c r="AO1466" s="213"/>
      <c r="AP1466" s="213"/>
      <c r="AQ1466" s="213"/>
      <c r="AR1466" s="213"/>
      <c r="AS1466" s="213"/>
      <c r="AT1466" s="213"/>
      <c r="AU1466" s="213"/>
      <c r="AV1466" s="213"/>
      <c r="AW1466" s="213"/>
      <c r="AX1466" s="213"/>
      <c r="AY1466" s="213"/>
    </row>
    <row r="1467" spans="1:51" ht="14.6" x14ac:dyDescent="0.4">
      <c r="A1467" s="783" t="str">
        <f>Tabla135[[#This Row],[Id Riesgo]]</f>
        <v>RC146</v>
      </c>
      <c r="B1467" s="784" t="str">
        <f>Tabla135[[#This Row],[Riesgo]]</f>
        <v/>
      </c>
      <c r="C1467" s="776" t="b">
        <f>Tabla135[[#This Row],[Identificado en paso 1 y 2?]]</f>
        <v>0</v>
      </c>
      <c r="D1467" s="801" t="str">
        <f>_xlfn.XLOOKUP(Tabla135[[#This Row],[Id Riesgo]],Tabla13[Id Riesgo],Tabla13[Probabilidad],"",1)</f>
        <v/>
      </c>
      <c r="E1467" s="801" t="str">
        <f>IF(C1467=TRUE,_xlfn.XLOOKUP(Tabla135[[#This Row],[Id Riesgo]],Tabla13[Id Riesgo],Tabla13[Porcentaje Impacto],"",1),"")</f>
        <v/>
      </c>
      <c r="F1467" s="290" t="str">
        <f t="shared" si="145"/>
        <v>RC146</v>
      </c>
      <c r="G1467" s="414" t="b">
        <f>_xlfn.XLOOKUP(F1467,Tabla13[Id Riesgo],Tabla13[Registro diligenciado],FALSE,1)</f>
        <v>0</v>
      </c>
      <c r="H1467" s="290" t="str">
        <f>IF(G1467,_xlfn.XLOOKUP(F1467,Tabla6[Id Riesgo],Tabla6[DESCRIPCIÓN DEL RIESGO],FALSE,1),"")</f>
        <v/>
      </c>
      <c r="I1467" s="327" t="str">
        <f>_xlfn.XLOOKUP(Tabla135[[#This Row],[Id Riesgo]],Tabla13[Id Riesgo],Tabla13[Probabilidad])</f>
        <v/>
      </c>
      <c r="J1467" s="327" t="str">
        <f>_xlfn.XLOOKUP(Tabla135[[#This Row],[Id Riesgo]],Tabla13[Id Riesgo],Tabla13[Porcentaje Impacto],"",1)</f>
        <v/>
      </c>
      <c r="K1467" s="311">
        <v>6</v>
      </c>
      <c r="L1467" s="314"/>
      <c r="M1467" s="314"/>
      <c r="N1467" s="314"/>
      <c r="O1467" s="295"/>
      <c r="P1467" s="314"/>
      <c r="Q1467" s="328" t="str">
        <f>_xlfn.TEXTJOIN(" ",TRUE,Tabla135[[#This Row],[Actividad - Acción ¿Qué?
Inicia con verbo]],Tabla135[[#This Row],[Complemento
(Observaciones o desviaciones)]])</f>
        <v/>
      </c>
      <c r="R1467" s="295"/>
      <c r="S1467" s="327" t="str">
        <f>_xlfn.XLOOKUP(Tabla135[[#This Row],[Tipo de control]],Tabla7[Tipo de control],Tabla7[Peso],"",1)</f>
        <v/>
      </c>
      <c r="T1467" s="290" t="str">
        <f>_xlfn.XLOOKUP(Tabla135[[#This Row],[Tipo de control]],Tabla7[Tipo de control],Tabla7[Afectación matriz],"",1)</f>
        <v/>
      </c>
      <c r="U1467" s="295"/>
      <c r="V1467" s="327" t="str">
        <f>_xlfn.XLOOKUP(Tabla135[[#This Row],[Implementación]],Tabla11[Implementación],Tabla11[Peso],"",1)</f>
        <v/>
      </c>
      <c r="W1467" s="295"/>
      <c r="X1467" s="295"/>
      <c r="Y1467" s="295"/>
      <c r="Z1467" s="295"/>
      <c r="AA1467" s="310" t="str">
        <f>IFERROR(Tabla135[[#This Row],[Peso del control]]+Tabla135[[#This Row],[Peso de la implementación]],"")</f>
        <v/>
      </c>
      <c r="AB1467" s="310" t="str" cm="1">
        <f t="array" ref="AB1467">IFERROR(IF(Tabla135[[#This Row],[Registro diligenciado]]=TRUE,_xlfn.IFS(AND(Tabla135[[#This Row],[No. de Control]]=1,Tabla135[[#This Row],[Desplazamiento en la Matriz]]="Probabilidad"),D1467-(D1467*Tabla135[[#This Row],[Valor del control]]),AND(Tabla135[[#This Row],[No. de Control]]&gt;1,Tabla135[[#This Row],[Desplazamiento en la Matriz]]="Probabilidad"),AB1466-(AB1466*Tabla135[[#This Row],[Valor del control]]),AND(Tabla135[[#This Row],[No. de Control]]=1,Tabla135[[#This Row],[Desplazamiento en la Matriz]]="Impacto"),D1467,AND(Tabla135[[#This Row],[No. de Control]]&gt;1,Tabla135[[#This Row],[Desplazamiento en la Matriz]]="Impacto"),AB1466),""),"")</f>
        <v/>
      </c>
      <c r="AC1467" s="310" t="str" cm="1">
        <f t="array" ref="AC1467">IFERROR(IF(Tabla135[[#This Row],[Registro diligenciado]]=TRUE,_xlfn.IFS(AND(Tabla135[[#This Row],[No. de Control]]=1,Tabla135[[#This Row],[Desplazamiento en la Matriz]]="Impacto"),E1467-(E1467*Tabla135[[#This Row],[Valor del control]]),AND(Tabla135[[#This Row],[No. de Control]]&gt;1,Tabla135[[#This Row],[Desplazamiento en la Matriz]]="Impacto"),AC1466-(AC1466*Tabla135[[#This Row],[Valor del control]]),AND(Tabla135[[#This Row],[No. de Control]]=1,Tabla135[[#This Row],[Desplazamiento en la Matriz]]="Probabilidad"),E1467,AND(Tabla135[[#This Row],[No. de Control]]&gt;1,Tabla135[[#This Row],[Desplazamiento en la Matriz]]="Probabilidad"),AC1466),""),"")</f>
        <v/>
      </c>
      <c r="AD1467" s="310">
        <f>IFERROR(_xlfn.MINIFS(Tabla135[Probabilidad residual],Tabla135[Id Riesgo],Tabla135[[#This Row],[Id Riesgo]]),"")</f>
        <v>0</v>
      </c>
      <c r="AE1467" s="310">
        <f>IFERROR(_xlfn.MINIFS(Tabla135[Impacto residual],Tabla135[Id Riesgo],Tabla135[[#This Row],[Id Riesgo]]),"")</f>
        <v>0</v>
      </c>
      <c r="AF1467" s="310" t="str" cm="1">
        <f t="array" ref="AF14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7" s="310" t="str" cm="1">
        <f t="array" ref="AG14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7" s="213"/>
      <c r="AJ1467" s="801">
        <f>_xlfn.MINIFS(Tabla135[Probabilidad residual],Tabla135[Id Riesgo],Tabla135[[#This Row],[Id Riesgo]])</f>
        <v>0</v>
      </c>
      <c r="AK1467" s="801">
        <f>_xlfn.MINIFS(Tabla135[Impacto residual],Tabla135[Id Riesgo],Tabla135[[#This Row],[Id Riesgo]])</f>
        <v>0</v>
      </c>
      <c r="AL1467" s="801"/>
      <c r="AM1467" s="801"/>
      <c r="AN1467" s="213"/>
      <c r="AO1467" s="213"/>
      <c r="AP1467" s="213"/>
      <c r="AQ1467" s="213"/>
      <c r="AR1467" s="213"/>
      <c r="AS1467" s="213"/>
      <c r="AT1467" s="213"/>
      <c r="AU1467" s="213"/>
      <c r="AV1467" s="213"/>
      <c r="AW1467" s="213"/>
      <c r="AX1467" s="213"/>
      <c r="AY1467" s="213"/>
    </row>
    <row r="1468" spans="1:51" ht="14.6" x14ac:dyDescent="0.4">
      <c r="A1468" s="783" t="str">
        <f>Tabla135[[#This Row],[Id Riesgo]]</f>
        <v>RC146</v>
      </c>
      <c r="B1468" s="784" t="str">
        <f>Tabla135[[#This Row],[Riesgo]]</f>
        <v/>
      </c>
      <c r="C1468" s="776" t="b">
        <f>Tabla135[[#This Row],[Identificado en paso 1 y 2?]]</f>
        <v>0</v>
      </c>
      <c r="D1468" s="801" t="str">
        <f>_xlfn.XLOOKUP(Tabla135[[#This Row],[Id Riesgo]],Tabla13[Id Riesgo],Tabla13[Probabilidad],"",1)</f>
        <v/>
      </c>
      <c r="E1468" s="801" t="str">
        <f>IF(C1468=TRUE,_xlfn.XLOOKUP(Tabla135[[#This Row],[Id Riesgo]],Tabla13[Id Riesgo],Tabla13[Porcentaje Impacto],"",1),"")</f>
        <v/>
      </c>
      <c r="F1468" s="290" t="str">
        <f t="shared" si="145"/>
        <v>RC146</v>
      </c>
      <c r="G1468" s="414" t="b">
        <f>_xlfn.XLOOKUP(F1468,Tabla13[Id Riesgo],Tabla13[Registro diligenciado],FALSE,1)</f>
        <v>0</v>
      </c>
      <c r="H1468" s="290" t="str">
        <f>IF(G1468,_xlfn.XLOOKUP(F1468,Tabla6[Id Riesgo],Tabla6[DESCRIPCIÓN DEL RIESGO],FALSE,1),"")</f>
        <v/>
      </c>
      <c r="I1468" s="327" t="str">
        <f>_xlfn.XLOOKUP(Tabla135[[#This Row],[Id Riesgo]],Tabla13[Id Riesgo],Tabla13[Probabilidad])</f>
        <v/>
      </c>
      <c r="J1468" s="327" t="str">
        <f>_xlfn.XLOOKUP(Tabla135[[#This Row],[Id Riesgo]],Tabla13[Id Riesgo],Tabla13[Porcentaje Impacto],"",1)</f>
        <v/>
      </c>
      <c r="K1468" s="311">
        <v>7</v>
      </c>
      <c r="L1468" s="314"/>
      <c r="M1468" s="314"/>
      <c r="N1468" s="314"/>
      <c r="O1468" s="295"/>
      <c r="P1468" s="314"/>
      <c r="Q1468" s="328" t="str">
        <f>_xlfn.TEXTJOIN(" ",TRUE,Tabla135[[#This Row],[Actividad - Acción ¿Qué?
Inicia con verbo]],Tabla135[[#This Row],[Complemento
(Observaciones o desviaciones)]])</f>
        <v/>
      </c>
      <c r="R1468" s="295"/>
      <c r="S1468" s="327" t="str">
        <f>_xlfn.XLOOKUP(Tabla135[[#This Row],[Tipo de control]],Tabla7[Tipo de control],Tabla7[Peso],"",1)</f>
        <v/>
      </c>
      <c r="T1468" s="290" t="str">
        <f>_xlfn.XLOOKUP(Tabla135[[#This Row],[Tipo de control]],Tabla7[Tipo de control],Tabla7[Afectación matriz],"",1)</f>
        <v/>
      </c>
      <c r="U1468" s="295"/>
      <c r="V1468" s="327" t="str">
        <f>_xlfn.XLOOKUP(Tabla135[[#This Row],[Implementación]],Tabla11[Implementación],Tabla11[Peso],"",1)</f>
        <v/>
      </c>
      <c r="W1468" s="295"/>
      <c r="X1468" s="295"/>
      <c r="Y1468" s="295"/>
      <c r="Z1468" s="295"/>
      <c r="AA1468" s="310" t="str">
        <f>IFERROR(Tabla135[[#This Row],[Peso del control]]+Tabla135[[#This Row],[Peso de la implementación]],"")</f>
        <v/>
      </c>
      <c r="AB1468" s="310" t="str" cm="1">
        <f t="array" ref="AB1468">IFERROR(IF(Tabla135[[#This Row],[Registro diligenciado]]=TRUE,_xlfn.IFS(AND(Tabla135[[#This Row],[No. de Control]]=1,Tabla135[[#This Row],[Desplazamiento en la Matriz]]="Probabilidad"),D1468-(D1468*Tabla135[[#This Row],[Valor del control]]),AND(Tabla135[[#This Row],[No. de Control]]&gt;1,Tabla135[[#This Row],[Desplazamiento en la Matriz]]="Probabilidad"),AB1467-(AB1467*Tabla135[[#This Row],[Valor del control]]),AND(Tabla135[[#This Row],[No. de Control]]=1,Tabla135[[#This Row],[Desplazamiento en la Matriz]]="Impacto"),D1468,AND(Tabla135[[#This Row],[No. de Control]]&gt;1,Tabla135[[#This Row],[Desplazamiento en la Matriz]]="Impacto"),AB1467),""),"")</f>
        <v/>
      </c>
      <c r="AC1468" s="310" t="str" cm="1">
        <f t="array" ref="AC1468">IFERROR(IF(Tabla135[[#This Row],[Registro diligenciado]]=TRUE,_xlfn.IFS(AND(Tabla135[[#This Row],[No. de Control]]=1,Tabla135[[#This Row],[Desplazamiento en la Matriz]]="Impacto"),E1468-(E1468*Tabla135[[#This Row],[Valor del control]]),AND(Tabla135[[#This Row],[No. de Control]]&gt;1,Tabla135[[#This Row],[Desplazamiento en la Matriz]]="Impacto"),AC1467-(AC1467*Tabla135[[#This Row],[Valor del control]]),AND(Tabla135[[#This Row],[No. de Control]]=1,Tabla135[[#This Row],[Desplazamiento en la Matriz]]="Probabilidad"),E1468,AND(Tabla135[[#This Row],[No. de Control]]&gt;1,Tabla135[[#This Row],[Desplazamiento en la Matriz]]="Probabilidad"),AC1467),""),"")</f>
        <v/>
      </c>
      <c r="AD1468" s="310">
        <f>IFERROR(_xlfn.MINIFS(Tabla135[Probabilidad residual],Tabla135[Id Riesgo],Tabla135[[#This Row],[Id Riesgo]]),"")</f>
        <v>0</v>
      </c>
      <c r="AE1468" s="310">
        <f>IFERROR(_xlfn.MINIFS(Tabla135[Impacto residual],Tabla135[Id Riesgo],Tabla135[[#This Row],[Id Riesgo]]),"")</f>
        <v>0</v>
      </c>
      <c r="AF1468" s="310" t="str" cm="1">
        <f t="array" ref="AF14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8" s="310" t="str" cm="1">
        <f t="array" ref="AG14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8" s="213"/>
      <c r="AJ1468" s="801">
        <f>_xlfn.MINIFS(Tabla135[Probabilidad residual],Tabla135[Id Riesgo],Tabla135[[#This Row],[Id Riesgo]])</f>
        <v>0</v>
      </c>
      <c r="AK1468" s="801">
        <f>_xlfn.MINIFS(Tabla135[Impacto residual],Tabla135[Id Riesgo],Tabla135[[#This Row],[Id Riesgo]])</f>
        <v>0</v>
      </c>
      <c r="AL1468" s="801"/>
      <c r="AM1468" s="801"/>
      <c r="AN1468" s="213"/>
      <c r="AO1468" s="213"/>
      <c r="AP1468" s="213"/>
      <c r="AQ1468" s="213"/>
      <c r="AR1468" s="213"/>
      <c r="AS1468" s="213"/>
      <c r="AT1468" s="213"/>
      <c r="AU1468" s="213"/>
      <c r="AV1468" s="213"/>
      <c r="AW1468" s="213"/>
      <c r="AX1468" s="213"/>
      <c r="AY1468" s="213"/>
    </row>
    <row r="1469" spans="1:51" ht="14.6" x14ac:dyDescent="0.4">
      <c r="A1469" s="783" t="str">
        <f>Tabla135[[#This Row],[Id Riesgo]]</f>
        <v>RC146</v>
      </c>
      <c r="B1469" s="784" t="str">
        <f>Tabla135[[#This Row],[Riesgo]]</f>
        <v/>
      </c>
      <c r="C1469" s="776" t="b">
        <f>Tabla135[[#This Row],[Identificado en paso 1 y 2?]]</f>
        <v>0</v>
      </c>
      <c r="D1469" s="801" t="str">
        <f>_xlfn.XLOOKUP(Tabla135[[#This Row],[Id Riesgo]],Tabla13[Id Riesgo],Tabla13[Probabilidad],"",1)</f>
        <v/>
      </c>
      <c r="E1469" s="801" t="str">
        <f>IF(C1469=TRUE,_xlfn.XLOOKUP(Tabla135[[#This Row],[Id Riesgo]],Tabla13[Id Riesgo],Tabla13[Porcentaje Impacto],"",1),"")</f>
        <v/>
      </c>
      <c r="F1469" s="290" t="str">
        <f t="shared" si="145"/>
        <v>RC146</v>
      </c>
      <c r="G1469" s="414" t="b">
        <f>_xlfn.XLOOKUP(F1469,Tabla13[Id Riesgo],Tabla13[Registro diligenciado],FALSE,1)</f>
        <v>0</v>
      </c>
      <c r="H1469" s="290" t="str">
        <f>IF(G1469,_xlfn.XLOOKUP(F1469,Tabla6[Id Riesgo],Tabla6[DESCRIPCIÓN DEL RIESGO],FALSE,1),"")</f>
        <v/>
      </c>
      <c r="I1469" s="327" t="str">
        <f>_xlfn.XLOOKUP(Tabla135[[#This Row],[Id Riesgo]],Tabla13[Id Riesgo],Tabla13[Probabilidad])</f>
        <v/>
      </c>
      <c r="J1469" s="327" t="str">
        <f>_xlfn.XLOOKUP(Tabla135[[#This Row],[Id Riesgo]],Tabla13[Id Riesgo],Tabla13[Porcentaje Impacto],"",1)</f>
        <v/>
      </c>
      <c r="K1469" s="311">
        <v>8</v>
      </c>
      <c r="L1469" s="314"/>
      <c r="M1469" s="314"/>
      <c r="N1469" s="314"/>
      <c r="O1469" s="295"/>
      <c r="P1469" s="314"/>
      <c r="Q1469" s="328" t="str">
        <f>_xlfn.TEXTJOIN(" ",TRUE,Tabla135[[#This Row],[Actividad - Acción ¿Qué?
Inicia con verbo]],Tabla135[[#This Row],[Complemento
(Observaciones o desviaciones)]])</f>
        <v/>
      </c>
      <c r="R1469" s="295"/>
      <c r="S1469" s="327" t="str">
        <f>_xlfn.XLOOKUP(Tabla135[[#This Row],[Tipo de control]],Tabla7[Tipo de control],Tabla7[Peso],"",1)</f>
        <v/>
      </c>
      <c r="T1469" s="290" t="str">
        <f>_xlfn.XLOOKUP(Tabla135[[#This Row],[Tipo de control]],Tabla7[Tipo de control],Tabla7[Afectación matriz],"",1)</f>
        <v/>
      </c>
      <c r="U1469" s="295"/>
      <c r="V1469" s="327" t="str">
        <f>_xlfn.XLOOKUP(Tabla135[[#This Row],[Implementación]],Tabla11[Implementación],Tabla11[Peso],"",1)</f>
        <v/>
      </c>
      <c r="W1469" s="295"/>
      <c r="X1469" s="295"/>
      <c r="Y1469" s="295"/>
      <c r="Z1469" s="295"/>
      <c r="AA1469" s="310" t="str">
        <f>IFERROR(Tabla135[[#This Row],[Peso del control]]+Tabla135[[#This Row],[Peso de la implementación]],"")</f>
        <v/>
      </c>
      <c r="AB1469" s="310" t="str" cm="1">
        <f t="array" ref="AB1469">IFERROR(IF(Tabla135[[#This Row],[Registro diligenciado]]=TRUE,_xlfn.IFS(AND(Tabla135[[#This Row],[No. de Control]]=1,Tabla135[[#This Row],[Desplazamiento en la Matriz]]="Probabilidad"),D1469-(D1469*Tabla135[[#This Row],[Valor del control]]),AND(Tabla135[[#This Row],[No. de Control]]&gt;1,Tabla135[[#This Row],[Desplazamiento en la Matriz]]="Probabilidad"),AB1468-(AB1468*Tabla135[[#This Row],[Valor del control]]),AND(Tabla135[[#This Row],[No. de Control]]=1,Tabla135[[#This Row],[Desplazamiento en la Matriz]]="Impacto"),D1469,AND(Tabla135[[#This Row],[No. de Control]]&gt;1,Tabla135[[#This Row],[Desplazamiento en la Matriz]]="Impacto"),AB1468),""),"")</f>
        <v/>
      </c>
      <c r="AC1469" s="310" t="str" cm="1">
        <f t="array" ref="AC1469">IFERROR(IF(Tabla135[[#This Row],[Registro diligenciado]]=TRUE,_xlfn.IFS(AND(Tabla135[[#This Row],[No. de Control]]=1,Tabla135[[#This Row],[Desplazamiento en la Matriz]]="Impacto"),E1469-(E1469*Tabla135[[#This Row],[Valor del control]]),AND(Tabla135[[#This Row],[No. de Control]]&gt;1,Tabla135[[#This Row],[Desplazamiento en la Matriz]]="Impacto"),AC1468-(AC1468*Tabla135[[#This Row],[Valor del control]]),AND(Tabla135[[#This Row],[No. de Control]]=1,Tabla135[[#This Row],[Desplazamiento en la Matriz]]="Probabilidad"),E1469,AND(Tabla135[[#This Row],[No. de Control]]&gt;1,Tabla135[[#This Row],[Desplazamiento en la Matriz]]="Probabilidad"),AC1468),""),"")</f>
        <v/>
      </c>
      <c r="AD1469" s="310">
        <f>IFERROR(_xlfn.MINIFS(Tabla135[Probabilidad residual],Tabla135[Id Riesgo],Tabla135[[#This Row],[Id Riesgo]]),"")</f>
        <v>0</v>
      </c>
      <c r="AE1469" s="310">
        <f>IFERROR(_xlfn.MINIFS(Tabla135[Impacto residual],Tabla135[Id Riesgo],Tabla135[[#This Row],[Id Riesgo]]),"")</f>
        <v>0</v>
      </c>
      <c r="AF1469" s="310" t="str" cm="1">
        <f t="array" ref="AF14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69" s="310" t="str" cm="1">
        <f t="array" ref="AG14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69" s="213"/>
      <c r="AJ1469" s="801">
        <f>_xlfn.MINIFS(Tabla135[Probabilidad residual],Tabla135[Id Riesgo],Tabla135[[#This Row],[Id Riesgo]])</f>
        <v>0</v>
      </c>
      <c r="AK1469" s="801">
        <f>_xlfn.MINIFS(Tabla135[Impacto residual],Tabla135[Id Riesgo],Tabla135[[#This Row],[Id Riesgo]])</f>
        <v>0</v>
      </c>
      <c r="AL1469" s="801"/>
      <c r="AM1469" s="801"/>
      <c r="AN1469" s="213"/>
      <c r="AO1469" s="213"/>
      <c r="AP1469" s="213"/>
      <c r="AQ1469" s="213"/>
      <c r="AR1469" s="213"/>
      <c r="AS1469" s="213"/>
      <c r="AT1469" s="213"/>
      <c r="AU1469" s="213"/>
      <c r="AV1469" s="213"/>
      <c r="AW1469" s="213"/>
      <c r="AX1469" s="213"/>
      <c r="AY1469" s="213"/>
    </row>
    <row r="1470" spans="1:51" ht="14.6" x14ac:dyDescent="0.4">
      <c r="A1470" s="783" t="str">
        <f>Tabla135[[#This Row],[Id Riesgo]]</f>
        <v>RC146</v>
      </c>
      <c r="B1470" s="784" t="str">
        <f>Tabla135[[#This Row],[Riesgo]]</f>
        <v/>
      </c>
      <c r="C1470" s="776" t="b">
        <f>Tabla135[[#This Row],[Identificado en paso 1 y 2?]]</f>
        <v>0</v>
      </c>
      <c r="D1470" s="801" t="str">
        <f>_xlfn.XLOOKUP(Tabla135[[#This Row],[Id Riesgo]],Tabla13[Id Riesgo],Tabla13[Probabilidad],"",1)</f>
        <v/>
      </c>
      <c r="E1470" s="801" t="str">
        <f>IF(C1470=TRUE,_xlfn.XLOOKUP(Tabla135[[#This Row],[Id Riesgo]],Tabla13[Id Riesgo],Tabla13[Porcentaje Impacto],"",1),"")</f>
        <v/>
      </c>
      <c r="F1470" s="290" t="str">
        <f t="shared" si="145"/>
        <v>RC146</v>
      </c>
      <c r="G1470" s="414" t="b">
        <f>_xlfn.XLOOKUP(F1470,Tabla13[Id Riesgo],Tabla13[Registro diligenciado],FALSE,1)</f>
        <v>0</v>
      </c>
      <c r="H1470" s="290" t="str">
        <f>IF(G1470,_xlfn.XLOOKUP(F1470,Tabla6[Id Riesgo],Tabla6[DESCRIPCIÓN DEL RIESGO],FALSE,1),"")</f>
        <v/>
      </c>
      <c r="I1470" s="327" t="str">
        <f>_xlfn.XLOOKUP(Tabla135[[#This Row],[Id Riesgo]],Tabla13[Id Riesgo],Tabla13[Probabilidad])</f>
        <v/>
      </c>
      <c r="J1470" s="327" t="str">
        <f>_xlfn.XLOOKUP(Tabla135[[#This Row],[Id Riesgo]],Tabla13[Id Riesgo],Tabla13[Porcentaje Impacto],"",1)</f>
        <v/>
      </c>
      <c r="K1470" s="311">
        <v>9</v>
      </c>
      <c r="L1470" s="314"/>
      <c r="M1470" s="314"/>
      <c r="N1470" s="314"/>
      <c r="O1470" s="295"/>
      <c r="P1470" s="314"/>
      <c r="Q1470" s="328" t="str">
        <f>_xlfn.TEXTJOIN(" ",TRUE,Tabla135[[#This Row],[Actividad - Acción ¿Qué?
Inicia con verbo]],Tabla135[[#This Row],[Complemento
(Observaciones o desviaciones)]])</f>
        <v/>
      </c>
      <c r="R1470" s="295"/>
      <c r="S1470" s="327" t="str">
        <f>_xlfn.XLOOKUP(Tabla135[[#This Row],[Tipo de control]],Tabla7[Tipo de control],Tabla7[Peso],"",1)</f>
        <v/>
      </c>
      <c r="T1470" s="290" t="str">
        <f>_xlfn.XLOOKUP(Tabla135[[#This Row],[Tipo de control]],Tabla7[Tipo de control],Tabla7[Afectación matriz],"",1)</f>
        <v/>
      </c>
      <c r="U1470" s="295"/>
      <c r="V1470" s="327" t="str">
        <f>_xlfn.XLOOKUP(Tabla135[[#This Row],[Implementación]],Tabla11[Implementación],Tabla11[Peso],"",1)</f>
        <v/>
      </c>
      <c r="W1470" s="295"/>
      <c r="X1470" s="295"/>
      <c r="Y1470" s="295"/>
      <c r="Z1470" s="295"/>
      <c r="AA1470" s="310" t="str">
        <f>IFERROR(Tabla135[[#This Row],[Peso del control]]+Tabla135[[#This Row],[Peso de la implementación]],"")</f>
        <v/>
      </c>
      <c r="AB1470" s="310" t="str" cm="1">
        <f t="array" ref="AB1470">IFERROR(IF(Tabla135[[#This Row],[Registro diligenciado]]=TRUE,_xlfn.IFS(AND(Tabla135[[#This Row],[No. de Control]]=1,Tabla135[[#This Row],[Desplazamiento en la Matriz]]="Probabilidad"),D1470-(D1470*Tabla135[[#This Row],[Valor del control]]),AND(Tabla135[[#This Row],[No. de Control]]&gt;1,Tabla135[[#This Row],[Desplazamiento en la Matriz]]="Probabilidad"),AB1469-(AB1469*Tabla135[[#This Row],[Valor del control]]),AND(Tabla135[[#This Row],[No. de Control]]=1,Tabla135[[#This Row],[Desplazamiento en la Matriz]]="Impacto"),D1470,AND(Tabla135[[#This Row],[No. de Control]]&gt;1,Tabla135[[#This Row],[Desplazamiento en la Matriz]]="Impacto"),AB1469),""),"")</f>
        <v/>
      </c>
      <c r="AC1470" s="310" t="str" cm="1">
        <f t="array" ref="AC1470">IFERROR(IF(Tabla135[[#This Row],[Registro diligenciado]]=TRUE,_xlfn.IFS(AND(Tabla135[[#This Row],[No. de Control]]=1,Tabla135[[#This Row],[Desplazamiento en la Matriz]]="Impacto"),E1470-(E1470*Tabla135[[#This Row],[Valor del control]]),AND(Tabla135[[#This Row],[No. de Control]]&gt;1,Tabla135[[#This Row],[Desplazamiento en la Matriz]]="Impacto"),AC1469-(AC1469*Tabla135[[#This Row],[Valor del control]]),AND(Tabla135[[#This Row],[No. de Control]]=1,Tabla135[[#This Row],[Desplazamiento en la Matriz]]="Probabilidad"),E1470,AND(Tabla135[[#This Row],[No. de Control]]&gt;1,Tabla135[[#This Row],[Desplazamiento en la Matriz]]="Probabilidad"),AC1469),""),"")</f>
        <v/>
      </c>
      <c r="AD1470" s="310">
        <f>IFERROR(_xlfn.MINIFS(Tabla135[Probabilidad residual],Tabla135[Id Riesgo],Tabla135[[#This Row],[Id Riesgo]]),"")</f>
        <v>0</v>
      </c>
      <c r="AE1470" s="310">
        <f>IFERROR(_xlfn.MINIFS(Tabla135[Impacto residual],Tabla135[Id Riesgo],Tabla135[[#This Row],[Id Riesgo]]),"")</f>
        <v>0</v>
      </c>
      <c r="AF1470" s="310" t="str" cm="1">
        <f t="array" ref="AF14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0" s="310" t="str" cm="1">
        <f t="array" ref="AG14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0" s="213"/>
      <c r="AJ1470" s="801">
        <f>_xlfn.MINIFS(Tabla135[Probabilidad residual],Tabla135[Id Riesgo],Tabla135[[#This Row],[Id Riesgo]])</f>
        <v>0</v>
      </c>
      <c r="AK1470" s="801">
        <f>_xlfn.MINIFS(Tabla135[Impacto residual],Tabla135[Id Riesgo],Tabla135[[#This Row],[Id Riesgo]])</f>
        <v>0</v>
      </c>
      <c r="AL1470" s="801"/>
      <c r="AM1470" s="801"/>
      <c r="AN1470" s="213"/>
      <c r="AO1470" s="213"/>
      <c r="AP1470" s="213"/>
      <c r="AQ1470" s="213"/>
      <c r="AR1470" s="213"/>
      <c r="AS1470" s="213"/>
      <c r="AT1470" s="213"/>
      <c r="AU1470" s="213"/>
      <c r="AV1470" s="213"/>
      <c r="AW1470" s="213"/>
      <c r="AX1470" s="213"/>
      <c r="AY1470" s="213"/>
    </row>
    <row r="1471" spans="1:51" ht="14.6" x14ac:dyDescent="0.4">
      <c r="A1471" s="783" t="str">
        <f>Tabla135[[#This Row],[Id Riesgo]]</f>
        <v>RC146</v>
      </c>
      <c r="B1471" s="784" t="str">
        <f>Tabla135[[#This Row],[Riesgo]]</f>
        <v/>
      </c>
      <c r="C1471" s="776" t="b">
        <f>Tabla135[[#This Row],[Identificado en paso 1 y 2?]]</f>
        <v>0</v>
      </c>
      <c r="D1471" s="801" t="str">
        <f>_xlfn.XLOOKUP(Tabla135[[#This Row],[Id Riesgo]],Tabla13[Id Riesgo],Tabla13[Probabilidad],"",1)</f>
        <v/>
      </c>
      <c r="E1471" s="801" t="str">
        <f>IF(C1471=TRUE,_xlfn.XLOOKUP(Tabla135[[#This Row],[Id Riesgo]],Tabla13[Id Riesgo],Tabla13[Porcentaje Impacto],"",1),"")</f>
        <v/>
      </c>
      <c r="F1471" s="290" t="str">
        <f t="shared" si="145"/>
        <v>RC146</v>
      </c>
      <c r="G1471" s="414" t="b">
        <f>_xlfn.XLOOKUP(F1471,Tabla13[Id Riesgo],Tabla13[Registro diligenciado],FALSE,1)</f>
        <v>0</v>
      </c>
      <c r="H1471" s="290" t="str">
        <f>IF(G1471,_xlfn.XLOOKUP(F1471,Tabla6[Id Riesgo],Tabla6[DESCRIPCIÓN DEL RIESGO],FALSE,1),"")</f>
        <v/>
      </c>
      <c r="I1471" s="327" t="str">
        <f>_xlfn.XLOOKUP(Tabla135[[#This Row],[Id Riesgo]],Tabla13[Id Riesgo],Tabla13[Probabilidad])</f>
        <v/>
      </c>
      <c r="J1471" s="327" t="str">
        <f>_xlfn.XLOOKUP(Tabla135[[#This Row],[Id Riesgo]],Tabla13[Id Riesgo],Tabla13[Porcentaje Impacto],"",1)</f>
        <v/>
      </c>
      <c r="K1471" s="311">
        <v>10</v>
      </c>
      <c r="L1471" s="314"/>
      <c r="M1471" s="314"/>
      <c r="N1471" s="314"/>
      <c r="O1471" s="295"/>
      <c r="P1471" s="314"/>
      <c r="Q1471" s="328" t="str">
        <f>_xlfn.TEXTJOIN(" ",TRUE,Tabla135[[#This Row],[Actividad - Acción ¿Qué?
Inicia con verbo]],Tabla135[[#This Row],[Complemento
(Observaciones o desviaciones)]])</f>
        <v/>
      </c>
      <c r="R1471" s="295"/>
      <c r="S1471" s="327" t="str">
        <f>_xlfn.XLOOKUP(Tabla135[[#This Row],[Tipo de control]],Tabla7[Tipo de control],Tabla7[Peso],"",1)</f>
        <v/>
      </c>
      <c r="T1471" s="290" t="str">
        <f>_xlfn.XLOOKUP(Tabla135[[#This Row],[Tipo de control]],Tabla7[Tipo de control],Tabla7[Afectación matriz],"",1)</f>
        <v/>
      </c>
      <c r="U1471" s="295"/>
      <c r="V1471" s="327" t="str">
        <f>_xlfn.XLOOKUP(Tabla135[[#This Row],[Implementación]],Tabla11[Implementación],Tabla11[Peso],"",1)</f>
        <v/>
      </c>
      <c r="W1471" s="295"/>
      <c r="X1471" s="295"/>
      <c r="Y1471" s="295"/>
      <c r="Z1471" s="295"/>
      <c r="AA1471" s="310" t="str">
        <f>IFERROR(Tabla135[[#This Row],[Peso del control]]+Tabla135[[#This Row],[Peso de la implementación]],"")</f>
        <v/>
      </c>
      <c r="AB1471" s="310" t="str" cm="1">
        <f t="array" ref="AB1471">IFERROR(IF(Tabla135[[#This Row],[Registro diligenciado]]=TRUE,_xlfn.IFS(AND(Tabla135[[#This Row],[No. de Control]]=1,Tabla135[[#This Row],[Desplazamiento en la Matriz]]="Probabilidad"),D1471-(D1471*Tabla135[[#This Row],[Valor del control]]),AND(Tabla135[[#This Row],[No. de Control]]&gt;1,Tabla135[[#This Row],[Desplazamiento en la Matriz]]="Probabilidad"),AB1470-(AB1470*Tabla135[[#This Row],[Valor del control]]),AND(Tabla135[[#This Row],[No. de Control]]=1,Tabla135[[#This Row],[Desplazamiento en la Matriz]]="Impacto"),D1471,AND(Tabla135[[#This Row],[No. de Control]]&gt;1,Tabla135[[#This Row],[Desplazamiento en la Matriz]]="Impacto"),AB1470),""),"")</f>
        <v/>
      </c>
      <c r="AC1471" s="310" t="str" cm="1">
        <f t="array" ref="AC1471">IFERROR(IF(Tabla135[[#This Row],[Registro diligenciado]]=TRUE,_xlfn.IFS(AND(Tabla135[[#This Row],[No. de Control]]=1,Tabla135[[#This Row],[Desplazamiento en la Matriz]]="Impacto"),E1471-(E1471*Tabla135[[#This Row],[Valor del control]]),AND(Tabla135[[#This Row],[No. de Control]]&gt;1,Tabla135[[#This Row],[Desplazamiento en la Matriz]]="Impacto"),AC1470-(AC1470*Tabla135[[#This Row],[Valor del control]]),AND(Tabla135[[#This Row],[No. de Control]]=1,Tabla135[[#This Row],[Desplazamiento en la Matriz]]="Probabilidad"),E1471,AND(Tabla135[[#This Row],[No. de Control]]&gt;1,Tabla135[[#This Row],[Desplazamiento en la Matriz]]="Probabilidad"),AC1470),""),"")</f>
        <v/>
      </c>
      <c r="AD1471" s="310">
        <f>IFERROR(_xlfn.MINIFS(Tabla135[Probabilidad residual],Tabla135[Id Riesgo],Tabla135[[#This Row],[Id Riesgo]]),"")</f>
        <v>0</v>
      </c>
      <c r="AE1471" s="310">
        <f>IFERROR(_xlfn.MINIFS(Tabla135[Impacto residual],Tabla135[Id Riesgo],Tabla135[[#This Row],[Id Riesgo]]),"")</f>
        <v>0</v>
      </c>
      <c r="AF1471" s="310" t="str" cm="1">
        <f t="array" ref="AF14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1" s="310" t="str" cm="1">
        <f t="array" ref="AG14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1" s="213"/>
      <c r="AJ1471" s="801">
        <f>_xlfn.MINIFS(Tabla135[Probabilidad residual],Tabla135[Id Riesgo],Tabla135[[#This Row],[Id Riesgo]])</f>
        <v>0</v>
      </c>
      <c r="AK1471" s="801">
        <f>_xlfn.MINIFS(Tabla135[Impacto residual],Tabla135[Id Riesgo],Tabla135[[#This Row],[Id Riesgo]])</f>
        <v>0</v>
      </c>
      <c r="AL1471" s="801"/>
      <c r="AM1471" s="801"/>
      <c r="AN1471" s="213"/>
      <c r="AO1471" s="213"/>
      <c r="AP1471" s="213"/>
      <c r="AQ1471" s="213"/>
      <c r="AR1471" s="213"/>
      <c r="AS1471" s="213"/>
      <c r="AT1471" s="213"/>
      <c r="AU1471" s="213"/>
      <c r="AV1471" s="213"/>
      <c r="AW1471" s="213"/>
      <c r="AX1471" s="213"/>
      <c r="AY1471" s="213"/>
    </row>
    <row r="1472" spans="1:51" ht="14.6" x14ac:dyDescent="0.4">
      <c r="A1472" s="783" t="str">
        <f>Tabla135[[#This Row],[Id Riesgo]]</f>
        <v>RC147</v>
      </c>
      <c r="B1472" s="784" t="str">
        <f>Tabla135[[#This Row],[Riesgo]]</f>
        <v/>
      </c>
      <c r="C1472" s="776" t="b">
        <f>Tabla135[[#This Row],[Identificado en paso 1 y 2?]]</f>
        <v>0</v>
      </c>
      <c r="D1472" s="801" t="str">
        <f>_xlfn.XLOOKUP(Tabla135[[#This Row],[Id Riesgo]],Tabla13[Id Riesgo],Tabla13[Probabilidad],"",1)</f>
        <v/>
      </c>
      <c r="E1472" s="801" t="str">
        <f>IF(C1472=TRUE,_xlfn.XLOOKUP(Tabla135[[#This Row],[Id Riesgo]],Tabla13[Id Riesgo],Tabla13[Porcentaje Impacto],"",1),"")</f>
        <v/>
      </c>
      <c r="F1472" s="290" t="s">
        <v>738</v>
      </c>
      <c r="G1472" s="414" t="b">
        <f>_xlfn.XLOOKUP(F1472,Tabla13[Id Riesgo],Tabla13[Registro diligenciado],FALSE,1)</f>
        <v>0</v>
      </c>
      <c r="H1472" s="290" t="str">
        <f>IF(G1472,_xlfn.XLOOKUP(F1472,Tabla6[Id Riesgo],Tabla6[DESCRIPCIÓN DEL RIESGO],FALSE,1),"")</f>
        <v/>
      </c>
      <c r="I1472" s="327" t="str">
        <f>_xlfn.XLOOKUP(Tabla135[[#This Row],[Id Riesgo]],Tabla13[Id Riesgo],Tabla13[Probabilidad])</f>
        <v/>
      </c>
      <c r="J1472" s="327" t="str">
        <f>_xlfn.XLOOKUP(Tabla135[[#This Row],[Id Riesgo]],Tabla13[Id Riesgo],Tabla13[Porcentaje Impacto],"",1)</f>
        <v/>
      </c>
      <c r="K1472" s="311">
        <v>1</v>
      </c>
      <c r="L1472" s="314"/>
      <c r="M1472" s="314"/>
      <c r="N1472" s="314"/>
      <c r="O1472" s="295"/>
      <c r="P1472" s="314"/>
      <c r="Q1472" s="328" t="str">
        <f>_xlfn.TEXTJOIN(" ",TRUE,Tabla135[[#This Row],[Actividad - Acción ¿Qué?
Inicia con verbo]],Tabla135[[#This Row],[Complemento
(Observaciones o desviaciones)]])</f>
        <v/>
      </c>
      <c r="R1472" s="295"/>
      <c r="S1472" s="327" t="str">
        <f>_xlfn.XLOOKUP(Tabla135[[#This Row],[Tipo de control]],Tabla7[Tipo de control],Tabla7[Peso],"",1)</f>
        <v/>
      </c>
      <c r="T1472" s="290" t="str">
        <f>_xlfn.XLOOKUP(Tabla135[[#This Row],[Tipo de control]],Tabla7[Tipo de control],Tabla7[Afectación matriz],"",1)</f>
        <v/>
      </c>
      <c r="U1472" s="295"/>
      <c r="V1472" s="327" t="str">
        <f>_xlfn.XLOOKUP(Tabla135[[#This Row],[Implementación]],Tabla11[Implementación],Tabla11[Peso],"",1)</f>
        <v/>
      </c>
      <c r="W1472" s="295"/>
      <c r="X1472" s="295"/>
      <c r="Y1472" s="295"/>
      <c r="Z1472" s="295"/>
      <c r="AA1472" s="310" t="str">
        <f>IFERROR(Tabla135[[#This Row],[Peso del control]]+Tabla135[[#This Row],[Peso de la implementación]],"")</f>
        <v/>
      </c>
      <c r="AB1472" s="310" t="str" cm="1">
        <f t="array" ref="AB1472">IFERROR(IF(Tabla135[[#This Row],[Registro diligenciado]]=TRUE,_xlfn.IFS(AND(Tabla135[[#This Row],[No. de Control]]=1,Tabla135[[#This Row],[Desplazamiento en la Matriz]]="Probabilidad"),D1472-(D1472*Tabla135[[#This Row],[Valor del control]]),AND(Tabla135[[#This Row],[No. de Control]]&gt;1,Tabla135[[#This Row],[Desplazamiento en la Matriz]]="Probabilidad"),AB1471-(AB1471*Tabla135[[#This Row],[Valor del control]]),AND(Tabla135[[#This Row],[No. de Control]]=1,Tabla135[[#This Row],[Desplazamiento en la Matriz]]="Impacto"),D1472,AND(Tabla135[[#This Row],[No. de Control]]&gt;1,Tabla135[[#This Row],[Desplazamiento en la Matriz]]="Impacto"),AB1471),""),"")</f>
        <v/>
      </c>
      <c r="AC1472" s="310" t="str" cm="1">
        <f t="array" ref="AC1472">IFERROR(IF(Tabla135[[#This Row],[Registro diligenciado]]=TRUE,_xlfn.IFS(AND(Tabla135[[#This Row],[No. de Control]]=1,Tabla135[[#This Row],[Desplazamiento en la Matriz]]="Impacto"),E1472-(E1472*Tabla135[[#This Row],[Valor del control]]),AND(Tabla135[[#This Row],[No. de Control]]&gt;1,Tabla135[[#This Row],[Desplazamiento en la Matriz]]="Impacto"),AC1471-(AC1471*Tabla135[[#This Row],[Valor del control]]),AND(Tabla135[[#This Row],[No. de Control]]=1,Tabla135[[#This Row],[Desplazamiento en la Matriz]]="Probabilidad"),E1472,AND(Tabla135[[#This Row],[No. de Control]]&gt;1,Tabla135[[#This Row],[Desplazamiento en la Matriz]]="Probabilidad"),AC1471),""),"")</f>
        <v/>
      </c>
      <c r="AD1472" s="310">
        <f>IFERROR(_xlfn.MINIFS(Tabla135[Probabilidad residual],Tabla135[Id Riesgo],Tabla135[[#This Row],[Id Riesgo]]),"")</f>
        <v>0</v>
      </c>
      <c r="AE1472" s="310">
        <f>IFERROR(_xlfn.MINIFS(Tabla135[Impacto residual],Tabla135[Id Riesgo],Tabla135[[#This Row],[Id Riesgo]]),"")</f>
        <v>0</v>
      </c>
      <c r="AF1472" s="310" t="str" cm="1">
        <f t="array" ref="AF14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2" s="310" t="str" cm="1">
        <f t="array" ref="AG14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2" s="213"/>
      <c r="AJ1472" s="801">
        <f>_xlfn.MINIFS(Tabla135[Probabilidad residual],Tabla135[Id Riesgo],Tabla135[[#This Row],[Id Riesgo]])</f>
        <v>0</v>
      </c>
      <c r="AK1472" s="801">
        <f>_xlfn.MINIFS(Tabla135[Impacto residual],Tabla135[Id Riesgo],Tabla135[[#This Row],[Id Riesgo]])</f>
        <v>0</v>
      </c>
      <c r="AL1472" s="801" t="str" cm="1">
        <f t="array" ref="AL1472">IFERROR(_xlfn.IFS(AND(AJ1472&gt;=CONFIGURACIÓN!$BF$6,AJ1472&lt;=CONFIGURACIÓN!$BG$6),CONFIGURACIÓN!$BE$6,AND(AJ1472&gt;=CONFIGURACIÓN!$BF$7,AJ1472&lt;=CONFIGURACIÓN!$BG$7),CONFIGURACIÓN!$BE$7,AND(AJ1472&gt;=CONFIGURACIÓN!$BF$8,AJ1472&lt;=CONFIGURACIÓN!$BG$8),CONFIGURACIÓN!$BE$8,AND(AJ1472&gt;=CONFIGURACIÓN!$BF$9,AJ1472&lt;=CONFIGURACIÓN!$BG$9),CONFIGURACIÓN!$BE$9,AND(AJ1472&gt;=CONFIGURACIÓN!$BF$10,AJ1472&lt;=CONFIGURACIÓN!$BG$10),CONFIGURACIÓN!$BE$10),"")</f>
        <v/>
      </c>
      <c r="AM1472" s="801" t="str" cm="1">
        <f t="array" ref="AM1472">IFERROR(_xlfn.IFS(AND(AK1472&gt;=CONFIGURACIÓN!$BJ$6,AK1472&lt;=CONFIGURACIÓN!$BK$6),CONFIGURACIÓN!$BI$6,AND(AK1472&gt;=CONFIGURACIÓN!$BJ$7,AK1472&lt;=CONFIGURACIÓN!$BK$7),CONFIGURACIÓN!$BI$7,AND(AK1472&gt;=CONFIGURACIÓN!$BJ$8,AK1472&lt;=CONFIGURACIÓN!$BK$8),CONFIGURACIÓN!$BI$8,AND(AK1472&gt;=CONFIGURACIÓN!$BJ$9,AK1472&lt;=CONFIGURACIÓN!$BK$9),CONFIGURACIÓN!$BI$9,AND(AK1472&gt;=CONFIGURACIÓN!$BJ$10,AK1472&lt;=CONFIGURACIÓN!$BK$10),CONFIGURACIÓN!$BI$10),"")</f>
        <v/>
      </c>
      <c r="AN1472" s="213"/>
      <c r="AO1472" s="213"/>
      <c r="AP1472" s="213"/>
      <c r="AQ1472" s="213"/>
      <c r="AR1472" s="213"/>
      <c r="AS1472" s="213"/>
      <c r="AT1472" s="213"/>
      <c r="AU1472" s="213"/>
      <c r="AV1472" s="213"/>
      <c r="AW1472" s="213"/>
      <c r="AX1472" s="213"/>
      <c r="AY1472" s="213"/>
    </row>
    <row r="1473" spans="1:51" ht="14.6" x14ac:dyDescent="0.4">
      <c r="A1473" s="783" t="str">
        <f>Tabla135[[#This Row],[Id Riesgo]]</f>
        <v>RC147</v>
      </c>
      <c r="B1473" s="784" t="str">
        <f>Tabla135[[#This Row],[Riesgo]]</f>
        <v/>
      </c>
      <c r="C1473" s="776" t="b">
        <f>Tabla135[[#This Row],[Identificado en paso 1 y 2?]]</f>
        <v>0</v>
      </c>
      <c r="D1473" s="801" t="str">
        <f>_xlfn.XLOOKUP(Tabla135[[#This Row],[Id Riesgo]],Tabla13[Id Riesgo],Tabla13[Probabilidad],"",1)</f>
        <v/>
      </c>
      <c r="E1473" s="801" t="str">
        <f>IF(C1473=TRUE,_xlfn.XLOOKUP(Tabla135[[#This Row],[Id Riesgo]],Tabla13[Id Riesgo],Tabla13[Porcentaje Impacto],"",1),"")</f>
        <v/>
      </c>
      <c r="F1473" s="290" t="str">
        <f t="shared" ref="F1473:F1481" si="146">F1472</f>
        <v>RC147</v>
      </c>
      <c r="G1473" s="414" t="b">
        <f>_xlfn.XLOOKUP(F1473,Tabla13[Id Riesgo],Tabla13[Registro diligenciado],FALSE,1)</f>
        <v>0</v>
      </c>
      <c r="H1473" s="290" t="str">
        <f>IF(G1473,_xlfn.XLOOKUP(F1473,Tabla6[Id Riesgo],Tabla6[DESCRIPCIÓN DEL RIESGO],FALSE,1),"")</f>
        <v/>
      </c>
      <c r="I1473" s="327" t="str">
        <f>_xlfn.XLOOKUP(Tabla135[[#This Row],[Id Riesgo]],Tabla13[Id Riesgo],Tabla13[Probabilidad])</f>
        <v/>
      </c>
      <c r="J1473" s="327" t="str">
        <f>_xlfn.XLOOKUP(Tabla135[[#This Row],[Id Riesgo]],Tabla13[Id Riesgo],Tabla13[Porcentaje Impacto],"",1)</f>
        <v/>
      </c>
      <c r="K1473" s="311">
        <v>2</v>
      </c>
      <c r="L1473" s="314"/>
      <c r="M1473" s="314"/>
      <c r="N1473" s="314"/>
      <c r="O1473" s="295"/>
      <c r="P1473" s="314"/>
      <c r="Q1473" s="328" t="str">
        <f>_xlfn.TEXTJOIN(" ",TRUE,Tabla135[[#This Row],[Actividad - Acción ¿Qué?
Inicia con verbo]],Tabla135[[#This Row],[Complemento
(Observaciones o desviaciones)]])</f>
        <v/>
      </c>
      <c r="R1473" s="295"/>
      <c r="S1473" s="327" t="str">
        <f>_xlfn.XLOOKUP(Tabla135[[#This Row],[Tipo de control]],Tabla7[Tipo de control],Tabla7[Peso],"",1)</f>
        <v/>
      </c>
      <c r="T1473" s="290" t="str">
        <f>_xlfn.XLOOKUP(Tabla135[[#This Row],[Tipo de control]],Tabla7[Tipo de control],Tabla7[Afectación matriz],"",1)</f>
        <v/>
      </c>
      <c r="U1473" s="295"/>
      <c r="V1473" s="327" t="str">
        <f>_xlfn.XLOOKUP(Tabla135[[#This Row],[Implementación]],Tabla11[Implementación],Tabla11[Peso],"",1)</f>
        <v/>
      </c>
      <c r="W1473" s="295"/>
      <c r="X1473" s="295"/>
      <c r="Y1473" s="295"/>
      <c r="Z1473" s="295"/>
      <c r="AA1473" s="310" t="str">
        <f>IFERROR(Tabla135[[#This Row],[Peso del control]]+Tabla135[[#This Row],[Peso de la implementación]],"")</f>
        <v/>
      </c>
      <c r="AB1473" s="310" t="str" cm="1">
        <f t="array" ref="AB1473">IFERROR(IF(Tabla135[[#This Row],[Registro diligenciado]]=TRUE,_xlfn.IFS(AND(Tabla135[[#This Row],[No. de Control]]=1,Tabla135[[#This Row],[Desplazamiento en la Matriz]]="Probabilidad"),D1473-(D1473*Tabla135[[#This Row],[Valor del control]]),AND(Tabla135[[#This Row],[No. de Control]]&gt;1,Tabla135[[#This Row],[Desplazamiento en la Matriz]]="Probabilidad"),AB1472-(AB1472*Tabla135[[#This Row],[Valor del control]]),AND(Tabla135[[#This Row],[No. de Control]]=1,Tabla135[[#This Row],[Desplazamiento en la Matriz]]="Impacto"),D1473,AND(Tabla135[[#This Row],[No. de Control]]&gt;1,Tabla135[[#This Row],[Desplazamiento en la Matriz]]="Impacto"),AB1472),""),"")</f>
        <v/>
      </c>
      <c r="AC1473" s="310" t="str" cm="1">
        <f t="array" ref="AC1473">IFERROR(IF(Tabla135[[#This Row],[Registro diligenciado]]=TRUE,_xlfn.IFS(AND(Tabla135[[#This Row],[No. de Control]]=1,Tabla135[[#This Row],[Desplazamiento en la Matriz]]="Impacto"),E1473-(E1473*Tabla135[[#This Row],[Valor del control]]),AND(Tabla135[[#This Row],[No. de Control]]&gt;1,Tabla135[[#This Row],[Desplazamiento en la Matriz]]="Impacto"),AC1472-(AC1472*Tabla135[[#This Row],[Valor del control]]),AND(Tabla135[[#This Row],[No. de Control]]=1,Tabla135[[#This Row],[Desplazamiento en la Matriz]]="Probabilidad"),E1473,AND(Tabla135[[#This Row],[No. de Control]]&gt;1,Tabla135[[#This Row],[Desplazamiento en la Matriz]]="Probabilidad"),AC1472),""),"")</f>
        <v/>
      </c>
      <c r="AD1473" s="310">
        <f>IFERROR(_xlfn.MINIFS(Tabla135[Probabilidad residual],Tabla135[Id Riesgo],Tabla135[[#This Row],[Id Riesgo]]),"")</f>
        <v>0</v>
      </c>
      <c r="AE1473" s="310">
        <f>IFERROR(_xlfn.MINIFS(Tabla135[Impacto residual],Tabla135[Id Riesgo],Tabla135[[#This Row],[Id Riesgo]]),"")</f>
        <v>0</v>
      </c>
      <c r="AF1473" s="310" t="str" cm="1">
        <f t="array" ref="AF14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3" s="310" t="str" cm="1">
        <f t="array" ref="AG14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3" s="213"/>
      <c r="AJ1473" s="801">
        <f>_xlfn.MINIFS(Tabla135[Probabilidad residual],Tabla135[Id Riesgo],Tabla135[[#This Row],[Id Riesgo]])</f>
        <v>0</v>
      </c>
      <c r="AK1473" s="801">
        <f>_xlfn.MINIFS(Tabla135[Impacto residual],Tabla135[Id Riesgo],Tabla135[[#This Row],[Id Riesgo]])</f>
        <v>0</v>
      </c>
      <c r="AL1473" s="801"/>
      <c r="AM1473" s="801"/>
      <c r="AN1473" s="213"/>
      <c r="AO1473" s="213"/>
      <c r="AP1473" s="213"/>
      <c r="AQ1473" s="213"/>
      <c r="AR1473" s="213"/>
      <c r="AS1473" s="213"/>
      <c r="AT1473" s="213"/>
      <c r="AU1473" s="213"/>
      <c r="AV1473" s="213"/>
      <c r="AW1473" s="213"/>
      <c r="AX1473" s="213"/>
      <c r="AY1473" s="213"/>
    </row>
    <row r="1474" spans="1:51" ht="14.6" x14ac:dyDescent="0.4">
      <c r="A1474" s="783" t="str">
        <f>Tabla135[[#This Row],[Id Riesgo]]</f>
        <v>RC147</v>
      </c>
      <c r="B1474" s="784" t="str">
        <f>Tabla135[[#This Row],[Riesgo]]</f>
        <v/>
      </c>
      <c r="C1474" s="776" t="b">
        <f>Tabla135[[#This Row],[Identificado en paso 1 y 2?]]</f>
        <v>0</v>
      </c>
      <c r="D1474" s="801" t="str">
        <f>_xlfn.XLOOKUP(Tabla135[[#This Row],[Id Riesgo]],Tabla13[Id Riesgo],Tabla13[Probabilidad],"",1)</f>
        <v/>
      </c>
      <c r="E1474" s="801" t="str">
        <f>IF(C1474=TRUE,_xlfn.XLOOKUP(Tabla135[[#This Row],[Id Riesgo]],Tabla13[Id Riesgo],Tabla13[Porcentaje Impacto],"",1),"")</f>
        <v/>
      </c>
      <c r="F1474" s="290" t="str">
        <f t="shared" si="146"/>
        <v>RC147</v>
      </c>
      <c r="G1474" s="414" t="b">
        <f>_xlfn.XLOOKUP(F1474,Tabla13[Id Riesgo],Tabla13[Registro diligenciado],FALSE,1)</f>
        <v>0</v>
      </c>
      <c r="H1474" s="290" t="str">
        <f>IF(G1474,_xlfn.XLOOKUP(F1474,Tabla6[Id Riesgo],Tabla6[DESCRIPCIÓN DEL RIESGO],FALSE,1),"")</f>
        <v/>
      </c>
      <c r="I1474" s="327" t="str">
        <f>_xlfn.XLOOKUP(Tabla135[[#This Row],[Id Riesgo]],Tabla13[Id Riesgo],Tabla13[Probabilidad])</f>
        <v/>
      </c>
      <c r="J1474" s="327" t="str">
        <f>_xlfn.XLOOKUP(Tabla135[[#This Row],[Id Riesgo]],Tabla13[Id Riesgo],Tabla13[Porcentaje Impacto],"",1)</f>
        <v/>
      </c>
      <c r="K1474" s="311">
        <v>3</v>
      </c>
      <c r="L1474" s="314"/>
      <c r="M1474" s="314"/>
      <c r="N1474" s="314"/>
      <c r="O1474" s="295"/>
      <c r="P1474" s="314"/>
      <c r="Q1474" s="328" t="str">
        <f>_xlfn.TEXTJOIN(" ",TRUE,Tabla135[[#This Row],[Actividad - Acción ¿Qué?
Inicia con verbo]],Tabla135[[#This Row],[Complemento
(Observaciones o desviaciones)]])</f>
        <v/>
      </c>
      <c r="R1474" s="295"/>
      <c r="S1474" s="327" t="str">
        <f>_xlfn.XLOOKUP(Tabla135[[#This Row],[Tipo de control]],Tabla7[Tipo de control],Tabla7[Peso],"",1)</f>
        <v/>
      </c>
      <c r="T1474" s="290" t="str">
        <f>_xlfn.XLOOKUP(Tabla135[[#This Row],[Tipo de control]],Tabla7[Tipo de control],Tabla7[Afectación matriz],"",1)</f>
        <v/>
      </c>
      <c r="U1474" s="295"/>
      <c r="V1474" s="327" t="str">
        <f>_xlfn.XLOOKUP(Tabla135[[#This Row],[Implementación]],Tabla11[Implementación],Tabla11[Peso],"",1)</f>
        <v/>
      </c>
      <c r="W1474" s="295"/>
      <c r="X1474" s="295"/>
      <c r="Y1474" s="295"/>
      <c r="Z1474" s="295"/>
      <c r="AA1474" s="310" t="str">
        <f>IFERROR(Tabla135[[#This Row],[Peso del control]]+Tabla135[[#This Row],[Peso de la implementación]],"")</f>
        <v/>
      </c>
      <c r="AB1474" s="310" t="str" cm="1">
        <f t="array" ref="AB1474">IFERROR(IF(Tabla135[[#This Row],[Registro diligenciado]]=TRUE,_xlfn.IFS(AND(Tabla135[[#This Row],[No. de Control]]=1,Tabla135[[#This Row],[Desplazamiento en la Matriz]]="Probabilidad"),D1474-(D1474*Tabla135[[#This Row],[Valor del control]]),AND(Tabla135[[#This Row],[No. de Control]]&gt;1,Tabla135[[#This Row],[Desplazamiento en la Matriz]]="Probabilidad"),AB1473-(AB1473*Tabla135[[#This Row],[Valor del control]]),AND(Tabla135[[#This Row],[No. de Control]]=1,Tabla135[[#This Row],[Desplazamiento en la Matriz]]="Impacto"),D1474,AND(Tabla135[[#This Row],[No. de Control]]&gt;1,Tabla135[[#This Row],[Desplazamiento en la Matriz]]="Impacto"),AB1473),""),"")</f>
        <v/>
      </c>
      <c r="AC1474" s="310" t="str" cm="1">
        <f t="array" ref="AC1474">IFERROR(IF(Tabla135[[#This Row],[Registro diligenciado]]=TRUE,_xlfn.IFS(AND(Tabla135[[#This Row],[No. de Control]]=1,Tabla135[[#This Row],[Desplazamiento en la Matriz]]="Impacto"),E1474-(E1474*Tabla135[[#This Row],[Valor del control]]),AND(Tabla135[[#This Row],[No. de Control]]&gt;1,Tabla135[[#This Row],[Desplazamiento en la Matriz]]="Impacto"),AC1473-(AC1473*Tabla135[[#This Row],[Valor del control]]),AND(Tabla135[[#This Row],[No. de Control]]=1,Tabla135[[#This Row],[Desplazamiento en la Matriz]]="Probabilidad"),E1474,AND(Tabla135[[#This Row],[No. de Control]]&gt;1,Tabla135[[#This Row],[Desplazamiento en la Matriz]]="Probabilidad"),AC1473),""),"")</f>
        <v/>
      </c>
      <c r="AD1474" s="310">
        <f>IFERROR(_xlfn.MINIFS(Tabla135[Probabilidad residual],Tabla135[Id Riesgo],Tabla135[[#This Row],[Id Riesgo]]),"")</f>
        <v>0</v>
      </c>
      <c r="AE1474" s="310">
        <f>IFERROR(_xlfn.MINIFS(Tabla135[Impacto residual],Tabla135[Id Riesgo],Tabla135[[#This Row],[Id Riesgo]]),"")</f>
        <v>0</v>
      </c>
      <c r="AF1474" s="310" t="str" cm="1">
        <f t="array" ref="AF14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4" s="310" t="str" cm="1">
        <f t="array" ref="AG14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4" s="213"/>
      <c r="AJ1474" s="801">
        <f>_xlfn.MINIFS(Tabla135[Probabilidad residual],Tabla135[Id Riesgo],Tabla135[[#This Row],[Id Riesgo]])</f>
        <v>0</v>
      </c>
      <c r="AK1474" s="801">
        <f>_xlfn.MINIFS(Tabla135[Impacto residual],Tabla135[Id Riesgo],Tabla135[[#This Row],[Id Riesgo]])</f>
        <v>0</v>
      </c>
      <c r="AL1474" s="801"/>
      <c r="AM1474" s="801"/>
      <c r="AN1474" s="213"/>
      <c r="AO1474" s="213"/>
      <c r="AP1474" s="213"/>
      <c r="AQ1474" s="213"/>
      <c r="AR1474" s="213"/>
      <c r="AS1474" s="213"/>
      <c r="AT1474" s="213"/>
      <c r="AU1474" s="213"/>
      <c r="AV1474" s="213"/>
      <c r="AW1474" s="213"/>
      <c r="AX1474" s="213"/>
      <c r="AY1474" s="213"/>
    </row>
    <row r="1475" spans="1:51" ht="14.6" x14ac:dyDescent="0.4">
      <c r="A1475" s="783" t="str">
        <f>Tabla135[[#This Row],[Id Riesgo]]</f>
        <v>RC147</v>
      </c>
      <c r="B1475" s="784" t="str">
        <f>Tabla135[[#This Row],[Riesgo]]</f>
        <v/>
      </c>
      <c r="C1475" s="776" t="b">
        <f>Tabla135[[#This Row],[Identificado en paso 1 y 2?]]</f>
        <v>0</v>
      </c>
      <c r="D1475" s="801" t="str">
        <f>_xlfn.XLOOKUP(Tabla135[[#This Row],[Id Riesgo]],Tabla13[Id Riesgo],Tabla13[Probabilidad],"",1)</f>
        <v/>
      </c>
      <c r="E1475" s="801" t="str">
        <f>IF(C1475=TRUE,_xlfn.XLOOKUP(Tabla135[[#This Row],[Id Riesgo]],Tabla13[Id Riesgo],Tabla13[Porcentaje Impacto],"",1),"")</f>
        <v/>
      </c>
      <c r="F1475" s="290" t="str">
        <f t="shared" si="146"/>
        <v>RC147</v>
      </c>
      <c r="G1475" s="414" t="b">
        <f>_xlfn.XLOOKUP(F1475,Tabla13[Id Riesgo],Tabla13[Registro diligenciado],FALSE,1)</f>
        <v>0</v>
      </c>
      <c r="H1475" s="290" t="str">
        <f>IF(G1475,_xlfn.XLOOKUP(F1475,Tabla6[Id Riesgo],Tabla6[DESCRIPCIÓN DEL RIESGO],FALSE,1),"")</f>
        <v/>
      </c>
      <c r="I1475" s="327" t="str">
        <f>_xlfn.XLOOKUP(Tabla135[[#This Row],[Id Riesgo]],Tabla13[Id Riesgo],Tabla13[Probabilidad])</f>
        <v/>
      </c>
      <c r="J1475" s="327" t="str">
        <f>_xlfn.XLOOKUP(Tabla135[[#This Row],[Id Riesgo]],Tabla13[Id Riesgo],Tabla13[Porcentaje Impacto],"",1)</f>
        <v/>
      </c>
      <c r="K1475" s="311">
        <v>4</v>
      </c>
      <c r="L1475" s="314"/>
      <c r="M1475" s="314"/>
      <c r="N1475" s="314"/>
      <c r="O1475" s="295"/>
      <c r="P1475" s="314"/>
      <c r="Q1475" s="328" t="str">
        <f>_xlfn.TEXTJOIN(" ",TRUE,Tabla135[[#This Row],[Actividad - Acción ¿Qué?
Inicia con verbo]],Tabla135[[#This Row],[Complemento
(Observaciones o desviaciones)]])</f>
        <v/>
      </c>
      <c r="R1475" s="295"/>
      <c r="S1475" s="327" t="str">
        <f>_xlfn.XLOOKUP(Tabla135[[#This Row],[Tipo de control]],Tabla7[Tipo de control],Tabla7[Peso],"",1)</f>
        <v/>
      </c>
      <c r="T1475" s="290" t="str">
        <f>_xlfn.XLOOKUP(Tabla135[[#This Row],[Tipo de control]],Tabla7[Tipo de control],Tabla7[Afectación matriz],"",1)</f>
        <v/>
      </c>
      <c r="U1475" s="295"/>
      <c r="V1475" s="327" t="str">
        <f>_xlfn.XLOOKUP(Tabla135[[#This Row],[Implementación]],Tabla11[Implementación],Tabla11[Peso],"",1)</f>
        <v/>
      </c>
      <c r="W1475" s="295"/>
      <c r="X1475" s="295"/>
      <c r="Y1475" s="295"/>
      <c r="Z1475" s="295"/>
      <c r="AA1475" s="310" t="str">
        <f>IFERROR(Tabla135[[#This Row],[Peso del control]]+Tabla135[[#This Row],[Peso de la implementación]],"")</f>
        <v/>
      </c>
      <c r="AB1475" s="310" t="str" cm="1">
        <f t="array" ref="AB1475">IFERROR(IF(Tabla135[[#This Row],[Registro diligenciado]]=TRUE,_xlfn.IFS(AND(Tabla135[[#This Row],[No. de Control]]=1,Tabla135[[#This Row],[Desplazamiento en la Matriz]]="Probabilidad"),D1475-(D1475*Tabla135[[#This Row],[Valor del control]]),AND(Tabla135[[#This Row],[No. de Control]]&gt;1,Tabla135[[#This Row],[Desplazamiento en la Matriz]]="Probabilidad"),AB1474-(AB1474*Tabla135[[#This Row],[Valor del control]]),AND(Tabla135[[#This Row],[No. de Control]]=1,Tabla135[[#This Row],[Desplazamiento en la Matriz]]="Impacto"),D1475,AND(Tabla135[[#This Row],[No. de Control]]&gt;1,Tabla135[[#This Row],[Desplazamiento en la Matriz]]="Impacto"),AB1474),""),"")</f>
        <v/>
      </c>
      <c r="AC1475" s="310" t="str" cm="1">
        <f t="array" ref="AC1475">IFERROR(IF(Tabla135[[#This Row],[Registro diligenciado]]=TRUE,_xlfn.IFS(AND(Tabla135[[#This Row],[No. de Control]]=1,Tabla135[[#This Row],[Desplazamiento en la Matriz]]="Impacto"),E1475-(E1475*Tabla135[[#This Row],[Valor del control]]),AND(Tabla135[[#This Row],[No. de Control]]&gt;1,Tabla135[[#This Row],[Desplazamiento en la Matriz]]="Impacto"),AC1474-(AC1474*Tabla135[[#This Row],[Valor del control]]),AND(Tabla135[[#This Row],[No. de Control]]=1,Tabla135[[#This Row],[Desplazamiento en la Matriz]]="Probabilidad"),E1475,AND(Tabla135[[#This Row],[No. de Control]]&gt;1,Tabla135[[#This Row],[Desplazamiento en la Matriz]]="Probabilidad"),AC1474),""),"")</f>
        <v/>
      </c>
      <c r="AD1475" s="310">
        <f>IFERROR(_xlfn.MINIFS(Tabla135[Probabilidad residual],Tabla135[Id Riesgo],Tabla135[[#This Row],[Id Riesgo]]),"")</f>
        <v>0</v>
      </c>
      <c r="AE1475" s="310">
        <f>IFERROR(_xlfn.MINIFS(Tabla135[Impacto residual],Tabla135[Id Riesgo],Tabla135[[#This Row],[Id Riesgo]]),"")</f>
        <v>0</v>
      </c>
      <c r="AF1475" s="310" t="str" cm="1">
        <f t="array" ref="AF14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5" s="310" t="str" cm="1">
        <f t="array" ref="AG14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5" s="213"/>
      <c r="AJ1475" s="801">
        <f>_xlfn.MINIFS(Tabla135[Probabilidad residual],Tabla135[Id Riesgo],Tabla135[[#This Row],[Id Riesgo]])</f>
        <v>0</v>
      </c>
      <c r="AK1475" s="801">
        <f>_xlfn.MINIFS(Tabla135[Impacto residual],Tabla135[Id Riesgo],Tabla135[[#This Row],[Id Riesgo]])</f>
        <v>0</v>
      </c>
      <c r="AL1475" s="801"/>
      <c r="AM1475" s="801"/>
      <c r="AN1475" s="213"/>
      <c r="AO1475" s="213"/>
      <c r="AP1475" s="213"/>
      <c r="AQ1475" s="213"/>
      <c r="AR1475" s="213"/>
      <c r="AS1475" s="213"/>
      <c r="AT1475" s="213"/>
      <c r="AU1475" s="213"/>
      <c r="AV1475" s="213"/>
      <c r="AW1475" s="213"/>
      <c r="AX1475" s="213"/>
      <c r="AY1475" s="213"/>
    </row>
    <row r="1476" spans="1:51" ht="14.6" x14ac:dyDescent="0.4">
      <c r="A1476" s="783" t="str">
        <f>Tabla135[[#This Row],[Id Riesgo]]</f>
        <v>RC147</v>
      </c>
      <c r="B1476" s="784" t="str">
        <f>Tabla135[[#This Row],[Riesgo]]</f>
        <v/>
      </c>
      <c r="C1476" s="776" t="b">
        <f>Tabla135[[#This Row],[Identificado en paso 1 y 2?]]</f>
        <v>0</v>
      </c>
      <c r="D1476" s="801" t="str">
        <f>_xlfn.XLOOKUP(Tabla135[[#This Row],[Id Riesgo]],Tabla13[Id Riesgo],Tabla13[Probabilidad],"",1)</f>
        <v/>
      </c>
      <c r="E1476" s="801" t="str">
        <f>IF(C1476=TRUE,_xlfn.XLOOKUP(Tabla135[[#This Row],[Id Riesgo]],Tabla13[Id Riesgo],Tabla13[Porcentaje Impacto],"",1),"")</f>
        <v/>
      </c>
      <c r="F1476" s="290" t="str">
        <f t="shared" si="146"/>
        <v>RC147</v>
      </c>
      <c r="G1476" s="414" t="b">
        <f>_xlfn.XLOOKUP(F1476,Tabla13[Id Riesgo],Tabla13[Registro diligenciado],FALSE,1)</f>
        <v>0</v>
      </c>
      <c r="H1476" s="290" t="str">
        <f>IF(G1476,_xlfn.XLOOKUP(F1476,Tabla6[Id Riesgo],Tabla6[DESCRIPCIÓN DEL RIESGO],FALSE,1),"")</f>
        <v/>
      </c>
      <c r="I1476" s="327" t="str">
        <f>_xlfn.XLOOKUP(Tabla135[[#This Row],[Id Riesgo]],Tabla13[Id Riesgo],Tabla13[Probabilidad])</f>
        <v/>
      </c>
      <c r="J1476" s="327" t="str">
        <f>_xlfn.XLOOKUP(Tabla135[[#This Row],[Id Riesgo]],Tabla13[Id Riesgo],Tabla13[Porcentaje Impacto],"",1)</f>
        <v/>
      </c>
      <c r="K1476" s="311">
        <v>5</v>
      </c>
      <c r="L1476" s="314"/>
      <c r="M1476" s="314"/>
      <c r="N1476" s="314"/>
      <c r="O1476" s="295"/>
      <c r="P1476" s="314"/>
      <c r="Q1476" s="328" t="str">
        <f>_xlfn.TEXTJOIN(" ",TRUE,Tabla135[[#This Row],[Actividad - Acción ¿Qué?
Inicia con verbo]],Tabla135[[#This Row],[Complemento
(Observaciones o desviaciones)]])</f>
        <v/>
      </c>
      <c r="R1476" s="295"/>
      <c r="S1476" s="327" t="str">
        <f>_xlfn.XLOOKUP(Tabla135[[#This Row],[Tipo de control]],Tabla7[Tipo de control],Tabla7[Peso],"",1)</f>
        <v/>
      </c>
      <c r="T1476" s="290" t="str">
        <f>_xlfn.XLOOKUP(Tabla135[[#This Row],[Tipo de control]],Tabla7[Tipo de control],Tabla7[Afectación matriz],"",1)</f>
        <v/>
      </c>
      <c r="U1476" s="295"/>
      <c r="V1476" s="327" t="str">
        <f>_xlfn.XLOOKUP(Tabla135[[#This Row],[Implementación]],Tabla11[Implementación],Tabla11[Peso],"",1)</f>
        <v/>
      </c>
      <c r="W1476" s="295"/>
      <c r="X1476" s="295"/>
      <c r="Y1476" s="295"/>
      <c r="Z1476" s="295"/>
      <c r="AA1476" s="310" t="str">
        <f>IFERROR(Tabla135[[#This Row],[Peso del control]]+Tabla135[[#This Row],[Peso de la implementación]],"")</f>
        <v/>
      </c>
      <c r="AB1476" s="310" t="str" cm="1">
        <f t="array" ref="AB1476">IFERROR(IF(Tabla135[[#This Row],[Registro diligenciado]]=TRUE,_xlfn.IFS(AND(Tabla135[[#This Row],[No. de Control]]=1,Tabla135[[#This Row],[Desplazamiento en la Matriz]]="Probabilidad"),D1476-(D1476*Tabla135[[#This Row],[Valor del control]]),AND(Tabla135[[#This Row],[No. de Control]]&gt;1,Tabla135[[#This Row],[Desplazamiento en la Matriz]]="Probabilidad"),AB1475-(AB1475*Tabla135[[#This Row],[Valor del control]]),AND(Tabla135[[#This Row],[No. de Control]]=1,Tabla135[[#This Row],[Desplazamiento en la Matriz]]="Impacto"),D1476,AND(Tabla135[[#This Row],[No. de Control]]&gt;1,Tabla135[[#This Row],[Desplazamiento en la Matriz]]="Impacto"),AB1475),""),"")</f>
        <v/>
      </c>
      <c r="AC1476" s="310" t="str" cm="1">
        <f t="array" ref="AC1476">IFERROR(IF(Tabla135[[#This Row],[Registro diligenciado]]=TRUE,_xlfn.IFS(AND(Tabla135[[#This Row],[No. de Control]]=1,Tabla135[[#This Row],[Desplazamiento en la Matriz]]="Impacto"),E1476-(E1476*Tabla135[[#This Row],[Valor del control]]),AND(Tabla135[[#This Row],[No. de Control]]&gt;1,Tabla135[[#This Row],[Desplazamiento en la Matriz]]="Impacto"),AC1475-(AC1475*Tabla135[[#This Row],[Valor del control]]),AND(Tabla135[[#This Row],[No. de Control]]=1,Tabla135[[#This Row],[Desplazamiento en la Matriz]]="Probabilidad"),E1476,AND(Tabla135[[#This Row],[No. de Control]]&gt;1,Tabla135[[#This Row],[Desplazamiento en la Matriz]]="Probabilidad"),AC1475),""),"")</f>
        <v/>
      </c>
      <c r="AD1476" s="310">
        <f>IFERROR(_xlfn.MINIFS(Tabla135[Probabilidad residual],Tabla135[Id Riesgo],Tabla135[[#This Row],[Id Riesgo]]),"")</f>
        <v>0</v>
      </c>
      <c r="AE1476" s="310">
        <f>IFERROR(_xlfn.MINIFS(Tabla135[Impacto residual],Tabla135[Id Riesgo],Tabla135[[#This Row],[Id Riesgo]]),"")</f>
        <v>0</v>
      </c>
      <c r="AF1476" s="310" t="str" cm="1">
        <f t="array" ref="AF14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6" s="310" t="str" cm="1">
        <f t="array" ref="AG14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6" s="213"/>
      <c r="AJ1476" s="801">
        <f>_xlfn.MINIFS(Tabla135[Probabilidad residual],Tabla135[Id Riesgo],Tabla135[[#This Row],[Id Riesgo]])</f>
        <v>0</v>
      </c>
      <c r="AK1476" s="801">
        <f>_xlfn.MINIFS(Tabla135[Impacto residual],Tabla135[Id Riesgo],Tabla135[[#This Row],[Id Riesgo]])</f>
        <v>0</v>
      </c>
      <c r="AL1476" s="801"/>
      <c r="AM1476" s="801"/>
      <c r="AN1476" s="213"/>
      <c r="AO1476" s="213"/>
      <c r="AP1476" s="213"/>
      <c r="AQ1476" s="213"/>
      <c r="AR1476" s="213"/>
      <c r="AS1476" s="213"/>
      <c r="AT1476" s="213"/>
      <c r="AU1476" s="213"/>
      <c r="AV1476" s="213"/>
      <c r="AW1476" s="213"/>
      <c r="AX1476" s="213"/>
      <c r="AY1476" s="213"/>
    </row>
    <row r="1477" spans="1:51" ht="14.6" x14ac:dyDescent="0.4">
      <c r="A1477" s="783" t="str">
        <f>Tabla135[[#This Row],[Id Riesgo]]</f>
        <v>RC147</v>
      </c>
      <c r="B1477" s="784" t="str">
        <f>Tabla135[[#This Row],[Riesgo]]</f>
        <v/>
      </c>
      <c r="C1477" s="776" t="b">
        <f>Tabla135[[#This Row],[Identificado en paso 1 y 2?]]</f>
        <v>0</v>
      </c>
      <c r="D1477" s="801" t="str">
        <f>_xlfn.XLOOKUP(Tabla135[[#This Row],[Id Riesgo]],Tabla13[Id Riesgo],Tabla13[Probabilidad],"",1)</f>
        <v/>
      </c>
      <c r="E1477" s="801" t="str">
        <f>IF(C1477=TRUE,_xlfn.XLOOKUP(Tabla135[[#This Row],[Id Riesgo]],Tabla13[Id Riesgo],Tabla13[Porcentaje Impacto],"",1),"")</f>
        <v/>
      </c>
      <c r="F1477" s="290" t="str">
        <f t="shared" si="146"/>
        <v>RC147</v>
      </c>
      <c r="G1477" s="414" t="b">
        <f>_xlfn.XLOOKUP(F1477,Tabla13[Id Riesgo],Tabla13[Registro diligenciado],FALSE,1)</f>
        <v>0</v>
      </c>
      <c r="H1477" s="290" t="str">
        <f>IF(G1477,_xlfn.XLOOKUP(F1477,Tabla6[Id Riesgo],Tabla6[DESCRIPCIÓN DEL RIESGO],FALSE,1),"")</f>
        <v/>
      </c>
      <c r="I1477" s="327" t="str">
        <f>_xlfn.XLOOKUP(Tabla135[[#This Row],[Id Riesgo]],Tabla13[Id Riesgo],Tabla13[Probabilidad])</f>
        <v/>
      </c>
      <c r="J1477" s="327" t="str">
        <f>_xlfn.XLOOKUP(Tabla135[[#This Row],[Id Riesgo]],Tabla13[Id Riesgo],Tabla13[Porcentaje Impacto],"",1)</f>
        <v/>
      </c>
      <c r="K1477" s="311">
        <v>6</v>
      </c>
      <c r="L1477" s="314"/>
      <c r="M1477" s="314"/>
      <c r="N1477" s="314"/>
      <c r="O1477" s="295"/>
      <c r="P1477" s="314"/>
      <c r="Q1477" s="328" t="str">
        <f>_xlfn.TEXTJOIN(" ",TRUE,Tabla135[[#This Row],[Actividad - Acción ¿Qué?
Inicia con verbo]],Tabla135[[#This Row],[Complemento
(Observaciones o desviaciones)]])</f>
        <v/>
      </c>
      <c r="R1477" s="295"/>
      <c r="S1477" s="327" t="str">
        <f>_xlfn.XLOOKUP(Tabla135[[#This Row],[Tipo de control]],Tabla7[Tipo de control],Tabla7[Peso],"",1)</f>
        <v/>
      </c>
      <c r="T1477" s="290" t="str">
        <f>_xlfn.XLOOKUP(Tabla135[[#This Row],[Tipo de control]],Tabla7[Tipo de control],Tabla7[Afectación matriz],"",1)</f>
        <v/>
      </c>
      <c r="U1477" s="295"/>
      <c r="V1477" s="327" t="str">
        <f>_xlfn.XLOOKUP(Tabla135[[#This Row],[Implementación]],Tabla11[Implementación],Tabla11[Peso],"",1)</f>
        <v/>
      </c>
      <c r="W1477" s="295"/>
      <c r="X1477" s="295"/>
      <c r="Y1477" s="295"/>
      <c r="Z1477" s="295"/>
      <c r="AA1477" s="310" t="str">
        <f>IFERROR(Tabla135[[#This Row],[Peso del control]]+Tabla135[[#This Row],[Peso de la implementación]],"")</f>
        <v/>
      </c>
      <c r="AB1477" s="310" t="str" cm="1">
        <f t="array" ref="AB1477">IFERROR(IF(Tabla135[[#This Row],[Registro diligenciado]]=TRUE,_xlfn.IFS(AND(Tabla135[[#This Row],[No. de Control]]=1,Tabla135[[#This Row],[Desplazamiento en la Matriz]]="Probabilidad"),D1477-(D1477*Tabla135[[#This Row],[Valor del control]]),AND(Tabla135[[#This Row],[No. de Control]]&gt;1,Tabla135[[#This Row],[Desplazamiento en la Matriz]]="Probabilidad"),AB1476-(AB1476*Tabla135[[#This Row],[Valor del control]]),AND(Tabla135[[#This Row],[No. de Control]]=1,Tabla135[[#This Row],[Desplazamiento en la Matriz]]="Impacto"),D1477,AND(Tabla135[[#This Row],[No. de Control]]&gt;1,Tabla135[[#This Row],[Desplazamiento en la Matriz]]="Impacto"),AB1476),""),"")</f>
        <v/>
      </c>
      <c r="AC1477" s="310" t="str" cm="1">
        <f t="array" ref="AC1477">IFERROR(IF(Tabla135[[#This Row],[Registro diligenciado]]=TRUE,_xlfn.IFS(AND(Tabla135[[#This Row],[No. de Control]]=1,Tabla135[[#This Row],[Desplazamiento en la Matriz]]="Impacto"),E1477-(E1477*Tabla135[[#This Row],[Valor del control]]),AND(Tabla135[[#This Row],[No. de Control]]&gt;1,Tabla135[[#This Row],[Desplazamiento en la Matriz]]="Impacto"),AC1476-(AC1476*Tabla135[[#This Row],[Valor del control]]),AND(Tabla135[[#This Row],[No. de Control]]=1,Tabla135[[#This Row],[Desplazamiento en la Matriz]]="Probabilidad"),E1477,AND(Tabla135[[#This Row],[No. de Control]]&gt;1,Tabla135[[#This Row],[Desplazamiento en la Matriz]]="Probabilidad"),AC1476),""),"")</f>
        <v/>
      </c>
      <c r="AD1477" s="310">
        <f>IFERROR(_xlfn.MINIFS(Tabla135[Probabilidad residual],Tabla135[Id Riesgo],Tabla135[[#This Row],[Id Riesgo]]),"")</f>
        <v>0</v>
      </c>
      <c r="AE1477" s="310">
        <f>IFERROR(_xlfn.MINIFS(Tabla135[Impacto residual],Tabla135[Id Riesgo],Tabla135[[#This Row],[Id Riesgo]]),"")</f>
        <v>0</v>
      </c>
      <c r="AF1477" s="310" t="str" cm="1">
        <f t="array" ref="AF14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7" s="310" t="str" cm="1">
        <f t="array" ref="AG14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7" s="213"/>
      <c r="AJ1477" s="801">
        <f>_xlfn.MINIFS(Tabla135[Probabilidad residual],Tabla135[Id Riesgo],Tabla135[[#This Row],[Id Riesgo]])</f>
        <v>0</v>
      </c>
      <c r="AK1477" s="801">
        <f>_xlfn.MINIFS(Tabla135[Impacto residual],Tabla135[Id Riesgo],Tabla135[[#This Row],[Id Riesgo]])</f>
        <v>0</v>
      </c>
      <c r="AL1477" s="801"/>
      <c r="AM1477" s="801"/>
      <c r="AN1477" s="213"/>
      <c r="AO1477" s="213"/>
      <c r="AP1477" s="213"/>
      <c r="AQ1477" s="213"/>
      <c r="AR1477" s="213"/>
      <c r="AS1477" s="213"/>
      <c r="AT1477" s="213"/>
      <c r="AU1477" s="213"/>
      <c r="AV1477" s="213"/>
      <c r="AW1477" s="213"/>
      <c r="AX1477" s="213"/>
      <c r="AY1477" s="213"/>
    </row>
    <row r="1478" spans="1:51" ht="14.6" x14ac:dyDescent="0.4">
      <c r="A1478" s="783" t="str">
        <f>Tabla135[[#This Row],[Id Riesgo]]</f>
        <v>RC147</v>
      </c>
      <c r="B1478" s="784" t="str">
        <f>Tabla135[[#This Row],[Riesgo]]</f>
        <v/>
      </c>
      <c r="C1478" s="776" t="b">
        <f>Tabla135[[#This Row],[Identificado en paso 1 y 2?]]</f>
        <v>0</v>
      </c>
      <c r="D1478" s="801" t="str">
        <f>_xlfn.XLOOKUP(Tabla135[[#This Row],[Id Riesgo]],Tabla13[Id Riesgo],Tabla13[Probabilidad],"",1)</f>
        <v/>
      </c>
      <c r="E1478" s="801" t="str">
        <f>IF(C1478=TRUE,_xlfn.XLOOKUP(Tabla135[[#This Row],[Id Riesgo]],Tabla13[Id Riesgo],Tabla13[Porcentaje Impacto],"",1),"")</f>
        <v/>
      </c>
      <c r="F1478" s="290" t="str">
        <f t="shared" si="146"/>
        <v>RC147</v>
      </c>
      <c r="G1478" s="414" t="b">
        <f>_xlfn.XLOOKUP(F1478,Tabla13[Id Riesgo],Tabla13[Registro diligenciado],FALSE,1)</f>
        <v>0</v>
      </c>
      <c r="H1478" s="290" t="str">
        <f>IF(G1478,_xlfn.XLOOKUP(F1478,Tabla6[Id Riesgo],Tabla6[DESCRIPCIÓN DEL RIESGO],FALSE,1),"")</f>
        <v/>
      </c>
      <c r="I1478" s="327" t="str">
        <f>_xlfn.XLOOKUP(Tabla135[[#This Row],[Id Riesgo]],Tabla13[Id Riesgo],Tabla13[Probabilidad])</f>
        <v/>
      </c>
      <c r="J1478" s="327" t="str">
        <f>_xlfn.XLOOKUP(Tabla135[[#This Row],[Id Riesgo]],Tabla13[Id Riesgo],Tabla13[Porcentaje Impacto],"",1)</f>
        <v/>
      </c>
      <c r="K1478" s="311">
        <v>7</v>
      </c>
      <c r="L1478" s="314"/>
      <c r="M1478" s="314"/>
      <c r="N1478" s="314"/>
      <c r="O1478" s="295"/>
      <c r="P1478" s="314"/>
      <c r="Q1478" s="328" t="str">
        <f>_xlfn.TEXTJOIN(" ",TRUE,Tabla135[[#This Row],[Actividad - Acción ¿Qué?
Inicia con verbo]],Tabla135[[#This Row],[Complemento
(Observaciones o desviaciones)]])</f>
        <v/>
      </c>
      <c r="R1478" s="295"/>
      <c r="S1478" s="327" t="str">
        <f>_xlfn.XLOOKUP(Tabla135[[#This Row],[Tipo de control]],Tabla7[Tipo de control],Tabla7[Peso],"",1)</f>
        <v/>
      </c>
      <c r="T1478" s="290" t="str">
        <f>_xlfn.XLOOKUP(Tabla135[[#This Row],[Tipo de control]],Tabla7[Tipo de control],Tabla7[Afectación matriz],"",1)</f>
        <v/>
      </c>
      <c r="U1478" s="295"/>
      <c r="V1478" s="327" t="str">
        <f>_xlfn.XLOOKUP(Tabla135[[#This Row],[Implementación]],Tabla11[Implementación],Tabla11[Peso],"",1)</f>
        <v/>
      </c>
      <c r="W1478" s="295"/>
      <c r="X1478" s="295"/>
      <c r="Y1478" s="295"/>
      <c r="Z1478" s="295"/>
      <c r="AA1478" s="310" t="str">
        <f>IFERROR(Tabla135[[#This Row],[Peso del control]]+Tabla135[[#This Row],[Peso de la implementación]],"")</f>
        <v/>
      </c>
      <c r="AB1478" s="310" t="str" cm="1">
        <f t="array" ref="AB1478">IFERROR(IF(Tabla135[[#This Row],[Registro diligenciado]]=TRUE,_xlfn.IFS(AND(Tabla135[[#This Row],[No. de Control]]=1,Tabla135[[#This Row],[Desplazamiento en la Matriz]]="Probabilidad"),D1478-(D1478*Tabla135[[#This Row],[Valor del control]]),AND(Tabla135[[#This Row],[No. de Control]]&gt;1,Tabla135[[#This Row],[Desplazamiento en la Matriz]]="Probabilidad"),AB1477-(AB1477*Tabla135[[#This Row],[Valor del control]]),AND(Tabla135[[#This Row],[No. de Control]]=1,Tabla135[[#This Row],[Desplazamiento en la Matriz]]="Impacto"),D1478,AND(Tabla135[[#This Row],[No. de Control]]&gt;1,Tabla135[[#This Row],[Desplazamiento en la Matriz]]="Impacto"),AB1477),""),"")</f>
        <v/>
      </c>
      <c r="AC1478" s="310" t="str" cm="1">
        <f t="array" ref="AC1478">IFERROR(IF(Tabla135[[#This Row],[Registro diligenciado]]=TRUE,_xlfn.IFS(AND(Tabla135[[#This Row],[No. de Control]]=1,Tabla135[[#This Row],[Desplazamiento en la Matriz]]="Impacto"),E1478-(E1478*Tabla135[[#This Row],[Valor del control]]),AND(Tabla135[[#This Row],[No. de Control]]&gt;1,Tabla135[[#This Row],[Desplazamiento en la Matriz]]="Impacto"),AC1477-(AC1477*Tabla135[[#This Row],[Valor del control]]),AND(Tabla135[[#This Row],[No. de Control]]=1,Tabla135[[#This Row],[Desplazamiento en la Matriz]]="Probabilidad"),E1478,AND(Tabla135[[#This Row],[No. de Control]]&gt;1,Tabla135[[#This Row],[Desplazamiento en la Matriz]]="Probabilidad"),AC1477),""),"")</f>
        <v/>
      </c>
      <c r="AD1478" s="310">
        <f>IFERROR(_xlfn.MINIFS(Tabla135[Probabilidad residual],Tabla135[Id Riesgo],Tabla135[[#This Row],[Id Riesgo]]),"")</f>
        <v>0</v>
      </c>
      <c r="AE1478" s="310">
        <f>IFERROR(_xlfn.MINIFS(Tabla135[Impacto residual],Tabla135[Id Riesgo],Tabla135[[#This Row],[Id Riesgo]]),"")</f>
        <v>0</v>
      </c>
      <c r="AF1478" s="310" t="str" cm="1">
        <f t="array" ref="AF14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8" s="310" t="str" cm="1">
        <f t="array" ref="AG14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8" s="213"/>
      <c r="AJ1478" s="801">
        <f>_xlfn.MINIFS(Tabla135[Probabilidad residual],Tabla135[Id Riesgo],Tabla135[[#This Row],[Id Riesgo]])</f>
        <v>0</v>
      </c>
      <c r="AK1478" s="801">
        <f>_xlfn.MINIFS(Tabla135[Impacto residual],Tabla135[Id Riesgo],Tabla135[[#This Row],[Id Riesgo]])</f>
        <v>0</v>
      </c>
      <c r="AL1478" s="801"/>
      <c r="AM1478" s="801"/>
      <c r="AN1478" s="213"/>
      <c r="AO1478" s="213"/>
      <c r="AP1478" s="213"/>
      <c r="AQ1478" s="213"/>
      <c r="AR1478" s="213"/>
      <c r="AS1478" s="213"/>
      <c r="AT1478" s="213"/>
      <c r="AU1478" s="213"/>
      <c r="AV1478" s="213"/>
      <c r="AW1478" s="213"/>
      <c r="AX1478" s="213"/>
      <c r="AY1478" s="213"/>
    </row>
    <row r="1479" spans="1:51" ht="14.6" x14ac:dyDescent="0.4">
      <c r="A1479" s="783" t="str">
        <f>Tabla135[[#This Row],[Id Riesgo]]</f>
        <v>RC147</v>
      </c>
      <c r="B1479" s="784" t="str">
        <f>Tabla135[[#This Row],[Riesgo]]</f>
        <v/>
      </c>
      <c r="C1479" s="776" t="b">
        <f>Tabla135[[#This Row],[Identificado en paso 1 y 2?]]</f>
        <v>0</v>
      </c>
      <c r="D1479" s="801" t="str">
        <f>_xlfn.XLOOKUP(Tabla135[[#This Row],[Id Riesgo]],Tabla13[Id Riesgo],Tabla13[Probabilidad],"",1)</f>
        <v/>
      </c>
      <c r="E1479" s="801" t="str">
        <f>IF(C1479=TRUE,_xlfn.XLOOKUP(Tabla135[[#This Row],[Id Riesgo]],Tabla13[Id Riesgo],Tabla13[Porcentaje Impacto],"",1),"")</f>
        <v/>
      </c>
      <c r="F1479" s="290" t="str">
        <f t="shared" si="146"/>
        <v>RC147</v>
      </c>
      <c r="G1479" s="414" t="b">
        <f>_xlfn.XLOOKUP(F1479,Tabla13[Id Riesgo],Tabla13[Registro diligenciado],FALSE,1)</f>
        <v>0</v>
      </c>
      <c r="H1479" s="290" t="str">
        <f>IF(G1479,_xlfn.XLOOKUP(F1479,Tabla6[Id Riesgo],Tabla6[DESCRIPCIÓN DEL RIESGO],FALSE,1),"")</f>
        <v/>
      </c>
      <c r="I1479" s="327" t="str">
        <f>_xlfn.XLOOKUP(Tabla135[[#This Row],[Id Riesgo]],Tabla13[Id Riesgo],Tabla13[Probabilidad])</f>
        <v/>
      </c>
      <c r="J1479" s="327" t="str">
        <f>_xlfn.XLOOKUP(Tabla135[[#This Row],[Id Riesgo]],Tabla13[Id Riesgo],Tabla13[Porcentaje Impacto],"",1)</f>
        <v/>
      </c>
      <c r="K1479" s="311">
        <v>8</v>
      </c>
      <c r="L1479" s="314"/>
      <c r="M1479" s="314"/>
      <c r="N1479" s="314"/>
      <c r="O1479" s="295"/>
      <c r="P1479" s="314"/>
      <c r="Q1479" s="328" t="str">
        <f>_xlfn.TEXTJOIN(" ",TRUE,Tabla135[[#This Row],[Actividad - Acción ¿Qué?
Inicia con verbo]],Tabla135[[#This Row],[Complemento
(Observaciones o desviaciones)]])</f>
        <v/>
      </c>
      <c r="R1479" s="295"/>
      <c r="S1479" s="327" t="str">
        <f>_xlfn.XLOOKUP(Tabla135[[#This Row],[Tipo de control]],Tabla7[Tipo de control],Tabla7[Peso],"",1)</f>
        <v/>
      </c>
      <c r="T1479" s="290" t="str">
        <f>_xlfn.XLOOKUP(Tabla135[[#This Row],[Tipo de control]],Tabla7[Tipo de control],Tabla7[Afectación matriz],"",1)</f>
        <v/>
      </c>
      <c r="U1479" s="295"/>
      <c r="V1479" s="327" t="str">
        <f>_xlfn.XLOOKUP(Tabla135[[#This Row],[Implementación]],Tabla11[Implementación],Tabla11[Peso],"",1)</f>
        <v/>
      </c>
      <c r="W1479" s="295"/>
      <c r="X1479" s="295"/>
      <c r="Y1479" s="295"/>
      <c r="Z1479" s="295"/>
      <c r="AA1479" s="310" t="str">
        <f>IFERROR(Tabla135[[#This Row],[Peso del control]]+Tabla135[[#This Row],[Peso de la implementación]],"")</f>
        <v/>
      </c>
      <c r="AB1479" s="310" t="str" cm="1">
        <f t="array" ref="AB1479">IFERROR(IF(Tabla135[[#This Row],[Registro diligenciado]]=TRUE,_xlfn.IFS(AND(Tabla135[[#This Row],[No. de Control]]=1,Tabla135[[#This Row],[Desplazamiento en la Matriz]]="Probabilidad"),D1479-(D1479*Tabla135[[#This Row],[Valor del control]]),AND(Tabla135[[#This Row],[No. de Control]]&gt;1,Tabla135[[#This Row],[Desplazamiento en la Matriz]]="Probabilidad"),AB1478-(AB1478*Tabla135[[#This Row],[Valor del control]]),AND(Tabla135[[#This Row],[No. de Control]]=1,Tabla135[[#This Row],[Desplazamiento en la Matriz]]="Impacto"),D1479,AND(Tabla135[[#This Row],[No. de Control]]&gt;1,Tabla135[[#This Row],[Desplazamiento en la Matriz]]="Impacto"),AB1478),""),"")</f>
        <v/>
      </c>
      <c r="AC1479" s="310" t="str" cm="1">
        <f t="array" ref="AC1479">IFERROR(IF(Tabla135[[#This Row],[Registro diligenciado]]=TRUE,_xlfn.IFS(AND(Tabla135[[#This Row],[No. de Control]]=1,Tabla135[[#This Row],[Desplazamiento en la Matriz]]="Impacto"),E1479-(E1479*Tabla135[[#This Row],[Valor del control]]),AND(Tabla135[[#This Row],[No. de Control]]&gt;1,Tabla135[[#This Row],[Desplazamiento en la Matriz]]="Impacto"),AC1478-(AC1478*Tabla135[[#This Row],[Valor del control]]),AND(Tabla135[[#This Row],[No. de Control]]=1,Tabla135[[#This Row],[Desplazamiento en la Matriz]]="Probabilidad"),E1479,AND(Tabla135[[#This Row],[No. de Control]]&gt;1,Tabla135[[#This Row],[Desplazamiento en la Matriz]]="Probabilidad"),AC1478),""),"")</f>
        <v/>
      </c>
      <c r="AD1479" s="310">
        <f>IFERROR(_xlfn.MINIFS(Tabla135[Probabilidad residual],Tabla135[Id Riesgo],Tabla135[[#This Row],[Id Riesgo]]),"")</f>
        <v>0</v>
      </c>
      <c r="AE1479" s="310">
        <f>IFERROR(_xlfn.MINIFS(Tabla135[Impacto residual],Tabla135[Id Riesgo],Tabla135[[#This Row],[Id Riesgo]]),"")</f>
        <v>0</v>
      </c>
      <c r="AF1479" s="310" t="str" cm="1">
        <f t="array" ref="AF14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79" s="310" t="str" cm="1">
        <f t="array" ref="AG14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79" s="213"/>
      <c r="AJ1479" s="801">
        <f>_xlfn.MINIFS(Tabla135[Probabilidad residual],Tabla135[Id Riesgo],Tabla135[[#This Row],[Id Riesgo]])</f>
        <v>0</v>
      </c>
      <c r="AK1479" s="801">
        <f>_xlfn.MINIFS(Tabla135[Impacto residual],Tabla135[Id Riesgo],Tabla135[[#This Row],[Id Riesgo]])</f>
        <v>0</v>
      </c>
      <c r="AL1479" s="801"/>
      <c r="AM1479" s="801"/>
      <c r="AN1479" s="213"/>
      <c r="AO1479" s="213"/>
      <c r="AP1479" s="213"/>
      <c r="AQ1479" s="213"/>
      <c r="AR1479" s="213"/>
      <c r="AS1479" s="213"/>
      <c r="AT1479" s="213"/>
      <c r="AU1479" s="213"/>
      <c r="AV1479" s="213"/>
      <c r="AW1479" s="213"/>
      <c r="AX1479" s="213"/>
      <c r="AY1479" s="213"/>
    </row>
    <row r="1480" spans="1:51" ht="14.6" x14ac:dyDescent="0.4">
      <c r="A1480" s="783" t="str">
        <f>Tabla135[[#This Row],[Id Riesgo]]</f>
        <v>RC147</v>
      </c>
      <c r="B1480" s="784" t="str">
        <f>Tabla135[[#This Row],[Riesgo]]</f>
        <v/>
      </c>
      <c r="C1480" s="776" t="b">
        <f>Tabla135[[#This Row],[Identificado en paso 1 y 2?]]</f>
        <v>0</v>
      </c>
      <c r="D1480" s="801" t="str">
        <f>_xlfn.XLOOKUP(Tabla135[[#This Row],[Id Riesgo]],Tabla13[Id Riesgo],Tabla13[Probabilidad],"",1)</f>
        <v/>
      </c>
      <c r="E1480" s="801" t="str">
        <f>IF(C1480=TRUE,_xlfn.XLOOKUP(Tabla135[[#This Row],[Id Riesgo]],Tabla13[Id Riesgo],Tabla13[Porcentaje Impacto],"",1),"")</f>
        <v/>
      </c>
      <c r="F1480" s="290" t="str">
        <f t="shared" si="146"/>
        <v>RC147</v>
      </c>
      <c r="G1480" s="414" t="b">
        <f>_xlfn.XLOOKUP(F1480,Tabla13[Id Riesgo],Tabla13[Registro diligenciado],FALSE,1)</f>
        <v>0</v>
      </c>
      <c r="H1480" s="290" t="str">
        <f>IF(G1480,_xlfn.XLOOKUP(F1480,Tabla6[Id Riesgo],Tabla6[DESCRIPCIÓN DEL RIESGO],FALSE,1),"")</f>
        <v/>
      </c>
      <c r="I1480" s="327" t="str">
        <f>_xlfn.XLOOKUP(Tabla135[[#This Row],[Id Riesgo]],Tabla13[Id Riesgo],Tabla13[Probabilidad])</f>
        <v/>
      </c>
      <c r="J1480" s="327" t="str">
        <f>_xlfn.XLOOKUP(Tabla135[[#This Row],[Id Riesgo]],Tabla13[Id Riesgo],Tabla13[Porcentaje Impacto],"",1)</f>
        <v/>
      </c>
      <c r="K1480" s="311">
        <v>9</v>
      </c>
      <c r="L1480" s="314"/>
      <c r="M1480" s="314"/>
      <c r="N1480" s="314"/>
      <c r="O1480" s="295"/>
      <c r="P1480" s="314"/>
      <c r="Q1480" s="328" t="str">
        <f>_xlfn.TEXTJOIN(" ",TRUE,Tabla135[[#This Row],[Actividad - Acción ¿Qué?
Inicia con verbo]],Tabla135[[#This Row],[Complemento
(Observaciones o desviaciones)]])</f>
        <v/>
      </c>
      <c r="R1480" s="295"/>
      <c r="S1480" s="327" t="str">
        <f>_xlfn.XLOOKUP(Tabla135[[#This Row],[Tipo de control]],Tabla7[Tipo de control],Tabla7[Peso],"",1)</f>
        <v/>
      </c>
      <c r="T1480" s="290" t="str">
        <f>_xlfn.XLOOKUP(Tabla135[[#This Row],[Tipo de control]],Tabla7[Tipo de control],Tabla7[Afectación matriz],"",1)</f>
        <v/>
      </c>
      <c r="U1480" s="295"/>
      <c r="V1480" s="327" t="str">
        <f>_xlfn.XLOOKUP(Tabla135[[#This Row],[Implementación]],Tabla11[Implementación],Tabla11[Peso],"",1)</f>
        <v/>
      </c>
      <c r="W1480" s="295"/>
      <c r="X1480" s="295"/>
      <c r="Y1480" s="295"/>
      <c r="Z1480" s="295"/>
      <c r="AA1480" s="310" t="str">
        <f>IFERROR(Tabla135[[#This Row],[Peso del control]]+Tabla135[[#This Row],[Peso de la implementación]],"")</f>
        <v/>
      </c>
      <c r="AB1480" s="310" t="str" cm="1">
        <f t="array" ref="AB1480">IFERROR(IF(Tabla135[[#This Row],[Registro diligenciado]]=TRUE,_xlfn.IFS(AND(Tabla135[[#This Row],[No. de Control]]=1,Tabla135[[#This Row],[Desplazamiento en la Matriz]]="Probabilidad"),D1480-(D1480*Tabla135[[#This Row],[Valor del control]]),AND(Tabla135[[#This Row],[No. de Control]]&gt;1,Tabla135[[#This Row],[Desplazamiento en la Matriz]]="Probabilidad"),AB1479-(AB1479*Tabla135[[#This Row],[Valor del control]]),AND(Tabla135[[#This Row],[No. de Control]]=1,Tabla135[[#This Row],[Desplazamiento en la Matriz]]="Impacto"),D1480,AND(Tabla135[[#This Row],[No. de Control]]&gt;1,Tabla135[[#This Row],[Desplazamiento en la Matriz]]="Impacto"),AB1479),""),"")</f>
        <v/>
      </c>
      <c r="AC1480" s="310" t="str" cm="1">
        <f t="array" ref="AC1480">IFERROR(IF(Tabla135[[#This Row],[Registro diligenciado]]=TRUE,_xlfn.IFS(AND(Tabla135[[#This Row],[No. de Control]]=1,Tabla135[[#This Row],[Desplazamiento en la Matriz]]="Impacto"),E1480-(E1480*Tabla135[[#This Row],[Valor del control]]),AND(Tabla135[[#This Row],[No. de Control]]&gt;1,Tabla135[[#This Row],[Desplazamiento en la Matriz]]="Impacto"),AC1479-(AC1479*Tabla135[[#This Row],[Valor del control]]),AND(Tabla135[[#This Row],[No. de Control]]=1,Tabla135[[#This Row],[Desplazamiento en la Matriz]]="Probabilidad"),E1480,AND(Tabla135[[#This Row],[No. de Control]]&gt;1,Tabla135[[#This Row],[Desplazamiento en la Matriz]]="Probabilidad"),AC1479),""),"")</f>
        <v/>
      </c>
      <c r="AD1480" s="310">
        <f>IFERROR(_xlfn.MINIFS(Tabla135[Probabilidad residual],Tabla135[Id Riesgo],Tabla135[[#This Row],[Id Riesgo]]),"")</f>
        <v>0</v>
      </c>
      <c r="AE1480" s="310">
        <f>IFERROR(_xlfn.MINIFS(Tabla135[Impacto residual],Tabla135[Id Riesgo],Tabla135[[#This Row],[Id Riesgo]]),"")</f>
        <v>0</v>
      </c>
      <c r="AF1480" s="310" t="str" cm="1">
        <f t="array" ref="AF14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0" s="310" t="str" cm="1">
        <f t="array" ref="AG14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0" s="213"/>
      <c r="AJ1480" s="801">
        <f>_xlfn.MINIFS(Tabla135[Probabilidad residual],Tabla135[Id Riesgo],Tabla135[[#This Row],[Id Riesgo]])</f>
        <v>0</v>
      </c>
      <c r="AK1480" s="801">
        <f>_xlfn.MINIFS(Tabla135[Impacto residual],Tabla135[Id Riesgo],Tabla135[[#This Row],[Id Riesgo]])</f>
        <v>0</v>
      </c>
      <c r="AL1480" s="801"/>
      <c r="AM1480" s="801"/>
      <c r="AN1480" s="213"/>
      <c r="AO1480" s="213"/>
      <c r="AP1480" s="213"/>
      <c r="AQ1480" s="213"/>
      <c r="AR1480" s="213"/>
      <c r="AS1480" s="213"/>
      <c r="AT1480" s="213"/>
      <c r="AU1480" s="213"/>
      <c r="AV1480" s="213"/>
      <c r="AW1480" s="213"/>
      <c r="AX1480" s="213"/>
      <c r="AY1480" s="213"/>
    </row>
    <row r="1481" spans="1:51" ht="14.6" x14ac:dyDescent="0.4">
      <c r="A1481" s="783" t="str">
        <f>Tabla135[[#This Row],[Id Riesgo]]</f>
        <v>RC147</v>
      </c>
      <c r="B1481" s="784" t="str">
        <f>Tabla135[[#This Row],[Riesgo]]</f>
        <v/>
      </c>
      <c r="C1481" s="776" t="b">
        <f>Tabla135[[#This Row],[Identificado en paso 1 y 2?]]</f>
        <v>0</v>
      </c>
      <c r="D1481" s="801" t="str">
        <f>_xlfn.XLOOKUP(Tabla135[[#This Row],[Id Riesgo]],Tabla13[Id Riesgo],Tabla13[Probabilidad],"",1)</f>
        <v/>
      </c>
      <c r="E1481" s="801" t="str">
        <f>IF(C1481=TRUE,_xlfn.XLOOKUP(Tabla135[[#This Row],[Id Riesgo]],Tabla13[Id Riesgo],Tabla13[Porcentaje Impacto],"",1),"")</f>
        <v/>
      </c>
      <c r="F1481" s="290" t="str">
        <f t="shared" si="146"/>
        <v>RC147</v>
      </c>
      <c r="G1481" s="414" t="b">
        <f>_xlfn.XLOOKUP(F1481,Tabla13[Id Riesgo],Tabla13[Registro diligenciado],FALSE,1)</f>
        <v>0</v>
      </c>
      <c r="H1481" s="290" t="str">
        <f>IF(G1481,_xlfn.XLOOKUP(F1481,Tabla6[Id Riesgo],Tabla6[DESCRIPCIÓN DEL RIESGO],FALSE,1),"")</f>
        <v/>
      </c>
      <c r="I1481" s="327" t="str">
        <f>_xlfn.XLOOKUP(Tabla135[[#This Row],[Id Riesgo]],Tabla13[Id Riesgo],Tabla13[Probabilidad])</f>
        <v/>
      </c>
      <c r="J1481" s="327" t="str">
        <f>_xlfn.XLOOKUP(Tabla135[[#This Row],[Id Riesgo]],Tabla13[Id Riesgo],Tabla13[Porcentaje Impacto],"",1)</f>
        <v/>
      </c>
      <c r="K1481" s="311">
        <v>10</v>
      </c>
      <c r="L1481" s="314"/>
      <c r="M1481" s="314"/>
      <c r="N1481" s="314"/>
      <c r="O1481" s="295"/>
      <c r="P1481" s="314"/>
      <c r="Q1481" s="328" t="str">
        <f>_xlfn.TEXTJOIN(" ",TRUE,Tabla135[[#This Row],[Actividad - Acción ¿Qué?
Inicia con verbo]],Tabla135[[#This Row],[Complemento
(Observaciones o desviaciones)]])</f>
        <v/>
      </c>
      <c r="R1481" s="295"/>
      <c r="S1481" s="327" t="str">
        <f>_xlfn.XLOOKUP(Tabla135[[#This Row],[Tipo de control]],Tabla7[Tipo de control],Tabla7[Peso],"",1)</f>
        <v/>
      </c>
      <c r="T1481" s="290" t="str">
        <f>_xlfn.XLOOKUP(Tabla135[[#This Row],[Tipo de control]],Tabla7[Tipo de control],Tabla7[Afectación matriz],"",1)</f>
        <v/>
      </c>
      <c r="U1481" s="295"/>
      <c r="V1481" s="327" t="str">
        <f>_xlfn.XLOOKUP(Tabla135[[#This Row],[Implementación]],Tabla11[Implementación],Tabla11[Peso],"",1)</f>
        <v/>
      </c>
      <c r="W1481" s="295"/>
      <c r="X1481" s="295"/>
      <c r="Y1481" s="295"/>
      <c r="Z1481" s="295"/>
      <c r="AA1481" s="310" t="str">
        <f>IFERROR(Tabla135[[#This Row],[Peso del control]]+Tabla135[[#This Row],[Peso de la implementación]],"")</f>
        <v/>
      </c>
      <c r="AB1481" s="310" t="str" cm="1">
        <f t="array" ref="AB1481">IFERROR(IF(Tabla135[[#This Row],[Registro diligenciado]]=TRUE,_xlfn.IFS(AND(Tabla135[[#This Row],[No. de Control]]=1,Tabla135[[#This Row],[Desplazamiento en la Matriz]]="Probabilidad"),D1481-(D1481*Tabla135[[#This Row],[Valor del control]]),AND(Tabla135[[#This Row],[No. de Control]]&gt;1,Tabla135[[#This Row],[Desplazamiento en la Matriz]]="Probabilidad"),AB1480-(AB1480*Tabla135[[#This Row],[Valor del control]]),AND(Tabla135[[#This Row],[No. de Control]]=1,Tabla135[[#This Row],[Desplazamiento en la Matriz]]="Impacto"),D1481,AND(Tabla135[[#This Row],[No. de Control]]&gt;1,Tabla135[[#This Row],[Desplazamiento en la Matriz]]="Impacto"),AB1480),""),"")</f>
        <v/>
      </c>
      <c r="AC1481" s="310" t="str" cm="1">
        <f t="array" ref="AC1481">IFERROR(IF(Tabla135[[#This Row],[Registro diligenciado]]=TRUE,_xlfn.IFS(AND(Tabla135[[#This Row],[No. de Control]]=1,Tabla135[[#This Row],[Desplazamiento en la Matriz]]="Impacto"),E1481-(E1481*Tabla135[[#This Row],[Valor del control]]),AND(Tabla135[[#This Row],[No. de Control]]&gt;1,Tabla135[[#This Row],[Desplazamiento en la Matriz]]="Impacto"),AC1480-(AC1480*Tabla135[[#This Row],[Valor del control]]),AND(Tabla135[[#This Row],[No. de Control]]=1,Tabla135[[#This Row],[Desplazamiento en la Matriz]]="Probabilidad"),E1481,AND(Tabla135[[#This Row],[No. de Control]]&gt;1,Tabla135[[#This Row],[Desplazamiento en la Matriz]]="Probabilidad"),AC1480),""),"")</f>
        <v/>
      </c>
      <c r="AD1481" s="310">
        <f>IFERROR(_xlfn.MINIFS(Tabla135[Probabilidad residual],Tabla135[Id Riesgo],Tabla135[[#This Row],[Id Riesgo]]),"")</f>
        <v>0</v>
      </c>
      <c r="AE1481" s="310">
        <f>IFERROR(_xlfn.MINIFS(Tabla135[Impacto residual],Tabla135[Id Riesgo],Tabla135[[#This Row],[Id Riesgo]]),"")</f>
        <v>0</v>
      </c>
      <c r="AF1481" s="310" t="str" cm="1">
        <f t="array" ref="AF14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1" s="310" t="str" cm="1">
        <f t="array" ref="AG14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1" s="213"/>
      <c r="AJ1481" s="801">
        <f>_xlfn.MINIFS(Tabla135[Probabilidad residual],Tabla135[Id Riesgo],Tabla135[[#This Row],[Id Riesgo]])</f>
        <v>0</v>
      </c>
      <c r="AK1481" s="801">
        <f>_xlfn.MINIFS(Tabla135[Impacto residual],Tabla135[Id Riesgo],Tabla135[[#This Row],[Id Riesgo]])</f>
        <v>0</v>
      </c>
      <c r="AL1481" s="801"/>
      <c r="AM1481" s="801"/>
      <c r="AN1481" s="213"/>
      <c r="AO1481" s="213"/>
      <c r="AP1481" s="213"/>
      <c r="AQ1481" s="213"/>
      <c r="AR1481" s="213"/>
      <c r="AS1481" s="213"/>
      <c r="AT1481" s="213"/>
      <c r="AU1481" s="213"/>
      <c r="AV1481" s="213"/>
      <c r="AW1481" s="213"/>
      <c r="AX1481" s="213"/>
      <c r="AY1481" s="213"/>
    </row>
    <row r="1482" spans="1:51" ht="14.6" x14ac:dyDescent="0.4">
      <c r="A1482" s="783" t="str">
        <f>Tabla135[[#This Row],[Id Riesgo]]</f>
        <v>RC148</v>
      </c>
      <c r="B1482" s="784" t="str">
        <f>Tabla135[[#This Row],[Riesgo]]</f>
        <v/>
      </c>
      <c r="C1482" s="776" t="b">
        <f>Tabla135[[#This Row],[Identificado en paso 1 y 2?]]</f>
        <v>0</v>
      </c>
      <c r="D1482" s="801" t="str">
        <f>_xlfn.XLOOKUP(Tabla135[[#This Row],[Id Riesgo]],Tabla13[Id Riesgo],Tabla13[Probabilidad],"",1)</f>
        <v/>
      </c>
      <c r="E1482" s="801" t="str">
        <f>IF(C1482=TRUE,_xlfn.XLOOKUP(Tabla135[[#This Row],[Id Riesgo]],Tabla13[Id Riesgo],Tabla13[Porcentaje Impacto],"",1),"")</f>
        <v/>
      </c>
      <c r="F1482" s="290" t="s">
        <v>739</v>
      </c>
      <c r="G1482" s="414" t="b">
        <f>_xlfn.XLOOKUP(F1482,Tabla13[Id Riesgo],Tabla13[Registro diligenciado],FALSE,1)</f>
        <v>0</v>
      </c>
      <c r="H1482" s="290" t="str">
        <f>IF(G1482,_xlfn.XLOOKUP(F1482,Tabla6[Id Riesgo],Tabla6[DESCRIPCIÓN DEL RIESGO],FALSE,1),"")</f>
        <v/>
      </c>
      <c r="I1482" s="327" t="str">
        <f>_xlfn.XLOOKUP(Tabla135[[#This Row],[Id Riesgo]],Tabla13[Id Riesgo],Tabla13[Probabilidad])</f>
        <v/>
      </c>
      <c r="J1482" s="327" t="str">
        <f>_xlfn.XLOOKUP(Tabla135[[#This Row],[Id Riesgo]],Tabla13[Id Riesgo],Tabla13[Porcentaje Impacto],"",1)</f>
        <v/>
      </c>
      <c r="K1482" s="311">
        <v>1</v>
      </c>
      <c r="L1482" s="314"/>
      <c r="M1482" s="314"/>
      <c r="N1482" s="314"/>
      <c r="O1482" s="295"/>
      <c r="P1482" s="314"/>
      <c r="Q1482" s="328" t="str">
        <f>_xlfn.TEXTJOIN(" ",TRUE,Tabla135[[#This Row],[Actividad - Acción ¿Qué?
Inicia con verbo]],Tabla135[[#This Row],[Complemento
(Observaciones o desviaciones)]])</f>
        <v/>
      </c>
      <c r="R1482" s="295"/>
      <c r="S1482" s="327" t="str">
        <f>_xlfn.XLOOKUP(Tabla135[[#This Row],[Tipo de control]],Tabla7[Tipo de control],Tabla7[Peso],"",1)</f>
        <v/>
      </c>
      <c r="T1482" s="290" t="str">
        <f>_xlfn.XLOOKUP(Tabla135[[#This Row],[Tipo de control]],Tabla7[Tipo de control],Tabla7[Afectación matriz],"",1)</f>
        <v/>
      </c>
      <c r="U1482" s="295"/>
      <c r="V1482" s="327" t="str">
        <f>_xlfn.XLOOKUP(Tabla135[[#This Row],[Implementación]],Tabla11[Implementación],Tabla11[Peso],"",1)</f>
        <v/>
      </c>
      <c r="W1482" s="295"/>
      <c r="X1482" s="295"/>
      <c r="Y1482" s="295"/>
      <c r="Z1482" s="295"/>
      <c r="AA1482" s="310" t="str">
        <f>IFERROR(Tabla135[[#This Row],[Peso del control]]+Tabla135[[#This Row],[Peso de la implementación]],"")</f>
        <v/>
      </c>
      <c r="AB1482" s="310" t="str" cm="1">
        <f t="array" ref="AB1482">IFERROR(IF(Tabla135[[#This Row],[Registro diligenciado]]=TRUE,_xlfn.IFS(AND(Tabla135[[#This Row],[No. de Control]]=1,Tabla135[[#This Row],[Desplazamiento en la Matriz]]="Probabilidad"),D1482-(D1482*Tabla135[[#This Row],[Valor del control]]),AND(Tabla135[[#This Row],[No. de Control]]&gt;1,Tabla135[[#This Row],[Desplazamiento en la Matriz]]="Probabilidad"),AB1481-(AB1481*Tabla135[[#This Row],[Valor del control]]),AND(Tabla135[[#This Row],[No. de Control]]=1,Tabla135[[#This Row],[Desplazamiento en la Matriz]]="Impacto"),D1482,AND(Tabla135[[#This Row],[No. de Control]]&gt;1,Tabla135[[#This Row],[Desplazamiento en la Matriz]]="Impacto"),AB1481),""),"")</f>
        <v/>
      </c>
      <c r="AC1482" s="310" t="str" cm="1">
        <f t="array" ref="AC1482">IFERROR(IF(Tabla135[[#This Row],[Registro diligenciado]]=TRUE,_xlfn.IFS(AND(Tabla135[[#This Row],[No. de Control]]=1,Tabla135[[#This Row],[Desplazamiento en la Matriz]]="Impacto"),E1482-(E1482*Tabla135[[#This Row],[Valor del control]]),AND(Tabla135[[#This Row],[No. de Control]]&gt;1,Tabla135[[#This Row],[Desplazamiento en la Matriz]]="Impacto"),AC1481-(AC1481*Tabla135[[#This Row],[Valor del control]]),AND(Tabla135[[#This Row],[No. de Control]]=1,Tabla135[[#This Row],[Desplazamiento en la Matriz]]="Probabilidad"),E1482,AND(Tabla135[[#This Row],[No. de Control]]&gt;1,Tabla135[[#This Row],[Desplazamiento en la Matriz]]="Probabilidad"),AC1481),""),"")</f>
        <v/>
      </c>
      <c r="AD1482" s="310">
        <f>IFERROR(_xlfn.MINIFS(Tabla135[Probabilidad residual],Tabla135[Id Riesgo],Tabla135[[#This Row],[Id Riesgo]]),"")</f>
        <v>0</v>
      </c>
      <c r="AE1482" s="310">
        <f>IFERROR(_xlfn.MINIFS(Tabla135[Impacto residual],Tabla135[Id Riesgo],Tabla135[[#This Row],[Id Riesgo]]),"")</f>
        <v>0</v>
      </c>
      <c r="AF1482" s="310" t="str" cm="1">
        <f t="array" ref="AF14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2" s="310" t="str" cm="1">
        <f t="array" ref="AG14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2" s="213"/>
      <c r="AJ1482" s="801">
        <f>_xlfn.MINIFS(Tabla135[Probabilidad residual],Tabla135[Id Riesgo],Tabla135[[#This Row],[Id Riesgo]])</f>
        <v>0</v>
      </c>
      <c r="AK1482" s="801">
        <f>_xlfn.MINIFS(Tabla135[Impacto residual],Tabla135[Id Riesgo],Tabla135[[#This Row],[Id Riesgo]])</f>
        <v>0</v>
      </c>
      <c r="AL1482" s="801" t="str" cm="1">
        <f t="array" ref="AL1482">IFERROR(_xlfn.IFS(AND(AJ1482&gt;=CONFIGURACIÓN!$BF$6,AJ1482&lt;=CONFIGURACIÓN!$BG$6),CONFIGURACIÓN!$BE$6,AND(AJ1482&gt;=CONFIGURACIÓN!$BF$7,AJ1482&lt;=CONFIGURACIÓN!$BG$7),CONFIGURACIÓN!$BE$7,AND(AJ1482&gt;=CONFIGURACIÓN!$BF$8,AJ1482&lt;=CONFIGURACIÓN!$BG$8),CONFIGURACIÓN!$BE$8,AND(AJ1482&gt;=CONFIGURACIÓN!$BF$9,AJ1482&lt;=CONFIGURACIÓN!$BG$9),CONFIGURACIÓN!$BE$9,AND(AJ1482&gt;=CONFIGURACIÓN!$BF$10,AJ1482&lt;=CONFIGURACIÓN!$BG$10),CONFIGURACIÓN!$BE$10),"")</f>
        <v/>
      </c>
      <c r="AM1482" s="801" t="str" cm="1">
        <f t="array" ref="AM1482">IFERROR(_xlfn.IFS(AND(AK1482&gt;=CONFIGURACIÓN!$BJ$6,AK1482&lt;=CONFIGURACIÓN!$BK$6),CONFIGURACIÓN!$BI$6,AND(AK1482&gt;=CONFIGURACIÓN!$BJ$7,AK1482&lt;=CONFIGURACIÓN!$BK$7),CONFIGURACIÓN!$BI$7,AND(AK1482&gt;=CONFIGURACIÓN!$BJ$8,AK1482&lt;=CONFIGURACIÓN!$BK$8),CONFIGURACIÓN!$BI$8,AND(AK1482&gt;=CONFIGURACIÓN!$BJ$9,AK1482&lt;=CONFIGURACIÓN!$BK$9),CONFIGURACIÓN!$BI$9,AND(AK1482&gt;=CONFIGURACIÓN!$BJ$10,AK1482&lt;=CONFIGURACIÓN!$BK$10),CONFIGURACIÓN!$BI$10),"")</f>
        <v/>
      </c>
      <c r="AN1482" s="213"/>
      <c r="AO1482" s="213"/>
      <c r="AP1482" s="213"/>
      <c r="AQ1482" s="213"/>
      <c r="AR1482" s="213"/>
      <c r="AS1482" s="213"/>
      <c r="AT1482" s="213"/>
      <c r="AU1482" s="213"/>
      <c r="AV1482" s="213"/>
      <c r="AW1482" s="213"/>
      <c r="AX1482" s="213"/>
      <c r="AY1482" s="213"/>
    </row>
    <row r="1483" spans="1:51" ht="14.6" x14ac:dyDescent="0.4">
      <c r="A1483" s="783" t="str">
        <f>Tabla135[[#This Row],[Id Riesgo]]</f>
        <v>RC148</v>
      </c>
      <c r="B1483" s="784" t="str">
        <f>Tabla135[[#This Row],[Riesgo]]</f>
        <v/>
      </c>
      <c r="C1483" s="776" t="b">
        <f>Tabla135[[#This Row],[Identificado en paso 1 y 2?]]</f>
        <v>0</v>
      </c>
      <c r="D1483" s="801" t="str">
        <f>_xlfn.XLOOKUP(Tabla135[[#This Row],[Id Riesgo]],Tabla13[Id Riesgo],Tabla13[Probabilidad],"",1)</f>
        <v/>
      </c>
      <c r="E1483" s="801" t="str">
        <f>IF(C1483=TRUE,_xlfn.XLOOKUP(Tabla135[[#This Row],[Id Riesgo]],Tabla13[Id Riesgo],Tabla13[Porcentaje Impacto],"",1),"")</f>
        <v/>
      </c>
      <c r="F1483" s="290" t="str">
        <f t="shared" ref="F1483:F1491" si="147">F1482</f>
        <v>RC148</v>
      </c>
      <c r="G1483" s="414" t="b">
        <f>_xlfn.XLOOKUP(F1483,Tabla13[Id Riesgo],Tabla13[Registro diligenciado],FALSE,1)</f>
        <v>0</v>
      </c>
      <c r="H1483" s="290" t="str">
        <f>IF(G1483,_xlfn.XLOOKUP(F1483,Tabla6[Id Riesgo],Tabla6[DESCRIPCIÓN DEL RIESGO],FALSE,1),"")</f>
        <v/>
      </c>
      <c r="I1483" s="327" t="str">
        <f>_xlfn.XLOOKUP(Tabla135[[#This Row],[Id Riesgo]],Tabla13[Id Riesgo],Tabla13[Probabilidad])</f>
        <v/>
      </c>
      <c r="J1483" s="327" t="str">
        <f>_xlfn.XLOOKUP(Tabla135[[#This Row],[Id Riesgo]],Tabla13[Id Riesgo],Tabla13[Porcentaje Impacto],"",1)</f>
        <v/>
      </c>
      <c r="K1483" s="311">
        <v>2</v>
      </c>
      <c r="L1483" s="314"/>
      <c r="M1483" s="314"/>
      <c r="N1483" s="314"/>
      <c r="O1483" s="295"/>
      <c r="P1483" s="314"/>
      <c r="Q1483" s="328" t="str">
        <f>_xlfn.TEXTJOIN(" ",TRUE,Tabla135[[#This Row],[Actividad - Acción ¿Qué?
Inicia con verbo]],Tabla135[[#This Row],[Complemento
(Observaciones o desviaciones)]])</f>
        <v/>
      </c>
      <c r="R1483" s="295"/>
      <c r="S1483" s="327" t="str">
        <f>_xlfn.XLOOKUP(Tabla135[[#This Row],[Tipo de control]],Tabla7[Tipo de control],Tabla7[Peso],"",1)</f>
        <v/>
      </c>
      <c r="T1483" s="290" t="str">
        <f>_xlfn.XLOOKUP(Tabla135[[#This Row],[Tipo de control]],Tabla7[Tipo de control],Tabla7[Afectación matriz],"",1)</f>
        <v/>
      </c>
      <c r="U1483" s="295"/>
      <c r="V1483" s="327" t="str">
        <f>_xlfn.XLOOKUP(Tabla135[[#This Row],[Implementación]],Tabla11[Implementación],Tabla11[Peso],"",1)</f>
        <v/>
      </c>
      <c r="W1483" s="295"/>
      <c r="X1483" s="295"/>
      <c r="Y1483" s="295"/>
      <c r="Z1483" s="295"/>
      <c r="AA1483" s="310" t="str">
        <f>IFERROR(Tabla135[[#This Row],[Peso del control]]+Tabla135[[#This Row],[Peso de la implementación]],"")</f>
        <v/>
      </c>
      <c r="AB1483" s="310" t="str" cm="1">
        <f t="array" ref="AB1483">IFERROR(IF(Tabla135[[#This Row],[Registro diligenciado]]=TRUE,_xlfn.IFS(AND(Tabla135[[#This Row],[No. de Control]]=1,Tabla135[[#This Row],[Desplazamiento en la Matriz]]="Probabilidad"),D1483-(D1483*Tabla135[[#This Row],[Valor del control]]),AND(Tabla135[[#This Row],[No. de Control]]&gt;1,Tabla135[[#This Row],[Desplazamiento en la Matriz]]="Probabilidad"),AB1482-(AB1482*Tabla135[[#This Row],[Valor del control]]),AND(Tabla135[[#This Row],[No. de Control]]=1,Tabla135[[#This Row],[Desplazamiento en la Matriz]]="Impacto"),D1483,AND(Tabla135[[#This Row],[No. de Control]]&gt;1,Tabla135[[#This Row],[Desplazamiento en la Matriz]]="Impacto"),AB1482),""),"")</f>
        <v/>
      </c>
      <c r="AC1483" s="310" t="str" cm="1">
        <f t="array" ref="AC1483">IFERROR(IF(Tabla135[[#This Row],[Registro diligenciado]]=TRUE,_xlfn.IFS(AND(Tabla135[[#This Row],[No. de Control]]=1,Tabla135[[#This Row],[Desplazamiento en la Matriz]]="Impacto"),E1483-(E1483*Tabla135[[#This Row],[Valor del control]]),AND(Tabla135[[#This Row],[No. de Control]]&gt;1,Tabla135[[#This Row],[Desplazamiento en la Matriz]]="Impacto"),AC1482-(AC1482*Tabla135[[#This Row],[Valor del control]]),AND(Tabla135[[#This Row],[No. de Control]]=1,Tabla135[[#This Row],[Desplazamiento en la Matriz]]="Probabilidad"),E1483,AND(Tabla135[[#This Row],[No. de Control]]&gt;1,Tabla135[[#This Row],[Desplazamiento en la Matriz]]="Probabilidad"),AC1482),""),"")</f>
        <v/>
      </c>
      <c r="AD1483" s="310">
        <f>IFERROR(_xlfn.MINIFS(Tabla135[Probabilidad residual],Tabla135[Id Riesgo],Tabla135[[#This Row],[Id Riesgo]]),"")</f>
        <v>0</v>
      </c>
      <c r="AE1483" s="310">
        <f>IFERROR(_xlfn.MINIFS(Tabla135[Impacto residual],Tabla135[Id Riesgo],Tabla135[[#This Row],[Id Riesgo]]),"")</f>
        <v>0</v>
      </c>
      <c r="AF1483" s="310" t="str" cm="1">
        <f t="array" ref="AF14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3" s="310" t="str" cm="1">
        <f t="array" ref="AG14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3" s="213"/>
      <c r="AJ1483" s="801">
        <f>_xlfn.MINIFS(Tabla135[Probabilidad residual],Tabla135[Id Riesgo],Tabla135[[#This Row],[Id Riesgo]])</f>
        <v>0</v>
      </c>
      <c r="AK1483" s="801">
        <f>_xlfn.MINIFS(Tabla135[Impacto residual],Tabla135[Id Riesgo],Tabla135[[#This Row],[Id Riesgo]])</f>
        <v>0</v>
      </c>
      <c r="AL1483" s="801"/>
      <c r="AM1483" s="801"/>
      <c r="AN1483" s="213"/>
      <c r="AO1483" s="213"/>
      <c r="AP1483" s="213"/>
      <c r="AQ1483" s="213"/>
      <c r="AR1483" s="213"/>
      <c r="AS1483" s="213"/>
      <c r="AT1483" s="213"/>
      <c r="AU1483" s="213"/>
      <c r="AV1483" s="213"/>
      <c r="AW1483" s="213"/>
      <c r="AX1483" s="213"/>
      <c r="AY1483" s="213"/>
    </row>
    <row r="1484" spans="1:51" ht="14.6" x14ac:dyDescent="0.4">
      <c r="A1484" s="783" t="str">
        <f>Tabla135[[#This Row],[Id Riesgo]]</f>
        <v>RC148</v>
      </c>
      <c r="B1484" s="784" t="str">
        <f>Tabla135[[#This Row],[Riesgo]]</f>
        <v/>
      </c>
      <c r="C1484" s="776" t="b">
        <f>Tabla135[[#This Row],[Identificado en paso 1 y 2?]]</f>
        <v>0</v>
      </c>
      <c r="D1484" s="801" t="str">
        <f>_xlfn.XLOOKUP(Tabla135[[#This Row],[Id Riesgo]],Tabla13[Id Riesgo],Tabla13[Probabilidad],"",1)</f>
        <v/>
      </c>
      <c r="E1484" s="801" t="str">
        <f>IF(C1484=TRUE,_xlfn.XLOOKUP(Tabla135[[#This Row],[Id Riesgo]],Tabla13[Id Riesgo],Tabla13[Porcentaje Impacto],"",1),"")</f>
        <v/>
      </c>
      <c r="F1484" s="290" t="str">
        <f t="shared" si="147"/>
        <v>RC148</v>
      </c>
      <c r="G1484" s="414" t="b">
        <f>_xlfn.XLOOKUP(F1484,Tabla13[Id Riesgo],Tabla13[Registro diligenciado],FALSE,1)</f>
        <v>0</v>
      </c>
      <c r="H1484" s="290" t="str">
        <f>IF(G1484,_xlfn.XLOOKUP(F1484,Tabla6[Id Riesgo],Tabla6[DESCRIPCIÓN DEL RIESGO],FALSE,1),"")</f>
        <v/>
      </c>
      <c r="I1484" s="327" t="str">
        <f>_xlfn.XLOOKUP(Tabla135[[#This Row],[Id Riesgo]],Tabla13[Id Riesgo],Tabla13[Probabilidad])</f>
        <v/>
      </c>
      <c r="J1484" s="327" t="str">
        <f>_xlfn.XLOOKUP(Tabla135[[#This Row],[Id Riesgo]],Tabla13[Id Riesgo],Tabla13[Porcentaje Impacto],"",1)</f>
        <v/>
      </c>
      <c r="K1484" s="311">
        <v>3</v>
      </c>
      <c r="L1484" s="314"/>
      <c r="M1484" s="314"/>
      <c r="N1484" s="314"/>
      <c r="O1484" s="295"/>
      <c r="P1484" s="314"/>
      <c r="Q1484" s="328" t="str">
        <f>_xlfn.TEXTJOIN(" ",TRUE,Tabla135[[#This Row],[Actividad - Acción ¿Qué?
Inicia con verbo]],Tabla135[[#This Row],[Complemento
(Observaciones o desviaciones)]])</f>
        <v/>
      </c>
      <c r="R1484" s="295"/>
      <c r="S1484" s="327" t="str">
        <f>_xlfn.XLOOKUP(Tabla135[[#This Row],[Tipo de control]],Tabla7[Tipo de control],Tabla7[Peso],"",1)</f>
        <v/>
      </c>
      <c r="T1484" s="290" t="str">
        <f>_xlfn.XLOOKUP(Tabla135[[#This Row],[Tipo de control]],Tabla7[Tipo de control],Tabla7[Afectación matriz],"",1)</f>
        <v/>
      </c>
      <c r="U1484" s="295"/>
      <c r="V1484" s="327" t="str">
        <f>_xlfn.XLOOKUP(Tabla135[[#This Row],[Implementación]],Tabla11[Implementación],Tabla11[Peso],"",1)</f>
        <v/>
      </c>
      <c r="W1484" s="295"/>
      <c r="X1484" s="295"/>
      <c r="Y1484" s="295"/>
      <c r="Z1484" s="295"/>
      <c r="AA1484" s="310" t="str">
        <f>IFERROR(Tabla135[[#This Row],[Peso del control]]+Tabla135[[#This Row],[Peso de la implementación]],"")</f>
        <v/>
      </c>
      <c r="AB1484" s="310" t="str" cm="1">
        <f t="array" ref="AB1484">IFERROR(IF(Tabla135[[#This Row],[Registro diligenciado]]=TRUE,_xlfn.IFS(AND(Tabla135[[#This Row],[No. de Control]]=1,Tabla135[[#This Row],[Desplazamiento en la Matriz]]="Probabilidad"),D1484-(D1484*Tabla135[[#This Row],[Valor del control]]),AND(Tabla135[[#This Row],[No. de Control]]&gt;1,Tabla135[[#This Row],[Desplazamiento en la Matriz]]="Probabilidad"),AB1483-(AB1483*Tabla135[[#This Row],[Valor del control]]),AND(Tabla135[[#This Row],[No. de Control]]=1,Tabla135[[#This Row],[Desplazamiento en la Matriz]]="Impacto"),D1484,AND(Tabla135[[#This Row],[No. de Control]]&gt;1,Tabla135[[#This Row],[Desplazamiento en la Matriz]]="Impacto"),AB1483),""),"")</f>
        <v/>
      </c>
      <c r="AC1484" s="310" t="str" cm="1">
        <f t="array" ref="AC1484">IFERROR(IF(Tabla135[[#This Row],[Registro diligenciado]]=TRUE,_xlfn.IFS(AND(Tabla135[[#This Row],[No. de Control]]=1,Tabla135[[#This Row],[Desplazamiento en la Matriz]]="Impacto"),E1484-(E1484*Tabla135[[#This Row],[Valor del control]]),AND(Tabla135[[#This Row],[No. de Control]]&gt;1,Tabla135[[#This Row],[Desplazamiento en la Matriz]]="Impacto"),AC1483-(AC1483*Tabla135[[#This Row],[Valor del control]]),AND(Tabla135[[#This Row],[No. de Control]]=1,Tabla135[[#This Row],[Desplazamiento en la Matriz]]="Probabilidad"),E1484,AND(Tabla135[[#This Row],[No. de Control]]&gt;1,Tabla135[[#This Row],[Desplazamiento en la Matriz]]="Probabilidad"),AC1483),""),"")</f>
        <v/>
      </c>
      <c r="AD1484" s="310">
        <f>IFERROR(_xlfn.MINIFS(Tabla135[Probabilidad residual],Tabla135[Id Riesgo],Tabla135[[#This Row],[Id Riesgo]]),"")</f>
        <v>0</v>
      </c>
      <c r="AE1484" s="310">
        <f>IFERROR(_xlfn.MINIFS(Tabla135[Impacto residual],Tabla135[Id Riesgo],Tabla135[[#This Row],[Id Riesgo]]),"")</f>
        <v>0</v>
      </c>
      <c r="AF1484" s="310" t="str" cm="1">
        <f t="array" ref="AF14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4" s="310" t="str" cm="1">
        <f t="array" ref="AG14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4" s="213"/>
      <c r="AJ1484" s="801">
        <f>_xlfn.MINIFS(Tabla135[Probabilidad residual],Tabla135[Id Riesgo],Tabla135[[#This Row],[Id Riesgo]])</f>
        <v>0</v>
      </c>
      <c r="AK1484" s="801">
        <f>_xlfn.MINIFS(Tabla135[Impacto residual],Tabla135[Id Riesgo],Tabla135[[#This Row],[Id Riesgo]])</f>
        <v>0</v>
      </c>
      <c r="AL1484" s="801"/>
      <c r="AM1484" s="801"/>
      <c r="AN1484" s="213"/>
      <c r="AO1484" s="213"/>
      <c r="AP1484" s="213"/>
      <c r="AQ1484" s="213"/>
      <c r="AR1484" s="213"/>
      <c r="AS1484" s="213"/>
      <c r="AT1484" s="213"/>
      <c r="AU1484" s="213"/>
      <c r="AV1484" s="213"/>
      <c r="AW1484" s="213"/>
      <c r="AX1484" s="213"/>
      <c r="AY1484" s="213"/>
    </row>
    <row r="1485" spans="1:51" ht="14.6" x14ac:dyDescent="0.4">
      <c r="A1485" s="783" t="str">
        <f>Tabla135[[#This Row],[Id Riesgo]]</f>
        <v>RC148</v>
      </c>
      <c r="B1485" s="784" t="str">
        <f>Tabla135[[#This Row],[Riesgo]]</f>
        <v/>
      </c>
      <c r="C1485" s="776" t="b">
        <f>Tabla135[[#This Row],[Identificado en paso 1 y 2?]]</f>
        <v>0</v>
      </c>
      <c r="D1485" s="801" t="str">
        <f>_xlfn.XLOOKUP(Tabla135[[#This Row],[Id Riesgo]],Tabla13[Id Riesgo],Tabla13[Probabilidad],"",1)</f>
        <v/>
      </c>
      <c r="E1485" s="801" t="str">
        <f>IF(C1485=TRUE,_xlfn.XLOOKUP(Tabla135[[#This Row],[Id Riesgo]],Tabla13[Id Riesgo],Tabla13[Porcentaje Impacto],"",1),"")</f>
        <v/>
      </c>
      <c r="F1485" s="290" t="str">
        <f t="shared" si="147"/>
        <v>RC148</v>
      </c>
      <c r="G1485" s="414" t="b">
        <f>_xlfn.XLOOKUP(F1485,Tabla13[Id Riesgo],Tabla13[Registro diligenciado],FALSE,1)</f>
        <v>0</v>
      </c>
      <c r="H1485" s="290" t="str">
        <f>IF(G1485,_xlfn.XLOOKUP(F1485,Tabla6[Id Riesgo],Tabla6[DESCRIPCIÓN DEL RIESGO],FALSE,1),"")</f>
        <v/>
      </c>
      <c r="I1485" s="327" t="str">
        <f>_xlfn.XLOOKUP(Tabla135[[#This Row],[Id Riesgo]],Tabla13[Id Riesgo],Tabla13[Probabilidad])</f>
        <v/>
      </c>
      <c r="J1485" s="327" t="str">
        <f>_xlfn.XLOOKUP(Tabla135[[#This Row],[Id Riesgo]],Tabla13[Id Riesgo],Tabla13[Porcentaje Impacto],"",1)</f>
        <v/>
      </c>
      <c r="K1485" s="311">
        <v>4</v>
      </c>
      <c r="L1485" s="314"/>
      <c r="M1485" s="314"/>
      <c r="N1485" s="314"/>
      <c r="O1485" s="295"/>
      <c r="P1485" s="314"/>
      <c r="Q1485" s="328" t="str">
        <f>_xlfn.TEXTJOIN(" ",TRUE,Tabla135[[#This Row],[Actividad - Acción ¿Qué?
Inicia con verbo]],Tabla135[[#This Row],[Complemento
(Observaciones o desviaciones)]])</f>
        <v/>
      </c>
      <c r="R1485" s="295"/>
      <c r="S1485" s="327" t="str">
        <f>_xlfn.XLOOKUP(Tabla135[[#This Row],[Tipo de control]],Tabla7[Tipo de control],Tabla7[Peso],"",1)</f>
        <v/>
      </c>
      <c r="T1485" s="290" t="str">
        <f>_xlfn.XLOOKUP(Tabla135[[#This Row],[Tipo de control]],Tabla7[Tipo de control],Tabla7[Afectación matriz],"",1)</f>
        <v/>
      </c>
      <c r="U1485" s="295"/>
      <c r="V1485" s="327" t="str">
        <f>_xlfn.XLOOKUP(Tabla135[[#This Row],[Implementación]],Tabla11[Implementación],Tabla11[Peso],"",1)</f>
        <v/>
      </c>
      <c r="W1485" s="295"/>
      <c r="X1485" s="295"/>
      <c r="Y1485" s="295"/>
      <c r="Z1485" s="295"/>
      <c r="AA1485" s="310" t="str">
        <f>IFERROR(Tabla135[[#This Row],[Peso del control]]+Tabla135[[#This Row],[Peso de la implementación]],"")</f>
        <v/>
      </c>
      <c r="AB1485" s="310" t="str" cm="1">
        <f t="array" ref="AB1485">IFERROR(IF(Tabla135[[#This Row],[Registro diligenciado]]=TRUE,_xlfn.IFS(AND(Tabla135[[#This Row],[No. de Control]]=1,Tabla135[[#This Row],[Desplazamiento en la Matriz]]="Probabilidad"),D1485-(D1485*Tabla135[[#This Row],[Valor del control]]),AND(Tabla135[[#This Row],[No. de Control]]&gt;1,Tabla135[[#This Row],[Desplazamiento en la Matriz]]="Probabilidad"),AB1484-(AB1484*Tabla135[[#This Row],[Valor del control]]),AND(Tabla135[[#This Row],[No. de Control]]=1,Tabla135[[#This Row],[Desplazamiento en la Matriz]]="Impacto"),D1485,AND(Tabla135[[#This Row],[No. de Control]]&gt;1,Tabla135[[#This Row],[Desplazamiento en la Matriz]]="Impacto"),AB1484),""),"")</f>
        <v/>
      </c>
      <c r="AC1485" s="310" t="str" cm="1">
        <f t="array" ref="AC1485">IFERROR(IF(Tabla135[[#This Row],[Registro diligenciado]]=TRUE,_xlfn.IFS(AND(Tabla135[[#This Row],[No. de Control]]=1,Tabla135[[#This Row],[Desplazamiento en la Matriz]]="Impacto"),E1485-(E1485*Tabla135[[#This Row],[Valor del control]]),AND(Tabla135[[#This Row],[No. de Control]]&gt;1,Tabla135[[#This Row],[Desplazamiento en la Matriz]]="Impacto"),AC1484-(AC1484*Tabla135[[#This Row],[Valor del control]]),AND(Tabla135[[#This Row],[No. de Control]]=1,Tabla135[[#This Row],[Desplazamiento en la Matriz]]="Probabilidad"),E1485,AND(Tabla135[[#This Row],[No. de Control]]&gt;1,Tabla135[[#This Row],[Desplazamiento en la Matriz]]="Probabilidad"),AC1484),""),"")</f>
        <v/>
      </c>
      <c r="AD1485" s="310">
        <f>IFERROR(_xlfn.MINIFS(Tabla135[Probabilidad residual],Tabla135[Id Riesgo],Tabla135[[#This Row],[Id Riesgo]]),"")</f>
        <v>0</v>
      </c>
      <c r="AE1485" s="310">
        <f>IFERROR(_xlfn.MINIFS(Tabla135[Impacto residual],Tabla135[Id Riesgo],Tabla135[[#This Row],[Id Riesgo]]),"")</f>
        <v>0</v>
      </c>
      <c r="AF1485" s="310" t="str" cm="1">
        <f t="array" ref="AF14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5" s="310" t="str" cm="1">
        <f t="array" ref="AG14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5" s="213"/>
      <c r="AJ1485" s="801">
        <f>_xlfn.MINIFS(Tabla135[Probabilidad residual],Tabla135[Id Riesgo],Tabla135[[#This Row],[Id Riesgo]])</f>
        <v>0</v>
      </c>
      <c r="AK1485" s="801">
        <f>_xlfn.MINIFS(Tabla135[Impacto residual],Tabla135[Id Riesgo],Tabla135[[#This Row],[Id Riesgo]])</f>
        <v>0</v>
      </c>
      <c r="AL1485" s="801"/>
      <c r="AM1485" s="801"/>
      <c r="AN1485" s="213"/>
      <c r="AO1485" s="213"/>
      <c r="AP1485" s="213"/>
      <c r="AQ1485" s="213"/>
      <c r="AR1485" s="213"/>
      <c r="AS1485" s="213"/>
      <c r="AT1485" s="213"/>
      <c r="AU1485" s="213"/>
      <c r="AV1485" s="213"/>
      <c r="AW1485" s="213"/>
      <c r="AX1485" s="213"/>
      <c r="AY1485" s="213"/>
    </row>
    <row r="1486" spans="1:51" ht="14.6" x14ac:dyDescent="0.4">
      <c r="A1486" s="783" t="str">
        <f>Tabla135[[#This Row],[Id Riesgo]]</f>
        <v>RC148</v>
      </c>
      <c r="B1486" s="784" t="str">
        <f>Tabla135[[#This Row],[Riesgo]]</f>
        <v/>
      </c>
      <c r="C1486" s="776" t="b">
        <f>Tabla135[[#This Row],[Identificado en paso 1 y 2?]]</f>
        <v>0</v>
      </c>
      <c r="D1486" s="801" t="str">
        <f>_xlfn.XLOOKUP(Tabla135[[#This Row],[Id Riesgo]],Tabla13[Id Riesgo],Tabla13[Probabilidad],"",1)</f>
        <v/>
      </c>
      <c r="E1486" s="801" t="str">
        <f>IF(C1486=TRUE,_xlfn.XLOOKUP(Tabla135[[#This Row],[Id Riesgo]],Tabla13[Id Riesgo],Tabla13[Porcentaje Impacto],"",1),"")</f>
        <v/>
      </c>
      <c r="F1486" s="290" t="str">
        <f t="shared" si="147"/>
        <v>RC148</v>
      </c>
      <c r="G1486" s="414" t="b">
        <f>_xlfn.XLOOKUP(F1486,Tabla13[Id Riesgo],Tabla13[Registro diligenciado],FALSE,1)</f>
        <v>0</v>
      </c>
      <c r="H1486" s="290" t="str">
        <f>IF(G1486,_xlfn.XLOOKUP(F1486,Tabla6[Id Riesgo],Tabla6[DESCRIPCIÓN DEL RIESGO],FALSE,1),"")</f>
        <v/>
      </c>
      <c r="I1486" s="327" t="str">
        <f>_xlfn.XLOOKUP(Tabla135[[#This Row],[Id Riesgo]],Tabla13[Id Riesgo],Tabla13[Probabilidad])</f>
        <v/>
      </c>
      <c r="J1486" s="327" t="str">
        <f>_xlfn.XLOOKUP(Tabla135[[#This Row],[Id Riesgo]],Tabla13[Id Riesgo],Tabla13[Porcentaje Impacto],"",1)</f>
        <v/>
      </c>
      <c r="K1486" s="311">
        <v>5</v>
      </c>
      <c r="L1486" s="314"/>
      <c r="M1486" s="314"/>
      <c r="N1486" s="314"/>
      <c r="O1486" s="295"/>
      <c r="P1486" s="314"/>
      <c r="Q1486" s="328" t="str">
        <f>_xlfn.TEXTJOIN(" ",TRUE,Tabla135[[#This Row],[Actividad - Acción ¿Qué?
Inicia con verbo]],Tabla135[[#This Row],[Complemento
(Observaciones o desviaciones)]])</f>
        <v/>
      </c>
      <c r="R1486" s="295"/>
      <c r="S1486" s="327" t="str">
        <f>_xlfn.XLOOKUP(Tabla135[[#This Row],[Tipo de control]],Tabla7[Tipo de control],Tabla7[Peso],"",1)</f>
        <v/>
      </c>
      <c r="T1486" s="290" t="str">
        <f>_xlfn.XLOOKUP(Tabla135[[#This Row],[Tipo de control]],Tabla7[Tipo de control],Tabla7[Afectación matriz],"",1)</f>
        <v/>
      </c>
      <c r="U1486" s="295"/>
      <c r="V1486" s="327" t="str">
        <f>_xlfn.XLOOKUP(Tabla135[[#This Row],[Implementación]],Tabla11[Implementación],Tabla11[Peso],"",1)</f>
        <v/>
      </c>
      <c r="W1486" s="295"/>
      <c r="X1486" s="295"/>
      <c r="Y1486" s="295"/>
      <c r="Z1486" s="295"/>
      <c r="AA1486" s="310" t="str">
        <f>IFERROR(Tabla135[[#This Row],[Peso del control]]+Tabla135[[#This Row],[Peso de la implementación]],"")</f>
        <v/>
      </c>
      <c r="AB1486" s="310" t="str" cm="1">
        <f t="array" ref="AB1486">IFERROR(IF(Tabla135[[#This Row],[Registro diligenciado]]=TRUE,_xlfn.IFS(AND(Tabla135[[#This Row],[No. de Control]]=1,Tabla135[[#This Row],[Desplazamiento en la Matriz]]="Probabilidad"),D1486-(D1486*Tabla135[[#This Row],[Valor del control]]),AND(Tabla135[[#This Row],[No. de Control]]&gt;1,Tabla135[[#This Row],[Desplazamiento en la Matriz]]="Probabilidad"),AB1485-(AB1485*Tabla135[[#This Row],[Valor del control]]),AND(Tabla135[[#This Row],[No. de Control]]=1,Tabla135[[#This Row],[Desplazamiento en la Matriz]]="Impacto"),D1486,AND(Tabla135[[#This Row],[No. de Control]]&gt;1,Tabla135[[#This Row],[Desplazamiento en la Matriz]]="Impacto"),AB1485),""),"")</f>
        <v/>
      </c>
      <c r="AC1486" s="310" t="str" cm="1">
        <f t="array" ref="AC1486">IFERROR(IF(Tabla135[[#This Row],[Registro diligenciado]]=TRUE,_xlfn.IFS(AND(Tabla135[[#This Row],[No. de Control]]=1,Tabla135[[#This Row],[Desplazamiento en la Matriz]]="Impacto"),E1486-(E1486*Tabla135[[#This Row],[Valor del control]]),AND(Tabla135[[#This Row],[No. de Control]]&gt;1,Tabla135[[#This Row],[Desplazamiento en la Matriz]]="Impacto"),AC1485-(AC1485*Tabla135[[#This Row],[Valor del control]]),AND(Tabla135[[#This Row],[No. de Control]]=1,Tabla135[[#This Row],[Desplazamiento en la Matriz]]="Probabilidad"),E1486,AND(Tabla135[[#This Row],[No. de Control]]&gt;1,Tabla135[[#This Row],[Desplazamiento en la Matriz]]="Probabilidad"),AC1485),""),"")</f>
        <v/>
      </c>
      <c r="AD1486" s="310">
        <f>IFERROR(_xlfn.MINIFS(Tabla135[Probabilidad residual],Tabla135[Id Riesgo],Tabla135[[#This Row],[Id Riesgo]]),"")</f>
        <v>0</v>
      </c>
      <c r="AE1486" s="310">
        <f>IFERROR(_xlfn.MINIFS(Tabla135[Impacto residual],Tabla135[Id Riesgo],Tabla135[[#This Row],[Id Riesgo]]),"")</f>
        <v>0</v>
      </c>
      <c r="AF1486" s="310" t="str" cm="1">
        <f t="array" ref="AF14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6" s="310" t="str" cm="1">
        <f t="array" ref="AG14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6" s="213"/>
      <c r="AJ1486" s="801">
        <f>_xlfn.MINIFS(Tabla135[Probabilidad residual],Tabla135[Id Riesgo],Tabla135[[#This Row],[Id Riesgo]])</f>
        <v>0</v>
      </c>
      <c r="AK1486" s="801">
        <f>_xlfn.MINIFS(Tabla135[Impacto residual],Tabla135[Id Riesgo],Tabla135[[#This Row],[Id Riesgo]])</f>
        <v>0</v>
      </c>
      <c r="AL1486" s="801"/>
      <c r="AM1486" s="801"/>
      <c r="AN1486" s="213"/>
      <c r="AO1486" s="213"/>
      <c r="AP1486" s="213"/>
      <c r="AQ1486" s="213"/>
      <c r="AR1486" s="213"/>
      <c r="AS1486" s="213"/>
      <c r="AT1486" s="213"/>
      <c r="AU1486" s="213"/>
      <c r="AV1486" s="213"/>
      <c r="AW1486" s="213"/>
      <c r="AX1486" s="213"/>
      <c r="AY1486" s="213"/>
    </row>
    <row r="1487" spans="1:51" ht="14.6" x14ac:dyDescent="0.4">
      <c r="A1487" s="783" t="str">
        <f>Tabla135[[#This Row],[Id Riesgo]]</f>
        <v>RC148</v>
      </c>
      <c r="B1487" s="784" t="str">
        <f>Tabla135[[#This Row],[Riesgo]]</f>
        <v/>
      </c>
      <c r="C1487" s="776" t="b">
        <f>Tabla135[[#This Row],[Identificado en paso 1 y 2?]]</f>
        <v>0</v>
      </c>
      <c r="D1487" s="801" t="str">
        <f>_xlfn.XLOOKUP(Tabla135[[#This Row],[Id Riesgo]],Tabla13[Id Riesgo],Tabla13[Probabilidad],"",1)</f>
        <v/>
      </c>
      <c r="E1487" s="801" t="str">
        <f>IF(C1487=TRUE,_xlfn.XLOOKUP(Tabla135[[#This Row],[Id Riesgo]],Tabla13[Id Riesgo],Tabla13[Porcentaje Impacto],"",1),"")</f>
        <v/>
      </c>
      <c r="F1487" s="290" t="str">
        <f t="shared" si="147"/>
        <v>RC148</v>
      </c>
      <c r="G1487" s="414" t="b">
        <f>_xlfn.XLOOKUP(F1487,Tabla13[Id Riesgo],Tabla13[Registro diligenciado],FALSE,1)</f>
        <v>0</v>
      </c>
      <c r="H1487" s="290" t="str">
        <f>IF(G1487,_xlfn.XLOOKUP(F1487,Tabla6[Id Riesgo],Tabla6[DESCRIPCIÓN DEL RIESGO],FALSE,1),"")</f>
        <v/>
      </c>
      <c r="I1487" s="327" t="str">
        <f>_xlfn.XLOOKUP(Tabla135[[#This Row],[Id Riesgo]],Tabla13[Id Riesgo],Tabla13[Probabilidad])</f>
        <v/>
      </c>
      <c r="J1487" s="327" t="str">
        <f>_xlfn.XLOOKUP(Tabla135[[#This Row],[Id Riesgo]],Tabla13[Id Riesgo],Tabla13[Porcentaje Impacto],"",1)</f>
        <v/>
      </c>
      <c r="K1487" s="311">
        <v>6</v>
      </c>
      <c r="L1487" s="314"/>
      <c r="M1487" s="314"/>
      <c r="N1487" s="314"/>
      <c r="O1487" s="295"/>
      <c r="P1487" s="314"/>
      <c r="Q1487" s="328" t="str">
        <f>_xlfn.TEXTJOIN(" ",TRUE,Tabla135[[#This Row],[Actividad - Acción ¿Qué?
Inicia con verbo]],Tabla135[[#This Row],[Complemento
(Observaciones o desviaciones)]])</f>
        <v/>
      </c>
      <c r="R1487" s="295"/>
      <c r="S1487" s="327" t="str">
        <f>_xlfn.XLOOKUP(Tabla135[[#This Row],[Tipo de control]],Tabla7[Tipo de control],Tabla7[Peso],"",1)</f>
        <v/>
      </c>
      <c r="T1487" s="290" t="str">
        <f>_xlfn.XLOOKUP(Tabla135[[#This Row],[Tipo de control]],Tabla7[Tipo de control],Tabla7[Afectación matriz],"",1)</f>
        <v/>
      </c>
      <c r="U1487" s="295"/>
      <c r="V1487" s="327" t="str">
        <f>_xlfn.XLOOKUP(Tabla135[[#This Row],[Implementación]],Tabla11[Implementación],Tabla11[Peso],"",1)</f>
        <v/>
      </c>
      <c r="W1487" s="295"/>
      <c r="X1487" s="295"/>
      <c r="Y1487" s="295"/>
      <c r="Z1487" s="295"/>
      <c r="AA1487" s="310" t="str">
        <f>IFERROR(Tabla135[[#This Row],[Peso del control]]+Tabla135[[#This Row],[Peso de la implementación]],"")</f>
        <v/>
      </c>
      <c r="AB1487" s="310" t="str" cm="1">
        <f t="array" ref="AB1487">IFERROR(IF(Tabla135[[#This Row],[Registro diligenciado]]=TRUE,_xlfn.IFS(AND(Tabla135[[#This Row],[No. de Control]]=1,Tabla135[[#This Row],[Desplazamiento en la Matriz]]="Probabilidad"),D1487-(D1487*Tabla135[[#This Row],[Valor del control]]),AND(Tabla135[[#This Row],[No. de Control]]&gt;1,Tabla135[[#This Row],[Desplazamiento en la Matriz]]="Probabilidad"),AB1486-(AB1486*Tabla135[[#This Row],[Valor del control]]),AND(Tabla135[[#This Row],[No. de Control]]=1,Tabla135[[#This Row],[Desplazamiento en la Matriz]]="Impacto"),D1487,AND(Tabla135[[#This Row],[No. de Control]]&gt;1,Tabla135[[#This Row],[Desplazamiento en la Matriz]]="Impacto"),AB1486),""),"")</f>
        <v/>
      </c>
      <c r="AC1487" s="310" t="str" cm="1">
        <f t="array" ref="AC1487">IFERROR(IF(Tabla135[[#This Row],[Registro diligenciado]]=TRUE,_xlfn.IFS(AND(Tabla135[[#This Row],[No. de Control]]=1,Tabla135[[#This Row],[Desplazamiento en la Matriz]]="Impacto"),E1487-(E1487*Tabla135[[#This Row],[Valor del control]]),AND(Tabla135[[#This Row],[No. de Control]]&gt;1,Tabla135[[#This Row],[Desplazamiento en la Matriz]]="Impacto"),AC1486-(AC1486*Tabla135[[#This Row],[Valor del control]]),AND(Tabla135[[#This Row],[No. de Control]]=1,Tabla135[[#This Row],[Desplazamiento en la Matriz]]="Probabilidad"),E1487,AND(Tabla135[[#This Row],[No. de Control]]&gt;1,Tabla135[[#This Row],[Desplazamiento en la Matriz]]="Probabilidad"),AC1486),""),"")</f>
        <v/>
      </c>
      <c r="AD1487" s="310">
        <f>IFERROR(_xlfn.MINIFS(Tabla135[Probabilidad residual],Tabla135[Id Riesgo],Tabla135[[#This Row],[Id Riesgo]]),"")</f>
        <v>0</v>
      </c>
      <c r="AE1487" s="310">
        <f>IFERROR(_xlfn.MINIFS(Tabla135[Impacto residual],Tabla135[Id Riesgo],Tabla135[[#This Row],[Id Riesgo]]),"")</f>
        <v>0</v>
      </c>
      <c r="AF1487" s="310" t="str" cm="1">
        <f t="array" ref="AF14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7" s="310" t="str" cm="1">
        <f t="array" ref="AG14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7" s="213"/>
      <c r="AJ1487" s="801">
        <f>_xlfn.MINIFS(Tabla135[Probabilidad residual],Tabla135[Id Riesgo],Tabla135[[#This Row],[Id Riesgo]])</f>
        <v>0</v>
      </c>
      <c r="AK1487" s="801">
        <f>_xlfn.MINIFS(Tabla135[Impacto residual],Tabla135[Id Riesgo],Tabla135[[#This Row],[Id Riesgo]])</f>
        <v>0</v>
      </c>
      <c r="AL1487" s="801"/>
      <c r="AM1487" s="801"/>
      <c r="AN1487" s="213"/>
      <c r="AO1487" s="213"/>
      <c r="AP1487" s="213"/>
      <c r="AQ1487" s="213"/>
      <c r="AR1487" s="213"/>
      <c r="AS1487" s="213"/>
      <c r="AT1487" s="213"/>
      <c r="AU1487" s="213"/>
      <c r="AV1487" s="213"/>
      <c r="AW1487" s="213"/>
      <c r="AX1487" s="213"/>
      <c r="AY1487" s="213"/>
    </row>
    <row r="1488" spans="1:51" ht="14.6" x14ac:dyDescent="0.4">
      <c r="A1488" s="783" t="str">
        <f>Tabla135[[#This Row],[Id Riesgo]]</f>
        <v>RC148</v>
      </c>
      <c r="B1488" s="784" t="str">
        <f>Tabla135[[#This Row],[Riesgo]]</f>
        <v/>
      </c>
      <c r="C1488" s="776" t="b">
        <f>Tabla135[[#This Row],[Identificado en paso 1 y 2?]]</f>
        <v>0</v>
      </c>
      <c r="D1488" s="801" t="str">
        <f>_xlfn.XLOOKUP(Tabla135[[#This Row],[Id Riesgo]],Tabla13[Id Riesgo],Tabla13[Probabilidad],"",1)</f>
        <v/>
      </c>
      <c r="E1488" s="801" t="str">
        <f>IF(C1488=TRUE,_xlfn.XLOOKUP(Tabla135[[#This Row],[Id Riesgo]],Tabla13[Id Riesgo],Tabla13[Porcentaje Impacto],"",1),"")</f>
        <v/>
      </c>
      <c r="F1488" s="290" t="str">
        <f t="shared" si="147"/>
        <v>RC148</v>
      </c>
      <c r="G1488" s="414" t="b">
        <f>_xlfn.XLOOKUP(F1488,Tabla13[Id Riesgo],Tabla13[Registro diligenciado],FALSE,1)</f>
        <v>0</v>
      </c>
      <c r="H1488" s="290" t="str">
        <f>IF(G1488,_xlfn.XLOOKUP(F1488,Tabla6[Id Riesgo],Tabla6[DESCRIPCIÓN DEL RIESGO],FALSE,1),"")</f>
        <v/>
      </c>
      <c r="I1488" s="327" t="str">
        <f>_xlfn.XLOOKUP(Tabla135[[#This Row],[Id Riesgo]],Tabla13[Id Riesgo],Tabla13[Probabilidad])</f>
        <v/>
      </c>
      <c r="J1488" s="327" t="str">
        <f>_xlfn.XLOOKUP(Tabla135[[#This Row],[Id Riesgo]],Tabla13[Id Riesgo],Tabla13[Porcentaje Impacto],"",1)</f>
        <v/>
      </c>
      <c r="K1488" s="311">
        <v>7</v>
      </c>
      <c r="L1488" s="314"/>
      <c r="M1488" s="314"/>
      <c r="N1488" s="314"/>
      <c r="O1488" s="295"/>
      <c r="P1488" s="314"/>
      <c r="Q1488" s="328" t="str">
        <f>_xlfn.TEXTJOIN(" ",TRUE,Tabla135[[#This Row],[Actividad - Acción ¿Qué?
Inicia con verbo]],Tabla135[[#This Row],[Complemento
(Observaciones o desviaciones)]])</f>
        <v/>
      </c>
      <c r="R1488" s="295"/>
      <c r="S1488" s="327" t="str">
        <f>_xlfn.XLOOKUP(Tabla135[[#This Row],[Tipo de control]],Tabla7[Tipo de control],Tabla7[Peso],"",1)</f>
        <v/>
      </c>
      <c r="T1488" s="290" t="str">
        <f>_xlfn.XLOOKUP(Tabla135[[#This Row],[Tipo de control]],Tabla7[Tipo de control],Tabla7[Afectación matriz],"",1)</f>
        <v/>
      </c>
      <c r="U1488" s="295"/>
      <c r="V1488" s="327" t="str">
        <f>_xlfn.XLOOKUP(Tabla135[[#This Row],[Implementación]],Tabla11[Implementación],Tabla11[Peso],"",1)</f>
        <v/>
      </c>
      <c r="W1488" s="295"/>
      <c r="X1488" s="295"/>
      <c r="Y1488" s="295"/>
      <c r="Z1488" s="295"/>
      <c r="AA1488" s="310" t="str">
        <f>IFERROR(Tabla135[[#This Row],[Peso del control]]+Tabla135[[#This Row],[Peso de la implementación]],"")</f>
        <v/>
      </c>
      <c r="AB1488" s="310" t="str" cm="1">
        <f t="array" ref="AB1488">IFERROR(IF(Tabla135[[#This Row],[Registro diligenciado]]=TRUE,_xlfn.IFS(AND(Tabla135[[#This Row],[No. de Control]]=1,Tabla135[[#This Row],[Desplazamiento en la Matriz]]="Probabilidad"),D1488-(D1488*Tabla135[[#This Row],[Valor del control]]),AND(Tabla135[[#This Row],[No. de Control]]&gt;1,Tabla135[[#This Row],[Desplazamiento en la Matriz]]="Probabilidad"),AB1487-(AB1487*Tabla135[[#This Row],[Valor del control]]),AND(Tabla135[[#This Row],[No. de Control]]=1,Tabla135[[#This Row],[Desplazamiento en la Matriz]]="Impacto"),D1488,AND(Tabla135[[#This Row],[No. de Control]]&gt;1,Tabla135[[#This Row],[Desplazamiento en la Matriz]]="Impacto"),AB1487),""),"")</f>
        <v/>
      </c>
      <c r="AC1488" s="310" t="str" cm="1">
        <f t="array" ref="AC1488">IFERROR(IF(Tabla135[[#This Row],[Registro diligenciado]]=TRUE,_xlfn.IFS(AND(Tabla135[[#This Row],[No. de Control]]=1,Tabla135[[#This Row],[Desplazamiento en la Matriz]]="Impacto"),E1488-(E1488*Tabla135[[#This Row],[Valor del control]]),AND(Tabla135[[#This Row],[No. de Control]]&gt;1,Tabla135[[#This Row],[Desplazamiento en la Matriz]]="Impacto"),AC1487-(AC1487*Tabla135[[#This Row],[Valor del control]]),AND(Tabla135[[#This Row],[No. de Control]]=1,Tabla135[[#This Row],[Desplazamiento en la Matriz]]="Probabilidad"),E1488,AND(Tabla135[[#This Row],[No. de Control]]&gt;1,Tabla135[[#This Row],[Desplazamiento en la Matriz]]="Probabilidad"),AC1487),""),"")</f>
        <v/>
      </c>
      <c r="AD1488" s="310">
        <f>IFERROR(_xlfn.MINIFS(Tabla135[Probabilidad residual],Tabla135[Id Riesgo],Tabla135[[#This Row],[Id Riesgo]]),"")</f>
        <v>0</v>
      </c>
      <c r="AE1488" s="310">
        <f>IFERROR(_xlfn.MINIFS(Tabla135[Impacto residual],Tabla135[Id Riesgo],Tabla135[[#This Row],[Id Riesgo]]),"")</f>
        <v>0</v>
      </c>
      <c r="AF1488" s="310" t="str" cm="1">
        <f t="array" ref="AF14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8" s="310" t="str" cm="1">
        <f t="array" ref="AG14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8" s="213"/>
      <c r="AJ1488" s="801">
        <f>_xlfn.MINIFS(Tabla135[Probabilidad residual],Tabla135[Id Riesgo],Tabla135[[#This Row],[Id Riesgo]])</f>
        <v>0</v>
      </c>
      <c r="AK1488" s="801">
        <f>_xlfn.MINIFS(Tabla135[Impacto residual],Tabla135[Id Riesgo],Tabla135[[#This Row],[Id Riesgo]])</f>
        <v>0</v>
      </c>
      <c r="AL1488" s="801"/>
      <c r="AM1488" s="801"/>
      <c r="AN1488" s="213"/>
      <c r="AO1488" s="213"/>
      <c r="AP1488" s="213"/>
      <c r="AQ1488" s="213"/>
      <c r="AR1488" s="213"/>
      <c r="AS1488" s="213"/>
      <c r="AT1488" s="213"/>
      <c r="AU1488" s="213"/>
      <c r="AV1488" s="213"/>
      <c r="AW1488" s="213"/>
      <c r="AX1488" s="213"/>
      <c r="AY1488" s="213"/>
    </row>
    <row r="1489" spans="1:51" ht="14.6" x14ac:dyDescent="0.4">
      <c r="A1489" s="783" t="str">
        <f>Tabla135[[#This Row],[Id Riesgo]]</f>
        <v>RC148</v>
      </c>
      <c r="B1489" s="784" t="str">
        <f>Tabla135[[#This Row],[Riesgo]]</f>
        <v/>
      </c>
      <c r="C1489" s="776" t="b">
        <f>Tabla135[[#This Row],[Identificado en paso 1 y 2?]]</f>
        <v>0</v>
      </c>
      <c r="D1489" s="801" t="str">
        <f>_xlfn.XLOOKUP(Tabla135[[#This Row],[Id Riesgo]],Tabla13[Id Riesgo],Tabla13[Probabilidad],"",1)</f>
        <v/>
      </c>
      <c r="E1489" s="801" t="str">
        <f>IF(C1489=TRUE,_xlfn.XLOOKUP(Tabla135[[#This Row],[Id Riesgo]],Tabla13[Id Riesgo],Tabla13[Porcentaje Impacto],"",1),"")</f>
        <v/>
      </c>
      <c r="F1489" s="290" t="str">
        <f t="shared" si="147"/>
        <v>RC148</v>
      </c>
      <c r="G1489" s="414" t="b">
        <f>_xlfn.XLOOKUP(F1489,Tabla13[Id Riesgo],Tabla13[Registro diligenciado],FALSE,1)</f>
        <v>0</v>
      </c>
      <c r="H1489" s="290" t="str">
        <f>IF(G1489,_xlfn.XLOOKUP(F1489,Tabla6[Id Riesgo],Tabla6[DESCRIPCIÓN DEL RIESGO],FALSE,1),"")</f>
        <v/>
      </c>
      <c r="I1489" s="327" t="str">
        <f>_xlfn.XLOOKUP(Tabla135[[#This Row],[Id Riesgo]],Tabla13[Id Riesgo],Tabla13[Probabilidad])</f>
        <v/>
      </c>
      <c r="J1489" s="327" t="str">
        <f>_xlfn.XLOOKUP(Tabla135[[#This Row],[Id Riesgo]],Tabla13[Id Riesgo],Tabla13[Porcentaje Impacto],"",1)</f>
        <v/>
      </c>
      <c r="K1489" s="311">
        <v>8</v>
      </c>
      <c r="L1489" s="314"/>
      <c r="M1489" s="314"/>
      <c r="N1489" s="314"/>
      <c r="O1489" s="295"/>
      <c r="P1489" s="314"/>
      <c r="Q1489" s="328" t="str">
        <f>_xlfn.TEXTJOIN(" ",TRUE,Tabla135[[#This Row],[Actividad - Acción ¿Qué?
Inicia con verbo]],Tabla135[[#This Row],[Complemento
(Observaciones o desviaciones)]])</f>
        <v/>
      </c>
      <c r="R1489" s="295"/>
      <c r="S1489" s="327" t="str">
        <f>_xlfn.XLOOKUP(Tabla135[[#This Row],[Tipo de control]],Tabla7[Tipo de control],Tabla7[Peso],"",1)</f>
        <v/>
      </c>
      <c r="T1489" s="290" t="str">
        <f>_xlfn.XLOOKUP(Tabla135[[#This Row],[Tipo de control]],Tabla7[Tipo de control],Tabla7[Afectación matriz],"",1)</f>
        <v/>
      </c>
      <c r="U1489" s="295"/>
      <c r="V1489" s="327" t="str">
        <f>_xlfn.XLOOKUP(Tabla135[[#This Row],[Implementación]],Tabla11[Implementación],Tabla11[Peso],"",1)</f>
        <v/>
      </c>
      <c r="W1489" s="295"/>
      <c r="X1489" s="295"/>
      <c r="Y1489" s="295"/>
      <c r="Z1489" s="295"/>
      <c r="AA1489" s="310" t="str">
        <f>IFERROR(Tabla135[[#This Row],[Peso del control]]+Tabla135[[#This Row],[Peso de la implementación]],"")</f>
        <v/>
      </c>
      <c r="AB1489" s="310" t="str" cm="1">
        <f t="array" ref="AB1489">IFERROR(IF(Tabla135[[#This Row],[Registro diligenciado]]=TRUE,_xlfn.IFS(AND(Tabla135[[#This Row],[No. de Control]]=1,Tabla135[[#This Row],[Desplazamiento en la Matriz]]="Probabilidad"),D1489-(D1489*Tabla135[[#This Row],[Valor del control]]),AND(Tabla135[[#This Row],[No. de Control]]&gt;1,Tabla135[[#This Row],[Desplazamiento en la Matriz]]="Probabilidad"),AB1488-(AB1488*Tabla135[[#This Row],[Valor del control]]),AND(Tabla135[[#This Row],[No. de Control]]=1,Tabla135[[#This Row],[Desplazamiento en la Matriz]]="Impacto"),D1489,AND(Tabla135[[#This Row],[No. de Control]]&gt;1,Tabla135[[#This Row],[Desplazamiento en la Matriz]]="Impacto"),AB1488),""),"")</f>
        <v/>
      </c>
      <c r="AC1489" s="310" t="str" cm="1">
        <f t="array" ref="AC1489">IFERROR(IF(Tabla135[[#This Row],[Registro diligenciado]]=TRUE,_xlfn.IFS(AND(Tabla135[[#This Row],[No. de Control]]=1,Tabla135[[#This Row],[Desplazamiento en la Matriz]]="Impacto"),E1489-(E1489*Tabla135[[#This Row],[Valor del control]]),AND(Tabla135[[#This Row],[No. de Control]]&gt;1,Tabla135[[#This Row],[Desplazamiento en la Matriz]]="Impacto"),AC1488-(AC1488*Tabla135[[#This Row],[Valor del control]]),AND(Tabla135[[#This Row],[No. de Control]]=1,Tabla135[[#This Row],[Desplazamiento en la Matriz]]="Probabilidad"),E1489,AND(Tabla135[[#This Row],[No. de Control]]&gt;1,Tabla135[[#This Row],[Desplazamiento en la Matriz]]="Probabilidad"),AC1488),""),"")</f>
        <v/>
      </c>
      <c r="AD1489" s="310">
        <f>IFERROR(_xlfn.MINIFS(Tabla135[Probabilidad residual],Tabla135[Id Riesgo],Tabla135[[#This Row],[Id Riesgo]]),"")</f>
        <v>0</v>
      </c>
      <c r="AE1489" s="310">
        <f>IFERROR(_xlfn.MINIFS(Tabla135[Impacto residual],Tabla135[Id Riesgo],Tabla135[[#This Row],[Id Riesgo]]),"")</f>
        <v>0</v>
      </c>
      <c r="AF1489" s="310" t="str" cm="1">
        <f t="array" ref="AF14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89" s="310" t="str" cm="1">
        <f t="array" ref="AG14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89" s="213"/>
      <c r="AJ1489" s="801">
        <f>_xlfn.MINIFS(Tabla135[Probabilidad residual],Tabla135[Id Riesgo],Tabla135[[#This Row],[Id Riesgo]])</f>
        <v>0</v>
      </c>
      <c r="AK1489" s="801">
        <f>_xlfn.MINIFS(Tabla135[Impacto residual],Tabla135[Id Riesgo],Tabla135[[#This Row],[Id Riesgo]])</f>
        <v>0</v>
      </c>
      <c r="AL1489" s="801"/>
      <c r="AM1489" s="801"/>
      <c r="AN1489" s="213"/>
      <c r="AO1489" s="213"/>
      <c r="AP1489" s="213"/>
      <c r="AQ1489" s="213"/>
      <c r="AR1489" s="213"/>
      <c r="AS1489" s="213"/>
      <c r="AT1489" s="213"/>
      <c r="AU1489" s="213"/>
      <c r="AV1489" s="213"/>
      <c r="AW1489" s="213"/>
      <c r="AX1489" s="213"/>
      <c r="AY1489" s="213"/>
    </row>
    <row r="1490" spans="1:51" ht="14.6" x14ac:dyDescent="0.4">
      <c r="A1490" s="783" t="str">
        <f>Tabla135[[#This Row],[Id Riesgo]]</f>
        <v>RC148</v>
      </c>
      <c r="B1490" s="784" t="str">
        <f>Tabla135[[#This Row],[Riesgo]]</f>
        <v/>
      </c>
      <c r="C1490" s="776" t="b">
        <f>Tabla135[[#This Row],[Identificado en paso 1 y 2?]]</f>
        <v>0</v>
      </c>
      <c r="D1490" s="801" t="str">
        <f>_xlfn.XLOOKUP(Tabla135[[#This Row],[Id Riesgo]],Tabla13[Id Riesgo],Tabla13[Probabilidad],"",1)</f>
        <v/>
      </c>
      <c r="E1490" s="801" t="str">
        <f>IF(C1490=TRUE,_xlfn.XLOOKUP(Tabla135[[#This Row],[Id Riesgo]],Tabla13[Id Riesgo],Tabla13[Porcentaje Impacto],"",1),"")</f>
        <v/>
      </c>
      <c r="F1490" s="290" t="str">
        <f t="shared" si="147"/>
        <v>RC148</v>
      </c>
      <c r="G1490" s="414" t="b">
        <f>_xlfn.XLOOKUP(F1490,Tabla13[Id Riesgo],Tabla13[Registro diligenciado],FALSE,1)</f>
        <v>0</v>
      </c>
      <c r="H1490" s="290" t="str">
        <f>IF(G1490,_xlfn.XLOOKUP(F1490,Tabla6[Id Riesgo],Tabla6[DESCRIPCIÓN DEL RIESGO],FALSE,1),"")</f>
        <v/>
      </c>
      <c r="I1490" s="327" t="str">
        <f>_xlfn.XLOOKUP(Tabla135[[#This Row],[Id Riesgo]],Tabla13[Id Riesgo],Tabla13[Probabilidad])</f>
        <v/>
      </c>
      <c r="J1490" s="327" t="str">
        <f>_xlfn.XLOOKUP(Tabla135[[#This Row],[Id Riesgo]],Tabla13[Id Riesgo],Tabla13[Porcentaje Impacto],"",1)</f>
        <v/>
      </c>
      <c r="K1490" s="311">
        <v>9</v>
      </c>
      <c r="L1490" s="314"/>
      <c r="M1490" s="314"/>
      <c r="N1490" s="314"/>
      <c r="O1490" s="295"/>
      <c r="P1490" s="314"/>
      <c r="Q1490" s="328" t="str">
        <f>_xlfn.TEXTJOIN(" ",TRUE,Tabla135[[#This Row],[Actividad - Acción ¿Qué?
Inicia con verbo]],Tabla135[[#This Row],[Complemento
(Observaciones o desviaciones)]])</f>
        <v/>
      </c>
      <c r="R1490" s="295"/>
      <c r="S1490" s="327" t="str">
        <f>_xlfn.XLOOKUP(Tabla135[[#This Row],[Tipo de control]],Tabla7[Tipo de control],Tabla7[Peso],"",1)</f>
        <v/>
      </c>
      <c r="T1490" s="290" t="str">
        <f>_xlfn.XLOOKUP(Tabla135[[#This Row],[Tipo de control]],Tabla7[Tipo de control],Tabla7[Afectación matriz],"",1)</f>
        <v/>
      </c>
      <c r="U1490" s="295"/>
      <c r="V1490" s="327" t="str">
        <f>_xlfn.XLOOKUP(Tabla135[[#This Row],[Implementación]],Tabla11[Implementación],Tabla11[Peso],"",1)</f>
        <v/>
      </c>
      <c r="W1490" s="295"/>
      <c r="X1490" s="295"/>
      <c r="Y1490" s="295"/>
      <c r="Z1490" s="295"/>
      <c r="AA1490" s="310" t="str">
        <f>IFERROR(Tabla135[[#This Row],[Peso del control]]+Tabla135[[#This Row],[Peso de la implementación]],"")</f>
        <v/>
      </c>
      <c r="AB1490" s="310" t="str" cm="1">
        <f t="array" ref="AB1490">IFERROR(IF(Tabla135[[#This Row],[Registro diligenciado]]=TRUE,_xlfn.IFS(AND(Tabla135[[#This Row],[No. de Control]]=1,Tabla135[[#This Row],[Desplazamiento en la Matriz]]="Probabilidad"),D1490-(D1490*Tabla135[[#This Row],[Valor del control]]),AND(Tabla135[[#This Row],[No. de Control]]&gt;1,Tabla135[[#This Row],[Desplazamiento en la Matriz]]="Probabilidad"),AB1489-(AB1489*Tabla135[[#This Row],[Valor del control]]),AND(Tabla135[[#This Row],[No. de Control]]=1,Tabla135[[#This Row],[Desplazamiento en la Matriz]]="Impacto"),D1490,AND(Tabla135[[#This Row],[No. de Control]]&gt;1,Tabla135[[#This Row],[Desplazamiento en la Matriz]]="Impacto"),AB1489),""),"")</f>
        <v/>
      </c>
      <c r="AC1490" s="310" t="str" cm="1">
        <f t="array" ref="AC1490">IFERROR(IF(Tabla135[[#This Row],[Registro diligenciado]]=TRUE,_xlfn.IFS(AND(Tabla135[[#This Row],[No. de Control]]=1,Tabla135[[#This Row],[Desplazamiento en la Matriz]]="Impacto"),E1490-(E1490*Tabla135[[#This Row],[Valor del control]]),AND(Tabla135[[#This Row],[No. de Control]]&gt;1,Tabla135[[#This Row],[Desplazamiento en la Matriz]]="Impacto"),AC1489-(AC1489*Tabla135[[#This Row],[Valor del control]]),AND(Tabla135[[#This Row],[No. de Control]]=1,Tabla135[[#This Row],[Desplazamiento en la Matriz]]="Probabilidad"),E1490,AND(Tabla135[[#This Row],[No. de Control]]&gt;1,Tabla135[[#This Row],[Desplazamiento en la Matriz]]="Probabilidad"),AC1489),""),"")</f>
        <v/>
      </c>
      <c r="AD1490" s="310">
        <f>IFERROR(_xlfn.MINIFS(Tabla135[Probabilidad residual],Tabla135[Id Riesgo],Tabla135[[#This Row],[Id Riesgo]]),"")</f>
        <v>0</v>
      </c>
      <c r="AE1490" s="310">
        <f>IFERROR(_xlfn.MINIFS(Tabla135[Impacto residual],Tabla135[Id Riesgo],Tabla135[[#This Row],[Id Riesgo]]),"")</f>
        <v>0</v>
      </c>
      <c r="AF1490" s="310" t="str" cm="1">
        <f t="array" ref="AF14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0" s="310" t="str" cm="1">
        <f t="array" ref="AG14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0" s="213"/>
      <c r="AJ1490" s="801">
        <f>_xlfn.MINIFS(Tabla135[Probabilidad residual],Tabla135[Id Riesgo],Tabla135[[#This Row],[Id Riesgo]])</f>
        <v>0</v>
      </c>
      <c r="AK1490" s="801">
        <f>_xlfn.MINIFS(Tabla135[Impacto residual],Tabla135[Id Riesgo],Tabla135[[#This Row],[Id Riesgo]])</f>
        <v>0</v>
      </c>
      <c r="AL1490" s="801"/>
      <c r="AM1490" s="801"/>
      <c r="AN1490" s="213"/>
      <c r="AO1490" s="213"/>
      <c r="AP1490" s="213"/>
      <c r="AQ1490" s="213"/>
      <c r="AR1490" s="213"/>
      <c r="AS1490" s="213"/>
      <c r="AT1490" s="213"/>
      <c r="AU1490" s="213"/>
      <c r="AV1490" s="213"/>
      <c r="AW1490" s="213"/>
      <c r="AX1490" s="213"/>
      <c r="AY1490" s="213"/>
    </row>
    <row r="1491" spans="1:51" ht="14.6" x14ac:dyDescent="0.4">
      <c r="A1491" s="783" t="str">
        <f>Tabla135[[#This Row],[Id Riesgo]]</f>
        <v>RC148</v>
      </c>
      <c r="B1491" s="784" t="str">
        <f>Tabla135[[#This Row],[Riesgo]]</f>
        <v/>
      </c>
      <c r="C1491" s="776" t="b">
        <f>Tabla135[[#This Row],[Identificado en paso 1 y 2?]]</f>
        <v>0</v>
      </c>
      <c r="D1491" s="801" t="str">
        <f>_xlfn.XLOOKUP(Tabla135[[#This Row],[Id Riesgo]],Tabla13[Id Riesgo],Tabla13[Probabilidad],"",1)</f>
        <v/>
      </c>
      <c r="E1491" s="801" t="str">
        <f>IF(C1491=TRUE,_xlfn.XLOOKUP(Tabla135[[#This Row],[Id Riesgo]],Tabla13[Id Riesgo],Tabla13[Porcentaje Impacto],"",1),"")</f>
        <v/>
      </c>
      <c r="F1491" s="290" t="str">
        <f t="shared" si="147"/>
        <v>RC148</v>
      </c>
      <c r="G1491" s="414" t="b">
        <f>_xlfn.XLOOKUP(F1491,Tabla13[Id Riesgo],Tabla13[Registro diligenciado],FALSE,1)</f>
        <v>0</v>
      </c>
      <c r="H1491" s="290" t="str">
        <f>IF(G1491,_xlfn.XLOOKUP(F1491,Tabla6[Id Riesgo],Tabla6[DESCRIPCIÓN DEL RIESGO],FALSE,1),"")</f>
        <v/>
      </c>
      <c r="I1491" s="327" t="str">
        <f>_xlfn.XLOOKUP(Tabla135[[#This Row],[Id Riesgo]],Tabla13[Id Riesgo],Tabla13[Probabilidad])</f>
        <v/>
      </c>
      <c r="J1491" s="327" t="str">
        <f>_xlfn.XLOOKUP(Tabla135[[#This Row],[Id Riesgo]],Tabla13[Id Riesgo],Tabla13[Porcentaje Impacto],"",1)</f>
        <v/>
      </c>
      <c r="K1491" s="311">
        <v>10</v>
      </c>
      <c r="L1491" s="314"/>
      <c r="M1491" s="314"/>
      <c r="N1491" s="314"/>
      <c r="O1491" s="295"/>
      <c r="P1491" s="314"/>
      <c r="Q1491" s="328" t="str">
        <f>_xlfn.TEXTJOIN(" ",TRUE,Tabla135[[#This Row],[Actividad - Acción ¿Qué?
Inicia con verbo]],Tabla135[[#This Row],[Complemento
(Observaciones o desviaciones)]])</f>
        <v/>
      </c>
      <c r="R1491" s="295"/>
      <c r="S1491" s="327" t="str">
        <f>_xlfn.XLOOKUP(Tabla135[[#This Row],[Tipo de control]],Tabla7[Tipo de control],Tabla7[Peso],"",1)</f>
        <v/>
      </c>
      <c r="T1491" s="290" t="str">
        <f>_xlfn.XLOOKUP(Tabla135[[#This Row],[Tipo de control]],Tabla7[Tipo de control],Tabla7[Afectación matriz],"",1)</f>
        <v/>
      </c>
      <c r="U1491" s="295"/>
      <c r="V1491" s="327" t="str">
        <f>_xlfn.XLOOKUP(Tabla135[[#This Row],[Implementación]],Tabla11[Implementación],Tabla11[Peso],"",1)</f>
        <v/>
      </c>
      <c r="W1491" s="295"/>
      <c r="X1491" s="295"/>
      <c r="Y1491" s="295"/>
      <c r="Z1491" s="295"/>
      <c r="AA1491" s="310" t="str">
        <f>IFERROR(Tabla135[[#This Row],[Peso del control]]+Tabla135[[#This Row],[Peso de la implementación]],"")</f>
        <v/>
      </c>
      <c r="AB1491" s="310" t="str" cm="1">
        <f t="array" ref="AB1491">IFERROR(IF(Tabla135[[#This Row],[Registro diligenciado]]=TRUE,_xlfn.IFS(AND(Tabla135[[#This Row],[No. de Control]]=1,Tabla135[[#This Row],[Desplazamiento en la Matriz]]="Probabilidad"),D1491-(D1491*Tabla135[[#This Row],[Valor del control]]),AND(Tabla135[[#This Row],[No. de Control]]&gt;1,Tabla135[[#This Row],[Desplazamiento en la Matriz]]="Probabilidad"),AB1490-(AB1490*Tabla135[[#This Row],[Valor del control]]),AND(Tabla135[[#This Row],[No. de Control]]=1,Tabla135[[#This Row],[Desplazamiento en la Matriz]]="Impacto"),D1491,AND(Tabla135[[#This Row],[No. de Control]]&gt;1,Tabla135[[#This Row],[Desplazamiento en la Matriz]]="Impacto"),AB1490),""),"")</f>
        <v/>
      </c>
      <c r="AC1491" s="310" t="str" cm="1">
        <f t="array" ref="AC1491">IFERROR(IF(Tabla135[[#This Row],[Registro diligenciado]]=TRUE,_xlfn.IFS(AND(Tabla135[[#This Row],[No. de Control]]=1,Tabla135[[#This Row],[Desplazamiento en la Matriz]]="Impacto"),E1491-(E1491*Tabla135[[#This Row],[Valor del control]]),AND(Tabla135[[#This Row],[No. de Control]]&gt;1,Tabla135[[#This Row],[Desplazamiento en la Matriz]]="Impacto"),AC1490-(AC1490*Tabla135[[#This Row],[Valor del control]]),AND(Tabla135[[#This Row],[No. de Control]]=1,Tabla135[[#This Row],[Desplazamiento en la Matriz]]="Probabilidad"),E1491,AND(Tabla135[[#This Row],[No. de Control]]&gt;1,Tabla135[[#This Row],[Desplazamiento en la Matriz]]="Probabilidad"),AC1490),""),"")</f>
        <v/>
      </c>
      <c r="AD1491" s="310">
        <f>IFERROR(_xlfn.MINIFS(Tabla135[Probabilidad residual],Tabla135[Id Riesgo],Tabla135[[#This Row],[Id Riesgo]]),"")</f>
        <v>0</v>
      </c>
      <c r="AE1491" s="310">
        <f>IFERROR(_xlfn.MINIFS(Tabla135[Impacto residual],Tabla135[Id Riesgo],Tabla135[[#This Row],[Id Riesgo]]),"")</f>
        <v>0</v>
      </c>
      <c r="AF1491" s="310" t="str" cm="1">
        <f t="array" ref="AF14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1" s="310" t="str" cm="1">
        <f t="array" ref="AG14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1" s="213"/>
      <c r="AJ1491" s="801">
        <f>_xlfn.MINIFS(Tabla135[Probabilidad residual],Tabla135[Id Riesgo],Tabla135[[#This Row],[Id Riesgo]])</f>
        <v>0</v>
      </c>
      <c r="AK1491" s="801">
        <f>_xlfn.MINIFS(Tabla135[Impacto residual],Tabla135[Id Riesgo],Tabla135[[#This Row],[Id Riesgo]])</f>
        <v>0</v>
      </c>
      <c r="AL1491" s="801"/>
      <c r="AM1491" s="801"/>
      <c r="AN1491" s="213"/>
      <c r="AO1491" s="213"/>
      <c r="AP1491" s="213"/>
      <c r="AQ1491" s="213"/>
      <c r="AR1491" s="213"/>
      <c r="AS1491" s="213"/>
      <c r="AT1491" s="213"/>
      <c r="AU1491" s="213"/>
      <c r="AV1491" s="213"/>
      <c r="AW1491" s="213"/>
      <c r="AX1491" s="213"/>
      <c r="AY1491" s="213"/>
    </row>
    <row r="1492" spans="1:51" ht="14.6" x14ac:dyDescent="0.4">
      <c r="A1492" s="783" t="str">
        <f>Tabla135[[#This Row],[Id Riesgo]]</f>
        <v>RC149</v>
      </c>
      <c r="B1492" s="784" t="str">
        <f>Tabla135[[#This Row],[Riesgo]]</f>
        <v/>
      </c>
      <c r="C1492" s="776" t="b">
        <f>Tabla135[[#This Row],[Identificado en paso 1 y 2?]]</f>
        <v>0</v>
      </c>
      <c r="D1492" s="801" t="str">
        <f>_xlfn.XLOOKUP(Tabla135[[#This Row],[Id Riesgo]],Tabla13[Id Riesgo],Tabla13[Probabilidad],"",1)</f>
        <v/>
      </c>
      <c r="E1492" s="801" t="str">
        <f>IF(C1492=TRUE,_xlfn.XLOOKUP(Tabla135[[#This Row],[Id Riesgo]],Tabla13[Id Riesgo],Tabla13[Porcentaje Impacto],"",1),"")</f>
        <v/>
      </c>
      <c r="F1492" s="290" t="s">
        <v>740</v>
      </c>
      <c r="G1492" s="414" t="b">
        <f>_xlfn.XLOOKUP(F1492,Tabla13[Id Riesgo],Tabla13[Registro diligenciado],FALSE,1)</f>
        <v>0</v>
      </c>
      <c r="H1492" s="290" t="str">
        <f>IF(G1492,_xlfn.XLOOKUP(F1492,Tabla6[Id Riesgo],Tabla6[DESCRIPCIÓN DEL RIESGO],FALSE,1),"")</f>
        <v/>
      </c>
      <c r="I1492" s="327" t="str">
        <f>_xlfn.XLOOKUP(Tabla135[[#This Row],[Id Riesgo]],Tabla13[Id Riesgo],Tabla13[Probabilidad])</f>
        <v/>
      </c>
      <c r="J1492" s="327" t="str">
        <f>_xlfn.XLOOKUP(Tabla135[[#This Row],[Id Riesgo]],Tabla13[Id Riesgo],Tabla13[Porcentaje Impacto],"",1)</f>
        <v/>
      </c>
      <c r="K1492" s="311">
        <v>1</v>
      </c>
      <c r="L1492" s="314"/>
      <c r="M1492" s="314"/>
      <c r="N1492" s="314"/>
      <c r="O1492" s="295"/>
      <c r="P1492" s="314"/>
      <c r="Q1492" s="328" t="str">
        <f>_xlfn.TEXTJOIN(" ",TRUE,Tabla135[[#This Row],[Actividad - Acción ¿Qué?
Inicia con verbo]],Tabla135[[#This Row],[Complemento
(Observaciones o desviaciones)]])</f>
        <v/>
      </c>
      <c r="R1492" s="295"/>
      <c r="S1492" s="327" t="str">
        <f>_xlfn.XLOOKUP(Tabla135[[#This Row],[Tipo de control]],Tabla7[Tipo de control],Tabla7[Peso],"",1)</f>
        <v/>
      </c>
      <c r="T1492" s="290" t="str">
        <f>_xlfn.XLOOKUP(Tabla135[[#This Row],[Tipo de control]],Tabla7[Tipo de control],Tabla7[Afectación matriz],"",1)</f>
        <v/>
      </c>
      <c r="U1492" s="295"/>
      <c r="V1492" s="327" t="str">
        <f>_xlfn.XLOOKUP(Tabla135[[#This Row],[Implementación]],Tabla11[Implementación],Tabla11[Peso],"",1)</f>
        <v/>
      </c>
      <c r="W1492" s="295"/>
      <c r="X1492" s="295"/>
      <c r="Y1492" s="295"/>
      <c r="Z1492" s="295"/>
      <c r="AA1492" s="310" t="str">
        <f>IFERROR(Tabla135[[#This Row],[Peso del control]]+Tabla135[[#This Row],[Peso de la implementación]],"")</f>
        <v/>
      </c>
      <c r="AB1492" s="310" t="str" cm="1">
        <f t="array" ref="AB1492">IFERROR(IF(Tabla135[[#This Row],[Registro diligenciado]]=TRUE,_xlfn.IFS(AND(Tabla135[[#This Row],[No. de Control]]=1,Tabla135[[#This Row],[Desplazamiento en la Matriz]]="Probabilidad"),D1492-(D1492*Tabla135[[#This Row],[Valor del control]]),AND(Tabla135[[#This Row],[No. de Control]]&gt;1,Tabla135[[#This Row],[Desplazamiento en la Matriz]]="Probabilidad"),AB1491-(AB1491*Tabla135[[#This Row],[Valor del control]]),AND(Tabla135[[#This Row],[No. de Control]]=1,Tabla135[[#This Row],[Desplazamiento en la Matriz]]="Impacto"),D1492,AND(Tabla135[[#This Row],[No. de Control]]&gt;1,Tabla135[[#This Row],[Desplazamiento en la Matriz]]="Impacto"),AB1491),""),"")</f>
        <v/>
      </c>
      <c r="AC1492" s="310" t="str" cm="1">
        <f t="array" ref="AC1492">IFERROR(IF(Tabla135[[#This Row],[Registro diligenciado]]=TRUE,_xlfn.IFS(AND(Tabla135[[#This Row],[No. de Control]]=1,Tabla135[[#This Row],[Desplazamiento en la Matriz]]="Impacto"),E1492-(E1492*Tabla135[[#This Row],[Valor del control]]),AND(Tabla135[[#This Row],[No. de Control]]&gt;1,Tabla135[[#This Row],[Desplazamiento en la Matriz]]="Impacto"),AC1491-(AC1491*Tabla135[[#This Row],[Valor del control]]),AND(Tabla135[[#This Row],[No. de Control]]=1,Tabla135[[#This Row],[Desplazamiento en la Matriz]]="Probabilidad"),E1492,AND(Tabla135[[#This Row],[No. de Control]]&gt;1,Tabla135[[#This Row],[Desplazamiento en la Matriz]]="Probabilidad"),AC1491),""),"")</f>
        <v/>
      </c>
      <c r="AD1492" s="310">
        <f>IFERROR(_xlfn.MINIFS(Tabla135[Probabilidad residual],Tabla135[Id Riesgo],Tabla135[[#This Row],[Id Riesgo]]),"")</f>
        <v>0</v>
      </c>
      <c r="AE1492" s="310">
        <f>IFERROR(_xlfn.MINIFS(Tabla135[Impacto residual],Tabla135[Id Riesgo],Tabla135[[#This Row],[Id Riesgo]]),"")</f>
        <v>0</v>
      </c>
      <c r="AF1492" s="310" t="str" cm="1">
        <f t="array" ref="AF14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2" s="310" t="str" cm="1">
        <f t="array" ref="AG14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2" s="213"/>
      <c r="AJ1492" s="801">
        <f>_xlfn.MINIFS(Tabla135[Probabilidad residual],Tabla135[Id Riesgo],Tabla135[[#This Row],[Id Riesgo]])</f>
        <v>0</v>
      </c>
      <c r="AK1492" s="801">
        <f>_xlfn.MINIFS(Tabla135[Impacto residual],Tabla135[Id Riesgo],Tabla135[[#This Row],[Id Riesgo]])</f>
        <v>0</v>
      </c>
      <c r="AL1492" s="801" t="str" cm="1">
        <f t="array" ref="AL1492">IFERROR(_xlfn.IFS(AND(AJ1492&gt;=CONFIGURACIÓN!$BF$6,AJ1492&lt;=CONFIGURACIÓN!$BG$6),CONFIGURACIÓN!$BE$6,AND(AJ1492&gt;=CONFIGURACIÓN!$BF$7,AJ1492&lt;=CONFIGURACIÓN!$BG$7),CONFIGURACIÓN!$BE$7,AND(AJ1492&gt;=CONFIGURACIÓN!$BF$8,AJ1492&lt;=CONFIGURACIÓN!$BG$8),CONFIGURACIÓN!$BE$8,AND(AJ1492&gt;=CONFIGURACIÓN!$BF$9,AJ1492&lt;=CONFIGURACIÓN!$BG$9),CONFIGURACIÓN!$BE$9,AND(AJ1492&gt;=CONFIGURACIÓN!$BF$10,AJ1492&lt;=CONFIGURACIÓN!$BG$10),CONFIGURACIÓN!$BE$10),"")</f>
        <v/>
      </c>
      <c r="AM1492" s="801" t="str" cm="1">
        <f t="array" ref="AM1492">IFERROR(_xlfn.IFS(AND(AK1492&gt;=CONFIGURACIÓN!$BJ$6,AK1492&lt;=CONFIGURACIÓN!$BK$6),CONFIGURACIÓN!$BI$6,AND(AK1492&gt;=CONFIGURACIÓN!$BJ$7,AK1492&lt;=CONFIGURACIÓN!$BK$7),CONFIGURACIÓN!$BI$7,AND(AK1492&gt;=CONFIGURACIÓN!$BJ$8,AK1492&lt;=CONFIGURACIÓN!$BK$8),CONFIGURACIÓN!$BI$8,AND(AK1492&gt;=CONFIGURACIÓN!$BJ$9,AK1492&lt;=CONFIGURACIÓN!$BK$9),CONFIGURACIÓN!$BI$9,AND(AK1492&gt;=CONFIGURACIÓN!$BJ$10,AK1492&lt;=CONFIGURACIÓN!$BK$10),CONFIGURACIÓN!$BI$10),"")</f>
        <v/>
      </c>
      <c r="AN1492" s="213"/>
      <c r="AO1492" s="213"/>
      <c r="AP1492" s="213"/>
      <c r="AQ1492" s="213"/>
      <c r="AR1492" s="213"/>
      <c r="AS1492" s="213"/>
      <c r="AT1492" s="213"/>
      <c r="AU1492" s="213"/>
      <c r="AV1492" s="213"/>
      <c r="AW1492" s="213"/>
      <c r="AX1492" s="213"/>
      <c r="AY1492" s="213"/>
    </row>
    <row r="1493" spans="1:51" ht="14.6" x14ac:dyDescent="0.4">
      <c r="A1493" s="783" t="str">
        <f>Tabla135[[#This Row],[Id Riesgo]]</f>
        <v>RC149</v>
      </c>
      <c r="B1493" s="784" t="str">
        <f>Tabla135[[#This Row],[Riesgo]]</f>
        <v/>
      </c>
      <c r="C1493" s="776" t="b">
        <f>Tabla135[[#This Row],[Identificado en paso 1 y 2?]]</f>
        <v>0</v>
      </c>
      <c r="D1493" s="801" t="str">
        <f>_xlfn.XLOOKUP(Tabla135[[#This Row],[Id Riesgo]],Tabla13[Id Riesgo],Tabla13[Probabilidad],"",1)</f>
        <v/>
      </c>
      <c r="E1493" s="801" t="str">
        <f>IF(C1493=TRUE,_xlfn.XLOOKUP(Tabla135[[#This Row],[Id Riesgo]],Tabla13[Id Riesgo],Tabla13[Porcentaje Impacto],"",1),"")</f>
        <v/>
      </c>
      <c r="F1493" s="290" t="str">
        <f t="shared" ref="F1493:F1501" si="148">F1492</f>
        <v>RC149</v>
      </c>
      <c r="G1493" s="414" t="b">
        <f>_xlfn.XLOOKUP(F1493,Tabla13[Id Riesgo],Tabla13[Registro diligenciado],FALSE,1)</f>
        <v>0</v>
      </c>
      <c r="H1493" s="290" t="str">
        <f>IF(G1493,_xlfn.XLOOKUP(F1493,Tabla6[Id Riesgo],Tabla6[DESCRIPCIÓN DEL RIESGO],FALSE,1),"")</f>
        <v/>
      </c>
      <c r="I1493" s="327" t="str">
        <f>_xlfn.XLOOKUP(Tabla135[[#This Row],[Id Riesgo]],Tabla13[Id Riesgo],Tabla13[Probabilidad])</f>
        <v/>
      </c>
      <c r="J1493" s="327" t="str">
        <f>_xlfn.XLOOKUP(Tabla135[[#This Row],[Id Riesgo]],Tabla13[Id Riesgo],Tabla13[Porcentaje Impacto],"",1)</f>
        <v/>
      </c>
      <c r="K1493" s="311">
        <v>2</v>
      </c>
      <c r="L1493" s="314"/>
      <c r="M1493" s="314"/>
      <c r="N1493" s="314"/>
      <c r="O1493" s="295"/>
      <c r="P1493" s="314"/>
      <c r="Q1493" s="328" t="str">
        <f>_xlfn.TEXTJOIN(" ",TRUE,Tabla135[[#This Row],[Actividad - Acción ¿Qué?
Inicia con verbo]],Tabla135[[#This Row],[Complemento
(Observaciones o desviaciones)]])</f>
        <v/>
      </c>
      <c r="R1493" s="295"/>
      <c r="S1493" s="327" t="str">
        <f>_xlfn.XLOOKUP(Tabla135[[#This Row],[Tipo de control]],Tabla7[Tipo de control],Tabla7[Peso],"",1)</f>
        <v/>
      </c>
      <c r="T1493" s="290" t="str">
        <f>_xlfn.XLOOKUP(Tabla135[[#This Row],[Tipo de control]],Tabla7[Tipo de control],Tabla7[Afectación matriz],"",1)</f>
        <v/>
      </c>
      <c r="U1493" s="295"/>
      <c r="V1493" s="327" t="str">
        <f>_xlfn.XLOOKUP(Tabla135[[#This Row],[Implementación]],Tabla11[Implementación],Tabla11[Peso],"",1)</f>
        <v/>
      </c>
      <c r="W1493" s="295"/>
      <c r="X1493" s="295"/>
      <c r="Y1493" s="295"/>
      <c r="Z1493" s="295"/>
      <c r="AA1493" s="310" t="str">
        <f>IFERROR(Tabla135[[#This Row],[Peso del control]]+Tabla135[[#This Row],[Peso de la implementación]],"")</f>
        <v/>
      </c>
      <c r="AB1493" s="310" t="str" cm="1">
        <f t="array" ref="AB1493">IFERROR(IF(Tabla135[[#This Row],[Registro diligenciado]]=TRUE,_xlfn.IFS(AND(Tabla135[[#This Row],[No. de Control]]=1,Tabla135[[#This Row],[Desplazamiento en la Matriz]]="Probabilidad"),D1493-(D1493*Tabla135[[#This Row],[Valor del control]]),AND(Tabla135[[#This Row],[No. de Control]]&gt;1,Tabla135[[#This Row],[Desplazamiento en la Matriz]]="Probabilidad"),AB1492-(AB1492*Tabla135[[#This Row],[Valor del control]]),AND(Tabla135[[#This Row],[No. de Control]]=1,Tabla135[[#This Row],[Desplazamiento en la Matriz]]="Impacto"),D1493,AND(Tabla135[[#This Row],[No. de Control]]&gt;1,Tabla135[[#This Row],[Desplazamiento en la Matriz]]="Impacto"),AB1492),""),"")</f>
        <v/>
      </c>
      <c r="AC1493" s="310" t="str" cm="1">
        <f t="array" ref="AC1493">IFERROR(IF(Tabla135[[#This Row],[Registro diligenciado]]=TRUE,_xlfn.IFS(AND(Tabla135[[#This Row],[No. de Control]]=1,Tabla135[[#This Row],[Desplazamiento en la Matriz]]="Impacto"),E1493-(E1493*Tabla135[[#This Row],[Valor del control]]),AND(Tabla135[[#This Row],[No. de Control]]&gt;1,Tabla135[[#This Row],[Desplazamiento en la Matriz]]="Impacto"),AC1492-(AC1492*Tabla135[[#This Row],[Valor del control]]),AND(Tabla135[[#This Row],[No. de Control]]=1,Tabla135[[#This Row],[Desplazamiento en la Matriz]]="Probabilidad"),E1493,AND(Tabla135[[#This Row],[No. de Control]]&gt;1,Tabla135[[#This Row],[Desplazamiento en la Matriz]]="Probabilidad"),AC1492),""),"")</f>
        <v/>
      </c>
      <c r="AD1493" s="310">
        <f>IFERROR(_xlfn.MINIFS(Tabla135[Probabilidad residual],Tabla135[Id Riesgo],Tabla135[[#This Row],[Id Riesgo]]),"")</f>
        <v>0</v>
      </c>
      <c r="AE1493" s="310">
        <f>IFERROR(_xlfn.MINIFS(Tabla135[Impacto residual],Tabla135[Id Riesgo],Tabla135[[#This Row],[Id Riesgo]]),"")</f>
        <v>0</v>
      </c>
      <c r="AF1493" s="310" t="str" cm="1">
        <f t="array" ref="AF14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3" s="310" t="str" cm="1">
        <f t="array" ref="AG14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3" s="213"/>
      <c r="AJ1493" s="801">
        <f>_xlfn.MINIFS(Tabla135[Probabilidad residual],Tabla135[Id Riesgo],Tabla135[[#This Row],[Id Riesgo]])</f>
        <v>0</v>
      </c>
      <c r="AK1493" s="801">
        <f>_xlfn.MINIFS(Tabla135[Impacto residual],Tabla135[Id Riesgo],Tabla135[[#This Row],[Id Riesgo]])</f>
        <v>0</v>
      </c>
      <c r="AL1493" s="801"/>
      <c r="AM1493" s="801"/>
      <c r="AN1493" s="213"/>
      <c r="AO1493" s="213"/>
      <c r="AP1493" s="213"/>
      <c r="AQ1493" s="213"/>
      <c r="AR1493" s="213"/>
      <c r="AS1493" s="213"/>
      <c r="AT1493" s="213"/>
      <c r="AU1493" s="213"/>
      <c r="AV1493" s="213"/>
      <c r="AW1493" s="213"/>
      <c r="AX1493" s="213"/>
      <c r="AY1493" s="213"/>
    </row>
    <row r="1494" spans="1:51" ht="14.6" x14ac:dyDescent="0.4">
      <c r="A1494" s="783" t="str">
        <f>Tabla135[[#This Row],[Id Riesgo]]</f>
        <v>RC149</v>
      </c>
      <c r="B1494" s="784" t="str">
        <f>Tabla135[[#This Row],[Riesgo]]</f>
        <v/>
      </c>
      <c r="C1494" s="776" t="b">
        <f>Tabla135[[#This Row],[Identificado en paso 1 y 2?]]</f>
        <v>0</v>
      </c>
      <c r="D1494" s="801" t="str">
        <f>_xlfn.XLOOKUP(Tabla135[[#This Row],[Id Riesgo]],Tabla13[Id Riesgo],Tabla13[Probabilidad],"",1)</f>
        <v/>
      </c>
      <c r="E1494" s="801" t="str">
        <f>IF(C1494=TRUE,_xlfn.XLOOKUP(Tabla135[[#This Row],[Id Riesgo]],Tabla13[Id Riesgo],Tabla13[Porcentaje Impacto],"",1),"")</f>
        <v/>
      </c>
      <c r="F1494" s="290" t="str">
        <f t="shared" si="148"/>
        <v>RC149</v>
      </c>
      <c r="G1494" s="414" t="b">
        <f>_xlfn.XLOOKUP(F1494,Tabla13[Id Riesgo],Tabla13[Registro diligenciado],FALSE,1)</f>
        <v>0</v>
      </c>
      <c r="H1494" s="290" t="str">
        <f>IF(G1494,_xlfn.XLOOKUP(F1494,Tabla6[Id Riesgo],Tabla6[DESCRIPCIÓN DEL RIESGO],FALSE,1),"")</f>
        <v/>
      </c>
      <c r="I1494" s="327" t="str">
        <f>_xlfn.XLOOKUP(Tabla135[[#This Row],[Id Riesgo]],Tabla13[Id Riesgo],Tabla13[Probabilidad])</f>
        <v/>
      </c>
      <c r="J1494" s="327" t="str">
        <f>_xlfn.XLOOKUP(Tabla135[[#This Row],[Id Riesgo]],Tabla13[Id Riesgo],Tabla13[Porcentaje Impacto],"",1)</f>
        <v/>
      </c>
      <c r="K1494" s="311">
        <v>3</v>
      </c>
      <c r="L1494" s="314"/>
      <c r="M1494" s="314"/>
      <c r="N1494" s="314"/>
      <c r="O1494" s="295"/>
      <c r="P1494" s="314"/>
      <c r="Q1494" s="328" t="str">
        <f>_xlfn.TEXTJOIN(" ",TRUE,Tabla135[[#This Row],[Actividad - Acción ¿Qué?
Inicia con verbo]],Tabla135[[#This Row],[Complemento
(Observaciones o desviaciones)]])</f>
        <v/>
      </c>
      <c r="R1494" s="295"/>
      <c r="S1494" s="327" t="str">
        <f>_xlfn.XLOOKUP(Tabla135[[#This Row],[Tipo de control]],Tabla7[Tipo de control],Tabla7[Peso],"",1)</f>
        <v/>
      </c>
      <c r="T1494" s="290" t="str">
        <f>_xlfn.XLOOKUP(Tabla135[[#This Row],[Tipo de control]],Tabla7[Tipo de control],Tabla7[Afectación matriz],"",1)</f>
        <v/>
      </c>
      <c r="U1494" s="295"/>
      <c r="V1494" s="327" t="str">
        <f>_xlfn.XLOOKUP(Tabla135[[#This Row],[Implementación]],Tabla11[Implementación],Tabla11[Peso],"",1)</f>
        <v/>
      </c>
      <c r="W1494" s="295"/>
      <c r="X1494" s="295"/>
      <c r="Y1494" s="295"/>
      <c r="Z1494" s="295"/>
      <c r="AA1494" s="310" t="str">
        <f>IFERROR(Tabla135[[#This Row],[Peso del control]]+Tabla135[[#This Row],[Peso de la implementación]],"")</f>
        <v/>
      </c>
      <c r="AB1494" s="310" t="str" cm="1">
        <f t="array" ref="AB1494">IFERROR(IF(Tabla135[[#This Row],[Registro diligenciado]]=TRUE,_xlfn.IFS(AND(Tabla135[[#This Row],[No. de Control]]=1,Tabla135[[#This Row],[Desplazamiento en la Matriz]]="Probabilidad"),D1494-(D1494*Tabla135[[#This Row],[Valor del control]]),AND(Tabla135[[#This Row],[No. de Control]]&gt;1,Tabla135[[#This Row],[Desplazamiento en la Matriz]]="Probabilidad"),AB1493-(AB1493*Tabla135[[#This Row],[Valor del control]]),AND(Tabla135[[#This Row],[No. de Control]]=1,Tabla135[[#This Row],[Desplazamiento en la Matriz]]="Impacto"),D1494,AND(Tabla135[[#This Row],[No. de Control]]&gt;1,Tabla135[[#This Row],[Desplazamiento en la Matriz]]="Impacto"),AB1493),""),"")</f>
        <v/>
      </c>
      <c r="AC1494" s="310" t="str" cm="1">
        <f t="array" ref="AC1494">IFERROR(IF(Tabla135[[#This Row],[Registro diligenciado]]=TRUE,_xlfn.IFS(AND(Tabla135[[#This Row],[No. de Control]]=1,Tabla135[[#This Row],[Desplazamiento en la Matriz]]="Impacto"),E1494-(E1494*Tabla135[[#This Row],[Valor del control]]),AND(Tabla135[[#This Row],[No. de Control]]&gt;1,Tabla135[[#This Row],[Desplazamiento en la Matriz]]="Impacto"),AC1493-(AC1493*Tabla135[[#This Row],[Valor del control]]),AND(Tabla135[[#This Row],[No. de Control]]=1,Tabla135[[#This Row],[Desplazamiento en la Matriz]]="Probabilidad"),E1494,AND(Tabla135[[#This Row],[No. de Control]]&gt;1,Tabla135[[#This Row],[Desplazamiento en la Matriz]]="Probabilidad"),AC1493),""),"")</f>
        <v/>
      </c>
      <c r="AD1494" s="310">
        <f>IFERROR(_xlfn.MINIFS(Tabla135[Probabilidad residual],Tabla135[Id Riesgo],Tabla135[[#This Row],[Id Riesgo]]),"")</f>
        <v>0</v>
      </c>
      <c r="AE1494" s="310">
        <f>IFERROR(_xlfn.MINIFS(Tabla135[Impacto residual],Tabla135[Id Riesgo],Tabla135[[#This Row],[Id Riesgo]]),"")</f>
        <v>0</v>
      </c>
      <c r="AF1494" s="310" t="str" cm="1">
        <f t="array" ref="AF14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4" s="310" t="str" cm="1">
        <f t="array" ref="AG14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4" s="213"/>
      <c r="AJ1494" s="801">
        <f>_xlfn.MINIFS(Tabla135[Probabilidad residual],Tabla135[Id Riesgo],Tabla135[[#This Row],[Id Riesgo]])</f>
        <v>0</v>
      </c>
      <c r="AK1494" s="801">
        <f>_xlfn.MINIFS(Tabla135[Impacto residual],Tabla135[Id Riesgo],Tabla135[[#This Row],[Id Riesgo]])</f>
        <v>0</v>
      </c>
      <c r="AL1494" s="801"/>
      <c r="AM1494" s="801"/>
      <c r="AN1494" s="213"/>
      <c r="AO1494" s="213"/>
      <c r="AP1494" s="213"/>
      <c r="AQ1494" s="213"/>
      <c r="AR1494" s="213"/>
      <c r="AS1494" s="213"/>
      <c r="AT1494" s="213"/>
      <c r="AU1494" s="213"/>
      <c r="AV1494" s="213"/>
      <c r="AW1494" s="213"/>
      <c r="AX1494" s="213"/>
      <c r="AY1494" s="213"/>
    </row>
    <row r="1495" spans="1:51" ht="14.6" x14ac:dyDescent="0.4">
      <c r="A1495" s="783" t="str">
        <f>Tabla135[[#This Row],[Id Riesgo]]</f>
        <v>RC149</v>
      </c>
      <c r="B1495" s="784" t="str">
        <f>Tabla135[[#This Row],[Riesgo]]</f>
        <v/>
      </c>
      <c r="C1495" s="776" t="b">
        <f>Tabla135[[#This Row],[Identificado en paso 1 y 2?]]</f>
        <v>0</v>
      </c>
      <c r="D1495" s="801" t="str">
        <f>_xlfn.XLOOKUP(Tabla135[[#This Row],[Id Riesgo]],Tabla13[Id Riesgo],Tabla13[Probabilidad],"",1)</f>
        <v/>
      </c>
      <c r="E1495" s="801" t="str">
        <f>IF(C1495=TRUE,_xlfn.XLOOKUP(Tabla135[[#This Row],[Id Riesgo]],Tabla13[Id Riesgo],Tabla13[Porcentaje Impacto],"",1),"")</f>
        <v/>
      </c>
      <c r="F1495" s="290" t="str">
        <f t="shared" si="148"/>
        <v>RC149</v>
      </c>
      <c r="G1495" s="414" t="b">
        <f>_xlfn.XLOOKUP(F1495,Tabla13[Id Riesgo],Tabla13[Registro diligenciado],FALSE,1)</f>
        <v>0</v>
      </c>
      <c r="H1495" s="290" t="str">
        <f>IF(G1495,_xlfn.XLOOKUP(F1495,Tabla6[Id Riesgo],Tabla6[DESCRIPCIÓN DEL RIESGO],FALSE,1),"")</f>
        <v/>
      </c>
      <c r="I1495" s="327" t="str">
        <f>_xlfn.XLOOKUP(Tabla135[[#This Row],[Id Riesgo]],Tabla13[Id Riesgo],Tabla13[Probabilidad])</f>
        <v/>
      </c>
      <c r="J1495" s="327" t="str">
        <f>_xlfn.XLOOKUP(Tabla135[[#This Row],[Id Riesgo]],Tabla13[Id Riesgo],Tabla13[Porcentaje Impacto],"",1)</f>
        <v/>
      </c>
      <c r="K1495" s="311">
        <v>4</v>
      </c>
      <c r="L1495" s="314"/>
      <c r="M1495" s="314"/>
      <c r="N1495" s="314"/>
      <c r="O1495" s="295"/>
      <c r="P1495" s="314"/>
      <c r="Q1495" s="328" t="str">
        <f>_xlfn.TEXTJOIN(" ",TRUE,Tabla135[[#This Row],[Actividad - Acción ¿Qué?
Inicia con verbo]],Tabla135[[#This Row],[Complemento
(Observaciones o desviaciones)]])</f>
        <v/>
      </c>
      <c r="R1495" s="295"/>
      <c r="S1495" s="327" t="str">
        <f>_xlfn.XLOOKUP(Tabla135[[#This Row],[Tipo de control]],Tabla7[Tipo de control],Tabla7[Peso],"",1)</f>
        <v/>
      </c>
      <c r="T1495" s="290" t="str">
        <f>_xlfn.XLOOKUP(Tabla135[[#This Row],[Tipo de control]],Tabla7[Tipo de control],Tabla7[Afectación matriz],"",1)</f>
        <v/>
      </c>
      <c r="U1495" s="295"/>
      <c r="V1495" s="327" t="str">
        <f>_xlfn.XLOOKUP(Tabla135[[#This Row],[Implementación]],Tabla11[Implementación],Tabla11[Peso],"",1)</f>
        <v/>
      </c>
      <c r="W1495" s="295"/>
      <c r="X1495" s="295"/>
      <c r="Y1495" s="295"/>
      <c r="Z1495" s="295"/>
      <c r="AA1495" s="310" t="str">
        <f>IFERROR(Tabla135[[#This Row],[Peso del control]]+Tabla135[[#This Row],[Peso de la implementación]],"")</f>
        <v/>
      </c>
      <c r="AB1495" s="310" t="str" cm="1">
        <f t="array" ref="AB1495">IFERROR(IF(Tabla135[[#This Row],[Registro diligenciado]]=TRUE,_xlfn.IFS(AND(Tabla135[[#This Row],[No. de Control]]=1,Tabla135[[#This Row],[Desplazamiento en la Matriz]]="Probabilidad"),D1495-(D1495*Tabla135[[#This Row],[Valor del control]]),AND(Tabla135[[#This Row],[No. de Control]]&gt;1,Tabla135[[#This Row],[Desplazamiento en la Matriz]]="Probabilidad"),AB1494-(AB1494*Tabla135[[#This Row],[Valor del control]]),AND(Tabla135[[#This Row],[No. de Control]]=1,Tabla135[[#This Row],[Desplazamiento en la Matriz]]="Impacto"),D1495,AND(Tabla135[[#This Row],[No. de Control]]&gt;1,Tabla135[[#This Row],[Desplazamiento en la Matriz]]="Impacto"),AB1494),""),"")</f>
        <v/>
      </c>
      <c r="AC1495" s="310" t="str" cm="1">
        <f t="array" ref="AC1495">IFERROR(IF(Tabla135[[#This Row],[Registro diligenciado]]=TRUE,_xlfn.IFS(AND(Tabla135[[#This Row],[No. de Control]]=1,Tabla135[[#This Row],[Desplazamiento en la Matriz]]="Impacto"),E1495-(E1495*Tabla135[[#This Row],[Valor del control]]),AND(Tabla135[[#This Row],[No. de Control]]&gt;1,Tabla135[[#This Row],[Desplazamiento en la Matriz]]="Impacto"),AC1494-(AC1494*Tabla135[[#This Row],[Valor del control]]),AND(Tabla135[[#This Row],[No. de Control]]=1,Tabla135[[#This Row],[Desplazamiento en la Matriz]]="Probabilidad"),E1495,AND(Tabla135[[#This Row],[No. de Control]]&gt;1,Tabla135[[#This Row],[Desplazamiento en la Matriz]]="Probabilidad"),AC1494),""),"")</f>
        <v/>
      </c>
      <c r="AD1495" s="310">
        <f>IFERROR(_xlfn.MINIFS(Tabla135[Probabilidad residual],Tabla135[Id Riesgo],Tabla135[[#This Row],[Id Riesgo]]),"")</f>
        <v>0</v>
      </c>
      <c r="AE1495" s="310">
        <f>IFERROR(_xlfn.MINIFS(Tabla135[Impacto residual],Tabla135[Id Riesgo],Tabla135[[#This Row],[Id Riesgo]]),"")</f>
        <v>0</v>
      </c>
      <c r="AF1495" s="310" t="str" cm="1">
        <f t="array" ref="AF14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5" s="310" t="str" cm="1">
        <f t="array" ref="AG14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5" s="213"/>
      <c r="AJ1495" s="801">
        <f>_xlfn.MINIFS(Tabla135[Probabilidad residual],Tabla135[Id Riesgo],Tabla135[[#This Row],[Id Riesgo]])</f>
        <v>0</v>
      </c>
      <c r="AK1495" s="801">
        <f>_xlfn.MINIFS(Tabla135[Impacto residual],Tabla135[Id Riesgo],Tabla135[[#This Row],[Id Riesgo]])</f>
        <v>0</v>
      </c>
      <c r="AL1495" s="801"/>
      <c r="AM1495" s="801"/>
      <c r="AN1495" s="213"/>
      <c r="AO1495" s="213"/>
      <c r="AP1495" s="213"/>
      <c r="AQ1495" s="213"/>
      <c r="AR1495" s="213"/>
      <c r="AS1495" s="213"/>
      <c r="AT1495" s="213"/>
      <c r="AU1495" s="213"/>
      <c r="AV1495" s="213"/>
      <c r="AW1495" s="213"/>
      <c r="AX1495" s="213"/>
      <c r="AY1495" s="213"/>
    </row>
    <row r="1496" spans="1:51" ht="14.6" x14ac:dyDescent="0.4">
      <c r="A1496" s="783" t="str">
        <f>Tabla135[[#This Row],[Id Riesgo]]</f>
        <v>RC149</v>
      </c>
      <c r="B1496" s="784" t="str">
        <f>Tabla135[[#This Row],[Riesgo]]</f>
        <v/>
      </c>
      <c r="C1496" s="776" t="b">
        <f>Tabla135[[#This Row],[Identificado en paso 1 y 2?]]</f>
        <v>0</v>
      </c>
      <c r="D1496" s="801" t="str">
        <f>_xlfn.XLOOKUP(Tabla135[[#This Row],[Id Riesgo]],Tabla13[Id Riesgo],Tabla13[Probabilidad],"",1)</f>
        <v/>
      </c>
      <c r="E1496" s="801" t="str">
        <f>IF(C1496=TRUE,_xlfn.XLOOKUP(Tabla135[[#This Row],[Id Riesgo]],Tabla13[Id Riesgo],Tabla13[Porcentaje Impacto],"",1),"")</f>
        <v/>
      </c>
      <c r="F1496" s="290" t="str">
        <f t="shared" si="148"/>
        <v>RC149</v>
      </c>
      <c r="G1496" s="414" t="b">
        <f>_xlfn.XLOOKUP(F1496,Tabla13[Id Riesgo],Tabla13[Registro diligenciado],FALSE,1)</f>
        <v>0</v>
      </c>
      <c r="H1496" s="290" t="str">
        <f>IF(G1496,_xlfn.XLOOKUP(F1496,Tabla6[Id Riesgo],Tabla6[DESCRIPCIÓN DEL RIESGO],FALSE,1),"")</f>
        <v/>
      </c>
      <c r="I1496" s="327" t="str">
        <f>_xlfn.XLOOKUP(Tabla135[[#This Row],[Id Riesgo]],Tabla13[Id Riesgo],Tabla13[Probabilidad])</f>
        <v/>
      </c>
      <c r="J1496" s="327" t="str">
        <f>_xlfn.XLOOKUP(Tabla135[[#This Row],[Id Riesgo]],Tabla13[Id Riesgo],Tabla13[Porcentaje Impacto],"",1)</f>
        <v/>
      </c>
      <c r="K1496" s="311">
        <v>5</v>
      </c>
      <c r="L1496" s="314"/>
      <c r="M1496" s="314"/>
      <c r="N1496" s="314"/>
      <c r="O1496" s="295"/>
      <c r="P1496" s="314"/>
      <c r="Q1496" s="328" t="str">
        <f>_xlfn.TEXTJOIN(" ",TRUE,Tabla135[[#This Row],[Actividad - Acción ¿Qué?
Inicia con verbo]],Tabla135[[#This Row],[Complemento
(Observaciones o desviaciones)]])</f>
        <v/>
      </c>
      <c r="R1496" s="295"/>
      <c r="S1496" s="327" t="str">
        <f>_xlfn.XLOOKUP(Tabla135[[#This Row],[Tipo de control]],Tabla7[Tipo de control],Tabla7[Peso],"",1)</f>
        <v/>
      </c>
      <c r="T1496" s="290" t="str">
        <f>_xlfn.XLOOKUP(Tabla135[[#This Row],[Tipo de control]],Tabla7[Tipo de control],Tabla7[Afectación matriz],"",1)</f>
        <v/>
      </c>
      <c r="U1496" s="295"/>
      <c r="V1496" s="327" t="str">
        <f>_xlfn.XLOOKUP(Tabla135[[#This Row],[Implementación]],Tabla11[Implementación],Tabla11[Peso],"",1)</f>
        <v/>
      </c>
      <c r="W1496" s="295"/>
      <c r="X1496" s="295"/>
      <c r="Y1496" s="295"/>
      <c r="Z1496" s="295"/>
      <c r="AA1496" s="310" t="str">
        <f>IFERROR(Tabla135[[#This Row],[Peso del control]]+Tabla135[[#This Row],[Peso de la implementación]],"")</f>
        <v/>
      </c>
      <c r="AB1496" s="310" t="str" cm="1">
        <f t="array" ref="AB1496">IFERROR(IF(Tabla135[[#This Row],[Registro diligenciado]]=TRUE,_xlfn.IFS(AND(Tabla135[[#This Row],[No. de Control]]=1,Tabla135[[#This Row],[Desplazamiento en la Matriz]]="Probabilidad"),D1496-(D1496*Tabla135[[#This Row],[Valor del control]]),AND(Tabla135[[#This Row],[No. de Control]]&gt;1,Tabla135[[#This Row],[Desplazamiento en la Matriz]]="Probabilidad"),AB1495-(AB1495*Tabla135[[#This Row],[Valor del control]]),AND(Tabla135[[#This Row],[No. de Control]]=1,Tabla135[[#This Row],[Desplazamiento en la Matriz]]="Impacto"),D1496,AND(Tabla135[[#This Row],[No. de Control]]&gt;1,Tabla135[[#This Row],[Desplazamiento en la Matriz]]="Impacto"),AB1495),""),"")</f>
        <v/>
      </c>
      <c r="AC1496" s="310" t="str" cm="1">
        <f t="array" ref="AC1496">IFERROR(IF(Tabla135[[#This Row],[Registro diligenciado]]=TRUE,_xlfn.IFS(AND(Tabla135[[#This Row],[No. de Control]]=1,Tabla135[[#This Row],[Desplazamiento en la Matriz]]="Impacto"),E1496-(E1496*Tabla135[[#This Row],[Valor del control]]),AND(Tabla135[[#This Row],[No. de Control]]&gt;1,Tabla135[[#This Row],[Desplazamiento en la Matriz]]="Impacto"),AC1495-(AC1495*Tabla135[[#This Row],[Valor del control]]),AND(Tabla135[[#This Row],[No. de Control]]=1,Tabla135[[#This Row],[Desplazamiento en la Matriz]]="Probabilidad"),E1496,AND(Tabla135[[#This Row],[No. de Control]]&gt;1,Tabla135[[#This Row],[Desplazamiento en la Matriz]]="Probabilidad"),AC1495),""),"")</f>
        <v/>
      </c>
      <c r="AD1496" s="310">
        <f>IFERROR(_xlfn.MINIFS(Tabla135[Probabilidad residual],Tabla135[Id Riesgo],Tabla135[[#This Row],[Id Riesgo]]),"")</f>
        <v>0</v>
      </c>
      <c r="AE1496" s="310">
        <f>IFERROR(_xlfn.MINIFS(Tabla135[Impacto residual],Tabla135[Id Riesgo],Tabla135[[#This Row],[Id Riesgo]]),"")</f>
        <v>0</v>
      </c>
      <c r="AF1496" s="310" t="str" cm="1">
        <f t="array" ref="AF14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6" s="310" t="str" cm="1">
        <f t="array" ref="AG14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6" s="213"/>
      <c r="AJ1496" s="801">
        <f>_xlfn.MINIFS(Tabla135[Probabilidad residual],Tabla135[Id Riesgo],Tabla135[[#This Row],[Id Riesgo]])</f>
        <v>0</v>
      </c>
      <c r="AK1496" s="801">
        <f>_xlfn.MINIFS(Tabla135[Impacto residual],Tabla135[Id Riesgo],Tabla135[[#This Row],[Id Riesgo]])</f>
        <v>0</v>
      </c>
      <c r="AL1496" s="801"/>
      <c r="AM1496" s="801"/>
      <c r="AN1496" s="213"/>
      <c r="AO1496" s="213"/>
      <c r="AP1496" s="213"/>
      <c r="AQ1496" s="213"/>
      <c r="AR1496" s="213"/>
      <c r="AS1496" s="213"/>
      <c r="AT1496" s="213"/>
      <c r="AU1496" s="213"/>
      <c r="AV1496" s="213"/>
      <c r="AW1496" s="213"/>
      <c r="AX1496" s="213"/>
      <c r="AY1496" s="213"/>
    </row>
    <row r="1497" spans="1:51" ht="14.6" x14ac:dyDescent="0.4">
      <c r="A1497" s="783" t="str">
        <f>Tabla135[[#This Row],[Id Riesgo]]</f>
        <v>RC149</v>
      </c>
      <c r="B1497" s="784" t="str">
        <f>Tabla135[[#This Row],[Riesgo]]</f>
        <v/>
      </c>
      <c r="C1497" s="776" t="b">
        <f>Tabla135[[#This Row],[Identificado en paso 1 y 2?]]</f>
        <v>0</v>
      </c>
      <c r="D1497" s="801" t="str">
        <f>_xlfn.XLOOKUP(Tabla135[[#This Row],[Id Riesgo]],Tabla13[Id Riesgo],Tabla13[Probabilidad],"",1)</f>
        <v/>
      </c>
      <c r="E1497" s="801" t="str">
        <f>IF(C1497=TRUE,_xlfn.XLOOKUP(Tabla135[[#This Row],[Id Riesgo]],Tabla13[Id Riesgo],Tabla13[Porcentaje Impacto],"",1),"")</f>
        <v/>
      </c>
      <c r="F1497" s="290" t="str">
        <f t="shared" si="148"/>
        <v>RC149</v>
      </c>
      <c r="G1497" s="414" t="b">
        <f>_xlfn.XLOOKUP(F1497,Tabla13[Id Riesgo],Tabla13[Registro diligenciado],FALSE,1)</f>
        <v>0</v>
      </c>
      <c r="H1497" s="290" t="str">
        <f>IF(G1497,_xlfn.XLOOKUP(F1497,Tabla6[Id Riesgo],Tabla6[DESCRIPCIÓN DEL RIESGO],FALSE,1),"")</f>
        <v/>
      </c>
      <c r="I1497" s="327" t="str">
        <f>_xlfn.XLOOKUP(Tabla135[[#This Row],[Id Riesgo]],Tabla13[Id Riesgo],Tabla13[Probabilidad])</f>
        <v/>
      </c>
      <c r="J1497" s="327" t="str">
        <f>_xlfn.XLOOKUP(Tabla135[[#This Row],[Id Riesgo]],Tabla13[Id Riesgo],Tabla13[Porcentaje Impacto],"",1)</f>
        <v/>
      </c>
      <c r="K1497" s="311">
        <v>6</v>
      </c>
      <c r="L1497" s="314"/>
      <c r="M1497" s="314"/>
      <c r="N1497" s="314"/>
      <c r="O1497" s="295"/>
      <c r="P1497" s="314"/>
      <c r="Q1497" s="328" t="str">
        <f>_xlfn.TEXTJOIN(" ",TRUE,Tabla135[[#This Row],[Actividad - Acción ¿Qué?
Inicia con verbo]],Tabla135[[#This Row],[Complemento
(Observaciones o desviaciones)]])</f>
        <v/>
      </c>
      <c r="R1497" s="295"/>
      <c r="S1497" s="327" t="str">
        <f>_xlfn.XLOOKUP(Tabla135[[#This Row],[Tipo de control]],Tabla7[Tipo de control],Tabla7[Peso],"",1)</f>
        <v/>
      </c>
      <c r="T1497" s="290" t="str">
        <f>_xlfn.XLOOKUP(Tabla135[[#This Row],[Tipo de control]],Tabla7[Tipo de control],Tabla7[Afectación matriz],"",1)</f>
        <v/>
      </c>
      <c r="U1497" s="295"/>
      <c r="V1497" s="327" t="str">
        <f>_xlfn.XLOOKUP(Tabla135[[#This Row],[Implementación]],Tabla11[Implementación],Tabla11[Peso],"",1)</f>
        <v/>
      </c>
      <c r="W1497" s="295"/>
      <c r="X1497" s="295"/>
      <c r="Y1497" s="295"/>
      <c r="Z1497" s="295"/>
      <c r="AA1497" s="310" t="str">
        <f>IFERROR(Tabla135[[#This Row],[Peso del control]]+Tabla135[[#This Row],[Peso de la implementación]],"")</f>
        <v/>
      </c>
      <c r="AB1497" s="310" t="str" cm="1">
        <f t="array" ref="AB1497">IFERROR(IF(Tabla135[[#This Row],[Registro diligenciado]]=TRUE,_xlfn.IFS(AND(Tabla135[[#This Row],[No. de Control]]=1,Tabla135[[#This Row],[Desplazamiento en la Matriz]]="Probabilidad"),D1497-(D1497*Tabla135[[#This Row],[Valor del control]]),AND(Tabla135[[#This Row],[No. de Control]]&gt;1,Tabla135[[#This Row],[Desplazamiento en la Matriz]]="Probabilidad"),AB1496-(AB1496*Tabla135[[#This Row],[Valor del control]]),AND(Tabla135[[#This Row],[No. de Control]]=1,Tabla135[[#This Row],[Desplazamiento en la Matriz]]="Impacto"),D1497,AND(Tabla135[[#This Row],[No. de Control]]&gt;1,Tabla135[[#This Row],[Desplazamiento en la Matriz]]="Impacto"),AB1496),""),"")</f>
        <v/>
      </c>
      <c r="AC1497" s="310" t="str" cm="1">
        <f t="array" ref="AC1497">IFERROR(IF(Tabla135[[#This Row],[Registro diligenciado]]=TRUE,_xlfn.IFS(AND(Tabla135[[#This Row],[No. de Control]]=1,Tabla135[[#This Row],[Desplazamiento en la Matriz]]="Impacto"),E1497-(E1497*Tabla135[[#This Row],[Valor del control]]),AND(Tabla135[[#This Row],[No. de Control]]&gt;1,Tabla135[[#This Row],[Desplazamiento en la Matriz]]="Impacto"),AC1496-(AC1496*Tabla135[[#This Row],[Valor del control]]),AND(Tabla135[[#This Row],[No. de Control]]=1,Tabla135[[#This Row],[Desplazamiento en la Matriz]]="Probabilidad"),E1497,AND(Tabla135[[#This Row],[No. de Control]]&gt;1,Tabla135[[#This Row],[Desplazamiento en la Matriz]]="Probabilidad"),AC1496),""),"")</f>
        <v/>
      </c>
      <c r="AD1497" s="310">
        <f>IFERROR(_xlfn.MINIFS(Tabla135[Probabilidad residual],Tabla135[Id Riesgo],Tabla135[[#This Row],[Id Riesgo]]),"")</f>
        <v>0</v>
      </c>
      <c r="AE1497" s="310">
        <f>IFERROR(_xlfn.MINIFS(Tabla135[Impacto residual],Tabla135[Id Riesgo],Tabla135[[#This Row],[Id Riesgo]]),"")</f>
        <v>0</v>
      </c>
      <c r="AF1497" s="310" t="str" cm="1">
        <f t="array" ref="AF14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7" s="310" t="str" cm="1">
        <f t="array" ref="AG14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7" s="213"/>
      <c r="AJ1497" s="801">
        <f>_xlfn.MINIFS(Tabla135[Probabilidad residual],Tabla135[Id Riesgo],Tabla135[[#This Row],[Id Riesgo]])</f>
        <v>0</v>
      </c>
      <c r="AK1497" s="801">
        <f>_xlfn.MINIFS(Tabla135[Impacto residual],Tabla135[Id Riesgo],Tabla135[[#This Row],[Id Riesgo]])</f>
        <v>0</v>
      </c>
      <c r="AL1497" s="801"/>
      <c r="AM1497" s="801"/>
      <c r="AN1497" s="213"/>
      <c r="AO1497" s="213"/>
      <c r="AP1497" s="213"/>
      <c r="AQ1497" s="213"/>
      <c r="AR1497" s="213"/>
      <c r="AS1497" s="213"/>
      <c r="AT1497" s="213"/>
      <c r="AU1497" s="213"/>
      <c r="AV1497" s="213"/>
      <c r="AW1497" s="213"/>
      <c r="AX1497" s="213"/>
      <c r="AY1497" s="213"/>
    </row>
    <row r="1498" spans="1:51" ht="14.6" x14ac:dyDescent="0.4">
      <c r="A1498" s="783" t="str">
        <f>Tabla135[[#This Row],[Id Riesgo]]</f>
        <v>RC149</v>
      </c>
      <c r="B1498" s="784" t="str">
        <f>Tabla135[[#This Row],[Riesgo]]</f>
        <v/>
      </c>
      <c r="C1498" s="776" t="b">
        <f>Tabla135[[#This Row],[Identificado en paso 1 y 2?]]</f>
        <v>0</v>
      </c>
      <c r="D1498" s="801" t="str">
        <f>_xlfn.XLOOKUP(Tabla135[[#This Row],[Id Riesgo]],Tabla13[Id Riesgo],Tabla13[Probabilidad],"",1)</f>
        <v/>
      </c>
      <c r="E1498" s="801" t="str">
        <f>IF(C1498=TRUE,_xlfn.XLOOKUP(Tabla135[[#This Row],[Id Riesgo]],Tabla13[Id Riesgo],Tabla13[Porcentaje Impacto],"",1),"")</f>
        <v/>
      </c>
      <c r="F1498" s="290" t="str">
        <f t="shared" si="148"/>
        <v>RC149</v>
      </c>
      <c r="G1498" s="414" t="b">
        <f>_xlfn.XLOOKUP(F1498,Tabla13[Id Riesgo],Tabla13[Registro diligenciado],FALSE,1)</f>
        <v>0</v>
      </c>
      <c r="H1498" s="290" t="str">
        <f>IF(G1498,_xlfn.XLOOKUP(F1498,Tabla6[Id Riesgo],Tabla6[DESCRIPCIÓN DEL RIESGO],FALSE,1),"")</f>
        <v/>
      </c>
      <c r="I1498" s="327" t="str">
        <f>_xlfn.XLOOKUP(Tabla135[[#This Row],[Id Riesgo]],Tabla13[Id Riesgo],Tabla13[Probabilidad])</f>
        <v/>
      </c>
      <c r="J1498" s="327" t="str">
        <f>_xlfn.XLOOKUP(Tabla135[[#This Row],[Id Riesgo]],Tabla13[Id Riesgo],Tabla13[Porcentaje Impacto],"",1)</f>
        <v/>
      </c>
      <c r="K1498" s="311">
        <v>7</v>
      </c>
      <c r="L1498" s="314"/>
      <c r="M1498" s="314"/>
      <c r="N1498" s="314"/>
      <c r="O1498" s="295"/>
      <c r="P1498" s="314"/>
      <c r="Q1498" s="328" t="str">
        <f>_xlfn.TEXTJOIN(" ",TRUE,Tabla135[[#This Row],[Actividad - Acción ¿Qué?
Inicia con verbo]],Tabla135[[#This Row],[Complemento
(Observaciones o desviaciones)]])</f>
        <v/>
      </c>
      <c r="R1498" s="295"/>
      <c r="S1498" s="327" t="str">
        <f>_xlfn.XLOOKUP(Tabla135[[#This Row],[Tipo de control]],Tabla7[Tipo de control],Tabla7[Peso],"",1)</f>
        <v/>
      </c>
      <c r="T1498" s="290" t="str">
        <f>_xlfn.XLOOKUP(Tabla135[[#This Row],[Tipo de control]],Tabla7[Tipo de control],Tabla7[Afectación matriz],"",1)</f>
        <v/>
      </c>
      <c r="U1498" s="295"/>
      <c r="V1498" s="327" t="str">
        <f>_xlfn.XLOOKUP(Tabla135[[#This Row],[Implementación]],Tabla11[Implementación],Tabla11[Peso],"",1)</f>
        <v/>
      </c>
      <c r="W1498" s="295"/>
      <c r="X1498" s="295"/>
      <c r="Y1498" s="295"/>
      <c r="Z1498" s="295"/>
      <c r="AA1498" s="310" t="str">
        <f>IFERROR(Tabla135[[#This Row],[Peso del control]]+Tabla135[[#This Row],[Peso de la implementación]],"")</f>
        <v/>
      </c>
      <c r="AB1498" s="310" t="str" cm="1">
        <f t="array" ref="AB1498">IFERROR(IF(Tabla135[[#This Row],[Registro diligenciado]]=TRUE,_xlfn.IFS(AND(Tabla135[[#This Row],[No. de Control]]=1,Tabla135[[#This Row],[Desplazamiento en la Matriz]]="Probabilidad"),D1498-(D1498*Tabla135[[#This Row],[Valor del control]]),AND(Tabla135[[#This Row],[No. de Control]]&gt;1,Tabla135[[#This Row],[Desplazamiento en la Matriz]]="Probabilidad"),AB1497-(AB1497*Tabla135[[#This Row],[Valor del control]]),AND(Tabla135[[#This Row],[No. de Control]]=1,Tabla135[[#This Row],[Desplazamiento en la Matriz]]="Impacto"),D1498,AND(Tabla135[[#This Row],[No. de Control]]&gt;1,Tabla135[[#This Row],[Desplazamiento en la Matriz]]="Impacto"),AB1497),""),"")</f>
        <v/>
      </c>
      <c r="AC1498" s="310" t="str" cm="1">
        <f t="array" ref="AC1498">IFERROR(IF(Tabla135[[#This Row],[Registro diligenciado]]=TRUE,_xlfn.IFS(AND(Tabla135[[#This Row],[No. de Control]]=1,Tabla135[[#This Row],[Desplazamiento en la Matriz]]="Impacto"),E1498-(E1498*Tabla135[[#This Row],[Valor del control]]),AND(Tabla135[[#This Row],[No. de Control]]&gt;1,Tabla135[[#This Row],[Desplazamiento en la Matriz]]="Impacto"),AC1497-(AC1497*Tabla135[[#This Row],[Valor del control]]),AND(Tabla135[[#This Row],[No. de Control]]=1,Tabla135[[#This Row],[Desplazamiento en la Matriz]]="Probabilidad"),E1498,AND(Tabla135[[#This Row],[No. de Control]]&gt;1,Tabla135[[#This Row],[Desplazamiento en la Matriz]]="Probabilidad"),AC1497),""),"")</f>
        <v/>
      </c>
      <c r="AD1498" s="310">
        <f>IFERROR(_xlfn.MINIFS(Tabla135[Probabilidad residual],Tabla135[Id Riesgo],Tabla135[[#This Row],[Id Riesgo]]),"")</f>
        <v>0</v>
      </c>
      <c r="AE1498" s="310">
        <f>IFERROR(_xlfn.MINIFS(Tabla135[Impacto residual],Tabla135[Id Riesgo],Tabla135[[#This Row],[Id Riesgo]]),"")</f>
        <v>0</v>
      </c>
      <c r="AF1498" s="310" t="str" cm="1">
        <f t="array" ref="AF14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8" s="310" t="str" cm="1">
        <f t="array" ref="AG14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8" s="213"/>
      <c r="AJ1498" s="801">
        <f>_xlfn.MINIFS(Tabla135[Probabilidad residual],Tabla135[Id Riesgo],Tabla135[[#This Row],[Id Riesgo]])</f>
        <v>0</v>
      </c>
      <c r="AK1498" s="801">
        <f>_xlfn.MINIFS(Tabla135[Impacto residual],Tabla135[Id Riesgo],Tabla135[[#This Row],[Id Riesgo]])</f>
        <v>0</v>
      </c>
      <c r="AL1498" s="801"/>
      <c r="AM1498" s="801"/>
      <c r="AN1498" s="213"/>
      <c r="AO1498" s="213"/>
      <c r="AP1498" s="213"/>
      <c r="AQ1498" s="213"/>
      <c r="AR1498" s="213"/>
      <c r="AS1498" s="213"/>
      <c r="AT1498" s="213"/>
      <c r="AU1498" s="213"/>
      <c r="AV1498" s="213"/>
      <c r="AW1498" s="213"/>
      <c r="AX1498" s="213"/>
      <c r="AY1498" s="213"/>
    </row>
    <row r="1499" spans="1:51" ht="14.6" x14ac:dyDescent="0.4">
      <c r="A1499" s="783" t="str">
        <f>Tabla135[[#This Row],[Id Riesgo]]</f>
        <v>RC149</v>
      </c>
      <c r="B1499" s="784" t="str">
        <f>Tabla135[[#This Row],[Riesgo]]</f>
        <v/>
      </c>
      <c r="C1499" s="776" t="b">
        <f>Tabla135[[#This Row],[Identificado en paso 1 y 2?]]</f>
        <v>0</v>
      </c>
      <c r="D1499" s="801" t="str">
        <f>_xlfn.XLOOKUP(Tabla135[[#This Row],[Id Riesgo]],Tabla13[Id Riesgo],Tabla13[Probabilidad],"",1)</f>
        <v/>
      </c>
      <c r="E1499" s="801" t="str">
        <f>IF(C1499=TRUE,_xlfn.XLOOKUP(Tabla135[[#This Row],[Id Riesgo]],Tabla13[Id Riesgo],Tabla13[Porcentaje Impacto],"",1),"")</f>
        <v/>
      </c>
      <c r="F1499" s="290" t="str">
        <f t="shared" si="148"/>
        <v>RC149</v>
      </c>
      <c r="G1499" s="414" t="b">
        <f>_xlfn.XLOOKUP(F1499,Tabla13[Id Riesgo],Tabla13[Registro diligenciado],FALSE,1)</f>
        <v>0</v>
      </c>
      <c r="H1499" s="290" t="str">
        <f>IF(G1499,_xlfn.XLOOKUP(F1499,Tabla6[Id Riesgo],Tabla6[DESCRIPCIÓN DEL RIESGO],FALSE,1),"")</f>
        <v/>
      </c>
      <c r="I1499" s="327" t="str">
        <f>_xlfn.XLOOKUP(Tabla135[[#This Row],[Id Riesgo]],Tabla13[Id Riesgo],Tabla13[Probabilidad])</f>
        <v/>
      </c>
      <c r="J1499" s="327" t="str">
        <f>_xlfn.XLOOKUP(Tabla135[[#This Row],[Id Riesgo]],Tabla13[Id Riesgo],Tabla13[Porcentaje Impacto],"",1)</f>
        <v/>
      </c>
      <c r="K1499" s="311">
        <v>8</v>
      </c>
      <c r="L1499" s="314"/>
      <c r="M1499" s="314"/>
      <c r="N1499" s="314"/>
      <c r="O1499" s="295"/>
      <c r="P1499" s="314"/>
      <c r="Q1499" s="328" t="str">
        <f>_xlfn.TEXTJOIN(" ",TRUE,Tabla135[[#This Row],[Actividad - Acción ¿Qué?
Inicia con verbo]],Tabla135[[#This Row],[Complemento
(Observaciones o desviaciones)]])</f>
        <v/>
      </c>
      <c r="R1499" s="295"/>
      <c r="S1499" s="327" t="str">
        <f>_xlfn.XLOOKUP(Tabla135[[#This Row],[Tipo de control]],Tabla7[Tipo de control],Tabla7[Peso],"",1)</f>
        <v/>
      </c>
      <c r="T1499" s="290" t="str">
        <f>_xlfn.XLOOKUP(Tabla135[[#This Row],[Tipo de control]],Tabla7[Tipo de control],Tabla7[Afectación matriz],"",1)</f>
        <v/>
      </c>
      <c r="U1499" s="295"/>
      <c r="V1499" s="327" t="str">
        <f>_xlfn.XLOOKUP(Tabla135[[#This Row],[Implementación]],Tabla11[Implementación],Tabla11[Peso],"",1)</f>
        <v/>
      </c>
      <c r="W1499" s="295"/>
      <c r="X1499" s="295"/>
      <c r="Y1499" s="295"/>
      <c r="Z1499" s="295"/>
      <c r="AA1499" s="310" t="str">
        <f>IFERROR(Tabla135[[#This Row],[Peso del control]]+Tabla135[[#This Row],[Peso de la implementación]],"")</f>
        <v/>
      </c>
      <c r="AB1499" s="310" t="str" cm="1">
        <f t="array" ref="AB1499">IFERROR(IF(Tabla135[[#This Row],[Registro diligenciado]]=TRUE,_xlfn.IFS(AND(Tabla135[[#This Row],[No. de Control]]=1,Tabla135[[#This Row],[Desplazamiento en la Matriz]]="Probabilidad"),D1499-(D1499*Tabla135[[#This Row],[Valor del control]]),AND(Tabla135[[#This Row],[No. de Control]]&gt;1,Tabla135[[#This Row],[Desplazamiento en la Matriz]]="Probabilidad"),AB1498-(AB1498*Tabla135[[#This Row],[Valor del control]]),AND(Tabla135[[#This Row],[No. de Control]]=1,Tabla135[[#This Row],[Desplazamiento en la Matriz]]="Impacto"),D1499,AND(Tabla135[[#This Row],[No. de Control]]&gt;1,Tabla135[[#This Row],[Desplazamiento en la Matriz]]="Impacto"),AB1498),""),"")</f>
        <v/>
      </c>
      <c r="AC1499" s="310" t="str" cm="1">
        <f t="array" ref="AC1499">IFERROR(IF(Tabla135[[#This Row],[Registro diligenciado]]=TRUE,_xlfn.IFS(AND(Tabla135[[#This Row],[No. de Control]]=1,Tabla135[[#This Row],[Desplazamiento en la Matriz]]="Impacto"),E1499-(E1499*Tabla135[[#This Row],[Valor del control]]),AND(Tabla135[[#This Row],[No. de Control]]&gt;1,Tabla135[[#This Row],[Desplazamiento en la Matriz]]="Impacto"),AC1498-(AC1498*Tabla135[[#This Row],[Valor del control]]),AND(Tabla135[[#This Row],[No. de Control]]=1,Tabla135[[#This Row],[Desplazamiento en la Matriz]]="Probabilidad"),E1499,AND(Tabla135[[#This Row],[No. de Control]]&gt;1,Tabla135[[#This Row],[Desplazamiento en la Matriz]]="Probabilidad"),AC1498),""),"")</f>
        <v/>
      </c>
      <c r="AD1499" s="310">
        <f>IFERROR(_xlfn.MINIFS(Tabla135[Probabilidad residual],Tabla135[Id Riesgo],Tabla135[[#This Row],[Id Riesgo]]),"")</f>
        <v>0</v>
      </c>
      <c r="AE1499" s="310">
        <f>IFERROR(_xlfn.MINIFS(Tabla135[Impacto residual],Tabla135[Id Riesgo],Tabla135[[#This Row],[Id Riesgo]]),"")</f>
        <v>0</v>
      </c>
      <c r="AF1499" s="310" t="str" cm="1">
        <f t="array" ref="AF14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499" s="310" t="str" cm="1">
        <f t="array" ref="AG14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4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499" s="213"/>
      <c r="AJ1499" s="801">
        <f>_xlfn.MINIFS(Tabla135[Probabilidad residual],Tabla135[Id Riesgo],Tabla135[[#This Row],[Id Riesgo]])</f>
        <v>0</v>
      </c>
      <c r="AK1499" s="801">
        <f>_xlfn.MINIFS(Tabla135[Impacto residual],Tabla135[Id Riesgo],Tabla135[[#This Row],[Id Riesgo]])</f>
        <v>0</v>
      </c>
      <c r="AL1499" s="801"/>
      <c r="AM1499" s="801"/>
      <c r="AN1499" s="213"/>
      <c r="AO1499" s="213"/>
      <c r="AP1499" s="213"/>
      <c r="AQ1499" s="213"/>
      <c r="AR1499" s="213"/>
      <c r="AS1499" s="213"/>
      <c r="AT1499" s="213"/>
      <c r="AU1499" s="213"/>
      <c r="AV1499" s="213"/>
      <c r="AW1499" s="213"/>
      <c r="AX1499" s="213"/>
      <c r="AY1499" s="213"/>
    </row>
    <row r="1500" spans="1:51" ht="14.6" x14ac:dyDescent="0.4">
      <c r="A1500" s="783" t="str">
        <f>Tabla135[[#This Row],[Id Riesgo]]</f>
        <v>RC149</v>
      </c>
      <c r="B1500" s="784" t="str">
        <f>Tabla135[[#This Row],[Riesgo]]</f>
        <v/>
      </c>
      <c r="C1500" s="776" t="b">
        <f>Tabla135[[#This Row],[Identificado en paso 1 y 2?]]</f>
        <v>0</v>
      </c>
      <c r="D1500" s="801" t="str">
        <f>_xlfn.XLOOKUP(Tabla135[[#This Row],[Id Riesgo]],Tabla13[Id Riesgo],Tabla13[Probabilidad],"",1)</f>
        <v/>
      </c>
      <c r="E1500" s="801" t="str">
        <f>IF(C1500=TRUE,_xlfn.XLOOKUP(Tabla135[[#This Row],[Id Riesgo]],Tabla13[Id Riesgo],Tabla13[Porcentaje Impacto],"",1),"")</f>
        <v/>
      </c>
      <c r="F1500" s="290" t="str">
        <f t="shared" si="148"/>
        <v>RC149</v>
      </c>
      <c r="G1500" s="414" t="b">
        <f>_xlfn.XLOOKUP(F1500,Tabla13[Id Riesgo],Tabla13[Registro diligenciado],FALSE,1)</f>
        <v>0</v>
      </c>
      <c r="H1500" s="290" t="str">
        <f>IF(G1500,_xlfn.XLOOKUP(F1500,Tabla6[Id Riesgo],Tabla6[DESCRIPCIÓN DEL RIESGO],FALSE,1),"")</f>
        <v/>
      </c>
      <c r="I1500" s="327" t="str">
        <f>_xlfn.XLOOKUP(Tabla135[[#This Row],[Id Riesgo]],Tabla13[Id Riesgo],Tabla13[Probabilidad])</f>
        <v/>
      </c>
      <c r="J1500" s="327" t="str">
        <f>_xlfn.XLOOKUP(Tabla135[[#This Row],[Id Riesgo]],Tabla13[Id Riesgo],Tabla13[Porcentaje Impacto],"",1)</f>
        <v/>
      </c>
      <c r="K1500" s="311">
        <v>9</v>
      </c>
      <c r="L1500" s="314"/>
      <c r="M1500" s="314"/>
      <c r="N1500" s="314"/>
      <c r="O1500" s="295"/>
      <c r="P1500" s="314"/>
      <c r="Q1500" s="328" t="str">
        <f>_xlfn.TEXTJOIN(" ",TRUE,Tabla135[[#This Row],[Actividad - Acción ¿Qué?
Inicia con verbo]],Tabla135[[#This Row],[Complemento
(Observaciones o desviaciones)]])</f>
        <v/>
      </c>
      <c r="R1500" s="295"/>
      <c r="S1500" s="327" t="str">
        <f>_xlfn.XLOOKUP(Tabla135[[#This Row],[Tipo de control]],Tabla7[Tipo de control],Tabla7[Peso],"",1)</f>
        <v/>
      </c>
      <c r="T1500" s="290" t="str">
        <f>_xlfn.XLOOKUP(Tabla135[[#This Row],[Tipo de control]],Tabla7[Tipo de control],Tabla7[Afectación matriz],"",1)</f>
        <v/>
      </c>
      <c r="U1500" s="295"/>
      <c r="V1500" s="327" t="str">
        <f>_xlfn.XLOOKUP(Tabla135[[#This Row],[Implementación]],Tabla11[Implementación],Tabla11[Peso],"",1)</f>
        <v/>
      </c>
      <c r="W1500" s="295"/>
      <c r="X1500" s="295"/>
      <c r="Y1500" s="295"/>
      <c r="Z1500" s="295"/>
      <c r="AA1500" s="310" t="str">
        <f>IFERROR(Tabla135[[#This Row],[Peso del control]]+Tabla135[[#This Row],[Peso de la implementación]],"")</f>
        <v/>
      </c>
      <c r="AB1500" s="310" t="str" cm="1">
        <f t="array" ref="AB1500">IFERROR(IF(Tabla135[[#This Row],[Registro diligenciado]]=TRUE,_xlfn.IFS(AND(Tabla135[[#This Row],[No. de Control]]=1,Tabla135[[#This Row],[Desplazamiento en la Matriz]]="Probabilidad"),D1500-(D1500*Tabla135[[#This Row],[Valor del control]]),AND(Tabla135[[#This Row],[No. de Control]]&gt;1,Tabla135[[#This Row],[Desplazamiento en la Matriz]]="Probabilidad"),AB1499-(AB1499*Tabla135[[#This Row],[Valor del control]]),AND(Tabla135[[#This Row],[No. de Control]]=1,Tabla135[[#This Row],[Desplazamiento en la Matriz]]="Impacto"),D1500,AND(Tabla135[[#This Row],[No. de Control]]&gt;1,Tabla135[[#This Row],[Desplazamiento en la Matriz]]="Impacto"),AB1499),""),"")</f>
        <v/>
      </c>
      <c r="AC1500" s="310" t="str" cm="1">
        <f t="array" ref="AC1500">IFERROR(IF(Tabla135[[#This Row],[Registro diligenciado]]=TRUE,_xlfn.IFS(AND(Tabla135[[#This Row],[No. de Control]]=1,Tabla135[[#This Row],[Desplazamiento en la Matriz]]="Impacto"),E1500-(E1500*Tabla135[[#This Row],[Valor del control]]),AND(Tabla135[[#This Row],[No. de Control]]&gt;1,Tabla135[[#This Row],[Desplazamiento en la Matriz]]="Impacto"),AC1499-(AC1499*Tabla135[[#This Row],[Valor del control]]),AND(Tabla135[[#This Row],[No. de Control]]=1,Tabla135[[#This Row],[Desplazamiento en la Matriz]]="Probabilidad"),E1500,AND(Tabla135[[#This Row],[No. de Control]]&gt;1,Tabla135[[#This Row],[Desplazamiento en la Matriz]]="Probabilidad"),AC1499),""),"")</f>
        <v/>
      </c>
      <c r="AD1500" s="310">
        <f>IFERROR(_xlfn.MINIFS(Tabla135[Probabilidad residual],Tabla135[Id Riesgo],Tabla135[[#This Row],[Id Riesgo]]),"")</f>
        <v>0</v>
      </c>
      <c r="AE1500" s="310">
        <f>IFERROR(_xlfn.MINIFS(Tabla135[Impacto residual],Tabla135[Id Riesgo],Tabla135[[#This Row],[Id Riesgo]]),"")</f>
        <v>0</v>
      </c>
      <c r="AF1500" s="310" t="str" cm="1">
        <f t="array" ref="AF15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0" s="310" t="str" cm="1">
        <f t="array" ref="AG15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0" s="213"/>
      <c r="AJ1500" s="801">
        <f>_xlfn.MINIFS(Tabla135[Probabilidad residual],Tabla135[Id Riesgo],Tabla135[[#This Row],[Id Riesgo]])</f>
        <v>0</v>
      </c>
      <c r="AK1500" s="801">
        <f>_xlfn.MINIFS(Tabla135[Impacto residual],Tabla135[Id Riesgo],Tabla135[[#This Row],[Id Riesgo]])</f>
        <v>0</v>
      </c>
      <c r="AL1500" s="801"/>
      <c r="AM1500" s="801"/>
      <c r="AN1500" s="213"/>
      <c r="AO1500" s="213"/>
      <c r="AP1500" s="213"/>
      <c r="AQ1500" s="213"/>
      <c r="AR1500" s="213"/>
      <c r="AS1500" s="213"/>
      <c r="AT1500" s="213"/>
      <c r="AU1500" s="213"/>
      <c r="AV1500" s="213"/>
      <c r="AW1500" s="213"/>
      <c r="AX1500" s="213"/>
      <c r="AY1500" s="213"/>
    </row>
    <row r="1501" spans="1:51" ht="14.6" x14ac:dyDescent="0.4">
      <c r="A1501" s="783" t="str">
        <f>Tabla135[[#This Row],[Id Riesgo]]</f>
        <v>RC149</v>
      </c>
      <c r="B1501" s="784" t="str">
        <f>Tabla135[[#This Row],[Riesgo]]</f>
        <v/>
      </c>
      <c r="C1501" s="776" t="b">
        <f>Tabla135[[#This Row],[Identificado en paso 1 y 2?]]</f>
        <v>0</v>
      </c>
      <c r="D1501" s="801" t="str">
        <f>_xlfn.XLOOKUP(Tabla135[[#This Row],[Id Riesgo]],Tabla13[Id Riesgo],Tabla13[Probabilidad],"",1)</f>
        <v/>
      </c>
      <c r="E1501" s="801" t="str">
        <f>IF(C1501=TRUE,_xlfn.XLOOKUP(Tabla135[[#This Row],[Id Riesgo]],Tabla13[Id Riesgo],Tabla13[Porcentaje Impacto],"",1),"")</f>
        <v/>
      </c>
      <c r="F1501" s="290" t="str">
        <f t="shared" si="148"/>
        <v>RC149</v>
      </c>
      <c r="G1501" s="414" t="b">
        <f>_xlfn.XLOOKUP(F1501,Tabla13[Id Riesgo],Tabla13[Registro diligenciado],FALSE,1)</f>
        <v>0</v>
      </c>
      <c r="H1501" s="290" t="str">
        <f>IF(G1501,_xlfn.XLOOKUP(F1501,Tabla6[Id Riesgo],Tabla6[DESCRIPCIÓN DEL RIESGO],FALSE,1),"")</f>
        <v/>
      </c>
      <c r="I1501" s="327" t="str">
        <f>_xlfn.XLOOKUP(Tabla135[[#This Row],[Id Riesgo]],Tabla13[Id Riesgo],Tabla13[Probabilidad])</f>
        <v/>
      </c>
      <c r="J1501" s="327" t="str">
        <f>_xlfn.XLOOKUP(Tabla135[[#This Row],[Id Riesgo]],Tabla13[Id Riesgo],Tabla13[Porcentaje Impacto],"",1)</f>
        <v/>
      </c>
      <c r="K1501" s="311">
        <v>10</v>
      </c>
      <c r="L1501" s="314"/>
      <c r="M1501" s="314"/>
      <c r="N1501" s="314"/>
      <c r="O1501" s="295"/>
      <c r="P1501" s="314"/>
      <c r="Q1501" s="328" t="str">
        <f>_xlfn.TEXTJOIN(" ",TRUE,Tabla135[[#This Row],[Actividad - Acción ¿Qué?
Inicia con verbo]],Tabla135[[#This Row],[Complemento
(Observaciones o desviaciones)]])</f>
        <v/>
      </c>
      <c r="R1501" s="295"/>
      <c r="S1501" s="327" t="str">
        <f>_xlfn.XLOOKUP(Tabla135[[#This Row],[Tipo de control]],Tabla7[Tipo de control],Tabla7[Peso],"",1)</f>
        <v/>
      </c>
      <c r="T1501" s="290" t="str">
        <f>_xlfn.XLOOKUP(Tabla135[[#This Row],[Tipo de control]],Tabla7[Tipo de control],Tabla7[Afectación matriz],"",1)</f>
        <v/>
      </c>
      <c r="U1501" s="295"/>
      <c r="V1501" s="327" t="str">
        <f>_xlfn.XLOOKUP(Tabla135[[#This Row],[Implementación]],Tabla11[Implementación],Tabla11[Peso],"",1)</f>
        <v/>
      </c>
      <c r="W1501" s="295"/>
      <c r="X1501" s="295"/>
      <c r="Y1501" s="295"/>
      <c r="Z1501" s="295"/>
      <c r="AA1501" s="310" t="str">
        <f>IFERROR(Tabla135[[#This Row],[Peso del control]]+Tabla135[[#This Row],[Peso de la implementación]],"")</f>
        <v/>
      </c>
      <c r="AB1501" s="310" t="str" cm="1">
        <f t="array" ref="AB1501">IFERROR(IF(Tabla135[[#This Row],[Registro diligenciado]]=TRUE,_xlfn.IFS(AND(Tabla135[[#This Row],[No. de Control]]=1,Tabla135[[#This Row],[Desplazamiento en la Matriz]]="Probabilidad"),D1501-(D1501*Tabla135[[#This Row],[Valor del control]]),AND(Tabla135[[#This Row],[No. de Control]]&gt;1,Tabla135[[#This Row],[Desplazamiento en la Matriz]]="Probabilidad"),AB1500-(AB1500*Tabla135[[#This Row],[Valor del control]]),AND(Tabla135[[#This Row],[No. de Control]]=1,Tabla135[[#This Row],[Desplazamiento en la Matriz]]="Impacto"),D1501,AND(Tabla135[[#This Row],[No. de Control]]&gt;1,Tabla135[[#This Row],[Desplazamiento en la Matriz]]="Impacto"),AB1500),""),"")</f>
        <v/>
      </c>
      <c r="AC1501" s="310" t="str" cm="1">
        <f t="array" ref="AC1501">IFERROR(IF(Tabla135[[#This Row],[Registro diligenciado]]=TRUE,_xlfn.IFS(AND(Tabla135[[#This Row],[No. de Control]]=1,Tabla135[[#This Row],[Desplazamiento en la Matriz]]="Impacto"),E1501-(E1501*Tabla135[[#This Row],[Valor del control]]),AND(Tabla135[[#This Row],[No. de Control]]&gt;1,Tabla135[[#This Row],[Desplazamiento en la Matriz]]="Impacto"),AC1500-(AC1500*Tabla135[[#This Row],[Valor del control]]),AND(Tabla135[[#This Row],[No. de Control]]=1,Tabla135[[#This Row],[Desplazamiento en la Matriz]]="Probabilidad"),E1501,AND(Tabla135[[#This Row],[No. de Control]]&gt;1,Tabla135[[#This Row],[Desplazamiento en la Matriz]]="Probabilidad"),AC1500),""),"")</f>
        <v/>
      </c>
      <c r="AD1501" s="310">
        <f>IFERROR(_xlfn.MINIFS(Tabla135[Probabilidad residual],Tabla135[Id Riesgo],Tabla135[[#This Row],[Id Riesgo]]),"")</f>
        <v>0</v>
      </c>
      <c r="AE1501" s="310">
        <f>IFERROR(_xlfn.MINIFS(Tabla135[Impacto residual],Tabla135[Id Riesgo],Tabla135[[#This Row],[Id Riesgo]]),"")</f>
        <v>0</v>
      </c>
      <c r="AF1501" s="310" t="str" cm="1">
        <f t="array" ref="AF15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1" s="310" t="str" cm="1">
        <f t="array" ref="AG15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1" s="213"/>
      <c r="AJ1501" s="801">
        <f>_xlfn.MINIFS(Tabla135[Probabilidad residual],Tabla135[Id Riesgo],Tabla135[[#This Row],[Id Riesgo]])</f>
        <v>0</v>
      </c>
      <c r="AK1501" s="801">
        <f>_xlfn.MINIFS(Tabla135[Impacto residual],Tabla135[Id Riesgo],Tabla135[[#This Row],[Id Riesgo]])</f>
        <v>0</v>
      </c>
      <c r="AL1501" s="801"/>
      <c r="AM1501" s="801"/>
      <c r="AN1501" s="213"/>
      <c r="AO1501" s="213"/>
      <c r="AP1501" s="213"/>
      <c r="AQ1501" s="213"/>
      <c r="AR1501" s="213"/>
      <c r="AS1501" s="213"/>
      <c r="AT1501" s="213"/>
      <c r="AU1501" s="213"/>
      <c r="AV1501" s="213"/>
      <c r="AW1501" s="213"/>
      <c r="AX1501" s="213"/>
      <c r="AY1501" s="213"/>
    </row>
    <row r="1502" spans="1:51" ht="14.6" x14ac:dyDescent="0.4">
      <c r="A1502" s="783" t="str">
        <f>Tabla135[[#This Row],[Id Riesgo]]</f>
        <v>RC150</v>
      </c>
      <c r="B1502" s="784" t="str">
        <f>Tabla135[[#This Row],[Riesgo]]</f>
        <v/>
      </c>
      <c r="C1502" s="776" t="b">
        <f>Tabla135[[#This Row],[Identificado en paso 1 y 2?]]</f>
        <v>0</v>
      </c>
      <c r="D1502" s="801" t="str">
        <f>_xlfn.XLOOKUP(Tabla135[[#This Row],[Id Riesgo]],Tabla13[Id Riesgo],Tabla13[Probabilidad],"",1)</f>
        <v/>
      </c>
      <c r="E1502" s="801" t="str">
        <f>IF(C1502=TRUE,_xlfn.XLOOKUP(Tabla135[[#This Row],[Id Riesgo]],Tabla13[Id Riesgo],Tabla13[Porcentaje Impacto],"",1),"")</f>
        <v/>
      </c>
      <c r="F1502" s="290" t="s">
        <v>741</v>
      </c>
      <c r="G1502" s="414" t="b">
        <f>_xlfn.XLOOKUP(F1502,Tabla13[Id Riesgo],Tabla13[Registro diligenciado],FALSE,1)</f>
        <v>0</v>
      </c>
      <c r="H1502" s="290" t="str">
        <f>IF(G1502,_xlfn.XLOOKUP(F1502,Tabla6[Id Riesgo],Tabla6[DESCRIPCIÓN DEL RIESGO],FALSE,1),"")</f>
        <v/>
      </c>
      <c r="I1502" s="327" t="str">
        <f>_xlfn.XLOOKUP(Tabla135[[#This Row],[Id Riesgo]],Tabla13[Id Riesgo],Tabla13[Probabilidad])</f>
        <v/>
      </c>
      <c r="J1502" s="327" t="str">
        <f>_xlfn.XLOOKUP(Tabla135[[#This Row],[Id Riesgo]],Tabla13[Id Riesgo],Tabla13[Porcentaje Impacto],"",1)</f>
        <v/>
      </c>
      <c r="K1502" s="311">
        <v>1</v>
      </c>
      <c r="L1502" s="314"/>
      <c r="M1502" s="314"/>
      <c r="N1502" s="314"/>
      <c r="O1502" s="295"/>
      <c r="P1502" s="314"/>
      <c r="Q1502" s="328" t="str">
        <f>_xlfn.TEXTJOIN(" ",TRUE,Tabla135[[#This Row],[Actividad - Acción ¿Qué?
Inicia con verbo]],Tabla135[[#This Row],[Complemento
(Observaciones o desviaciones)]])</f>
        <v/>
      </c>
      <c r="R1502" s="295"/>
      <c r="S1502" s="327" t="str">
        <f>_xlfn.XLOOKUP(Tabla135[[#This Row],[Tipo de control]],Tabla7[Tipo de control],Tabla7[Peso],"",1)</f>
        <v/>
      </c>
      <c r="T1502" s="290" t="str">
        <f>_xlfn.XLOOKUP(Tabla135[[#This Row],[Tipo de control]],Tabla7[Tipo de control],Tabla7[Afectación matriz],"",1)</f>
        <v/>
      </c>
      <c r="U1502" s="295"/>
      <c r="V1502" s="327" t="str">
        <f>_xlfn.XLOOKUP(Tabla135[[#This Row],[Implementación]],Tabla11[Implementación],Tabla11[Peso],"",1)</f>
        <v/>
      </c>
      <c r="W1502" s="295"/>
      <c r="X1502" s="295"/>
      <c r="Y1502" s="295"/>
      <c r="Z1502" s="295"/>
      <c r="AA1502" s="310" t="str">
        <f>IFERROR(Tabla135[[#This Row],[Peso del control]]+Tabla135[[#This Row],[Peso de la implementación]],"")</f>
        <v/>
      </c>
      <c r="AB1502" s="310" t="str" cm="1">
        <f t="array" ref="AB1502">IFERROR(IF(Tabla135[[#This Row],[Registro diligenciado]]=TRUE,_xlfn.IFS(AND(Tabla135[[#This Row],[No. de Control]]=1,Tabla135[[#This Row],[Desplazamiento en la Matriz]]="Probabilidad"),D1502-(D1502*Tabla135[[#This Row],[Valor del control]]),AND(Tabla135[[#This Row],[No. de Control]]&gt;1,Tabla135[[#This Row],[Desplazamiento en la Matriz]]="Probabilidad"),AB1501-(AB1501*Tabla135[[#This Row],[Valor del control]]),AND(Tabla135[[#This Row],[No. de Control]]=1,Tabla135[[#This Row],[Desplazamiento en la Matriz]]="Impacto"),D1502,AND(Tabla135[[#This Row],[No. de Control]]&gt;1,Tabla135[[#This Row],[Desplazamiento en la Matriz]]="Impacto"),AB1501),""),"")</f>
        <v/>
      </c>
      <c r="AC1502" s="310" t="str" cm="1">
        <f t="array" ref="AC1502">IFERROR(IF(Tabla135[[#This Row],[Registro diligenciado]]=TRUE,_xlfn.IFS(AND(Tabla135[[#This Row],[No. de Control]]=1,Tabla135[[#This Row],[Desplazamiento en la Matriz]]="Impacto"),E1502-(E1502*Tabla135[[#This Row],[Valor del control]]),AND(Tabla135[[#This Row],[No. de Control]]&gt;1,Tabla135[[#This Row],[Desplazamiento en la Matriz]]="Impacto"),AC1501-(AC1501*Tabla135[[#This Row],[Valor del control]]),AND(Tabla135[[#This Row],[No. de Control]]=1,Tabla135[[#This Row],[Desplazamiento en la Matriz]]="Probabilidad"),E1502,AND(Tabla135[[#This Row],[No. de Control]]&gt;1,Tabla135[[#This Row],[Desplazamiento en la Matriz]]="Probabilidad"),AC1501),""),"")</f>
        <v/>
      </c>
      <c r="AD1502" s="310">
        <f>IFERROR(_xlfn.MINIFS(Tabla135[Probabilidad residual],Tabla135[Id Riesgo],Tabla135[[#This Row],[Id Riesgo]]),"")</f>
        <v>0</v>
      </c>
      <c r="AE1502" s="310">
        <f>IFERROR(_xlfn.MINIFS(Tabla135[Impacto residual],Tabla135[Id Riesgo],Tabla135[[#This Row],[Id Riesgo]]),"")</f>
        <v>0</v>
      </c>
      <c r="AF1502" s="310" t="str" cm="1">
        <f t="array" ref="AF15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2" s="310" t="str" cm="1">
        <f t="array" ref="AG15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2" s="213"/>
      <c r="AJ1502" s="801">
        <f>_xlfn.MINIFS(Tabla135[Probabilidad residual],Tabla135[Id Riesgo],Tabla135[[#This Row],[Id Riesgo]])</f>
        <v>0</v>
      </c>
      <c r="AK1502" s="801">
        <f>_xlfn.MINIFS(Tabla135[Impacto residual],Tabla135[Id Riesgo],Tabla135[[#This Row],[Id Riesgo]])</f>
        <v>0</v>
      </c>
      <c r="AL1502" s="801" t="str" cm="1">
        <f t="array" ref="AL1502">IFERROR(_xlfn.IFS(AND(AJ1502&gt;=CONFIGURACIÓN!$BF$6,AJ1502&lt;=CONFIGURACIÓN!$BG$6),CONFIGURACIÓN!$BE$6,AND(AJ1502&gt;=CONFIGURACIÓN!$BF$7,AJ1502&lt;=CONFIGURACIÓN!$BG$7),CONFIGURACIÓN!$BE$7,AND(AJ1502&gt;=CONFIGURACIÓN!$BF$8,AJ1502&lt;=CONFIGURACIÓN!$BG$8),CONFIGURACIÓN!$BE$8,AND(AJ1502&gt;=CONFIGURACIÓN!$BF$9,AJ1502&lt;=CONFIGURACIÓN!$BG$9),CONFIGURACIÓN!$BE$9,AND(AJ1502&gt;=CONFIGURACIÓN!$BF$10,AJ1502&lt;=CONFIGURACIÓN!$BG$10),CONFIGURACIÓN!$BE$10),"")</f>
        <v/>
      </c>
      <c r="AM1502" s="801" t="str" cm="1">
        <f t="array" ref="AM1502">IFERROR(_xlfn.IFS(AND(AK1502&gt;=CONFIGURACIÓN!$BJ$6,AK1502&lt;=CONFIGURACIÓN!$BK$6),CONFIGURACIÓN!$BI$6,AND(AK1502&gt;=CONFIGURACIÓN!$BJ$7,AK1502&lt;=CONFIGURACIÓN!$BK$7),CONFIGURACIÓN!$BI$7,AND(AK1502&gt;=CONFIGURACIÓN!$BJ$8,AK1502&lt;=CONFIGURACIÓN!$BK$8),CONFIGURACIÓN!$BI$8,AND(AK1502&gt;=CONFIGURACIÓN!$BJ$9,AK1502&lt;=CONFIGURACIÓN!$BK$9),CONFIGURACIÓN!$BI$9,AND(AK1502&gt;=CONFIGURACIÓN!$BJ$10,AK1502&lt;=CONFIGURACIÓN!$BK$10),CONFIGURACIÓN!$BI$10),"")</f>
        <v/>
      </c>
      <c r="AN1502" s="213"/>
      <c r="AO1502" s="213"/>
      <c r="AP1502" s="213"/>
      <c r="AQ1502" s="213"/>
      <c r="AR1502" s="213"/>
      <c r="AS1502" s="213"/>
      <c r="AT1502" s="213"/>
      <c r="AU1502" s="213"/>
      <c r="AV1502" s="213"/>
      <c r="AW1502" s="213"/>
      <c r="AX1502" s="213"/>
      <c r="AY1502" s="213"/>
    </row>
    <row r="1503" spans="1:51" ht="14.6" x14ac:dyDescent="0.4">
      <c r="A1503" s="783" t="str">
        <f>Tabla135[[#This Row],[Id Riesgo]]</f>
        <v>RC150</v>
      </c>
      <c r="B1503" s="784" t="str">
        <f>Tabla135[[#This Row],[Riesgo]]</f>
        <v/>
      </c>
      <c r="C1503" s="776" t="b">
        <f>Tabla135[[#This Row],[Identificado en paso 1 y 2?]]</f>
        <v>0</v>
      </c>
      <c r="D1503" s="801" t="str">
        <f>_xlfn.XLOOKUP(Tabla135[[#This Row],[Id Riesgo]],Tabla13[Id Riesgo],Tabla13[Probabilidad],"",1)</f>
        <v/>
      </c>
      <c r="E1503" s="801" t="str">
        <f>IF(C1503=TRUE,_xlfn.XLOOKUP(Tabla135[[#This Row],[Id Riesgo]],Tabla13[Id Riesgo],Tabla13[Porcentaje Impacto],"",1),"")</f>
        <v/>
      </c>
      <c r="F1503" s="290" t="str">
        <f t="shared" ref="F1503:F1511" si="149">F1502</f>
        <v>RC150</v>
      </c>
      <c r="G1503" s="414" t="b">
        <f>_xlfn.XLOOKUP(F1503,Tabla13[Id Riesgo],Tabla13[Registro diligenciado],FALSE,1)</f>
        <v>0</v>
      </c>
      <c r="H1503" s="290" t="str">
        <f>IF(G1503,_xlfn.XLOOKUP(F1503,Tabla6[Id Riesgo],Tabla6[DESCRIPCIÓN DEL RIESGO],FALSE,1),"")</f>
        <v/>
      </c>
      <c r="I1503" s="327" t="str">
        <f>_xlfn.XLOOKUP(Tabla135[[#This Row],[Id Riesgo]],Tabla13[Id Riesgo],Tabla13[Probabilidad])</f>
        <v/>
      </c>
      <c r="J1503" s="327" t="str">
        <f>_xlfn.XLOOKUP(Tabla135[[#This Row],[Id Riesgo]],Tabla13[Id Riesgo],Tabla13[Porcentaje Impacto],"",1)</f>
        <v/>
      </c>
      <c r="K1503" s="311">
        <v>2</v>
      </c>
      <c r="L1503" s="314"/>
      <c r="M1503" s="314"/>
      <c r="N1503" s="314"/>
      <c r="O1503" s="295"/>
      <c r="P1503" s="314"/>
      <c r="Q1503" s="328" t="str">
        <f>_xlfn.TEXTJOIN(" ",TRUE,Tabla135[[#This Row],[Actividad - Acción ¿Qué?
Inicia con verbo]],Tabla135[[#This Row],[Complemento
(Observaciones o desviaciones)]])</f>
        <v/>
      </c>
      <c r="R1503" s="295"/>
      <c r="S1503" s="327" t="str">
        <f>_xlfn.XLOOKUP(Tabla135[[#This Row],[Tipo de control]],Tabla7[Tipo de control],Tabla7[Peso],"",1)</f>
        <v/>
      </c>
      <c r="T1503" s="290" t="str">
        <f>_xlfn.XLOOKUP(Tabla135[[#This Row],[Tipo de control]],Tabla7[Tipo de control],Tabla7[Afectación matriz],"",1)</f>
        <v/>
      </c>
      <c r="U1503" s="295"/>
      <c r="V1503" s="327" t="str">
        <f>_xlfn.XLOOKUP(Tabla135[[#This Row],[Implementación]],Tabla11[Implementación],Tabla11[Peso],"",1)</f>
        <v/>
      </c>
      <c r="W1503" s="295"/>
      <c r="X1503" s="295"/>
      <c r="Y1503" s="295"/>
      <c r="Z1503" s="295"/>
      <c r="AA1503" s="310" t="str">
        <f>IFERROR(Tabla135[[#This Row],[Peso del control]]+Tabla135[[#This Row],[Peso de la implementación]],"")</f>
        <v/>
      </c>
      <c r="AB1503" s="310" t="str" cm="1">
        <f t="array" ref="AB1503">IFERROR(IF(Tabla135[[#This Row],[Registro diligenciado]]=TRUE,_xlfn.IFS(AND(Tabla135[[#This Row],[No. de Control]]=1,Tabla135[[#This Row],[Desplazamiento en la Matriz]]="Probabilidad"),D1503-(D1503*Tabla135[[#This Row],[Valor del control]]),AND(Tabla135[[#This Row],[No. de Control]]&gt;1,Tabla135[[#This Row],[Desplazamiento en la Matriz]]="Probabilidad"),AB1502-(AB1502*Tabla135[[#This Row],[Valor del control]]),AND(Tabla135[[#This Row],[No. de Control]]=1,Tabla135[[#This Row],[Desplazamiento en la Matriz]]="Impacto"),D1503,AND(Tabla135[[#This Row],[No. de Control]]&gt;1,Tabla135[[#This Row],[Desplazamiento en la Matriz]]="Impacto"),AB1502),""),"")</f>
        <v/>
      </c>
      <c r="AC1503" s="310" t="str" cm="1">
        <f t="array" ref="AC1503">IFERROR(IF(Tabla135[[#This Row],[Registro diligenciado]]=TRUE,_xlfn.IFS(AND(Tabla135[[#This Row],[No. de Control]]=1,Tabla135[[#This Row],[Desplazamiento en la Matriz]]="Impacto"),E1503-(E1503*Tabla135[[#This Row],[Valor del control]]),AND(Tabla135[[#This Row],[No. de Control]]&gt;1,Tabla135[[#This Row],[Desplazamiento en la Matriz]]="Impacto"),AC1502-(AC1502*Tabla135[[#This Row],[Valor del control]]),AND(Tabla135[[#This Row],[No. de Control]]=1,Tabla135[[#This Row],[Desplazamiento en la Matriz]]="Probabilidad"),E1503,AND(Tabla135[[#This Row],[No. de Control]]&gt;1,Tabla135[[#This Row],[Desplazamiento en la Matriz]]="Probabilidad"),AC1502),""),"")</f>
        <v/>
      </c>
      <c r="AD1503" s="310">
        <f>IFERROR(_xlfn.MINIFS(Tabla135[Probabilidad residual],Tabla135[Id Riesgo],Tabla135[[#This Row],[Id Riesgo]]),"")</f>
        <v>0</v>
      </c>
      <c r="AE1503" s="310">
        <f>IFERROR(_xlfn.MINIFS(Tabla135[Impacto residual],Tabla135[Id Riesgo],Tabla135[[#This Row],[Id Riesgo]]),"")</f>
        <v>0</v>
      </c>
      <c r="AF1503" s="310" t="str" cm="1">
        <f t="array" ref="AF15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3" s="310" t="str" cm="1">
        <f t="array" ref="AG15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3" s="213"/>
      <c r="AJ1503" s="801">
        <f>_xlfn.MINIFS(Tabla135[Probabilidad residual],Tabla135[Id Riesgo],Tabla135[[#This Row],[Id Riesgo]])</f>
        <v>0</v>
      </c>
      <c r="AK1503" s="801">
        <f>_xlfn.MINIFS(Tabla135[Impacto residual],Tabla135[Id Riesgo],Tabla135[[#This Row],[Id Riesgo]])</f>
        <v>0</v>
      </c>
      <c r="AL1503" s="801"/>
      <c r="AM1503" s="801"/>
      <c r="AN1503" s="213"/>
      <c r="AO1503" s="213"/>
      <c r="AP1503" s="213"/>
      <c r="AQ1503" s="213"/>
      <c r="AR1503" s="213"/>
      <c r="AS1503" s="213"/>
      <c r="AT1503" s="213"/>
      <c r="AU1503" s="213"/>
      <c r="AV1503" s="213"/>
      <c r="AW1503" s="213"/>
      <c r="AX1503" s="213"/>
      <c r="AY1503" s="213"/>
    </row>
    <row r="1504" spans="1:51" ht="14.6" x14ac:dyDescent="0.4">
      <c r="A1504" s="783" t="str">
        <f>Tabla135[[#This Row],[Id Riesgo]]</f>
        <v>RC150</v>
      </c>
      <c r="B1504" s="784" t="str">
        <f>Tabla135[[#This Row],[Riesgo]]</f>
        <v/>
      </c>
      <c r="C1504" s="776" t="b">
        <f>Tabla135[[#This Row],[Identificado en paso 1 y 2?]]</f>
        <v>0</v>
      </c>
      <c r="D1504" s="801" t="str">
        <f>_xlfn.XLOOKUP(Tabla135[[#This Row],[Id Riesgo]],Tabla13[Id Riesgo],Tabla13[Probabilidad],"",1)</f>
        <v/>
      </c>
      <c r="E1504" s="801" t="str">
        <f>IF(C1504=TRUE,_xlfn.XLOOKUP(Tabla135[[#This Row],[Id Riesgo]],Tabla13[Id Riesgo],Tabla13[Porcentaje Impacto],"",1),"")</f>
        <v/>
      </c>
      <c r="F1504" s="290" t="str">
        <f t="shared" si="149"/>
        <v>RC150</v>
      </c>
      <c r="G1504" s="414" t="b">
        <f>_xlfn.XLOOKUP(F1504,Tabla13[Id Riesgo],Tabla13[Registro diligenciado],FALSE,1)</f>
        <v>0</v>
      </c>
      <c r="H1504" s="290" t="str">
        <f>IF(G1504,_xlfn.XLOOKUP(F1504,Tabla6[Id Riesgo],Tabla6[DESCRIPCIÓN DEL RIESGO],FALSE,1),"")</f>
        <v/>
      </c>
      <c r="I1504" s="327" t="str">
        <f>_xlfn.XLOOKUP(Tabla135[[#This Row],[Id Riesgo]],Tabla13[Id Riesgo],Tabla13[Probabilidad])</f>
        <v/>
      </c>
      <c r="J1504" s="327" t="str">
        <f>_xlfn.XLOOKUP(Tabla135[[#This Row],[Id Riesgo]],Tabla13[Id Riesgo],Tabla13[Porcentaje Impacto],"",1)</f>
        <v/>
      </c>
      <c r="K1504" s="311">
        <v>3</v>
      </c>
      <c r="L1504" s="314"/>
      <c r="M1504" s="314"/>
      <c r="N1504" s="314"/>
      <c r="O1504" s="295"/>
      <c r="P1504" s="314"/>
      <c r="Q1504" s="328" t="str">
        <f>_xlfn.TEXTJOIN(" ",TRUE,Tabla135[[#This Row],[Actividad - Acción ¿Qué?
Inicia con verbo]],Tabla135[[#This Row],[Complemento
(Observaciones o desviaciones)]])</f>
        <v/>
      </c>
      <c r="R1504" s="295"/>
      <c r="S1504" s="327" t="str">
        <f>_xlfn.XLOOKUP(Tabla135[[#This Row],[Tipo de control]],Tabla7[Tipo de control],Tabla7[Peso],"",1)</f>
        <v/>
      </c>
      <c r="T1504" s="290" t="str">
        <f>_xlfn.XLOOKUP(Tabla135[[#This Row],[Tipo de control]],Tabla7[Tipo de control],Tabla7[Afectación matriz],"",1)</f>
        <v/>
      </c>
      <c r="U1504" s="295"/>
      <c r="V1504" s="327" t="str">
        <f>_xlfn.XLOOKUP(Tabla135[[#This Row],[Implementación]],Tabla11[Implementación],Tabla11[Peso],"",1)</f>
        <v/>
      </c>
      <c r="W1504" s="295"/>
      <c r="X1504" s="295"/>
      <c r="Y1504" s="295"/>
      <c r="Z1504" s="295"/>
      <c r="AA1504" s="310" t="str">
        <f>IFERROR(Tabla135[[#This Row],[Peso del control]]+Tabla135[[#This Row],[Peso de la implementación]],"")</f>
        <v/>
      </c>
      <c r="AB1504" s="310" t="str" cm="1">
        <f t="array" ref="AB1504">IFERROR(IF(Tabla135[[#This Row],[Registro diligenciado]]=TRUE,_xlfn.IFS(AND(Tabla135[[#This Row],[No. de Control]]=1,Tabla135[[#This Row],[Desplazamiento en la Matriz]]="Probabilidad"),D1504-(D1504*Tabla135[[#This Row],[Valor del control]]),AND(Tabla135[[#This Row],[No. de Control]]&gt;1,Tabla135[[#This Row],[Desplazamiento en la Matriz]]="Probabilidad"),AB1503-(AB1503*Tabla135[[#This Row],[Valor del control]]),AND(Tabla135[[#This Row],[No. de Control]]=1,Tabla135[[#This Row],[Desplazamiento en la Matriz]]="Impacto"),D1504,AND(Tabla135[[#This Row],[No. de Control]]&gt;1,Tabla135[[#This Row],[Desplazamiento en la Matriz]]="Impacto"),AB1503),""),"")</f>
        <v/>
      </c>
      <c r="AC1504" s="310" t="str" cm="1">
        <f t="array" ref="AC1504">IFERROR(IF(Tabla135[[#This Row],[Registro diligenciado]]=TRUE,_xlfn.IFS(AND(Tabla135[[#This Row],[No. de Control]]=1,Tabla135[[#This Row],[Desplazamiento en la Matriz]]="Impacto"),E1504-(E1504*Tabla135[[#This Row],[Valor del control]]),AND(Tabla135[[#This Row],[No. de Control]]&gt;1,Tabla135[[#This Row],[Desplazamiento en la Matriz]]="Impacto"),AC1503-(AC1503*Tabla135[[#This Row],[Valor del control]]),AND(Tabla135[[#This Row],[No. de Control]]=1,Tabla135[[#This Row],[Desplazamiento en la Matriz]]="Probabilidad"),E1504,AND(Tabla135[[#This Row],[No. de Control]]&gt;1,Tabla135[[#This Row],[Desplazamiento en la Matriz]]="Probabilidad"),AC1503),""),"")</f>
        <v/>
      </c>
      <c r="AD1504" s="310">
        <f>IFERROR(_xlfn.MINIFS(Tabla135[Probabilidad residual],Tabla135[Id Riesgo],Tabla135[[#This Row],[Id Riesgo]]),"")</f>
        <v>0</v>
      </c>
      <c r="AE1504" s="310">
        <f>IFERROR(_xlfn.MINIFS(Tabla135[Impacto residual],Tabla135[Id Riesgo],Tabla135[[#This Row],[Id Riesgo]]),"")</f>
        <v>0</v>
      </c>
      <c r="AF1504" s="310" t="str" cm="1">
        <f t="array" ref="AF15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4" s="310" t="str" cm="1">
        <f t="array" ref="AG15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4" s="213"/>
      <c r="AJ1504" s="801">
        <f>_xlfn.MINIFS(Tabla135[Probabilidad residual],Tabla135[Id Riesgo],Tabla135[[#This Row],[Id Riesgo]])</f>
        <v>0</v>
      </c>
      <c r="AK1504" s="801">
        <f>_xlfn.MINIFS(Tabla135[Impacto residual],Tabla135[Id Riesgo],Tabla135[[#This Row],[Id Riesgo]])</f>
        <v>0</v>
      </c>
      <c r="AL1504" s="801"/>
      <c r="AM1504" s="801"/>
      <c r="AN1504" s="213"/>
      <c r="AO1504" s="213"/>
      <c r="AP1504" s="213"/>
      <c r="AQ1504" s="213"/>
      <c r="AR1504" s="213"/>
      <c r="AS1504" s="213"/>
      <c r="AT1504" s="213"/>
      <c r="AU1504" s="213"/>
      <c r="AV1504" s="213"/>
      <c r="AW1504" s="213"/>
      <c r="AX1504" s="213"/>
      <c r="AY1504" s="213"/>
    </row>
    <row r="1505" spans="1:51" ht="14.6" x14ac:dyDescent="0.4">
      <c r="A1505" s="783" t="str">
        <f>Tabla135[[#This Row],[Id Riesgo]]</f>
        <v>RC150</v>
      </c>
      <c r="B1505" s="784" t="str">
        <f>Tabla135[[#This Row],[Riesgo]]</f>
        <v/>
      </c>
      <c r="C1505" s="776" t="b">
        <f>Tabla135[[#This Row],[Identificado en paso 1 y 2?]]</f>
        <v>0</v>
      </c>
      <c r="D1505" s="801" t="str">
        <f>_xlfn.XLOOKUP(Tabla135[[#This Row],[Id Riesgo]],Tabla13[Id Riesgo],Tabla13[Probabilidad],"",1)</f>
        <v/>
      </c>
      <c r="E1505" s="801" t="str">
        <f>IF(C1505=TRUE,_xlfn.XLOOKUP(Tabla135[[#This Row],[Id Riesgo]],Tabla13[Id Riesgo],Tabla13[Porcentaje Impacto],"",1),"")</f>
        <v/>
      </c>
      <c r="F1505" s="290" t="str">
        <f t="shared" si="149"/>
        <v>RC150</v>
      </c>
      <c r="G1505" s="414" t="b">
        <f>_xlfn.XLOOKUP(F1505,Tabla13[Id Riesgo],Tabla13[Registro diligenciado],FALSE,1)</f>
        <v>0</v>
      </c>
      <c r="H1505" s="290" t="str">
        <f>IF(G1505,_xlfn.XLOOKUP(F1505,Tabla6[Id Riesgo],Tabla6[DESCRIPCIÓN DEL RIESGO],FALSE,1),"")</f>
        <v/>
      </c>
      <c r="I1505" s="327" t="str">
        <f>_xlfn.XLOOKUP(Tabla135[[#This Row],[Id Riesgo]],Tabla13[Id Riesgo],Tabla13[Probabilidad])</f>
        <v/>
      </c>
      <c r="J1505" s="327" t="str">
        <f>_xlfn.XLOOKUP(Tabla135[[#This Row],[Id Riesgo]],Tabla13[Id Riesgo],Tabla13[Porcentaje Impacto],"",1)</f>
        <v/>
      </c>
      <c r="K1505" s="311">
        <v>4</v>
      </c>
      <c r="L1505" s="314"/>
      <c r="M1505" s="314"/>
      <c r="N1505" s="314"/>
      <c r="O1505" s="295"/>
      <c r="P1505" s="314"/>
      <c r="Q1505" s="328" t="str">
        <f>_xlfn.TEXTJOIN(" ",TRUE,Tabla135[[#This Row],[Actividad - Acción ¿Qué?
Inicia con verbo]],Tabla135[[#This Row],[Complemento
(Observaciones o desviaciones)]])</f>
        <v/>
      </c>
      <c r="R1505" s="295"/>
      <c r="S1505" s="327" t="str">
        <f>_xlfn.XLOOKUP(Tabla135[[#This Row],[Tipo de control]],Tabla7[Tipo de control],Tabla7[Peso],"",1)</f>
        <v/>
      </c>
      <c r="T1505" s="290" t="str">
        <f>_xlfn.XLOOKUP(Tabla135[[#This Row],[Tipo de control]],Tabla7[Tipo de control],Tabla7[Afectación matriz],"",1)</f>
        <v/>
      </c>
      <c r="U1505" s="295"/>
      <c r="V1505" s="327" t="str">
        <f>_xlfn.XLOOKUP(Tabla135[[#This Row],[Implementación]],Tabla11[Implementación],Tabla11[Peso],"",1)</f>
        <v/>
      </c>
      <c r="W1505" s="295"/>
      <c r="X1505" s="295"/>
      <c r="Y1505" s="295"/>
      <c r="Z1505" s="295"/>
      <c r="AA1505" s="310" t="str">
        <f>IFERROR(Tabla135[[#This Row],[Peso del control]]+Tabla135[[#This Row],[Peso de la implementación]],"")</f>
        <v/>
      </c>
      <c r="AB1505" s="310" t="str" cm="1">
        <f t="array" ref="AB1505">IFERROR(IF(Tabla135[[#This Row],[Registro diligenciado]]=TRUE,_xlfn.IFS(AND(Tabla135[[#This Row],[No. de Control]]=1,Tabla135[[#This Row],[Desplazamiento en la Matriz]]="Probabilidad"),D1505-(D1505*Tabla135[[#This Row],[Valor del control]]),AND(Tabla135[[#This Row],[No. de Control]]&gt;1,Tabla135[[#This Row],[Desplazamiento en la Matriz]]="Probabilidad"),AB1504-(AB1504*Tabla135[[#This Row],[Valor del control]]),AND(Tabla135[[#This Row],[No. de Control]]=1,Tabla135[[#This Row],[Desplazamiento en la Matriz]]="Impacto"),D1505,AND(Tabla135[[#This Row],[No. de Control]]&gt;1,Tabla135[[#This Row],[Desplazamiento en la Matriz]]="Impacto"),AB1504),""),"")</f>
        <v/>
      </c>
      <c r="AC1505" s="310" t="str" cm="1">
        <f t="array" ref="AC1505">IFERROR(IF(Tabla135[[#This Row],[Registro diligenciado]]=TRUE,_xlfn.IFS(AND(Tabla135[[#This Row],[No. de Control]]=1,Tabla135[[#This Row],[Desplazamiento en la Matriz]]="Impacto"),E1505-(E1505*Tabla135[[#This Row],[Valor del control]]),AND(Tabla135[[#This Row],[No. de Control]]&gt;1,Tabla135[[#This Row],[Desplazamiento en la Matriz]]="Impacto"),AC1504-(AC1504*Tabla135[[#This Row],[Valor del control]]),AND(Tabla135[[#This Row],[No. de Control]]=1,Tabla135[[#This Row],[Desplazamiento en la Matriz]]="Probabilidad"),E1505,AND(Tabla135[[#This Row],[No. de Control]]&gt;1,Tabla135[[#This Row],[Desplazamiento en la Matriz]]="Probabilidad"),AC1504),""),"")</f>
        <v/>
      </c>
      <c r="AD1505" s="310">
        <f>IFERROR(_xlfn.MINIFS(Tabla135[Probabilidad residual],Tabla135[Id Riesgo],Tabla135[[#This Row],[Id Riesgo]]),"")</f>
        <v>0</v>
      </c>
      <c r="AE1505" s="310">
        <f>IFERROR(_xlfn.MINIFS(Tabla135[Impacto residual],Tabla135[Id Riesgo],Tabla135[[#This Row],[Id Riesgo]]),"")</f>
        <v>0</v>
      </c>
      <c r="AF1505" s="310" t="str" cm="1">
        <f t="array" ref="AF15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5" s="310" t="str" cm="1">
        <f t="array" ref="AG15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5" s="213"/>
      <c r="AJ1505" s="801">
        <f>_xlfn.MINIFS(Tabla135[Probabilidad residual],Tabla135[Id Riesgo],Tabla135[[#This Row],[Id Riesgo]])</f>
        <v>0</v>
      </c>
      <c r="AK1505" s="801">
        <f>_xlfn.MINIFS(Tabla135[Impacto residual],Tabla135[Id Riesgo],Tabla135[[#This Row],[Id Riesgo]])</f>
        <v>0</v>
      </c>
      <c r="AL1505" s="801"/>
      <c r="AM1505" s="801"/>
      <c r="AN1505" s="213"/>
      <c r="AO1505" s="213"/>
      <c r="AP1505" s="213"/>
      <c r="AQ1505" s="213"/>
      <c r="AR1505" s="213"/>
      <c r="AS1505" s="213"/>
      <c r="AT1505" s="213"/>
      <c r="AU1505" s="213"/>
      <c r="AV1505" s="213"/>
      <c r="AW1505" s="213"/>
      <c r="AX1505" s="213"/>
      <c r="AY1505" s="213"/>
    </row>
    <row r="1506" spans="1:51" ht="14.6" x14ac:dyDescent="0.4">
      <c r="A1506" s="783" t="str">
        <f>Tabla135[[#This Row],[Id Riesgo]]</f>
        <v>RC150</v>
      </c>
      <c r="B1506" s="784" t="str">
        <f>Tabla135[[#This Row],[Riesgo]]</f>
        <v/>
      </c>
      <c r="C1506" s="776" t="b">
        <f>Tabla135[[#This Row],[Identificado en paso 1 y 2?]]</f>
        <v>0</v>
      </c>
      <c r="D1506" s="801" t="str">
        <f>_xlfn.XLOOKUP(Tabla135[[#This Row],[Id Riesgo]],Tabla13[Id Riesgo],Tabla13[Probabilidad],"",1)</f>
        <v/>
      </c>
      <c r="E1506" s="801" t="str">
        <f>IF(C1506=TRUE,_xlfn.XLOOKUP(Tabla135[[#This Row],[Id Riesgo]],Tabla13[Id Riesgo],Tabla13[Porcentaje Impacto],"",1),"")</f>
        <v/>
      </c>
      <c r="F1506" s="290" t="str">
        <f t="shared" si="149"/>
        <v>RC150</v>
      </c>
      <c r="G1506" s="414" t="b">
        <f>_xlfn.XLOOKUP(F1506,Tabla13[Id Riesgo],Tabla13[Registro diligenciado],FALSE,1)</f>
        <v>0</v>
      </c>
      <c r="H1506" s="290" t="str">
        <f>IF(G1506,_xlfn.XLOOKUP(F1506,Tabla6[Id Riesgo],Tabla6[DESCRIPCIÓN DEL RIESGO],FALSE,1),"")</f>
        <v/>
      </c>
      <c r="I1506" s="327" t="str">
        <f>_xlfn.XLOOKUP(Tabla135[[#This Row],[Id Riesgo]],Tabla13[Id Riesgo],Tabla13[Probabilidad])</f>
        <v/>
      </c>
      <c r="J1506" s="327" t="str">
        <f>_xlfn.XLOOKUP(Tabla135[[#This Row],[Id Riesgo]],Tabla13[Id Riesgo],Tabla13[Porcentaje Impacto],"",1)</f>
        <v/>
      </c>
      <c r="K1506" s="311">
        <v>5</v>
      </c>
      <c r="L1506" s="314"/>
      <c r="M1506" s="314"/>
      <c r="N1506" s="314"/>
      <c r="O1506" s="295"/>
      <c r="P1506" s="314"/>
      <c r="Q1506" s="328" t="str">
        <f>_xlfn.TEXTJOIN(" ",TRUE,Tabla135[[#This Row],[Actividad - Acción ¿Qué?
Inicia con verbo]],Tabla135[[#This Row],[Complemento
(Observaciones o desviaciones)]])</f>
        <v/>
      </c>
      <c r="R1506" s="295"/>
      <c r="S1506" s="327" t="str">
        <f>_xlfn.XLOOKUP(Tabla135[[#This Row],[Tipo de control]],Tabla7[Tipo de control],Tabla7[Peso],"",1)</f>
        <v/>
      </c>
      <c r="T1506" s="290" t="str">
        <f>_xlfn.XLOOKUP(Tabla135[[#This Row],[Tipo de control]],Tabla7[Tipo de control],Tabla7[Afectación matriz],"",1)</f>
        <v/>
      </c>
      <c r="U1506" s="295"/>
      <c r="V1506" s="327" t="str">
        <f>_xlfn.XLOOKUP(Tabla135[[#This Row],[Implementación]],Tabla11[Implementación],Tabla11[Peso],"",1)</f>
        <v/>
      </c>
      <c r="W1506" s="295"/>
      <c r="X1506" s="295"/>
      <c r="Y1506" s="295"/>
      <c r="Z1506" s="295"/>
      <c r="AA1506" s="310" t="str">
        <f>IFERROR(Tabla135[[#This Row],[Peso del control]]+Tabla135[[#This Row],[Peso de la implementación]],"")</f>
        <v/>
      </c>
      <c r="AB1506" s="310" t="str" cm="1">
        <f t="array" ref="AB1506">IFERROR(IF(Tabla135[[#This Row],[Registro diligenciado]]=TRUE,_xlfn.IFS(AND(Tabla135[[#This Row],[No. de Control]]=1,Tabla135[[#This Row],[Desplazamiento en la Matriz]]="Probabilidad"),D1506-(D1506*Tabla135[[#This Row],[Valor del control]]),AND(Tabla135[[#This Row],[No. de Control]]&gt;1,Tabla135[[#This Row],[Desplazamiento en la Matriz]]="Probabilidad"),AB1505-(AB1505*Tabla135[[#This Row],[Valor del control]]),AND(Tabla135[[#This Row],[No. de Control]]=1,Tabla135[[#This Row],[Desplazamiento en la Matriz]]="Impacto"),D1506,AND(Tabla135[[#This Row],[No. de Control]]&gt;1,Tabla135[[#This Row],[Desplazamiento en la Matriz]]="Impacto"),AB1505),""),"")</f>
        <v/>
      </c>
      <c r="AC1506" s="310" t="str" cm="1">
        <f t="array" ref="AC1506">IFERROR(IF(Tabla135[[#This Row],[Registro diligenciado]]=TRUE,_xlfn.IFS(AND(Tabla135[[#This Row],[No. de Control]]=1,Tabla135[[#This Row],[Desplazamiento en la Matriz]]="Impacto"),E1506-(E1506*Tabla135[[#This Row],[Valor del control]]),AND(Tabla135[[#This Row],[No. de Control]]&gt;1,Tabla135[[#This Row],[Desplazamiento en la Matriz]]="Impacto"),AC1505-(AC1505*Tabla135[[#This Row],[Valor del control]]),AND(Tabla135[[#This Row],[No. de Control]]=1,Tabla135[[#This Row],[Desplazamiento en la Matriz]]="Probabilidad"),E1506,AND(Tabla135[[#This Row],[No. de Control]]&gt;1,Tabla135[[#This Row],[Desplazamiento en la Matriz]]="Probabilidad"),AC1505),""),"")</f>
        <v/>
      </c>
      <c r="AD1506" s="310">
        <f>IFERROR(_xlfn.MINIFS(Tabla135[Probabilidad residual],Tabla135[Id Riesgo],Tabla135[[#This Row],[Id Riesgo]]),"")</f>
        <v>0</v>
      </c>
      <c r="AE1506" s="310">
        <f>IFERROR(_xlfn.MINIFS(Tabla135[Impacto residual],Tabla135[Id Riesgo],Tabla135[[#This Row],[Id Riesgo]]),"")</f>
        <v>0</v>
      </c>
      <c r="AF1506" s="310" t="str" cm="1">
        <f t="array" ref="AF15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6" s="310" t="str" cm="1">
        <f t="array" ref="AG15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6" s="213"/>
      <c r="AJ1506" s="801">
        <f>_xlfn.MINIFS(Tabla135[Probabilidad residual],Tabla135[Id Riesgo],Tabla135[[#This Row],[Id Riesgo]])</f>
        <v>0</v>
      </c>
      <c r="AK1506" s="801">
        <f>_xlfn.MINIFS(Tabla135[Impacto residual],Tabla135[Id Riesgo],Tabla135[[#This Row],[Id Riesgo]])</f>
        <v>0</v>
      </c>
      <c r="AL1506" s="801"/>
      <c r="AM1506" s="801"/>
      <c r="AN1506" s="213"/>
      <c r="AO1506" s="213"/>
      <c r="AP1506" s="213"/>
      <c r="AQ1506" s="213"/>
      <c r="AR1506" s="213"/>
      <c r="AS1506" s="213"/>
      <c r="AT1506" s="213"/>
      <c r="AU1506" s="213"/>
      <c r="AV1506" s="213"/>
      <c r="AW1506" s="213"/>
      <c r="AX1506" s="213"/>
      <c r="AY1506" s="213"/>
    </row>
    <row r="1507" spans="1:51" ht="14.6" x14ac:dyDescent="0.4">
      <c r="A1507" s="783" t="str">
        <f>Tabla135[[#This Row],[Id Riesgo]]</f>
        <v>RC150</v>
      </c>
      <c r="B1507" s="784" t="str">
        <f>Tabla135[[#This Row],[Riesgo]]</f>
        <v/>
      </c>
      <c r="C1507" s="776" t="b">
        <f>Tabla135[[#This Row],[Identificado en paso 1 y 2?]]</f>
        <v>0</v>
      </c>
      <c r="D1507" s="801" t="str">
        <f>_xlfn.XLOOKUP(Tabla135[[#This Row],[Id Riesgo]],Tabla13[Id Riesgo],Tabla13[Probabilidad],"",1)</f>
        <v/>
      </c>
      <c r="E1507" s="801" t="str">
        <f>IF(C1507=TRUE,_xlfn.XLOOKUP(Tabla135[[#This Row],[Id Riesgo]],Tabla13[Id Riesgo],Tabla13[Porcentaje Impacto],"",1),"")</f>
        <v/>
      </c>
      <c r="F1507" s="290" t="str">
        <f t="shared" si="149"/>
        <v>RC150</v>
      </c>
      <c r="G1507" s="414" t="b">
        <f>_xlfn.XLOOKUP(F1507,Tabla13[Id Riesgo],Tabla13[Registro diligenciado],FALSE,1)</f>
        <v>0</v>
      </c>
      <c r="H1507" s="290" t="str">
        <f>IF(G1507,_xlfn.XLOOKUP(F1507,Tabla6[Id Riesgo],Tabla6[DESCRIPCIÓN DEL RIESGO],FALSE,1),"")</f>
        <v/>
      </c>
      <c r="I1507" s="327" t="str">
        <f>_xlfn.XLOOKUP(Tabla135[[#This Row],[Id Riesgo]],Tabla13[Id Riesgo],Tabla13[Probabilidad])</f>
        <v/>
      </c>
      <c r="J1507" s="327" t="str">
        <f>_xlfn.XLOOKUP(Tabla135[[#This Row],[Id Riesgo]],Tabla13[Id Riesgo],Tabla13[Porcentaje Impacto],"",1)</f>
        <v/>
      </c>
      <c r="K1507" s="311">
        <v>6</v>
      </c>
      <c r="L1507" s="314"/>
      <c r="M1507" s="314"/>
      <c r="N1507" s="314"/>
      <c r="O1507" s="295"/>
      <c r="P1507" s="314"/>
      <c r="Q1507" s="328" t="str">
        <f>_xlfn.TEXTJOIN(" ",TRUE,Tabla135[[#This Row],[Actividad - Acción ¿Qué?
Inicia con verbo]],Tabla135[[#This Row],[Complemento
(Observaciones o desviaciones)]])</f>
        <v/>
      </c>
      <c r="R1507" s="295"/>
      <c r="S1507" s="327" t="str">
        <f>_xlfn.XLOOKUP(Tabla135[[#This Row],[Tipo de control]],Tabla7[Tipo de control],Tabla7[Peso],"",1)</f>
        <v/>
      </c>
      <c r="T1507" s="290" t="str">
        <f>_xlfn.XLOOKUP(Tabla135[[#This Row],[Tipo de control]],Tabla7[Tipo de control],Tabla7[Afectación matriz],"",1)</f>
        <v/>
      </c>
      <c r="U1507" s="295"/>
      <c r="V1507" s="327" t="str">
        <f>_xlfn.XLOOKUP(Tabla135[[#This Row],[Implementación]],Tabla11[Implementación],Tabla11[Peso],"",1)</f>
        <v/>
      </c>
      <c r="W1507" s="295"/>
      <c r="X1507" s="295"/>
      <c r="Y1507" s="295"/>
      <c r="Z1507" s="295"/>
      <c r="AA1507" s="310" t="str">
        <f>IFERROR(Tabla135[[#This Row],[Peso del control]]+Tabla135[[#This Row],[Peso de la implementación]],"")</f>
        <v/>
      </c>
      <c r="AB1507" s="310" t="str" cm="1">
        <f t="array" ref="AB1507">IFERROR(IF(Tabla135[[#This Row],[Registro diligenciado]]=TRUE,_xlfn.IFS(AND(Tabla135[[#This Row],[No. de Control]]=1,Tabla135[[#This Row],[Desplazamiento en la Matriz]]="Probabilidad"),D1507-(D1507*Tabla135[[#This Row],[Valor del control]]),AND(Tabla135[[#This Row],[No. de Control]]&gt;1,Tabla135[[#This Row],[Desplazamiento en la Matriz]]="Probabilidad"),AB1506-(AB1506*Tabla135[[#This Row],[Valor del control]]),AND(Tabla135[[#This Row],[No. de Control]]=1,Tabla135[[#This Row],[Desplazamiento en la Matriz]]="Impacto"),D1507,AND(Tabla135[[#This Row],[No. de Control]]&gt;1,Tabla135[[#This Row],[Desplazamiento en la Matriz]]="Impacto"),AB1506),""),"")</f>
        <v/>
      </c>
      <c r="AC1507" s="310" t="str" cm="1">
        <f t="array" ref="AC1507">IFERROR(IF(Tabla135[[#This Row],[Registro diligenciado]]=TRUE,_xlfn.IFS(AND(Tabla135[[#This Row],[No. de Control]]=1,Tabla135[[#This Row],[Desplazamiento en la Matriz]]="Impacto"),E1507-(E1507*Tabla135[[#This Row],[Valor del control]]),AND(Tabla135[[#This Row],[No. de Control]]&gt;1,Tabla135[[#This Row],[Desplazamiento en la Matriz]]="Impacto"),AC1506-(AC1506*Tabla135[[#This Row],[Valor del control]]),AND(Tabla135[[#This Row],[No. de Control]]=1,Tabla135[[#This Row],[Desplazamiento en la Matriz]]="Probabilidad"),E1507,AND(Tabla135[[#This Row],[No. de Control]]&gt;1,Tabla135[[#This Row],[Desplazamiento en la Matriz]]="Probabilidad"),AC1506),""),"")</f>
        <v/>
      </c>
      <c r="AD1507" s="310">
        <f>IFERROR(_xlfn.MINIFS(Tabla135[Probabilidad residual],Tabla135[Id Riesgo],Tabla135[[#This Row],[Id Riesgo]]),"")</f>
        <v>0</v>
      </c>
      <c r="AE1507" s="310">
        <f>IFERROR(_xlfn.MINIFS(Tabla135[Impacto residual],Tabla135[Id Riesgo],Tabla135[[#This Row],[Id Riesgo]]),"")</f>
        <v>0</v>
      </c>
      <c r="AF1507" s="310" t="str" cm="1">
        <f t="array" ref="AF15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7" s="310" t="str" cm="1">
        <f t="array" ref="AG15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7" s="213"/>
      <c r="AJ1507" s="801">
        <f>_xlfn.MINIFS(Tabla135[Probabilidad residual],Tabla135[Id Riesgo],Tabla135[[#This Row],[Id Riesgo]])</f>
        <v>0</v>
      </c>
      <c r="AK1507" s="801">
        <f>_xlfn.MINIFS(Tabla135[Impacto residual],Tabla135[Id Riesgo],Tabla135[[#This Row],[Id Riesgo]])</f>
        <v>0</v>
      </c>
      <c r="AL1507" s="801"/>
      <c r="AM1507" s="801"/>
      <c r="AN1507" s="213"/>
      <c r="AO1507" s="213"/>
      <c r="AP1507" s="213"/>
      <c r="AQ1507" s="213"/>
      <c r="AR1507" s="213"/>
      <c r="AS1507" s="213"/>
      <c r="AT1507" s="213"/>
      <c r="AU1507" s="213"/>
      <c r="AV1507" s="213"/>
      <c r="AW1507" s="213"/>
      <c r="AX1507" s="213"/>
      <c r="AY1507" s="213"/>
    </row>
    <row r="1508" spans="1:51" ht="14.6" x14ac:dyDescent="0.4">
      <c r="A1508" s="783" t="str">
        <f>Tabla135[[#This Row],[Id Riesgo]]</f>
        <v>RC150</v>
      </c>
      <c r="B1508" s="784" t="str">
        <f>Tabla135[[#This Row],[Riesgo]]</f>
        <v/>
      </c>
      <c r="C1508" s="776" t="b">
        <f>Tabla135[[#This Row],[Identificado en paso 1 y 2?]]</f>
        <v>0</v>
      </c>
      <c r="D1508" s="801" t="str">
        <f>_xlfn.XLOOKUP(Tabla135[[#This Row],[Id Riesgo]],Tabla13[Id Riesgo],Tabla13[Probabilidad],"",1)</f>
        <v/>
      </c>
      <c r="E1508" s="801" t="str">
        <f>IF(C1508=TRUE,_xlfn.XLOOKUP(Tabla135[[#This Row],[Id Riesgo]],Tabla13[Id Riesgo],Tabla13[Porcentaje Impacto],"",1),"")</f>
        <v/>
      </c>
      <c r="F1508" s="290" t="str">
        <f t="shared" si="149"/>
        <v>RC150</v>
      </c>
      <c r="G1508" s="414" t="b">
        <f>_xlfn.XLOOKUP(F1508,Tabla13[Id Riesgo],Tabla13[Registro diligenciado],FALSE,1)</f>
        <v>0</v>
      </c>
      <c r="H1508" s="290" t="str">
        <f>IF(G1508,_xlfn.XLOOKUP(F1508,Tabla6[Id Riesgo],Tabla6[DESCRIPCIÓN DEL RIESGO],FALSE,1),"")</f>
        <v/>
      </c>
      <c r="I1508" s="327" t="str">
        <f>_xlfn.XLOOKUP(Tabla135[[#This Row],[Id Riesgo]],Tabla13[Id Riesgo],Tabla13[Probabilidad])</f>
        <v/>
      </c>
      <c r="J1508" s="327" t="str">
        <f>_xlfn.XLOOKUP(Tabla135[[#This Row],[Id Riesgo]],Tabla13[Id Riesgo],Tabla13[Porcentaje Impacto],"",1)</f>
        <v/>
      </c>
      <c r="K1508" s="311">
        <v>7</v>
      </c>
      <c r="L1508" s="314"/>
      <c r="M1508" s="314"/>
      <c r="N1508" s="314"/>
      <c r="O1508" s="295"/>
      <c r="P1508" s="314"/>
      <c r="Q1508" s="328" t="str">
        <f>_xlfn.TEXTJOIN(" ",TRUE,Tabla135[[#This Row],[Actividad - Acción ¿Qué?
Inicia con verbo]],Tabla135[[#This Row],[Complemento
(Observaciones o desviaciones)]])</f>
        <v/>
      </c>
      <c r="R1508" s="295"/>
      <c r="S1508" s="327" t="str">
        <f>_xlfn.XLOOKUP(Tabla135[[#This Row],[Tipo de control]],Tabla7[Tipo de control],Tabla7[Peso],"",1)</f>
        <v/>
      </c>
      <c r="T1508" s="290" t="str">
        <f>_xlfn.XLOOKUP(Tabla135[[#This Row],[Tipo de control]],Tabla7[Tipo de control],Tabla7[Afectación matriz],"",1)</f>
        <v/>
      </c>
      <c r="U1508" s="295"/>
      <c r="V1508" s="327" t="str">
        <f>_xlfn.XLOOKUP(Tabla135[[#This Row],[Implementación]],Tabla11[Implementación],Tabla11[Peso],"",1)</f>
        <v/>
      </c>
      <c r="W1508" s="295"/>
      <c r="X1508" s="295"/>
      <c r="Y1508" s="295"/>
      <c r="Z1508" s="295"/>
      <c r="AA1508" s="310" t="str">
        <f>IFERROR(Tabla135[[#This Row],[Peso del control]]+Tabla135[[#This Row],[Peso de la implementación]],"")</f>
        <v/>
      </c>
      <c r="AB1508" s="310" t="str" cm="1">
        <f t="array" ref="AB1508">IFERROR(IF(Tabla135[[#This Row],[Registro diligenciado]]=TRUE,_xlfn.IFS(AND(Tabla135[[#This Row],[No. de Control]]=1,Tabla135[[#This Row],[Desplazamiento en la Matriz]]="Probabilidad"),D1508-(D1508*Tabla135[[#This Row],[Valor del control]]),AND(Tabla135[[#This Row],[No. de Control]]&gt;1,Tabla135[[#This Row],[Desplazamiento en la Matriz]]="Probabilidad"),AB1507-(AB1507*Tabla135[[#This Row],[Valor del control]]),AND(Tabla135[[#This Row],[No. de Control]]=1,Tabla135[[#This Row],[Desplazamiento en la Matriz]]="Impacto"),D1508,AND(Tabla135[[#This Row],[No. de Control]]&gt;1,Tabla135[[#This Row],[Desplazamiento en la Matriz]]="Impacto"),AB1507),""),"")</f>
        <v/>
      </c>
      <c r="AC1508" s="310" t="str" cm="1">
        <f t="array" ref="AC1508">IFERROR(IF(Tabla135[[#This Row],[Registro diligenciado]]=TRUE,_xlfn.IFS(AND(Tabla135[[#This Row],[No. de Control]]=1,Tabla135[[#This Row],[Desplazamiento en la Matriz]]="Impacto"),E1508-(E1508*Tabla135[[#This Row],[Valor del control]]),AND(Tabla135[[#This Row],[No. de Control]]&gt;1,Tabla135[[#This Row],[Desplazamiento en la Matriz]]="Impacto"),AC1507-(AC1507*Tabla135[[#This Row],[Valor del control]]),AND(Tabla135[[#This Row],[No. de Control]]=1,Tabla135[[#This Row],[Desplazamiento en la Matriz]]="Probabilidad"),E1508,AND(Tabla135[[#This Row],[No. de Control]]&gt;1,Tabla135[[#This Row],[Desplazamiento en la Matriz]]="Probabilidad"),AC1507),""),"")</f>
        <v/>
      </c>
      <c r="AD1508" s="310">
        <f>IFERROR(_xlfn.MINIFS(Tabla135[Probabilidad residual],Tabla135[Id Riesgo],Tabla135[[#This Row],[Id Riesgo]]),"")</f>
        <v>0</v>
      </c>
      <c r="AE1508" s="310">
        <f>IFERROR(_xlfn.MINIFS(Tabla135[Impacto residual],Tabla135[Id Riesgo],Tabla135[[#This Row],[Id Riesgo]]),"")</f>
        <v>0</v>
      </c>
      <c r="AF1508" s="310" t="str" cm="1">
        <f t="array" ref="AF15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8" s="310" t="str" cm="1">
        <f t="array" ref="AG15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8" s="213"/>
      <c r="AJ1508" s="801">
        <f>_xlfn.MINIFS(Tabla135[Probabilidad residual],Tabla135[Id Riesgo],Tabla135[[#This Row],[Id Riesgo]])</f>
        <v>0</v>
      </c>
      <c r="AK1508" s="801">
        <f>_xlfn.MINIFS(Tabla135[Impacto residual],Tabla135[Id Riesgo],Tabla135[[#This Row],[Id Riesgo]])</f>
        <v>0</v>
      </c>
      <c r="AL1508" s="801"/>
      <c r="AM1508" s="801"/>
      <c r="AN1508" s="213"/>
      <c r="AO1508" s="213"/>
      <c r="AP1508" s="213"/>
      <c r="AQ1508" s="213"/>
      <c r="AR1508" s="213"/>
      <c r="AS1508" s="213"/>
      <c r="AT1508" s="213"/>
      <c r="AU1508" s="213"/>
      <c r="AV1508" s="213"/>
      <c r="AW1508" s="213"/>
      <c r="AX1508" s="213"/>
      <c r="AY1508" s="213"/>
    </row>
    <row r="1509" spans="1:51" ht="14.6" x14ac:dyDescent="0.4">
      <c r="A1509" s="783" t="str">
        <f>Tabla135[[#This Row],[Id Riesgo]]</f>
        <v>RC150</v>
      </c>
      <c r="B1509" s="784" t="str">
        <f>Tabla135[[#This Row],[Riesgo]]</f>
        <v/>
      </c>
      <c r="C1509" s="776" t="b">
        <f>Tabla135[[#This Row],[Identificado en paso 1 y 2?]]</f>
        <v>0</v>
      </c>
      <c r="D1509" s="801" t="str">
        <f>_xlfn.XLOOKUP(Tabla135[[#This Row],[Id Riesgo]],Tabla13[Id Riesgo],Tabla13[Probabilidad],"",1)</f>
        <v/>
      </c>
      <c r="E1509" s="801" t="str">
        <f>IF(C1509=TRUE,_xlfn.XLOOKUP(Tabla135[[#This Row],[Id Riesgo]],Tabla13[Id Riesgo],Tabla13[Porcentaje Impacto],"",1),"")</f>
        <v/>
      </c>
      <c r="F1509" s="290" t="str">
        <f t="shared" si="149"/>
        <v>RC150</v>
      </c>
      <c r="G1509" s="414" t="b">
        <f>_xlfn.XLOOKUP(F1509,Tabla13[Id Riesgo],Tabla13[Registro diligenciado],FALSE,1)</f>
        <v>0</v>
      </c>
      <c r="H1509" s="290" t="str">
        <f>IF(G1509,_xlfn.XLOOKUP(F1509,Tabla6[Id Riesgo],Tabla6[DESCRIPCIÓN DEL RIESGO],FALSE,1),"")</f>
        <v/>
      </c>
      <c r="I1509" s="327" t="str">
        <f>_xlfn.XLOOKUP(Tabla135[[#This Row],[Id Riesgo]],Tabla13[Id Riesgo],Tabla13[Probabilidad])</f>
        <v/>
      </c>
      <c r="J1509" s="327" t="str">
        <f>_xlfn.XLOOKUP(Tabla135[[#This Row],[Id Riesgo]],Tabla13[Id Riesgo],Tabla13[Porcentaje Impacto],"",1)</f>
        <v/>
      </c>
      <c r="K1509" s="311">
        <v>8</v>
      </c>
      <c r="L1509" s="314"/>
      <c r="M1509" s="314"/>
      <c r="N1509" s="314"/>
      <c r="O1509" s="295"/>
      <c r="P1509" s="314"/>
      <c r="Q1509" s="328" t="str">
        <f>_xlfn.TEXTJOIN(" ",TRUE,Tabla135[[#This Row],[Actividad - Acción ¿Qué?
Inicia con verbo]],Tabla135[[#This Row],[Complemento
(Observaciones o desviaciones)]])</f>
        <v/>
      </c>
      <c r="R1509" s="295"/>
      <c r="S1509" s="327" t="str">
        <f>_xlfn.XLOOKUP(Tabla135[[#This Row],[Tipo de control]],Tabla7[Tipo de control],Tabla7[Peso],"",1)</f>
        <v/>
      </c>
      <c r="T1509" s="290" t="str">
        <f>_xlfn.XLOOKUP(Tabla135[[#This Row],[Tipo de control]],Tabla7[Tipo de control],Tabla7[Afectación matriz],"",1)</f>
        <v/>
      </c>
      <c r="U1509" s="295"/>
      <c r="V1509" s="327" t="str">
        <f>_xlfn.XLOOKUP(Tabla135[[#This Row],[Implementación]],Tabla11[Implementación],Tabla11[Peso],"",1)</f>
        <v/>
      </c>
      <c r="W1509" s="295"/>
      <c r="X1509" s="295"/>
      <c r="Y1509" s="295"/>
      <c r="Z1509" s="295"/>
      <c r="AA1509" s="310" t="str">
        <f>IFERROR(Tabla135[[#This Row],[Peso del control]]+Tabla135[[#This Row],[Peso de la implementación]],"")</f>
        <v/>
      </c>
      <c r="AB1509" s="310" t="str" cm="1">
        <f t="array" ref="AB1509">IFERROR(IF(Tabla135[[#This Row],[Registro diligenciado]]=TRUE,_xlfn.IFS(AND(Tabla135[[#This Row],[No. de Control]]=1,Tabla135[[#This Row],[Desplazamiento en la Matriz]]="Probabilidad"),D1509-(D1509*Tabla135[[#This Row],[Valor del control]]),AND(Tabla135[[#This Row],[No. de Control]]&gt;1,Tabla135[[#This Row],[Desplazamiento en la Matriz]]="Probabilidad"),AB1508-(AB1508*Tabla135[[#This Row],[Valor del control]]),AND(Tabla135[[#This Row],[No. de Control]]=1,Tabla135[[#This Row],[Desplazamiento en la Matriz]]="Impacto"),D1509,AND(Tabla135[[#This Row],[No. de Control]]&gt;1,Tabla135[[#This Row],[Desplazamiento en la Matriz]]="Impacto"),AB1508),""),"")</f>
        <v/>
      </c>
      <c r="AC1509" s="310" t="str" cm="1">
        <f t="array" ref="AC1509">IFERROR(IF(Tabla135[[#This Row],[Registro diligenciado]]=TRUE,_xlfn.IFS(AND(Tabla135[[#This Row],[No. de Control]]=1,Tabla135[[#This Row],[Desplazamiento en la Matriz]]="Impacto"),E1509-(E1509*Tabla135[[#This Row],[Valor del control]]),AND(Tabla135[[#This Row],[No. de Control]]&gt;1,Tabla135[[#This Row],[Desplazamiento en la Matriz]]="Impacto"),AC1508-(AC1508*Tabla135[[#This Row],[Valor del control]]),AND(Tabla135[[#This Row],[No. de Control]]=1,Tabla135[[#This Row],[Desplazamiento en la Matriz]]="Probabilidad"),E1509,AND(Tabla135[[#This Row],[No. de Control]]&gt;1,Tabla135[[#This Row],[Desplazamiento en la Matriz]]="Probabilidad"),AC1508),""),"")</f>
        <v/>
      </c>
      <c r="AD1509" s="310">
        <f>IFERROR(_xlfn.MINIFS(Tabla135[Probabilidad residual],Tabla135[Id Riesgo],Tabla135[[#This Row],[Id Riesgo]]),"")</f>
        <v>0</v>
      </c>
      <c r="AE1509" s="310">
        <f>IFERROR(_xlfn.MINIFS(Tabla135[Impacto residual],Tabla135[Id Riesgo],Tabla135[[#This Row],[Id Riesgo]]),"")</f>
        <v>0</v>
      </c>
      <c r="AF1509" s="310" t="str" cm="1">
        <f t="array" ref="AF15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09" s="310" t="str" cm="1">
        <f t="array" ref="AG15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09" s="213"/>
      <c r="AJ1509" s="801">
        <f>_xlfn.MINIFS(Tabla135[Probabilidad residual],Tabla135[Id Riesgo],Tabla135[[#This Row],[Id Riesgo]])</f>
        <v>0</v>
      </c>
      <c r="AK1509" s="801">
        <f>_xlfn.MINIFS(Tabla135[Impacto residual],Tabla135[Id Riesgo],Tabla135[[#This Row],[Id Riesgo]])</f>
        <v>0</v>
      </c>
      <c r="AL1509" s="801"/>
      <c r="AM1509" s="801"/>
      <c r="AN1509" s="213"/>
      <c r="AO1509" s="213"/>
      <c r="AP1509" s="213"/>
      <c r="AQ1509" s="213"/>
      <c r="AR1509" s="213"/>
      <c r="AS1509" s="213"/>
      <c r="AT1509" s="213"/>
      <c r="AU1509" s="213"/>
      <c r="AV1509" s="213"/>
      <c r="AW1509" s="213"/>
      <c r="AX1509" s="213"/>
      <c r="AY1509" s="213"/>
    </row>
    <row r="1510" spans="1:51" ht="14.6" x14ac:dyDescent="0.4">
      <c r="A1510" s="783" t="str">
        <f>Tabla135[[#This Row],[Id Riesgo]]</f>
        <v>RC150</v>
      </c>
      <c r="B1510" s="784" t="str">
        <f>Tabla135[[#This Row],[Riesgo]]</f>
        <v/>
      </c>
      <c r="C1510" s="776" t="b">
        <f>Tabla135[[#This Row],[Identificado en paso 1 y 2?]]</f>
        <v>0</v>
      </c>
      <c r="D1510" s="801" t="str">
        <f>_xlfn.XLOOKUP(Tabla135[[#This Row],[Id Riesgo]],Tabla13[Id Riesgo],Tabla13[Probabilidad],"",1)</f>
        <v/>
      </c>
      <c r="E1510" s="801" t="str">
        <f>IF(C1510=TRUE,_xlfn.XLOOKUP(Tabla135[[#This Row],[Id Riesgo]],Tabla13[Id Riesgo],Tabla13[Porcentaje Impacto],"",1),"")</f>
        <v/>
      </c>
      <c r="F1510" s="290" t="str">
        <f t="shared" si="149"/>
        <v>RC150</v>
      </c>
      <c r="G1510" s="414" t="b">
        <f>_xlfn.XLOOKUP(F1510,Tabla13[Id Riesgo],Tabla13[Registro diligenciado],FALSE,1)</f>
        <v>0</v>
      </c>
      <c r="H1510" s="290" t="str">
        <f>IF(G1510,_xlfn.XLOOKUP(F1510,Tabla6[Id Riesgo],Tabla6[DESCRIPCIÓN DEL RIESGO],FALSE,1),"")</f>
        <v/>
      </c>
      <c r="I1510" s="327" t="str">
        <f>_xlfn.XLOOKUP(Tabla135[[#This Row],[Id Riesgo]],Tabla13[Id Riesgo],Tabla13[Probabilidad])</f>
        <v/>
      </c>
      <c r="J1510" s="327" t="str">
        <f>_xlfn.XLOOKUP(Tabla135[[#This Row],[Id Riesgo]],Tabla13[Id Riesgo],Tabla13[Porcentaje Impacto],"",1)</f>
        <v/>
      </c>
      <c r="K1510" s="311">
        <v>9</v>
      </c>
      <c r="L1510" s="314"/>
      <c r="M1510" s="314"/>
      <c r="N1510" s="314"/>
      <c r="O1510" s="295"/>
      <c r="P1510" s="314"/>
      <c r="Q1510" s="328" t="str">
        <f>_xlfn.TEXTJOIN(" ",TRUE,Tabla135[[#This Row],[Actividad - Acción ¿Qué?
Inicia con verbo]],Tabla135[[#This Row],[Complemento
(Observaciones o desviaciones)]])</f>
        <v/>
      </c>
      <c r="R1510" s="295"/>
      <c r="S1510" s="327" t="str">
        <f>_xlfn.XLOOKUP(Tabla135[[#This Row],[Tipo de control]],Tabla7[Tipo de control],Tabla7[Peso],"",1)</f>
        <v/>
      </c>
      <c r="T1510" s="290" t="str">
        <f>_xlfn.XLOOKUP(Tabla135[[#This Row],[Tipo de control]],Tabla7[Tipo de control],Tabla7[Afectación matriz],"",1)</f>
        <v/>
      </c>
      <c r="U1510" s="295"/>
      <c r="V1510" s="327" t="str">
        <f>_xlfn.XLOOKUP(Tabla135[[#This Row],[Implementación]],Tabla11[Implementación],Tabla11[Peso],"",1)</f>
        <v/>
      </c>
      <c r="W1510" s="295"/>
      <c r="X1510" s="295"/>
      <c r="Y1510" s="295"/>
      <c r="Z1510" s="295"/>
      <c r="AA1510" s="310" t="str">
        <f>IFERROR(Tabla135[[#This Row],[Peso del control]]+Tabla135[[#This Row],[Peso de la implementación]],"")</f>
        <v/>
      </c>
      <c r="AB1510" s="310" t="str" cm="1">
        <f t="array" ref="AB1510">IFERROR(IF(Tabla135[[#This Row],[Registro diligenciado]]=TRUE,_xlfn.IFS(AND(Tabla135[[#This Row],[No. de Control]]=1,Tabla135[[#This Row],[Desplazamiento en la Matriz]]="Probabilidad"),D1510-(D1510*Tabla135[[#This Row],[Valor del control]]),AND(Tabla135[[#This Row],[No. de Control]]&gt;1,Tabla135[[#This Row],[Desplazamiento en la Matriz]]="Probabilidad"),AB1509-(AB1509*Tabla135[[#This Row],[Valor del control]]),AND(Tabla135[[#This Row],[No. de Control]]=1,Tabla135[[#This Row],[Desplazamiento en la Matriz]]="Impacto"),D1510,AND(Tabla135[[#This Row],[No. de Control]]&gt;1,Tabla135[[#This Row],[Desplazamiento en la Matriz]]="Impacto"),AB1509),""),"")</f>
        <v/>
      </c>
      <c r="AC1510" s="310" t="str" cm="1">
        <f t="array" ref="AC1510">IFERROR(IF(Tabla135[[#This Row],[Registro diligenciado]]=TRUE,_xlfn.IFS(AND(Tabla135[[#This Row],[No. de Control]]=1,Tabla135[[#This Row],[Desplazamiento en la Matriz]]="Impacto"),E1510-(E1510*Tabla135[[#This Row],[Valor del control]]),AND(Tabla135[[#This Row],[No. de Control]]&gt;1,Tabla135[[#This Row],[Desplazamiento en la Matriz]]="Impacto"),AC1509-(AC1509*Tabla135[[#This Row],[Valor del control]]),AND(Tabla135[[#This Row],[No. de Control]]=1,Tabla135[[#This Row],[Desplazamiento en la Matriz]]="Probabilidad"),E1510,AND(Tabla135[[#This Row],[No. de Control]]&gt;1,Tabla135[[#This Row],[Desplazamiento en la Matriz]]="Probabilidad"),AC1509),""),"")</f>
        <v/>
      </c>
      <c r="AD1510" s="310">
        <f>IFERROR(_xlfn.MINIFS(Tabla135[Probabilidad residual],Tabla135[Id Riesgo],Tabla135[[#This Row],[Id Riesgo]]),"")</f>
        <v>0</v>
      </c>
      <c r="AE1510" s="310">
        <f>IFERROR(_xlfn.MINIFS(Tabla135[Impacto residual],Tabla135[Id Riesgo],Tabla135[[#This Row],[Id Riesgo]]),"")</f>
        <v>0</v>
      </c>
      <c r="AF1510" s="310" t="str" cm="1">
        <f t="array" ref="AF15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0" s="310" t="str" cm="1">
        <f t="array" ref="AG15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0" s="213"/>
      <c r="AJ1510" s="801">
        <f>_xlfn.MINIFS(Tabla135[Probabilidad residual],Tabla135[Id Riesgo],Tabla135[[#This Row],[Id Riesgo]])</f>
        <v>0</v>
      </c>
      <c r="AK1510" s="801">
        <f>_xlfn.MINIFS(Tabla135[Impacto residual],Tabla135[Id Riesgo],Tabla135[[#This Row],[Id Riesgo]])</f>
        <v>0</v>
      </c>
      <c r="AL1510" s="801"/>
      <c r="AM1510" s="801"/>
      <c r="AN1510" s="213"/>
      <c r="AO1510" s="213"/>
      <c r="AP1510" s="213"/>
      <c r="AQ1510" s="213"/>
      <c r="AR1510" s="213"/>
      <c r="AS1510" s="213"/>
      <c r="AT1510" s="213"/>
      <c r="AU1510" s="213"/>
      <c r="AV1510" s="213"/>
      <c r="AW1510" s="213"/>
      <c r="AX1510" s="213"/>
      <c r="AY1510" s="213"/>
    </row>
    <row r="1511" spans="1:51" ht="14.6" x14ac:dyDescent="0.4">
      <c r="A1511" s="783" t="str">
        <f>Tabla135[[#This Row],[Id Riesgo]]</f>
        <v>RC150</v>
      </c>
      <c r="B1511" s="784" t="str">
        <f>Tabla135[[#This Row],[Riesgo]]</f>
        <v/>
      </c>
      <c r="C1511" s="776" t="b">
        <f>Tabla135[[#This Row],[Identificado en paso 1 y 2?]]</f>
        <v>0</v>
      </c>
      <c r="D1511" s="801" t="str">
        <f>_xlfn.XLOOKUP(Tabla135[[#This Row],[Id Riesgo]],Tabla13[Id Riesgo],Tabla13[Probabilidad],"",1)</f>
        <v/>
      </c>
      <c r="E1511" s="801" t="str">
        <f>IF(C1511=TRUE,_xlfn.XLOOKUP(Tabla135[[#This Row],[Id Riesgo]],Tabla13[Id Riesgo],Tabla13[Porcentaje Impacto],"",1),"")</f>
        <v/>
      </c>
      <c r="F1511" s="290" t="str">
        <f t="shared" si="149"/>
        <v>RC150</v>
      </c>
      <c r="G1511" s="414" t="b">
        <f>_xlfn.XLOOKUP(F1511,Tabla13[Id Riesgo],Tabla13[Registro diligenciado],FALSE,1)</f>
        <v>0</v>
      </c>
      <c r="H1511" s="290" t="str">
        <f>IF(G1511,_xlfn.XLOOKUP(F1511,Tabla6[Id Riesgo],Tabla6[DESCRIPCIÓN DEL RIESGO],FALSE,1),"")</f>
        <v/>
      </c>
      <c r="I1511" s="327" t="str">
        <f>_xlfn.XLOOKUP(Tabla135[[#This Row],[Id Riesgo]],Tabla13[Id Riesgo],Tabla13[Probabilidad])</f>
        <v/>
      </c>
      <c r="J1511" s="327" t="str">
        <f>_xlfn.XLOOKUP(Tabla135[[#This Row],[Id Riesgo]],Tabla13[Id Riesgo],Tabla13[Porcentaje Impacto],"",1)</f>
        <v/>
      </c>
      <c r="K1511" s="311">
        <v>10</v>
      </c>
      <c r="L1511" s="314"/>
      <c r="M1511" s="314"/>
      <c r="N1511" s="314"/>
      <c r="O1511" s="295"/>
      <c r="P1511" s="314"/>
      <c r="Q1511" s="328" t="str">
        <f>_xlfn.TEXTJOIN(" ",TRUE,Tabla135[[#This Row],[Actividad - Acción ¿Qué?
Inicia con verbo]],Tabla135[[#This Row],[Complemento
(Observaciones o desviaciones)]])</f>
        <v/>
      </c>
      <c r="R1511" s="295"/>
      <c r="S1511" s="327" t="str">
        <f>_xlfn.XLOOKUP(Tabla135[[#This Row],[Tipo de control]],Tabla7[Tipo de control],Tabla7[Peso],"",1)</f>
        <v/>
      </c>
      <c r="T1511" s="290" t="str">
        <f>_xlfn.XLOOKUP(Tabla135[[#This Row],[Tipo de control]],Tabla7[Tipo de control],Tabla7[Afectación matriz],"",1)</f>
        <v/>
      </c>
      <c r="U1511" s="295"/>
      <c r="V1511" s="327" t="str">
        <f>_xlfn.XLOOKUP(Tabla135[[#This Row],[Implementación]],Tabla11[Implementación],Tabla11[Peso],"",1)</f>
        <v/>
      </c>
      <c r="W1511" s="295"/>
      <c r="X1511" s="295"/>
      <c r="Y1511" s="295"/>
      <c r="Z1511" s="295"/>
      <c r="AA1511" s="310" t="str">
        <f>IFERROR(Tabla135[[#This Row],[Peso del control]]+Tabla135[[#This Row],[Peso de la implementación]],"")</f>
        <v/>
      </c>
      <c r="AB1511" s="310" t="str" cm="1">
        <f t="array" ref="AB1511">IFERROR(IF(Tabla135[[#This Row],[Registro diligenciado]]=TRUE,_xlfn.IFS(AND(Tabla135[[#This Row],[No. de Control]]=1,Tabla135[[#This Row],[Desplazamiento en la Matriz]]="Probabilidad"),D1511-(D1511*Tabla135[[#This Row],[Valor del control]]),AND(Tabla135[[#This Row],[No. de Control]]&gt;1,Tabla135[[#This Row],[Desplazamiento en la Matriz]]="Probabilidad"),AB1510-(AB1510*Tabla135[[#This Row],[Valor del control]]),AND(Tabla135[[#This Row],[No. de Control]]=1,Tabla135[[#This Row],[Desplazamiento en la Matriz]]="Impacto"),D1511,AND(Tabla135[[#This Row],[No. de Control]]&gt;1,Tabla135[[#This Row],[Desplazamiento en la Matriz]]="Impacto"),AB1510),""),"")</f>
        <v/>
      </c>
      <c r="AC1511" s="310" t="str" cm="1">
        <f t="array" ref="AC1511">IFERROR(IF(Tabla135[[#This Row],[Registro diligenciado]]=TRUE,_xlfn.IFS(AND(Tabla135[[#This Row],[No. de Control]]=1,Tabla135[[#This Row],[Desplazamiento en la Matriz]]="Impacto"),E1511-(E1511*Tabla135[[#This Row],[Valor del control]]),AND(Tabla135[[#This Row],[No. de Control]]&gt;1,Tabla135[[#This Row],[Desplazamiento en la Matriz]]="Impacto"),AC1510-(AC1510*Tabla135[[#This Row],[Valor del control]]),AND(Tabla135[[#This Row],[No. de Control]]=1,Tabla135[[#This Row],[Desplazamiento en la Matriz]]="Probabilidad"),E1511,AND(Tabla135[[#This Row],[No. de Control]]&gt;1,Tabla135[[#This Row],[Desplazamiento en la Matriz]]="Probabilidad"),AC1510),""),"")</f>
        <v/>
      </c>
      <c r="AD1511" s="310">
        <f>IFERROR(_xlfn.MINIFS(Tabla135[Probabilidad residual],Tabla135[Id Riesgo],Tabla135[[#This Row],[Id Riesgo]]),"")</f>
        <v>0</v>
      </c>
      <c r="AE1511" s="310">
        <f>IFERROR(_xlfn.MINIFS(Tabla135[Impacto residual],Tabla135[Id Riesgo],Tabla135[[#This Row],[Id Riesgo]]),"")</f>
        <v>0</v>
      </c>
      <c r="AF1511" s="310" t="str" cm="1">
        <f t="array" ref="AF15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1" s="310" t="str" cm="1">
        <f t="array" ref="AG15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1" s="213"/>
      <c r="AJ1511" s="801">
        <f>_xlfn.MINIFS(Tabla135[Probabilidad residual],Tabla135[Id Riesgo],Tabla135[[#This Row],[Id Riesgo]])</f>
        <v>0</v>
      </c>
      <c r="AK1511" s="801">
        <f>_xlfn.MINIFS(Tabla135[Impacto residual],Tabla135[Id Riesgo],Tabla135[[#This Row],[Id Riesgo]])</f>
        <v>0</v>
      </c>
      <c r="AL1511" s="801"/>
      <c r="AM1511" s="801"/>
      <c r="AN1511" s="213"/>
      <c r="AO1511" s="213"/>
      <c r="AP1511" s="213"/>
      <c r="AQ1511" s="213"/>
      <c r="AR1511" s="213"/>
      <c r="AS1511" s="213"/>
      <c r="AT1511" s="213"/>
      <c r="AU1511" s="213"/>
      <c r="AV1511" s="213"/>
      <c r="AW1511" s="213"/>
      <c r="AX1511" s="213"/>
      <c r="AY1511" s="213"/>
    </row>
    <row r="1512" spans="1:51" ht="14.6" x14ac:dyDescent="0.4">
      <c r="A1512" s="783" t="str">
        <f>Tabla135[[#This Row],[Id Riesgo]]</f>
        <v>RC151</v>
      </c>
      <c r="B1512" s="784" t="str">
        <f>Tabla135[[#This Row],[Riesgo]]</f>
        <v/>
      </c>
      <c r="C1512" s="776" t="b">
        <f>Tabla135[[#This Row],[Identificado en paso 1 y 2?]]</f>
        <v>0</v>
      </c>
      <c r="D1512" s="801" t="str">
        <f>_xlfn.XLOOKUP(Tabla135[[#This Row],[Id Riesgo]],Tabla13[Id Riesgo],Tabla13[Probabilidad],"",1)</f>
        <v/>
      </c>
      <c r="E1512" s="801" t="str">
        <f>IF(C1512=TRUE,_xlfn.XLOOKUP(Tabla135[[#This Row],[Id Riesgo]],Tabla13[Id Riesgo],Tabla13[Porcentaje Impacto],"",1),"")</f>
        <v/>
      </c>
      <c r="F1512" s="290" t="s">
        <v>742</v>
      </c>
      <c r="G1512" s="414" t="b">
        <f>_xlfn.XLOOKUP(F1512,Tabla13[Id Riesgo],Tabla13[Registro diligenciado],FALSE,1)</f>
        <v>0</v>
      </c>
      <c r="H1512" s="290" t="str">
        <f>IF(G1512,_xlfn.XLOOKUP(F1512,Tabla6[Id Riesgo],Tabla6[DESCRIPCIÓN DEL RIESGO],FALSE,1),"")</f>
        <v/>
      </c>
      <c r="I1512" s="327" t="str">
        <f>_xlfn.XLOOKUP(Tabla135[[#This Row],[Id Riesgo]],Tabla13[Id Riesgo],Tabla13[Probabilidad])</f>
        <v/>
      </c>
      <c r="J1512" s="327" t="str">
        <f>_xlfn.XLOOKUP(Tabla135[[#This Row],[Id Riesgo]],Tabla13[Id Riesgo],Tabla13[Porcentaje Impacto],"",1)</f>
        <v/>
      </c>
      <c r="K1512" s="311">
        <v>1</v>
      </c>
      <c r="L1512" s="314"/>
      <c r="M1512" s="314"/>
      <c r="N1512" s="314"/>
      <c r="O1512" s="295"/>
      <c r="P1512" s="314"/>
      <c r="Q1512" s="328" t="str">
        <f>_xlfn.TEXTJOIN(" ",TRUE,Tabla135[[#This Row],[Actividad - Acción ¿Qué?
Inicia con verbo]],Tabla135[[#This Row],[Complemento
(Observaciones o desviaciones)]])</f>
        <v/>
      </c>
      <c r="R1512" s="295"/>
      <c r="S1512" s="327" t="str">
        <f>_xlfn.XLOOKUP(Tabla135[[#This Row],[Tipo de control]],Tabla7[Tipo de control],Tabla7[Peso],"",1)</f>
        <v/>
      </c>
      <c r="T1512" s="290" t="str">
        <f>_xlfn.XLOOKUP(Tabla135[[#This Row],[Tipo de control]],Tabla7[Tipo de control],Tabla7[Afectación matriz],"",1)</f>
        <v/>
      </c>
      <c r="U1512" s="295"/>
      <c r="V1512" s="327" t="str">
        <f>_xlfn.XLOOKUP(Tabla135[[#This Row],[Implementación]],Tabla11[Implementación],Tabla11[Peso],"",1)</f>
        <v/>
      </c>
      <c r="W1512" s="295"/>
      <c r="X1512" s="295"/>
      <c r="Y1512" s="295"/>
      <c r="Z1512" s="295"/>
      <c r="AA1512" s="310" t="str">
        <f>IFERROR(Tabla135[[#This Row],[Peso del control]]+Tabla135[[#This Row],[Peso de la implementación]],"")</f>
        <v/>
      </c>
      <c r="AB1512" s="310" t="str" cm="1">
        <f t="array" ref="AB1512">IFERROR(IF(Tabla135[[#This Row],[Registro diligenciado]]=TRUE,_xlfn.IFS(AND(Tabla135[[#This Row],[No. de Control]]=1,Tabla135[[#This Row],[Desplazamiento en la Matriz]]="Probabilidad"),D1512-(D1512*Tabla135[[#This Row],[Valor del control]]),AND(Tabla135[[#This Row],[No. de Control]]&gt;1,Tabla135[[#This Row],[Desplazamiento en la Matriz]]="Probabilidad"),AB1511-(AB1511*Tabla135[[#This Row],[Valor del control]]),AND(Tabla135[[#This Row],[No. de Control]]=1,Tabla135[[#This Row],[Desplazamiento en la Matriz]]="Impacto"),D1512,AND(Tabla135[[#This Row],[No. de Control]]&gt;1,Tabla135[[#This Row],[Desplazamiento en la Matriz]]="Impacto"),AB1511),""),"")</f>
        <v/>
      </c>
      <c r="AC1512" s="310" t="str" cm="1">
        <f t="array" ref="AC1512">IFERROR(IF(Tabla135[[#This Row],[Registro diligenciado]]=TRUE,_xlfn.IFS(AND(Tabla135[[#This Row],[No. de Control]]=1,Tabla135[[#This Row],[Desplazamiento en la Matriz]]="Impacto"),E1512-(E1512*Tabla135[[#This Row],[Valor del control]]),AND(Tabla135[[#This Row],[No. de Control]]&gt;1,Tabla135[[#This Row],[Desplazamiento en la Matriz]]="Impacto"),AC1511-(AC1511*Tabla135[[#This Row],[Valor del control]]),AND(Tabla135[[#This Row],[No. de Control]]=1,Tabla135[[#This Row],[Desplazamiento en la Matriz]]="Probabilidad"),E1512,AND(Tabla135[[#This Row],[No. de Control]]&gt;1,Tabla135[[#This Row],[Desplazamiento en la Matriz]]="Probabilidad"),AC1511),""),"")</f>
        <v/>
      </c>
      <c r="AD1512" s="310">
        <f>IFERROR(_xlfn.MINIFS(Tabla135[Probabilidad residual],Tabla135[Id Riesgo],Tabla135[[#This Row],[Id Riesgo]]),"")</f>
        <v>0</v>
      </c>
      <c r="AE1512" s="310">
        <f>IFERROR(_xlfn.MINIFS(Tabla135[Impacto residual],Tabla135[Id Riesgo],Tabla135[[#This Row],[Id Riesgo]]),"")</f>
        <v>0</v>
      </c>
      <c r="AF1512" s="310" t="str" cm="1">
        <f t="array" ref="AF15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2" s="310" t="str" cm="1">
        <f t="array" ref="AG15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2" s="213"/>
      <c r="AJ1512" s="801">
        <f>_xlfn.MINIFS(Tabla135[Probabilidad residual],Tabla135[Id Riesgo],Tabla135[[#This Row],[Id Riesgo]])</f>
        <v>0</v>
      </c>
      <c r="AK1512" s="801">
        <f>_xlfn.MINIFS(Tabla135[Impacto residual],Tabla135[Id Riesgo],Tabla135[[#This Row],[Id Riesgo]])</f>
        <v>0</v>
      </c>
      <c r="AL1512" s="801" t="str" cm="1">
        <f t="array" ref="AL1512">IFERROR(_xlfn.IFS(AND(AJ1512&gt;=CONFIGURACIÓN!$BF$6,AJ1512&lt;=CONFIGURACIÓN!$BG$6),CONFIGURACIÓN!$BE$6,AND(AJ1512&gt;=CONFIGURACIÓN!$BF$7,AJ1512&lt;=CONFIGURACIÓN!$BG$7),CONFIGURACIÓN!$BE$7,AND(AJ1512&gt;=CONFIGURACIÓN!$BF$8,AJ1512&lt;=CONFIGURACIÓN!$BG$8),CONFIGURACIÓN!$BE$8,AND(AJ1512&gt;=CONFIGURACIÓN!$BF$9,AJ1512&lt;=CONFIGURACIÓN!$BG$9),CONFIGURACIÓN!$BE$9,AND(AJ1512&gt;=CONFIGURACIÓN!$BF$10,AJ1512&lt;=CONFIGURACIÓN!$BG$10),CONFIGURACIÓN!$BE$10),"")</f>
        <v/>
      </c>
      <c r="AM1512" s="801" t="str" cm="1">
        <f t="array" ref="AM1512">IFERROR(_xlfn.IFS(AND(AK1512&gt;=CONFIGURACIÓN!$BJ$6,AK1512&lt;=CONFIGURACIÓN!$BK$6),CONFIGURACIÓN!$BI$6,AND(AK1512&gt;=CONFIGURACIÓN!$BJ$7,AK1512&lt;=CONFIGURACIÓN!$BK$7),CONFIGURACIÓN!$BI$7,AND(AK1512&gt;=CONFIGURACIÓN!$BJ$8,AK1512&lt;=CONFIGURACIÓN!$BK$8),CONFIGURACIÓN!$BI$8,AND(AK1512&gt;=CONFIGURACIÓN!$BJ$9,AK1512&lt;=CONFIGURACIÓN!$BK$9),CONFIGURACIÓN!$BI$9,AND(AK1512&gt;=CONFIGURACIÓN!$BJ$10,AK1512&lt;=CONFIGURACIÓN!$BK$10),CONFIGURACIÓN!$BI$10),"")</f>
        <v/>
      </c>
      <c r="AN1512" s="213"/>
      <c r="AO1512" s="213"/>
      <c r="AP1512" s="213"/>
      <c r="AQ1512" s="213"/>
      <c r="AR1512" s="213"/>
      <c r="AS1512" s="213"/>
      <c r="AT1512" s="213"/>
      <c r="AU1512" s="213"/>
      <c r="AV1512" s="213"/>
      <c r="AW1512" s="213"/>
      <c r="AX1512" s="213"/>
      <c r="AY1512" s="213"/>
    </row>
    <row r="1513" spans="1:51" ht="14.6" x14ac:dyDescent="0.4">
      <c r="A1513" s="783" t="str">
        <f>Tabla135[[#This Row],[Id Riesgo]]</f>
        <v>RC151</v>
      </c>
      <c r="B1513" s="784" t="str">
        <f>Tabla135[[#This Row],[Riesgo]]</f>
        <v/>
      </c>
      <c r="C1513" s="776" t="b">
        <f>Tabla135[[#This Row],[Identificado en paso 1 y 2?]]</f>
        <v>0</v>
      </c>
      <c r="D1513" s="801" t="str">
        <f>_xlfn.XLOOKUP(Tabla135[[#This Row],[Id Riesgo]],Tabla13[Id Riesgo],Tabla13[Probabilidad],"",1)</f>
        <v/>
      </c>
      <c r="E1513" s="801" t="str">
        <f>IF(C1513=TRUE,_xlfn.XLOOKUP(Tabla135[[#This Row],[Id Riesgo]],Tabla13[Id Riesgo],Tabla13[Porcentaje Impacto],"",1),"")</f>
        <v/>
      </c>
      <c r="F1513" s="290" t="str">
        <f t="shared" ref="F1513:F1521" si="150">F1512</f>
        <v>RC151</v>
      </c>
      <c r="G1513" s="414" t="b">
        <f>_xlfn.XLOOKUP(F1513,Tabla13[Id Riesgo],Tabla13[Registro diligenciado],FALSE,1)</f>
        <v>0</v>
      </c>
      <c r="H1513" s="290" t="str">
        <f>IF(G1513,_xlfn.XLOOKUP(F1513,Tabla6[Id Riesgo],Tabla6[DESCRIPCIÓN DEL RIESGO],FALSE,1),"")</f>
        <v/>
      </c>
      <c r="I1513" s="327" t="str">
        <f>_xlfn.XLOOKUP(Tabla135[[#This Row],[Id Riesgo]],Tabla13[Id Riesgo],Tabla13[Probabilidad])</f>
        <v/>
      </c>
      <c r="J1513" s="327" t="str">
        <f>_xlfn.XLOOKUP(Tabla135[[#This Row],[Id Riesgo]],Tabla13[Id Riesgo],Tabla13[Porcentaje Impacto],"",1)</f>
        <v/>
      </c>
      <c r="K1513" s="311">
        <v>2</v>
      </c>
      <c r="L1513" s="314"/>
      <c r="M1513" s="314"/>
      <c r="N1513" s="314"/>
      <c r="O1513" s="295"/>
      <c r="P1513" s="314"/>
      <c r="Q1513" s="328" t="str">
        <f>_xlfn.TEXTJOIN(" ",TRUE,Tabla135[[#This Row],[Actividad - Acción ¿Qué?
Inicia con verbo]],Tabla135[[#This Row],[Complemento
(Observaciones o desviaciones)]])</f>
        <v/>
      </c>
      <c r="R1513" s="295"/>
      <c r="S1513" s="327" t="str">
        <f>_xlfn.XLOOKUP(Tabla135[[#This Row],[Tipo de control]],Tabla7[Tipo de control],Tabla7[Peso],"",1)</f>
        <v/>
      </c>
      <c r="T1513" s="290" t="str">
        <f>_xlfn.XLOOKUP(Tabla135[[#This Row],[Tipo de control]],Tabla7[Tipo de control],Tabla7[Afectación matriz],"",1)</f>
        <v/>
      </c>
      <c r="U1513" s="295"/>
      <c r="V1513" s="327" t="str">
        <f>_xlfn.XLOOKUP(Tabla135[[#This Row],[Implementación]],Tabla11[Implementación],Tabla11[Peso],"",1)</f>
        <v/>
      </c>
      <c r="W1513" s="295"/>
      <c r="X1513" s="295"/>
      <c r="Y1513" s="295"/>
      <c r="Z1513" s="295"/>
      <c r="AA1513" s="310" t="str">
        <f>IFERROR(Tabla135[[#This Row],[Peso del control]]+Tabla135[[#This Row],[Peso de la implementación]],"")</f>
        <v/>
      </c>
      <c r="AB1513" s="310" t="str" cm="1">
        <f t="array" ref="AB1513">IFERROR(IF(Tabla135[[#This Row],[Registro diligenciado]]=TRUE,_xlfn.IFS(AND(Tabla135[[#This Row],[No. de Control]]=1,Tabla135[[#This Row],[Desplazamiento en la Matriz]]="Probabilidad"),D1513-(D1513*Tabla135[[#This Row],[Valor del control]]),AND(Tabla135[[#This Row],[No. de Control]]&gt;1,Tabla135[[#This Row],[Desplazamiento en la Matriz]]="Probabilidad"),AB1512-(AB1512*Tabla135[[#This Row],[Valor del control]]),AND(Tabla135[[#This Row],[No. de Control]]=1,Tabla135[[#This Row],[Desplazamiento en la Matriz]]="Impacto"),D1513,AND(Tabla135[[#This Row],[No. de Control]]&gt;1,Tabla135[[#This Row],[Desplazamiento en la Matriz]]="Impacto"),AB1512),""),"")</f>
        <v/>
      </c>
      <c r="AC1513" s="310" t="str" cm="1">
        <f t="array" ref="AC1513">IFERROR(IF(Tabla135[[#This Row],[Registro diligenciado]]=TRUE,_xlfn.IFS(AND(Tabla135[[#This Row],[No. de Control]]=1,Tabla135[[#This Row],[Desplazamiento en la Matriz]]="Impacto"),E1513-(E1513*Tabla135[[#This Row],[Valor del control]]),AND(Tabla135[[#This Row],[No. de Control]]&gt;1,Tabla135[[#This Row],[Desplazamiento en la Matriz]]="Impacto"),AC1512-(AC1512*Tabla135[[#This Row],[Valor del control]]),AND(Tabla135[[#This Row],[No. de Control]]=1,Tabla135[[#This Row],[Desplazamiento en la Matriz]]="Probabilidad"),E1513,AND(Tabla135[[#This Row],[No. de Control]]&gt;1,Tabla135[[#This Row],[Desplazamiento en la Matriz]]="Probabilidad"),AC1512),""),"")</f>
        <v/>
      </c>
      <c r="AD1513" s="310">
        <f>IFERROR(_xlfn.MINIFS(Tabla135[Probabilidad residual],Tabla135[Id Riesgo],Tabla135[[#This Row],[Id Riesgo]]),"")</f>
        <v>0</v>
      </c>
      <c r="AE1513" s="310">
        <f>IFERROR(_xlfn.MINIFS(Tabla135[Impacto residual],Tabla135[Id Riesgo],Tabla135[[#This Row],[Id Riesgo]]),"")</f>
        <v>0</v>
      </c>
      <c r="AF1513" s="310" t="str" cm="1">
        <f t="array" ref="AF15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3" s="310" t="str" cm="1">
        <f t="array" ref="AG15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3" s="213"/>
      <c r="AJ1513" s="801">
        <f>_xlfn.MINIFS(Tabla135[Probabilidad residual],Tabla135[Id Riesgo],Tabla135[[#This Row],[Id Riesgo]])</f>
        <v>0</v>
      </c>
      <c r="AK1513" s="801">
        <f>_xlfn.MINIFS(Tabla135[Impacto residual],Tabla135[Id Riesgo],Tabla135[[#This Row],[Id Riesgo]])</f>
        <v>0</v>
      </c>
      <c r="AL1513" s="801"/>
      <c r="AM1513" s="801"/>
      <c r="AN1513" s="213"/>
      <c r="AO1513" s="213"/>
      <c r="AP1513" s="213"/>
      <c r="AQ1513" s="213"/>
      <c r="AR1513" s="213"/>
      <c r="AS1513" s="213"/>
      <c r="AT1513" s="213"/>
      <c r="AU1513" s="213"/>
      <c r="AV1513" s="213"/>
      <c r="AW1513" s="213"/>
      <c r="AX1513" s="213"/>
      <c r="AY1513" s="213"/>
    </row>
    <row r="1514" spans="1:51" ht="14.6" x14ac:dyDescent="0.4">
      <c r="A1514" s="783" t="str">
        <f>Tabla135[[#This Row],[Id Riesgo]]</f>
        <v>RC151</v>
      </c>
      <c r="B1514" s="784" t="str">
        <f>Tabla135[[#This Row],[Riesgo]]</f>
        <v/>
      </c>
      <c r="C1514" s="776" t="b">
        <f>Tabla135[[#This Row],[Identificado en paso 1 y 2?]]</f>
        <v>0</v>
      </c>
      <c r="D1514" s="801" t="str">
        <f>_xlfn.XLOOKUP(Tabla135[[#This Row],[Id Riesgo]],Tabla13[Id Riesgo],Tabla13[Probabilidad],"",1)</f>
        <v/>
      </c>
      <c r="E1514" s="801" t="str">
        <f>IF(C1514=TRUE,_xlfn.XLOOKUP(Tabla135[[#This Row],[Id Riesgo]],Tabla13[Id Riesgo],Tabla13[Porcentaje Impacto],"",1),"")</f>
        <v/>
      </c>
      <c r="F1514" s="290" t="str">
        <f t="shared" si="150"/>
        <v>RC151</v>
      </c>
      <c r="G1514" s="414" t="b">
        <f>_xlfn.XLOOKUP(F1514,Tabla13[Id Riesgo],Tabla13[Registro diligenciado],FALSE,1)</f>
        <v>0</v>
      </c>
      <c r="H1514" s="290" t="str">
        <f>IF(G1514,_xlfn.XLOOKUP(F1514,Tabla6[Id Riesgo],Tabla6[DESCRIPCIÓN DEL RIESGO],FALSE,1),"")</f>
        <v/>
      </c>
      <c r="I1514" s="327" t="str">
        <f>_xlfn.XLOOKUP(Tabla135[[#This Row],[Id Riesgo]],Tabla13[Id Riesgo],Tabla13[Probabilidad])</f>
        <v/>
      </c>
      <c r="J1514" s="327" t="str">
        <f>_xlfn.XLOOKUP(Tabla135[[#This Row],[Id Riesgo]],Tabla13[Id Riesgo],Tabla13[Porcentaje Impacto],"",1)</f>
        <v/>
      </c>
      <c r="K1514" s="311">
        <v>3</v>
      </c>
      <c r="L1514" s="314"/>
      <c r="M1514" s="314"/>
      <c r="N1514" s="314"/>
      <c r="O1514" s="295"/>
      <c r="P1514" s="314"/>
      <c r="Q1514" s="328" t="str">
        <f>_xlfn.TEXTJOIN(" ",TRUE,Tabla135[[#This Row],[Actividad - Acción ¿Qué?
Inicia con verbo]],Tabla135[[#This Row],[Complemento
(Observaciones o desviaciones)]])</f>
        <v/>
      </c>
      <c r="R1514" s="295"/>
      <c r="S1514" s="327" t="str">
        <f>_xlfn.XLOOKUP(Tabla135[[#This Row],[Tipo de control]],Tabla7[Tipo de control],Tabla7[Peso],"",1)</f>
        <v/>
      </c>
      <c r="T1514" s="290" t="str">
        <f>_xlfn.XLOOKUP(Tabla135[[#This Row],[Tipo de control]],Tabla7[Tipo de control],Tabla7[Afectación matriz],"",1)</f>
        <v/>
      </c>
      <c r="U1514" s="295"/>
      <c r="V1514" s="327" t="str">
        <f>_xlfn.XLOOKUP(Tabla135[[#This Row],[Implementación]],Tabla11[Implementación],Tabla11[Peso],"",1)</f>
        <v/>
      </c>
      <c r="W1514" s="295"/>
      <c r="X1514" s="295"/>
      <c r="Y1514" s="295"/>
      <c r="Z1514" s="295"/>
      <c r="AA1514" s="310" t="str">
        <f>IFERROR(Tabla135[[#This Row],[Peso del control]]+Tabla135[[#This Row],[Peso de la implementación]],"")</f>
        <v/>
      </c>
      <c r="AB1514" s="310" t="str" cm="1">
        <f t="array" ref="AB1514">IFERROR(IF(Tabla135[[#This Row],[Registro diligenciado]]=TRUE,_xlfn.IFS(AND(Tabla135[[#This Row],[No. de Control]]=1,Tabla135[[#This Row],[Desplazamiento en la Matriz]]="Probabilidad"),D1514-(D1514*Tabla135[[#This Row],[Valor del control]]),AND(Tabla135[[#This Row],[No. de Control]]&gt;1,Tabla135[[#This Row],[Desplazamiento en la Matriz]]="Probabilidad"),AB1513-(AB1513*Tabla135[[#This Row],[Valor del control]]),AND(Tabla135[[#This Row],[No. de Control]]=1,Tabla135[[#This Row],[Desplazamiento en la Matriz]]="Impacto"),D1514,AND(Tabla135[[#This Row],[No. de Control]]&gt;1,Tabla135[[#This Row],[Desplazamiento en la Matriz]]="Impacto"),AB1513),""),"")</f>
        <v/>
      </c>
      <c r="AC1514" s="310" t="str" cm="1">
        <f t="array" ref="AC1514">IFERROR(IF(Tabla135[[#This Row],[Registro diligenciado]]=TRUE,_xlfn.IFS(AND(Tabla135[[#This Row],[No. de Control]]=1,Tabla135[[#This Row],[Desplazamiento en la Matriz]]="Impacto"),E1514-(E1514*Tabla135[[#This Row],[Valor del control]]),AND(Tabla135[[#This Row],[No. de Control]]&gt;1,Tabla135[[#This Row],[Desplazamiento en la Matriz]]="Impacto"),AC1513-(AC1513*Tabla135[[#This Row],[Valor del control]]),AND(Tabla135[[#This Row],[No. de Control]]=1,Tabla135[[#This Row],[Desplazamiento en la Matriz]]="Probabilidad"),E1514,AND(Tabla135[[#This Row],[No. de Control]]&gt;1,Tabla135[[#This Row],[Desplazamiento en la Matriz]]="Probabilidad"),AC1513),""),"")</f>
        <v/>
      </c>
      <c r="AD1514" s="310">
        <f>IFERROR(_xlfn.MINIFS(Tabla135[Probabilidad residual],Tabla135[Id Riesgo],Tabla135[[#This Row],[Id Riesgo]]),"")</f>
        <v>0</v>
      </c>
      <c r="AE1514" s="310">
        <f>IFERROR(_xlfn.MINIFS(Tabla135[Impacto residual],Tabla135[Id Riesgo],Tabla135[[#This Row],[Id Riesgo]]),"")</f>
        <v>0</v>
      </c>
      <c r="AF1514" s="310" t="str" cm="1">
        <f t="array" ref="AF15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4" s="310" t="str" cm="1">
        <f t="array" ref="AG15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4" s="213"/>
      <c r="AJ1514" s="801">
        <f>_xlfn.MINIFS(Tabla135[Probabilidad residual],Tabla135[Id Riesgo],Tabla135[[#This Row],[Id Riesgo]])</f>
        <v>0</v>
      </c>
      <c r="AK1514" s="801">
        <f>_xlfn.MINIFS(Tabla135[Impacto residual],Tabla135[Id Riesgo],Tabla135[[#This Row],[Id Riesgo]])</f>
        <v>0</v>
      </c>
      <c r="AL1514" s="801"/>
      <c r="AM1514" s="801"/>
      <c r="AN1514" s="213"/>
      <c r="AO1514" s="213"/>
      <c r="AP1514" s="213"/>
      <c r="AQ1514" s="213"/>
      <c r="AR1514" s="213"/>
      <c r="AS1514" s="213"/>
      <c r="AT1514" s="213"/>
      <c r="AU1514" s="213"/>
      <c r="AV1514" s="213"/>
      <c r="AW1514" s="213"/>
      <c r="AX1514" s="213"/>
      <c r="AY1514" s="213"/>
    </row>
    <row r="1515" spans="1:51" ht="14.6" x14ac:dyDescent="0.4">
      <c r="A1515" s="783" t="str">
        <f>Tabla135[[#This Row],[Id Riesgo]]</f>
        <v>RC151</v>
      </c>
      <c r="B1515" s="784" t="str">
        <f>Tabla135[[#This Row],[Riesgo]]</f>
        <v/>
      </c>
      <c r="C1515" s="776" t="b">
        <f>Tabla135[[#This Row],[Identificado en paso 1 y 2?]]</f>
        <v>0</v>
      </c>
      <c r="D1515" s="801" t="str">
        <f>_xlfn.XLOOKUP(Tabla135[[#This Row],[Id Riesgo]],Tabla13[Id Riesgo],Tabla13[Probabilidad],"",1)</f>
        <v/>
      </c>
      <c r="E1515" s="801" t="str">
        <f>IF(C1515=TRUE,_xlfn.XLOOKUP(Tabla135[[#This Row],[Id Riesgo]],Tabla13[Id Riesgo],Tabla13[Porcentaje Impacto],"",1),"")</f>
        <v/>
      </c>
      <c r="F1515" s="290" t="str">
        <f t="shared" si="150"/>
        <v>RC151</v>
      </c>
      <c r="G1515" s="414" t="b">
        <f>_xlfn.XLOOKUP(F1515,Tabla13[Id Riesgo],Tabla13[Registro diligenciado],FALSE,1)</f>
        <v>0</v>
      </c>
      <c r="H1515" s="290" t="str">
        <f>IF(G1515,_xlfn.XLOOKUP(F1515,Tabla6[Id Riesgo],Tabla6[DESCRIPCIÓN DEL RIESGO],FALSE,1),"")</f>
        <v/>
      </c>
      <c r="I1515" s="327" t="str">
        <f>_xlfn.XLOOKUP(Tabla135[[#This Row],[Id Riesgo]],Tabla13[Id Riesgo],Tabla13[Probabilidad])</f>
        <v/>
      </c>
      <c r="J1515" s="327" t="str">
        <f>_xlfn.XLOOKUP(Tabla135[[#This Row],[Id Riesgo]],Tabla13[Id Riesgo],Tabla13[Porcentaje Impacto],"",1)</f>
        <v/>
      </c>
      <c r="K1515" s="311">
        <v>4</v>
      </c>
      <c r="L1515" s="314"/>
      <c r="M1515" s="314"/>
      <c r="N1515" s="314"/>
      <c r="O1515" s="295"/>
      <c r="P1515" s="314"/>
      <c r="Q1515" s="328" t="str">
        <f>_xlfn.TEXTJOIN(" ",TRUE,Tabla135[[#This Row],[Actividad - Acción ¿Qué?
Inicia con verbo]],Tabla135[[#This Row],[Complemento
(Observaciones o desviaciones)]])</f>
        <v/>
      </c>
      <c r="R1515" s="295"/>
      <c r="S1515" s="327" t="str">
        <f>_xlfn.XLOOKUP(Tabla135[[#This Row],[Tipo de control]],Tabla7[Tipo de control],Tabla7[Peso],"",1)</f>
        <v/>
      </c>
      <c r="T1515" s="290" t="str">
        <f>_xlfn.XLOOKUP(Tabla135[[#This Row],[Tipo de control]],Tabla7[Tipo de control],Tabla7[Afectación matriz],"",1)</f>
        <v/>
      </c>
      <c r="U1515" s="295"/>
      <c r="V1515" s="327" t="str">
        <f>_xlfn.XLOOKUP(Tabla135[[#This Row],[Implementación]],Tabla11[Implementación],Tabla11[Peso],"",1)</f>
        <v/>
      </c>
      <c r="W1515" s="295"/>
      <c r="X1515" s="295"/>
      <c r="Y1515" s="295"/>
      <c r="Z1515" s="295"/>
      <c r="AA1515" s="310" t="str">
        <f>IFERROR(Tabla135[[#This Row],[Peso del control]]+Tabla135[[#This Row],[Peso de la implementación]],"")</f>
        <v/>
      </c>
      <c r="AB1515" s="310" t="str" cm="1">
        <f t="array" ref="AB1515">IFERROR(IF(Tabla135[[#This Row],[Registro diligenciado]]=TRUE,_xlfn.IFS(AND(Tabla135[[#This Row],[No. de Control]]=1,Tabla135[[#This Row],[Desplazamiento en la Matriz]]="Probabilidad"),D1515-(D1515*Tabla135[[#This Row],[Valor del control]]),AND(Tabla135[[#This Row],[No. de Control]]&gt;1,Tabla135[[#This Row],[Desplazamiento en la Matriz]]="Probabilidad"),AB1514-(AB1514*Tabla135[[#This Row],[Valor del control]]),AND(Tabla135[[#This Row],[No. de Control]]=1,Tabla135[[#This Row],[Desplazamiento en la Matriz]]="Impacto"),D1515,AND(Tabla135[[#This Row],[No. de Control]]&gt;1,Tabla135[[#This Row],[Desplazamiento en la Matriz]]="Impacto"),AB1514),""),"")</f>
        <v/>
      </c>
      <c r="AC1515" s="310" t="str" cm="1">
        <f t="array" ref="AC1515">IFERROR(IF(Tabla135[[#This Row],[Registro diligenciado]]=TRUE,_xlfn.IFS(AND(Tabla135[[#This Row],[No. de Control]]=1,Tabla135[[#This Row],[Desplazamiento en la Matriz]]="Impacto"),E1515-(E1515*Tabla135[[#This Row],[Valor del control]]),AND(Tabla135[[#This Row],[No. de Control]]&gt;1,Tabla135[[#This Row],[Desplazamiento en la Matriz]]="Impacto"),AC1514-(AC1514*Tabla135[[#This Row],[Valor del control]]),AND(Tabla135[[#This Row],[No. de Control]]=1,Tabla135[[#This Row],[Desplazamiento en la Matriz]]="Probabilidad"),E1515,AND(Tabla135[[#This Row],[No. de Control]]&gt;1,Tabla135[[#This Row],[Desplazamiento en la Matriz]]="Probabilidad"),AC1514),""),"")</f>
        <v/>
      </c>
      <c r="AD1515" s="310">
        <f>IFERROR(_xlfn.MINIFS(Tabla135[Probabilidad residual],Tabla135[Id Riesgo],Tabla135[[#This Row],[Id Riesgo]]),"")</f>
        <v>0</v>
      </c>
      <c r="AE1515" s="310">
        <f>IFERROR(_xlfn.MINIFS(Tabla135[Impacto residual],Tabla135[Id Riesgo],Tabla135[[#This Row],[Id Riesgo]]),"")</f>
        <v>0</v>
      </c>
      <c r="AF1515" s="310" t="str" cm="1">
        <f t="array" ref="AF15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5" s="310" t="str" cm="1">
        <f t="array" ref="AG15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5" s="213"/>
      <c r="AJ1515" s="801">
        <f>_xlfn.MINIFS(Tabla135[Probabilidad residual],Tabla135[Id Riesgo],Tabla135[[#This Row],[Id Riesgo]])</f>
        <v>0</v>
      </c>
      <c r="AK1515" s="801">
        <f>_xlfn.MINIFS(Tabla135[Impacto residual],Tabla135[Id Riesgo],Tabla135[[#This Row],[Id Riesgo]])</f>
        <v>0</v>
      </c>
      <c r="AL1515" s="801"/>
      <c r="AM1515" s="801"/>
      <c r="AN1515" s="213"/>
      <c r="AO1515" s="213"/>
      <c r="AP1515" s="213"/>
      <c r="AQ1515" s="213"/>
      <c r="AR1515" s="213"/>
      <c r="AS1515" s="213"/>
      <c r="AT1515" s="213"/>
      <c r="AU1515" s="213"/>
      <c r="AV1515" s="213"/>
      <c r="AW1515" s="213"/>
      <c r="AX1515" s="213"/>
      <c r="AY1515" s="213"/>
    </row>
    <row r="1516" spans="1:51" ht="14.6" x14ac:dyDescent="0.4">
      <c r="A1516" s="783" t="str">
        <f>Tabla135[[#This Row],[Id Riesgo]]</f>
        <v>RC151</v>
      </c>
      <c r="B1516" s="784" t="str">
        <f>Tabla135[[#This Row],[Riesgo]]</f>
        <v/>
      </c>
      <c r="C1516" s="776" t="b">
        <f>Tabla135[[#This Row],[Identificado en paso 1 y 2?]]</f>
        <v>0</v>
      </c>
      <c r="D1516" s="801" t="str">
        <f>_xlfn.XLOOKUP(Tabla135[[#This Row],[Id Riesgo]],Tabla13[Id Riesgo],Tabla13[Probabilidad],"",1)</f>
        <v/>
      </c>
      <c r="E1516" s="801" t="str">
        <f>IF(C1516=TRUE,_xlfn.XLOOKUP(Tabla135[[#This Row],[Id Riesgo]],Tabla13[Id Riesgo],Tabla13[Porcentaje Impacto],"",1),"")</f>
        <v/>
      </c>
      <c r="F1516" s="290" t="str">
        <f t="shared" si="150"/>
        <v>RC151</v>
      </c>
      <c r="G1516" s="414" t="b">
        <f>_xlfn.XLOOKUP(F1516,Tabla13[Id Riesgo],Tabla13[Registro diligenciado],FALSE,1)</f>
        <v>0</v>
      </c>
      <c r="H1516" s="290" t="str">
        <f>IF(G1516,_xlfn.XLOOKUP(F1516,Tabla6[Id Riesgo],Tabla6[DESCRIPCIÓN DEL RIESGO],FALSE,1),"")</f>
        <v/>
      </c>
      <c r="I1516" s="327" t="str">
        <f>_xlfn.XLOOKUP(Tabla135[[#This Row],[Id Riesgo]],Tabla13[Id Riesgo],Tabla13[Probabilidad])</f>
        <v/>
      </c>
      <c r="J1516" s="327" t="str">
        <f>_xlfn.XLOOKUP(Tabla135[[#This Row],[Id Riesgo]],Tabla13[Id Riesgo],Tabla13[Porcentaje Impacto],"",1)</f>
        <v/>
      </c>
      <c r="K1516" s="311">
        <v>5</v>
      </c>
      <c r="L1516" s="314"/>
      <c r="M1516" s="314"/>
      <c r="N1516" s="314"/>
      <c r="O1516" s="295"/>
      <c r="P1516" s="314"/>
      <c r="Q1516" s="328" t="str">
        <f>_xlfn.TEXTJOIN(" ",TRUE,Tabla135[[#This Row],[Actividad - Acción ¿Qué?
Inicia con verbo]],Tabla135[[#This Row],[Complemento
(Observaciones o desviaciones)]])</f>
        <v/>
      </c>
      <c r="R1516" s="295"/>
      <c r="S1516" s="327" t="str">
        <f>_xlfn.XLOOKUP(Tabla135[[#This Row],[Tipo de control]],Tabla7[Tipo de control],Tabla7[Peso],"",1)</f>
        <v/>
      </c>
      <c r="T1516" s="290" t="str">
        <f>_xlfn.XLOOKUP(Tabla135[[#This Row],[Tipo de control]],Tabla7[Tipo de control],Tabla7[Afectación matriz],"",1)</f>
        <v/>
      </c>
      <c r="U1516" s="295"/>
      <c r="V1516" s="327" t="str">
        <f>_xlfn.XLOOKUP(Tabla135[[#This Row],[Implementación]],Tabla11[Implementación],Tabla11[Peso],"",1)</f>
        <v/>
      </c>
      <c r="W1516" s="295"/>
      <c r="X1516" s="295"/>
      <c r="Y1516" s="295"/>
      <c r="Z1516" s="295"/>
      <c r="AA1516" s="310" t="str">
        <f>IFERROR(Tabla135[[#This Row],[Peso del control]]+Tabla135[[#This Row],[Peso de la implementación]],"")</f>
        <v/>
      </c>
      <c r="AB1516" s="310" t="str" cm="1">
        <f t="array" ref="AB1516">IFERROR(IF(Tabla135[[#This Row],[Registro diligenciado]]=TRUE,_xlfn.IFS(AND(Tabla135[[#This Row],[No. de Control]]=1,Tabla135[[#This Row],[Desplazamiento en la Matriz]]="Probabilidad"),D1516-(D1516*Tabla135[[#This Row],[Valor del control]]),AND(Tabla135[[#This Row],[No. de Control]]&gt;1,Tabla135[[#This Row],[Desplazamiento en la Matriz]]="Probabilidad"),AB1515-(AB1515*Tabla135[[#This Row],[Valor del control]]),AND(Tabla135[[#This Row],[No. de Control]]=1,Tabla135[[#This Row],[Desplazamiento en la Matriz]]="Impacto"),D1516,AND(Tabla135[[#This Row],[No. de Control]]&gt;1,Tabla135[[#This Row],[Desplazamiento en la Matriz]]="Impacto"),AB1515),""),"")</f>
        <v/>
      </c>
      <c r="AC1516" s="310" t="str" cm="1">
        <f t="array" ref="AC1516">IFERROR(IF(Tabla135[[#This Row],[Registro diligenciado]]=TRUE,_xlfn.IFS(AND(Tabla135[[#This Row],[No. de Control]]=1,Tabla135[[#This Row],[Desplazamiento en la Matriz]]="Impacto"),E1516-(E1516*Tabla135[[#This Row],[Valor del control]]),AND(Tabla135[[#This Row],[No. de Control]]&gt;1,Tabla135[[#This Row],[Desplazamiento en la Matriz]]="Impacto"),AC1515-(AC1515*Tabla135[[#This Row],[Valor del control]]),AND(Tabla135[[#This Row],[No. de Control]]=1,Tabla135[[#This Row],[Desplazamiento en la Matriz]]="Probabilidad"),E1516,AND(Tabla135[[#This Row],[No. de Control]]&gt;1,Tabla135[[#This Row],[Desplazamiento en la Matriz]]="Probabilidad"),AC1515),""),"")</f>
        <v/>
      </c>
      <c r="AD1516" s="310">
        <f>IFERROR(_xlfn.MINIFS(Tabla135[Probabilidad residual],Tabla135[Id Riesgo],Tabla135[[#This Row],[Id Riesgo]]),"")</f>
        <v>0</v>
      </c>
      <c r="AE1516" s="310">
        <f>IFERROR(_xlfn.MINIFS(Tabla135[Impacto residual],Tabla135[Id Riesgo],Tabla135[[#This Row],[Id Riesgo]]),"")</f>
        <v>0</v>
      </c>
      <c r="AF1516" s="310" t="str" cm="1">
        <f t="array" ref="AF15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6" s="310" t="str" cm="1">
        <f t="array" ref="AG15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6" s="213"/>
      <c r="AJ1516" s="801">
        <f>_xlfn.MINIFS(Tabla135[Probabilidad residual],Tabla135[Id Riesgo],Tabla135[[#This Row],[Id Riesgo]])</f>
        <v>0</v>
      </c>
      <c r="AK1516" s="801">
        <f>_xlfn.MINIFS(Tabla135[Impacto residual],Tabla135[Id Riesgo],Tabla135[[#This Row],[Id Riesgo]])</f>
        <v>0</v>
      </c>
      <c r="AL1516" s="801"/>
      <c r="AM1516" s="801"/>
      <c r="AN1516" s="213"/>
      <c r="AO1516" s="213"/>
      <c r="AP1516" s="213"/>
      <c r="AQ1516" s="213"/>
      <c r="AR1516" s="213"/>
      <c r="AS1516" s="213"/>
      <c r="AT1516" s="213"/>
      <c r="AU1516" s="213"/>
      <c r="AV1516" s="213"/>
      <c r="AW1516" s="213"/>
      <c r="AX1516" s="213"/>
      <c r="AY1516" s="213"/>
    </row>
    <row r="1517" spans="1:51" ht="14.6" x14ac:dyDescent="0.4">
      <c r="A1517" s="783" t="str">
        <f>Tabla135[[#This Row],[Id Riesgo]]</f>
        <v>RC151</v>
      </c>
      <c r="B1517" s="784" t="str">
        <f>Tabla135[[#This Row],[Riesgo]]</f>
        <v/>
      </c>
      <c r="C1517" s="776" t="b">
        <f>Tabla135[[#This Row],[Identificado en paso 1 y 2?]]</f>
        <v>0</v>
      </c>
      <c r="D1517" s="801" t="str">
        <f>_xlfn.XLOOKUP(Tabla135[[#This Row],[Id Riesgo]],Tabla13[Id Riesgo],Tabla13[Probabilidad],"",1)</f>
        <v/>
      </c>
      <c r="E1517" s="801" t="str">
        <f>IF(C1517=TRUE,_xlfn.XLOOKUP(Tabla135[[#This Row],[Id Riesgo]],Tabla13[Id Riesgo],Tabla13[Porcentaje Impacto],"",1),"")</f>
        <v/>
      </c>
      <c r="F1517" s="290" t="str">
        <f t="shared" si="150"/>
        <v>RC151</v>
      </c>
      <c r="G1517" s="414" t="b">
        <f>_xlfn.XLOOKUP(F1517,Tabla13[Id Riesgo],Tabla13[Registro diligenciado],FALSE,1)</f>
        <v>0</v>
      </c>
      <c r="H1517" s="290" t="str">
        <f>IF(G1517,_xlfn.XLOOKUP(F1517,Tabla6[Id Riesgo],Tabla6[DESCRIPCIÓN DEL RIESGO],FALSE,1),"")</f>
        <v/>
      </c>
      <c r="I1517" s="327" t="str">
        <f>_xlfn.XLOOKUP(Tabla135[[#This Row],[Id Riesgo]],Tabla13[Id Riesgo],Tabla13[Probabilidad])</f>
        <v/>
      </c>
      <c r="J1517" s="327" t="str">
        <f>_xlfn.XLOOKUP(Tabla135[[#This Row],[Id Riesgo]],Tabla13[Id Riesgo],Tabla13[Porcentaje Impacto],"",1)</f>
        <v/>
      </c>
      <c r="K1517" s="311">
        <v>6</v>
      </c>
      <c r="L1517" s="314"/>
      <c r="M1517" s="314"/>
      <c r="N1517" s="314"/>
      <c r="O1517" s="295"/>
      <c r="P1517" s="314"/>
      <c r="Q1517" s="328" t="str">
        <f>_xlfn.TEXTJOIN(" ",TRUE,Tabla135[[#This Row],[Actividad - Acción ¿Qué?
Inicia con verbo]],Tabla135[[#This Row],[Complemento
(Observaciones o desviaciones)]])</f>
        <v/>
      </c>
      <c r="R1517" s="295"/>
      <c r="S1517" s="327" t="str">
        <f>_xlfn.XLOOKUP(Tabla135[[#This Row],[Tipo de control]],Tabla7[Tipo de control],Tabla7[Peso],"",1)</f>
        <v/>
      </c>
      <c r="T1517" s="290" t="str">
        <f>_xlfn.XLOOKUP(Tabla135[[#This Row],[Tipo de control]],Tabla7[Tipo de control],Tabla7[Afectación matriz],"",1)</f>
        <v/>
      </c>
      <c r="U1517" s="295"/>
      <c r="V1517" s="327" t="str">
        <f>_xlfn.XLOOKUP(Tabla135[[#This Row],[Implementación]],Tabla11[Implementación],Tabla11[Peso],"",1)</f>
        <v/>
      </c>
      <c r="W1517" s="295"/>
      <c r="X1517" s="295"/>
      <c r="Y1517" s="295"/>
      <c r="Z1517" s="295"/>
      <c r="AA1517" s="310" t="str">
        <f>IFERROR(Tabla135[[#This Row],[Peso del control]]+Tabla135[[#This Row],[Peso de la implementación]],"")</f>
        <v/>
      </c>
      <c r="AB1517" s="310" t="str" cm="1">
        <f t="array" ref="AB1517">IFERROR(IF(Tabla135[[#This Row],[Registro diligenciado]]=TRUE,_xlfn.IFS(AND(Tabla135[[#This Row],[No. de Control]]=1,Tabla135[[#This Row],[Desplazamiento en la Matriz]]="Probabilidad"),D1517-(D1517*Tabla135[[#This Row],[Valor del control]]),AND(Tabla135[[#This Row],[No. de Control]]&gt;1,Tabla135[[#This Row],[Desplazamiento en la Matriz]]="Probabilidad"),AB1516-(AB1516*Tabla135[[#This Row],[Valor del control]]),AND(Tabla135[[#This Row],[No. de Control]]=1,Tabla135[[#This Row],[Desplazamiento en la Matriz]]="Impacto"),D1517,AND(Tabla135[[#This Row],[No. de Control]]&gt;1,Tabla135[[#This Row],[Desplazamiento en la Matriz]]="Impacto"),AB1516),""),"")</f>
        <v/>
      </c>
      <c r="AC1517" s="310" t="str" cm="1">
        <f t="array" ref="AC1517">IFERROR(IF(Tabla135[[#This Row],[Registro diligenciado]]=TRUE,_xlfn.IFS(AND(Tabla135[[#This Row],[No. de Control]]=1,Tabla135[[#This Row],[Desplazamiento en la Matriz]]="Impacto"),E1517-(E1517*Tabla135[[#This Row],[Valor del control]]),AND(Tabla135[[#This Row],[No. de Control]]&gt;1,Tabla135[[#This Row],[Desplazamiento en la Matriz]]="Impacto"),AC1516-(AC1516*Tabla135[[#This Row],[Valor del control]]),AND(Tabla135[[#This Row],[No. de Control]]=1,Tabla135[[#This Row],[Desplazamiento en la Matriz]]="Probabilidad"),E1517,AND(Tabla135[[#This Row],[No. de Control]]&gt;1,Tabla135[[#This Row],[Desplazamiento en la Matriz]]="Probabilidad"),AC1516),""),"")</f>
        <v/>
      </c>
      <c r="AD1517" s="310">
        <f>IFERROR(_xlfn.MINIFS(Tabla135[Probabilidad residual],Tabla135[Id Riesgo],Tabla135[[#This Row],[Id Riesgo]]),"")</f>
        <v>0</v>
      </c>
      <c r="AE1517" s="310">
        <f>IFERROR(_xlfn.MINIFS(Tabla135[Impacto residual],Tabla135[Id Riesgo],Tabla135[[#This Row],[Id Riesgo]]),"")</f>
        <v>0</v>
      </c>
      <c r="AF1517" s="310" t="str" cm="1">
        <f t="array" ref="AF15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7" s="310" t="str" cm="1">
        <f t="array" ref="AG15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7" s="213"/>
      <c r="AJ1517" s="801">
        <f>_xlfn.MINIFS(Tabla135[Probabilidad residual],Tabla135[Id Riesgo],Tabla135[[#This Row],[Id Riesgo]])</f>
        <v>0</v>
      </c>
      <c r="AK1517" s="801">
        <f>_xlfn.MINIFS(Tabla135[Impacto residual],Tabla135[Id Riesgo],Tabla135[[#This Row],[Id Riesgo]])</f>
        <v>0</v>
      </c>
      <c r="AL1517" s="801"/>
      <c r="AM1517" s="801"/>
      <c r="AN1517" s="213"/>
      <c r="AO1517" s="213"/>
      <c r="AP1517" s="213"/>
      <c r="AQ1517" s="213"/>
      <c r="AR1517" s="213"/>
      <c r="AS1517" s="213"/>
      <c r="AT1517" s="213"/>
      <c r="AU1517" s="213"/>
      <c r="AV1517" s="213"/>
      <c r="AW1517" s="213"/>
      <c r="AX1517" s="213"/>
      <c r="AY1517" s="213"/>
    </row>
    <row r="1518" spans="1:51" ht="14.6" x14ac:dyDescent="0.4">
      <c r="A1518" s="783" t="str">
        <f>Tabla135[[#This Row],[Id Riesgo]]</f>
        <v>RC151</v>
      </c>
      <c r="B1518" s="784" t="str">
        <f>Tabla135[[#This Row],[Riesgo]]</f>
        <v/>
      </c>
      <c r="C1518" s="776" t="b">
        <f>Tabla135[[#This Row],[Identificado en paso 1 y 2?]]</f>
        <v>0</v>
      </c>
      <c r="D1518" s="801" t="str">
        <f>_xlfn.XLOOKUP(Tabla135[[#This Row],[Id Riesgo]],Tabla13[Id Riesgo],Tabla13[Probabilidad],"",1)</f>
        <v/>
      </c>
      <c r="E1518" s="801" t="str">
        <f>IF(C1518=TRUE,_xlfn.XLOOKUP(Tabla135[[#This Row],[Id Riesgo]],Tabla13[Id Riesgo],Tabla13[Porcentaje Impacto],"",1),"")</f>
        <v/>
      </c>
      <c r="F1518" s="290" t="str">
        <f t="shared" si="150"/>
        <v>RC151</v>
      </c>
      <c r="G1518" s="414" t="b">
        <f>_xlfn.XLOOKUP(F1518,Tabla13[Id Riesgo],Tabla13[Registro diligenciado],FALSE,1)</f>
        <v>0</v>
      </c>
      <c r="H1518" s="290" t="str">
        <f>IF(G1518,_xlfn.XLOOKUP(F1518,Tabla6[Id Riesgo],Tabla6[DESCRIPCIÓN DEL RIESGO],FALSE,1),"")</f>
        <v/>
      </c>
      <c r="I1518" s="327" t="str">
        <f>_xlfn.XLOOKUP(Tabla135[[#This Row],[Id Riesgo]],Tabla13[Id Riesgo],Tabla13[Probabilidad])</f>
        <v/>
      </c>
      <c r="J1518" s="327" t="str">
        <f>_xlfn.XLOOKUP(Tabla135[[#This Row],[Id Riesgo]],Tabla13[Id Riesgo],Tabla13[Porcentaje Impacto],"",1)</f>
        <v/>
      </c>
      <c r="K1518" s="311">
        <v>7</v>
      </c>
      <c r="L1518" s="314"/>
      <c r="M1518" s="314"/>
      <c r="N1518" s="314"/>
      <c r="O1518" s="295"/>
      <c r="P1518" s="314"/>
      <c r="Q1518" s="328" t="str">
        <f>_xlfn.TEXTJOIN(" ",TRUE,Tabla135[[#This Row],[Actividad - Acción ¿Qué?
Inicia con verbo]],Tabla135[[#This Row],[Complemento
(Observaciones o desviaciones)]])</f>
        <v/>
      </c>
      <c r="R1518" s="295"/>
      <c r="S1518" s="327" t="str">
        <f>_xlfn.XLOOKUP(Tabla135[[#This Row],[Tipo de control]],Tabla7[Tipo de control],Tabla7[Peso],"",1)</f>
        <v/>
      </c>
      <c r="T1518" s="290" t="str">
        <f>_xlfn.XLOOKUP(Tabla135[[#This Row],[Tipo de control]],Tabla7[Tipo de control],Tabla7[Afectación matriz],"",1)</f>
        <v/>
      </c>
      <c r="U1518" s="295"/>
      <c r="V1518" s="327" t="str">
        <f>_xlfn.XLOOKUP(Tabla135[[#This Row],[Implementación]],Tabla11[Implementación],Tabla11[Peso],"",1)</f>
        <v/>
      </c>
      <c r="W1518" s="295"/>
      <c r="X1518" s="295"/>
      <c r="Y1518" s="295"/>
      <c r="Z1518" s="295"/>
      <c r="AA1518" s="310" t="str">
        <f>IFERROR(Tabla135[[#This Row],[Peso del control]]+Tabla135[[#This Row],[Peso de la implementación]],"")</f>
        <v/>
      </c>
      <c r="AB1518" s="310" t="str" cm="1">
        <f t="array" ref="AB1518">IFERROR(IF(Tabla135[[#This Row],[Registro diligenciado]]=TRUE,_xlfn.IFS(AND(Tabla135[[#This Row],[No. de Control]]=1,Tabla135[[#This Row],[Desplazamiento en la Matriz]]="Probabilidad"),D1518-(D1518*Tabla135[[#This Row],[Valor del control]]),AND(Tabla135[[#This Row],[No. de Control]]&gt;1,Tabla135[[#This Row],[Desplazamiento en la Matriz]]="Probabilidad"),AB1517-(AB1517*Tabla135[[#This Row],[Valor del control]]),AND(Tabla135[[#This Row],[No. de Control]]=1,Tabla135[[#This Row],[Desplazamiento en la Matriz]]="Impacto"),D1518,AND(Tabla135[[#This Row],[No. de Control]]&gt;1,Tabla135[[#This Row],[Desplazamiento en la Matriz]]="Impacto"),AB1517),""),"")</f>
        <v/>
      </c>
      <c r="AC1518" s="310" t="str" cm="1">
        <f t="array" ref="AC1518">IFERROR(IF(Tabla135[[#This Row],[Registro diligenciado]]=TRUE,_xlfn.IFS(AND(Tabla135[[#This Row],[No. de Control]]=1,Tabla135[[#This Row],[Desplazamiento en la Matriz]]="Impacto"),E1518-(E1518*Tabla135[[#This Row],[Valor del control]]),AND(Tabla135[[#This Row],[No. de Control]]&gt;1,Tabla135[[#This Row],[Desplazamiento en la Matriz]]="Impacto"),AC1517-(AC1517*Tabla135[[#This Row],[Valor del control]]),AND(Tabla135[[#This Row],[No. de Control]]=1,Tabla135[[#This Row],[Desplazamiento en la Matriz]]="Probabilidad"),E1518,AND(Tabla135[[#This Row],[No. de Control]]&gt;1,Tabla135[[#This Row],[Desplazamiento en la Matriz]]="Probabilidad"),AC1517),""),"")</f>
        <v/>
      </c>
      <c r="AD1518" s="310">
        <f>IFERROR(_xlfn.MINIFS(Tabla135[Probabilidad residual],Tabla135[Id Riesgo],Tabla135[[#This Row],[Id Riesgo]]),"")</f>
        <v>0</v>
      </c>
      <c r="AE1518" s="310">
        <f>IFERROR(_xlfn.MINIFS(Tabla135[Impacto residual],Tabla135[Id Riesgo],Tabla135[[#This Row],[Id Riesgo]]),"")</f>
        <v>0</v>
      </c>
      <c r="AF1518" s="310" t="str" cm="1">
        <f t="array" ref="AF15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8" s="310" t="str" cm="1">
        <f t="array" ref="AG15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8" s="213"/>
      <c r="AJ1518" s="801">
        <f>_xlfn.MINIFS(Tabla135[Probabilidad residual],Tabla135[Id Riesgo],Tabla135[[#This Row],[Id Riesgo]])</f>
        <v>0</v>
      </c>
      <c r="AK1518" s="801">
        <f>_xlfn.MINIFS(Tabla135[Impacto residual],Tabla135[Id Riesgo],Tabla135[[#This Row],[Id Riesgo]])</f>
        <v>0</v>
      </c>
      <c r="AL1518" s="801"/>
      <c r="AM1518" s="801"/>
      <c r="AN1518" s="213"/>
      <c r="AO1518" s="213"/>
      <c r="AP1518" s="213"/>
      <c r="AQ1518" s="213"/>
      <c r="AR1518" s="213"/>
      <c r="AS1518" s="213"/>
      <c r="AT1518" s="213"/>
      <c r="AU1518" s="213"/>
      <c r="AV1518" s="213"/>
      <c r="AW1518" s="213"/>
      <c r="AX1518" s="213"/>
      <c r="AY1518" s="213"/>
    </row>
    <row r="1519" spans="1:51" ht="14.6" x14ac:dyDescent="0.4">
      <c r="A1519" s="783" t="str">
        <f>Tabla135[[#This Row],[Id Riesgo]]</f>
        <v>RC151</v>
      </c>
      <c r="B1519" s="784" t="str">
        <f>Tabla135[[#This Row],[Riesgo]]</f>
        <v/>
      </c>
      <c r="C1519" s="776" t="b">
        <f>Tabla135[[#This Row],[Identificado en paso 1 y 2?]]</f>
        <v>0</v>
      </c>
      <c r="D1519" s="801" t="str">
        <f>_xlfn.XLOOKUP(Tabla135[[#This Row],[Id Riesgo]],Tabla13[Id Riesgo],Tabla13[Probabilidad],"",1)</f>
        <v/>
      </c>
      <c r="E1519" s="801" t="str">
        <f>IF(C1519=TRUE,_xlfn.XLOOKUP(Tabla135[[#This Row],[Id Riesgo]],Tabla13[Id Riesgo],Tabla13[Porcentaje Impacto],"",1),"")</f>
        <v/>
      </c>
      <c r="F1519" s="290" t="str">
        <f t="shared" si="150"/>
        <v>RC151</v>
      </c>
      <c r="G1519" s="414" t="b">
        <f>_xlfn.XLOOKUP(F1519,Tabla13[Id Riesgo],Tabla13[Registro diligenciado],FALSE,1)</f>
        <v>0</v>
      </c>
      <c r="H1519" s="290" t="str">
        <f>IF(G1519,_xlfn.XLOOKUP(F1519,Tabla6[Id Riesgo],Tabla6[DESCRIPCIÓN DEL RIESGO],FALSE,1),"")</f>
        <v/>
      </c>
      <c r="I1519" s="327" t="str">
        <f>_xlfn.XLOOKUP(Tabla135[[#This Row],[Id Riesgo]],Tabla13[Id Riesgo],Tabla13[Probabilidad])</f>
        <v/>
      </c>
      <c r="J1519" s="327" t="str">
        <f>_xlfn.XLOOKUP(Tabla135[[#This Row],[Id Riesgo]],Tabla13[Id Riesgo],Tabla13[Porcentaje Impacto],"",1)</f>
        <v/>
      </c>
      <c r="K1519" s="311">
        <v>8</v>
      </c>
      <c r="L1519" s="314"/>
      <c r="M1519" s="314"/>
      <c r="N1519" s="314"/>
      <c r="O1519" s="295"/>
      <c r="P1519" s="314"/>
      <c r="Q1519" s="328" t="str">
        <f>_xlfn.TEXTJOIN(" ",TRUE,Tabla135[[#This Row],[Actividad - Acción ¿Qué?
Inicia con verbo]],Tabla135[[#This Row],[Complemento
(Observaciones o desviaciones)]])</f>
        <v/>
      </c>
      <c r="R1519" s="295"/>
      <c r="S1519" s="327" t="str">
        <f>_xlfn.XLOOKUP(Tabla135[[#This Row],[Tipo de control]],Tabla7[Tipo de control],Tabla7[Peso],"",1)</f>
        <v/>
      </c>
      <c r="T1519" s="290" t="str">
        <f>_xlfn.XLOOKUP(Tabla135[[#This Row],[Tipo de control]],Tabla7[Tipo de control],Tabla7[Afectación matriz],"",1)</f>
        <v/>
      </c>
      <c r="U1519" s="295"/>
      <c r="V1519" s="327" t="str">
        <f>_xlfn.XLOOKUP(Tabla135[[#This Row],[Implementación]],Tabla11[Implementación],Tabla11[Peso],"",1)</f>
        <v/>
      </c>
      <c r="W1519" s="295"/>
      <c r="X1519" s="295"/>
      <c r="Y1519" s="295"/>
      <c r="Z1519" s="295"/>
      <c r="AA1519" s="310" t="str">
        <f>IFERROR(Tabla135[[#This Row],[Peso del control]]+Tabla135[[#This Row],[Peso de la implementación]],"")</f>
        <v/>
      </c>
      <c r="AB1519" s="310" t="str" cm="1">
        <f t="array" ref="AB1519">IFERROR(IF(Tabla135[[#This Row],[Registro diligenciado]]=TRUE,_xlfn.IFS(AND(Tabla135[[#This Row],[No. de Control]]=1,Tabla135[[#This Row],[Desplazamiento en la Matriz]]="Probabilidad"),D1519-(D1519*Tabla135[[#This Row],[Valor del control]]),AND(Tabla135[[#This Row],[No. de Control]]&gt;1,Tabla135[[#This Row],[Desplazamiento en la Matriz]]="Probabilidad"),AB1518-(AB1518*Tabla135[[#This Row],[Valor del control]]),AND(Tabla135[[#This Row],[No. de Control]]=1,Tabla135[[#This Row],[Desplazamiento en la Matriz]]="Impacto"),D1519,AND(Tabla135[[#This Row],[No. de Control]]&gt;1,Tabla135[[#This Row],[Desplazamiento en la Matriz]]="Impacto"),AB1518),""),"")</f>
        <v/>
      </c>
      <c r="AC1519" s="310" t="str" cm="1">
        <f t="array" ref="AC1519">IFERROR(IF(Tabla135[[#This Row],[Registro diligenciado]]=TRUE,_xlfn.IFS(AND(Tabla135[[#This Row],[No. de Control]]=1,Tabla135[[#This Row],[Desplazamiento en la Matriz]]="Impacto"),E1519-(E1519*Tabla135[[#This Row],[Valor del control]]),AND(Tabla135[[#This Row],[No. de Control]]&gt;1,Tabla135[[#This Row],[Desplazamiento en la Matriz]]="Impacto"),AC1518-(AC1518*Tabla135[[#This Row],[Valor del control]]),AND(Tabla135[[#This Row],[No. de Control]]=1,Tabla135[[#This Row],[Desplazamiento en la Matriz]]="Probabilidad"),E1519,AND(Tabla135[[#This Row],[No. de Control]]&gt;1,Tabla135[[#This Row],[Desplazamiento en la Matriz]]="Probabilidad"),AC1518),""),"")</f>
        <v/>
      </c>
      <c r="AD1519" s="310">
        <f>IFERROR(_xlfn.MINIFS(Tabla135[Probabilidad residual],Tabla135[Id Riesgo],Tabla135[[#This Row],[Id Riesgo]]),"")</f>
        <v>0</v>
      </c>
      <c r="AE1519" s="310">
        <f>IFERROR(_xlfn.MINIFS(Tabla135[Impacto residual],Tabla135[Id Riesgo],Tabla135[[#This Row],[Id Riesgo]]),"")</f>
        <v>0</v>
      </c>
      <c r="AF1519" s="310" t="str" cm="1">
        <f t="array" ref="AF15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19" s="310" t="str" cm="1">
        <f t="array" ref="AG15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19" s="213"/>
      <c r="AJ1519" s="801">
        <f>_xlfn.MINIFS(Tabla135[Probabilidad residual],Tabla135[Id Riesgo],Tabla135[[#This Row],[Id Riesgo]])</f>
        <v>0</v>
      </c>
      <c r="AK1519" s="801">
        <f>_xlfn.MINIFS(Tabla135[Impacto residual],Tabla135[Id Riesgo],Tabla135[[#This Row],[Id Riesgo]])</f>
        <v>0</v>
      </c>
      <c r="AL1519" s="801"/>
      <c r="AM1519" s="801"/>
      <c r="AN1519" s="213"/>
      <c r="AO1519" s="213"/>
      <c r="AP1519" s="213"/>
      <c r="AQ1519" s="213"/>
      <c r="AR1519" s="213"/>
      <c r="AS1519" s="213"/>
      <c r="AT1519" s="213"/>
      <c r="AU1519" s="213"/>
      <c r="AV1519" s="213"/>
      <c r="AW1519" s="213"/>
      <c r="AX1519" s="213"/>
      <c r="AY1519" s="213"/>
    </row>
    <row r="1520" spans="1:51" ht="14.6" x14ac:dyDescent="0.4">
      <c r="A1520" s="783" t="str">
        <f>Tabla135[[#This Row],[Id Riesgo]]</f>
        <v>RC151</v>
      </c>
      <c r="B1520" s="784" t="str">
        <f>Tabla135[[#This Row],[Riesgo]]</f>
        <v/>
      </c>
      <c r="C1520" s="776" t="b">
        <f>Tabla135[[#This Row],[Identificado en paso 1 y 2?]]</f>
        <v>0</v>
      </c>
      <c r="D1520" s="801" t="str">
        <f>_xlfn.XLOOKUP(Tabla135[[#This Row],[Id Riesgo]],Tabla13[Id Riesgo],Tabla13[Probabilidad],"",1)</f>
        <v/>
      </c>
      <c r="E1520" s="801" t="str">
        <f>IF(C1520=TRUE,_xlfn.XLOOKUP(Tabla135[[#This Row],[Id Riesgo]],Tabla13[Id Riesgo],Tabla13[Porcentaje Impacto],"",1),"")</f>
        <v/>
      </c>
      <c r="F1520" s="290" t="str">
        <f t="shared" si="150"/>
        <v>RC151</v>
      </c>
      <c r="G1520" s="414" t="b">
        <f>_xlfn.XLOOKUP(F1520,Tabla13[Id Riesgo],Tabla13[Registro diligenciado],FALSE,1)</f>
        <v>0</v>
      </c>
      <c r="H1520" s="290" t="str">
        <f>IF(G1520,_xlfn.XLOOKUP(F1520,Tabla6[Id Riesgo],Tabla6[DESCRIPCIÓN DEL RIESGO],FALSE,1),"")</f>
        <v/>
      </c>
      <c r="I1520" s="327" t="str">
        <f>_xlfn.XLOOKUP(Tabla135[[#This Row],[Id Riesgo]],Tabla13[Id Riesgo],Tabla13[Probabilidad])</f>
        <v/>
      </c>
      <c r="J1520" s="327" t="str">
        <f>_xlfn.XLOOKUP(Tabla135[[#This Row],[Id Riesgo]],Tabla13[Id Riesgo],Tabla13[Porcentaje Impacto],"",1)</f>
        <v/>
      </c>
      <c r="K1520" s="311">
        <v>9</v>
      </c>
      <c r="L1520" s="314"/>
      <c r="M1520" s="314"/>
      <c r="N1520" s="314"/>
      <c r="O1520" s="295"/>
      <c r="P1520" s="314"/>
      <c r="Q1520" s="328" t="str">
        <f>_xlfn.TEXTJOIN(" ",TRUE,Tabla135[[#This Row],[Actividad - Acción ¿Qué?
Inicia con verbo]],Tabla135[[#This Row],[Complemento
(Observaciones o desviaciones)]])</f>
        <v/>
      </c>
      <c r="R1520" s="295"/>
      <c r="S1520" s="327" t="str">
        <f>_xlfn.XLOOKUP(Tabla135[[#This Row],[Tipo de control]],Tabla7[Tipo de control],Tabla7[Peso],"",1)</f>
        <v/>
      </c>
      <c r="T1520" s="290" t="str">
        <f>_xlfn.XLOOKUP(Tabla135[[#This Row],[Tipo de control]],Tabla7[Tipo de control],Tabla7[Afectación matriz],"",1)</f>
        <v/>
      </c>
      <c r="U1520" s="295"/>
      <c r="V1520" s="327" t="str">
        <f>_xlfn.XLOOKUP(Tabla135[[#This Row],[Implementación]],Tabla11[Implementación],Tabla11[Peso],"",1)</f>
        <v/>
      </c>
      <c r="W1520" s="295"/>
      <c r="X1520" s="295"/>
      <c r="Y1520" s="295"/>
      <c r="Z1520" s="295"/>
      <c r="AA1520" s="310" t="str">
        <f>IFERROR(Tabla135[[#This Row],[Peso del control]]+Tabla135[[#This Row],[Peso de la implementación]],"")</f>
        <v/>
      </c>
      <c r="AB1520" s="310" t="str" cm="1">
        <f t="array" ref="AB1520">IFERROR(IF(Tabla135[[#This Row],[Registro diligenciado]]=TRUE,_xlfn.IFS(AND(Tabla135[[#This Row],[No. de Control]]=1,Tabla135[[#This Row],[Desplazamiento en la Matriz]]="Probabilidad"),D1520-(D1520*Tabla135[[#This Row],[Valor del control]]),AND(Tabla135[[#This Row],[No. de Control]]&gt;1,Tabla135[[#This Row],[Desplazamiento en la Matriz]]="Probabilidad"),AB1519-(AB1519*Tabla135[[#This Row],[Valor del control]]),AND(Tabla135[[#This Row],[No. de Control]]=1,Tabla135[[#This Row],[Desplazamiento en la Matriz]]="Impacto"),D1520,AND(Tabla135[[#This Row],[No. de Control]]&gt;1,Tabla135[[#This Row],[Desplazamiento en la Matriz]]="Impacto"),AB1519),""),"")</f>
        <v/>
      </c>
      <c r="AC1520" s="310" t="str" cm="1">
        <f t="array" ref="AC1520">IFERROR(IF(Tabla135[[#This Row],[Registro diligenciado]]=TRUE,_xlfn.IFS(AND(Tabla135[[#This Row],[No. de Control]]=1,Tabla135[[#This Row],[Desplazamiento en la Matriz]]="Impacto"),E1520-(E1520*Tabla135[[#This Row],[Valor del control]]),AND(Tabla135[[#This Row],[No. de Control]]&gt;1,Tabla135[[#This Row],[Desplazamiento en la Matriz]]="Impacto"),AC1519-(AC1519*Tabla135[[#This Row],[Valor del control]]),AND(Tabla135[[#This Row],[No. de Control]]=1,Tabla135[[#This Row],[Desplazamiento en la Matriz]]="Probabilidad"),E1520,AND(Tabla135[[#This Row],[No. de Control]]&gt;1,Tabla135[[#This Row],[Desplazamiento en la Matriz]]="Probabilidad"),AC1519),""),"")</f>
        <v/>
      </c>
      <c r="AD1520" s="310">
        <f>IFERROR(_xlfn.MINIFS(Tabla135[Probabilidad residual],Tabla135[Id Riesgo],Tabla135[[#This Row],[Id Riesgo]]),"")</f>
        <v>0</v>
      </c>
      <c r="AE1520" s="310">
        <f>IFERROR(_xlfn.MINIFS(Tabla135[Impacto residual],Tabla135[Id Riesgo],Tabla135[[#This Row],[Id Riesgo]]),"")</f>
        <v>0</v>
      </c>
      <c r="AF1520" s="310" t="str" cm="1">
        <f t="array" ref="AF15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0" s="310" t="str" cm="1">
        <f t="array" ref="AG15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0" s="213"/>
      <c r="AJ1520" s="801">
        <f>_xlfn.MINIFS(Tabla135[Probabilidad residual],Tabla135[Id Riesgo],Tabla135[[#This Row],[Id Riesgo]])</f>
        <v>0</v>
      </c>
      <c r="AK1520" s="801">
        <f>_xlfn.MINIFS(Tabla135[Impacto residual],Tabla135[Id Riesgo],Tabla135[[#This Row],[Id Riesgo]])</f>
        <v>0</v>
      </c>
      <c r="AL1520" s="801"/>
      <c r="AM1520" s="801"/>
      <c r="AN1520" s="213"/>
      <c r="AO1520" s="213"/>
      <c r="AP1520" s="213"/>
      <c r="AQ1520" s="213"/>
      <c r="AR1520" s="213"/>
      <c r="AS1520" s="213"/>
      <c r="AT1520" s="213"/>
      <c r="AU1520" s="213"/>
      <c r="AV1520" s="213"/>
      <c r="AW1520" s="213"/>
      <c r="AX1520" s="213"/>
      <c r="AY1520" s="213"/>
    </row>
    <row r="1521" spans="1:51" ht="14.6" x14ac:dyDescent="0.4">
      <c r="A1521" s="783" t="str">
        <f>Tabla135[[#This Row],[Id Riesgo]]</f>
        <v>RC151</v>
      </c>
      <c r="B1521" s="784" t="str">
        <f>Tabla135[[#This Row],[Riesgo]]</f>
        <v/>
      </c>
      <c r="C1521" s="776" t="b">
        <f>Tabla135[[#This Row],[Identificado en paso 1 y 2?]]</f>
        <v>0</v>
      </c>
      <c r="D1521" s="801" t="str">
        <f>_xlfn.XLOOKUP(Tabla135[[#This Row],[Id Riesgo]],Tabla13[Id Riesgo],Tabla13[Probabilidad],"",1)</f>
        <v/>
      </c>
      <c r="E1521" s="801" t="str">
        <f>IF(C1521=TRUE,_xlfn.XLOOKUP(Tabla135[[#This Row],[Id Riesgo]],Tabla13[Id Riesgo],Tabla13[Porcentaje Impacto],"",1),"")</f>
        <v/>
      </c>
      <c r="F1521" s="290" t="str">
        <f t="shared" si="150"/>
        <v>RC151</v>
      </c>
      <c r="G1521" s="414" t="b">
        <f>_xlfn.XLOOKUP(F1521,Tabla13[Id Riesgo],Tabla13[Registro diligenciado],FALSE,1)</f>
        <v>0</v>
      </c>
      <c r="H1521" s="290" t="str">
        <f>IF(G1521,_xlfn.XLOOKUP(F1521,Tabla6[Id Riesgo],Tabla6[DESCRIPCIÓN DEL RIESGO],FALSE,1),"")</f>
        <v/>
      </c>
      <c r="I1521" s="327" t="str">
        <f>_xlfn.XLOOKUP(Tabla135[[#This Row],[Id Riesgo]],Tabla13[Id Riesgo],Tabla13[Probabilidad])</f>
        <v/>
      </c>
      <c r="J1521" s="327" t="str">
        <f>_xlfn.XLOOKUP(Tabla135[[#This Row],[Id Riesgo]],Tabla13[Id Riesgo],Tabla13[Porcentaje Impacto],"",1)</f>
        <v/>
      </c>
      <c r="K1521" s="311">
        <v>10</v>
      </c>
      <c r="L1521" s="314"/>
      <c r="M1521" s="314"/>
      <c r="N1521" s="314"/>
      <c r="O1521" s="295"/>
      <c r="P1521" s="314"/>
      <c r="Q1521" s="328" t="str">
        <f>_xlfn.TEXTJOIN(" ",TRUE,Tabla135[[#This Row],[Actividad - Acción ¿Qué?
Inicia con verbo]],Tabla135[[#This Row],[Complemento
(Observaciones o desviaciones)]])</f>
        <v/>
      </c>
      <c r="R1521" s="295"/>
      <c r="S1521" s="327" t="str">
        <f>_xlfn.XLOOKUP(Tabla135[[#This Row],[Tipo de control]],Tabla7[Tipo de control],Tabla7[Peso],"",1)</f>
        <v/>
      </c>
      <c r="T1521" s="290" t="str">
        <f>_xlfn.XLOOKUP(Tabla135[[#This Row],[Tipo de control]],Tabla7[Tipo de control],Tabla7[Afectación matriz],"",1)</f>
        <v/>
      </c>
      <c r="U1521" s="295"/>
      <c r="V1521" s="327" t="str">
        <f>_xlfn.XLOOKUP(Tabla135[[#This Row],[Implementación]],Tabla11[Implementación],Tabla11[Peso],"",1)</f>
        <v/>
      </c>
      <c r="W1521" s="295"/>
      <c r="X1521" s="295"/>
      <c r="Y1521" s="295"/>
      <c r="Z1521" s="295"/>
      <c r="AA1521" s="310" t="str">
        <f>IFERROR(Tabla135[[#This Row],[Peso del control]]+Tabla135[[#This Row],[Peso de la implementación]],"")</f>
        <v/>
      </c>
      <c r="AB1521" s="310" t="str" cm="1">
        <f t="array" ref="AB1521">IFERROR(IF(Tabla135[[#This Row],[Registro diligenciado]]=TRUE,_xlfn.IFS(AND(Tabla135[[#This Row],[No. de Control]]=1,Tabla135[[#This Row],[Desplazamiento en la Matriz]]="Probabilidad"),D1521-(D1521*Tabla135[[#This Row],[Valor del control]]),AND(Tabla135[[#This Row],[No. de Control]]&gt;1,Tabla135[[#This Row],[Desplazamiento en la Matriz]]="Probabilidad"),AB1520-(AB1520*Tabla135[[#This Row],[Valor del control]]),AND(Tabla135[[#This Row],[No. de Control]]=1,Tabla135[[#This Row],[Desplazamiento en la Matriz]]="Impacto"),D1521,AND(Tabla135[[#This Row],[No. de Control]]&gt;1,Tabla135[[#This Row],[Desplazamiento en la Matriz]]="Impacto"),AB1520),""),"")</f>
        <v/>
      </c>
      <c r="AC1521" s="310" t="str" cm="1">
        <f t="array" ref="AC1521">IFERROR(IF(Tabla135[[#This Row],[Registro diligenciado]]=TRUE,_xlfn.IFS(AND(Tabla135[[#This Row],[No. de Control]]=1,Tabla135[[#This Row],[Desplazamiento en la Matriz]]="Impacto"),E1521-(E1521*Tabla135[[#This Row],[Valor del control]]),AND(Tabla135[[#This Row],[No. de Control]]&gt;1,Tabla135[[#This Row],[Desplazamiento en la Matriz]]="Impacto"),AC1520-(AC1520*Tabla135[[#This Row],[Valor del control]]),AND(Tabla135[[#This Row],[No. de Control]]=1,Tabla135[[#This Row],[Desplazamiento en la Matriz]]="Probabilidad"),E1521,AND(Tabla135[[#This Row],[No. de Control]]&gt;1,Tabla135[[#This Row],[Desplazamiento en la Matriz]]="Probabilidad"),AC1520),""),"")</f>
        <v/>
      </c>
      <c r="AD1521" s="310">
        <f>IFERROR(_xlfn.MINIFS(Tabla135[Probabilidad residual],Tabla135[Id Riesgo],Tabla135[[#This Row],[Id Riesgo]]),"")</f>
        <v>0</v>
      </c>
      <c r="AE1521" s="310">
        <f>IFERROR(_xlfn.MINIFS(Tabla135[Impacto residual],Tabla135[Id Riesgo],Tabla135[[#This Row],[Id Riesgo]]),"")</f>
        <v>0</v>
      </c>
      <c r="AF1521" s="310" t="str" cm="1">
        <f t="array" ref="AF15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1" s="310" t="str" cm="1">
        <f t="array" ref="AG15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1" s="213"/>
      <c r="AJ1521" s="801">
        <f>_xlfn.MINIFS(Tabla135[Probabilidad residual],Tabla135[Id Riesgo],Tabla135[[#This Row],[Id Riesgo]])</f>
        <v>0</v>
      </c>
      <c r="AK1521" s="801">
        <f>_xlfn.MINIFS(Tabla135[Impacto residual],Tabla135[Id Riesgo],Tabla135[[#This Row],[Id Riesgo]])</f>
        <v>0</v>
      </c>
      <c r="AL1521" s="801"/>
      <c r="AM1521" s="801"/>
      <c r="AN1521" s="213"/>
      <c r="AO1521" s="213"/>
      <c r="AP1521" s="213"/>
      <c r="AQ1521" s="213"/>
      <c r="AR1521" s="213"/>
      <c r="AS1521" s="213"/>
      <c r="AT1521" s="213"/>
      <c r="AU1521" s="213"/>
      <c r="AV1521" s="213"/>
      <c r="AW1521" s="213"/>
      <c r="AX1521" s="213"/>
      <c r="AY1521" s="213"/>
    </row>
    <row r="1522" spans="1:51" ht="14.6" x14ac:dyDescent="0.4">
      <c r="A1522" s="783" t="str">
        <f>Tabla135[[#This Row],[Id Riesgo]]</f>
        <v>RC152</v>
      </c>
      <c r="B1522" s="784" t="str">
        <f>Tabla135[[#This Row],[Riesgo]]</f>
        <v/>
      </c>
      <c r="C1522" s="776" t="b">
        <f>Tabla135[[#This Row],[Identificado en paso 1 y 2?]]</f>
        <v>0</v>
      </c>
      <c r="D1522" s="801" t="str">
        <f>_xlfn.XLOOKUP(Tabla135[[#This Row],[Id Riesgo]],Tabla13[Id Riesgo],Tabla13[Probabilidad],"",1)</f>
        <v/>
      </c>
      <c r="E1522" s="801" t="str">
        <f>IF(C1522=TRUE,_xlfn.XLOOKUP(Tabla135[[#This Row],[Id Riesgo]],Tabla13[Id Riesgo],Tabla13[Porcentaje Impacto],"",1),"")</f>
        <v/>
      </c>
      <c r="F1522" s="290" t="s">
        <v>743</v>
      </c>
      <c r="G1522" s="414" t="b">
        <f>_xlfn.XLOOKUP(F1522,Tabla13[Id Riesgo],Tabla13[Registro diligenciado],FALSE,1)</f>
        <v>0</v>
      </c>
      <c r="H1522" s="290" t="str">
        <f>IF(G1522,_xlfn.XLOOKUP(F1522,Tabla6[Id Riesgo],Tabla6[DESCRIPCIÓN DEL RIESGO],FALSE,1),"")</f>
        <v/>
      </c>
      <c r="I1522" s="327" t="str">
        <f>_xlfn.XLOOKUP(Tabla135[[#This Row],[Id Riesgo]],Tabla13[Id Riesgo],Tabla13[Probabilidad])</f>
        <v/>
      </c>
      <c r="J1522" s="327" t="str">
        <f>_xlfn.XLOOKUP(Tabla135[[#This Row],[Id Riesgo]],Tabla13[Id Riesgo],Tabla13[Porcentaje Impacto],"",1)</f>
        <v/>
      </c>
      <c r="K1522" s="311">
        <v>1</v>
      </c>
      <c r="L1522" s="314"/>
      <c r="M1522" s="314"/>
      <c r="N1522" s="314"/>
      <c r="O1522" s="295"/>
      <c r="P1522" s="314"/>
      <c r="Q1522" s="328" t="str">
        <f>_xlfn.TEXTJOIN(" ",TRUE,Tabla135[[#This Row],[Actividad - Acción ¿Qué?
Inicia con verbo]],Tabla135[[#This Row],[Complemento
(Observaciones o desviaciones)]])</f>
        <v/>
      </c>
      <c r="R1522" s="295"/>
      <c r="S1522" s="327" t="str">
        <f>_xlfn.XLOOKUP(Tabla135[[#This Row],[Tipo de control]],Tabla7[Tipo de control],Tabla7[Peso],"",1)</f>
        <v/>
      </c>
      <c r="T1522" s="290" t="str">
        <f>_xlfn.XLOOKUP(Tabla135[[#This Row],[Tipo de control]],Tabla7[Tipo de control],Tabla7[Afectación matriz],"",1)</f>
        <v/>
      </c>
      <c r="U1522" s="295"/>
      <c r="V1522" s="327" t="str">
        <f>_xlfn.XLOOKUP(Tabla135[[#This Row],[Implementación]],Tabla11[Implementación],Tabla11[Peso],"",1)</f>
        <v/>
      </c>
      <c r="W1522" s="295"/>
      <c r="X1522" s="295"/>
      <c r="Y1522" s="295"/>
      <c r="Z1522" s="295"/>
      <c r="AA1522" s="310" t="str">
        <f>IFERROR(Tabla135[[#This Row],[Peso del control]]+Tabla135[[#This Row],[Peso de la implementación]],"")</f>
        <v/>
      </c>
      <c r="AB1522" s="310" t="str" cm="1">
        <f t="array" ref="AB1522">IFERROR(IF(Tabla135[[#This Row],[Registro diligenciado]]=TRUE,_xlfn.IFS(AND(Tabla135[[#This Row],[No. de Control]]=1,Tabla135[[#This Row],[Desplazamiento en la Matriz]]="Probabilidad"),D1522-(D1522*Tabla135[[#This Row],[Valor del control]]),AND(Tabla135[[#This Row],[No. de Control]]&gt;1,Tabla135[[#This Row],[Desplazamiento en la Matriz]]="Probabilidad"),AB1521-(AB1521*Tabla135[[#This Row],[Valor del control]]),AND(Tabla135[[#This Row],[No. de Control]]=1,Tabla135[[#This Row],[Desplazamiento en la Matriz]]="Impacto"),D1522,AND(Tabla135[[#This Row],[No. de Control]]&gt;1,Tabla135[[#This Row],[Desplazamiento en la Matriz]]="Impacto"),AB1521),""),"")</f>
        <v/>
      </c>
      <c r="AC1522" s="310" t="str" cm="1">
        <f t="array" ref="AC1522">IFERROR(IF(Tabla135[[#This Row],[Registro diligenciado]]=TRUE,_xlfn.IFS(AND(Tabla135[[#This Row],[No. de Control]]=1,Tabla135[[#This Row],[Desplazamiento en la Matriz]]="Impacto"),E1522-(E1522*Tabla135[[#This Row],[Valor del control]]),AND(Tabla135[[#This Row],[No. de Control]]&gt;1,Tabla135[[#This Row],[Desplazamiento en la Matriz]]="Impacto"),AC1521-(AC1521*Tabla135[[#This Row],[Valor del control]]),AND(Tabla135[[#This Row],[No. de Control]]=1,Tabla135[[#This Row],[Desplazamiento en la Matriz]]="Probabilidad"),E1522,AND(Tabla135[[#This Row],[No. de Control]]&gt;1,Tabla135[[#This Row],[Desplazamiento en la Matriz]]="Probabilidad"),AC1521),""),"")</f>
        <v/>
      </c>
      <c r="AD1522" s="310">
        <f>IFERROR(_xlfn.MINIFS(Tabla135[Probabilidad residual],Tabla135[Id Riesgo],Tabla135[[#This Row],[Id Riesgo]]),"")</f>
        <v>0</v>
      </c>
      <c r="AE1522" s="310">
        <f>IFERROR(_xlfn.MINIFS(Tabla135[Impacto residual],Tabla135[Id Riesgo],Tabla135[[#This Row],[Id Riesgo]]),"")</f>
        <v>0</v>
      </c>
      <c r="AF1522" s="310" t="str" cm="1">
        <f t="array" ref="AF15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2" s="310" t="str" cm="1">
        <f t="array" ref="AG15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2" s="213"/>
      <c r="AJ1522" s="801">
        <f>_xlfn.MINIFS(Tabla135[Probabilidad residual],Tabla135[Id Riesgo],Tabla135[[#This Row],[Id Riesgo]])</f>
        <v>0</v>
      </c>
      <c r="AK1522" s="801">
        <f>_xlfn.MINIFS(Tabla135[Impacto residual],Tabla135[Id Riesgo],Tabla135[[#This Row],[Id Riesgo]])</f>
        <v>0</v>
      </c>
      <c r="AL1522" s="801" t="str" cm="1">
        <f t="array" ref="AL1522">IFERROR(_xlfn.IFS(AND(AJ1522&gt;=CONFIGURACIÓN!$BF$6,AJ1522&lt;=CONFIGURACIÓN!$BG$6),CONFIGURACIÓN!$BE$6,AND(AJ1522&gt;=CONFIGURACIÓN!$BF$7,AJ1522&lt;=CONFIGURACIÓN!$BG$7),CONFIGURACIÓN!$BE$7,AND(AJ1522&gt;=CONFIGURACIÓN!$BF$8,AJ1522&lt;=CONFIGURACIÓN!$BG$8),CONFIGURACIÓN!$BE$8,AND(AJ1522&gt;=CONFIGURACIÓN!$BF$9,AJ1522&lt;=CONFIGURACIÓN!$BG$9),CONFIGURACIÓN!$BE$9,AND(AJ1522&gt;=CONFIGURACIÓN!$BF$10,AJ1522&lt;=CONFIGURACIÓN!$BG$10),CONFIGURACIÓN!$BE$10),"")</f>
        <v/>
      </c>
      <c r="AM1522" s="801" t="str" cm="1">
        <f t="array" ref="AM1522">IFERROR(_xlfn.IFS(AND(AK1522&gt;=CONFIGURACIÓN!$BJ$6,AK1522&lt;=CONFIGURACIÓN!$BK$6),CONFIGURACIÓN!$BI$6,AND(AK1522&gt;=CONFIGURACIÓN!$BJ$7,AK1522&lt;=CONFIGURACIÓN!$BK$7),CONFIGURACIÓN!$BI$7,AND(AK1522&gt;=CONFIGURACIÓN!$BJ$8,AK1522&lt;=CONFIGURACIÓN!$BK$8),CONFIGURACIÓN!$BI$8,AND(AK1522&gt;=CONFIGURACIÓN!$BJ$9,AK1522&lt;=CONFIGURACIÓN!$BK$9),CONFIGURACIÓN!$BI$9,AND(AK1522&gt;=CONFIGURACIÓN!$BJ$10,AK1522&lt;=CONFIGURACIÓN!$BK$10),CONFIGURACIÓN!$BI$10),"")</f>
        <v/>
      </c>
      <c r="AN1522" s="213"/>
      <c r="AO1522" s="213"/>
      <c r="AP1522" s="213"/>
      <c r="AQ1522" s="213"/>
      <c r="AR1522" s="213"/>
      <c r="AS1522" s="213"/>
      <c r="AT1522" s="213"/>
      <c r="AU1522" s="213"/>
      <c r="AV1522" s="213"/>
      <c r="AW1522" s="213"/>
      <c r="AX1522" s="213"/>
      <c r="AY1522" s="213"/>
    </row>
    <row r="1523" spans="1:51" ht="14.6" x14ac:dyDescent="0.4">
      <c r="A1523" s="783" t="str">
        <f>Tabla135[[#This Row],[Id Riesgo]]</f>
        <v>RC152</v>
      </c>
      <c r="B1523" s="784" t="str">
        <f>Tabla135[[#This Row],[Riesgo]]</f>
        <v/>
      </c>
      <c r="C1523" s="776" t="b">
        <f>Tabla135[[#This Row],[Identificado en paso 1 y 2?]]</f>
        <v>0</v>
      </c>
      <c r="D1523" s="801" t="str">
        <f>_xlfn.XLOOKUP(Tabla135[[#This Row],[Id Riesgo]],Tabla13[Id Riesgo],Tabla13[Probabilidad],"",1)</f>
        <v/>
      </c>
      <c r="E1523" s="801" t="str">
        <f>IF(C1523=TRUE,_xlfn.XLOOKUP(Tabla135[[#This Row],[Id Riesgo]],Tabla13[Id Riesgo],Tabla13[Porcentaje Impacto],"",1),"")</f>
        <v/>
      </c>
      <c r="F1523" s="290" t="str">
        <f t="shared" ref="F1523:F1531" si="151">F1522</f>
        <v>RC152</v>
      </c>
      <c r="G1523" s="414" t="b">
        <f>_xlfn.XLOOKUP(F1523,Tabla13[Id Riesgo],Tabla13[Registro diligenciado],FALSE,1)</f>
        <v>0</v>
      </c>
      <c r="H1523" s="290" t="str">
        <f>IF(G1523,_xlfn.XLOOKUP(F1523,Tabla6[Id Riesgo],Tabla6[DESCRIPCIÓN DEL RIESGO],FALSE,1),"")</f>
        <v/>
      </c>
      <c r="I1523" s="327" t="str">
        <f>_xlfn.XLOOKUP(Tabla135[[#This Row],[Id Riesgo]],Tabla13[Id Riesgo],Tabla13[Probabilidad])</f>
        <v/>
      </c>
      <c r="J1523" s="327" t="str">
        <f>_xlfn.XLOOKUP(Tabla135[[#This Row],[Id Riesgo]],Tabla13[Id Riesgo],Tabla13[Porcentaje Impacto],"",1)</f>
        <v/>
      </c>
      <c r="K1523" s="311">
        <v>2</v>
      </c>
      <c r="L1523" s="314"/>
      <c r="M1523" s="314"/>
      <c r="N1523" s="314"/>
      <c r="O1523" s="295"/>
      <c r="P1523" s="314"/>
      <c r="Q1523" s="328" t="str">
        <f>_xlfn.TEXTJOIN(" ",TRUE,Tabla135[[#This Row],[Actividad - Acción ¿Qué?
Inicia con verbo]],Tabla135[[#This Row],[Complemento
(Observaciones o desviaciones)]])</f>
        <v/>
      </c>
      <c r="R1523" s="295"/>
      <c r="S1523" s="327" t="str">
        <f>_xlfn.XLOOKUP(Tabla135[[#This Row],[Tipo de control]],Tabla7[Tipo de control],Tabla7[Peso],"",1)</f>
        <v/>
      </c>
      <c r="T1523" s="290" t="str">
        <f>_xlfn.XLOOKUP(Tabla135[[#This Row],[Tipo de control]],Tabla7[Tipo de control],Tabla7[Afectación matriz],"",1)</f>
        <v/>
      </c>
      <c r="U1523" s="295"/>
      <c r="V1523" s="327" t="str">
        <f>_xlfn.XLOOKUP(Tabla135[[#This Row],[Implementación]],Tabla11[Implementación],Tabla11[Peso],"",1)</f>
        <v/>
      </c>
      <c r="W1523" s="295"/>
      <c r="X1523" s="295"/>
      <c r="Y1523" s="295"/>
      <c r="Z1523" s="295"/>
      <c r="AA1523" s="310" t="str">
        <f>IFERROR(Tabla135[[#This Row],[Peso del control]]+Tabla135[[#This Row],[Peso de la implementación]],"")</f>
        <v/>
      </c>
      <c r="AB1523" s="310" t="str" cm="1">
        <f t="array" ref="AB1523">IFERROR(IF(Tabla135[[#This Row],[Registro diligenciado]]=TRUE,_xlfn.IFS(AND(Tabla135[[#This Row],[No. de Control]]=1,Tabla135[[#This Row],[Desplazamiento en la Matriz]]="Probabilidad"),D1523-(D1523*Tabla135[[#This Row],[Valor del control]]),AND(Tabla135[[#This Row],[No. de Control]]&gt;1,Tabla135[[#This Row],[Desplazamiento en la Matriz]]="Probabilidad"),AB1522-(AB1522*Tabla135[[#This Row],[Valor del control]]),AND(Tabla135[[#This Row],[No. de Control]]=1,Tabla135[[#This Row],[Desplazamiento en la Matriz]]="Impacto"),D1523,AND(Tabla135[[#This Row],[No. de Control]]&gt;1,Tabla135[[#This Row],[Desplazamiento en la Matriz]]="Impacto"),AB1522),""),"")</f>
        <v/>
      </c>
      <c r="AC1523" s="310" t="str" cm="1">
        <f t="array" ref="AC1523">IFERROR(IF(Tabla135[[#This Row],[Registro diligenciado]]=TRUE,_xlfn.IFS(AND(Tabla135[[#This Row],[No. de Control]]=1,Tabla135[[#This Row],[Desplazamiento en la Matriz]]="Impacto"),E1523-(E1523*Tabla135[[#This Row],[Valor del control]]),AND(Tabla135[[#This Row],[No. de Control]]&gt;1,Tabla135[[#This Row],[Desplazamiento en la Matriz]]="Impacto"),AC1522-(AC1522*Tabla135[[#This Row],[Valor del control]]),AND(Tabla135[[#This Row],[No. de Control]]=1,Tabla135[[#This Row],[Desplazamiento en la Matriz]]="Probabilidad"),E1523,AND(Tabla135[[#This Row],[No. de Control]]&gt;1,Tabla135[[#This Row],[Desplazamiento en la Matriz]]="Probabilidad"),AC1522),""),"")</f>
        <v/>
      </c>
      <c r="AD1523" s="310">
        <f>IFERROR(_xlfn.MINIFS(Tabla135[Probabilidad residual],Tabla135[Id Riesgo],Tabla135[[#This Row],[Id Riesgo]]),"")</f>
        <v>0</v>
      </c>
      <c r="AE1523" s="310">
        <f>IFERROR(_xlfn.MINIFS(Tabla135[Impacto residual],Tabla135[Id Riesgo],Tabla135[[#This Row],[Id Riesgo]]),"")</f>
        <v>0</v>
      </c>
      <c r="AF1523" s="310" t="str" cm="1">
        <f t="array" ref="AF15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3" s="310" t="str" cm="1">
        <f t="array" ref="AG15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3" s="213"/>
      <c r="AJ1523" s="801">
        <f>_xlfn.MINIFS(Tabla135[Probabilidad residual],Tabla135[Id Riesgo],Tabla135[[#This Row],[Id Riesgo]])</f>
        <v>0</v>
      </c>
      <c r="AK1523" s="801">
        <f>_xlfn.MINIFS(Tabla135[Impacto residual],Tabla135[Id Riesgo],Tabla135[[#This Row],[Id Riesgo]])</f>
        <v>0</v>
      </c>
      <c r="AL1523" s="801"/>
      <c r="AM1523" s="801"/>
      <c r="AN1523" s="213"/>
      <c r="AO1523" s="213"/>
      <c r="AP1523" s="213"/>
      <c r="AQ1523" s="213"/>
      <c r="AR1523" s="213"/>
      <c r="AS1523" s="213"/>
      <c r="AT1523" s="213"/>
      <c r="AU1523" s="213"/>
      <c r="AV1523" s="213"/>
      <c r="AW1523" s="213"/>
      <c r="AX1523" s="213"/>
      <c r="AY1523" s="213"/>
    </row>
    <row r="1524" spans="1:51" ht="14.6" x14ac:dyDescent="0.4">
      <c r="A1524" s="783" t="str">
        <f>Tabla135[[#This Row],[Id Riesgo]]</f>
        <v>RC152</v>
      </c>
      <c r="B1524" s="784" t="str">
        <f>Tabla135[[#This Row],[Riesgo]]</f>
        <v/>
      </c>
      <c r="C1524" s="776" t="b">
        <f>Tabla135[[#This Row],[Identificado en paso 1 y 2?]]</f>
        <v>0</v>
      </c>
      <c r="D1524" s="801" t="str">
        <f>_xlfn.XLOOKUP(Tabla135[[#This Row],[Id Riesgo]],Tabla13[Id Riesgo],Tabla13[Probabilidad],"",1)</f>
        <v/>
      </c>
      <c r="E1524" s="801" t="str">
        <f>IF(C1524=TRUE,_xlfn.XLOOKUP(Tabla135[[#This Row],[Id Riesgo]],Tabla13[Id Riesgo],Tabla13[Porcentaje Impacto],"",1),"")</f>
        <v/>
      </c>
      <c r="F1524" s="290" t="str">
        <f t="shared" si="151"/>
        <v>RC152</v>
      </c>
      <c r="G1524" s="414" t="b">
        <f>_xlfn.XLOOKUP(F1524,Tabla13[Id Riesgo],Tabla13[Registro diligenciado],FALSE,1)</f>
        <v>0</v>
      </c>
      <c r="H1524" s="290" t="str">
        <f>IF(G1524,_xlfn.XLOOKUP(F1524,Tabla6[Id Riesgo],Tabla6[DESCRIPCIÓN DEL RIESGO],FALSE,1),"")</f>
        <v/>
      </c>
      <c r="I1524" s="327" t="str">
        <f>_xlfn.XLOOKUP(Tabla135[[#This Row],[Id Riesgo]],Tabla13[Id Riesgo],Tabla13[Probabilidad])</f>
        <v/>
      </c>
      <c r="J1524" s="327" t="str">
        <f>_xlfn.XLOOKUP(Tabla135[[#This Row],[Id Riesgo]],Tabla13[Id Riesgo],Tabla13[Porcentaje Impacto],"",1)</f>
        <v/>
      </c>
      <c r="K1524" s="311">
        <v>3</v>
      </c>
      <c r="L1524" s="314"/>
      <c r="M1524" s="314"/>
      <c r="N1524" s="314"/>
      <c r="O1524" s="295"/>
      <c r="P1524" s="314"/>
      <c r="Q1524" s="328" t="str">
        <f>_xlfn.TEXTJOIN(" ",TRUE,Tabla135[[#This Row],[Actividad - Acción ¿Qué?
Inicia con verbo]],Tabla135[[#This Row],[Complemento
(Observaciones o desviaciones)]])</f>
        <v/>
      </c>
      <c r="R1524" s="295"/>
      <c r="S1524" s="327" t="str">
        <f>_xlfn.XLOOKUP(Tabla135[[#This Row],[Tipo de control]],Tabla7[Tipo de control],Tabla7[Peso],"",1)</f>
        <v/>
      </c>
      <c r="T1524" s="290" t="str">
        <f>_xlfn.XLOOKUP(Tabla135[[#This Row],[Tipo de control]],Tabla7[Tipo de control],Tabla7[Afectación matriz],"",1)</f>
        <v/>
      </c>
      <c r="U1524" s="295"/>
      <c r="V1524" s="327" t="str">
        <f>_xlfn.XLOOKUP(Tabla135[[#This Row],[Implementación]],Tabla11[Implementación],Tabla11[Peso],"",1)</f>
        <v/>
      </c>
      <c r="W1524" s="295"/>
      <c r="X1524" s="295"/>
      <c r="Y1524" s="295"/>
      <c r="Z1524" s="295"/>
      <c r="AA1524" s="310" t="str">
        <f>IFERROR(Tabla135[[#This Row],[Peso del control]]+Tabla135[[#This Row],[Peso de la implementación]],"")</f>
        <v/>
      </c>
      <c r="AB1524" s="310" t="str" cm="1">
        <f t="array" ref="AB1524">IFERROR(IF(Tabla135[[#This Row],[Registro diligenciado]]=TRUE,_xlfn.IFS(AND(Tabla135[[#This Row],[No. de Control]]=1,Tabla135[[#This Row],[Desplazamiento en la Matriz]]="Probabilidad"),D1524-(D1524*Tabla135[[#This Row],[Valor del control]]),AND(Tabla135[[#This Row],[No. de Control]]&gt;1,Tabla135[[#This Row],[Desplazamiento en la Matriz]]="Probabilidad"),AB1523-(AB1523*Tabla135[[#This Row],[Valor del control]]),AND(Tabla135[[#This Row],[No. de Control]]=1,Tabla135[[#This Row],[Desplazamiento en la Matriz]]="Impacto"),D1524,AND(Tabla135[[#This Row],[No. de Control]]&gt;1,Tabla135[[#This Row],[Desplazamiento en la Matriz]]="Impacto"),AB1523),""),"")</f>
        <v/>
      </c>
      <c r="AC1524" s="310" t="str" cm="1">
        <f t="array" ref="AC1524">IFERROR(IF(Tabla135[[#This Row],[Registro diligenciado]]=TRUE,_xlfn.IFS(AND(Tabla135[[#This Row],[No. de Control]]=1,Tabla135[[#This Row],[Desplazamiento en la Matriz]]="Impacto"),E1524-(E1524*Tabla135[[#This Row],[Valor del control]]),AND(Tabla135[[#This Row],[No. de Control]]&gt;1,Tabla135[[#This Row],[Desplazamiento en la Matriz]]="Impacto"),AC1523-(AC1523*Tabla135[[#This Row],[Valor del control]]),AND(Tabla135[[#This Row],[No. de Control]]=1,Tabla135[[#This Row],[Desplazamiento en la Matriz]]="Probabilidad"),E1524,AND(Tabla135[[#This Row],[No. de Control]]&gt;1,Tabla135[[#This Row],[Desplazamiento en la Matriz]]="Probabilidad"),AC1523),""),"")</f>
        <v/>
      </c>
      <c r="AD1524" s="310">
        <f>IFERROR(_xlfn.MINIFS(Tabla135[Probabilidad residual],Tabla135[Id Riesgo],Tabla135[[#This Row],[Id Riesgo]]),"")</f>
        <v>0</v>
      </c>
      <c r="AE1524" s="310">
        <f>IFERROR(_xlfn.MINIFS(Tabla135[Impacto residual],Tabla135[Id Riesgo],Tabla135[[#This Row],[Id Riesgo]]),"")</f>
        <v>0</v>
      </c>
      <c r="AF1524" s="310" t="str" cm="1">
        <f t="array" ref="AF15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4" s="310" t="str" cm="1">
        <f t="array" ref="AG15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4" s="213"/>
      <c r="AJ1524" s="801">
        <f>_xlfn.MINIFS(Tabla135[Probabilidad residual],Tabla135[Id Riesgo],Tabla135[[#This Row],[Id Riesgo]])</f>
        <v>0</v>
      </c>
      <c r="AK1524" s="801">
        <f>_xlfn.MINIFS(Tabla135[Impacto residual],Tabla135[Id Riesgo],Tabla135[[#This Row],[Id Riesgo]])</f>
        <v>0</v>
      </c>
      <c r="AL1524" s="801"/>
      <c r="AM1524" s="801"/>
      <c r="AN1524" s="213"/>
      <c r="AO1524" s="213"/>
      <c r="AP1524" s="213"/>
      <c r="AQ1524" s="213"/>
      <c r="AR1524" s="213"/>
      <c r="AS1524" s="213"/>
      <c r="AT1524" s="213"/>
      <c r="AU1524" s="213"/>
      <c r="AV1524" s="213"/>
      <c r="AW1524" s="213"/>
      <c r="AX1524" s="213"/>
      <c r="AY1524" s="213"/>
    </row>
    <row r="1525" spans="1:51" ht="14.6" x14ac:dyDescent="0.4">
      <c r="A1525" s="783" t="str">
        <f>Tabla135[[#This Row],[Id Riesgo]]</f>
        <v>RC152</v>
      </c>
      <c r="B1525" s="784" t="str">
        <f>Tabla135[[#This Row],[Riesgo]]</f>
        <v/>
      </c>
      <c r="C1525" s="776" t="b">
        <f>Tabla135[[#This Row],[Identificado en paso 1 y 2?]]</f>
        <v>0</v>
      </c>
      <c r="D1525" s="801" t="str">
        <f>_xlfn.XLOOKUP(Tabla135[[#This Row],[Id Riesgo]],Tabla13[Id Riesgo],Tabla13[Probabilidad],"",1)</f>
        <v/>
      </c>
      <c r="E1525" s="801" t="str">
        <f>IF(C1525=TRUE,_xlfn.XLOOKUP(Tabla135[[#This Row],[Id Riesgo]],Tabla13[Id Riesgo],Tabla13[Porcentaje Impacto],"",1),"")</f>
        <v/>
      </c>
      <c r="F1525" s="290" t="str">
        <f t="shared" si="151"/>
        <v>RC152</v>
      </c>
      <c r="G1525" s="414" t="b">
        <f>_xlfn.XLOOKUP(F1525,Tabla13[Id Riesgo],Tabla13[Registro diligenciado],FALSE,1)</f>
        <v>0</v>
      </c>
      <c r="H1525" s="290" t="str">
        <f>IF(G1525,_xlfn.XLOOKUP(F1525,Tabla6[Id Riesgo],Tabla6[DESCRIPCIÓN DEL RIESGO],FALSE,1),"")</f>
        <v/>
      </c>
      <c r="I1525" s="327" t="str">
        <f>_xlfn.XLOOKUP(Tabla135[[#This Row],[Id Riesgo]],Tabla13[Id Riesgo],Tabla13[Probabilidad])</f>
        <v/>
      </c>
      <c r="J1525" s="327" t="str">
        <f>_xlfn.XLOOKUP(Tabla135[[#This Row],[Id Riesgo]],Tabla13[Id Riesgo],Tabla13[Porcentaje Impacto],"",1)</f>
        <v/>
      </c>
      <c r="K1525" s="311">
        <v>4</v>
      </c>
      <c r="L1525" s="314"/>
      <c r="M1525" s="314"/>
      <c r="N1525" s="314"/>
      <c r="O1525" s="295"/>
      <c r="P1525" s="314"/>
      <c r="Q1525" s="328" t="str">
        <f>_xlfn.TEXTJOIN(" ",TRUE,Tabla135[[#This Row],[Actividad - Acción ¿Qué?
Inicia con verbo]],Tabla135[[#This Row],[Complemento
(Observaciones o desviaciones)]])</f>
        <v/>
      </c>
      <c r="R1525" s="295"/>
      <c r="S1525" s="327" t="str">
        <f>_xlfn.XLOOKUP(Tabla135[[#This Row],[Tipo de control]],Tabla7[Tipo de control],Tabla7[Peso],"",1)</f>
        <v/>
      </c>
      <c r="T1525" s="290" t="str">
        <f>_xlfn.XLOOKUP(Tabla135[[#This Row],[Tipo de control]],Tabla7[Tipo de control],Tabla7[Afectación matriz],"",1)</f>
        <v/>
      </c>
      <c r="U1525" s="295"/>
      <c r="V1525" s="327" t="str">
        <f>_xlfn.XLOOKUP(Tabla135[[#This Row],[Implementación]],Tabla11[Implementación],Tabla11[Peso],"",1)</f>
        <v/>
      </c>
      <c r="W1525" s="295"/>
      <c r="X1525" s="295"/>
      <c r="Y1525" s="295"/>
      <c r="Z1525" s="295"/>
      <c r="AA1525" s="310" t="str">
        <f>IFERROR(Tabla135[[#This Row],[Peso del control]]+Tabla135[[#This Row],[Peso de la implementación]],"")</f>
        <v/>
      </c>
      <c r="AB1525" s="310" t="str" cm="1">
        <f t="array" ref="AB1525">IFERROR(IF(Tabla135[[#This Row],[Registro diligenciado]]=TRUE,_xlfn.IFS(AND(Tabla135[[#This Row],[No. de Control]]=1,Tabla135[[#This Row],[Desplazamiento en la Matriz]]="Probabilidad"),D1525-(D1525*Tabla135[[#This Row],[Valor del control]]),AND(Tabla135[[#This Row],[No. de Control]]&gt;1,Tabla135[[#This Row],[Desplazamiento en la Matriz]]="Probabilidad"),AB1524-(AB1524*Tabla135[[#This Row],[Valor del control]]),AND(Tabla135[[#This Row],[No. de Control]]=1,Tabla135[[#This Row],[Desplazamiento en la Matriz]]="Impacto"),D1525,AND(Tabla135[[#This Row],[No. de Control]]&gt;1,Tabla135[[#This Row],[Desplazamiento en la Matriz]]="Impacto"),AB1524),""),"")</f>
        <v/>
      </c>
      <c r="AC1525" s="310" t="str" cm="1">
        <f t="array" ref="AC1525">IFERROR(IF(Tabla135[[#This Row],[Registro diligenciado]]=TRUE,_xlfn.IFS(AND(Tabla135[[#This Row],[No. de Control]]=1,Tabla135[[#This Row],[Desplazamiento en la Matriz]]="Impacto"),E1525-(E1525*Tabla135[[#This Row],[Valor del control]]),AND(Tabla135[[#This Row],[No. de Control]]&gt;1,Tabla135[[#This Row],[Desplazamiento en la Matriz]]="Impacto"),AC1524-(AC1524*Tabla135[[#This Row],[Valor del control]]),AND(Tabla135[[#This Row],[No. de Control]]=1,Tabla135[[#This Row],[Desplazamiento en la Matriz]]="Probabilidad"),E1525,AND(Tabla135[[#This Row],[No. de Control]]&gt;1,Tabla135[[#This Row],[Desplazamiento en la Matriz]]="Probabilidad"),AC1524),""),"")</f>
        <v/>
      </c>
      <c r="AD1525" s="310">
        <f>IFERROR(_xlfn.MINIFS(Tabla135[Probabilidad residual],Tabla135[Id Riesgo],Tabla135[[#This Row],[Id Riesgo]]),"")</f>
        <v>0</v>
      </c>
      <c r="AE1525" s="310">
        <f>IFERROR(_xlfn.MINIFS(Tabla135[Impacto residual],Tabla135[Id Riesgo],Tabla135[[#This Row],[Id Riesgo]]),"")</f>
        <v>0</v>
      </c>
      <c r="AF1525" s="310" t="str" cm="1">
        <f t="array" ref="AF15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5" s="310" t="str" cm="1">
        <f t="array" ref="AG15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5" s="213"/>
      <c r="AJ1525" s="801">
        <f>_xlfn.MINIFS(Tabla135[Probabilidad residual],Tabla135[Id Riesgo],Tabla135[[#This Row],[Id Riesgo]])</f>
        <v>0</v>
      </c>
      <c r="AK1525" s="801">
        <f>_xlfn.MINIFS(Tabla135[Impacto residual],Tabla135[Id Riesgo],Tabla135[[#This Row],[Id Riesgo]])</f>
        <v>0</v>
      </c>
      <c r="AL1525" s="801"/>
      <c r="AM1525" s="801"/>
      <c r="AN1525" s="213"/>
      <c r="AO1525" s="213"/>
      <c r="AP1525" s="213"/>
      <c r="AQ1525" s="213"/>
      <c r="AR1525" s="213"/>
      <c r="AS1525" s="213"/>
      <c r="AT1525" s="213"/>
      <c r="AU1525" s="213"/>
      <c r="AV1525" s="213"/>
      <c r="AW1525" s="213"/>
      <c r="AX1525" s="213"/>
      <c r="AY1525" s="213"/>
    </row>
    <row r="1526" spans="1:51" ht="14.6" x14ac:dyDescent="0.4">
      <c r="A1526" s="783" t="str">
        <f>Tabla135[[#This Row],[Id Riesgo]]</f>
        <v>RC152</v>
      </c>
      <c r="B1526" s="784" t="str">
        <f>Tabla135[[#This Row],[Riesgo]]</f>
        <v/>
      </c>
      <c r="C1526" s="776" t="b">
        <f>Tabla135[[#This Row],[Identificado en paso 1 y 2?]]</f>
        <v>0</v>
      </c>
      <c r="D1526" s="801" t="str">
        <f>_xlfn.XLOOKUP(Tabla135[[#This Row],[Id Riesgo]],Tabla13[Id Riesgo],Tabla13[Probabilidad],"",1)</f>
        <v/>
      </c>
      <c r="E1526" s="801" t="str">
        <f>IF(C1526=TRUE,_xlfn.XLOOKUP(Tabla135[[#This Row],[Id Riesgo]],Tabla13[Id Riesgo],Tabla13[Porcentaje Impacto],"",1),"")</f>
        <v/>
      </c>
      <c r="F1526" s="290" t="str">
        <f t="shared" si="151"/>
        <v>RC152</v>
      </c>
      <c r="G1526" s="414" t="b">
        <f>_xlfn.XLOOKUP(F1526,Tabla13[Id Riesgo],Tabla13[Registro diligenciado],FALSE,1)</f>
        <v>0</v>
      </c>
      <c r="H1526" s="290" t="str">
        <f>IF(G1526,_xlfn.XLOOKUP(F1526,Tabla6[Id Riesgo],Tabla6[DESCRIPCIÓN DEL RIESGO],FALSE,1),"")</f>
        <v/>
      </c>
      <c r="I1526" s="327" t="str">
        <f>_xlfn.XLOOKUP(Tabla135[[#This Row],[Id Riesgo]],Tabla13[Id Riesgo],Tabla13[Probabilidad])</f>
        <v/>
      </c>
      <c r="J1526" s="327" t="str">
        <f>_xlfn.XLOOKUP(Tabla135[[#This Row],[Id Riesgo]],Tabla13[Id Riesgo],Tabla13[Porcentaje Impacto],"",1)</f>
        <v/>
      </c>
      <c r="K1526" s="311">
        <v>5</v>
      </c>
      <c r="L1526" s="314"/>
      <c r="M1526" s="314"/>
      <c r="N1526" s="314"/>
      <c r="O1526" s="295"/>
      <c r="P1526" s="314"/>
      <c r="Q1526" s="328" t="str">
        <f>_xlfn.TEXTJOIN(" ",TRUE,Tabla135[[#This Row],[Actividad - Acción ¿Qué?
Inicia con verbo]],Tabla135[[#This Row],[Complemento
(Observaciones o desviaciones)]])</f>
        <v/>
      </c>
      <c r="R1526" s="295"/>
      <c r="S1526" s="327" t="str">
        <f>_xlfn.XLOOKUP(Tabla135[[#This Row],[Tipo de control]],Tabla7[Tipo de control],Tabla7[Peso],"",1)</f>
        <v/>
      </c>
      <c r="T1526" s="290" t="str">
        <f>_xlfn.XLOOKUP(Tabla135[[#This Row],[Tipo de control]],Tabla7[Tipo de control],Tabla7[Afectación matriz],"",1)</f>
        <v/>
      </c>
      <c r="U1526" s="295"/>
      <c r="V1526" s="327" t="str">
        <f>_xlfn.XLOOKUP(Tabla135[[#This Row],[Implementación]],Tabla11[Implementación],Tabla11[Peso],"",1)</f>
        <v/>
      </c>
      <c r="W1526" s="295"/>
      <c r="X1526" s="295"/>
      <c r="Y1526" s="295"/>
      <c r="Z1526" s="295"/>
      <c r="AA1526" s="310" t="str">
        <f>IFERROR(Tabla135[[#This Row],[Peso del control]]+Tabla135[[#This Row],[Peso de la implementación]],"")</f>
        <v/>
      </c>
      <c r="AB1526" s="310" t="str" cm="1">
        <f t="array" ref="AB1526">IFERROR(IF(Tabla135[[#This Row],[Registro diligenciado]]=TRUE,_xlfn.IFS(AND(Tabla135[[#This Row],[No. de Control]]=1,Tabla135[[#This Row],[Desplazamiento en la Matriz]]="Probabilidad"),D1526-(D1526*Tabla135[[#This Row],[Valor del control]]),AND(Tabla135[[#This Row],[No. de Control]]&gt;1,Tabla135[[#This Row],[Desplazamiento en la Matriz]]="Probabilidad"),AB1525-(AB1525*Tabla135[[#This Row],[Valor del control]]),AND(Tabla135[[#This Row],[No. de Control]]=1,Tabla135[[#This Row],[Desplazamiento en la Matriz]]="Impacto"),D1526,AND(Tabla135[[#This Row],[No. de Control]]&gt;1,Tabla135[[#This Row],[Desplazamiento en la Matriz]]="Impacto"),AB1525),""),"")</f>
        <v/>
      </c>
      <c r="AC1526" s="310" t="str" cm="1">
        <f t="array" ref="AC1526">IFERROR(IF(Tabla135[[#This Row],[Registro diligenciado]]=TRUE,_xlfn.IFS(AND(Tabla135[[#This Row],[No. de Control]]=1,Tabla135[[#This Row],[Desplazamiento en la Matriz]]="Impacto"),E1526-(E1526*Tabla135[[#This Row],[Valor del control]]),AND(Tabla135[[#This Row],[No. de Control]]&gt;1,Tabla135[[#This Row],[Desplazamiento en la Matriz]]="Impacto"),AC1525-(AC1525*Tabla135[[#This Row],[Valor del control]]),AND(Tabla135[[#This Row],[No. de Control]]=1,Tabla135[[#This Row],[Desplazamiento en la Matriz]]="Probabilidad"),E1526,AND(Tabla135[[#This Row],[No. de Control]]&gt;1,Tabla135[[#This Row],[Desplazamiento en la Matriz]]="Probabilidad"),AC1525),""),"")</f>
        <v/>
      </c>
      <c r="AD1526" s="310">
        <f>IFERROR(_xlfn.MINIFS(Tabla135[Probabilidad residual],Tabla135[Id Riesgo],Tabla135[[#This Row],[Id Riesgo]]),"")</f>
        <v>0</v>
      </c>
      <c r="AE1526" s="310">
        <f>IFERROR(_xlfn.MINIFS(Tabla135[Impacto residual],Tabla135[Id Riesgo],Tabla135[[#This Row],[Id Riesgo]]),"")</f>
        <v>0</v>
      </c>
      <c r="AF1526" s="310" t="str" cm="1">
        <f t="array" ref="AF15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6" s="310" t="str" cm="1">
        <f t="array" ref="AG15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6" s="213"/>
      <c r="AJ1526" s="801">
        <f>_xlfn.MINIFS(Tabla135[Probabilidad residual],Tabla135[Id Riesgo],Tabla135[[#This Row],[Id Riesgo]])</f>
        <v>0</v>
      </c>
      <c r="AK1526" s="801">
        <f>_xlfn.MINIFS(Tabla135[Impacto residual],Tabla135[Id Riesgo],Tabla135[[#This Row],[Id Riesgo]])</f>
        <v>0</v>
      </c>
      <c r="AL1526" s="801"/>
      <c r="AM1526" s="801"/>
      <c r="AN1526" s="213"/>
      <c r="AO1526" s="213"/>
      <c r="AP1526" s="213"/>
      <c r="AQ1526" s="213"/>
      <c r="AR1526" s="213"/>
      <c r="AS1526" s="213"/>
      <c r="AT1526" s="213"/>
      <c r="AU1526" s="213"/>
      <c r="AV1526" s="213"/>
      <c r="AW1526" s="213"/>
      <c r="AX1526" s="213"/>
      <c r="AY1526" s="213"/>
    </row>
    <row r="1527" spans="1:51" ht="14.6" x14ac:dyDescent="0.4">
      <c r="A1527" s="783" t="str">
        <f>Tabla135[[#This Row],[Id Riesgo]]</f>
        <v>RC152</v>
      </c>
      <c r="B1527" s="784" t="str">
        <f>Tabla135[[#This Row],[Riesgo]]</f>
        <v/>
      </c>
      <c r="C1527" s="776" t="b">
        <f>Tabla135[[#This Row],[Identificado en paso 1 y 2?]]</f>
        <v>0</v>
      </c>
      <c r="D1527" s="801" t="str">
        <f>_xlfn.XLOOKUP(Tabla135[[#This Row],[Id Riesgo]],Tabla13[Id Riesgo],Tabla13[Probabilidad],"",1)</f>
        <v/>
      </c>
      <c r="E1527" s="801" t="str">
        <f>IF(C1527=TRUE,_xlfn.XLOOKUP(Tabla135[[#This Row],[Id Riesgo]],Tabla13[Id Riesgo],Tabla13[Porcentaje Impacto],"",1),"")</f>
        <v/>
      </c>
      <c r="F1527" s="290" t="str">
        <f t="shared" si="151"/>
        <v>RC152</v>
      </c>
      <c r="G1527" s="414" t="b">
        <f>_xlfn.XLOOKUP(F1527,Tabla13[Id Riesgo],Tabla13[Registro diligenciado],FALSE,1)</f>
        <v>0</v>
      </c>
      <c r="H1527" s="290" t="str">
        <f>IF(G1527,_xlfn.XLOOKUP(F1527,Tabla6[Id Riesgo],Tabla6[DESCRIPCIÓN DEL RIESGO],FALSE,1),"")</f>
        <v/>
      </c>
      <c r="I1527" s="327" t="str">
        <f>_xlfn.XLOOKUP(Tabla135[[#This Row],[Id Riesgo]],Tabla13[Id Riesgo],Tabla13[Probabilidad])</f>
        <v/>
      </c>
      <c r="J1527" s="327" t="str">
        <f>_xlfn.XLOOKUP(Tabla135[[#This Row],[Id Riesgo]],Tabla13[Id Riesgo],Tabla13[Porcentaje Impacto],"",1)</f>
        <v/>
      </c>
      <c r="K1527" s="311">
        <v>6</v>
      </c>
      <c r="L1527" s="314"/>
      <c r="M1527" s="314"/>
      <c r="N1527" s="314"/>
      <c r="O1527" s="295"/>
      <c r="P1527" s="314"/>
      <c r="Q1527" s="328" t="str">
        <f>_xlfn.TEXTJOIN(" ",TRUE,Tabla135[[#This Row],[Actividad - Acción ¿Qué?
Inicia con verbo]],Tabla135[[#This Row],[Complemento
(Observaciones o desviaciones)]])</f>
        <v/>
      </c>
      <c r="R1527" s="295"/>
      <c r="S1527" s="327" t="str">
        <f>_xlfn.XLOOKUP(Tabla135[[#This Row],[Tipo de control]],Tabla7[Tipo de control],Tabla7[Peso],"",1)</f>
        <v/>
      </c>
      <c r="T1527" s="290" t="str">
        <f>_xlfn.XLOOKUP(Tabla135[[#This Row],[Tipo de control]],Tabla7[Tipo de control],Tabla7[Afectación matriz],"",1)</f>
        <v/>
      </c>
      <c r="U1527" s="295"/>
      <c r="V1527" s="327" t="str">
        <f>_xlfn.XLOOKUP(Tabla135[[#This Row],[Implementación]],Tabla11[Implementación],Tabla11[Peso],"",1)</f>
        <v/>
      </c>
      <c r="W1527" s="295"/>
      <c r="X1527" s="295"/>
      <c r="Y1527" s="295"/>
      <c r="Z1527" s="295"/>
      <c r="AA1527" s="310" t="str">
        <f>IFERROR(Tabla135[[#This Row],[Peso del control]]+Tabla135[[#This Row],[Peso de la implementación]],"")</f>
        <v/>
      </c>
      <c r="AB1527" s="310" t="str" cm="1">
        <f t="array" ref="AB1527">IFERROR(IF(Tabla135[[#This Row],[Registro diligenciado]]=TRUE,_xlfn.IFS(AND(Tabla135[[#This Row],[No. de Control]]=1,Tabla135[[#This Row],[Desplazamiento en la Matriz]]="Probabilidad"),D1527-(D1527*Tabla135[[#This Row],[Valor del control]]),AND(Tabla135[[#This Row],[No. de Control]]&gt;1,Tabla135[[#This Row],[Desplazamiento en la Matriz]]="Probabilidad"),AB1526-(AB1526*Tabla135[[#This Row],[Valor del control]]),AND(Tabla135[[#This Row],[No. de Control]]=1,Tabla135[[#This Row],[Desplazamiento en la Matriz]]="Impacto"),D1527,AND(Tabla135[[#This Row],[No. de Control]]&gt;1,Tabla135[[#This Row],[Desplazamiento en la Matriz]]="Impacto"),AB1526),""),"")</f>
        <v/>
      </c>
      <c r="AC1527" s="310" t="str" cm="1">
        <f t="array" ref="AC1527">IFERROR(IF(Tabla135[[#This Row],[Registro diligenciado]]=TRUE,_xlfn.IFS(AND(Tabla135[[#This Row],[No. de Control]]=1,Tabla135[[#This Row],[Desplazamiento en la Matriz]]="Impacto"),E1527-(E1527*Tabla135[[#This Row],[Valor del control]]),AND(Tabla135[[#This Row],[No. de Control]]&gt;1,Tabla135[[#This Row],[Desplazamiento en la Matriz]]="Impacto"),AC1526-(AC1526*Tabla135[[#This Row],[Valor del control]]),AND(Tabla135[[#This Row],[No. de Control]]=1,Tabla135[[#This Row],[Desplazamiento en la Matriz]]="Probabilidad"),E1527,AND(Tabla135[[#This Row],[No. de Control]]&gt;1,Tabla135[[#This Row],[Desplazamiento en la Matriz]]="Probabilidad"),AC1526),""),"")</f>
        <v/>
      </c>
      <c r="AD1527" s="310">
        <f>IFERROR(_xlfn.MINIFS(Tabla135[Probabilidad residual],Tabla135[Id Riesgo],Tabla135[[#This Row],[Id Riesgo]]),"")</f>
        <v>0</v>
      </c>
      <c r="AE1527" s="310">
        <f>IFERROR(_xlfn.MINIFS(Tabla135[Impacto residual],Tabla135[Id Riesgo],Tabla135[[#This Row],[Id Riesgo]]),"")</f>
        <v>0</v>
      </c>
      <c r="AF1527" s="310" t="str" cm="1">
        <f t="array" ref="AF15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7" s="310" t="str" cm="1">
        <f t="array" ref="AG15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7" s="213"/>
      <c r="AJ1527" s="801">
        <f>_xlfn.MINIFS(Tabla135[Probabilidad residual],Tabla135[Id Riesgo],Tabla135[[#This Row],[Id Riesgo]])</f>
        <v>0</v>
      </c>
      <c r="AK1527" s="801">
        <f>_xlfn.MINIFS(Tabla135[Impacto residual],Tabla135[Id Riesgo],Tabla135[[#This Row],[Id Riesgo]])</f>
        <v>0</v>
      </c>
      <c r="AL1527" s="801"/>
      <c r="AM1527" s="801"/>
      <c r="AN1527" s="213"/>
      <c r="AO1527" s="213"/>
      <c r="AP1527" s="213"/>
      <c r="AQ1527" s="213"/>
      <c r="AR1527" s="213"/>
      <c r="AS1527" s="213"/>
      <c r="AT1527" s="213"/>
      <c r="AU1527" s="213"/>
      <c r="AV1527" s="213"/>
      <c r="AW1527" s="213"/>
      <c r="AX1527" s="213"/>
      <c r="AY1527" s="213"/>
    </row>
    <row r="1528" spans="1:51" ht="14.6" x14ac:dyDescent="0.4">
      <c r="A1528" s="783" t="str">
        <f>Tabla135[[#This Row],[Id Riesgo]]</f>
        <v>RC152</v>
      </c>
      <c r="B1528" s="784" t="str">
        <f>Tabla135[[#This Row],[Riesgo]]</f>
        <v/>
      </c>
      <c r="C1528" s="776" t="b">
        <f>Tabla135[[#This Row],[Identificado en paso 1 y 2?]]</f>
        <v>0</v>
      </c>
      <c r="D1528" s="801" t="str">
        <f>_xlfn.XLOOKUP(Tabla135[[#This Row],[Id Riesgo]],Tabla13[Id Riesgo],Tabla13[Probabilidad],"",1)</f>
        <v/>
      </c>
      <c r="E1528" s="801" t="str">
        <f>IF(C1528=TRUE,_xlfn.XLOOKUP(Tabla135[[#This Row],[Id Riesgo]],Tabla13[Id Riesgo],Tabla13[Porcentaje Impacto],"",1),"")</f>
        <v/>
      </c>
      <c r="F1528" s="290" t="str">
        <f t="shared" si="151"/>
        <v>RC152</v>
      </c>
      <c r="G1528" s="414" t="b">
        <f>_xlfn.XLOOKUP(F1528,Tabla13[Id Riesgo],Tabla13[Registro diligenciado],FALSE,1)</f>
        <v>0</v>
      </c>
      <c r="H1528" s="290" t="str">
        <f>IF(G1528,_xlfn.XLOOKUP(F1528,Tabla6[Id Riesgo],Tabla6[DESCRIPCIÓN DEL RIESGO],FALSE,1),"")</f>
        <v/>
      </c>
      <c r="I1528" s="327" t="str">
        <f>_xlfn.XLOOKUP(Tabla135[[#This Row],[Id Riesgo]],Tabla13[Id Riesgo],Tabla13[Probabilidad])</f>
        <v/>
      </c>
      <c r="J1528" s="327" t="str">
        <f>_xlfn.XLOOKUP(Tabla135[[#This Row],[Id Riesgo]],Tabla13[Id Riesgo],Tabla13[Porcentaje Impacto],"",1)</f>
        <v/>
      </c>
      <c r="K1528" s="311">
        <v>7</v>
      </c>
      <c r="L1528" s="314"/>
      <c r="M1528" s="314"/>
      <c r="N1528" s="314"/>
      <c r="O1528" s="295"/>
      <c r="P1528" s="314"/>
      <c r="Q1528" s="328" t="str">
        <f>_xlfn.TEXTJOIN(" ",TRUE,Tabla135[[#This Row],[Actividad - Acción ¿Qué?
Inicia con verbo]],Tabla135[[#This Row],[Complemento
(Observaciones o desviaciones)]])</f>
        <v/>
      </c>
      <c r="R1528" s="295"/>
      <c r="S1528" s="327" t="str">
        <f>_xlfn.XLOOKUP(Tabla135[[#This Row],[Tipo de control]],Tabla7[Tipo de control],Tabla7[Peso],"",1)</f>
        <v/>
      </c>
      <c r="T1528" s="290" t="str">
        <f>_xlfn.XLOOKUP(Tabla135[[#This Row],[Tipo de control]],Tabla7[Tipo de control],Tabla7[Afectación matriz],"",1)</f>
        <v/>
      </c>
      <c r="U1528" s="295"/>
      <c r="V1528" s="327" t="str">
        <f>_xlfn.XLOOKUP(Tabla135[[#This Row],[Implementación]],Tabla11[Implementación],Tabla11[Peso],"",1)</f>
        <v/>
      </c>
      <c r="W1528" s="295"/>
      <c r="X1528" s="295"/>
      <c r="Y1528" s="295"/>
      <c r="Z1528" s="295"/>
      <c r="AA1528" s="310" t="str">
        <f>IFERROR(Tabla135[[#This Row],[Peso del control]]+Tabla135[[#This Row],[Peso de la implementación]],"")</f>
        <v/>
      </c>
      <c r="AB1528" s="310" t="str" cm="1">
        <f t="array" ref="AB1528">IFERROR(IF(Tabla135[[#This Row],[Registro diligenciado]]=TRUE,_xlfn.IFS(AND(Tabla135[[#This Row],[No. de Control]]=1,Tabla135[[#This Row],[Desplazamiento en la Matriz]]="Probabilidad"),D1528-(D1528*Tabla135[[#This Row],[Valor del control]]),AND(Tabla135[[#This Row],[No. de Control]]&gt;1,Tabla135[[#This Row],[Desplazamiento en la Matriz]]="Probabilidad"),AB1527-(AB1527*Tabla135[[#This Row],[Valor del control]]),AND(Tabla135[[#This Row],[No. de Control]]=1,Tabla135[[#This Row],[Desplazamiento en la Matriz]]="Impacto"),D1528,AND(Tabla135[[#This Row],[No. de Control]]&gt;1,Tabla135[[#This Row],[Desplazamiento en la Matriz]]="Impacto"),AB1527),""),"")</f>
        <v/>
      </c>
      <c r="AC1528" s="310" t="str" cm="1">
        <f t="array" ref="AC1528">IFERROR(IF(Tabla135[[#This Row],[Registro diligenciado]]=TRUE,_xlfn.IFS(AND(Tabla135[[#This Row],[No. de Control]]=1,Tabla135[[#This Row],[Desplazamiento en la Matriz]]="Impacto"),E1528-(E1528*Tabla135[[#This Row],[Valor del control]]),AND(Tabla135[[#This Row],[No. de Control]]&gt;1,Tabla135[[#This Row],[Desplazamiento en la Matriz]]="Impacto"),AC1527-(AC1527*Tabla135[[#This Row],[Valor del control]]),AND(Tabla135[[#This Row],[No. de Control]]=1,Tabla135[[#This Row],[Desplazamiento en la Matriz]]="Probabilidad"),E1528,AND(Tabla135[[#This Row],[No. de Control]]&gt;1,Tabla135[[#This Row],[Desplazamiento en la Matriz]]="Probabilidad"),AC1527),""),"")</f>
        <v/>
      </c>
      <c r="AD1528" s="310">
        <f>IFERROR(_xlfn.MINIFS(Tabla135[Probabilidad residual],Tabla135[Id Riesgo],Tabla135[[#This Row],[Id Riesgo]]),"")</f>
        <v>0</v>
      </c>
      <c r="AE1528" s="310">
        <f>IFERROR(_xlfn.MINIFS(Tabla135[Impacto residual],Tabla135[Id Riesgo],Tabla135[[#This Row],[Id Riesgo]]),"")</f>
        <v>0</v>
      </c>
      <c r="AF1528" s="310" t="str" cm="1">
        <f t="array" ref="AF15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8" s="310" t="str" cm="1">
        <f t="array" ref="AG15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8" s="213"/>
      <c r="AJ1528" s="801">
        <f>_xlfn.MINIFS(Tabla135[Probabilidad residual],Tabla135[Id Riesgo],Tabla135[[#This Row],[Id Riesgo]])</f>
        <v>0</v>
      </c>
      <c r="AK1528" s="801">
        <f>_xlfn.MINIFS(Tabla135[Impacto residual],Tabla135[Id Riesgo],Tabla135[[#This Row],[Id Riesgo]])</f>
        <v>0</v>
      </c>
      <c r="AL1528" s="801"/>
      <c r="AM1528" s="801"/>
      <c r="AN1528" s="213"/>
      <c r="AO1528" s="213"/>
      <c r="AP1528" s="213"/>
      <c r="AQ1528" s="213"/>
      <c r="AR1528" s="213"/>
      <c r="AS1528" s="213"/>
      <c r="AT1528" s="213"/>
      <c r="AU1528" s="213"/>
      <c r="AV1528" s="213"/>
      <c r="AW1528" s="213"/>
      <c r="AX1528" s="213"/>
      <c r="AY1528" s="213"/>
    </row>
    <row r="1529" spans="1:51" ht="14.6" x14ac:dyDescent="0.4">
      <c r="A1529" s="783" t="str">
        <f>Tabla135[[#This Row],[Id Riesgo]]</f>
        <v>RC152</v>
      </c>
      <c r="B1529" s="784" t="str">
        <f>Tabla135[[#This Row],[Riesgo]]</f>
        <v/>
      </c>
      <c r="C1529" s="776" t="b">
        <f>Tabla135[[#This Row],[Identificado en paso 1 y 2?]]</f>
        <v>0</v>
      </c>
      <c r="D1529" s="801" t="str">
        <f>_xlfn.XLOOKUP(Tabla135[[#This Row],[Id Riesgo]],Tabla13[Id Riesgo],Tabla13[Probabilidad],"",1)</f>
        <v/>
      </c>
      <c r="E1529" s="801" t="str">
        <f>IF(C1529=TRUE,_xlfn.XLOOKUP(Tabla135[[#This Row],[Id Riesgo]],Tabla13[Id Riesgo],Tabla13[Porcentaje Impacto],"",1),"")</f>
        <v/>
      </c>
      <c r="F1529" s="290" t="str">
        <f t="shared" si="151"/>
        <v>RC152</v>
      </c>
      <c r="G1529" s="414" t="b">
        <f>_xlfn.XLOOKUP(F1529,Tabla13[Id Riesgo],Tabla13[Registro diligenciado],FALSE,1)</f>
        <v>0</v>
      </c>
      <c r="H1529" s="290" t="str">
        <f>IF(G1529,_xlfn.XLOOKUP(F1529,Tabla6[Id Riesgo],Tabla6[DESCRIPCIÓN DEL RIESGO],FALSE,1),"")</f>
        <v/>
      </c>
      <c r="I1529" s="327" t="str">
        <f>_xlfn.XLOOKUP(Tabla135[[#This Row],[Id Riesgo]],Tabla13[Id Riesgo],Tabla13[Probabilidad])</f>
        <v/>
      </c>
      <c r="J1529" s="327" t="str">
        <f>_xlfn.XLOOKUP(Tabla135[[#This Row],[Id Riesgo]],Tabla13[Id Riesgo],Tabla13[Porcentaje Impacto],"",1)</f>
        <v/>
      </c>
      <c r="K1529" s="311">
        <v>8</v>
      </c>
      <c r="L1529" s="314"/>
      <c r="M1529" s="314"/>
      <c r="N1529" s="314"/>
      <c r="O1529" s="295"/>
      <c r="P1529" s="314"/>
      <c r="Q1529" s="328" t="str">
        <f>_xlfn.TEXTJOIN(" ",TRUE,Tabla135[[#This Row],[Actividad - Acción ¿Qué?
Inicia con verbo]],Tabla135[[#This Row],[Complemento
(Observaciones o desviaciones)]])</f>
        <v/>
      </c>
      <c r="R1529" s="295"/>
      <c r="S1529" s="327" t="str">
        <f>_xlfn.XLOOKUP(Tabla135[[#This Row],[Tipo de control]],Tabla7[Tipo de control],Tabla7[Peso],"",1)</f>
        <v/>
      </c>
      <c r="T1529" s="290" t="str">
        <f>_xlfn.XLOOKUP(Tabla135[[#This Row],[Tipo de control]],Tabla7[Tipo de control],Tabla7[Afectación matriz],"",1)</f>
        <v/>
      </c>
      <c r="U1529" s="295"/>
      <c r="V1529" s="327" t="str">
        <f>_xlfn.XLOOKUP(Tabla135[[#This Row],[Implementación]],Tabla11[Implementación],Tabla11[Peso],"",1)</f>
        <v/>
      </c>
      <c r="W1529" s="295"/>
      <c r="X1529" s="295"/>
      <c r="Y1529" s="295"/>
      <c r="Z1529" s="295"/>
      <c r="AA1529" s="310" t="str">
        <f>IFERROR(Tabla135[[#This Row],[Peso del control]]+Tabla135[[#This Row],[Peso de la implementación]],"")</f>
        <v/>
      </c>
      <c r="AB1529" s="310" t="str" cm="1">
        <f t="array" ref="AB1529">IFERROR(IF(Tabla135[[#This Row],[Registro diligenciado]]=TRUE,_xlfn.IFS(AND(Tabla135[[#This Row],[No. de Control]]=1,Tabla135[[#This Row],[Desplazamiento en la Matriz]]="Probabilidad"),D1529-(D1529*Tabla135[[#This Row],[Valor del control]]),AND(Tabla135[[#This Row],[No. de Control]]&gt;1,Tabla135[[#This Row],[Desplazamiento en la Matriz]]="Probabilidad"),AB1528-(AB1528*Tabla135[[#This Row],[Valor del control]]),AND(Tabla135[[#This Row],[No. de Control]]=1,Tabla135[[#This Row],[Desplazamiento en la Matriz]]="Impacto"),D1529,AND(Tabla135[[#This Row],[No. de Control]]&gt;1,Tabla135[[#This Row],[Desplazamiento en la Matriz]]="Impacto"),AB1528),""),"")</f>
        <v/>
      </c>
      <c r="AC1529" s="310" t="str" cm="1">
        <f t="array" ref="AC1529">IFERROR(IF(Tabla135[[#This Row],[Registro diligenciado]]=TRUE,_xlfn.IFS(AND(Tabla135[[#This Row],[No. de Control]]=1,Tabla135[[#This Row],[Desplazamiento en la Matriz]]="Impacto"),E1529-(E1529*Tabla135[[#This Row],[Valor del control]]),AND(Tabla135[[#This Row],[No. de Control]]&gt;1,Tabla135[[#This Row],[Desplazamiento en la Matriz]]="Impacto"),AC1528-(AC1528*Tabla135[[#This Row],[Valor del control]]),AND(Tabla135[[#This Row],[No. de Control]]=1,Tabla135[[#This Row],[Desplazamiento en la Matriz]]="Probabilidad"),E1529,AND(Tabla135[[#This Row],[No. de Control]]&gt;1,Tabla135[[#This Row],[Desplazamiento en la Matriz]]="Probabilidad"),AC1528),""),"")</f>
        <v/>
      </c>
      <c r="AD1529" s="310">
        <f>IFERROR(_xlfn.MINIFS(Tabla135[Probabilidad residual],Tabla135[Id Riesgo],Tabla135[[#This Row],[Id Riesgo]]),"")</f>
        <v>0</v>
      </c>
      <c r="AE1529" s="310">
        <f>IFERROR(_xlfn.MINIFS(Tabla135[Impacto residual],Tabla135[Id Riesgo],Tabla135[[#This Row],[Id Riesgo]]),"")</f>
        <v>0</v>
      </c>
      <c r="AF1529" s="310" t="str" cm="1">
        <f t="array" ref="AF15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29" s="310" t="str" cm="1">
        <f t="array" ref="AG15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29" s="213"/>
      <c r="AJ1529" s="801">
        <f>_xlfn.MINIFS(Tabla135[Probabilidad residual],Tabla135[Id Riesgo],Tabla135[[#This Row],[Id Riesgo]])</f>
        <v>0</v>
      </c>
      <c r="AK1529" s="801">
        <f>_xlfn.MINIFS(Tabla135[Impacto residual],Tabla135[Id Riesgo],Tabla135[[#This Row],[Id Riesgo]])</f>
        <v>0</v>
      </c>
      <c r="AL1529" s="801"/>
      <c r="AM1529" s="801"/>
      <c r="AN1529" s="213"/>
      <c r="AO1529" s="213"/>
      <c r="AP1529" s="213"/>
      <c r="AQ1529" s="213"/>
      <c r="AR1529" s="213"/>
      <c r="AS1529" s="213"/>
      <c r="AT1529" s="213"/>
      <c r="AU1529" s="213"/>
      <c r="AV1529" s="213"/>
      <c r="AW1529" s="213"/>
      <c r="AX1529" s="213"/>
      <c r="AY1529" s="213"/>
    </row>
    <row r="1530" spans="1:51" ht="14.6" x14ac:dyDescent="0.4">
      <c r="A1530" s="783" t="str">
        <f>Tabla135[[#This Row],[Id Riesgo]]</f>
        <v>RC152</v>
      </c>
      <c r="B1530" s="784" t="str">
        <f>Tabla135[[#This Row],[Riesgo]]</f>
        <v/>
      </c>
      <c r="C1530" s="776" t="b">
        <f>Tabla135[[#This Row],[Identificado en paso 1 y 2?]]</f>
        <v>0</v>
      </c>
      <c r="D1530" s="801" t="str">
        <f>_xlfn.XLOOKUP(Tabla135[[#This Row],[Id Riesgo]],Tabla13[Id Riesgo],Tabla13[Probabilidad],"",1)</f>
        <v/>
      </c>
      <c r="E1530" s="801" t="str">
        <f>IF(C1530=TRUE,_xlfn.XLOOKUP(Tabla135[[#This Row],[Id Riesgo]],Tabla13[Id Riesgo],Tabla13[Porcentaje Impacto],"",1),"")</f>
        <v/>
      </c>
      <c r="F1530" s="290" t="str">
        <f t="shared" si="151"/>
        <v>RC152</v>
      </c>
      <c r="G1530" s="414" t="b">
        <f>_xlfn.XLOOKUP(F1530,Tabla13[Id Riesgo],Tabla13[Registro diligenciado],FALSE,1)</f>
        <v>0</v>
      </c>
      <c r="H1530" s="290" t="str">
        <f>IF(G1530,_xlfn.XLOOKUP(F1530,Tabla6[Id Riesgo],Tabla6[DESCRIPCIÓN DEL RIESGO],FALSE,1),"")</f>
        <v/>
      </c>
      <c r="I1530" s="327" t="str">
        <f>_xlfn.XLOOKUP(Tabla135[[#This Row],[Id Riesgo]],Tabla13[Id Riesgo],Tabla13[Probabilidad])</f>
        <v/>
      </c>
      <c r="J1530" s="327" t="str">
        <f>_xlfn.XLOOKUP(Tabla135[[#This Row],[Id Riesgo]],Tabla13[Id Riesgo],Tabla13[Porcentaje Impacto],"",1)</f>
        <v/>
      </c>
      <c r="K1530" s="311">
        <v>9</v>
      </c>
      <c r="L1530" s="314"/>
      <c r="M1530" s="314"/>
      <c r="N1530" s="314"/>
      <c r="O1530" s="295"/>
      <c r="P1530" s="314"/>
      <c r="Q1530" s="328" t="str">
        <f>_xlfn.TEXTJOIN(" ",TRUE,Tabla135[[#This Row],[Actividad - Acción ¿Qué?
Inicia con verbo]],Tabla135[[#This Row],[Complemento
(Observaciones o desviaciones)]])</f>
        <v/>
      </c>
      <c r="R1530" s="295"/>
      <c r="S1530" s="327" t="str">
        <f>_xlfn.XLOOKUP(Tabla135[[#This Row],[Tipo de control]],Tabla7[Tipo de control],Tabla7[Peso],"",1)</f>
        <v/>
      </c>
      <c r="T1530" s="290" t="str">
        <f>_xlfn.XLOOKUP(Tabla135[[#This Row],[Tipo de control]],Tabla7[Tipo de control],Tabla7[Afectación matriz],"",1)</f>
        <v/>
      </c>
      <c r="U1530" s="295"/>
      <c r="V1530" s="327" t="str">
        <f>_xlfn.XLOOKUP(Tabla135[[#This Row],[Implementación]],Tabla11[Implementación],Tabla11[Peso],"",1)</f>
        <v/>
      </c>
      <c r="W1530" s="295"/>
      <c r="X1530" s="295"/>
      <c r="Y1530" s="295"/>
      <c r="Z1530" s="295"/>
      <c r="AA1530" s="310" t="str">
        <f>IFERROR(Tabla135[[#This Row],[Peso del control]]+Tabla135[[#This Row],[Peso de la implementación]],"")</f>
        <v/>
      </c>
      <c r="AB1530" s="310" t="str" cm="1">
        <f t="array" ref="AB1530">IFERROR(IF(Tabla135[[#This Row],[Registro diligenciado]]=TRUE,_xlfn.IFS(AND(Tabla135[[#This Row],[No. de Control]]=1,Tabla135[[#This Row],[Desplazamiento en la Matriz]]="Probabilidad"),D1530-(D1530*Tabla135[[#This Row],[Valor del control]]),AND(Tabla135[[#This Row],[No. de Control]]&gt;1,Tabla135[[#This Row],[Desplazamiento en la Matriz]]="Probabilidad"),AB1529-(AB1529*Tabla135[[#This Row],[Valor del control]]),AND(Tabla135[[#This Row],[No. de Control]]=1,Tabla135[[#This Row],[Desplazamiento en la Matriz]]="Impacto"),D1530,AND(Tabla135[[#This Row],[No. de Control]]&gt;1,Tabla135[[#This Row],[Desplazamiento en la Matriz]]="Impacto"),AB1529),""),"")</f>
        <v/>
      </c>
      <c r="AC1530" s="310" t="str" cm="1">
        <f t="array" ref="AC1530">IFERROR(IF(Tabla135[[#This Row],[Registro diligenciado]]=TRUE,_xlfn.IFS(AND(Tabla135[[#This Row],[No. de Control]]=1,Tabla135[[#This Row],[Desplazamiento en la Matriz]]="Impacto"),E1530-(E1530*Tabla135[[#This Row],[Valor del control]]),AND(Tabla135[[#This Row],[No. de Control]]&gt;1,Tabla135[[#This Row],[Desplazamiento en la Matriz]]="Impacto"),AC1529-(AC1529*Tabla135[[#This Row],[Valor del control]]),AND(Tabla135[[#This Row],[No. de Control]]=1,Tabla135[[#This Row],[Desplazamiento en la Matriz]]="Probabilidad"),E1530,AND(Tabla135[[#This Row],[No. de Control]]&gt;1,Tabla135[[#This Row],[Desplazamiento en la Matriz]]="Probabilidad"),AC1529),""),"")</f>
        <v/>
      </c>
      <c r="AD1530" s="310">
        <f>IFERROR(_xlfn.MINIFS(Tabla135[Probabilidad residual],Tabla135[Id Riesgo],Tabla135[[#This Row],[Id Riesgo]]),"")</f>
        <v>0</v>
      </c>
      <c r="AE1530" s="310">
        <f>IFERROR(_xlfn.MINIFS(Tabla135[Impacto residual],Tabla135[Id Riesgo],Tabla135[[#This Row],[Id Riesgo]]),"")</f>
        <v>0</v>
      </c>
      <c r="AF1530" s="310" t="str" cm="1">
        <f t="array" ref="AF15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0" s="310" t="str" cm="1">
        <f t="array" ref="AG15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0" s="213"/>
      <c r="AJ1530" s="801">
        <f>_xlfn.MINIFS(Tabla135[Probabilidad residual],Tabla135[Id Riesgo],Tabla135[[#This Row],[Id Riesgo]])</f>
        <v>0</v>
      </c>
      <c r="AK1530" s="801">
        <f>_xlfn.MINIFS(Tabla135[Impacto residual],Tabla135[Id Riesgo],Tabla135[[#This Row],[Id Riesgo]])</f>
        <v>0</v>
      </c>
      <c r="AL1530" s="801"/>
      <c r="AM1530" s="801"/>
      <c r="AN1530" s="213"/>
      <c r="AO1530" s="213"/>
      <c r="AP1530" s="213"/>
      <c r="AQ1530" s="213"/>
      <c r="AR1530" s="213"/>
      <c r="AS1530" s="213"/>
      <c r="AT1530" s="213"/>
      <c r="AU1530" s="213"/>
      <c r="AV1530" s="213"/>
      <c r="AW1530" s="213"/>
      <c r="AX1530" s="213"/>
      <c r="AY1530" s="213"/>
    </row>
    <row r="1531" spans="1:51" ht="14.6" x14ac:dyDescent="0.4">
      <c r="A1531" s="783" t="str">
        <f>Tabla135[[#This Row],[Id Riesgo]]</f>
        <v>RC152</v>
      </c>
      <c r="B1531" s="784" t="str">
        <f>Tabla135[[#This Row],[Riesgo]]</f>
        <v/>
      </c>
      <c r="C1531" s="776" t="b">
        <f>Tabla135[[#This Row],[Identificado en paso 1 y 2?]]</f>
        <v>0</v>
      </c>
      <c r="D1531" s="801" t="str">
        <f>_xlfn.XLOOKUP(Tabla135[[#This Row],[Id Riesgo]],Tabla13[Id Riesgo],Tabla13[Probabilidad],"",1)</f>
        <v/>
      </c>
      <c r="E1531" s="801" t="str">
        <f>IF(C1531=TRUE,_xlfn.XLOOKUP(Tabla135[[#This Row],[Id Riesgo]],Tabla13[Id Riesgo],Tabla13[Porcentaje Impacto],"",1),"")</f>
        <v/>
      </c>
      <c r="F1531" s="290" t="str">
        <f t="shared" si="151"/>
        <v>RC152</v>
      </c>
      <c r="G1531" s="414" t="b">
        <f>_xlfn.XLOOKUP(F1531,Tabla13[Id Riesgo],Tabla13[Registro diligenciado],FALSE,1)</f>
        <v>0</v>
      </c>
      <c r="H1531" s="290" t="str">
        <f>IF(G1531,_xlfn.XLOOKUP(F1531,Tabla6[Id Riesgo],Tabla6[DESCRIPCIÓN DEL RIESGO],FALSE,1),"")</f>
        <v/>
      </c>
      <c r="I1531" s="327" t="str">
        <f>_xlfn.XLOOKUP(Tabla135[[#This Row],[Id Riesgo]],Tabla13[Id Riesgo],Tabla13[Probabilidad])</f>
        <v/>
      </c>
      <c r="J1531" s="327" t="str">
        <f>_xlfn.XLOOKUP(Tabla135[[#This Row],[Id Riesgo]],Tabla13[Id Riesgo],Tabla13[Porcentaje Impacto],"",1)</f>
        <v/>
      </c>
      <c r="K1531" s="311">
        <v>10</v>
      </c>
      <c r="L1531" s="314"/>
      <c r="M1531" s="314"/>
      <c r="N1531" s="314"/>
      <c r="O1531" s="295"/>
      <c r="P1531" s="314"/>
      <c r="Q1531" s="328" t="str">
        <f>_xlfn.TEXTJOIN(" ",TRUE,Tabla135[[#This Row],[Actividad - Acción ¿Qué?
Inicia con verbo]],Tabla135[[#This Row],[Complemento
(Observaciones o desviaciones)]])</f>
        <v/>
      </c>
      <c r="R1531" s="295"/>
      <c r="S1531" s="327" t="str">
        <f>_xlfn.XLOOKUP(Tabla135[[#This Row],[Tipo de control]],Tabla7[Tipo de control],Tabla7[Peso],"",1)</f>
        <v/>
      </c>
      <c r="T1531" s="290" t="str">
        <f>_xlfn.XLOOKUP(Tabla135[[#This Row],[Tipo de control]],Tabla7[Tipo de control],Tabla7[Afectación matriz],"",1)</f>
        <v/>
      </c>
      <c r="U1531" s="295"/>
      <c r="V1531" s="327" t="str">
        <f>_xlfn.XLOOKUP(Tabla135[[#This Row],[Implementación]],Tabla11[Implementación],Tabla11[Peso],"",1)</f>
        <v/>
      </c>
      <c r="W1531" s="295"/>
      <c r="X1531" s="295"/>
      <c r="Y1531" s="295"/>
      <c r="Z1531" s="295"/>
      <c r="AA1531" s="310" t="str">
        <f>IFERROR(Tabla135[[#This Row],[Peso del control]]+Tabla135[[#This Row],[Peso de la implementación]],"")</f>
        <v/>
      </c>
      <c r="AB1531" s="310" t="str" cm="1">
        <f t="array" ref="AB1531">IFERROR(IF(Tabla135[[#This Row],[Registro diligenciado]]=TRUE,_xlfn.IFS(AND(Tabla135[[#This Row],[No. de Control]]=1,Tabla135[[#This Row],[Desplazamiento en la Matriz]]="Probabilidad"),D1531-(D1531*Tabla135[[#This Row],[Valor del control]]),AND(Tabla135[[#This Row],[No. de Control]]&gt;1,Tabla135[[#This Row],[Desplazamiento en la Matriz]]="Probabilidad"),AB1530-(AB1530*Tabla135[[#This Row],[Valor del control]]),AND(Tabla135[[#This Row],[No. de Control]]=1,Tabla135[[#This Row],[Desplazamiento en la Matriz]]="Impacto"),D1531,AND(Tabla135[[#This Row],[No. de Control]]&gt;1,Tabla135[[#This Row],[Desplazamiento en la Matriz]]="Impacto"),AB1530),""),"")</f>
        <v/>
      </c>
      <c r="AC1531" s="310" t="str" cm="1">
        <f t="array" ref="AC1531">IFERROR(IF(Tabla135[[#This Row],[Registro diligenciado]]=TRUE,_xlfn.IFS(AND(Tabla135[[#This Row],[No. de Control]]=1,Tabla135[[#This Row],[Desplazamiento en la Matriz]]="Impacto"),E1531-(E1531*Tabla135[[#This Row],[Valor del control]]),AND(Tabla135[[#This Row],[No. de Control]]&gt;1,Tabla135[[#This Row],[Desplazamiento en la Matriz]]="Impacto"),AC1530-(AC1530*Tabla135[[#This Row],[Valor del control]]),AND(Tabla135[[#This Row],[No. de Control]]=1,Tabla135[[#This Row],[Desplazamiento en la Matriz]]="Probabilidad"),E1531,AND(Tabla135[[#This Row],[No. de Control]]&gt;1,Tabla135[[#This Row],[Desplazamiento en la Matriz]]="Probabilidad"),AC1530),""),"")</f>
        <v/>
      </c>
      <c r="AD1531" s="310">
        <f>IFERROR(_xlfn.MINIFS(Tabla135[Probabilidad residual],Tabla135[Id Riesgo],Tabla135[[#This Row],[Id Riesgo]]),"")</f>
        <v>0</v>
      </c>
      <c r="AE1531" s="310">
        <f>IFERROR(_xlfn.MINIFS(Tabla135[Impacto residual],Tabla135[Id Riesgo],Tabla135[[#This Row],[Id Riesgo]]),"")</f>
        <v>0</v>
      </c>
      <c r="AF1531" s="310" t="str" cm="1">
        <f t="array" ref="AF15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1" s="310" t="str" cm="1">
        <f t="array" ref="AG15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1" s="213"/>
      <c r="AJ1531" s="801">
        <f>_xlfn.MINIFS(Tabla135[Probabilidad residual],Tabla135[Id Riesgo],Tabla135[[#This Row],[Id Riesgo]])</f>
        <v>0</v>
      </c>
      <c r="AK1531" s="801">
        <f>_xlfn.MINIFS(Tabla135[Impacto residual],Tabla135[Id Riesgo],Tabla135[[#This Row],[Id Riesgo]])</f>
        <v>0</v>
      </c>
      <c r="AL1531" s="801"/>
      <c r="AM1531" s="801"/>
      <c r="AN1531" s="213"/>
      <c r="AO1531" s="213"/>
      <c r="AP1531" s="213"/>
      <c r="AQ1531" s="213"/>
      <c r="AR1531" s="213"/>
      <c r="AS1531" s="213"/>
      <c r="AT1531" s="213"/>
      <c r="AU1531" s="213"/>
      <c r="AV1531" s="213"/>
      <c r="AW1531" s="213"/>
      <c r="AX1531" s="213"/>
      <c r="AY1531" s="213"/>
    </row>
    <row r="1532" spans="1:51" ht="14.6" x14ac:dyDescent="0.4">
      <c r="A1532" s="783" t="str">
        <f>Tabla135[[#This Row],[Id Riesgo]]</f>
        <v>RC153</v>
      </c>
      <c r="B1532" s="784" t="str">
        <f>Tabla135[[#This Row],[Riesgo]]</f>
        <v/>
      </c>
      <c r="C1532" s="776" t="b">
        <f>Tabla135[[#This Row],[Identificado en paso 1 y 2?]]</f>
        <v>0</v>
      </c>
      <c r="D1532" s="801" t="str">
        <f>_xlfn.XLOOKUP(Tabla135[[#This Row],[Id Riesgo]],Tabla13[Id Riesgo],Tabla13[Probabilidad],"",1)</f>
        <v/>
      </c>
      <c r="E1532" s="801" t="str">
        <f>IF(C1532=TRUE,_xlfn.XLOOKUP(Tabla135[[#This Row],[Id Riesgo]],Tabla13[Id Riesgo],Tabla13[Porcentaje Impacto],"",1),"")</f>
        <v/>
      </c>
      <c r="F1532" s="290" t="s">
        <v>744</v>
      </c>
      <c r="G1532" s="414" t="b">
        <f>_xlfn.XLOOKUP(F1532,Tabla13[Id Riesgo],Tabla13[Registro diligenciado],FALSE,1)</f>
        <v>0</v>
      </c>
      <c r="H1532" s="290" t="str">
        <f>IF(G1532,_xlfn.XLOOKUP(F1532,Tabla6[Id Riesgo],Tabla6[DESCRIPCIÓN DEL RIESGO],FALSE,1),"")</f>
        <v/>
      </c>
      <c r="I1532" s="327" t="str">
        <f>_xlfn.XLOOKUP(Tabla135[[#This Row],[Id Riesgo]],Tabla13[Id Riesgo],Tabla13[Probabilidad])</f>
        <v/>
      </c>
      <c r="J1532" s="327" t="str">
        <f>_xlfn.XLOOKUP(Tabla135[[#This Row],[Id Riesgo]],Tabla13[Id Riesgo],Tabla13[Porcentaje Impacto],"",1)</f>
        <v/>
      </c>
      <c r="K1532" s="311">
        <v>1</v>
      </c>
      <c r="L1532" s="314"/>
      <c r="M1532" s="314"/>
      <c r="N1532" s="314"/>
      <c r="O1532" s="295"/>
      <c r="P1532" s="314"/>
      <c r="Q1532" s="328" t="str">
        <f>_xlfn.TEXTJOIN(" ",TRUE,Tabla135[[#This Row],[Actividad - Acción ¿Qué?
Inicia con verbo]],Tabla135[[#This Row],[Complemento
(Observaciones o desviaciones)]])</f>
        <v/>
      </c>
      <c r="R1532" s="295"/>
      <c r="S1532" s="327" t="str">
        <f>_xlfn.XLOOKUP(Tabla135[[#This Row],[Tipo de control]],Tabla7[Tipo de control],Tabla7[Peso],"",1)</f>
        <v/>
      </c>
      <c r="T1532" s="290" t="str">
        <f>_xlfn.XLOOKUP(Tabla135[[#This Row],[Tipo de control]],Tabla7[Tipo de control],Tabla7[Afectación matriz],"",1)</f>
        <v/>
      </c>
      <c r="U1532" s="295"/>
      <c r="V1532" s="327" t="str">
        <f>_xlfn.XLOOKUP(Tabla135[[#This Row],[Implementación]],Tabla11[Implementación],Tabla11[Peso],"",1)</f>
        <v/>
      </c>
      <c r="W1532" s="295"/>
      <c r="X1532" s="295"/>
      <c r="Y1532" s="295"/>
      <c r="Z1532" s="295"/>
      <c r="AA1532" s="310" t="str">
        <f>IFERROR(Tabla135[[#This Row],[Peso del control]]+Tabla135[[#This Row],[Peso de la implementación]],"")</f>
        <v/>
      </c>
      <c r="AB1532" s="310" t="str" cm="1">
        <f t="array" ref="AB1532">IFERROR(IF(Tabla135[[#This Row],[Registro diligenciado]]=TRUE,_xlfn.IFS(AND(Tabla135[[#This Row],[No. de Control]]=1,Tabla135[[#This Row],[Desplazamiento en la Matriz]]="Probabilidad"),D1532-(D1532*Tabla135[[#This Row],[Valor del control]]),AND(Tabla135[[#This Row],[No. de Control]]&gt;1,Tabla135[[#This Row],[Desplazamiento en la Matriz]]="Probabilidad"),AB1531-(AB1531*Tabla135[[#This Row],[Valor del control]]),AND(Tabla135[[#This Row],[No. de Control]]=1,Tabla135[[#This Row],[Desplazamiento en la Matriz]]="Impacto"),D1532,AND(Tabla135[[#This Row],[No. de Control]]&gt;1,Tabla135[[#This Row],[Desplazamiento en la Matriz]]="Impacto"),AB1531),""),"")</f>
        <v/>
      </c>
      <c r="AC1532" s="310" t="str" cm="1">
        <f t="array" ref="AC1532">IFERROR(IF(Tabla135[[#This Row],[Registro diligenciado]]=TRUE,_xlfn.IFS(AND(Tabla135[[#This Row],[No. de Control]]=1,Tabla135[[#This Row],[Desplazamiento en la Matriz]]="Impacto"),E1532-(E1532*Tabla135[[#This Row],[Valor del control]]),AND(Tabla135[[#This Row],[No. de Control]]&gt;1,Tabla135[[#This Row],[Desplazamiento en la Matriz]]="Impacto"),AC1531-(AC1531*Tabla135[[#This Row],[Valor del control]]),AND(Tabla135[[#This Row],[No. de Control]]=1,Tabla135[[#This Row],[Desplazamiento en la Matriz]]="Probabilidad"),E1532,AND(Tabla135[[#This Row],[No. de Control]]&gt;1,Tabla135[[#This Row],[Desplazamiento en la Matriz]]="Probabilidad"),AC1531),""),"")</f>
        <v/>
      </c>
      <c r="AD1532" s="310">
        <f>IFERROR(_xlfn.MINIFS(Tabla135[Probabilidad residual],Tabla135[Id Riesgo],Tabla135[[#This Row],[Id Riesgo]]),"")</f>
        <v>0</v>
      </c>
      <c r="AE1532" s="310">
        <f>IFERROR(_xlfn.MINIFS(Tabla135[Impacto residual],Tabla135[Id Riesgo],Tabla135[[#This Row],[Id Riesgo]]),"")</f>
        <v>0</v>
      </c>
      <c r="AF1532" s="310" t="str" cm="1">
        <f t="array" ref="AF15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2" s="310" t="str" cm="1">
        <f t="array" ref="AG15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2" s="213"/>
      <c r="AJ1532" s="801">
        <f>_xlfn.MINIFS(Tabla135[Probabilidad residual],Tabla135[Id Riesgo],Tabla135[[#This Row],[Id Riesgo]])</f>
        <v>0</v>
      </c>
      <c r="AK1532" s="801">
        <f>_xlfn.MINIFS(Tabla135[Impacto residual],Tabla135[Id Riesgo],Tabla135[[#This Row],[Id Riesgo]])</f>
        <v>0</v>
      </c>
      <c r="AL1532" s="801" t="str" cm="1">
        <f t="array" ref="AL1532">IFERROR(_xlfn.IFS(AND(AJ1532&gt;=CONFIGURACIÓN!$BF$6,AJ1532&lt;=CONFIGURACIÓN!$BG$6),CONFIGURACIÓN!$BE$6,AND(AJ1532&gt;=CONFIGURACIÓN!$BF$7,AJ1532&lt;=CONFIGURACIÓN!$BG$7),CONFIGURACIÓN!$BE$7,AND(AJ1532&gt;=CONFIGURACIÓN!$BF$8,AJ1532&lt;=CONFIGURACIÓN!$BG$8),CONFIGURACIÓN!$BE$8,AND(AJ1532&gt;=CONFIGURACIÓN!$BF$9,AJ1532&lt;=CONFIGURACIÓN!$BG$9),CONFIGURACIÓN!$BE$9,AND(AJ1532&gt;=CONFIGURACIÓN!$BF$10,AJ1532&lt;=CONFIGURACIÓN!$BG$10),CONFIGURACIÓN!$BE$10),"")</f>
        <v/>
      </c>
      <c r="AM1532" s="801" t="str" cm="1">
        <f t="array" ref="AM1532">IFERROR(_xlfn.IFS(AND(AK1532&gt;=CONFIGURACIÓN!$BJ$6,AK1532&lt;=CONFIGURACIÓN!$BK$6),CONFIGURACIÓN!$BI$6,AND(AK1532&gt;=CONFIGURACIÓN!$BJ$7,AK1532&lt;=CONFIGURACIÓN!$BK$7),CONFIGURACIÓN!$BI$7,AND(AK1532&gt;=CONFIGURACIÓN!$BJ$8,AK1532&lt;=CONFIGURACIÓN!$BK$8),CONFIGURACIÓN!$BI$8,AND(AK1532&gt;=CONFIGURACIÓN!$BJ$9,AK1532&lt;=CONFIGURACIÓN!$BK$9),CONFIGURACIÓN!$BI$9,AND(AK1532&gt;=CONFIGURACIÓN!$BJ$10,AK1532&lt;=CONFIGURACIÓN!$BK$10),CONFIGURACIÓN!$BI$10),"")</f>
        <v/>
      </c>
      <c r="AN1532" s="213"/>
      <c r="AO1532" s="213"/>
      <c r="AP1532" s="213"/>
      <c r="AQ1532" s="213"/>
      <c r="AR1532" s="213"/>
      <c r="AS1532" s="213"/>
      <c r="AT1532" s="213"/>
      <c r="AU1532" s="213"/>
      <c r="AV1532" s="213"/>
      <c r="AW1532" s="213"/>
      <c r="AX1532" s="213"/>
      <c r="AY1532" s="213"/>
    </row>
    <row r="1533" spans="1:51" ht="14.6" x14ac:dyDescent="0.4">
      <c r="A1533" s="783" t="str">
        <f>Tabla135[[#This Row],[Id Riesgo]]</f>
        <v>RC153</v>
      </c>
      <c r="B1533" s="784" t="str">
        <f>Tabla135[[#This Row],[Riesgo]]</f>
        <v/>
      </c>
      <c r="C1533" s="776" t="b">
        <f>Tabla135[[#This Row],[Identificado en paso 1 y 2?]]</f>
        <v>0</v>
      </c>
      <c r="D1533" s="801" t="str">
        <f>_xlfn.XLOOKUP(Tabla135[[#This Row],[Id Riesgo]],Tabla13[Id Riesgo],Tabla13[Probabilidad],"",1)</f>
        <v/>
      </c>
      <c r="E1533" s="801" t="str">
        <f>IF(C1533=TRUE,_xlfn.XLOOKUP(Tabla135[[#This Row],[Id Riesgo]],Tabla13[Id Riesgo],Tabla13[Porcentaje Impacto],"",1),"")</f>
        <v/>
      </c>
      <c r="F1533" s="290" t="str">
        <f t="shared" ref="F1533:F1541" si="152">F1532</f>
        <v>RC153</v>
      </c>
      <c r="G1533" s="414" t="b">
        <f>_xlfn.XLOOKUP(F1533,Tabla13[Id Riesgo],Tabla13[Registro diligenciado],FALSE,1)</f>
        <v>0</v>
      </c>
      <c r="H1533" s="290" t="str">
        <f>IF(G1533,_xlfn.XLOOKUP(F1533,Tabla6[Id Riesgo],Tabla6[DESCRIPCIÓN DEL RIESGO],FALSE,1),"")</f>
        <v/>
      </c>
      <c r="I1533" s="327" t="str">
        <f>_xlfn.XLOOKUP(Tabla135[[#This Row],[Id Riesgo]],Tabla13[Id Riesgo],Tabla13[Probabilidad])</f>
        <v/>
      </c>
      <c r="J1533" s="327" t="str">
        <f>_xlfn.XLOOKUP(Tabla135[[#This Row],[Id Riesgo]],Tabla13[Id Riesgo],Tabla13[Porcentaje Impacto],"",1)</f>
        <v/>
      </c>
      <c r="K1533" s="311">
        <v>2</v>
      </c>
      <c r="L1533" s="314"/>
      <c r="M1533" s="314"/>
      <c r="N1533" s="314"/>
      <c r="O1533" s="295"/>
      <c r="P1533" s="314"/>
      <c r="Q1533" s="328" t="str">
        <f>_xlfn.TEXTJOIN(" ",TRUE,Tabla135[[#This Row],[Actividad - Acción ¿Qué?
Inicia con verbo]],Tabla135[[#This Row],[Complemento
(Observaciones o desviaciones)]])</f>
        <v/>
      </c>
      <c r="R1533" s="295"/>
      <c r="S1533" s="327" t="str">
        <f>_xlfn.XLOOKUP(Tabla135[[#This Row],[Tipo de control]],Tabla7[Tipo de control],Tabla7[Peso],"",1)</f>
        <v/>
      </c>
      <c r="T1533" s="290" t="str">
        <f>_xlfn.XLOOKUP(Tabla135[[#This Row],[Tipo de control]],Tabla7[Tipo de control],Tabla7[Afectación matriz],"",1)</f>
        <v/>
      </c>
      <c r="U1533" s="295"/>
      <c r="V1533" s="327" t="str">
        <f>_xlfn.XLOOKUP(Tabla135[[#This Row],[Implementación]],Tabla11[Implementación],Tabla11[Peso],"",1)</f>
        <v/>
      </c>
      <c r="W1533" s="295"/>
      <c r="X1533" s="295"/>
      <c r="Y1533" s="295"/>
      <c r="Z1533" s="295"/>
      <c r="AA1533" s="310" t="str">
        <f>IFERROR(Tabla135[[#This Row],[Peso del control]]+Tabla135[[#This Row],[Peso de la implementación]],"")</f>
        <v/>
      </c>
      <c r="AB1533" s="310" t="str" cm="1">
        <f t="array" ref="AB1533">IFERROR(IF(Tabla135[[#This Row],[Registro diligenciado]]=TRUE,_xlfn.IFS(AND(Tabla135[[#This Row],[No. de Control]]=1,Tabla135[[#This Row],[Desplazamiento en la Matriz]]="Probabilidad"),D1533-(D1533*Tabla135[[#This Row],[Valor del control]]),AND(Tabla135[[#This Row],[No. de Control]]&gt;1,Tabla135[[#This Row],[Desplazamiento en la Matriz]]="Probabilidad"),AB1532-(AB1532*Tabla135[[#This Row],[Valor del control]]),AND(Tabla135[[#This Row],[No. de Control]]=1,Tabla135[[#This Row],[Desplazamiento en la Matriz]]="Impacto"),D1533,AND(Tabla135[[#This Row],[No. de Control]]&gt;1,Tabla135[[#This Row],[Desplazamiento en la Matriz]]="Impacto"),AB1532),""),"")</f>
        <v/>
      </c>
      <c r="AC1533" s="310" t="str" cm="1">
        <f t="array" ref="AC1533">IFERROR(IF(Tabla135[[#This Row],[Registro diligenciado]]=TRUE,_xlfn.IFS(AND(Tabla135[[#This Row],[No. de Control]]=1,Tabla135[[#This Row],[Desplazamiento en la Matriz]]="Impacto"),E1533-(E1533*Tabla135[[#This Row],[Valor del control]]),AND(Tabla135[[#This Row],[No. de Control]]&gt;1,Tabla135[[#This Row],[Desplazamiento en la Matriz]]="Impacto"),AC1532-(AC1532*Tabla135[[#This Row],[Valor del control]]),AND(Tabla135[[#This Row],[No. de Control]]=1,Tabla135[[#This Row],[Desplazamiento en la Matriz]]="Probabilidad"),E1533,AND(Tabla135[[#This Row],[No. de Control]]&gt;1,Tabla135[[#This Row],[Desplazamiento en la Matriz]]="Probabilidad"),AC1532),""),"")</f>
        <v/>
      </c>
      <c r="AD1533" s="310">
        <f>IFERROR(_xlfn.MINIFS(Tabla135[Probabilidad residual],Tabla135[Id Riesgo],Tabla135[[#This Row],[Id Riesgo]]),"")</f>
        <v>0</v>
      </c>
      <c r="AE1533" s="310">
        <f>IFERROR(_xlfn.MINIFS(Tabla135[Impacto residual],Tabla135[Id Riesgo],Tabla135[[#This Row],[Id Riesgo]]),"")</f>
        <v>0</v>
      </c>
      <c r="AF1533" s="310" t="str" cm="1">
        <f t="array" ref="AF15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3" s="310" t="str" cm="1">
        <f t="array" ref="AG15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3" s="213"/>
      <c r="AJ1533" s="801">
        <f>_xlfn.MINIFS(Tabla135[Probabilidad residual],Tabla135[Id Riesgo],Tabla135[[#This Row],[Id Riesgo]])</f>
        <v>0</v>
      </c>
      <c r="AK1533" s="801">
        <f>_xlfn.MINIFS(Tabla135[Impacto residual],Tabla135[Id Riesgo],Tabla135[[#This Row],[Id Riesgo]])</f>
        <v>0</v>
      </c>
      <c r="AL1533" s="801"/>
      <c r="AM1533" s="801"/>
      <c r="AN1533" s="213"/>
      <c r="AO1533" s="213"/>
      <c r="AP1533" s="213"/>
      <c r="AQ1533" s="213"/>
      <c r="AR1533" s="213"/>
      <c r="AS1533" s="213"/>
      <c r="AT1533" s="213"/>
      <c r="AU1533" s="213"/>
      <c r="AV1533" s="213"/>
      <c r="AW1533" s="213"/>
      <c r="AX1533" s="213"/>
      <c r="AY1533" s="213"/>
    </row>
    <row r="1534" spans="1:51" ht="14.6" x14ac:dyDescent="0.4">
      <c r="A1534" s="783" t="str">
        <f>Tabla135[[#This Row],[Id Riesgo]]</f>
        <v>RC153</v>
      </c>
      <c r="B1534" s="784" t="str">
        <f>Tabla135[[#This Row],[Riesgo]]</f>
        <v/>
      </c>
      <c r="C1534" s="776" t="b">
        <f>Tabla135[[#This Row],[Identificado en paso 1 y 2?]]</f>
        <v>0</v>
      </c>
      <c r="D1534" s="801" t="str">
        <f>_xlfn.XLOOKUP(Tabla135[[#This Row],[Id Riesgo]],Tabla13[Id Riesgo],Tabla13[Probabilidad],"",1)</f>
        <v/>
      </c>
      <c r="E1534" s="801" t="str">
        <f>IF(C1534=TRUE,_xlfn.XLOOKUP(Tabla135[[#This Row],[Id Riesgo]],Tabla13[Id Riesgo],Tabla13[Porcentaje Impacto],"",1),"")</f>
        <v/>
      </c>
      <c r="F1534" s="290" t="str">
        <f t="shared" si="152"/>
        <v>RC153</v>
      </c>
      <c r="G1534" s="414" t="b">
        <f>_xlfn.XLOOKUP(F1534,Tabla13[Id Riesgo],Tabla13[Registro diligenciado],FALSE,1)</f>
        <v>0</v>
      </c>
      <c r="H1534" s="290" t="str">
        <f>IF(G1534,_xlfn.XLOOKUP(F1534,Tabla6[Id Riesgo],Tabla6[DESCRIPCIÓN DEL RIESGO],FALSE,1),"")</f>
        <v/>
      </c>
      <c r="I1534" s="327" t="str">
        <f>_xlfn.XLOOKUP(Tabla135[[#This Row],[Id Riesgo]],Tabla13[Id Riesgo],Tabla13[Probabilidad])</f>
        <v/>
      </c>
      <c r="J1534" s="327" t="str">
        <f>_xlfn.XLOOKUP(Tabla135[[#This Row],[Id Riesgo]],Tabla13[Id Riesgo],Tabla13[Porcentaje Impacto],"",1)</f>
        <v/>
      </c>
      <c r="K1534" s="311">
        <v>3</v>
      </c>
      <c r="L1534" s="314"/>
      <c r="M1534" s="314"/>
      <c r="N1534" s="314"/>
      <c r="O1534" s="295"/>
      <c r="P1534" s="314"/>
      <c r="Q1534" s="328" t="str">
        <f>_xlfn.TEXTJOIN(" ",TRUE,Tabla135[[#This Row],[Actividad - Acción ¿Qué?
Inicia con verbo]],Tabla135[[#This Row],[Complemento
(Observaciones o desviaciones)]])</f>
        <v/>
      </c>
      <c r="R1534" s="295"/>
      <c r="S1534" s="327" t="str">
        <f>_xlfn.XLOOKUP(Tabla135[[#This Row],[Tipo de control]],Tabla7[Tipo de control],Tabla7[Peso],"",1)</f>
        <v/>
      </c>
      <c r="T1534" s="290" t="str">
        <f>_xlfn.XLOOKUP(Tabla135[[#This Row],[Tipo de control]],Tabla7[Tipo de control],Tabla7[Afectación matriz],"",1)</f>
        <v/>
      </c>
      <c r="U1534" s="295"/>
      <c r="V1534" s="327" t="str">
        <f>_xlfn.XLOOKUP(Tabla135[[#This Row],[Implementación]],Tabla11[Implementación],Tabla11[Peso],"",1)</f>
        <v/>
      </c>
      <c r="W1534" s="295"/>
      <c r="X1534" s="295"/>
      <c r="Y1534" s="295"/>
      <c r="Z1534" s="295"/>
      <c r="AA1534" s="310" t="str">
        <f>IFERROR(Tabla135[[#This Row],[Peso del control]]+Tabla135[[#This Row],[Peso de la implementación]],"")</f>
        <v/>
      </c>
      <c r="AB1534" s="310" t="str" cm="1">
        <f t="array" ref="AB1534">IFERROR(IF(Tabla135[[#This Row],[Registro diligenciado]]=TRUE,_xlfn.IFS(AND(Tabla135[[#This Row],[No. de Control]]=1,Tabla135[[#This Row],[Desplazamiento en la Matriz]]="Probabilidad"),D1534-(D1534*Tabla135[[#This Row],[Valor del control]]),AND(Tabla135[[#This Row],[No. de Control]]&gt;1,Tabla135[[#This Row],[Desplazamiento en la Matriz]]="Probabilidad"),AB1533-(AB1533*Tabla135[[#This Row],[Valor del control]]),AND(Tabla135[[#This Row],[No. de Control]]=1,Tabla135[[#This Row],[Desplazamiento en la Matriz]]="Impacto"),D1534,AND(Tabla135[[#This Row],[No. de Control]]&gt;1,Tabla135[[#This Row],[Desplazamiento en la Matriz]]="Impacto"),AB1533),""),"")</f>
        <v/>
      </c>
      <c r="AC1534" s="310" t="str" cm="1">
        <f t="array" ref="AC1534">IFERROR(IF(Tabla135[[#This Row],[Registro diligenciado]]=TRUE,_xlfn.IFS(AND(Tabla135[[#This Row],[No. de Control]]=1,Tabla135[[#This Row],[Desplazamiento en la Matriz]]="Impacto"),E1534-(E1534*Tabla135[[#This Row],[Valor del control]]),AND(Tabla135[[#This Row],[No. de Control]]&gt;1,Tabla135[[#This Row],[Desplazamiento en la Matriz]]="Impacto"),AC1533-(AC1533*Tabla135[[#This Row],[Valor del control]]),AND(Tabla135[[#This Row],[No. de Control]]=1,Tabla135[[#This Row],[Desplazamiento en la Matriz]]="Probabilidad"),E1534,AND(Tabla135[[#This Row],[No. de Control]]&gt;1,Tabla135[[#This Row],[Desplazamiento en la Matriz]]="Probabilidad"),AC1533),""),"")</f>
        <v/>
      </c>
      <c r="AD1534" s="310">
        <f>IFERROR(_xlfn.MINIFS(Tabla135[Probabilidad residual],Tabla135[Id Riesgo],Tabla135[[#This Row],[Id Riesgo]]),"")</f>
        <v>0</v>
      </c>
      <c r="AE1534" s="310">
        <f>IFERROR(_xlfn.MINIFS(Tabla135[Impacto residual],Tabla135[Id Riesgo],Tabla135[[#This Row],[Id Riesgo]]),"")</f>
        <v>0</v>
      </c>
      <c r="AF1534" s="310" t="str" cm="1">
        <f t="array" ref="AF15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4" s="310" t="str" cm="1">
        <f t="array" ref="AG15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4" s="213"/>
      <c r="AJ1534" s="801">
        <f>_xlfn.MINIFS(Tabla135[Probabilidad residual],Tabla135[Id Riesgo],Tabla135[[#This Row],[Id Riesgo]])</f>
        <v>0</v>
      </c>
      <c r="AK1534" s="801">
        <f>_xlfn.MINIFS(Tabla135[Impacto residual],Tabla135[Id Riesgo],Tabla135[[#This Row],[Id Riesgo]])</f>
        <v>0</v>
      </c>
      <c r="AL1534" s="801"/>
      <c r="AM1534" s="801"/>
      <c r="AN1534" s="213"/>
      <c r="AO1534" s="213"/>
      <c r="AP1534" s="213"/>
      <c r="AQ1534" s="213"/>
      <c r="AR1534" s="213"/>
      <c r="AS1534" s="213"/>
      <c r="AT1534" s="213"/>
      <c r="AU1534" s="213"/>
      <c r="AV1534" s="213"/>
      <c r="AW1534" s="213"/>
      <c r="AX1534" s="213"/>
      <c r="AY1534" s="213"/>
    </row>
    <row r="1535" spans="1:51" ht="14.6" x14ac:dyDescent="0.4">
      <c r="A1535" s="783" t="str">
        <f>Tabla135[[#This Row],[Id Riesgo]]</f>
        <v>RC153</v>
      </c>
      <c r="B1535" s="784" t="str">
        <f>Tabla135[[#This Row],[Riesgo]]</f>
        <v/>
      </c>
      <c r="C1535" s="776" t="b">
        <f>Tabla135[[#This Row],[Identificado en paso 1 y 2?]]</f>
        <v>0</v>
      </c>
      <c r="D1535" s="801" t="str">
        <f>_xlfn.XLOOKUP(Tabla135[[#This Row],[Id Riesgo]],Tabla13[Id Riesgo],Tabla13[Probabilidad],"",1)</f>
        <v/>
      </c>
      <c r="E1535" s="801" t="str">
        <f>IF(C1535=TRUE,_xlfn.XLOOKUP(Tabla135[[#This Row],[Id Riesgo]],Tabla13[Id Riesgo],Tabla13[Porcentaje Impacto],"",1),"")</f>
        <v/>
      </c>
      <c r="F1535" s="290" t="str">
        <f t="shared" si="152"/>
        <v>RC153</v>
      </c>
      <c r="G1535" s="414" t="b">
        <f>_xlfn.XLOOKUP(F1535,Tabla13[Id Riesgo],Tabla13[Registro diligenciado],FALSE,1)</f>
        <v>0</v>
      </c>
      <c r="H1535" s="290" t="str">
        <f>IF(G1535,_xlfn.XLOOKUP(F1535,Tabla6[Id Riesgo],Tabla6[DESCRIPCIÓN DEL RIESGO],FALSE,1),"")</f>
        <v/>
      </c>
      <c r="I1535" s="327" t="str">
        <f>_xlfn.XLOOKUP(Tabla135[[#This Row],[Id Riesgo]],Tabla13[Id Riesgo],Tabla13[Probabilidad])</f>
        <v/>
      </c>
      <c r="J1535" s="327" t="str">
        <f>_xlfn.XLOOKUP(Tabla135[[#This Row],[Id Riesgo]],Tabla13[Id Riesgo],Tabla13[Porcentaje Impacto],"",1)</f>
        <v/>
      </c>
      <c r="K1535" s="311">
        <v>4</v>
      </c>
      <c r="L1535" s="314"/>
      <c r="M1535" s="314"/>
      <c r="N1535" s="314"/>
      <c r="O1535" s="295"/>
      <c r="P1535" s="314"/>
      <c r="Q1535" s="328" t="str">
        <f>_xlfn.TEXTJOIN(" ",TRUE,Tabla135[[#This Row],[Actividad - Acción ¿Qué?
Inicia con verbo]],Tabla135[[#This Row],[Complemento
(Observaciones o desviaciones)]])</f>
        <v/>
      </c>
      <c r="R1535" s="295"/>
      <c r="S1535" s="327" t="str">
        <f>_xlfn.XLOOKUP(Tabla135[[#This Row],[Tipo de control]],Tabla7[Tipo de control],Tabla7[Peso],"",1)</f>
        <v/>
      </c>
      <c r="T1535" s="290" t="str">
        <f>_xlfn.XLOOKUP(Tabla135[[#This Row],[Tipo de control]],Tabla7[Tipo de control],Tabla7[Afectación matriz],"",1)</f>
        <v/>
      </c>
      <c r="U1535" s="295"/>
      <c r="V1535" s="327" t="str">
        <f>_xlfn.XLOOKUP(Tabla135[[#This Row],[Implementación]],Tabla11[Implementación],Tabla11[Peso],"",1)</f>
        <v/>
      </c>
      <c r="W1535" s="295"/>
      <c r="X1535" s="295"/>
      <c r="Y1535" s="295"/>
      <c r="Z1535" s="295"/>
      <c r="AA1535" s="310" t="str">
        <f>IFERROR(Tabla135[[#This Row],[Peso del control]]+Tabla135[[#This Row],[Peso de la implementación]],"")</f>
        <v/>
      </c>
      <c r="AB1535" s="310" t="str" cm="1">
        <f t="array" ref="AB1535">IFERROR(IF(Tabla135[[#This Row],[Registro diligenciado]]=TRUE,_xlfn.IFS(AND(Tabla135[[#This Row],[No. de Control]]=1,Tabla135[[#This Row],[Desplazamiento en la Matriz]]="Probabilidad"),D1535-(D1535*Tabla135[[#This Row],[Valor del control]]),AND(Tabla135[[#This Row],[No. de Control]]&gt;1,Tabla135[[#This Row],[Desplazamiento en la Matriz]]="Probabilidad"),AB1534-(AB1534*Tabla135[[#This Row],[Valor del control]]),AND(Tabla135[[#This Row],[No. de Control]]=1,Tabla135[[#This Row],[Desplazamiento en la Matriz]]="Impacto"),D1535,AND(Tabla135[[#This Row],[No. de Control]]&gt;1,Tabla135[[#This Row],[Desplazamiento en la Matriz]]="Impacto"),AB1534),""),"")</f>
        <v/>
      </c>
      <c r="AC1535" s="310" t="str" cm="1">
        <f t="array" ref="AC1535">IFERROR(IF(Tabla135[[#This Row],[Registro diligenciado]]=TRUE,_xlfn.IFS(AND(Tabla135[[#This Row],[No. de Control]]=1,Tabla135[[#This Row],[Desplazamiento en la Matriz]]="Impacto"),E1535-(E1535*Tabla135[[#This Row],[Valor del control]]),AND(Tabla135[[#This Row],[No. de Control]]&gt;1,Tabla135[[#This Row],[Desplazamiento en la Matriz]]="Impacto"),AC1534-(AC1534*Tabla135[[#This Row],[Valor del control]]),AND(Tabla135[[#This Row],[No. de Control]]=1,Tabla135[[#This Row],[Desplazamiento en la Matriz]]="Probabilidad"),E1535,AND(Tabla135[[#This Row],[No. de Control]]&gt;1,Tabla135[[#This Row],[Desplazamiento en la Matriz]]="Probabilidad"),AC1534),""),"")</f>
        <v/>
      </c>
      <c r="AD1535" s="310">
        <f>IFERROR(_xlfn.MINIFS(Tabla135[Probabilidad residual],Tabla135[Id Riesgo],Tabla135[[#This Row],[Id Riesgo]]),"")</f>
        <v>0</v>
      </c>
      <c r="AE1535" s="310">
        <f>IFERROR(_xlfn.MINIFS(Tabla135[Impacto residual],Tabla135[Id Riesgo],Tabla135[[#This Row],[Id Riesgo]]),"")</f>
        <v>0</v>
      </c>
      <c r="AF1535" s="310" t="str" cm="1">
        <f t="array" ref="AF15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5" s="310" t="str" cm="1">
        <f t="array" ref="AG15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5" s="213"/>
      <c r="AJ1535" s="801">
        <f>_xlfn.MINIFS(Tabla135[Probabilidad residual],Tabla135[Id Riesgo],Tabla135[[#This Row],[Id Riesgo]])</f>
        <v>0</v>
      </c>
      <c r="AK1535" s="801">
        <f>_xlfn.MINIFS(Tabla135[Impacto residual],Tabla135[Id Riesgo],Tabla135[[#This Row],[Id Riesgo]])</f>
        <v>0</v>
      </c>
      <c r="AL1535" s="801"/>
      <c r="AM1535" s="801"/>
      <c r="AN1535" s="213"/>
      <c r="AO1535" s="213"/>
      <c r="AP1535" s="213"/>
      <c r="AQ1535" s="213"/>
      <c r="AR1535" s="213"/>
      <c r="AS1535" s="213"/>
      <c r="AT1535" s="213"/>
      <c r="AU1535" s="213"/>
      <c r="AV1535" s="213"/>
      <c r="AW1535" s="213"/>
      <c r="AX1535" s="213"/>
      <c r="AY1535" s="213"/>
    </row>
    <row r="1536" spans="1:51" ht="14.6" x14ac:dyDescent="0.4">
      <c r="A1536" s="783" t="str">
        <f>Tabla135[[#This Row],[Id Riesgo]]</f>
        <v>RC153</v>
      </c>
      <c r="B1536" s="784" t="str">
        <f>Tabla135[[#This Row],[Riesgo]]</f>
        <v/>
      </c>
      <c r="C1536" s="776" t="b">
        <f>Tabla135[[#This Row],[Identificado en paso 1 y 2?]]</f>
        <v>0</v>
      </c>
      <c r="D1536" s="801" t="str">
        <f>_xlfn.XLOOKUP(Tabla135[[#This Row],[Id Riesgo]],Tabla13[Id Riesgo],Tabla13[Probabilidad],"",1)</f>
        <v/>
      </c>
      <c r="E1536" s="801" t="str">
        <f>IF(C1536=TRUE,_xlfn.XLOOKUP(Tabla135[[#This Row],[Id Riesgo]],Tabla13[Id Riesgo],Tabla13[Porcentaje Impacto],"",1),"")</f>
        <v/>
      </c>
      <c r="F1536" s="290" t="str">
        <f t="shared" si="152"/>
        <v>RC153</v>
      </c>
      <c r="G1536" s="414" t="b">
        <f>_xlfn.XLOOKUP(F1536,Tabla13[Id Riesgo],Tabla13[Registro diligenciado],FALSE,1)</f>
        <v>0</v>
      </c>
      <c r="H1536" s="290" t="str">
        <f>IF(G1536,_xlfn.XLOOKUP(F1536,Tabla6[Id Riesgo],Tabla6[DESCRIPCIÓN DEL RIESGO],FALSE,1),"")</f>
        <v/>
      </c>
      <c r="I1536" s="327" t="str">
        <f>_xlfn.XLOOKUP(Tabla135[[#This Row],[Id Riesgo]],Tabla13[Id Riesgo],Tabla13[Probabilidad])</f>
        <v/>
      </c>
      <c r="J1536" s="327" t="str">
        <f>_xlfn.XLOOKUP(Tabla135[[#This Row],[Id Riesgo]],Tabla13[Id Riesgo],Tabla13[Porcentaje Impacto],"",1)</f>
        <v/>
      </c>
      <c r="K1536" s="311">
        <v>5</v>
      </c>
      <c r="L1536" s="314"/>
      <c r="M1536" s="314"/>
      <c r="N1536" s="314"/>
      <c r="O1536" s="295"/>
      <c r="P1536" s="314"/>
      <c r="Q1536" s="328" t="str">
        <f>_xlfn.TEXTJOIN(" ",TRUE,Tabla135[[#This Row],[Actividad - Acción ¿Qué?
Inicia con verbo]],Tabla135[[#This Row],[Complemento
(Observaciones o desviaciones)]])</f>
        <v/>
      </c>
      <c r="R1536" s="295"/>
      <c r="S1536" s="327" t="str">
        <f>_xlfn.XLOOKUP(Tabla135[[#This Row],[Tipo de control]],Tabla7[Tipo de control],Tabla7[Peso],"",1)</f>
        <v/>
      </c>
      <c r="T1536" s="290" t="str">
        <f>_xlfn.XLOOKUP(Tabla135[[#This Row],[Tipo de control]],Tabla7[Tipo de control],Tabla7[Afectación matriz],"",1)</f>
        <v/>
      </c>
      <c r="U1536" s="295"/>
      <c r="V1536" s="327" t="str">
        <f>_xlfn.XLOOKUP(Tabla135[[#This Row],[Implementación]],Tabla11[Implementación],Tabla11[Peso],"",1)</f>
        <v/>
      </c>
      <c r="W1536" s="295"/>
      <c r="X1536" s="295"/>
      <c r="Y1536" s="295"/>
      <c r="Z1536" s="295"/>
      <c r="AA1536" s="310" t="str">
        <f>IFERROR(Tabla135[[#This Row],[Peso del control]]+Tabla135[[#This Row],[Peso de la implementación]],"")</f>
        <v/>
      </c>
      <c r="AB1536" s="310" t="str" cm="1">
        <f t="array" ref="AB1536">IFERROR(IF(Tabla135[[#This Row],[Registro diligenciado]]=TRUE,_xlfn.IFS(AND(Tabla135[[#This Row],[No. de Control]]=1,Tabla135[[#This Row],[Desplazamiento en la Matriz]]="Probabilidad"),D1536-(D1536*Tabla135[[#This Row],[Valor del control]]),AND(Tabla135[[#This Row],[No. de Control]]&gt;1,Tabla135[[#This Row],[Desplazamiento en la Matriz]]="Probabilidad"),AB1535-(AB1535*Tabla135[[#This Row],[Valor del control]]),AND(Tabla135[[#This Row],[No. de Control]]=1,Tabla135[[#This Row],[Desplazamiento en la Matriz]]="Impacto"),D1536,AND(Tabla135[[#This Row],[No. de Control]]&gt;1,Tabla135[[#This Row],[Desplazamiento en la Matriz]]="Impacto"),AB1535),""),"")</f>
        <v/>
      </c>
      <c r="AC1536" s="310" t="str" cm="1">
        <f t="array" ref="AC1536">IFERROR(IF(Tabla135[[#This Row],[Registro diligenciado]]=TRUE,_xlfn.IFS(AND(Tabla135[[#This Row],[No. de Control]]=1,Tabla135[[#This Row],[Desplazamiento en la Matriz]]="Impacto"),E1536-(E1536*Tabla135[[#This Row],[Valor del control]]),AND(Tabla135[[#This Row],[No. de Control]]&gt;1,Tabla135[[#This Row],[Desplazamiento en la Matriz]]="Impacto"),AC1535-(AC1535*Tabla135[[#This Row],[Valor del control]]),AND(Tabla135[[#This Row],[No. de Control]]=1,Tabla135[[#This Row],[Desplazamiento en la Matriz]]="Probabilidad"),E1536,AND(Tabla135[[#This Row],[No. de Control]]&gt;1,Tabla135[[#This Row],[Desplazamiento en la Matriz]]="Probabilidad"),AC1535),""),"")</f>
        <v/>
      </c>
      <c r="AD1536" s="310">
        <f>IFERROR(_xlfn.MINIFS(Tabla135[Probabilidad residual],Tabla135[Id Riesgo],Tabla135[[#This Row],[Id Riesgo]]),"")</f>
        <v>0</v>
      </c>
      <c r="AE1536" s="310">
        <f>IFERROR(_xlfn.MINIFS(Tabla135[Impacto residual],Tabla135[Id Riesgo],Tabla135[[#This Row],[Id Riesgo]]),"")</f>
        <v>0</v>
      </c>
      <c r="AF1536" s="310" t="str" cm="1">
        <f t="array" ref="AF15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6" s="310" t="str" cm="1">
        <f t="array" ref="AG15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6" s="213"/>
      <c r="AJ1536" s="801">
        <f>_xlfn.MINIFS(Tabla135[Probabilidad residual],Tabla135[Id Riesgo],Tabla135[[#This Row],[Id Riesgo]])</f>
        <v>0</v>
      </c>
      <c r="AK1536" s="801">
        <f>_xlfn.MINIFS(Tabla135[Impacto residual],Tabla135[Id Riesgo],Tabla135[[#This Row],[Id Riesgo]])</f>
        <v>0</v>
      </c>
      <c r="AL1536" s="801"/>
      <c r="AM1536" s="801"/>
      <c r="AN1536" s="213"/>
      <c r="AO1536" s="213"/>
      <c r="AP1536" s="213"/>
      <c r="AQ1536" s="213"/>
      <c r="AR1536" s="213"/>
      <c r="AS1536" s="213"/>
      <c r="AT1536" s="213"/>
      <c r="AU1536" s="213"/>
      <c r="AV1536" s="213"/>
      <c r="AW1536" s="213"/>
      <c r="AX1536" s="213"/>
      <c r="AY1536" s="213"/>
    </row>
    <row r="1537" spans="1:51" ht="14.6" x14ac:dyDescent="0.4">
      <c r="A1537" s="783" t="str">
        <f>Tabla135[[#This Row],[Id Riesgo]]</f>
        <v>RC153</v>
      </c>
      <c r="B1537" s="784" t="str">
        <f>Tabla135[[#This Row],[Riesgo]]</f>
        <v/>
      </c>
      <c r="C1537" s="776" t="b">
        <f>Tabla135[[#This Row],[Identificado en paso 1 y 2?]]</f>
        <v>0</v>
      </c>
      <c r="D1537" s="801" t="str">
        <f>_xlfn.XLOOKUP(Tabla135[[#This Row],[Id Riesgo]],Tabla13[Id Riesgo],Tabla13[Probabilidad],"",1)</f>
        <v/>
      </c>
      <c r="E1537" s="801" t="str">
        <f>IF(C1537=TRUE,_xlfn.XLOOKUP(Tabla135[[#This Row],[Id Riesgo]],Tabla13[Id Riesgo],Tabla13[Porcentaje Impacto],"",1),"")</f>
        <v/>
      </c>
      <c r="F1537" s="290" t="str">
        <f t="shared" si="152"/>
        <v>RC153</v>
      </c>
      <c r="G1537" s="414" t="b">
        <f>_xlfn.XLOOKUP(F1537,Tabla13[Id Riesgo],Tabla13[Registro diligenciado],FALSE,1)</f>
        <v>0</v>
      </c>
      <c r="H1537" s="290" t="str">
        <f>IF(G1537,_xlfn.XLOOKUP(F1537,Tabla6[Id Riesgo],Tabla6[DESCRIPCIÓN DEL RIESGO],FALSE,1),"")</f>
        <v/>
      </c>
      <c r="I1537" s="327" t="str">
        <f>_xlfn.XLOOKUP(Tabla135[[#This Row],[Id Riesgo]],Tabla13[Id Riesgo],Tabla13[Probabilidad])</f>
        <v/>
      </c>
      <c r="J1537" s="327" t="str">
        <f>_xlfn.XLOOKUP(Tabla135[[#This Row],[Id Riesgo]],Tabla13[Id Riesgo],Tabla13[Porcentaje Impacto],"",1)</f>
        <v/>
      </c>
      <c r="K1537" s="311">
        <v>6</v>
      </c>
      <c r="L1537" s="314"/>
      <c r="M1537" s="314"/>
      <c r="N1537" s="314"/>
      <c r="O1537" s="295"/>
      <c r="P1537" s="314"/>
      <c r="Q1537" s="328" t="str">
        <f>_xlfn.TEXTJOIN(" ",TRUE,Tabla135[[#This Row],[Actividad - Acción ¿Qué?
Inicia con verbo]],Tabla135[[#This Row],[Complemento
(Observaciones o desviaciones)]])</f>
        <v/>
      </c>
      <c r="R1537" s="295"/>
      <c r="S1537" s="327" t="str">
        <f>_xlfn.XLOOKUP(Tabla135[[#This Row],[Tipo de control]],Tabla7[Tipo de control],Tabla7[Peso],"",1)</f>
        <v/>
      </c>
      <c r="T1537" s="290" t="str">
        <f>_xlfn.XLOOKUP(Tabla135[[#This Row],[Tipo de control]],Tabla7[Tipo de control],Tabla7[Afectación matriz],"",1)</f>
        <v/>
      </c>
      <c r="U1537" s="295"/>
      <c r="V1537" s="327" t="str">
        <f>_xlfn.XLOOKUP(Tabla135[[#This Row],[Implementación]],Tabla11[Implementación],Tabla11[Peso],"",1)</f>
        <v/>
      </c>
      <c r="W1537" s="295"/>
      <c r="X1537" s="295"/>
      <c r="Y1537" s="295"/>
      <c r="Z1537" s="295"/>
      <c r="AA1537" s="310" t="str">
        <f>IFERROR(Tabla135[[#This Row],[Peso del control]]+Tabla135[[#This Row],[Peso de la implementación]],"")</f>
        <v/>
      </c>
      <c r="AB1537" s="310" t="str" cm="1">
        <f t="array" ref="AB1537">IFERROR(IF(Tabla135[[#This Row],[Registro diligenciado]]=TRUE,_xlfn.IFS(AND(Tabla135[[#This Row],[No. de Control]]=1,Tabla135[[#This Row],[Desplazamiento en la Matriz]]="Probabilidad"),D1537-(D1537*Tabla135[[#This Row],[Valor del control]]),AND(Tabla135[[#This Row],[No. de Control]]&gt;1,Tabla135[[#This Row],[Desplazamiento en la Matriz]]="Probabilidad"),AB1536-(AB1536*Tabla135[[#This Row],[Valor del control]]),AND(Tabla135[[#This Row],[No. de Control]]=1,Tabla135[[#This Row],[Desplazamiento en la Matriz]]="Impacto"),D1537,AND(Tabla135[[#This Row],[No. de Control]]&gt;1,Tabla135[[#This Row],[Desplazamiento en la Matriz]]="Impacto"),AB1536),""),"")</f>
        <v/>
      </c>
      <c r="AC1537" s="310" t="str" cm="1">
        <f t="array" ref="AC1537">IFERROR(IF(Tabla135[[#This Row],[Registro diligenciado]]=TRUE,_xlfn.IFS(AND(Tabla135[[#This Row],[No. de Control]]=1,Tabla135[[#This Row],[Desplazamiento en la Matriz]]="Impacto"),E1537-(E1537*Tabla135[[#This Row],[Valor del control]]),AND(Tabla135[[#This Row],[No. de Control]]&gt;1,Tabla135[[#This Row],[Desplazamiento en la Matriz]]="Impacto"),AC1536-(AC1536*Tabla135[[#This Row],[Valor del control]]),AND(Tabla135[[#This Row],[No. de Control]]=1,Tabla135[[#This Row],[Desplazamiento en la Matriz]]="Probabilidad"),E1537,AND(Tabla135[[#This Row],[No. de Control]]&gt;1,Tabla135[[#This Row],[Desplazamiento en la Matriz]]="Probabilidad"),AC1536),""),"")</f>
        <v/>
      </c>
      <c r="AD1537" s="310">
        <f>IFERROR(_xlfn.MINIFS(Tabla135[Probabilidad residual],Tabla135[Id Riesgo],Tabla135[[#This Row],[Id Riesgo]]),"")</f>
        <v>0</v>
      </c>
      <c r="AE1537" s="310">
        <f>IFERROR(_xlfn.MINIFS(Tabla135[Impacto residual],Tabla135[Id Riesgo],Tabla135[[#This Row],[Id Riesgo]]),"")</f>
        <v>0</v>
      </c>
      <c r="AF1537" s="310" t="str" cm="1">
        <f t="array" ref="AF15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7" s="310" t="str" cm="1">
        <f t="array" ref="AG15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7" s="213"/>
      <c r="AJ1537" s="801">
        <f>_xlfn.MINIFS(Tabla135[Probabilidad residual],Tabla135[Id Riesgo],Tabla135[[#This Row],[Id Riesgo]])</f>
        <v>0</v>
      </c>
      <c r="AK1537" s="801">
        <f>_xlfn.MINIFS(Tabla135[Impacto residual],Tabla135[Id Riesgo],Tabla135[[#This Row],[Id Riesgo]])</f>
        <v>0</v>
      </c>
      <c r="AL1537" s="801"/>
      <c r="AM1537" s="801"/>
      <c r="AN1537" s="213"/>
      <c r="AO1537" s="213"/>
      <c r="AP1537" s="213"/>
      <c r="AQ1537" s="213"/>
      <c r="AR1537" s="213"/>
      <c r="AS1537" s="213"/>
      <c r="AT1537" s="213"/>
      <c r="AU1537" s="213"/>
      <c r="AV1537" s="213"/>
      <c r="AW1537" s="213"/>
      <c r="AX1537" s="213"/>
      <c r="AY1537" s="213"/>
    </row>
    <row r="1538" spans="1:51" ht="14.6" x14ac:dyDescent="0.4">
      <c r="A1538" s="783" t="str">
        <f>Tabla135[[#This Row],[Id Riesgo]]</f>
        <v>RC153</v>
      </c>
      <c r="B1538" s="784" t="str">
        <f>Tabla135[[#This Row],[Riesgo]]</f>
        <v/>
      </c>
      <c r="C1538" s="776" t="b">
        <f>Tabla135[[#This Row],[Identificado en paso 1 y 2?]]</f>
        <v>0</v>
      </c>
      <c r="D1538" s="801" t="str">
        <f>_xlfn.XLOOKUP(Tabla135[[#This Row],[Id Riesgo]],Tabla13[Id Riesgo],Tabla13[Probabilidad],"",1)</f>
        <v/>
      </c>
      <c r="E1538" s="801" t="str">
        <f>IF(C1538=TRUE,_xlfn.XLOOKUP(Tabla135[[#This Row],[Id Riesgo]],Tabla13[Id Riesgo],Tabla13[Porcentaje Impacto],"",1),"")</f>
        <v/>
      </c>
      <c r="F1538" s="290" t="str">
        <f t="shared" si="152"/>
        <v>RC153</v>
      </c>
      <c r="G1538" s="414" t="b">
        <f>_xlfn.XLOOKUP(F1538,Tabla13[Id Riesgo],Tabla13[Registro diligenciado],FALSE,1)</f>
        <v>0</v>
      </c>
      <c r="H1538" s="290" t="str">
        <f>IF(G1538,_xlfn.XLOOKUP(F1538,Tabla6[Id Riesgo],Tabla6[DESCRIPCIÓN DEL RIESGO],FALSE,1),"")</f>
        <v/>
      </c>
      <c r="I1538" s="327" t="str">
        <f>_xlfn.XLOOKUP(Tabla135[[#This Row],[Id Riesgo]],Tabla13[Id Riesgo],Tabla13[Probabilidad])</f>
        <v/>
      </c>
      <c r="J1538" s="327" t="str">
        <f>_xlfn.XLOOKUP(Tabla135[[#This Row],[Id Riesgo]],Tabla13[Id Riesgo],Tabla13[Porcentaje Impacto],"",1)</f>
        <v/>
      </c>
      <c r="K1538" s="311">
        <v>7</v>
      </c>
      <c r="L1538" s="314"/>
      <c r="M1538" s="314"/>
      <c r="N1538" s="314"/>
      <c r="O1538" s="295"/>
      <c r="P1538" s="314"/>
      <c r="Q1538" s="328" t="str">
        <f>_xlfn.TEXTJOIN(" ",TRUE,Tabla135[[#This Row],[Actividad - Acción ¿Qué?
Inicia con verbo]],Tabla135[[#This Row],[Complemento
(Observaciones o desviaciones)]])</f>
        <v/>
      </c>
      <c r="R1538" s="295"/>
      <c r="S1538" s="327" t="str">
        <f>_xlfn.XLOOKUP(Tabla135[[#This Row],[Tipo de control]],Tabla7[Tipo de control],Tabla7[Peso],"",1)</f>
        <v/>
      </c>
      <c r="T1538" s="290" t="str">
        <f>_xlfn.XLOOKUP(Tabla135[[#This Row],[Tipo de control]],Tabla7[Tipo de control],Tabla7[Afectación matriz],"",1)</f>
        <v/>
      </c>
      <c r="U1538" s="295"/>
      <c r="V1538" s="327" t="str">
        <f>_xlfn.XLOOKUP(Tabla135[[#This Row],[Implementación]],Tabla11[Implementación],Tabla11[Peso],"",1)</f>
        <v/>
      </c>
      <c r="W1538" s="295"/>
      <c r="X1538" s="295"/>
      <c r="Y1538" s="295"/>
      <c r="Z1538" s="295"/>
      <c r="AA1538" s="310" t="str">
        <f>IFERROR(Tabla135[[#This Row],[Peso del control]]+Tabla135[[#This Row],[Peso de la implementación]],"")</f>
        <v/>
      </c>
      <c r="AB1538" s="310" t="str" cm="1">
        <f t="array" ref="AB1538">IFERROR(IF(Tabla135[[#This Row],[Registro diligenciado]]=TRUE,_xlfn.IFS(AND(Tabla135[[#This Row],[No. de Control]]=1,Tabla135[[#This Row],[Desplazamiento en la Matriz]]="Probabilidad"),D1538-(D1538*Tabla135[[#This Row],[Valor del control]]),AND(Tabla135[[#This Row],[No. de Control]]&gt;1,Tabla135[[#This Row],[Desplazamiento en la Matriz]]="Probabilidad"),AB1537-(AB1537*Tabla135[[#This Row],[Valor del control]]),AND(Tabla135[[#This Row],[No. de Control]]=1,Tabla135[[#This Row],[Desplazamiento en la Matriz]]="Impacto"),D1538,AND(Tabla135[[#This Row],[No. de Control]]&gt;1,Tabla135[[#This Row],[Desplazamiento en la Matriz]]="Impacto"),AB1537),""),"")</f>
        <v/>
      </c>
      <c r="AC1538" s="310" t="str" cm="1">
        <f t="array" ref="AC1538">IFERROR(IF(Tabla135[[#This Row],[Registro diligenciado]]=TRUE,_xlfn.IFS(AND(Tabla135[[#This Row],[No. de Control]]=1,Tabla135[[#This Row],[Desplazamiento en la Matriz]]="Impacto"),E1538-(E1538*Tabla135[[#This Row],[Valor del control]]),AND(Tabla135[[#This Row],[No. de Control]]&gt;1,Tabla135[[#This Row],[Desplazamiento en la Matriz]]="Impacto"),AC1537-(AC1537*Tabla135[[#This Row],[Valor del control]]),AND(Tabla135[[#This Row],[No. de Control]]=1,Tabla135[[#This Row],[Desplazamiento en la Matriz]]="Probabilidad"),E1538,AND(Tabla135[[#This Row],[No. de Control]]&gt;1,Tabla135[[#This Row],[Desplazamiento en la Matriz]]="Probabilidad"),AC1537),""),"")</f>
        <v/>
      </c>
      <c r="AD1538" s="310">
        <f>IFERROR(_xlfn.MINIFS(Tabla135[Probabilidad residual],Tabla135[Id Riesgo],Tabla135[[#This Row],[Id Riesgo]]),"")</f>
        <v>0</v>
      </c>
      <c r="AE1538" s="310">
        <f>IFERROR(_xlfn.MINIFS(Tabla135[Impacto residual],Tabla135[Id Riesgo],Tabla135[[#This Row],[Id Riesgo]]),"")</f>
        <v>0</v>
      </c>
      <c r="AF1538" s="310" t="str" cm="1">
        <f t="array" ref="AF15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8" s="310" t="str" cm="1">
        <f t="array" ref="AG15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8" s="213"/>
      <c r="AJ1538" s="801">
        <f>_xlfn.MINIFS(Tabla135[Probabilidad residual],Tabla135[Id Riesgo],Tabla135[[#This Row],[Id Riesgo]])</f>
        <v>0</v>
      </c>
      <c r="AK1538" s="801">
        <f>_xlfn.MINIFS(Tabla135[Impacto residual],Tabla135[Id Riesgo],Tabla135[[#This Row],[Id Riesgo]])</f>
        <v>0</v>
      </c>
      <c r="AL1538" s="801"/>
      <c r="AM1538" s="801"/>
      <c r="AN1538" s="213"/>
      <c r="AO1538" s="213"/>
      <c r="AP1538" s="213"/>
      <c r="AQ1538" s="213"/>
      <c r="AR1538" s="213"/>
      <c r="AS1538" s="213"/>
      <c r="AT1538" s="213"/>
      <c r="AU1538" s="213"/>
      <c r="AV1538" s="213"/>
      <c r="AW1538" s="213"/>
      <c r="AX1538" s="213"/>
      <c r="AY1538" s="213"/>
    </row>
    <row r="1539" spans="1:51" ht="14.6" x14ac:dyDescent="0.4">
      <c r="A1539" s="783" t="str">
        <f>Tabla135[[#This Row],[Id Riesgo]]</f>
        <v>RC153</v>
      </c>
      <c r="B1539" s="784" t="str">
        <f>Tabla135[[#This Row],[Riesgo]]</f>
        <v/>
      </c>
      <c r="C1539" s="776" t="b">
        <f>Tabla135[[#This Row],[Identificado en paso 1 y 2?]]</f>
        <v>0</v>
      </c>
      <c r="D1539" s="801" t="str">
        <f>_xlfn.XLOOKUP(Tabla135[[#This Row],[Id Riesgo]],Tabla13[Id Riesgo],Tabla13[Probabilidad],"",1)</f>
        <v/>
      </c>
      <c r="E1539" s="801" t="str">
        <f>IF(C1539=TRUE,_xlfn.XLOOKUP(Tabla135[[#This Row],[Id Riesgo]],Tabla13[Id Riesgo],Tabla13[Porcentaje Impacto],"",1),"")</f>
        <v/>
      </c>
      <c r="F1539" s="290" t="str">
        <f t="shared" si="152"/>
        <v>RC153</v>
      </c>
      <c r="G1539" s="414" t="b">
        <f>_xlfn.XLOOKUP(F1539,Tabla13[Id Riesgo],Tabla13[Registro diligenciado],FALSE,1)</f>
        <v>0</v>
      </c>
      <c r="H1539" s="290" t="str">
        <f>IF(G1539,_xlfn.XLOOKUP(F1539,Tabla6[Id Riesgo],Tabla6[DESCRIPCIÓN DEL RIESGO],FALSE,1),"")</f>
        <v/>
      </c>
      <c r="I1539" s="327" t="str">
        <f>_xlfn.XLOOKUP(Tabla135[[#This Row],[Id Riesgo]],Tabla13[Id Riesgo],Tabla13[Probabilidad])</f>
        <v/>
      </c>
      <c r="J1539" s="327" t="str">
        <f>_xlfn.XLOOKUP(Tabla135[[#This Row],[Id Riesgo]],Tabla13[Id Riesgo],Tabla13[Porcentaje Impacto],"",1)</f>
        <v/>
      </c>
      <c r="K1539" s="311">
        <v>8</v>
      </c>
      <c r="L1539" s="314"/>
      <c r="M1539" s="314"/>
      <c r="N1539" s="314"/>
      <c r="O1539" s="295"/>
      <c r="P1539" s="314"/>
      <c r="Q1539" s="328" t="str">
        <f>_xlfn.TEXTJOIN(" ",TRUE,Tabla135[[#This Row],[Actividad - Acción ¿Qué?
Inicia con verbo]],Tabla135[[#This Row],[Complemento
(Observaciones o desviaciones)]])</f>
        <v/>
      </c>
      <c r="R1539" s="295"/>
      <c r="S1539" s="327" t="str">
        <f>_xlfn.XLOOKUP(Tabla135[[#This Row],[Tipo de control]],Tabla7[Tipo de control],Tabla7[Peso],"",1)</f>
        <v/>
      </c>
      <c r="T1539" s="290" t="str">
        <f>_xlfn.XLOOKUP(Tabla135[[#This Row],[Tipo de control]],Tabla7[Tipo de control],Tabla7[Afectación matriz],"",1)</f>
        <v/>
      </c>
      <c r="U1539" s="295"/>
      <c r="V1539" s="327" t="str">
        <f>_xlfn.XLOOKUP(Tabla135[[#This Row],[Implementación]],Tabla11[Implementación],Tabla11[Peso],"",1)</f>
        <v/>
      </c>
      <c r="W1539" s="295"/>
      <c r="X1539" s="295"/>
      <c r="Y1539" s="295"/>
      <c r="Z1539" s="295"/>
      <c r="AA1539" s="310" t="str">
        <f>IFERROR(Tabla135[[#This Row],[Peso del control]]+Tabla135[[#This Row],[Peso de la implementación]],"")</f>
        <v/>
      </c>
      <c r="AB1539" s="310" t="str" cm="1">
        <f t="array" ref="AB1539">IFERROR(IF(Tabla135[[#This Row],[Registro diligenciado]]=TRUE,_xlfn.IFS(AND(Tabla135[[#This Row],[No. de Control]]=1,Tabla135[[#This Row],[Desplazamiento en la Matriz]]="Probabilidad"),D1539-(D1539*Tabla135[[#This Row],[Valor del control]]),AND(Tabla135[[#This Row],[No. de Control]]&gt;1,Tabla135[[#This Row],[Desplazamiento en la Matriz]]="Probabilidad"),AB1538-(AB1538*Tabla135[[#This Row],[Valor del control]]),AND(Tabla135[[#This Row],[No. de Control]]=1,Tabla135[[#This Row],[Desplazamiento en la Matriz]]="Impacto"),D1539,AND(Tabla135[[#This Row],[No. de Control]]&gt;1,Tabla135[[#This Row],[Desplazamiento en la Matriz]]="Impacto"),AB1538),""),"")</f>
        <v/>
      </c>
      <c r="AC1539" s="310" t="str" cm="1">
        <f t="array" ref="AC1539">IFERROR(IF(Tabla135[[#This Row],[Registro diligenciado]]=TRUE,_xlfn.IFS(AND(Tabla135[[#This Row],[No. de Control]]=1,Tabla135[[#This Row],[Desplazamiento en la Matriz]]="Impacto"),E1539-(E1539*Tabla135[[#This Row],[Valor del control]]),AND(Tabla135[[#This Row],[No. de Control]]&gt;1,Tabla135[[#This Row],[Desplazamiento en la Matriz]]="Impacto"),AC1538-(AC1538*Tabla135[[#This Row],[Valor del control]]),AND(Tabla135[[#This Row],[No. de Control]]=1,Tabla135[[#This Row],[Desplazamiento en la Matriz]]="Probabilidad"),E1539,AND(Tabla135[[#This Row],[No. de Control]]&gt;1,Tabla135[[#This Row],[Desplazamiento en la Matriz]]="Probabilidad"),AC1538),""),"")</f>
        <v/>
      </c>
      <c r="AD1539" s="310">
        <f>IFERROR(_xlfn.MINIFS(Tabla135[Probabilidad residual],Tabla135[Id Riesgo],Tabla135[[#This Row],[Id Riesgo]]),"")</f>
        <v>0</v>
      </c>
      <c r="AE1539" s="310">
        <f>IFERROR(_xlfn.MINIFS(Tabla135[Impacto residual],Tabla135[Id Riesgo],Tabla135[[#This Row],[Id Riesgo]]),"")</f>
        <v>0</v>
      </c>
      <c r="AF1539" s="310" t="str" cm="1">
        <f t="array" ref="AF15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39" s="310" t="str" cm="1">
        <f t="array" ref="AG15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39" s="213"/>
      <c r="AJ1539" s="801">
        <f>_xlfn.MINIFS(Tabla135[Probabilidad residual],Tabla135[Id Riesgo],Tabla135[[#This Row],[Id Riesgo]])</f>
        <v>0</v>
      </c>
      <c r="AK1539" s="801">
        <f>_xlfn.MINIFS(Tabla135[Impacto residual],Tabla135[Id Riesgo],Tabla135[[#This Row],[Id Riesgo]])</f>
        <v>0</v>
      </c>
      <c r="AL1539" s="801"/>
      <c r="AM1539" s="801"/>
      <c r="AN1539" s="213"/>
      <c r="AO1539" s="213"/>
      <c r="AP1539" s="213"/>
      <c r="AQ1539" s="213"/>
      <c r="AR1539" s="213"/>
      <c r="AS1539" s="213"/>
      <c r="AT1539" s="213"/>
      <c r="AU1539" s="213"/>
      <c r="AV1539" s="213"/>
      <c r="AW1539" s="213"/>
      <c r="AX1539" s="213"/>
      <c r="AY1539" s="213"/>
    </row>
    <row r="1540" spans="1:51" ht="14.6" x14ac:dyDescent="0.4">
      <c r="A1540" s="783" t="str">
        <f>Tabla135[[#This Row],[Id Riesgo]]</f>
        <v>RC153</v>
      </c>
      <c r="B1540" s="784" t="str">
        <f>Tabla135[[#This Row],[Riesgo]]</f>
        <v/>
      </c>
      <c r="C1540" s="776" t="b">
        <f>Tabla135[[#This Row],[Identificado en paso 1 y 2?]]</f>
        <v>0</v>
      </c>
      <c r="D1540" s="801" t="str">
        <f>_xlfn.XLOOKUP(Tabla135[[#This Row],[Id Riesgo]],Tabla13[Id Riesgo],Tabla13[Probabilidad],"",1)</f>
        <v/>
      </c>
      <c r="E1540" s="801" t="str">
        <f>IF(C1540=TRUE,_xlfn.XLOOKUP(Tabla135[[#This Row],[Id Riesgo]],Tabla13[Id Riesgo],Tabla13[Porcentaje Impacto],"",1),"")</f>
        <v/>
      </c>
      <c r="F1540" s="290" t="str">
        <f t="shared" si="152"/>
        <v>RC153</v>
      </c>
      <c r="G1540" s="414" t="b">
        <f>_xlfn.XLOOKUP(F1540,Tabla13[Id Riesgo],Tabla13[Registro diligenciado],FALSE,1)</f>
        <v>0</v>
      </c>
      <c r="H1540" s="290" t="str">
        <f>IF(G1540,_xlfn.XLOOKUP(F1540,Tabla6[Id Riesgo],Tabla6[DESCRIPCIÓN DEL RIESGO],FALSE,1),"")</f>
        <v/>
      </c>
      <c r="I1540" s="327" t="str">
        <f>_xlfn.XLOOKUP(Tabla135[[#This Row],[Id Riesgo]],Tabla13[Id Riesgo],Tabla13[Probabilidad])</f>
        <v/>
      </c>
      <c r="J1540" s="327" t="str">
        <f>_xlfn.XLOOKUP(Tabla135[[#This Row],[Id Riesgo]],Tabla13[Id Riesgo],Tabla13[Porcentaje Impacto],"",1)</f>
        <v/>
      </c>
      <c r="K1540" s="311">
        <v>9</v>
      </c>
      <c r="L1540" s="314"/>
      <c r="M1540" s="314"/>
      <c r="N1540" s="314"/>
      <c r="O1540" s="295"/>
      <c r="P1540" s="314"/>
      <c r="Q1540" s="328" t="str">
        <f>_xlfn.TEXTJOIN(" ",TRUE,Tabla135[[#This Row],[Actividad - Acción ¿Qué?
Inicia con verbo]],Tabla135[[#This Row],[Complemento
(Observaciones o desviaciones)]])</f>
        <v/>
      </c>
      <c r="R1540" s="295"/>
      <c r="S1540" s="327" t="str">
        <f>_xlfn.XLOOKUP(Tabla135[[#This Row],[Tipo de control]],Tabla7[Tipo de control],Tabla7[Peso],"",1)</f>
        <v/>
      </c>
      <c r="T1540" s="290" t="str">
        <f>_xlfn.XLOOKUP(Tabla135[[#This Row],[Tipo de control]],Tabla7[Tipo de control],Tabla7[Afectación matriz],"",1)</f>
        <v/>
      </c>
      <c r="U1540" s="295"/>
      <c r="V1540" s="327" t="str">
        <f>_xlfn.XLOOKUP(Tabla135[[#This Row],[Implementación]],Tabla11[Implementación],Tabla11[Peso],"",1)</f>
        <v/>
      </c>
      <c r="W1540" s="295"/>
      <c r="X1540" s="295"/>
      <c r="Y1540" s="295"/>
      <c r="Z1540" s="295"/>
      <c r="AA1540" s="310" t="str">
        <f>IFERROR(Tabla135[[#This Row],[Peso del control]]+Tabla135[[#This Row],[Peso de la implementación]],"")</f>
        <v/>
      </c>
      <c r="AB1540" s="310" t="str" cm="1">
        <f t="array" ref="AB1540">IFERROR(IF(Tabla135[[#This Row],[Registro diligenciado]]=TRUE,_xlfn.IFS(AND(Tabla135[[#This Row],[No. de Control]]=1,Tabla135[[#This Row],[Desplazamiento en la Matriz]]="Probabilidad"),D1540-(D1540*Tabla135[[#This Row],[Valor del control]]),AND(Tabla135[[#This Row],[No. de Control]]&gt;1,Tabla135[[#This Row],[Desplazamiento en la Matriz]]="Probabilidad"),AB1539-(AB1539*Tabla135[[#This Row],[Valor del control]]),AND(Tabla135[[#This Row],[No. de Control]]=1,Tabla135[[#This Row],[Desplazamiento en la Matriz]]="Impacto"),D1540,AND(Tabla135[[#This Row],[No. de Control]]&gt;1,Tabla135[[#This Row],[Desplazamiento en la Matriz]]="Impacto"),AB1539),""),"")</f>
        <v/>
      </c>
      <c r="AC1540" s="310" t="str" cm="1">
        <f t="array" ref="AC1540">IFERROR(IF(Tabla135[[#This Row],[Registro diligenciado]]=TRUE,_xlfn.IFS(AND(Tabla135[[#This Row],[No. de Control]]=1,Tabla135[[#This Row],[Desplazamiento en la Matriz]]="Impacto"),E1540-(E1540*Tabla135[[#This Row],[Valor del control]]),AND(Tabla135[[#This Row],[No. de Control]]&gt;1,Tabla135[[#This Row],[Desplazamiento en la Matriz]]="Impacto"),AC1539-(AC1539*Tabla135[[#This Row],[Valor del control]]),AND(Tabla135[[#This Row],[No. de Control]]=1,Tabla135[[#This Row],[Desplazamiento en la Matriz]]="Probabilidad"),E1540,AND(Tabla135[[#This Row],[No. de Control]]&gt;1,Tabla135[[#This Row],[Desplazamiento en la Matriz]]="Probabilidad"),AC1539),""),"")</f>
        <v/>
      </c>
      <c r="AD1540" s="310">
        <f>IFERROR(_xlfn.MINIFS(Tabla135[Probabilidad residual],Tabla135[Id Riesgo],Tabla135[[#This Row],[Id Riesgo]]),"")</f>
        <v>0</v>
      </c>
      <c r="AE1540" s="310">
        <f>IFERROR(_xlfn.MINIFS(Tabla135[Impacto residual],Tabla135[Id Riesgo],Tabla135[[#This Row],[Id Riesgo]]),"")</f>
        <v>0</v>
      </c>
      <c r="AF1540" s="310" t="str" cm="1">
        <f t="array" ref="AF15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0" s="310" t="str" cm="1">
        <f t="array" ref="AG15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0" s="213"/>
      <c r="AJ1540" s="801">
        <f>_xlfn.MINIFS(Tabla135[Probabilidad residual],Tabla135[Id Riesgo],Tabla135[[#This Row],[Id Riesgo]])</f>
        <v>0</v>
      </c>
      <c r="AK1540" s="801">
        <f>_xlfn.MINIFS(Tabla135[Impacto residual],Tabla135[Id Riesgo],Tabla135[[#This Row],[Id Riesgo]])</f>
        <v>0</v>
      </c>
      <c r="AL1540" s="801"/>
      <c r="AM1540" s="801"/>
      <c r="AN1540" s="213"/>
      <c r="AO1540" s="213"/>
      <c r="AP1540" s="213"/>
      <c r="AQ1540" s="213"/>
      <c r="AR1540" s="213"/>
      <c r="AS1540" s="213"/>
      <c r="AT1540" s="213"/>
      <c r="AU1540" s="213"/>
      <c r="AV1540" s="213"/>
      <c r="AW1540" s="213"/>
      <c r="AX1540" s="213"/>
      <c r="AY1540" s="213"/>
    </row>
    <row r="1541" spans="1:51" ht="14.6" x14ac:dyDescent="0.4">
      <c r="A1541" s="783" t="str">
        <f>Tabla135[[#This Row],[Id Riesgo]]</f>
        <v>RC153</v>
      </c>
      <c r="B1541" s="784" t="str">
        <f>Tabla135[[#This Row],[Riesgo]]</f>
        <v/>
      </c>
      <c r="C1541" s="776" t="b">
        <f>Tabla135[[#This Row],[Identificado en paso 1 y 2?]]</f>
        <v>0</v>
      </c>
      <c r="D1541" s="801" t="str">
        <f>_xlfn.XLOOKUP(Tabla135[[#This Row],[Id Riesgo]],Tabla13[Id Riesgo],Tabla13[Probabilidad],"",1)</f>
        <v/>
      </c>
      <c r="E1541" s="801" t="str">
        <f>IF(C1541=TRUE,_xlfn.XLOOKUP(Tabla135[[#This Row],[Id Riesgo]],Tabla13[Id Riesgo],Tabla13[Porcentaje Impacto],"",1),"")</f>
        <v/>
      </c>
      <c r="F1541" s="290" t="str">
        <f t="shared" si="152"/>
        <v>RC153</v>
      </c>
      <c r="G1541" s="414" t="b">
        <f>_xlfn.XLOOKUP(F1541,Tabla13[Id Riesgo],Tabla13[Registro diligenciado],FALSE,1)</f>
        <v>0</v>
      </c>
      <c r="H1541" s="290" t="str">
        <f>IF(G1541,_xlfn.XLOOKUP(F1541,Tabla6[Id Riesgo],Tabla6[DESCRIPCIÓN DEL RIESGO],FALSE,1),"")</f>
        <v/>
      </c>
      <c r="I1541" s="327" t="str">
        <f>_xlfn.XLOOKUP(Tabla135[[#This Row],[Id Riesgo]],Tabla13[Id Riesgo],Tabla13[Probabilidad])</f>
        <v/>
      </c>
      <c r="J1541" s="327" t="str">
        <f>_xlfn.XLOOKUP(Tabla135[[#This Row],[Id Riesgo]],Tabla13[Id Riesgo],Tabla13[Porcentaje Impacto],"",1)</f>
        <v/>
      </c>
      <c r="K1541" s="311">
        <v>10</v>
      </c>
      <c r="L1541" s="314"/>
      <c r="M1541" s="314"/>
      <c r="N1541" s="314"/>
      <c r="O1541" s="295"/>
      <c r="P1541" s="314"/>
      <c r="Q1541" s="328" t="str">
        <f>_xlfn.TEXTJOIN(" ",TRUE,Tabla135[[#This Row],[Actividad - Acción ¿Qué?
Inicia con verbo]],Tabla135[[#This Row],[Complemento
(Observaciones o desviaciones)]])</f>
        <v/>
      </c>
      <c r="R1541" s="295"/>
      <c r="S1541" s="327" t="str">
        <f>_xlfn.XLOOKUP(Tabla135[[#This Row],[Tipo de control]],Tabla7[Tipo de control],Tabla7[Peso],"",1)</f>
        <v/>
      </c>
      <c r="T1541" s="290" t="str">
        <f>_xlfn.XLOOKUP(Tabla135[[#This Row],[Tipo de control]],Tabla7[Tipo de control],Tabla7[Afectación matriz],"",1)</f>
        <v/>
      </c>
      <c r="U1541" s="295"/>
      <c r="V1541" s="327" t="str">
        <f>_xlfn.XLOOKUP(Tabla135[[#This Row],[Implementación]],Tabla11[Implementación],Tabla11[Peso],"",1)</f>
        <v/>
      </c>
      <c r="W1541" s="295"/>
      <c r="X1541" s="295"/>
      <c r="Y1541" s="295"/>
      <c r="Z1541" s="295"/>
      <c r="AA1541" s="310" t="str">
        <f>IFERROR(Tabla135[[#This Row],[Peso del control]]+Tabla135[[#This Row],[Peso de la implementación]],"")</f>
        <v/>
      </c>
      <c r="AB1541" s="310" t="str" cm="1">
        <f t="array" ref="AB1541">IFERROR(IF(Tabla135[[#This Row],[Registro diligenciado]]=TRUE,_xlfn.IFS(AND(Tabla135[[#This Row],[No. de Control]]=1,Tabla135[[#This Row],[Desplazamiento en la Matriz]]="Probabilidad"),D1541-(D1541*Tabla135[[#This Row],[Valor del control]]),AND(Tabla135[[#This Row],[No. de Control]]&gt;1,Tabla135[[#This Row],[Desplazamiento en la Matriz]]="Probabilidad"),AB1540-(AB1540*Tabla135[[#This Row],[Valor del control]]),AND(Tabla135[[#This Row],[No. de Control]]=1,Tabla135[[#This Row],[Desplazamiento en la Matriz]]="Impacto"),D1541,AND(Tabla135[[#This Row],[No. de Control]]&gt;1,Tabla135[[#This Row],[Desplazamiento en la Matriz]]="Impacto"),AB1540),""),"")</f>
        <v/>
      </c>
      <c r="AC1541" s="310" t="str" cm="1">
        <f t="array" ref="AC1541">IFERROR(IF(Tabla135[[#This Row],[Registro diligenciado]]=TRUE,_xlfn.IFS(AND(Tabla135[[#This Row],[No. de Control]]=1,Tabla135[[#This Row],[Desplazamiento en la Matriz]]="Impacto"),E1541-(E1541*Tabla135[[#This Row],[Valor del control]]),AND(Tabla135[[#This Row],[No. de Control]]&gt;1,Tabla135[[#This Row],[Desplazamiento en la Matriz]]="Impacto"),AC1540-(AC1540*Tabla135[[#This Row],[Valor del control]]),AND(Tabla135[[#This Row],[No. de Control]]=1,Tabla135[[#This Row],[Desplazamiento en la Matriz]]="Probabilidad"),E1541,AND(Tabla135[[#This Row],[No. de Control]]&gt;1,Tabla135[[#This Row],[Desplazamiento en la Matriz]]="Probabilidad"),AC1540),""),"")</f>
        <v/>
      </c>
      <c r="AD1541" s="310">
        <f>IFERROR(_xlfn.MINIFS(Tabla135[Probabilidad residual],Tabla135[Id Riesgo],Tabla135[[#This Row],[Id Riesgo]]),"")</f>
        <v>0</v>
      </c>
      <c r="AE1541" s="310">
        <f>IFERROR(_xlfn.MINIFS(Tabla135[Impacto residual],Tabla135[Id Riesgo],Tabla135[[#This Row],[Id Riesgo]]),"")</f>
        <v>0</v>
      </c>
      <c r="AF1541" s="310" t="str" cm="1">
        <f t="array" ref="AF15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1" s="310" t="str" cm="1">
        <f t="array" ref="AG15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1" s="213"/>
      <c r="AJ1541" s="801">
        <f>_xlfn.MINIFS(Tabla135[Probabilidad residual],Tabla135[Id Riesgo],Tabla135[[#This Row],[Id Riesgo]])</f>
        <v>0</v>
      </c>
      <c r="AK1541" s="801">
        <f>_xlfn.MINIFS(Tabla135[Impacto residual],Tabla135[Id Riesgo],Tabla135[[#This Row],[Id Riesgo]])</f>
        <v>0</v>
      </c>
      <c r="AL1541" s="801"/>
      <c r="AM1541" s="801"/>
      <c r="AN1541" s="213"/>
      <c r="AO1541" s="213"/>
      <c r="AP1541" s="213"/>
      <c r="AQ1541" s="213"/>
      <c r="AR1541" s="213"/>
      <c r="AS1541" s="213"/>
      <c r="AT1541" s="213"/>
      <c r="AU1541" s="213"/>
      <c r="AV1541" s="213"/>
      <c r="AW1541" s="213"/>
      <c r="AX1541" s="213"/>
      <c r="AY1541" s="213"/>
    </row>
    <row r="1542" spans="1:51" ht="14.6" x14ac:dyDescent="0.4">
      <c r="A1542" s="783" t="str">
        <f>Tabla135[[#This Row],[Id Riesgo]]</f>
        <v>RC154</v>
      </c>
      <c r="B1542" s="784" t="str">
        <f>Tabla135[[#This Row],[Riesgo]]</f>
        <v/>
      </c>
      <c r="C1542" s="776" t="b">
        <f>Tabla135[[#This Row],[Identificado en paso 1 y 2?]]</f>
        <v>0</v>
      </c>
      <c r="D1542" s="801" t="str">
        <f>_xlfn.XLOOKUP(Tabla135[[#This Row],[Id Riesgo]],Tabla13[Id Riesgo],Tabla13[Probabilidad],"",1)</f>
        <v/>
      </c>
      <c r="E1542" s="801" t="str">
        <f>IF(C1542=TRUE,_xlfn.XLOOKUP(Tabla135[[#This Row],[Id Riesgo]],Tabla13[Id Riesgo],Tabla13[Porcentaje Impacto],"",1),"")</f>
        <v/>
      </c>
      <c r="F1542" s="290" t="s">
        <v>745</v>
      </c>
      <c r="G1542" s="414" t="b">
        <f>_xlfn.XLOOKUP(F1542,Tabla13[Id Riesgo],Tabla13[Registro diligenciado],FALSE,1)</f>
        <v>0</v>
      </c>
      <c r="H1542" s="290" t="str">
        <f>IF(G1542,_xlfn.XLOOKUP(F1542,Tabla6[Id Riesgo],Tabla6[DESCRIPCIÓN DEL RIESGO],FALSE,1),"")</f>
        <v/>
      </c>
      <c r="I1542" s="327" t="str">
        <f>_xlfn.XLOOKUP(Tabla135[[#This Row],[Id Riesgo]],Tabla13[Id Riesgo],Tabla13[Probabilidad])</f>
        <v/>
      </c>
      <c r="J1542" s="327" t="str">
        <f>_xlfn.XLOOKUP(Tabla135[[#This Row],[Id Riesgo]],Tabla13[Id Riesgo],Tabla13[Porcentaje Impacto],"",1)</f>
        <v/>
      </c>
      <c r="K1542" s="311">
        <v>1</v>
      </c>
      <c r="L1542" s="314"/>
      <c r="M1542" s="314"/>
      <c r="N1542" s="314"/>
      <c r="O1542" s="295"/>
      <c r="P1542" s="314"/>
      <c r="Q1542" s="328" t="str">
        <f>_xlfn.TEXTJOIN(" ",TRUE,Tabla135[[#This Row],[Actividad - Acción ¿Qué?
Inicia con verbo]],Tabla135[[#This Row],[Complemento
(Observaciones o desviaciones)]])</f>
        <v/>
      </c>
      <c r="R1542" s="295"/>
      <c r="S1542" s="327" t="str">
        <f>_xlfn.XLOOKUP(Tabla135[[#This Row],[Tipo de control]],Tabla7[Tipo de control],Tabla7[Peso],"",1)</f>
        <v/>
      </c>
      <c r="T1542" s="290" t="str">
        <f>_xlfn.XLOOKUP(Tabla135[[#This Row],[Tipo de control]],Tabla7[Tipo de control],Tabla7[Afectación matriz],"",1)</f>
        <v/>
      </c>
      <c r="U1542" s="295"/>
      <c r="V1542" s="327" t="str">
        <f>_xlfn.XLOOKUP(Tabla135[[#This Row],[Implementación]],Tabla11[Implementación],Tabla11[Peso],"",1)</f>
        <v/>
      </c>
      <c r="W1542" s="295"/>
      <c r="X1542" s="295"/>
      <c r="Y1542" s="295"/>
      <c r="Z1542" s="295"/>
      <c r="AA1542" s="310" t="str">
        <f>IFERROR(Tabla135[[#This Row],[Peso del control]]+Tabla135[[#This Row],[Peso de la implementación]],"")</f>
        <v/>
      </c>
      <c r="AB1542" s="310" t="str" cm="1">
        <f t="array" ref="AB1542">IFERROR(IF(Tabla135[[#This Row],[Registro diligenciado]]=TRUE,_xlfn.IFS(AND(Tabla135[[#This Row],[No. de Control]]=1,Tabla135[[#This Row],[Desplazamiento en la Matriz]]="Probabilidad"),D1542-(D1542*Tabla135[[#This Row],[Valor del control]]),AND(Tabla135[[#This Row],[No. de Control]]&gt;1,Tabla135[[#This Row],[Desplazamiento en la Matriz]]="Probabilidad"),AB1541-(AB1541*Tabla135[[#This Row],[Valor del control]]),AND(Tabla135[[#This Row],[No. de Control]]=1,Tabla135[[#This Row],[Desplazamiento en la Matriz]]="Impacto"),D1542,AND(Tabla135[[#This Row],[No. de Control]]&gt;1,Tabla135[[#This Row],[Desplazamiento en la Matriz]]="Impacto"),AB1541),""),"")</f>
        <v/>
      </c>
      <c r="AC1542" s="310" t="str" cm="1">
        <f t="array" ref="AC1542">IFERROR(IF(Tabla135[[#This Row],[Registro diligenciado]]=TRUE,_xlfn.IFS(AND(Tabla135[[#This Row],[No. de Control]]=1,Tabla135[[#This Row],[Desplazamiento en la Matriz]]="Impacto"),E1542-(E1542*Tabla135[[#This Row],[Valor del control]]),AND(Tabla135[[#This Row],[No. de Control]]&gt;1,Tabla135[[#This Row],[Desplazamiento en la Matriz]]="Impacto"),AC1541-(AC1541*Tabla135[[#This Row],[Valor del control]]),AND(Tabla135[[#This Row],[No. de Control]]=1,Tabla135[[#This Row],[Desplazamiento en la Matriz]]="Probabilidad"),E1542,AND(Tabla135[[#This Row],[No. de Control]]&gt;1,Tabla135[[#This Row],[Desplazamiento en la Matriz]]="Probabilidad"),AC1541),""),"")</f>
        <v/>
      </c>
      <c r="AD1542" s="310">
        <f>IFERROR(_xlfn.MINIFS(Tabla135[Probabilidad residual],Tabla135[Id Riesgo],Tabla135[[#This Row],[Id Riesgo]]),"")</f>
        <v>0</v>
      </c>
      <c r="AE1542" s="310">
        <f>IFERROR(_xlfn.MINIFS(Tabla135[Impacto residual],Tabla135[Id Riesgo],Tabla135[[#This Row],[Id Riesgo]]),"")</f>
        <v>0</v>
      </c>
      <c r="AF1542" s="310" t="str" cm="1">
        <f t="array" ref="AF15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2" s="310" t="str" cm="1">
        <f t="array" ref="AG15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2" s="213"/>
      <c r="AJ1542" s="801">
        <f>_xlfn.MINIFS(Tabla135[Probabilidad residual],Tabla135[Id Riesgo],Tabla135[[#This Row],[Id Riesgo]])</f>
        <v>0</v>
      </c>
      <c r="AK1542" s="801">
        <f>_xlfn.MINIFS(Tabla135[Impacto residual],Tabla135[Id Riesgo],Tabla135[[#This Row],[Id Riesgo]])</f>
        <v>0</v>
      </c>
      <c r="AL1542" s="801" t="str" cm="1">
        <f t="array" ref="AL1542">IFERROR(_xlfn.IFS(AND(AJ1542&gt;=CONFIGURACIÓN!$BF$6,AJ1542&lt;=CONFIGURACIÓN!$BG$6),CONFIGURACIÓN!$BE$6,AND(AJ1542&gt;=CONFIGURACIÓN!$BF$7,AJ1542&lt;=CONFIGURACIÓN!$BG$7),CONFIGURACIÓN!$BE$7,AND(AJ1542&gt;=CONFIGURACIÓN!$BF$8,AJ1542&lt;=CONFIGURACIÓN!$BG$8),CONFIGURACIÓN!$BE$8,AND(AJ1542&gt;=CONFIGURACIÓN!$BF$9,AJ1542&lt;=CONFIGURACIÓN!$BG$9),CONFIGURACIÓN!$BE$9,AND(AJ1542&gt;=CONFIGURACIÓN!$BF$10,AJ1542&lt;=CONFIGURACIÓN!$BG$10),CONFIGURACIÓN!$BE$10),"")</f>
        <v/>
      </c>
      <c r="AM1542" s="801" t="str" cm="1">
        <f t="array" ref="AM1542">IFERROR(_xlfn.IFS(AND(AK1542&gt;=CONFIGURACIÓN!$BJ$6,AK1542&lt;=CONFIGURACIÓN!$BK$6),CONFIGURACIÓN!$BI$6,AND(AK1542&gt;=CONFIGURACIÓN!$BJ$7,AK1542&lt;=CONFIGURACIÓN!$BK$7),CONFIGURACIÓN!$BI$7,AND(AK1542&gt;=CONFIGURACIÓN!$BJ$8,AK1542&lt;=CONFIGURACIÓN!$BK$8),CONFIGURACIÓN!$BI$8,AND(AK1542&gt;=CONFIGURACIÓN!$BJ$9,AK1542&lt;=CONFIGURACIÓN!$BK$9),CONFIGURACIÓN!$BI$9,AND(AK1542&gt;=CONFIGURACIÓN!$BJ$10,AK1542&lt;=CONFIGURACIÓN!$BK$10),CONFIGURACIÓN!$BI$10),"")</f>
        <v/>
      </c>
      <c r="AN1542" s="213"/>
      <c r="AO1542" s="213"/>
      <c r="AP1542" s="213"/>
      <c r="AQ1542" s="213"/>
      <c r="AR1542" s="213"/>
      <c r="AS1542" s="213"/>
      <c r="AT1542" s="213"/>
      <c r="AU1542" s="213"/>
      <c r="AV1542" s="213"/>
      <c r="AW1542" s="213"/>
      <c r="AX1542" s="213"/>
      <c r="AY1542" s="213"/>
    </row>
    <row r="1543" spans="1:51" ht="14.6" x14ac:dyDescent="0.4">
      <c r="A1543" s="783" t="str">
        <f>Tabla135[[#This Row],[Id Riesgo]]</f>
        <v>RC154</v>
      </c>
      <c r="B1543" s="784" t="str">
        <f>Tabla135[[#This Row],[Riesgo]]</f>
        <v/>
      </c>
      <c r="C1543" s="776" t="b">
        <f>Tabla135[[#This Row],[Identificado en paso 1 y 2?]]</f>
        <v>0</v>
      </c>
      <c r="D1543" s="801" t="str">
        <f>_xlfn.XLOOKUP(Tabla135[[#This Row],[Id Riesgo]],Tabla13[Id Riesgo],Tabla13[Probabilidad],"",1)</f>
        <v/>
      </c>
      <c r="E1543" s="801" t="str">
        <f>IF(C1543=TRUE,_xlfn.XLOOKUP(Tabla135[[#This Row],[Id Riesgo]],Tabla13[Id Riesgo],Tabla13[Porcentaje Impacto],"",1),"")</f>
        <v/>
      </c>
      <c r="F1543" s="290" t="str">
        <f t="shared" ref="F1543:F1551" si="153">F1542</f>
        <v>RC154</v>
      </c>
      <c r="G1543" s="414" t="b">
        <f>_xlfn.XLOOKUP(F1543,Tabla13[Id Riesgo],Tabla13[Registro diligenciado],FALSE,1)</f>
        <v>0</v>
      </c>
      <c r="H1543" s="290" t="str">
        <f>IF(G1543,_xlfn.XLOOKUP(F1543,Tabla6[Id Riesgo],Tabla6[DESCRIPCIÓN DEL RIESGO],FALSE,1),"")</f>
        <v/>
      </c>
      <c r="I1543" s="327" t="str">
        <f>_xlfn.XLOOKUP(Tabla135[[#This Row],[Id Riesgo]],Tabla13[Id Riesgo],Tabla13[Probabilidad])</f>
        <v/>
      </c>
      <c r="J1543" s="327" t="str">
        <f>_xlfn.XLOOKUP(Tabla135[[#This Row],[Id Riesgo]],Tabla13[Id Riesgo],Tabla13[Porcentaje Impacto],"",1)</f>
        <v/>
      </c>
      <c r="K1543" s="311">
        <v>2</v>
      </c>
      <c r="L1543" s="314"/>
      <c r="M1543" s="314"/>
      <c r="N1543" s="314"/>
      <c r="O1543" s="295"/>
      <c r="P1543" s="314"/>
      <c r="Q1543" s="328" t="str">
        <f>_xlfn.TEXTJOIN(" ",TRUE,Tabla135[[#This Row],[Actividad - Acción ¿Qué?
Inicia con verbo]],Tabla135[[#This Row],[Complemento
(Observaciones o desviaciones)]])</f>
        <v/>
      </c>
      <c r="R1543" s="295"/>
      <c r="S1543" s="327" t="str">
        <f>_xlfn.XLOOKUP(Tabla135[[#This Row],[Tipo de control]],Tabla7[Tipo de control],Tabla7[Peso],"",1)</f>
        <v/>
      </c>
      <c r="T1543" s="290" t="str">
        <f>_xlfn.XLOOKUP(Tabla135[[#This Row],[Tipo de control]],Tabla7[Tipo de control],Tabla7[Afectación matriz],"",1)</f>
        <v/>
      </c>
      <c r="U1543" s="295"/>
      <c r="V1543" s="327" t="str">
        <f>_xlfn.XLOOKUP(Tabla135[[#This Row],[Implementación]],Tabla11[Implementación],Tabla11[Peso],"",1)</f>
        <v/>
      </c>
      <c r="W1543" s="295"/>
      <c r="X1543" s="295"/>
      <c r="Y1543" s="295"/>
      <c r="Z1543" s="295"/>
      <c r="AA1543" s="310" t="str">
        <f>IFERROR(Tabla135[[#This Row],[Peso del control]]+Tabla135[[#This Row],[Peso de la implementación]],"")</f>
        <v/>
      </c>
      <c r="AB1543" s="310" t="str" cm="1">
        <f t="array" ref="AB1543">IFERROR(IF(Tabla135[[#This Row],[Registro diligenciado]]=TRUE,_xlfn.IFS(AND(Tabla135[[#This Row],[No. de Control]]=1,Tabla135[[#This Row],[Desplazamiento en la Matriz]]="Probabilidad"),D1543-(D1543*Tabla135[[#This Row],[Valor del control]]),AND(Tabla135[[#This Row],[No. de Control]]&gt;1,Tabla135[[#This Row],[Desplazamiento en la Matriz]]="Probabilidad"),AB1542-(AB1542*Tabla135[[#This Row],[Valor del control]]),AND(Tabla135[[#This Row],[No. de Control]]=1,Tabla135[[#This Row],[Desplazamiento en la Matriz]]="Impacto"),D1543,AND(Tabla135[[#This Row],[No. de Control]]&gt;1,Tabla135[[#This Row],[Desplazamiento en la Matriz]]="Impacto"),AB1542),""),"")</f>
        <v/>
      </c>
      <c r="AC1543" s="310" t="str" cm="1">
        <f t="array" ref="AC1543">IFERROR(IF(Tabla135[[#This Row],[Registro diligenciado]]=TRUE,_xlfn.IFS(AND(Tabla135[[#This Row],[No. de Control]]=1,Tabla135[[#This Row],[Desplazamiento en la Matriz]]="Impacto"),E1543-(E1543*Tabla135[[#This Row],[Valor del control]]),AND(Tabla135[[#This Row],[No. de Control]]&gt;1,Tabla135[[#This Row],[Desplazamiento en la Matriz]]="Impacto"),AC1542-(AC1542*Tabla135[[#This Row],[Valor del control]]),AND(Tabla135[[#This Row],[No. de Control]]=1,Tabla135[[#This Row],[Desplazamiento en la Matriz]]="Probabilidad"),E1543,AND(Tabla135[[#This Row],[No. de Control]]&gt;1,Tabla135[[#This Row],[Desplazamiento en la Matriz]]="Probabilidad"),AC1542),""),"")</f>
        <v/>
      </c>
      <c r="AD1543" s="310">
        <f>IFERROR(_xlfn.MINIFS(Tabla135[Probabilidad residual],Tabla135[Id Riesgo],Tabla135[[#This Row],[Id Riesgo]]),"")</f>
        <v>0</v>
      </c>
      <c r="AE1543" s="310">
        <f>IFERROR(_xlfn.MINIFS(Tabla135[Impacto residual],Tabla135[Id Riesgo],Tabla135[[#This Row],[Id Riesgo]]),"")</f>
        <v>0</v>
      </c>
      <c r="AF1543" s="310" t="str" cm="1">
        <f t="array" ref="AF15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3" s="310" t="str" cm="1">
        <f t="array" ref="AG15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3" s="213"/>
      <c r="AJ1543" s="801">
        <f>_xlfn.MINIFS(Tabla135[Probabilidad residual],Tabla135[Id Riesgo],Tabla135[[#This Row],[Id Riesgo]])</f>
        <v>0</v>
      </c>
      <c r="AK1543" s="801">
        <f>_xlfn.MINIFS(Tabla135[Impacto residual],Tabla135[Id Riesgo],Tabla135[[#This Row],[Id Riesgo]])</f>
        <v>0</v>
      </c>
      <c r="AL1543" s="801"/>
      <c r="AM1543" s="801"/>
      <c r="AN1543" s="213"/>
      <c r="AO1543" s="213"/>
      <c r="AP1543" s="213"/>
      <c r="AQ1543" s="213"/>
      <c r="AR1543" s="213"/>
      <c r="AS1543" s="213"/>
      <c r="AT1543" s="213"/>
      <c r="AU1543" s="213"/>
      <c r="AV1543" s="213"/>
      <c r="AW1543" s="213"/>
      <c r="AX1543" s="213"/>
      <c r="AY1543" s="213"/>
    </row>
    <row r="1544" spans="1:51" ht="14.6" x14ac:dyDescent="0.4">
      <c r="A1544" s="783" t="str">
        <f>Tabla135[[#This Row],[Id Riesgo]]</f>
        <v>RC154</v>
      </c>
      <c r="B1544" s="784" t="str">
        <f>Tabla135[[#This Row],[Riesgo]]</f>
        <v/>
      </c>
      <c r="C1544" s="776" t="b">
        <f>Tabla135[[#This Row],[Identificado en paso 1 y 2?]]</f>
        <v>0</v>
      </c>
      <c r="D1544" s="801" t="str">
        <f>_xlfn.XLOOKUP(Tabla135[[#This Row],[Id Riesgo]],Tabla13[Id Riesgo],Tabla13[Probabilidad],"",1)</f>
        <v/>
      </c>
      <c r="E1544" s="801" t="str">
        <f>IF(C1544=TRUE,_xlfn.XLOOKUP(Tabla135[[#This Row],[Id Riesgo]],Tabla13[Id Riesgo],Tabla13[Porcentaje Impacto],"",1),"")</f>
        <v/>
      </c>
      <c r="F1544" s="290" t="str">
        <f t="shared" si="153"/>
        <v>RC154</v>
      </c>
      <c r="G1544" s="414" t="b">
        <f>_xlfn.XLOOKUP(F1544,Tabla13[Id Riesgo],Tabla13[Registro diligenciado],FALSE,1)</f>
        <v>0</v>
      </c>
      <c r="H1544" s="290" t="str">
        <f>IF(G1544,_xlfn.XLOOKUP(F1544,Tabla6[Id Riesgo],Tabla6[DESCRIPCIÓN DEL RIESGO],FALSE,1),"")</f>
        <v/>
      </c>
      <c r="I1544" s="327" t="str">
        <f>_xlfn.XLOOKUP(Tabla135[[#This Row],[Id Riesgo]],Tabla13[Id Riesgo],Tabla13[Probabilidad])</f>
        <v/>
      </c>
      <c r="J1544" s="327" t="str">
        <f>_xlfn.XLOOKUP(Tabla135[[#This Row],[Id Riesgo]],Tabla13[Id Riesgo],Tabla13[Porcentaje Impacto],"",1)</f>
        <v/>
      </c>
      <c r="K1544" s="311">
        <v>3</v>
      </c>
      <c r="L1544" s="314"/>
      <c r="M1544" s="314"/>
      <c r="N1544" s="314"/>
      <c r="O1544" s="295"/>
      <c r="P1544" s="314"/>
      <c r="Q1544" s="328" t="str">
        <f>_xlfn.TEXTJOIN(" ",TRUE,Tabla135[[#This Row],[Actividad - Acción ¿Qué?
Inicia con verbo]],Tabla135[[#This Row],[Complemento
(Observaciones o desviaciones)]])</f>
        <v/>
      </c>
      <c r="R1544" s="295"/>
      <c r="S1544" s="327" t="str">
        <f>_xlfn.XLOOKUP(Tabla135[[#This Row],[Tipo de control]],Tabla7[Tipo de control],Tabla7[Peso],"",1)</f>
        <v/>
      </c>
      <c r="T1544" s="290" t="str">
        <f>_xlfn.XLOOKUP(Tabla135[[#This Row],[Tipo de control]],Tabla7[Tipo de control],Tabla7[Afectación matriz],"",1)</f>
        <v/>
      </c>
      <c r="U1544" s="295"/>
      <c r="V1544" s="327" t="str">
        <f>_xlfn.XLOOKUP(Tabla135[[#This Row],[Implementación]],Tabla11[Implementación],Tabla11[Peso],"",1)</f>
        <v/>
      </c>
      <c r="W1544" s="295"/>
      <c r="X1544" s="295"/>
      <c r="Y1544" s="295"/>
      <c r="Z1544" s="295"/>
      <c r="AA1544" s="310" t="str">
        <f>IFERROR(Tabla135[[#This Row],[Peso del control]]+Tabla135[[#This Row],[Peso de la implementación]],"")</f>
        <v/>
      </c>
      <c r="AB1544" s="310" t="str" cm="1">
        <f t="array" ref="AB1544">IFERROR(IF(Tabla135[[#This Row],[Registro diligenciado]]=TRUE,_xlfn.IFS(AND(Tabla135[[#This Row],[No. de Control]]=1,Tabla135[[#This Row],[Desplazamiento en la Matriz]]="Probabilidad"),D1544-(D1544*Tabla135[[#This Row],[Valor del control]]),AND(Tabla135[[#This Row],[No. de Control]]&gt;1,Tabla135[[#This Row],[Desplazamiento en la Matriz]]="Probabilidad"),AB1543-(AB1543*Tabla135[[#This Row],[Valor del control]]),AND(Tabla135[[#This Row],[No. de Control]]=1,Tabla135[[#This Row],[Desplazamiento en la Matriz]]="Impacto"),D1544,AND(Tabla135[[#This Row],[No. de Control]]&gt;1,Tabla135[[#This Row],[Desplazamiento en la Matriz]]="Impacto"),AB1543),""),"")</f>
        <v/>
      </c>
      <c r="AC1544" s="310" t="str" cm="1">
        <f t="array" ref="AC1544">IFERROR(IF(Tabla135[[#This Row],[Registro diligenciado]]=TRUE,_xlfn.IFS(AND(Tabla135[[#This Row],[No. de Control]]=1,Tabla135[[#This Row],[Desplazamiento en la Matriz]]="Impacto"),E1544-(E1544*Tabla135[[#This Row],[Valor del control]]),AND(Tabla135[[#This Row],[No. de Control]]&gt;1,Tabla135[[#This Row],[Desplazamiento en la Matriz]]="Impacto"),AC1543-(AC1543*Tabla135[[#This Row],[Valor del control]]),AND(Tabla135[[#This Row],[No. de Control]]=1,Tabla135[[#This Row],[Desplazamiento en la Matriz]]="Probabilidad"),E1544,AND(Tabla135[[#This Row],[No. de Control]]&gt;1,Tabla135[[#This Row],[Desplazamiento en la Matriz]]="Probabilidad"),AC1543),""),"")</f>
        <v/>
      </c>
      <c r="AD1544" s="310">
        <f>IFERROR(_xlfn.MINIFS(Tabla135[Probabilidad residual],Tabla135[Id Riesgo],Tabla135[[#This Row],[Id Riesgo]]),"")</f>
        <v>0</v>
      </c>
      <c r="AE1544" s="310">
        <f>IFERROR(_xlfn.MINIFS(Tabla135[Impacto residual],Tabla135[Id Riesgo],Tabla135[[#This Row],[Id Riesgo]]),"")</f>
        <v>0</v>
      </c>
      <c r="AF1544" s="310" t="str" cm="1">
        <f t="array" ref="AF15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4" s="310" t="str" cm="1">
        <f t="array" ref="AG15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4" s="213"/>
      <c r="AJ1544" s="801">
        <f>_xlfn.MINIFS(Tabla135[Probabilidad residual],Tabla135[Id Riesgo],Tabla135[[#This Row],[Id Riesgo]])</f>
        <v>0</v>
      </c>
      <c r="AK1544" s="801">
        <f>_xlfn.MINIFS(Tabla135[Impacto residual],Tabla135[Id Riesgo],Tabla135[[#This Row],[Id Riesgo]])</f>
        <v>0</v>
      </c>
      <c r="AL1544" s="801"/>
      <c r="AM1544" s="801"/>
      <c r="AN1544" s="213"/>
      <c r="AO1544" s="213"/>
      <c r="AP1544" s="213"/>
      <c r="AQ1544" s="213"/>
      <c r="AR1544" s="213"/>
      <c r="AS1544" s="213"/>
      <c r="AT1544" s="213"/>
      <c r="AU1544" s="213"/>
      <c r="AV1544" s="213"/>
      <c r="AW1544" s="213"/>
      <c r="AX1544" s="213"/>
      <c r="AY1544" s="213"/>
    </row>
    <row r="1545" spans="1:51" ht="14.6" x14ac:dyDescent="0.4">
      <c r="A1545" s="783" t="str">
        <f>Tabla135[[#This Row],[Id Riesgo]]</f>
        <v>RC154</v>
      </c>
      <c r="B1545" s="784" t="str">
        <f>Tabla135[[#This Row],[Riesgo]]</f>
        <v/>
      </c>
      <c r="C1545" s="776" t="b">
        <f>Tabla135[[#This Row],[Identificado en paso 1 y 2?]]</f>
        <v>0</v>
      </c>
      <c r="D1545" s="801" t="str">
        <f>_xlfn.XLOOKUP(Tabla135[[#This Row],[Id Riesgo]],Tabla13[Id Riesgo],Tabla13[Probabilidad],"",1)</f>
        <v/>
      </c>
      <c r="E1545" s="801" t="str">
        <f>IF(C1545=TRUE,_xlfn.XLOOKUP(Tabla135[[#This Row],[Id Riesgo]],Tabla13[Id Riesgo],Tabla13[Porcentaje Impacto],"",1),"")</f>
        <v/>
      </c>
      <c r="F1545" s="290" t="str">
        <f t="shared" si="153"/>
        <v>RC154</v>
      </c>
      <c r="G1545" s="414" t="b">
        <f>_xlfn.XLOOKUP(F1545,Tabla13[Id Riesgo],Tabla13[Registro diligenciado],FALSE,1)</f>
        <v>0</v>
      </c>
      <c r="H1545" s="290" t="str">
        <f>IF(G1545,_xlfn.XLOOKUP(F1545,Tabla6[Id Riesgo],Tabla6[DESCRIPCIÓN DEL RIESGO],FALSE,1),"")</f>
        <v/>
      </c>
      <c r="I1545" s="327" t="str">
        <f>_xlfn.XLOOKUP(Tabla135[[#This Row],[Id Riesgo]],Tabla13[Id Riesgo],Tabla13[Probabilidad])</f>
        <v/>
      </c>
      <c r="J1545" s="327" t="str">
        <f>_xlfn.XLOOKUP(Tabla135[[#This Row],[Id Riesgo]],Tabla13[Id Riesgo],Tabla13[Porcentaje Impacto],"",1)</f>
        <v/>
      </c>
      <c r="K1545" s="311">
        <v>4</v>
      </c>
      <c r="L1545" s="314"/>
      <c r="M1545" s="314"/>
      <c r="N1545" s="314"/>
      <c r="O1545" s="295"/>
      <c r="P1545" s="314"/>
      <c r="Q1545" s="328" t="str">
        <f>_xlfn.TEXTJOIN(" ",TRUE,Tabla135[[#This Row],[Actividad - Acción ¿Qué?
Inicia con verbo]],Tabla135[[#This Row],[Complemento
(Observaciones o desviaciones)]])</f>
        <v/>
      </c>
      <c r="R1545" s="295"/>
      <c r="S1545" s="327" t="str">
        <f>_xlfn.XLOOKUP(Tabla135[[#This Row],[Tipo de control]],Tabla7[Tipo de control],Tabla7[Peso],"",1)</f>
        <v/>
      </c>
      <c r="T1545" s="290" t="str">
        <f>_xlfn.XLOOKUP(Tabla135[[#This Row],[Tipo de control]],Tabla7[Tipo de control],Tabla7[Afectación matriz],"",1)</f>
        <v/>
      </c>
      <c r="U1545" s="295"/>
      <c r="V1545" s="327" t="str">
        <f>_xlfn.XLOOKUP(Tabla135[[#This Row],[Implementación]],Tabla11[Implementación],Tabla11[Peso],"",1)</f>
        <v/>
      </c>
      <c r="W1545" s="295"/>
      <c r="X1545" s="295"/>
      <c r="Y1545" s="295"/>
      <c r="Z1545" s="295"/>
      <c r="AA1545" s="310" t="str">
        <f>IFERROR(Tabla135[[#This Row],[Peso del control]]+Tabla135[[#This Row],[Peso de la implementación]],"")</f>
        <v/>
      </c>
      <c r="AB1545" s="310" t="str" cm="1">
        <f t="array" ref="AB1545">IFERROR(IF(Tabla135[[#This Row],[Registro diligenciado]]=TRUE,_xlfn.IFS(AND(Tabla135[[#This Row],[No. de Control]]=1,Tabla135[[#This Row],[Desplazamiento en la Matriz]]="Probabilidad"),D1545-(D1545*Tabla135[[#This Row],[Valor del control]]),AND(Tabla135[[#This Row],[No. de Control]]&gt;1,Tabla135[[#This Row],[Desplazamiento en la Matriz]]="Probabilidad"),AB1544-(AB1544*Tabla135[[#This Row],[Valor del control]]),AND(Tabla135[[#This Row],[No. de Control]]=1,Tabla135[[#This Row],[Desplazamiento en la Matriz]]="Impacto"),D1545,AND(Tabla135[[#This Row],[No. de Control]]&gt;1,Tabla135[[#This Row],[Desplazamiento en la Matriz]]="Impacto"),AB1544),""),"")</f>
        <v/>
      </c>
      <c r="AC1545" s="310" t="str" cm="1">
        <f t="array" ref="AC1545">IFERROR(IF(Tabla135[[#This Row],[Registro diligenciado]]=TRUE,_xlfn.IFS(AND(Tabla135[[#This Row],[No. de Control]]=1,Tabla135[[#This Row],[Desplazamiento en la Matriz]]="Impacto"),E1545-(E1545*Tabla135[[#This Row],[Valor del control]]),AND(Tabla135[[#This Row],[No. de Control]]&gt;1,Tabla135[[#This Row],[Desplazamiento en la Matriz]]="Impacto"),AC1544-(AC1544*Tabla135[[#This Row],[Valor del control]]),AND(Tabla135[[#This Row],[No. de Control]]=1,Tabla135[[#This Row],[Desplazamiento en la Matriz]]="Probabilidad"),E1545,AND(Tabla135[[#This Row],[No. de Control]]&gt;1,Tabla135[[#This Row],[Desplazamiento en la Matriz]]="Probabilidad"),AC1544),""),"")</f>
        <v/>
      </c>
      <c r="AD1545" s="310">
        <f>IFERROR(_xlfn.MINIFS(Tabla135[Probabilidad residual],Tabla135[Id Riesgo],Tabla135[[#This Row],[Id Riesgo]]),"")</f>
        <v>0</v>
      </c>
      <c r="AE1545" s="310">
        <f>IFERROR(_xlfn.MINIFS(Tabla135[Impacto residual],Tabla135[Id Riesgo],Tabla135[[#This Row],[Id Riesgo]]),"")</f>
        <v>0</v>
      </c>
      <c r="AF1545" s="310" t="str" cm="1">
        <f t="array" ref="AF15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5" s="310" t="str" cm="1">
        <f t="array" ref="AG15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5" s="213"/>
      <c r="AJ1545" s="801">
        <f>_xlfn.MINIFS(Tabla135[Probabilidad residual],Tabla135[Id Riesgo],Tabla135[[#This Row],[Id Riesgo]])</f>
        <v>0</v>
      </c>
      <c r="AK1545" s="801">
        <f>_xlfn.MINIFS(Tabla135[Impacto residual],Tabla135[Id Riesgo],Tabla135[[#This Row],[Id Riesgo]])</f>
        <v>0</v>
      </c>
      <c r="AL1545" s="801"/>
      <c r="AM1545" s="801"/>
      <c r="AN1545" s="213"/>
      <c r="AO1545" s="213"/>
      <c r="AP1545" s="213"/>
      <c r="AQ1545" s="213"/>
      <c r="AR1545" s="213"/>
      <c r="AS1545" s="213"/>
      <c r="AT1545" s="213"/>
      <c r="AU1545" s="213"/>
      <c r="AV1545" s="213"/>
      <c r="AW1545" s="213"/>
      <c r="AX1545" s="213"/>
      <c r="AY1545" s="213"/>
    </row>
    <row r="1546" spans="1:51" ht="14.6" x14ac:dyDescent="0.4">
      <c r="A1546" s="783" t="str">
        <f>Tabla135[[#This Row],[Id Riesgo]]</f>
        <v>RC154</v>
      </c>
      <c r="B1546" s="784" t="str">
        <f>Tabla135[[#This Row],[Riesgo]]</f>
        <v/>
      </c>
      <c r="C1546" s="776" t="b">
        <f>Tabla135[[#This Row],[Identificado en paso 1 y 2?]]</f>
        <v>0</v>
      </c>
      <c r="D1546" s="801" t="str">
        <f>_xlfn.XLOOKUP(Tabla135[[#This Row],[Id Riesgo]],Tabla13[Id Riesgo],Tabla13[Probabilidad],"",1)</f>
        <v/>
      </c>
      <c r="E1546" s="801" t="str">
        <f>IF(C1546=TRUE,_xlfn.XLOOKUP(Tabla135[[#This Row],[Id Riesgo]],Tabla13[Id Riesgo],Tabla13[Porcentaje Impacto],"",1),"")</f>
        <v/>
      </c>
      <c r="F1546" s="290" t="str">
        <f t="shared" si="153"/>
        <v>RC154</v>
      </c>
      <c r="G1546" s="414" t="b">
        <f>_xlfn.XLOOKUP(F1546,Tabla13[Id Riesgo],Tabla13[Registro diligenciado],FALSE,1)</f>
        <v>0</v>
      </c>
      <c r="H1546" s="290" t="str">
        <f>IF(G1546,_xlfn.XLOOKUP(F1546,Tabla6[Id Riesgo],Tabla6[DESCRIPCIÓN DEL RIESGO],FALSE,1),"")</f>
        <v/>
      </c>
      <c r="I1546" s="327" t="str">
        <f>_xlfn.XLOOKUP(Tabla135[[#This Row],[Id Riesgo]],Tabla13[Id Riesgo],Tabla13[Probabilidad])</f>
        <v/>
      </c>
      <c r="J1546" s="327" t="str">
        <f>_xlfn.XLOOKUP(Tabla135[[#This Row],[Id Riesgo]],Tabla13[Id Riesgo],Tabla13[Porcentaje Impacto],"",1)</f>
        <v/>
      </c>
      <c r="K1546" s="311">
        <v>5</v>
      </c>
      <c r="L1546" s="314"/>
      <c r="M1546" s="314"/>
      <c r="N1546" s="314"/>
      <c r="O1546" s="295"/>
      <c r="P1546" s="314"/>
      <c r="Q1546" s="328" t="str">
        <f>_xlfn.TEXTJOIN(" ",TRUE,Tabla135[[#This Row],[Actividad - Acción ¿Qué?
Inicia con verbo]],Tabla135[[#This Row],[Complemento
(Observaciones o desviaciones)]])</f>
        <v/>
      </c>
      <c r="R1546" s="295"/>
      <c r="S1546" s="327" t="str">
        <f>_xlfn.XLOOKUP(Tabla135[[#This Row],[Tipo de control]],Tabla7[Tipo de control],Tabla7[Peso],"",1)</f>
        <v/>
      </c>
      <c r="T1546" s="290" t="str">
        <f>_xlfn.XLOOKUP(Tabla135[[#This Row],[Tipo de control]],Tabla7[Tipo de control],Tabla7[Afectación matriz],"",1)</f>
        <v/>
      </c>
      <c r="U1546" s="295"/>
      <c r="V1546" s="327" t="str">
        <f>_xlfn.XLOOKUP(Tabla135[[#This Row],[Implementación]],Tabla11[Implementación],Tabla11[Peso],"",1)</f>
        <v/>
      </c>
      <c r="W1546" s="295"/>
      <c r="X1546" s="295"/>
      <c r="Y1546" s="295"/>
      <c r="Z1546" s="295"/>
      <c r="AA1546" s="310" t="str">
        <f>IFERROR(Tabla135[[#This Row],[Peso del control]]+Tabla135[[#This Row],[Peso de la implementación]],"")</f>
        <v/>
      </c>
      <c r="AB1546" s="310" t="str" cm="1">
        <f t="array" ref="AB1546">IFERROR(IF(Tabla135[[#This Row],[Registro diligenciado]]=TRUE,_xlfn.IFS(AND(Tabla135[[#This Row],[No. de Control]]=1,Tabla135[[#This Row],[Desplazamiento en la Matriz]]="Probabilidad"),D1546-(D1546*Tabla135[[#This Row],[Valor del control]]),AND(Tabla135[[#This Row],[No. de Control]]&gt;1,Tabla135[[#This Row],[Desplazamiento en la Matriz]]="Probabilidad"),AB1545-(AB1545*Tabla135[[#This Row],[Valor del control]]),AND(Tabla135[[#This Row],[No. de Control]]=1,Tabla135[[#This Row],[Desplazamiento en la Matriz]]="Impacto"),D1546,AND(Tabla135[[#This Row],[No. de Control]]&gt;1,Tabla135[[#This Row],[Desplazamiento en la Matriz]]="Impacto"),AB1545),""),"")</f>
        <v/>
      </c>
      <c r="AC1546" s="310" t="str" cm="1">
        <f t="array" ref="AC1546">IFERROR(IF(Tabla135[[#This Row],[Registro diligenciado]]=TRUE,_xlfn.IFS(AND(Tabla135[[#This Row],[No. de Control]]=1,Tabla135[[#This Row],[Desplazamiento en la Matriz]]="Impacto"),E1546-(E1546*Tabla135[[#This Row],[Valor del control]]),AND(Tabla135[[#This Row],[No. de Control]]&gt;1,Tabla135[[#This Row],[Desplazamiento en la Matriz]]="Impacto"),AC1545-(AC1545*Tabla135[[#This Row],[Valor del control]]),AND(Tabla135[[#This Row],[No. de Control]]=1,Tabla135[[#This Row],[Desplazamiento en la Matriz]]="Probabilidad"),E1546,AND(Tabla135[[#This Row],[No. de Control]]&gt;1,Tabla135[[#This Row],[Desplazamiento en la Matriz]]="Probabilidad"),AC1545),""),"")</f>
        <v/>
      </c>
      <c r="AD1546" s="310">
        <f>IFERROR(_xlfn.MINIFS(Tabla135[Probabilidad residual],Tabla135[Id Riesgo],Tabla135[[#This Row],[Id Riesgo]]),"")</f>
        <v>0</v>
      </c>
      <c r="AE1546" s="310">
        <f>IFERROR(_xlfn.MINIFS(Tabla135[Impacto residual],Tabla135[Id Riesgo],Tabla135[[#This Row],[Id Riesgo]]),"")</f>
        <v>0</v>
      </c>
      <c r="AF1546" s="310" t="str" cm="1">
        <f t="array" ref="AF15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6" s="310" t="str" cm="1">
        <f t="array" ref="AG15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6" s="213"/>
      <c r="AJ1546" s="801">
        <f>_xlfn.MINIFS(Tabla135[Probabilidad residual],Tabla135[Id Riesgo],Tabla135[[#This Row],[Id Riesgo]])</f>
        <v>0</v>
      </c>
      <c r="AK1546" s="801">
        <f>_xlfn.MINIFS(Tabla135[Impacto residual],Tabla135[Id Riesgo],Tabla135[[#This Row],[Id Riesgo]])</f>
        <v>0</v>
      </c>
      <c r="AL1546" s="801"/>
      <c r="AM1546" s="801"/>
      <c r="AN1546" s="213"/>
      <c r="AO1546" s="213"/>
      <c r="AP1546" s="213"/>
      <c r="AQ1546" s="213"/>
      <c r="AR1546" s="213"/>
      <c r="AS1546" s="213"/>
      <c r="AT1546" s="213"/>
      <c r="AU1546" s="213"/>
      <c r="AV1546" s="213"/>
      <c r="AW1546" s="213"/>
      <c r="AX1546" s="213"/>
      <c r="AY1546" s="213"/>
    </row>
    <row r="1547" spans="1:51" ht="14.6" x14ac:dyDescent="0.4">
      <c r="A1547" s="783" t="str">
        <f>Tabla135[[#This Row],[Id Riesgo]]</f>
        <v>RC154</v>
      </c>
      <c r="B1547" s="784" t="str">
        <f>Tabla135[[#This Row],[Riesgo]]</f>
        <v/>
      </c>
      <c r="C1547" s="776" t="b">
        <f>Tabla135[[#This Row],[Identificado en paso 1 y 2?]]</f>
        <v>0</v>
      </c>
      <c r="D1547" s="801" t="str">
        <f>_xlfn.XLOOKUP(Tabla135[[#This Row],[Id Riesgo]],Tabla13[Id Riesgo],Tabla13[Probabilidad],"",1)</f>
        <v/>
      </c>
      <c r="E1547" s="801" t="str">
        <f>IF(C1547=TRUE,_xlfn.XLOOKUP(Tabla135[[#This Row],[Id Riesgo]],Tabla13[Id Riesgo],Tabla13[Porcentaje Impacto],"",1),"")</f>
        <v/>
      </c>
      <c r="F1547" s="290" t="str">
        <f t="shared" si="153"/>
        <v>RC154</v>
      </c>
      <c r="G1547" s="414" t="b">
        <f>_xlfn.XLOOKUP(F1547,Tabla13[Id Riesgo],Tabla13[Registro diligenciado],FALSE,1)</f>
        <v>0</v>
      </c>
      <c r="H1547" s="290" t="str">
        <f>IF(G1547,_xlfn.XLOOKUP(F1547,Tabla6[Id Riesgo],Tabla6[DESCRIPCIÓN DEL RIESGO],FALSE,1),"")</f>
        <v/>
      </c>
      <c r="I1547" s="327" t="str">
        <f>_xlfn.XLOOKUP(Tabla135[[#This Row],[Id Riesgo]],Tabla13[Id Riesgo],Tabla13[Probabilidad])</f>
        <v/>
      </c>
      <c r="J1547" s="327" t="str">
        <f>_xlfn.XLOOKUP(Tabla135[[#This Row],[Id Riesgo]],Tabla13[Id Riesgo],Tabla13[Porcentaje Impacto],"",1)</f>
        <v/>
      </c>
      <c r="K1547" s="311">
        <v>6</v>
      </c>
      <c r="L1547" s="314"/>
      <c r="M1547" s="314"/>
      <c r="N1547" s="314"/>
      <c r="O1547" s="295"/>
      <c r="P1547" s="314"/>
      <c r="Q1547" s="328" t="str">
        <f>_xlfn.TEXTJOIN(" ",TRUE,Tabla135[[#This Row],[Actividad - Acción ¿Qué?
Inicia con verbo]],Tabla135[[#This Row],[Complemento
(Observaciones o desviaciones)]])</f>
        <v/>
      </c>
      <c r="R1547" s="295"/>
      <c r="S1547" s="327" t="str">
        <f>_xlfn.XLOOKUP(Tabla135[[#This Row],[Tipo de control]],Tabla7[Tipo de control],Tabla7[Peso],"",1)</f>
        <v/>
      </c>
      <c r="T1547" s="290" t="str">
        <f>_xlfn.XLOOKUP(Tabla135[[#This Row],[Tipo de control]],Tabla7[Tipo de control],Tabla7[Afectación matriz],"",1)</f>
        <v/>
      </c>
      <c r="U1547" s="295"/>
      <c r="V1547" s="327" t="str">
        <f>_xlfn.XLOOKUP(Tabla135[[#This Row],[Implementación]],Tabla11[Implementación],Tabla11[Peso],"",1)</f>
        <v/>
      </c>
      <c r="W1547" s="295"/>
      <c r="X1547" s="295"/>
      <c r="Y1547" s="295"/>
      <c r="Z1547" s="295"/>
      <c r="AA1547" s="310" t="str">
        <f>IFERROR(Tabla135[[#This Row],[Peso del control]]+Tabla135[[#This Row],[Peso de la implementación]],"")</f>
        <v/>
      </c>
      <c r="AB1547" s="310" t="str" cm="1">
        <f t="array" ref="AB1547">IFERROR(IF(Tabla135[[#This Row],[Registro diligenciado]]=TRUE,_xlfn.IFS(AND(Tabla135[[#This Row],[No. de Control]]=1,Tabla135[[#This Row],[Desplazamiento en la Matriz]]="Probabilidad"),D1547-(D1547*Tabla135[[#This Row],[Valor del control]]),AND(Tabla135[[#This Row],[No. de Control]]&gt;1,Tabla135[[#This Row],[Desplazamiento en la Matriz]]="Probabilidad"),AB1546-(AB1546*Tabla135[[#This Row],[Valor del control]]),AND(Tabla135[[#This Row],[No. de Control]]=1,Tabla135[[#This Row],[Desplazamiento en la Matriz]]="Impacto"),D1547,AND(Tabla135[[#This Row],[No. de Control]]&gt;1,Tabla135[[#This Row],[Desplazamiento en la Matriz]]="Impacto"),AB1546),""),"")</f>
        <v/>
      </c>
      <c r="AC1547" s="310" t="str" cm="1">
        <f t="array" ref="AC1547">IFERROR(IF(Tabla135[[#This Row],[Registro diligenciado]]=TRUE,_xlfn.IFS(AND(Tabla135[[#This Row],[No. de Control]]=1,Tabla135[[#This Row],[Desplazamiento en la Matriz]]="Impacto"),E1547-(E1547*Tabla135[[#This Row],[Valor del control]]),AND(Tabla135[[#This Row],[No. de Control]]&gt;1,Tabla135[[#This Row],[Desplazamiento en la Matriz]]="Impacto"),AC1546-(AC1546*Tabla135[[#This Row],[Valor del control]]),AND(Tabla135[[#This Row],[No. de Control]]=1,Tabla135[[#This Row],[Desplazamiento en la Matriz]]="Probabilidad"),E1547,AND(Tabla135[[#This Row],[No. de Control]]&gt;1,Tabla135[[#This Row],[Desplazamiento en la Matriz]]="Probabilidad"),AC1546),""),"")</f>
        <v/>
      </c>
      <c r="AD1547" s="310">
        <f>IFERROR(_xlfn.MINIFS(Tabla135[Probabilidad residual],Tabla135[Id Riesgo],Tabla135[[#This Row],[Id Riesgo]]),"")</f>
        <v>0</v>
      </c>
      <c r="AE1547" s="310">
        <f>IFERROR(_xlfn.MINIFS(Tabla135[Impacto residual],Tabla135[Id Riesgo],Tabla135[[#This Row],[Id Riesgo]]),"")</f>
        <v>0</v>
      </c>
      <c r="AF1547" s="310" t="str" cm="1">
        <f t="array" ref="AF15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7" s="310" t="str" cm="1">
        <f t="array" ref="AG15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7" s="213"/>
      <c r="AJ1547" s="801">
        <f>_xlfn.MINIFS(Tabla135[Probabilidad residual],Tabla135[Id Riesgo],Tabla135[[#This Row],[Id Riesgo]])</f>
        <v>0</v>
      </c>
      <c r="AK1547" s="801">
        <f>_xlfn.MINIFS(Tabla135[Impacto residual],Tabla135[Id Riesgo],Tabla135[[#This Row],[Id Riesgo]])</f>
        <v>0</v>
      </c>
      <c r="AL1547" s="801"/>
      <c r="AM1547" s="801"/>
      <c r="AN1547" s="213"/>
      <c r="AO1547" s="213"/>
      <c r="AP1547" s="213"/>
      <c r="AQ1547" s="213"/>
      <c r="AR1547" s="213"/>
      <c r="AS1547" s="213"/>
      <c r="AT1547" s="213"/>
      <c r="AU1547" s="213"/>
      <c r="AV1547" s="213"/>
      <c r="AW1547" s="213"/>
      <c r="AX1547" s="213"/>
      <c r="AY1547" s="213"/>
    </row>
    <row r="1548" spans="1:51" ht="14.6" x14ac:dyDescent="0.4">
      <c r="A1548" s="783" t="str">
        <f>Tabla135[[#This Row],[Id Riesgo]]</f>
        <v>RC154</v>
      </c>
      <c r="B1548" s="784" t="str">
        <f>Tabla135[[#This Row],[Riesgo]]</f>
        <v/>
      </c>
      <c r="C1548" s="776" t="b">
        <f>Tabla135[[#This Row],[Identificado en paso 1 y 2?]]</f>
        <v>0</v>
      </c>
      <c r="D1548" s="801" t="str">
        <f>_xlfn.XLOOKUP(Tabla135[[#This Row],[Id Riesgo]],Tabla13[Id Riesgo],Tabla13[Probabilidad],"",1)</f>
        <v/>
      </c>
      <c r="E1548" s="801" t="str">
        <f>IF(C1548=TRUE,_xlfn.XLOOKUP(Tabla135[[#This Row],[Id Riesgo]],Tabla13[Id Riesgo],Tabla13[Porcentaje Impacto],"",1),"")</f>
        <v/>
      </c>
      <c r="F1548" s="290" t="str">
        <f t="shared" si="153"/>
        <v>RC154</v>
      </c>
      <c r="G1548" s="414" t="b">
        <f>_xlfn.XLOOKUP(F1548,Tabla13[Id Riesgo],Tabla13[Registro diligenciado],FALSE,1)</f>
        <v>0</v>
      </c>
      <c r="H1548" s="290" t="str">
        <f>IF(G1548,_xlfn.XLOOKUP(F1548,Tabla6[Id Riesgo],Tabla6[DESCRIPCIÓN DEL RIESGO],FALSE,1),"")</f>
        <v/>
      </c>
      <c r="I1548" s="327" t="str">
        <f>_xlfn.XLOOKUP(Tabla135[[#This Row],[Id Riesgo]],Tabla13[Id Riesgo],Tabla13[Probabilidad])</f>
        <v/>
      </c>
      <c r="J1548" s="327" t="str">
        <f>_xlfn.XLOOKUP(Tabla135[[#This Row],[Id Riesgo]],Tabla13[Id Riesgo],Tabla13[Porcentaje Impacto],"",1)</f>
        <v/>
      </c>
      <c r="K1548" s="311">
        <v>7</v>
      </c>
      <c r="L1548" s="314"/>
      <c r="M1548" s="314"/>
      <c r="N1548" s="314"/>
      <c r="O1548" s="295"/>
      <c r="P1548" s="314"/>
      <c r="Q1548" s="328" t="str">
        <f>_xlfn.TEXTJOIN(" ",TRUE,Tabla135[[#This Row],[Actividad - Acción ¿Qué?
Inicia con verbo]],Tabla135[[#This Row],[Complemento
(Observaciones o desviaciones)]])</f>
        <v/>
      </c>
      <c r="R1548" s="295"/>
      <c r="S1548" s="327" t="str">
        <f>_xlfn.XLOOKUP(Tabla135[[#This Row],[Tipo de control]],Tabla7[Tipo de control],Tabla7[Peso],"",1)</f>
        <v/>
      </c>
      <c r="T1548" s="290" t="str">
        <f>_xlfn.XLOOKUP(Tabla135[[#This Row],[Tipo de control]],Tabla7[Tipo de control],Tabla7[Afectación matriz],"",1)</f>
        <v/>
      </c>
      <c r="U1548" s="295"/>
      <c r="V1548" s="327" t="str">
        <f>_xlfn.XLOOKUP(Tabla135[[#This Row],[Implementación]],Tabla11[Implementación],Tabla11[Peso],"",1)</f>
        <v/>
      </c>
      <c r="W1548" s="295"/>
      <c r="X1548" s="295"/>
      <c r="Y1548" s="295"/>
      <c r="Z1548" s="295"/>
      <c r="AA1548" s="310" t="str">
        <f>IFERROR(Tabla135[[#This Row],[Peso del control]]+Tabla135[[#This Row],[Peso de la implementación]],"")</f>
        <v/>
      </c>
      <c r="AB1548" s="310" t="str" cm="1">
        <f t="array" ref="AB1548">IFERROR(IF(Tabla135[[#This Row],[Registro diligenciado]]=TRUE,_xlfn.IFS(AND(Tabla135[[#This Row],[No. de Control]]=1,Tabla135[[#This Row],[Desplazamiento en la Matriz]]="Probabilidad"),D1548-(D1548*Tabla135[[#This Row],[Valor del control]]),AND(Tabla135[[#This Row],[No. de Control]]&gt;1,Tabla135[[#This Row],[Desplazamiento en la Matriz]]="Probabilidad"),AB1547-(AB1547*Tabla135[[#This Row],[Valor del control]]),AND(Tabla135[[#This Row],[No. de Control]]=1,Tabla135[[#This Row],[Desplazamiento en la Matriz]]="Impacto"),D1548,AND(Tabla135[[#This Row],[No. de Control]]&gt;1,Tabla135[[#This Row],[Desplazamiento en la Matriz]]="Impacto"),AB1547),""),"")</f>
        <v/>
      </c>
      <c r="AC1548" s="310" t="str" cm="1">
        <f t="array" ref="AC1548">IFERROR(IF(Tabla135[[#This Row],[Registro diligenciado]]=TRUE,_xlfn.IFS(AND(Tabla135[[#This Row],[No. de Control]]=1,Tabla135[[#This Row],[Desplazamiento en la Matriz]]="Impacto"),E1548-(E1548*Tabla135[[#This Row],[Valor del control]]),AND(Tabla135[[#This Row],[No. de Control]]&gt;1,Tabla135[[#This Row],[Desplazamiento en la Matriz]]="Impacto"),AC1547-(AC1547*Tabla135[[#This Row],[Valor del control]]),AND(Tabla135[[#This Row],[No. de Control]]=1,Tabla135[[#This Row],[Desplazamiento en la Matriz]]="Probabilidad"),E1548,AND(Tabla135[[#This Row],[No. de Control]]&gt;1,Tabla135[[#This Row],[Desplazamiento en la Matriz]]="Probabilidad"),AC1547),""),"")</f>
        <v/>
      </c>
      <c r="AD1548" s="310">
        <f>IFERROR(_xlfn.MINIFS(Tabla135[Probabilidad residual],Tabla135[Id Riesgo],Tabla135[[#This Row],[Id Riesgo]]),"")</f>
        <v>0</v>
      </c>
      <c r="AE1548" s="310">
        <f>IFERROR(_xlfn.MINIFS(Tabla135[Impacto residual],Tabla135[Id Riesgo],Tabla135[[#This Row],[Id Riesgo]]),"")</f>
        <v>0</v>
      </c>
      <c r="AF1548" s="310" t="str" cm="1">
        <f t="array" ref="AF15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8" s="310" t="str" cm="1">
        <f t="array" ref="AG15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8" s="213"/>
      <c r="AJ1548" s="801">
        <f>_xlfn.MINIFS(Tabla135[Probabilidad residual],Tabla135[Id Riesgo],Tabla135[[#This Row],[Id Riesgo]])</f>
        <v>0</v>
      </c>
      <c r="AK1548" s="801">
        <f>_xlfn.MINIFS(Tabla135[Impacto residual],Tabla135[Id Riesgo],Tabla135[[#This Row],[Id Riesgo]])</f>
        <v>0</v>
      </c>
      <c r="AL1548" s="801"/>
      <c r="AM1548" s="801"/>
      <c r="AN1548" s="213"/>
      <c r="AO1548" s="213"/>
      <c r="AP1548" s="213"/>
      <c r="AQ1548" s="213"/>
      <c r="AR1548" s="213"/>
      <c r="AS1548" s="213"/>
      <c r="AT1548" s="213"/>
      <c r="AU1548" s="213"/>
      <c r="AV1548" s="213"/>
      <c r="AW1548" s="213"/>
      <c r="AX1548" s="213"/>
      <c r="AY1548" s="213"/>
    </row>
    <row r="1549" spans="1:51" ht="14.6" x14ac:dyDescent="0.4">
      <c r="A1549" s="783" t="str">
        <f>Tabla135[[#This Row],[Id Riesgo]]</f>
        <v>RC154</v>
      </c>
      <c r="B1549" s="784" t="str">
        <f>Tabla135[[#This Row],[Riesgo]]</f>
        <v/>
      </c>
      <c r="C1549" s="776" t="b">
        <f>Tabla135[[#This Row],[Identificado en paso 1 y 2?]]</f>
        <v>0</v>
      </c>
      <c r="D1549" s="801" t="str">
        <f>_xlfn.XLOOKUP(Tabla135[[#This Row],[Id Riesgo]],Tabla13[Id Riesgo],Tabla13[Probabilidad],"",1)</f>
        <v/>
      </c>
      <c r="E1549" s="801" t="str">
        <f>IF(C1549=TRUE,_xlfn.XLOOKUP(Tabla135[[#This Row],[Id Riesgo]],Tabla13[Id Riesgo],Tabla13[Porcentaje Impacto],"",1),"")</f>
        <v/>
      </c>
      <c r="F1549" s="290" t="str">
        <f t="shared" si="153"/>
        <v>RC154</v>
      </c>
      <c r="G1549" s="414" t="b">
        <f>_xlfn.XLOOKUP(F1549,Tabla13[Id Riesgo],Tabla13[Registro diligenciado],FALSE,1)</f>
        <v>0</v>
      </c>
      <c r="H1549" s="290" t="str">
        <f>IF(G1549,_xlfn.XLOOKUP(F1549,Tabla6[Id Riesgo],Tabla6[DESCRIPCIÓN DEL RIESGO],FALSE,1),"")</f>
        <v/>
      </c>
      <c r="I1549" s="327" t="str">
        <f>_xlfn.XLOOKUP(Tabla135[[#This Row],[Id Riesgo]],Tabla13[Id Riesgo],Tabla13[Probabilidad])</f>
        <v/>
      </c>
      <c r="J1549" s="327" t="str">
        <f>_xlfn.XLOOKUP(Tabla135[[#This Row],[Id Riesgo]],Tabla13[Id Riesgo],Tabla13[Porcentaje Impacto],"",1)</f>
        <v/>
      </c>
      <c r="K1549" s="311">
        <v>8</v>
      </c>
      <c r="L1549" s="314"/>
      <c r="M1549" s="314"/>
      <c r="N1549" s="314"/>
      <c r="O1549" s="295"/>
      <c r="P1549" s="314"/>
      <c r="Q1549" s="328" t="str">
        <f>_xlfn.TEXTJOIN(" ",TRUE,Tabla135[[#This Row],[Actividad - Acción ¿Qué?
Inicia con verbo]],Tabla135[[#This Row],[Complemento
(Observaciones o desviaciones)]])</f>
        <v/>
      </c>
      <c r="R1549" s="295"/>
      <c r="S1549" s="327" t="str">
        <f>_xlfn.XLOOKUP(Tabla135[[#This Row],[Tipo de control]],Tabla7[Tipo de control],Tabla7[Peso],"",1)</f>
        <v/>
      </c>
      <c r="T1549" s="290" t="str">
        <f>_xlfn.XLOOKUP(Tabla135[[#This Row],[Tipo de control]],Tabla7[Tipo de control],Tabla7[Afectación matriz],"",1)</f>
        <v/>
      </c>
      <c r="U1549" s="295"/>
      <c r="V1549" s="327" t="str">
        <f>_xlfn.XLOOKUP(Tabla135[[#This Row],[Implementación]],Tabla11[Implementación],Tabla11[Peso],"",1)</f>
        <v/>
      </c>
      <c r="W1549" s="295"/>
      <c r="X1549" s="295"/>
      <c r="Y1549" s="295"/>
      <c r="Z1549" s="295"/>
      <c r="AA1549" s="310" t="str">
        <f>IFERROR(Tabla135[[#This Row],[Peso del control]]+Tabla135[[#This Row],[Peso de la implementación]],"")</f>
        <v/>
      </c>
      <c r="AB1549" s="310" t="str" cm="1">
        <f t="array" ref="AB1549">IFERROR(IF(Tabla135[[#This Row],[Registro diligenciado]]=TRUE,_xlfn.IFS(AND(Tabla135[[#This Row],[No. de Control]]=1,Tabla135[[#This Row],[Desplazamiento en la Matriz]]="Probabilidad"),D1549-(D1549*Tabla135[[#This Row],[Valor del control]]),AND(Tabla135[[#This Row],[No. de Control]]&gt;1,Tabla135[[#This Row],[Desplazamiento en la Matriz]]="Probabilidad"),AB1548-(AB1548*Tabla135[[#This Row],[Valor del control]]),AND(Tabla135[[#This Row],[No. de Control]]=1,Tabla135[[#This Row],[Desplazamiento en la Matriz]]="Impacto"),D1549,AND(Tabla135[[#This Row],[No. de Control]]&gt;1,Tabla135[[#This Row],[Desplazamiento en la Matriz]]="Impacto"),AB1548),""),"")</f>
        <v/>
      </c>
      <c r="AC1549" s="310" t="str" cm="1">
        <f t="array" ref="AC1549">IFERROR(IF(Tabla135[[#This Row],[Registro diligenciado]]=TRUE,_xlfn.IFS(AND(Tabla135[[#This Row],[No. de Control]]=1,Tabla135[[#This Row],[Desplazamiento en la Matriz]]="Impacto"),E1549-(E1549*Tabla135[[#This Row],[Valor del control]]),AND(Tabla135[[#This Row],[No. de Control]]&gt;1,Tabla135[[#This Row],[Desplazamiento en la Matriz]]="Impacto"),AC1548-(AC1548*Tabla135[[#This Row],[Valor del control]]),AND(Tabla135[[#This Row],[No. de Control]]=1,Tabla135[[#This Row],[Desplazamiento en la Matriz]]="Probabilidad"),E1549,AND(Tabla135[[#This Row],[No. de Control]]&gt;1,Tabla135[[#This Row],[Desplazamiento en la Matriz]]="Probabilidad"),AC1548),""),"")</f>
        <v/>
      </c>
      <c r="AD1549" s="310">
        <f>IFERROR(_xlfn.MINIFS(Tabla135[Probabilidad residual],Tabla135[Id Riesgo],Tabla135[[#This Row],[Id Riesgo]]),"")</f>
        <v>0</v>
      </c>
      <c r="AE1549" s="310">
        <f>IFERROR(_xlfn.MINIFS(Tabla135[Impacto residual],Tabla135[Id Riesgo],Tabla135[[#This Row],[Id Riesgo]]),"")</f>
        <v>0</v>
      </c>
      <c r="AF1549" s="310" t="str" cm="1">
        <f t="array" ref="AF15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49" s="310" t="str" cm="1">
        <f t="array" ref="AG15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49" s="213"/>
      <c r="AJ1549" s="801">
        <f>_xlfn.MINIFS(Tabla135[Probabilidad residual],Tabla135[Id Riesgo],Tabla135[[#This Row],[Id Riesgo]])</f>
        <v>0</v>
      </c>
      <c r="AK1549" s="801">
        <f>_xlfn.MINIFS(Tabla135[Impacto residual],Tabla135[Id Riesgo],Tabla135[[#This Row],[Id Riesgo]])</f>
        <v>0</v>
      </c>
      <c r="AL1549" s="801"/>
      <c r="AM1549" s="801"/>
      <c r="AN1549" s="213"/>
      <c r="AO1549" s="213"/>
      <c r="AP1549" s="213"/>
      <c r="AQ1549" s="213"/>
      <c r="AR1549" s="213"/>
      <c r="AS1549" s="213"/>
      <c r="AT1549" s="213"/>
      <c r="AU1549" s="213"/>
      <c r="AV1549" s="213"/>
      <c r="AW1549" s="213"/>
      <c r="AX1549" s="213"/>
      <c r="AY1549" s="213"/>
    </row>
    <row r="1550" spans="1:51" ht="14.6" x14ac:dyDescent="0.4">
      <c r="A1550" s="783" t="str">
        <f>Tabla135[[#This Row],[Id Riesgo]]</f>
        <v>RC154</v>
      </c>
      <c r="B1550" s="784" t="str">
        <f>Tabla135[[#This Row],[Riesgo]]</f>
        <v/>
      </c>
      <c r="C1550" s="776" t="b">
        <f>Tabla135[[#This Row],[Identificado en paso 1 y 2?]]</f>
        <v>0</v>
      </c>
      <c r="D1550" s="801" t="str">
        <f>_xlfn.XLOOKUP(Tabla135[[#This Row],[Id Riesgo]],Tabla13[Id Riesgo],Tabla13[Probabilidad],"",1)</f>
        <v/>
      </c>
      <c r="E1550" s="801" t="str">
        <f>IF(C1550=TRUE,_xlfn.XLOOKUP(Tabla135[[#This Row],[Id Riesgo]],Tabla13[Id Riesgo],Tabla13[Porcentaje Impacto],"",1),"")</f>
        <v/>
      </c>
      <c r="F1550" s="290" t="str">
        <f t="shared" si="153"/>
        <v>RC154</v>
      </c>
      <c r="G1550" s="414" t="b">
        <f>_xlfn.XLOOKUP(F1550,Tabla13[Id Riesgo],Tabla13[Registro diligenciado],FALSE,1)</f>
        <v>0</v>
      </c>
      <c r="H1550" s="290" t="str">
        <f>IF(G1550,_xlfn.XLOOKUP(F1550,Tabla6[Id Riesgo],Tabla6[DESCRIPCIÓN DEL RIESGO],FALSE,1),"")</f>
        <v/>
      </c>
      <c r="I1550" s="327" t="str">
        <f>_xlfn.XLOOKUP(Tabla135[[#This Row],[Id Riesgo]],Tabla13[Id Riesgo],Tabla13[Probabilidad])</f>
        <v/>
      </c>
      <c r="J1550" s="327" t="str">
        <f>_xlfn.XLOOKUP(Tabla135[[#This Row],[Id Riesgo]],Tabla13[Id Riesgo],Tabla13[Porcentaje Impacto],"",1)</f>
        <v/>
      </c>
      <c r="K1550" s="311">
        <v>9</v>
      </c>
      <c r="L1550" s="314"/>
      <c r="M1550" s="314"/>
      <c r="N1550" s="314"/>
      <c r="O1550" s="295"/>
      <c r="P1550" s="314"/>
      <c r="Q1550" s="328" t="str">
        <f>_xlfn.TEXTJOIN(" ",TRUE,Tabla135[[#This Row],[Actividad - Acción ¿Qué?
Inicia con verbo]],Tabla135[[#This Row],[Complemento
(Observaciones o desviaciones)]])</f>
        <v/>
      </c>
      <c r="R1550" s="295"/>
      <c r="S1550" s="327" t="str">
        <f>_xlfn.XLOOKUP(Tabla135[[#This Row],[Tipo de control]],Tabla7[Tipo de control],Tabla7[Peso],"",1)</f>
        <v/>
      </c>
      <c r="T1550" s="290" t="str">
        <f>_xlfn.XLOOKUP(Tabla135[[#This Row],[Tipo de control]],Tabla7[Tipo de control],Tabla7[Afectación matriz],"",1)</f>
        <v/>
      </c>
      <c r="U1550" s="295"/>
      <c r="V1550" s="327" t="str">
        <f>_xlfn.XLOOKUP(Tabla135[[#This Row],[Implementación]],Tabla11[Implementación],Tabla11[Peso],"",1)</f>
        <v/>
      </c>
      <c r="W1550" s="295"/>
      <c r="X1550" s="295"/>
      <c r="Y1550" s="295"/>
      <c r="Z1550" s="295"/>
      <c r="AA1550" s="310" t="str">
        <f>IFERROR(Tabla135[[#This Row],[Peso del control]]+Tabla135[[#This Row],[Peso de la implementación]],"")</f>
        <v/>
      </c>
      <c r="AB1550" s="310" t="str" cm="1">
        <f t="array" ref="AB1550">IFERROR(IF(Tabla135[[#This Row],[Registro diligenciado]]=TRUE,_xlfn.IFS(AND(Tabla135[[#This Row],[No. de Control]]=1,Tabla135[[#This Row],[Desplazamiento en la Matriz]]="Probabilidad"),D1550-(D1550*Tabla135[[#This Row],[Valor del control]]),AND(Tabla135[[#This Row],[No. de Control]]&gt;1,Tabla135[[#This Row],[Desplazamiento en la Matriz]]="Probabilidad"),AB1549-(AB1549*Tabla135[[#This Row],[Valor del control]]),AND(Tabla135[[#This Row],[No. de Control]]=1,Tabla135[[#This Row],[Desplazamiento en la Matriz]]="Impacto"),D1550,AND(Tabla135[[#This Row],[No. de Control]]&gt;1,Tabla135[[#This Row],[Desplazamiento en la Matriz]]="Impacto"),AB1549),""),"")</f>
        <v/>
      </c>
      <c r="AC1550" s="310" t="str" cm="1">
        <f t="array" ref="AC1550">IFERROR(IF(Tabla135[[#This Row],[Registro diligenciado]]=TRUE,_xlfn.IFS(AND(Tabla135[[#This Row],[No. de Control]]=1,Tabla135[[#This Row],[Desplazamiento en la Matriz]]="Impacto"),E1550-(E1550*Tabla135[[#This Row],[Valor del control]]),AND(Tabla135[[#This Row],[No. de Control]]&gt;1,Tabla135[[#This Row],[Desplazamiento en la Matriz]]="Impacto"),AC1549-(AC1549*Tabla135[[#This Row],[Valor del control]]),AND(Tabla135[[#This Row],[No. de Control]]=1,Tabla135[[#This Row],[Desplazamiento en la Matriz]]="Probabilidad"),E1550,AND(Tabla135[[#This Row],[No. de Control]]&gt;1,Tabla135[[#This Row],[Desplazamiento en la Matriz]]="Probabilidad"),AC1549),""),"")</f>
        <v/>
      </c>
      <c r="AD1550" s="310">
        <f>IFERROR(_xlfn.MINIFS(Tabla135[Probabilidad residual],Tabla135[Id Riesgo],Tabla135[[#This Row],[Id Riesgo]]),"")</f>
        <v>0</v>
      </c>
      <c r="AE1550" s="310">
        <f>IFERROR(_xlfn.MINIFS(Tabla135[Impacto residual],Tabla135[Id Riesgo],Tabla135[[#This Row],[Id Riesgo]]),"")</f>
        <v>0</v>
      </c>
      <c r="AF1550" s="310" t="str" cm="1">
        <f t="array" ref="AF15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0" s="310" t="str" cm="1">
        <f t="array" ref="AG15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0" s="213"/>
      <c r="AJ1550" s="801">
        <f>_xlfn.MINIFS(Tabla135[Probabilidad residual],Tabla135[Id Riesgo],Tabla135[[#This Row],[Id Riesgo]])</f>
        <v>0</v>
      </c>
      <c r="AK1550" s="801">
        <f>_xlfn.MINIFS(Tabla135[Impacto residual],Tabla135[Id Riesgo],Tabla135[[#This Row],[Id Riesgo]])</f>
        <v>0</v>
      </c>
      <c r="AL1550" s="801"/>
      <c r="AM1550" s="801"/>
      <c r="AN1550" s="213"/>
      <c r="AO1550" s="213"/>
      <c r="AP1550" s="213"/>
      <c r="AQ1550" s="213"/>
      <c r="AR1550" s="213"/>
      <c r="AS1550" s="213"/>
      <c r="AT1550" s="213"/>
      <c r="AU1550" s="213"/>
      <c r="AV1550" s="213"/>
      <c r="AW1550" s="213"/>
      <c r="AX1550" s="213"/>
      <c r="AY1550" s="213"/>
    </row>
    <row r="1551" spans="1:51" ht="14.6" x14ac:dyDescent="0.4">
      <c r="A1551" s="783" t="str">
        <f>Tabla135[[#This Row],[Id Riesgo]]</f>
        <v>RC154</v>
      </c>
      <c r="B1551" s="784" t="str">
        <f>Tabla135[[#This Row],[Riesgo]]</f>
        <v/>
      </c>
      <c r="C1551" s="776" t="b">
        <f>Tabla135[[#This Row],[Identificado en paso 1 y 2?]]</f>
        <v>0</v>
      </c>
      <c r="D1551" s="801" t="str">
        <f>_xlfn.XLOOKUP(Tabla135[[#This Row],[Id Riesgo]],Tabla13[Id Riesgo],Tabla13[Probabilidad],"",1)</f>
        <v/>
      </c>
      <c r="E1551" s="801" t="str">
        <f>IF(C1551=TRUE,_xlfn.XLOOKUP(Tabla135[[#This Row],[Id Riesgo]],Tabla13[Id Riesgo],Tabla13[Porcentaje Impacto],"",1),"")</f>
        <v/>
      </c>
      <c r="F1551" s="290" t="str">
        <f t="shared" si="153"/>
        <v>RC154</v>
      </c>
      <c r="G1551" s="414" t="b">
        <f>_xlfn.XLOOKUP(F1551,Tabla13[Id Riesgo],Tabla13[Registro diligenciado],FALSE,1)</f>
        <v>0</v>
      </c>
      <c r="H1551" s="290" t="str">
        <f>IF(G1551,_xlfn.XLOOKUP(F1551,Tabla6[Id Riesgo],Tabla6[DESCRIPCIÓN DEL RIESGO],FALSE,1),"")</f>
        <v/>
      </c>
      <c r="I1551" s="327" t="str">
        <f>_xlfn.XLOOKUP(Tabla135[[#This Row],[Id Riesgo]],Tabla13[Id Riesgo],Tabla13[Probabilidad])</f>
        <v/>
      </c>
      <c r="J1551" s="327" t="str">
        <f>_xlfn.XLOOKUP(Tabla135[[#This Row],[Id Riesgo]],Tabla13[Id Riesgo],Tabla13[Porcentaje Impacto],"",1)</f>
        <v/>
      </c>
      <c r="K1551" s="311">
        <v>10</v>
      </c>
      <c r="L1551" s="314"/>
      <c r="M1551" s="314"/>
      <c r="N1551" s="314"/>
      <c r="O1551" s="295"/>
      <c r="P1551" s="314"/>
      <c r="Q1551" s="328" t="str">
        <f>_xlfn.TEXTJOIN(" ",TRUE,Tabla135[[#This Row],[Actividad - Acción ¿Qué?
Inicia con verbo]],Tabla135[[#This Row],[Complemento
(Observaciones o desviaciones)]])</f>
        <v/>
      </c>
      <c r="R1551" s="295"/>
      <c r="S1551" s="327" t="str">
        <f>_xlfn.XLOOKUP(Tabla135[[#This Row],[Tipo de control]],Tabla7[Tipo de control],Tabla7[Peso],"",1)</f>
        <v/>
      </c>
      <c r="T1551" s="290" t="str">
        <f>_xlfn.XLOOKUP(Tabla135[[#This Row],[Tipo de control]],Tabla7[Tipo de control],Tabla7[Afectación matriz],"",1)</f>
        <v/>
      </c>
      <c r="U1551" s="295"/>
      <c r="V1551" s="327" t="str">
        <f>_xlfn.XLOOKUP(Tabla135[[#This Row],[Implementación]],Tabla11[Implementación],Tabla11[Peso],"",1)</f>
        <v/>
      </c>
      <c r="W1551" s="295"/>
      <c r="X1551" s="295"/>
      <c r="Y1551" s="295"/>
      <c r="Z1551" s="295"/>
      <c r="AA1551" s="310" t="str">
        <f>IFERROR(Tabla135[[#This Row],[Peso del control]]+Tabla135[[#This Row],[Peso de la implementación]],"")</f>
        <v/>
      </c>
      <c r="AB1551" s="310" t="str" cm="1">
        <f t="array" ref="AB1551">IFERROR(IF(Tabla135[[#This Row],[Registro diligenciado]]=TRUE,_xlfn.IFS(AND(Tabla135[[#This Row],[No. de Control]]=1,Tabla135[[#This Row],[Desplazamiento en la Matriz]]="Probabilidad"),D1551-(D1551*Tabla135[[#This Row],[Valor del control]]),AND(Tabla135[[#This Row],[No. de Control]]&gt;1,Tabla135[[#This Row],[Desplazamiento en la Matriz]]="Probabilidad"),AB1550-(AB1550*Tabla135[[#This Row],[Valor del control]]),AND(Tabla135[[#This Row],[No. de Control]]=1,Tabla135[[#This Row],[Desplazamiento en la Matriz]]="Impacto"),D1551,AND(Tabla135[[#This Row],[No. de Control]]&gt;1,Tabla135[[#This Row],[Desplazamiento en la Matriz]]="Impacto"),AB1550),""),"")</f>
        <v/>
      </c>
      <c r="AC1551" s="310" t="str" cm="1">
        <f t="array" ref="AC1551">IFERROR(IF(Tabla135[[#This Row],[Registro diligenciado]]=TRUE,_xlfn.IFS(AND(Tabla135[[#This Row],[No. de Control]]=1,Tabla135[[#This Row],[Desplazamiento en la Matriz]]="Impacto"),E1551-(E1551*Tabla135[[#This Row],[Valor del control]]),AND(Tabla135[[#This Row],[No. de Control]]&gt;1,Tabla135[[#This Row],[Desplazamiento en la Matriz]]="Impacto"),AC1550-(AC1550*Tabla135[[#This Row],[Valor del control]]),AND(Tabla135[[#This Row],[No. de Control]]=1,Tabla135[[#This Row],[Desplazamiento en la Matriz]]="Probabilidad"),E1551,AND(Tabla135[[#This Row],[No. de Control]]&gt;1,Tabla135[[#This Row],[Desplazamiento en la Matriz]]="Probabilidad"),AC1550),""),"")</f>
        <v/>
      </c>
      <c r="AD1551" s="310">
        <f>IFERROR(_xlfn.MINIFS(Tabla135[Probabilidad residual],Tabla135[Id Riesgo],Tabla135[[#This Row],[Id Riesgo]]),"")</f>
        <v>0</v>
      </c>
      <c r="AE1551" s="310">
        <f>IFERROR(_xlfn.MINIFS(Tabla135[Impacto residual],Tabla135[Id Riesgo],Tabla135[[#This Row],[Id Riesgo]]),"")</f>
        <v>0</v>
      </c>
      <c r="AF1551" s="310" t="str" cm="1">
        <f t="array" ref="AF15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1" s="310" t="str" cm="1">
        <f t="array" ref="AG15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1" s="213"/>
      <c r="AJ1551" s="801">
        <f>_xlfn.MINIFS(Tabla135[Probabilidad residual],Tabla135[Id Riesgo],Tabla135[[#This Row],[Id Riesgo]])</f>
        <v>0</v>
      </c>
      <c r="AK1551" s="801">
        <f>_xlfn.MINIFS(Tabla135[Impacto residual],Tabla135[Id Riesgo],Tabla135[[#This Row],[Id Riesgo]])</f>
        <v>0</v>
      </c>
      <c r="AL1551" s="801"/>
      <c r="AM1551" s="801"/>
      <c r="AN1551" s="213"/>
      <c r="AO1551" s="213"/>
      <c r="AP1551" s="213"/>
      <c r="AQ1551" s="213"/>
      <c r="AR1551" s="213"/>
      <c r="AS1551" s="213"/>
      <c r="AT1551" s="213"/>
      <c r="AU1551" s="213"/>
      <c r="AV1551" s="213"/>
      <c r="AW1551" s="213"/>
      <c r="AX1551" s="213"/>
      <c r="AY1551" s="213"/>
    </row>
    <row r="1552" spans="1:51" ht="14.6" x14ac:dyDescent="0.4">
      <c r="A1552" s="783" t="str">
        <f>Tabla135[[#This Row],[Id Riesgo]]</f>
        <v>RC155</v>
      </c>
      <c r="B1552" s="784" t="str">
        <f>Tabla135[[#This Row],[Riesgo]]</f>
        <v/>
      </c>
      <c r="C1552" s="776" t="b">
        <f>Tabla135[[#This Row],[Identificado en paso 1 y 2?]]</f>
        <v>0</v>
      </c>
      <c r="D1552" s="801" t="str">
        <f>_xlfn.XLOOKUP(Tabla135[[#This Row],[Id Riesgo]],Tabla13[Id Riesgo],Tabla13[Probabilidad],"",1)</f>
        <v/>
      </c>
      <c r="E1552" s="801" t="str">
        <f>IF(C1552=TRUE,_xlfn.XLOOKUP(Tabla135[[#This Row],[Id Riesgo]],Tabla13[Id Riesgo],Tabla13[Porcentaje Impacto],"",1),"")</f>
        <v/>
      </c>
      <c r="F1552" s="290" t="s">
        <v>746</v>
      </c>
      <c r="G1552" s="414" t="b">
        <f>_xlfn.XLOOKUP(F1552,Tabla13[Id Riesgo],Tabla13[Registro diligenciado],FALSE,1)</f>
        <v>0</v>
      </c>
      <c r="H1552" s="290" t="str">
        <f>IF(G1552,_xlfn.XLOOKUP(F1552,Tabla6[Id Riesgo],Tabla6[DESCRIPCIÓN DEL RIESGO],FALSE,1),"")</f>
        <v/>
      </c>
      <c r="I1552" s="327" t="str">
        <f>_xlfn.XLOOKUP(Tabla135[[#This Row],[Id Riesgo]],Tabla13[Id Riesgo],Tabla13[Probabilidad])</f>
        <v/>
      </c>
      <c r="J1552" s="327" t="str">
        <f>_xlfn.XLOOKUP(Tabla135[[#This Row],[Id Riesgo]],Tabla13[Id Riesgo],Tabla13[Porcentaje Impacto],"",1)</f>
        <v/>
      </c>
      <c r="K1552" s="311">
        <v>1</v>
      </c>
      <c r="L1552" s="314"/>
      <c r="M1552" s="314"/>
      <c r="N1552" s="314"/>
      <c r="O1552" s="295"/>
      <c r="P1552" s="314"/>
      <c r="Q1552" s="328" t="str">
        <f>_xlfn.TEXTJOIN(" ",TRUE,Tabla135[[#This Row],[Actividad - Acción ¿Qué?
Inicia con verbo]],Tabla135[[#This Row],[Complemento
(Observaciones o desviaciones)]])</f>
        <v/>
      </c>
      <c r="R1552" s="295"/>
      <c r="S1552" s="327" t="str">
        <f>_xlfn.XLOOKUP(Tabla135[[#This Row],[Tipo de control]],Tabla7[Tipo de control],Tabla7[Peso],"",1)</f>
        <v/>
      </c>
      <c r="T1552" s="290" t="str">
        <f>_xlfn.XLOOKUP(Tabla135[[#This Row],[Tipo de control]],Tabla7[Tipo de control],Tabla7[Afectación matriz],"",1)</f>
        <v/>
      </c>
      <c r="U1552" s="295"/>
      <c r="V1552" s="327" t="str">
        <f>_xlfn.XLOOKUP(Tabla135[[#This Row],[Implementación]],Tabla11[Implementación],Tabla11[Peso],"",1)</f>
        <v/>
      </c>
      <c r="W1552" s="295"/>
      <c r="X1552" s="295"/>
      <c r="Y1552" s="295"/>
      <c r="Z1552" s="295"/>
      <c r="AA1552" s="310" t="str">
        <f>IFERROR(Tabla135[[#This Row],[Peso del control]]+Tabla135[[#This Row],[Peso de la implementación]],"")</f>
        <v/>
      </c>
      <c r="AB1552" s="310" t="str" cm="1">
        <f t="array" ref="AB1552">IFERROR(IF(Tabla135[[#This Row],[Registro diligenciado]]=TRUE,_xlfn.IFS(AND(Tabla135[[#This Row],[No. de Control]]=1,Tabla135[[#This Row],[Desplazamiento en la Matriz]]="Probabilidad"),D1552-(D1552*Tabla135[[#This Row],[Valor del control]]),AND(Tabla135[[#This Row],[No. de Control]]&gt;1,Tabla135[[#This Row],[Desplazamiento en la Matriz]]="Probabilidad"),AB1551-(AB1551*Tabla135[[#This Row],[Valor del control]]),AND(Tabla135[[#This Row],[No. de Control]]=1,Tabla135[[#This Row],[Desplazamiento en la Matriz]]="Impacto"),D1552,AND(Tabla135[[#This Row],[No. de Control]]&gt;1,Tabla135[[#This Row],[Desplazamiento en la Matriz]]="Impacto"),AB1551),""),"")</f>
        <v/>
      </c>
      <c r="AC1552" s="310" t="str" cm="1">
        <f t="array" ref="AC1552">IFERROR(IF(Tabla135[[#This Row],[Registro diligenciado]]=TRUE,_xlfn.IFS(AND(Tabla135[[#This Row],[No. de Control]]=1,Tabla135[[#This Row],[Desplazamiento en la Matriz]]="Impacto"),E1552-(E1552*Tabla135[[#This Row],[Valor del control]]),AND(Tabla135[[#This Row],[No. de Control]]&gt;1,Tabla135[[#This Row],[Desplazamiento en la Matriz]]="Impacto"),AC1551-(AC1551*Tabla135[[#This Row],[Valor del control]]),AND(Tabla135[[#This Row],[No. de Control]]=1,Tabla135[[#This Row],[Desplazamiento en la Matriz]]="Probabilidad"),E1552,AND(Tabla135[[#This Row],[No. de Control]]&gt;1,Tabla135[[#This Row],[Desplazamiento en la Matriz]]="Probabilidad"),AC1551),""),"")</f>
        <v/>
      </c>
      <c r="AD1552" s="310">
        <f>IFERROR(_xlfn.MINIFS(Tabla135[Probabilidad residual],Tabla135[Id Riesgo],Tabla135[[#This Row],[Id Riesgo]]),"")</f>
        <v>0</v>
      </c>
      <c r="AE1552" s="310">
        <f>IFERROR(_xlfn.MINIFS(Tabla135[Impacto residual],Tabla135[Id Riesgo],Tabla135[[#This Row],[Id Riesgo]]),"")</f>
        <v>0</v>
      </c>
      <c r="AF1552" s="310" t="str" cm="1">
        <f t="array" ref="AF15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2" s="310" t="str" cm="1">
        <f t="array" ref="AG15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2" s="213"/>
      <c r="AJ1552" s="801">
        <f>_xlfn.MINIFS(Tabla135[Probabilidad residual],Tabla135[Id Riesgo],Tabla135[[#This Row],[Id Riesgo]])</f>
        <v>0</v>
      </c>
      <c r="AK1552" s="801">
        <f>_xlfn.MINIFS(Tabla135[Impacto residual],Tabla135[Id Riesgo],Tabla135[[#This Row],[Id Riesgo]])</f>
        <v>0</v>
      </c>
      <c r="AL1552" s="801" t="str" cm="1">
        <f t="array" ref="AL1552">IFERROR(_xlfn.IFS(AND(AJ1552&gt;=CONFIGURACIÓN!$BF$6,AJ1552&lt;=CONFIGURACIÓN!$BG$6),CONFIGURACIÓN!$BE$6,AND(AJ1552&gt;=CONFIGURACIÓN!$BF$7,AJ1552&lt;=CONFIGURACIÓN!$BG$7),CONFIGURACIÓN!$BE$7,AND(AJ1552&gt;=CONFIGURACIÓN!$BF$8,AJ1552&lt;=CONFIGURACIÓN!$BG$8),CONFIGURACIÓN!$BE$8,AND(AJ1552&gt;=CONFIGURACIÓN!$BF$9,AJ1552&lt;=CONFIGURACIÓN!$BG$9),CONFIGURACIÓN!$BE$9,AND(AJ1552&gt;=CONFIGURACIÓN!$BF$10,AJ1552&lt;=CONFIGURACIÓN!$BG$10),CONFIGURACIÓN!$BE$10),"")</f>
        <v/>
      </c>
      <c r="AM1552" s="801" t="str" cm="1">
        <f t="array" ref="AM1552">IFERROR(_xlfn.IFS(AND(AK1552&gt;=CONFIGURACIÓN!$BJ$6,AK1552&lt;=CONFIGURACIÓN!$BK$6),CONFIGURACIÓN!$BI$6,AND(AK1552&gt;=CONFIGURACIÓN!$BJ$7,AK1552&lt;=CONFIGURACIÓN!$BK$7),CONFIGURACIÓN!$BI$7,AND(AK1552&gt;=CONFIGURACIÓN!$BJ$8,AK1552&lt;=CONFIGURACIÓN!$BK$8),CONFIGURACIÓN!$BI$8,AND(AK1552&gt;=CONFIGURACIÓN!$BJ$9,AK1552&lt;=CONFIGURACIÓN!$BK$9),CONFIGURACIÓN!$BI$9,AND(AK1552&gt;=CONFIGURACIÓN!$BJ$10,AK1552&lt;=CONFIGURACIÓN!$BK$10),CONFIGURACIÓN!$BI$10),"")</f>
        <v/>
      </c>
      <c r="AN1552" s="213"/>
      <c r="AO1552" s="213"/>
      <c r="AP1552" s="213"/>
      <c r="AQ1552" s="213"/>
      <c r="AR1552" s="213"/>
      <c r="AS1552" s="213"/>
      <c r="AT1552" s="213"/>
      <c r="AU1552" s="213"/>
      <c r="AV1552" s="213"/>
      <c r="AW1552" s="213"/>
      <c r="AX1552" s="213"/>
      <c r="AY1552" s="213"/>
    </row>
    <row r="1553" spans="1:51" ht="14.6" x14ac:dyDescent="0.4">
      <c r="A1553" s="783" t="str">
        <f>Tabla135[[#This Row],[Id Riesgo]]</f>
        <v>RC155</v>
      </c>
      <c r="B1553" s="784" t="str">
        <f>Tabla135[[#This Row],[Riesgo]]</f>
        <v/>
      </c>
      <c r="C1553" s="776" t="b">
        <f>Tabla135[[#This Row],[Identificado en paso 1 y 2?]]</f>
        <v>0</v>
      </c>
      <c r="D1553" s="801" t="str">
        <f>_xlfn.XLOOKUP(Tabla135[[#This Row],[Id Riesgo]],Tabla13[Id Riesgo],Tabla13[Probabilidad],"",1)</f>
        <v/>
      </c>
      <c r="E1553" s="801" t="str">
        <f>IF(C1553=TRUE,_xlfn.XLOOKUP(Tabla135[[#This Row],[Id Riesgo]],Tabla13[Id Riesgo],Tabla13[Porcentaje Impacto],"",1),"")</f>
        <v/>
      </c>
      <c r="F1553" s="290" t="str">
        <f t="shared" ref="F1553:F1561" si="154">F1552</f>
        <v>RC155</v>
      </c>
      <c r="G1553" s="414" t="b">
        <f>_xlfn.XLOOKUP(F1553,Tabla13[Id Riesgo],Tabla13[Registro diligenciado],FALSE,1)</f>
        <v>0</v>
      </c>
      <c r="H1553" s="290" t="str">
        <f>IF(G1553,_xlfn.XLOOKUP(F1553,Tabla6[Id Riesgo],Tabla6[DESCRIPCIÓN DEL RIESGO],FALSE,1),"")</f>
        <v/>
      </c>
      <c r="I1553" s="327" t="str">
        <f>_xlfn.XLOOKUP(Tabla135[[#This Row],[Id Riesgo]],Tabla13[Id Riesgo],Tabla13[Probabilidad])</f>
        <v/>
      </c>
      <c r="J1553" s="327" t="str">
        <f>_xlfn.XLOOKUP(Tabla135[[#This Row],[Id Riesgo]],Tabla13[Id Riesgo],Tabla13[Porcentaje Impacto],"",1)</f>
        <v/>
      </c>
      <c r="K1553" s="311">
        <v>2</v>
      </c>
      <c r="L1553" s="314"/>
      <c r="M1553" s="314"/>
      <c r="N1553" s="314"/>
      <c r="O1553" s="295"/>
      <c r="P1553" s="314"/>
      <c r="Q1553" s="328" t="str">
        <f>_xlfn.TEXTJOIN(" ",TRUE,Tabla135[[#This Row],[Actividad - Acción ¿Qué?
Inicia con verbo]],Tabla135[[#This Row],[Complemento
(Observaciones o desviaciones)]])</f>
        <v/>
      </c>
      <c r="R1553" s="295"/>
      <c r="S1553" s="327" t="str">
        <f>_xlfn.XLOOKUP(Tabla135[[#This Row],[Tipo de control]],Tabla7[Tipo de control],Tabla7[Peso],"",1)</f>
        <v/>
      </c>
      <c r="T1553" s="290" t="str">
        <f>_xlfn.XLOOKUP(Tabla135[[#This Row],[Tipo de control]],Tabla7[Tipo de control],Tabla7[Afectación matriz],"",1)</f>
        <v/>
      </c>
      <c r="U1553" s="295"/>
      <c r="V1553" s="327" t="str">
        <f>_xlfn.XLOOKUP(Tabla135[[#This Row],[Implementación]],Tabla11[Implementación],Tabla11[Peso],"",1)</f>
        <v/>
      </c>
      <c r="W1553" s="295"/>
      <c r="X1553" s="295"/>
      <c r="Y1553" s="295"/>
      <c r="Z1553" s="295"/>
      <c r="AA1553" s="310" t="str">
        <f>IFERROR(Tabla135[[#This Row],[Peso del control]]+Tabla135[[#This Row],[Peso de la implementación]],"")</f>
        <v/>
      </c>
      <c r="AB1553" s="310" t="str" cm="1">
        <f t="array" ref="AB1553">IFERROR(IF(Tabla135[[#This Row],[Registro diligenciado]]=TRUE,_xlfn.IFS(AND(Tabla135[[#This Row],[No. de Control]]=1,Tabla135[[#This Row],[Desplazamiento en la Matriz]]="Probabilidad"),D1553-(D1553*Tabla135[[#This Row],[Valor del control]]),AND(Tabla135[[#This Row],[No. de Control]]&gt;1,Tabla135[[#This Row],[Desplazamiento en la Matriz]]="Probabilidad"),AB1552-(AB1552*Tabla135[[#This Row],[Valor del control]]),AND(Tabla135[[#This Row],[No. de Control]]=1,Tabla135[[#This Row],[Desplazamiento en la Matriz]]="Impacto"),D1553,AND(Tabla135[[#This Row],[No. de Control]]&gt;1,Tabla135[[#This Row],[Desplazamiento en la Matriz]]="Impacto"),AB1552),""),"")</f>
        <v/>
      </c>
      <c r="AC1553" s="310" t="str" cm="1">
        <f t="array" ref="AC1553">IFERROR(IF(Tabla135[[#This Row],[Registro diligenciado]]=TRUE,_xlfn.IFS(AND(Tabla135[[#This Row],[No. de Control]]=1,Tabla135[[#This Row],[Desplazamiento en la Matriz]]="Impacto"),E1553-(E1553*Tabla135[[#This Row],[Valor del control]]),AND(Tabla135[[#This Row],[No. de Control]]&gt;1,Tabla135[[#This Row],[Desplazamiento en la Matriz]]="Impacto"),AC1552-(AC1552*Tabla135[[#This Row],[Valor del control]]),AND(Tabla135[[#This Row],[No. de Control]]=1,Tabla135[[#This Row],[Desplazamiento en la Matriz]]="Probabilidad"),E1553,AND(Tabla135[[#This Row],[No. de Control]]&gt;1,Tabla135[[#This Row],[Desplazamiento en la Matriz]]="Probabilidad"),AC1552),""),"")</f>
        <v/>
      </c>
      <c r="AD1553" s="310">
        <f>IFERROR(_xlfn.MINIFS(Tabla135[Probabilidad residual],Tabla135[Id Riesgo],Tabla135[[#This Row],[Id Riesgo]]),"")</f>
        <v>0</v>
      </c>
      <c r="AE1553" s="310">
        <f>IFERROR(_xlfn.MINIFS(Tabla135[Impacto residual],Tabla135[Id Riesgo],Tabla135[[#This Row],[Id Riesgo]]),"")</f>
        <v>0</v>
      </c>
      <c r="AF1553" s="310" t="str" cm="1">
        <f t="array" ref="AF15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3" s="310" t="str" cm="1">
        <f t="array" ref="AG15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3" s="213"/>
      <c r="AJ1553" s="801">
        <f>_xlfn.MINIFS(Tabla135[Probabilidad residual],Tabla135[Id Riesgo],Tabla135[[#This Row],[Id Riesgo]])</f>
        <v>0</v>
      </c>
      <c r="AK1553" s="801">
        <f>_xlfn.MINIFS(Tabla135[Impacto residual],Tabla135[Id Riesgo],Tabla135[[#This Row],[Id Riesgo]])</f>
        <v>0</v>
      </c>
      <c r="AL1553" s="801"/>
      <c r="AM1553" s="801"/>
      <c r="AN1553" s="213"/>
      <c r="AO1553" s="213"/>
      <c r="AP1553" s="213"/>
      <c r="AQ1553" s="213"/>
      <c r="AR1553" s="213"/>
      <c r="AS1553" s="213"/>
      <c r="AT1553" s="213"/>
      <c r="AU1553" s="213"/>
      <c r="AV1553" s="213"/>
      <c r="AW1553" s="213"/>
      <c r="AX1553" s="213"/>
      <c r="AY1553" s="213"/>
    </row>
    <row r="1554" spans="1:51" ht="14.6" x14ac:dyDescent="0.4">
      <c r="A1554" s="783" t="str">
        <f>Tabla135[[#This Row],[Id Riesgo]]</f>
        <v>RC155</v>
      </c>
      <c r="B1554" s="784" t="str">
        <f>Tabla135[[#This Row],[Riesgo]]</f>
        <v/>
      </c>
      <c r="C1554" s="776" t="b">
        <f>Tabla135[[#This Row],[Identificado en paso 1 y 2?]]</f>
        <v>0</v>
      </c>
      <c r="D1554" s="801" t="str">
        <f>_xlfn.XLOOKUP(Tabla135[[#This Row],[Id Riesgo]],Tabla13[Id Riesgo],Tabla13[Probabilidad],"",1)</f>
        <v/>
      </c>
      <c r="E1554" s="801" t="str">
        <f>IF(C1554=TRUE,_xlfn.XLOOKUP(Tabla135[[#This Row],[Id Riesgo]],Tabla13[Id Riesgo],Tabla13[Porcentaje Impacto],"",1),"")</f>
        <v/>
      </c>
      <c r="F1554" s="290" t="str">
        <f t="shared" si="154"/>
        <v>RC155</v>
      </c>
      <c r="G1554" s="414" t="b">
        <f>_xlfn.XLOOKUP(F1554,Tabla13[Id Riesgo],Tabla13[Registro diligenciado],FALSE,1)</f>
        <v>0</v>
      </c>
      <c r="H1554" s="290" t="str">
        <f>IF(G1554,_xlfn.XLOOKUP(F1554,Tabla6[Id Riesgo],Tabla6[DESCRIPCIÓN DEL RIESGO],FALSE,1),"")</f>
        <v/>
      </c>
      <c r="I1554" s="327" t="str">
        <f>_xlfn.XLOOKUP(Tabla135[[#This Row],[Id Riesgo]],Tabla13[Id Riesgo],Tabla13[Probabilidad])</f>
        <v/>
      </c>
      <c r="J1554" s="327" t="str">
        <f>_xlfn.XLOOKUP(Tabla135[[#This Row],[Id Riesgo]],Tabla13[Id Riesgo],Tabla13[Porcentaje Impacto],"",1)</f>
        <v/>
      </c>
      <c r="K1554" s="311">
        <v>3</v>
      </c>
      <c r="L1554" s="314"/>
      <c r="M1554" s="314"/>
      <c r="N1554" s="314"/>
      <c r="O1554" s="295"/>
      <c r="P1554" s="314"/>
      <c r="Q1554" s="328" t="str">
        <f>_xlfn.TEXTJOIN(" ",TRUE,Tabla135[[#This Row],[Actividad - Acción ¿Qué?
Inicia con verbo]],Tabla135[[#This Row],[Complemento
(Observaciones o desviaciones)]])</f>
        <v/>
      </c>
      <c r="R1554" s="295"/>
      <c r="S1554" s="327" t="str">
        <f>_xlfn.XLOOKUP(Tabla135[[#This Row],[Tipo de control]],Tabla7[Tipo de control],Tabla7[Peso],"",1)</f>
        <v/>
      </c>
      <c r="T1554" s="290" t="str">
        <f>_xlfn.XLOOKUP(Tabla135[[#This Row],[Tipo de control]],Tabla7[Tipo de control],Tabla7[Afectación matriz],"",1)</f>
        <v/>
      </c>
      <c r="U1554" s="295"/>
      <c r="V1554" s="327" t="str">
        <f>_xlfn.XLOOKUP(Tabla135[[#This Row],[Implementación]],Tabla11[Implementación],Tabla11[Peso],"",1)</f>
        <v/>
      </c>
      <c r="W1554" s="295"/>
      <c r="X1554" s="295"/>
      <c r="Y1554" s="295"/>
      <c r="Z1554" s="295"/>
      <c r="AA1554" s="310" t="str">
        <f>IFERROR(Tabla135[[#This Row],[Peso del control]]+Tabla135[[#This Row],[Peso de la implementación]],"")</f>
        <v/>
      </c>
      <c r="AB1554" s="310" t="str" cm="1">
        <f t="array" ref="AB1554">IFERROR(IF(Tabla135[[#This Row],[Registro diligenciado]]=TRUE,_xlfn.IFS(AND(Tabla135[[#This Row],[No. de Control]]=1,Tabla135[[#This Row],[Desplazamiento en la Matriz]]="Probabilidad"),D1554-(D1554*Tabla135[[#This Row],[Valor del control]]),AND(Tabla135[[#This Row],[No. de Control]]&gt;1,Tabla135[[#This Row],[Desplazamiento en la Matriz]]="Probabilidad"),AB1553-(AB1553*Tabla135[[#This Row],[Valor del control]]),AND(Tabla135[[#This Row],[No. de Control]]=1,Tabla135[[#This Row],[Desplazamiento en la Matriz]]="Impacto"),D1554,AND(Tabla135[[#This Row],[No. de Control]]&gt;1,Tabla135[[#This Row],[Desplazamiento en la Matriz]]="Impacto"),AB1553),""),"")</f>
        <v/>
      </c>
      <c r="AC1554" s="310" t="str" cm="1">
        <f t="array" ref="AC1554">IFERROR(IF(Tabla135[[#This Row],[Registro diligenciado]]=TRUE,_xlfn.IFS(AND(Tabla135[[#This Row],[No. de Control]]=1,Tabla135[[#This Row],[Desplazamiento en la Matriz]]="Impacto"),E1554-(E1554*Tabla135[[#This Row],[Valor del control]]),AND(Tabla135[[#This Row],[No. de Control]]&gt;1,Tabla135[[#This Row],[Desplazamiento en la Matriz]]="Impacto"),AC1553-(AC1553*Tabla135[[#This Row],[Valor del control]]),AND(Tabla135[[#This Row],[No. de Control]]=1,Tabla135[[#This Row],[Desplazamiento en la Matriz]]="Probabilidad"),E1554,AND(Tabla135[[#This Row],[No. de Control]]&gt;1,Tabla135[[#This Row],[Desplazamiento en la Matriz]]="Probabilidad"),AC1553),""),"")</f>
        <v/>
      </c>
      <c r="AD1554" s="310">
        <f>IFERROR(_xlfn.MINIFS(Tabla135[Probabilidad residual],Tabla135[Id Riesgo],Tabla135[[#This Row],[Id Riesgo]]),"")</f>
        <v>0</v>
      </c>
      <c r="AE1554" s="310">
        <f>IFERROR(_xlfn.MINIFS(Tabla135[Impacto residual],Tabla135[Id Riesgo],Tabla135[[#This Row],[Id Riesgo]]),"")</f>
        <v>0</v>
      </c>
      <c r="AF1554" s="310" t="str" cm="1">
        <f t="array" ref="AF15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4" s="310" t="str" cm="1">
        <f t="array" ref="AG15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4" s="213"/>
      <c r="AJ1554" s="801">
        <f>_xlfn.MINIFS(Tabla135[Probabilidad residual],Tabla135[Id Riesgo],Tabla135[[#This Row],[Id Riesgo]])</f>
        <v>0</v>
      </c>
      <c r="AK1554" s="801">
        <f>_xlfn.MINIFS(Tabla135[Impacto residual],Tabla135[Id Riesgo],Tabla135[[#This Row],[Id Riesgo]])</f>
        <v>0</v>
      </c>
      <c r="AL1554" s="801"/>
      <c r="AM1554" s="801"/>
      <c r="AN1554" s="213"/>
      <c r="AO1554" s="213"/>
      <c r="AP1554" s="213"/>
      <c r="AQ1554" s="213"/>
      <c r="AR1554" s="213"/>
      <c r="AS1554" s="213"/>
      <c r="AT1554" s="213"/>
      <c r="AU1554" s="213"/>
      <c r="AV1554" s="213"/>
      <c r="AW1554" s="213"/>
      <c r="AX1554" s="213"/>
      <c r="AY1554" s="213"/>
    </row>
    <row r="1555" spans="1:51" ht="14.6" x14ac:dyDescent="0.4">
      <c r="A1555" s="783" t="str">
        <f>Tabla135[[#This Row],[Id Riesgo]]</f>
        <v>RC155</v>
      </c>
      <c r="B1555" s="784" t="str">
        <f>Tabla135[[#This Row],[Riesgo]]</f>
        <v/>
      </c>
      <c r="C1555" s="776" t="b">
        <f>Tabla135[[#This Row],[Identificado en paso 1 y 2?]]</f>
        <v>0</v>
      </c>
      <c r="D1555" s="801" t="str">
        <f>_xlfn.XLOOKUP(Tabla135[[#This Row],[Id Riesgo]],Tabla13[Id Riesgo],Tabla13[Probabilidad],"",1)</f>
        <v/>
      </c>
      <c r="E1555" s="801" t="str">
        <f>IF(C1555=TRUE,_xlfn.XLOOKUP(Tabla135[[#This Row],[Id Riesgo]],Tabla13[Id Riesgo],Tabla13[Porcentaje Impacto],"",1),"")</f>
        <v/>
      </c>
      <c r="F1555" s="290" t="str">
        <f t="shared" si="154"/>
        <v>RC155</v>
      </c>
      <c r="G1555" s="414" t="b">
        <f>_xlfn.XLOOKUP(F1555,Tabla13[Id Riesgo],Tabla13[Registro diligenciado],FALSE,1)</f>
        <v>0</v>
      </c>
      <c r="H1555" s="290" t="str">
        <f>IF(G1555,_xlfn.XLOOKUP(F1555,Tabla6[Id Riesgo],Tabla6[DESCRIPCIÓN DEL RIESGO],FALSE,1),"")</f>
        <v/>
      </c>
      <c r="I1555" s="327" t="str">
        <f>_xlfn.XLOOKUP(Tabla135[[#This Row],[Id Riesgo]],Tabla13[Id Riesgo],Tabla13[Probabilidad])</f>
        <v/>
      </c>
      <c r="J1555" s="327" t="str">
        <f>_xlfn.XLOOKUP(Tabla135[[#This Row],[Id Riesgo]],Tabla13[Id Riesgo],Tabla13[Porcentaje Impacto],"",1)</f>
        <v/>
      </c>
      <c r="K1555" s="311">
        <v>4</v>
      </c>
      <c r="L1555" s="314"/>
      <c r="M1555" s="314"/>
      <c r="N1555" s="314"/>
      <c r="O1555" s="295"/>
      <c r="P1555" s="314"/>
      <c r="Q1555" s="328" t="str">
        <f>_xlfn.TEXTJOIN(" ",TRUE,Tabla135[[#This Row],[Actividad - Acción ¿Qué?
Inicia con verbo]],Tabla135[[#This Row],[Complemento
(Observaciones o desviaciones)]])</f>
        <v/>
      </c>
      <c r="R1555" s="295"/>
      <c r="S1555" s="327" t="str">
        <f>_xlfn.XLOOKUP(Tabla135[[#This Row],[Tipo de control]],Tabla7[Tipo de control],Tabla7[Peso],"",1)</f>
        <v/>
      </c>
      <c r="T1555" s="290" t="str">
        <f>_xlfn.XLOOKUP(Tabla135[[#This Row],[Tipo de control]],Tabla7[Tipo de control],Tabla7[Afectación matriz],"",1)</f>
        <v/>
      </c>
      <c r="U1555" s="295"/>
      <c r="V1555" s="327" t="str">
        <f>_xlfn.XLOOKUP(Tabla135[[#This Row],[Implementación]],Tabla11[Implementación],Tabla11[Peso],"",1)</f>
        <v/>
      </c>
      <c r="W1555" s="295"/>
      <c r="X1555" s="295"/>
      <c r="Y1555" s="295"/>
      <c r="Z1555" s="295"/>
      <c r="AA1555" s="310" t="str">
        <f>IFERROR(Tabla135[[#This Row],[Peso del control]]+Tabla135[[#This Row],[Peso de la implementación]],"")</f>
        <v/>
      </c>
      <c r="AB1555" s="310" t="str" cm="1">
        <f t="array" ref="AB1555">IFERROR(IF(Tabla135[[#This Row],[Registro diligenciado]]=TRUE,_xlfn.IFS(AND(Tabla135[[#This Row],[No. de Control]]=1,Tabla135[[#This Row],[Desplazamiento en la Matriz]]="Probabilidad"),D1555-(D1555*Tabla135[[#This Row],[Valor del control]]),AND(Tabla135[[#This Row],[No. de Control]]&gt;1,Tabla135[[#This Row],[Desplazamiento en la Matriz]]="Probabilidad"),AB1554-(AB1554*Tabla135[[#This Row],[Valor del control]]),AND(Tabla135[[#This Row],[No. de Control]]=1,Tabla135[[#This Row],[Desplazamiento en la Matriz]]="Impacto"),D1555,AND(Tabla135[[#This Row],[No. de Control]]&gt;1,Tabla135[[#This Row],[Desplazamiento en la Matriz]]="Impacto"),AB1554),""),"")</f>
        <v/>
      </c>
      <c r="AC1555" s="310" t="str" cm="1">
        <f t="array" ref="AC1555">IFERROR(IF(Tabla135[[#This Row],[Registro diligenciado]]=TRUE,_xlfn.IFS(AND(Tabla135[[#This Row],[No. de Control]]=1,Tabla135[[#This Row],[Desplazamiento en la Matriz]]="Impacto"),E1555-(E1555*Tabla135[[#This Row],[Valor del control]]),AND(Tabla135[[#This Row],[No. de Control]]&gt;1,Tabla135[[#This Row],[Desplazamiento en la Matriz]]="Impacto"),AC1554-(AC1554*Tabla135[[#This Row],[Valor del control]]),AND(Tabla135[[#This Row],[No. de Control]]=1,Tabla135[[#This Row],[Desplazamiento en la Matriz]]="Probabilidad"),E1555,AND(Tabla135[[#This Row],[No. de Control]]&gt;1,Tabla135[[#This Row],[Desplazamiento en la Matriz]]="Probabilidad"),AC1554),""),"")</f>
        <v/>
      </c>
      <c r="AD1555" s="310">
        <f>IFERROR(_xlfn.MINIFS(Tabla135[Probabilidad residual],Tabla135[Id Riesgo],Tabla135[[#This Row],[Id Riesgo]]),"")</f>
        <v>0</v>
      </c>
      <c r="AE1555" s="310">
        <f>IFERROR(_xlfn.MINIFS(Tabla135[Impacto residual],Tabla135[Id Riesgo],Tabla135[[#This Row],[Id Riesgo]]),"")</f>
        <v>0</v>
      </c>
      <c r="AF1555" s="310" t="str" cm="1">
        <f t="array" ref="AF15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5" s="310" t="str" cm="1">
        <f t="array" ref="AG15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5" s="213"/>
      <c r="AJ1555" s="801">
        <f>_xlfn.MINIFS(Tabla135[Probabilidad residual],Tabla135[Id Riesgo],Tabla135[[#This Row],[Id Riesgo]])</f>
        <v>0</v>
      </c>
      <c r="AK1555" s="801">
        <f>_xlfn.MINIFS(Tabla135[Impacto residual],Tabla135[Id Riesgo],Tabla135[[#This Row],[Id Riesgo]])</f>
        <v>0</v>
      </c>
      <c r="AL1555" s="801"/>
      <c r="AM1555" s="801"/>
      <c r="AN1555" s="213"/>
      <c r="AO1555" s="213"/>
      <c r="AP1555" s="213"/>
      <c r="AQ1555" s="213"/>
      <c r="AR1555" s="213"/>
      <c r="AS1555" s="213"/>
      <c r="AT1555" s="213"/>
      <c r="AU1555" s="213"/>
      <c r="AV1555" s="213"/>
      <c r="AW1555" s="213"/>
      <c r="AX1555" s="213"/>
      <c r="AY1555" s="213"/>
    </row>
    <row r="1556" spans="1:51" ht="14.6" x14ac:dyDescent="0.4">
      <c r="A1556" s="783" t="str">
        <f>Tabla135[[#This Row],[Id Riesgo]]</f>
        <v>RC155</v>
      </c>
      <c r="B1556" s="784" t="str">
        <f>Tabla135[[#This Row],[Riesgo]]</f>
        <v/>
      </c>
      <c r="C1556" s="776" t="b">
        <f>Tabla135[[#This Row],[Identificado en paso 1 y 2?]]</f>
        <v>0</v>
      </c>
      <c r="D1556" s="801" t="str">
        <f>_xlfn.XLOOKUP(Tabla135[[#This Row],[Id Riesgo]],Tabla13[Id Riesgo],Tabla13[Probabilidad],"",1)</f>
        <v/>
      </c>
      <c r="E1556" s="801" t="str">
        <f>IF(C1556=TRUE,_xlfn.XLOOKUP(Tabla135[[#This Row],[Id Riesgo]],Tabla13[Id Riesgo],Tabla13[Porcentaje Impacto],"",1),"")</f>
        <v/>
      </c>
      <c r="F1556" s="290" t="str">
        <f t="shared" si="154"/>
        <v>RC155</v>
      </c>
      <c r="G1556" s="414" t="b">
        <f>_xlfn.XLOOKUP(F1556,Tabla13[Id Riesgo],Tabla13[Registro diligenciado],FALSE,1)</f>
        <v>0</v>
      </c>
      <c r="H1556" s="290" t="str">
        <f>IF(G1556,_xlfn.XLOOKUP(F1556,Tabla6[Id Riesgo],Tabla6[DESCRIPCIÓN DEL RIESGO],FALSE,1),"")</f>
        <v/>
      </c>
      <c r="I1556" s="327" t="str">
        <f>_xlfn.XLOOKUP(Tabla135[[#This Row],[Id Riesgo]],Tabla13[Id Riesgo],Tabla13[Probabilidad])</f>
        <v/>
      </c>
      <c r="J1556" s="327" t="str">
        <f>_xlfn.XLOOKUP(Tabla135[[#This Row],[Id Riesgo]],Tabla13[Id Riesgo],Tabla13[Porcentaje Impacto],"",1)</f>
        <v/>
      </c>
      <c r="K1556" s="311">
        <v>5</v>
      </c>
      <c r="L1556" s="314"/>
      <c r="M1556" s="314"/>
      <c r="N1556" s="314"/>
      <c r="O1556" s="295"/>
      <c r="P1556" s="314"/>
      <c r="Q1556" s="328" t="str">
        <f>_xlfn.TEXTJOIN(" ",TRUE,Tabla135[[#This Row],[Actividad - Acción ¿Qué?
Inicia con verbo]],Tabla135[[#This Row],[Complemento
(Observaciones o desviaciones)]])</f>
        <v/>
      </c>
      <c r="R1556" s="295"/>
      <c r="S1556" s="327" t="str">
        <f>_xlfn.XLOOKUP(Tabla135[[#This Row],[Tipo de control]],Tabla7[Tipo de control],Tabla7[Peso],"",1)</f>
        <v/>
      </c>
      <c r="T1556" s="290" t="str">
        <f>_xlfn.XLOOKUP(Tabla135[[#This Row],[Tipo de control]],Tabla7[Tipo de control],Tabla7[Afectación matriz],"",1)</f>
        <v/>
      </c>
      <c r="U1556" s="295"/>
      <c r="V1556" s="327" t="str">
        <f>_xlfn.XLOOKUP(Tabla135[[#This Row],[Implementación]],Tabla11[Implementación],Tabla11[Peso],"",1)</f>
        <v/>
      </c>
      <c r="W1556" s="295"/>
      <c r="X1556" s="295"/>
      <c r="Y1556" s="295"/>
      <c r="Z1556" s="295"/>
      <c r="AA1556" s="310" t="str">
        <f>IFERROR(Tabla135[[#This Row],[Peso del control]]+Tabla135[[#This Row],[Peso de la implementación]],"")</f>
        <v/>
      </c>
      <c r="AB1556" s="310" t="str" cm="1">
        <f t="array" ref="AB1556">IFERROR(IF(Tabla135[[#This Row],[Registro diligenciado]]=TRUE,_xlfn.IFS(AND(Tabla135[[#This Row],[No. de Control]]=1,Tabla135[[#This Row],[Desplazamiento en la Matriz]]="Probabilidad"),D1556-(D1556*Tabla135[[#This Row],[Valor del control]]),AND(Tabla135[[#This Row],[No. de Control]]&gt;1,Tabla135[[#This Row],[Desplazamiento en la Matriz]]="Probabilidad"),AB1555-(AB1555*Tabla135[[#This Row],[Valor del control]]),AND(Tabla135[[#This Row],[No. de Control]]=1,Tabla135[[#This Row],[Desplazamiento en la Matriz]]="Impacto"),D1556,AND(Tabla135[[#This Row],[No. de Control]]&gt;1,Tabla135[[#This Row],[Desplazamiento en la Matriz]]="Impacto"),AB1555),""),"")</f>
        <v/>
      </c>
      <c r="AC1556" s="310" t="str" cm="1">
        <f t="array" ref="AC1556">IFERROR(IF(Tabla135[[#This Row],[Registro diligenciado]]=TRUE,_xlfn.IFS(AND(Tabla135[[#This Row],[No. de Control]]=1,Tabla135[[#This Row],[Desplazamiento en la Matriz]]="Impacto"),E1556-(E1556*Tabla135[[#This Row],[Valor del control]]),AND(Tabla135[[#This Row],[No. de Control]]&gt;1,Tabla135[[#This Row],[Desplazamiento en la Matriz]]="Impacto"),AC1555-(AC1555*Tabla135[[#This Row],[Valor del control]]),AND(Tabla135[[#This Row],[No. de Control]]=1,Tabla135[[#This Row],[Desplazamiento en la Matriz]]="Probabilidad"),E1556,AND(Tabla135[[#This Row],[No. de Control]]&gt;1,Tabla135[[#This Row],[Desplazamiento en la Matriz]]="Probabilidad"),AC1555),""),"")</f>
        <v/>
      </c>
      <c r="AD1556" s="310">
        <f>IFERROR(_xlfn.MINIFS(Tabla135[Probabilidad residual],Tabla135[Id Riesgo],Tabla135[[#This Row],[Id Riesgo]]),"")</f>
        <v>0</v>
      </c>
      <c r="AE1556" s="310">
        <f>IFERROR(_xlfn.MINIFS(Tabla135[Impacto residual],Tabla135[Id Riesgo],Tabla135[[#This Row],[Id Riesgo]]),"")</f>
        <v>0</v>
      </c>
      <c r="AF1556" s="310" t="str" cm="1">
        <f t="array" ref="AF15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6" s="310" t="str" cm="1">
        <f t="array" ref="AG15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6" s="213"/>
      <c r="AJ1556" s="801">
        <f>_xlfn.MINIFS(Tabla135[Probabilidad residual],Tabla135[Id Riesgo],Tabla135[[#This Row],[Id Riesgo]])</f>
        <v>0</v>
      </c>
      <c r="AK1556" s="801">
        <f>_xlfn.MINIFS(Tabla135[Impacto residual],Tabla135[Id Riesgo],Tabla135[[#This Row],[Id Riesgo]])</f>
        <v>0</v>
      </c>
      <c r="AL1556" s="801"/>
      <c r="AM1556" s="801"/>
      <c r="AN1556" s="213"/>
      <c r="AO1556" s="213"/>
      <c r="AP1556" s="213"/>
      <c r="AQ1556" s="213"/>
      <c r="AR1556" s="213"/>
      <c r="AS1556" s="213"/>
      <c r="AT1556" s="213"/>
      <c r="AU1556" s="213"/>
      <c r="AV1556" s="213"/>
      <c r="AW1556" s="213"/>
      <c r="AX1556" s="213"/>
      <c r="AY1556" s="213"/>
    </row>
    <row r="1557" spans="1:51" ht="14.6" x14ac:dyDescent="0.4">
      <c r="A1557" s="783" t="str">
        <f>Tabla135[[#This Row],[Id Riesgo]]</f>
        <v>RC155</v>
      </c>
      <c r="B1557" s="784" t="str">
        <f>Tabla135[[#This Row],[Riesgo]]</f>
        <v/>
      </c>
      <c r="C1557" s="776" t="b">
        <f>Tabla135[[#This Row],[Identificado en paso 1 y 2?]]</f>
        <v>0</v>
      </c>
      <c r="D1557" s="801" t="str">
        <f>_xlfn.XLOOKUP(Tabla135[[#This Row],[Id Riesgo]],Tabla13[Id Riesgo],Tabla13[Probabilidad],"",1)</f>
        <v/>
      </c>
      <c r="E1557" s="801" t="str">
        <f>IF(C1557=TRUE,_xlfn.XLOOKUP(Tabla135[[#This Row],[Id Riesgo]],Tabla13[Id Riesgo],Tabla13[Porcentaje Impacto],"",1),"")</f>
        <v/>
      </c>
      <c r="F1557" s="290" t="str">
        <f t="shared" si="154"/>
        <v>RC155</v>
      </c>
      <c r="G1557" s="414" t="b">
        <f>_xlfn.XLOOKUP(F1557,Tabla13[Id Riesgo],Tabla13[Registro diligenciado],FALSE,1)</f>
        <v>0</v>
      </c>
      <c r="H1557" s="290" t="str">
        <f>IF(G1557,_xlfn.XLOOKUP(F1557,Tabla6[Id Riesgo],Tabla6[DESCRIPCIÓN DEL RIESGO],FALSE,1),"")</f>
        <v/>
      </c>
      <c r="I1557" s="327" t="str">
        <f>_xlfn.XLOOKUP(Tabla135[[#This Row],[Id Riesgo]],Tabla13[Id Riesgo],Tabla13[Probabilidad])</f>
        <v/>
      </c>
      <c r="J1557" s="327" t="str">
        <f>_xlfn.XLOOKUP(Tabla135[[#This Row],[Id Riesgo]],Tabla13[Id Riesgo],Tabla13[Porcentaje Impacto],"",1)</f>
        <v/>
      </c>
      <c r="K1557" s="311">
        <v>6</v>
      </c>
      <c r="L1557" s="314"/>
      <c r="M1557" s="314"/>
      <c r="N1557" s="314"/>
      <c r="O1557" s="295"/>
      <c r="P1557" s="314"/>
      <c r="Q1557" s="328" t="str">
        <f>_xlfn.TEXTJOIN(" ",TRUE,Tabla135[[#This Row],[Actividad - Acción ¿Qué?
Inicia con verbo]],Tabla135[[#This Row],[Complemento
(Observaciones o desviaciones)]])</f>
        <v/>
      </c>
      <c r="R1557" s="295"/>
      <c r="S1557" s="327" t="str">
        <f>_xlfn.XLOOKUP(Tabla135[[#This Row],[Tipo de control]],Tabla7[Tipo de control],Tabla7[Peso],"",1)</f>
        <v/>
      </c>
      <c r="T1557" s="290" t="str">
        <f>_xlfn.XLOOKUP(Tabla135[[#This Row],[Tipo de control]],Tabla7[Tipo de control],Tabla7[Afectación matriz],"",1)</f>
        <v/>
      </c>
      <c r="U1557" s="295"/>
      <c r="V1557" s="327" t="str">
        <f>_xlfn.XLOOKUP(Tabla135[[#This Row],[Implementación]],Tabla11[Implementación],Tabla11[Peso],"",1)</f>
        <v/>
      </c>
      <c r="W1557" s="295"/>
      <c r="X1557" s="295"/>
      <c r="Y1557" s="295"/>
      <c r="Z1557" s="295"/>
      <c r="AA1557" s="310" t="str">
        <f>IFERROR(Tabla135[[#This Row],[Peso del control]]+Tabla135[[#This Row],[Peso de la implementación]],"")</f>
        <v/>
      </c>
      <c r="AB1557" s="310" t="str" cm="1">
        <f t="array" ref="AB1557">IFERROR(IF(Tabla135[[#This Row],[Registro diligenciado]]=TRUE,_xlfn.IFS(AND(Tabla135[[#This Row],[No. de Control]]=1,Tabla135[[#This Row],[Desplazamiento en la Matriz]]="Probabilidad"),D1557-(D1557*Tabla135[[#This Row],[Valor del control]]),AND(Tabla135[[#This Row],[No. de Control]]&gt;1,Tabla135[[#This Row],[Desplazamiento en la Matriz]]="Probabilidad"),AB1556-(AB1556*Tabla135[[#This Row],[Valor del control]]),AND(Tabla135[[#This Row],[No. de Control]]=1,Tabla135[[#This Row],[Desplazamiento en la Matriz]]="Impacto"),D1557,AND(Tabla135[[#This Row],[No. de Control]]&gt;1,Tabla135[[#This Row],[Desplazamiento en la Matriz]]="Impacto"),AB1556),""),"")</f>
        <v/>
      </c>
      <c r="AC1557" s="310" t="str" cm="1">
        <f t="array" ref="AC1557">IFERROR(IF(Tabla135[[#This Row],[Registro diligenciado]]=TRUE,_xlfn.IFS(AND(Tabla135[[#This Row],[No. de Control]]=1,Tabla135[[#This Row],[Desplazamiento en la Matriz]]="Impacto"),E1557-(E1557*Tabla135[[#This Row],[Valor del control]]),AND(Tabla135[[#This Row],[No. de Control]]&gt;1,Tabla135[[#This Row],[Desplazamiento en la Matriz]]="Impacto"),AC1556-(AC1556*Tabla135[[#This Row],[Valor del control]]),AND(Tabla135[[#This Row],[No. de Control]]=1,Tabla135[[#This Row],[Desplazamiento en la Matriz]]="Probabilidad"),E1557,AND(Tabla135[[#This Row],[No. de Control]]&gt;1,Tabla135[[#This Row],[Desplazamiento en la Matriz]]="Probabilidad"),AC1556),""),"")</f>
        <v/>
      </c>
      <c r="AD1557" s="310">
        <f>IFERROR(_xlfn.MINIFS(Tabla135[Probabilidad residual],Tabla135[Id Riesgo],Tabla135[[#This Row],[Id Riesgo]]),"")</f>
        <v>0</v>
      </c>
      <c r="AE1557" s="310">
        <f>IFERROR(_xlfn.MINIFS(Tabla135[Impacto residual],Tabla135[Id Riesgo],Tabla135[[#This Row],[Id Riesgo]]),"")</f>
        <v>0</v>
      </c>
      <c r="AF1557" s="310" t="str" cm="1">
        <f t="array" ref="AF15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7" s="310" t="str" cm="1">
        <f t="array" ref="AG15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7" s="213"/>
      <c r="AJ1557" s="801">
        <f>_xlfn.MINIFS(Tabla135[Probabilidad residual],Tabla135[Id Riesgo],Tabla135[[#This Row],[Id Riesgo]])</f>
        <v>0</v>
      </c>
      <c r="AK1557" s="801">
        <f>_xlfn.MINIFS(Tabla135[Impacto residual],Tabla135[Id Riesgo],Tabla135[[#This Row],[Id Riesgo]])</f>
        <v>0</v>
      </c>
      <c r="AL1557" s="801"/>
      <c r="AM1557" s="801"/>
      <c r="AN1557" s="213"/>
      <c r="AO1557" s="213"/>
      <c r="AP1557" s="213"/>
      <c r="AQ1557" s="213"/>
      <c r="AR1557" s="213"/>
      <c r="AS1557" s="213"/>
      <c r="AT1557" s="213"/>
      <c r="AU1557" s="213"/>
      <c r="AV1557" s="213"/>
      <c r="AW1557" s="213"/>
      <c r="AX1557" s="213"/>
      <c r="AY1557" s="213"/>
    </row>
    <row r="1558" spans="1:51" ht="14.6" x14ac:dyDescent="0.4">
      <c r="A1558" s="783" t="str">
        <f>Tabla135[[#This Row],[Id Riesgo]]</f>
        <v>RC155</v>
      </c>
      <c r="B1558" s="784" t="str">
        <f>Tabla135[[#This Row],[Riesgo]]</f>
        <v/>
      </c>
      <c r="C1558" s="776" t="b">
        <f>Tabla135[[#This Row],[Identificado en paso 1 y 2?]]</f>
        <v>0</v>
      </c>
      <c r="D1558" s="801" t="str">
        <f>_xlfn.XLOOKUP(Tabla135[[#This Row],[Id Riesgo]],Tabla13[Id Riesgo],Tabla13[Probabilidad],"",1)</f>
        <v/>
      </c>
      <c r="E1558" s="801" t="str">
        <f>IF(C1558=TRUE,_xlfn.XLOOKUP(Tabla135[[#This Row],[Id Riesgo]],Tabla13[Id Riesgo],Tabla13[Porcentaje Impacto],"",1),"")</f>
        <v/>
      </c>
      <c r="F1558" s="290" t="str">
        <f t="shared" si="154"/>
        <v>RC155</v>
      </c>
      <c r="G1558" s="414" t="b">
        <f>_xlfn.XLOOKUP(F1558,Tabla13[Id Riesgo],Tabla13[Registro diligenciado],FALSE,1)</f>
        <v>0</v>
      </c>
      <c r="H1558" s="290" t="str">
        <f>IF(G1558,_xlfn.XLOOKUP(F1558,Tabla6[Id Riesgo],Tabla6[DESCRIPCIÓN DEL RIESGO],FALSE,1),"")</f>
        <v/>
      </c>
      <c r="I1558" s="327" t="str">
        <f>_xlfn.XLOOKUP(Tabla135[[#This Row],[Id Riesgo]],Tabla13[Id Riesgo],Tabla13[Probabilidad])</f>
        <v/>
      </c>
      <c r="J1558" s="327" t="str">
        <f>_xlfn.XLOOKUP(Tabla135[[#This Row],[Id Riesgo]],Tabla13[Id Riesgo],Tabla13[Porcentaje Impacto],"",1)</f>
        <v/>
      </c>
      <c r="K1558" s="311">
        <v>7</v>
      </c>
      <c r="L1558" s="314"/>
      <c r="M1558" s="314"/>
      <c r="N1558" s="314"/>
      <c r="O1558" s="295"/>
      <c r="P1558" s="314"/>
      <c r="Q1558" s="328" t="str">
        <f>_xlfn.TEXTJOIN(" ",TRUE,Tabla135[[#This Row],[Actividad - Acción ¿Qué?
Inicia con verbo]],Tabla135[[#This Row],[Complemento
(Observaciones o desviaciones)]])</f>
        <v/>
      </c>
      <c r="R1558" s="295"/>
      <c r="S1558" s="327" t="str">
        <f>_xlfn.XLOOKUP(Tabla135[[#This Row],[Tipo de control]],Tabla7[Tipo de control],Tabla7[Peso],"",1)</f>
        <v/>
      </c>
      <c r="T1558" s="290" t="str">
        <f>_xlfn.XLOOKUP(Tabla135[[#This Row],[Tipo de control]],Tabla7[Tipo de control],Tabla7[Afectación matriz],"",1)</f>
        <v/>
      </c>
      <c r="U1558" s="295"/>
      <c r="V1558" s="327" t="str">
        <f>_xlfn.XLOOKUP(Tabla135[[#This Row],[Implementación]],Tabla11[Implementación],Tabla11[Peso],"",1)</f>
        <v/>
      </c>
      <c r="W1558" s="295"/>
      <c r="X1558" s="295"/>
      <c r="Y1558" s="295"/>
      <c r="Z1558" s="295"/>
      <c r="AA1558" s="310" t="str">
        <f>IFERROR(Tabla135[[#This Row],[Peso del control]]+Tabla135[[#This Row],[Peso de la implementación]],"")</f>
        <v/>
      </c>
      <c r="AB1558" s="310" t="str" cm="1">
        <f t="array" ref="AB1558">IFERROR(IF(Tabla135[[#This Row],[Registro diligenciado]]=TRUE,_xlfn.IFS(AND(Tabla135[[#This Row],[No. de Control]]=1,Tabla135[[#This Row],[Desplazamiento en la Matriz]]="Probabilidad"),D1558-(D1558*Tabla135[[#This Row],[Valor del control]]),AND(Tabla135[[#This Row],[No. de Control]]&gt;1,Tabla135[[#This Row],[Desplazamiento en la Matriz]]="Probabilidad"),AB1557-(AB1557*Tabla135[[#This Row],[Valor del control]]),AND(Tabla135[[#This Row],[No. de Control]]=1,Tabla135[[#This Row],[Desplazamiento en la Matriz]]="Impacto"),D1558,AND(Tabla135[[#This Row],[No. de Control]]&gt;1,Tabla135[[#This Row],[Desplazamiento en la Matriz]]="Impacto"),AB1557),""),"")</f>
        <v/>
      </c>
      <c r="AC1558" s="310" t="str" cm="1">
        <f t="array" ref="AC1558">IFERROR(IF(Tabla135[[#This Row],[Registro diligenciado]]=TRUE,_xlfn.IFS(AND(Tabla135[[#This Row],[No. de Control]]=1,Tabla135[[#This Row],[Desplazamiento en la Matriz]]="Impacto"),E1558-(E1558*Tabla135[[#This Row],[Valor del control]]),AND(Tabla135[[#This Row],[No. de Control]]&gt;1,Tabla135[[#This Row],[Desplazamiento en la Matriz]]="Impacto"),AC1557-(AC1557*Tabla135[[#This Row],[Valor del control]]),AND(Tabla135[[#This Row],[No. de Control]]=1,Tabla135[[#This Row],[Desplazamiento en la Matriz]]="Probabilidad"),E1558,AND(Tabla135[[#This Row],[No. de Control]]&gt;1,Tabla135[[#This Row],[Desplazamiento en la Matriz]]="Probabilidad"),AC1557),""),"")</f>
        <v/>
      </c>
      <c r="AD1558" s="310">
        <f>IFERROR(_xlfn.MINIFS(Tabla135[Probabilidad residual],Tabla135[Id Riesgo],Tabla135[[#This Row],[Id Riesgo]]),"")</f>
        <v>0</v>
      </c>
      <c r="AE1558" s="310">
        <f>IFERROR(_xlfn.MINIFS(Tabla135[Impacto residual],Tabla135[Id Riesgo],Tabla135[[#This Row],[Id Riesgo]]),"")</f>
        <v>0</v>
      </c>
      <c r="AF1558" s="310" t="str" cm="1">
        <f t="array" ref="AF15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8" s="310" t="str" cm="1">
        <f t="array" ref="AG15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8" s="213"/>
      <c r="AJ1558" s="801">
        <f>_xlfn.MINIFS(Tabla135[Probabilidad residual],Tabla135[Id Riesgo],Tabla135[[#This Row],[Id Riesgo]])</f>
        <v>0</v>
      </c>
      <c r="AK1558" s="801">
        <f>_xlfn.MINIFS(Tabla135[Impacto residual],Tabla135[Id Riesgo],Tabla135[[#This Row],[Id Riesgo]])</f>
        <v>0</v>
      </c>
      <c r="AL1558" s="801"/>
      <c r="AM1558" s="801"/>
      <c r="AN1558" s="213"/>
      <c r="AO1558" s="213"/>
      <c r="AP1558" s="213"/>
      <c r="AQ1558" s="213"/>
      <c r="AR1558" s="213"/>
      <c r="AS1558" s="213"/>
      <c r="AT1558" s="213"/>
      <c r="AU1558" s="213"/>
      <c r="AV1558" s="213"/>
      <c r="AW1558" s="213"/>
      <c r="AX1558" s="213"/>
      <c r="AY1558" s="213"/>
    </row>
    <row r="1559" spans="1:51" ht="14.6" x14ac:dyDescent="0.4">
      <c r="A1559" s="783" t="str">
        <f>Tabla135[[#This Row],[Id Riesgo]]</f>
        <v>RC155</v>
      </c>
      <c r="B1559" s="784" t="str">
        <f>Tabla135[[#This Row],[Riesgo]]</f>
        <v/>
      </c>
      <c r="C1559" s="776" t="b">
        <f>Tabla135[[#This Row],[Identificado en paso 1 y 2?]]</f>
        <v>0</v>
      </c>
      <c r="D1559" s="801" t="str">
        <f>_xlfn.XLOOKUP(Tabla135[[#This Row],[Id Riesgo]],Tabla13[Id Riesgo],Tabla13[Probabilidad],"",1)</f>
        <v/>
      </c>
      <c r="E1559" s="801" t="str">
        <f>IF(C1559=TRUE,_xlfn.XLOOKUP(Tabla135[[#This Row],[Id Riesgo]],Tabla13[Id Riesgo],Tabla13[Porcentaje Impacto],"",1),"")</f>
        <v/>
      </c>
      <c r="F1559" s="290" t="str">
        <f t="shared" si="154"/>
        <v>RC155</v>
      </c>
      <c r="G1559" s="414" t="b">
        <f>_xlfn.XLOOKUP(F1559,Tabla13[Id Riesgo],Tabla13[Registro diligenciado],FALSE,1)</f>
        <v>0</v>
      </c>
      <c r="H1559" s="290" t="str">
        <f>IF(G1559,_xlfn.XLOOKUP(F1559,Tabla6[Id Riesgo],Tabla6[DESCRIPCIÓN DEL RIESGO],FALSE,1),"")</f>
        <v/>
      </c>
      <c r="I1559" s="327" t="str">
        <f>_xlfn.XLOOKUP(Tabla135[[#This Row],[Id Riesgo]],Tabla13[Id Riesgo],Tabla13[Probabilidad])</f>
        <v/>
      </c>
      <c r="J1559" s="327" t="str">
        <f>_xlfn.XLOOKUP(Tabla135[[#This Row],[Id Riesgo]],Tabla13[Id Riesgo],Tabla13[Porcentaje Impacto],"",1)</f>
        <v/>
      </c>
      <c r="K1559" s="311">
        <v>8</v>
      </c>
      <c r="L1559" s="314"/>
      <c r="M1559" s="314"/>
      <c r="N1559" s="314"/>
      <c r="O1559" s="295"/>
      <c r="P1559" s="314"/>
      <c r="Q1559" s="328" t="str">
        <f>_xlfn.TEXTJOIN(" ",TRUE,Tabla135[[#This Row],[Actividad - Acción ¿Qué?
Inicia con verbo]],Tabla135[[#This Row],[Complemento
(Observaciones o desviaciones)]])</f>
        <v/>
      </c>
      <c r="R1559" s="295"/>
      <c r="S1559" s="327" t="str">
        <f>_xlfn.XLOOKUP(Tabla135[[#This Row],[Tipo de control]],Tabla7[Tipo de control],Tabla7[Peso],"",1)</f>
        <v/>
      </c>
      <c r="T1559" s="290" t="str">
        <f>_xlfn.XLOOKUP(Tabla135[[#This Row],[Tipo de control]],Tabla7[Tipo de control],Tabla7[Afectación matriz],"",1)</f>
        <v/>
      </c>
      <c r="U1559" s="295"/>
      <c r="V1559" s="327" t="str">
        <f>_xlfn.XLOOKUP(Tabla135[[#This Row],[Implementación]],Tabla11[Implementación],Tabla11[Peso],"",1)</f>
        <v/>
      </c>
      <c r="W1559" s="295"/>
      <c r="X1559" s="295"/>
      <c r="Y1559" s="295"/>
      <c r="Z1559" s="295"/>
      <c r="AA1559" s="310" t="str">
        <f>IFERROR(Tabla135[[#This Row],[Peso del control]]+Tabla135[[#This Row],[Peso de la implementación]],"")</f>
        <v/>
      </c>
      <c r="AB1559" s="310" t="str" cm="1">
        <f t="array" ref="AB1559">IFERROR(IF(Tabla135[[#This Row],[Registro diligenciado]]=TRUE,_xlfn.IFS(AND(Tabla135[[#This Row],[No. de Control]]=1,Tabla135[[#This Row],[Desplazamiento en la Matriz]]="Probabilidad"),D1559-(D1559*Tabla135[[#This Row],[Valor del control]]),AND(Tabla135[[#This Row],[No. de Control]]&gt;1,Tabla135[[#This Row],[Desplazamiento en la Matriz]]="Probabilidad"),AB1558-(AB1558*Tabla135[[#This Row],[Valor del control]]),AND(Tabla135[[#This Row],[No. de Control]]=1,Tabla135[[#This Row],[Desplazamiento en la Matriz]]="Impacto"),D1559,AND(Tabla135[[#This Row],[No. de Control]]&gt;1,Tabla135[[#This Row],[Desplazamiento en la Matriz]]="Impacto"),AB1558),""),"")</f>
        <v/>
      </c>
      <c r="AC1559" s="310" t="str" cm="1">
        <f t="array" ref="AC1559">IFERROR(IF(Tabla135[[#This Row],[Registro diligenciado]]=TRUE,_xlfn.IFS(AND(Tabla135[[#This Row],[No. de Control]]=1,Tabla135[[#This Row],[Desplazamiento en la Matriz]]="Impacto"),E1559-(E1559*Tabla135[[#This Row],[Valor del control]]),AND(Tabla135[[#This Row],[No. de Control]]&gt;1,Tabla135[[#This Row],[Desplazamiento en la Matriz]]="Impacto"),AC1558-(AC1558*Tabla135[[#This Row],[Valor del control]]),AND(Tabla135[[#This Row],[No. de Control]]=1,Tabla135[[#This Row],[Desplazamiento en la Matriz]]="Probabilidad"),E1559,AND(Tabla135[[#This Row],[No. de Control]]&gt;1,Tabla135[[#This Row],[Desplazamiento en la Matriz]]="Probabilidad"),AC1558),""),"")</f>
        <v/>
      </c>
      <c r="AD1559" s="310">
        <f>IFERROR(_xlfn.MINIFS(Tabla135[Probabilidad residual],Tabla135[Id Riesgo],Tabla135[[#This Row],[Id Riesgo]]),"")</f>
        <v>0</v>
      </c>
      <c r="AE1559" s="310">
        <f>IFERROR(_xlfn.MINIFS(Tabla135[Impacto residual],Tabla135[Id Riesgo],Tabla135[[#This Row],[Id Riesgo]]),"")</f>
        <v>0</v>
      </c>
      <c r="AF1559" s="310" t="str" cm="1">
        <f t="array" ref="AF15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59" s="310" t="str" cm="1">
        <f t="array" ref="AG15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59" s="213"/>
      <c r="AJ1559" s="801">
        <f>_xlfn.MINIFS(Tabla135[Probabilidad residual],Tabla135[Id Riesgo],Tabla135[[#This Row],[Id Riesgo]])</f>
        <v>0</v>
      </c>
      <c r="AK1559" s="801">
        <f>_xlfn.MINIFS(Tabla135[Impacto residual],Tabla135[Id Riesgo],Tabla135[[#This Row],[Id Riesgo]])</f>
        <v>0</v>
      </c>
      <c r="AL1559" s="801"/>
      <c r="AM1559" s="801"/>
      <c r="AN1559" s="213"/>
      <c r="AO1559" s="213"/>
      <c r="AP1559" s="213"/>
      <c r="AQ1559" s="213"/>
      <c r="AR1559" s="213"/>
      <c r="AS1559" s="213"/>
      <c r="AT1559" s="213"/>
      <c r="AU1559" s="213"/>
      <c r="AV1559" s="213"/>
      <c r="AW1559" s="213"/>
      <c r="AX1559" s="213"/>
      <c r="AY1559" s="213"/>
    </row>
    <row r="1560" spans="1:51" ht="14.6" x14ac:dyDescent="0.4">
      <c r="A1560" s="783" t="str">
        <f>Tabla135[[#This Row],[Id Riesgo]]</f>
        <v>RC155</v>
      </c>
      <c r="B1560" s="784" t="str">
        <f>Tabla135[[#This Row],[Riesgo]]</f>
        <v/>
      </c>
      <c r="C1560" s="776" t="b">
        <f>Tabla135[[#This Row],[Identificado en paso 1 y 2?]]</f>
        <v>0</v>
      </c>
      <c r="D1560" s="801" t="str">
        <f>_xlfn.XLOOKUP(Tabla135[[#This Row],[Id Riesgo]],Tabla13[Id Riesgo],Tabla13[Probabilidad],"",1)</f>
        <v/>
      </c>
      <c r="E1560" s="801" t="str">
        <f>IF(C1560=TRUE,_xlfn.XLOOKUP(Tabla135[[#This Row],[Id Riesgo]],Tabla13[Id Riesgo],Tabla13[Porcentaje Impacto],"",1),"")</f>
        <v/>
      </c>
      <c r="F1560" s="290" t="str">
        <f t="shared" si="154"/>
        <v>RC155</v>
      </c>
      <c r="G1560" s="414" t="b">
        <f>_xlfn.XLOOKUP(F1560,Tabla13[Id Riesgo],Tabla13[Registro diligenciado],FALSE,1)</f>
        <v>0</v>
      </c>
      <c r="H1560" s="290" t="str">
        <f>IF(G1560,_xlfn.XLOOKUP(F1560,Tabla6[Id Riesgo],Tabla6[DESCRIPCIÓN DEL RIESGO],FALSE,1),"")</f>
        <v/>
      </c>
      <c r="I1560" s="327" t="str">
        <f>_xlfn.XLOOKUP(Tabla135[[#This Row],[Id Riesgo]],Tabla13[Id Riesgo],Tabla13[Probabilidad])</f>
        <v/>
      </c>
      <c r="J1560" s="327" t="str">
        <f>_xlfn.XLOOKUP(Tabla135[[#This Row],[Id Riesgo]],Tabla13[Id Riesgo],Tabla13[Porcentaje Impacto],"",1)</f>
        <v/>
      </c>
      <c r="K1560" s="311">
        <v>9</v>
      </c>
      <c r="L1560" s="314"/>
      <c r="M1560" s="314"/>
      <c r="N1560" s="314"/>
      <c r="O1560" s="295"/>
      <c r="P1560" s="314"/>
      <c r="Q1560" s="328" t="str">
        <f>_xlfn.TEXTJOIN(" ",TRUE,Tabla135[[#This Row],[Actividad - Acción ¿Qué?
Inicia con verbo]],Tabla135[[#This Row],[Complemento
(Observaciones o desviaciones)]])</f>
        <v/>
      </c>
      <c r="R1560" s="295"/>
      <c r="S1560" s="327" t="str">
        <f>_xlfn.XLOOKUP(Tabla135[[#This Row],[Tipo de control]],Tabla7[Tipo de control],Tabla7[Peso],"",1)</f>
        <v/>
      </c>
      <c r="T1560" s="290" t="str">
        <f>_xlfn.XLOOKUP(Tabla135[[#This Row],[Tipo de control]],Tabla7[Tipo de control],Tabla7[Afectación matriz],"",1)</f>
        <v/>
      </c>
      <c r="U1560" s="295"/>
      <c r="V1560" s="327" t="str">
        <f>_xlfn.XLOOKUP(Tabla135[[#This Row],[Implementación]],Tabla11[Implementación],Tabla11[Peso],"",1)</f>
        <v/>
      </c>
      <c r="W1560" s="295"/>
      <c r="X1560" s="295"/>
      <c r="Y1560" s="295"/>
      <c r="Z1560" s="295"/>
      <c r="AA1560" s="310" t="str">
        <f>IFERROR(Tabla135[[#This Row],[Peso del control]]+Tabla135[[#This Row],[Peso de la implementación]],"")</f>
        <v/>
      </c>
      <c r="AB1560" s="310" t="str" cm="1">
        <f t="array" ref="AB1560">IFERROR(IF(Tabla135[[#This Row],[Registro diligenciado]]=TRUE,_xlfn.IFS(AND(Tabla135[[#This Row],[No. de Control]]=1,Tabla135[[#This Row],[Desplazamiento en la Matriz]]="Probabilidad"),D1560-(D1560*Tabla135[[#This Row],[Valor del control]]),AND(Tabla135[[#This Row],[No. de Control]]&gt;1,Tabla135[[#This Row],[Desplazamiento en la Matriz]]="Probabilidad"),AB1559-(AB1559*Tabla135[[#This Row],[Valor del control]]),AND(Tabla135[[#This Row],[No. de Control]]=1,Tabla135[[#This Row],[Desplazamiento en la Matriz]]="Impacto"),D1560,AND(Tabla135[[#This Row],[No. de Control]]&gt;1,Tabla135[[#This Row],[Desplazamiento en la Matriz]]="Impacto"),AB1559),""),"")</f>
        <v/>
      </c>
      <c r="AC1560" s="310" t="str" cm="1">
        <f t="array" ref="AC1560">IFERROR(IF(Tabla135[[#This Row],[Registro diligenciado]]=TRUE,_xlfn.IFS(AND(Tabla135[[#This Row],[No. de Control]]=1,Tabla135[[#This Row],[Desplazamiento en la Matriz]]="Impacto"),E1560-(E1560*Tabla135[[#This Row],[Valor del control]]),AND(Tabla135[[#This Row],[No. de Control]]&gt;1,Tabla135[[#This Row],[Desplazamiento en la Matriz]]="Impacto"),AC1559-(AC1559*Tabla135[[#This Row],[Valor del control]]),AND(Tabla135[[#This Row],[No. de Control]]=1,Tabla135[[#This Row],[Desplazamiento en la Matriz]]="Probabilidad"),E1560,AND(Tabla135[[#This Row],[No. de Control]]&gt;1,Tabla135[[#This Row],[Desplazamiento en la Matriz]]="Probabilidad"),AC1559),""),"")</f>
        <v/>
      </c>
      <c r="AD1560" s="310">
        <f>IFERROR(_xlfn.MINIFS(Tabla135[Probabilidad residual],Tabla135[Id Riesgo],Tabla135[[#This Row],[Id Riesgo]]),"")</f>
        <v>0</v>
      </c>
      <c r="AE1560" s="310">
        <f>IFERROR(_xlfn.MINIFS(Tabla135[Impacto residual],Tabla135[Id Riesgo],Tabla135[[#This Row],[Id Riesgo]]),"")</f>
        <v>0</v>
      </c>
      <c r="AF1560" s="310" t="str" cm="1">
        <f t="array" ref="AF15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0" s="310" t="str" cm="1">
        <f t="array" ref="AG15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0" s="213"/>
      <c r="AJ1560" s="801">
        <f>_xlfn.MINIFS(Tabla135[Probabilidad residual],Tabla135[Id Riesgo],Tabla135[[#This Row],[Id Riesgo]])</f>
        <v>0</v>
      </c>
      <c r="AK1560" s="801">
        <f>_xlfn.MINIFS(Tabla135[Impacto residual],Tabla135[Id Riesgo],Tabla135[[#This Row],[Id Riesgo]])</f>
        <v>0</v>
      </c>
      <c r="AL1560" s="801"/>
      <c r="AM1560" s="801"/>
      <c r="AN1560" s="213"/>
      <c r="AO1560" s="213"/>
      <c r="AP1560" s="213"/>
      <c r="AQ1560" s="213"/>
      <c r="AR1560" s="213"/>
      <c r="AS1560" s="213"/>
      <c r="AT1560" s="213"/>
      <c r="AU1560" s="213"/>
      <c r="AV1560" s="213"/>
      <c r="AW1560" s="213"/>
      <c r="AX1560" s="213"/>
      <c r="AY1560" s="213"/>
    </row>
    <row r="1561" spans="1:51" ht="14.6" x14ac:dyDescent="0.4">
      <c r="A1561" s="783" t="str">
        <f>Tabla135[[#This Row],[Id Riesgo]]</f>
        <v>RC155</v>
      </c>
      <c r="B1561" s="784" t="str">
        <f>Tabla135[[#This Row],[Riesgo]]</f>
        <v/>
      </c>
      <c r="C1561" s="776" t="b">
        <f>Tabla135[[#This Row],[Identificado en paso 1 y 2?]]</f>
        <v>0</v>
      </c>
      <c r="D1561" s="801" t="str">
        <f>_xlfn.XLOOKUP(Tabla135[[#This Row],[Id Riesgo]],Tabla13[Id Riesgo],Tabla13[Probabilidad],"",1)</f>
        <v/>
      </c>
      <c r="E1561" s="801" t="str">
        <f>IF(C1561=TRUE,_xlfn.XLOOKUP(Tabla135[[#This Row],[Id Riesgo]],Tabla13[Id Riesgo],Tabla13[Porcentaje Impacto],"",1),"")</f>
        <v/>
      </c>
      <c r="F1561" s="290" t="str">
        <f t="shared" si="154"/>
        <v>RC155</v>
      </c>
      <c r="G1561" s="414" t="b">
        <f>_xlfn.XLOOKUP(F1561,Tabla13[Id Riesgo],Tabla13[Registro diligenciado],FALSE,1)</f>
        <v>0</v>
      </c>
      <c r="H1561" s="290" t="str">
        <f>IF(G1561,_xlfn.XLOOKUP(F1561,Tabla6[Id Riesgo],Tabla6[DESCRIPCIÓN DEL RIESGO],FALSE,1),"")</f>
        <v/>
      </c>
      <c r="I1561" s="327" t="str">
        <f>_xlfn.XLOOKUP(Tabla135[[#This Row],[Id Riesgo]],Tabla13[Id Riesgo],Tabla13[Probabilidad])</f>
        <v/>
      </c>
      <c r="J1561" s="327" t="str">
        <f>_xlfn.XLOOKUP(Tabla135[[#This Row],[Id Riesgo]],Tabla13[Id Riesgo],Tabla13[Porcentaje Impacto],"",1)</f>
        <v/>
      </c>
      <c r="K1561" s="311">
        <v>10</v>
      </c>
      <c r="L1561" s="314"/>
      <c r="M1561" s="314"/>
      <c r="N1561" s="314"/>
      <c r="O1561" s="295"/>
      <c r="P1561" s="314"/>
      <c r="Q1561" s="328" t="str">
        <f>_xlfn.TEXTJOIN(" ",TRUE,Tabla135[[#This Row],[Actividad - Acción ¿Qué?
Inicia con verbo]],Tabla135[[#This Row],[Complemento
(Observaciones o desviaciones)]])</f>
        <v/>
      </c>
      <c r="R1561" s="295"/>
      <c r="S1561" s="327" t="str">
        <f>_xlfn.XLOOKUP(Tabla135[[#This Row],[Tipo de control]],Tabla7[Tipo de control],Tabla7[Peso],"",1)</f>
        <v/>
      </c>
      <c r="T1561" s="290" t="str">
        <f>_xlfn.XLOOKUP(Tabla135[[#This Row],[Tipo de control]],Tabla7[Tipo de control],Tabla7[Afectación matriz],"",1)</f>
        <v/>
      </c>
      <c r="U1561" s="295"/>
      <c r="V1561" s="327" t="str">
        <f>_xlfn.XLOOKUP(Tabla135[[#This Row],[Implementación]],Tabla11[Implementación],Tabla11[Peso],"",1)</f>
        <v/>
      </c>
      <c r="W1561" s="295"/>
      <c r="X1561" s="295"/>
      <c r="Y1561" s="295"/>
      <c r="Z1561" s="295"/>
      <c r="AA1561" s="310" t="str">
        <f>IFERROR(Tabla135[[#This Row],[Peso del control]]+Tabla135[[#This Row],[Peso de la implementación]],"")</f>
        <v/>
      </c>
      <c r="AB1561" s="310" t="str" cm="1">
        <f t="array" ref="AB1561">IFERROR(IF(Tabla135[[#This Row],[Registro diligenciado]]=TRUE,_xlfn.IFS(AND(Tabla135[[#This Row],[No. de Control]]=1,Tabla135[[#This Row],[Desplazamiento en la Matriz]]="Probabilidad"),D1561-(D1561*Tabla135[[#This Row],[Valor del control]]),AND(Tabla135[[#This Row],[No. de Control]]&gt;1,Tabla135[[#This Row],[Desplazamiento en la Matriz]]="Probabilidad"),AB1560-(AB1560*Tabla135[[#This Row],[Valor del control]]),AND(Tabla135[[#This Row],[No. de Control]]=1,Tabla135[[#This Row],[Desplazamiento en la Matriz]]="Impacto"),D1561,AND(Tabla135[[#This Row],[No. de Control]]&gt;1,Tabla135[[#This Row],[Desplazamiento en la Matriz]]="Impacto"),AB1560),""),"")</f>
        <v/>
      </c>
      <c r="AC1561" s="310" t="str" cm="1">
        <f t="array" ref="AC1561">IFERROR(IF(Tabla135[[#This Row],[Registro diligenciado]]=TRUE,_xlfn.IFS(AND(Tabla135[[#This Row],[No. de Control]]=1,Tabla135[[#This Row],[Desplazamiento en la Matriz]]="Impacto"),E1561-(E1561*Tabla135[[#This Row],[Valor del control]]),AND(Tabla135[[#This Row],[No. de Control]]&gt;1,Tabla135[[#This Row],[Desplazamiento en la Matriz]]="Impacto"),AC1560-(AC1560*Tabla135[[#This Row],[Valor del control]]),AND(Tabla135[[#This Row],[No. de Control]]=1,Tabla135[[#This Row],[Desplazamiento en la Matriz]]="Probabilidad"),E1561,AND(Tabla135[[#This Row],[No. de Control]]&gt;1,Tabla135[[#This Row],[Desplazamiento en la Matriz]]="Probabilidad"),AC1560),""),"")</f>
        <v/>
      </c>
      <c r="AD1561" s="310">
        <f>IFERROR(_xlfn.MINIFS(Tabla135[Probabilidad residual],Tabla135[Id Riesgo],Tabla135[[#This Row],[Id Riesgo]]),"")</f>
        <v>0</v>
      </c>
      <c r="AE1561" s="310">
        <f>IFERROR(_xlfn.MINIFS(Tabla135[Impacto residual],Tabla135[Id Riesgo],Tabla135[[#This Row],[Id Riesgo]]),"")</f>
        <v>0</v>
      </c>
      <c r="AF1561" s="310" t="str" cm="1">
        <f t="array" ref="AF15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1" s="310" t="str" cm="1">
        <f t="array" ref="AG15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1" s="213"/>
      <c r="AJ1561" s="801">
        <f>_xlfn.MINIFS(Tabla135[Probabilidad residual],Tabla135[Id Riesgo],Tabla135[[#This Row],[Id Riesgo]])</f>
        <v>0</v>
      </c>
      <c r="AK1561" s="801">
        <f>_xlfn.MINIFS(Tabla135[Impacto residual],Tabla135[Id Riesgo],Tabla135[[#This Row],[Id Riesgo]])</f>
        <v>0</v>
      </c>
      <c r="AL1561" s="801"/>
      <c r="AM1561" s="801"/>
      <c r="AN1561" s="213"/>
      <c r="AO1561" s="213"/>
      <c r="AP1561" s="213"/>
      <c r="AQ1561" s="213"/>
      <c r="AR1561" s="213"/>
      <c r="AS1561" s="213"/>
      <c r="AT1561" s="213"/>
      <c r="AU1561" s="213"/>
      <c r="AV1561" s="213"/>
      <c r="AW1561" s="213"/>
      <c r="AX1561" s="213"/>
      <c r="AY1561" s="213"/>
    </row>
    <row r="1562" spans="1:51" ht="14.6" x14ac:dyDescent="0.4">
      <c r="A1562" s="783" t="str">
        <f>Tabla135[[#This Row],[Id Riesgo]]</f>
        <v>RC156</v>
      </c>
      <c r="B1562" s="784" t="str">
        <f>Tabla135[[#This Row],[Riesgo]]</f>
        <v/>
      </c>
      <c r="C1562" s="776" t="b">
        <f>Tabla135[[#This Row],[Identificado en paso 1 y 2?]]</f>
        <v>0</v>
      </c>
      <c r="D1562" s="801" t="str">
        <f>_xlfn.XLOOKUP(Tabla135[[#This Row],[Id Riesgo]],Tabla13[Id Riesgo],Tabla13[Probabilidad],"",1)</f>
        <v/>
      </c>
      <c r="E1562" s="801" t="str">
        <f>IF(C1562=TRUE,_xlfn.XLOOKUP(Tabla135[[#This Row],[Id Riesgo]],Tabla13[Id Riesgo],Tabla13[Porcentaje Impacto],"",1),"")</f>
        <v/>
      </c>
      <c r="F1562" s="290" t="s">
        <v>747</v>
      </c>
      <c r="G1562" s="414" t="b">
        <f>_xlfn.XLOOKUP(F1562,Tabla13[Id Riesgo],Tabla13[Registro diligenciado],FALSE,1)</f>
        <v>0</v>
      </c>
      <c r="H1562" s="290" t="str">
        <f>IF(G1562,_xlfn.XLOOKUP(F1562,Tabla6[Id Riesgo],Tabla6[DESCRIPCIÓN DEL RIESGO],FALSE,1),"")</f>
        <v/>
      </c>
      <c r="I1562" s="327" t="str">
        <f>_xlfn.XLOOKUP(Tabla135[[#This Row],[Id Riesgo]],Tabla13[Id Riesgo],Tabla13[Probabilidad])</f>
        <v/>
      </c>
      <c r="J1562" s="327" t="str">
        <f>_xlfn.XLOOKUP(Tabla135[[#This Row],[Id Riesgo]],Tabla13[Id Riesgo],Tabla13[Porcentaje Impacto],"",1)</f>
        <v/>
      </c>
      <c r="K1562" s="311">
        <v>1</v>
      </c>
      <c r="L1562" s="314"/>
      <c r="M1562" s="314"/>
      <c r="N1562" s="314"/>
      <c r="O1562" s="295"/>
      <c r="P1562" s="314"/>
      <c r="Q1562" s="328" t="str">
        <f>_xlfn.TEXTJOIN(" ",TRUE,Tabla135[[#This Row],[Actividad - Acción ¿Qué?
Inicia con verbo]],Tabla135[[#This Row],[Complemento
(Observaciones o desviaciones)]])</f>
        <v/>
      </c>
      <c r="R1562" s="295"/>
      <c r="S1562" s="327" t="str">
        <f>_xlfn.XLOOKUP(Tabla135[[#This Row],[Tipo de control]],Tabla7[Tipo de control],Tabla7[Peso],"",1)</f>
        <v/>
      </c>
      <c r="T1562" s="290" t="str">
        <f>_xlfn.XLOOKUP(Tabla135[[#This Row],[Tipo de control]],Tabla7[Tipo de control],Tabla7[Afectación matriz],"",1)</f>
        <v/>
      </c>
      <c r="U1562" s="295"/>
      <c r="V1562" s="327" t="str">
        <f>_xlfn.XLOOKUP(Tabla135[[#This Row],[Implementación]],Tabla11[Implementación],Tabla11[Peso],"",1)</f>
        <v/>
      </c>
      <c r="W1562" s="295"/>
      <c r="X1562" s="295"/>
      <c r="Y1562" s="295"/>
      <c r="Z1562" s="295"/>
      <c r="AA1562" s="310" t="str">
        <f>IFERROR(Tabla135[[#This Row],[Peso del control]]+Tabla135[[#This Row],[Peso de la implementación]],"")</f>
        <v/>
      </c>
      <c r="AB1562" s="310" t="str" cm="1">
        <f t="array" ref="AB1562">IFERROR(IF(Tabla135[[#This Row],[Registro diligenciado]]=TRUE,_xlfn.IFS(AND(Tabla135[[#This Row],[No. de Control]]=1,Tabla135[[#This Row],[Desplazamiento en la Matriz]]="Probabilidad"),D1562-(D1562*Tabla135[[#This Row],[Valor del control]]),AND(Tabla135[[#This Row],[No. de Control]]&gt;1,Tabla135[[#This Row],[Desplazamiento en la Matriz]]="Probabilidad"),AB1561-(AB1561*Tabla135[[#This Row],[Valor del control]]),AND(Tabla135[[#This Row],[No. de Control]]=1,Tabla135[[#This Row],[Desplazamiento en la Matriz]]="Impacto"),D1562,AND(Tabla135[[#This Row],[No. de Control]]&gt;1,Tabla135[[#This Row],[Desplazamiento en la Matriz]]="Impacto"),AB1561),""),"")</f>
        <v/>
      </c>
      <c r="AC1562" s="310" t="str" cm="1">
        <f t="array" ref="AC1562">IFERROR(IF(Tabla135[[#This Row],[Registro diligenciado]]=TRUE,_xlfn.IFS(AND(Tabla135[[#This Row],[No. de Control]]=1,Tabla135[[#This Row],[Desplazamiento en la Matriz]]="Impacto"),E1562-(E1562*Tabla135[[#This Row],[Valor del control]]),AND(Tabla135[[#This Row],[No. de Control]]&gt;1,Tabla135[[#This Row],[Desplazamiento en la Matriz]]="Impacto"),AC1561-(AC1561*Tabla135[[#This Row],[Valor del control]]),AND(Tabla135[[#This Row],[No. de Control]]=1,Tabla135[[#This Row],[Desplazamiento en la Matriz]]="Probabilidad"),E1562,AND(Tabla135[[#This Row],[No. de Control]]&gt;1,Tabla135[[#This Row],[Desplazamiento en la Matriz]]="Probabilidad"),AC1561),""),"")</f>
        <v/>
      </c>
      <c r="AD1562" s="310">
        <f>IFERROR(_xlfn.MINIFS(Tabla135[Probabilidad residual],Tabla135[Id Riesgo],Tabla135[[#This Row],[Id Riesgo]]),"")</f>
        <v>0</v>
      </c>
      <c r="AE1562" s="310">
        <f>IFERROR(_xlfn.MINIFS(Tabla135[Impacto residual],Tabla135[Id Riesgo],Tabla135[[#This Row],[Id Riesgo]]),"")</f>
        <v>0</v>
      </c>
      <c r="AF1562" s="310" t="str" cm="1">
        <f t="array" ref="AF15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2" s="310" t="str" cm="1">
        <f t="array" ref="AG15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2" s="213"/>
      <c r="AJ1562" s="801">
        <f>_xlfn.MINIFS(Tabla135[Probabilidad residual],Tabla135[Id Riesgo],Tabla135[[#This Row],[Id Riesgo]])</f>
        <v>0</v>
      </c>
      <c r="AK1562" s="801">
        <f>_xlfn.MINIFS(Tabla135[Impacto residual],Tabla135[Id Riesgo],Tabla135[[#This Row],[Id Riesgo]])</f>
        <v>0</v>
      </c>
      <c r="AL1562" s="801" t="str" cm="1">
        <f t="array" ref="AL1562">IFERROR(_xlfn.IFS(AND(AJ1562&gt;=CONFIGURACIÓN!$BF$6,AJ1562&lt;=CONFIGURACIÓN!$BG$6),CONFIGURACIÓN!$BE$6,AND(AJ1562&gt;=CONFIGURACIÓN!$BF$7,AJ1562&lt;=CONFIGURACIÓN!$BG$7),CONFIGURACIÓN!$BE$7,AND(AJ1562&gt;=CONFIGURACIÓN!$BF$8,AJ1562&lt;=CONFIGURACIÓN!$BG$8),CONFIGURACIÓN!$BE$8,AND(AJ1562&gt;=CONFIGURACIÓN!$BF$9,AJ1562&lt;=CONFIGURACIÓN!$BG$9),CONFIGURACIÓN!$BE$9,AND(AJ1562&gt;=CONFIGURACIÓN!$BF$10,AJ1562&lt;=CONFIGURACIÓN!$BG$10),CONFIGURACIÓN!$BE$10),"")</f>
        <v/>
      </c>
      <c r="AM1562" s="801" t="str" cm="1">
        <f t="array" ref="AM1562">IFERROR(_xlfn.IFS(AND(AK1562&gt;=CONFIGURACIÓN!$BJ$6,AK1562&lt;=CONFIGURACIÓN!$BK$6),CONFIGURACIÓN!$BI$6,AND(AK1562&gt;=CONFIGURACIÓN!$BJ$7,AK1562&lt;=CONFIGURACIÓN!$BK$7),CONFIGURACIÓN!$BI$7,AND(AK1562&gt;=CONFIGURACIÓN!$BJ$8,AK1562&lt;=CONFIGURACIÓN!$BK$8),CONFIGURACIÓN!$BI$8,AND(AK1562&gt;=CONFIGURACIÓN!$BJ$9,AK1562&lt;=CONFIGURACIÓN!$BK$9),CONFIGURACIÓN!$BI$9,AND(AK1562&gt;=CONFIGURACIÓN!$BJ$10,AK1562&lt;=CONFIGURACIÓN!$BK$10),CONFIGURACIÓN!$BI$10),"")</f>
        <v/>
      </c>
      <c r="AN1562" s="213"/>
      <c r="AO1562" s="213"/>
      <c r="AP1562" s="213"/>
      <c r="AQ1562" s="213"/>
      <c r="AR1562" s="213"/>
      <c r="AS1562" s="213"/>
      <c r="AT1562" s="213"/>
      <c r="AU1562" s="213"/>
      <c r="AV1562" s="213"/>
      <c r="AW1562" s="213"/>
      <c r="AX1562" s="213"/>
      <c r="AY1562" s="213"/>
    </row>
    <row r="1563" spans="1:51" ht="14.6" x14ac:dyDescent="0.4">
      <c r="A1563" s="783" t="str">
        <f>Tabla135[[#This Row],[Id Riesgo]]</f>
        <v>RC156</v>
      </c>
      <c r="B1563" s="784" t="str">
        <f>Tabla135[[#This Row],[Riesgo]]</f>
        <v/>
      </c>
      <c r="C1563" s="776" t="b">
        <f>Tabla135[[#This Row],[Identificado en paso 1 y 2?]]</f>
        <v>0</v>
      </c>
      <c r="D1563" s="801" t="str">
        <f>_xlfn.XLOOKUP(Tabla135[[#This Row],[Id Riesgo]],Tabla13[Id Riesgo],Tabla13[Probabilidad],"",1)</f>
        <v/>
      </c>
      <c r="E1563" s="801" t="str">
        <f>IF(C1563=TRUE,_xlfn.XLOOKUP(Tabla135[[#This Row],[Id Riesgo]],Tabla13[Id Riesgo],Tabla13[Porcentaje Impacto],"",1),"")</f>
        <v/>
      </c>
      <c r="F1563" s="290" t="str">
        <f t="shared" ref="F1563:F1571" si="155">F1562</f>
        <v>RC156</v>
      </c>
      <c r="G1563" s="414" t="b">
        <f>_xlfn.XLOOKUP(F1563,Tabla13[Id Riesgo],Tabla13[Registro diligenciado],FALSE,1)</f>
        <v>0</v>
      </c>
      <c r="H1563" s="290" t="str">
        <f>IF(G1563,_xlfn.XLOOKUP(F1563,Tabla6[Id Riesgo],Tabla6[DESCRIPCIÓN DEL RIESGO],FALSE,1),"")</f>
        <v/>
      </c>
      <c r="I1563" s="327" t="str">
        <f>_xlfn.XLOOKUP(Tabla135[[#This Row],[Id Riesgo]],Tabla13[Id Riesgo],Tabla13[Probabilidad])</f>
        <v/>
      </c>
      <c r="J1563" s="327" t="str">
        <f>_xlfn.XLOOKUP(Tabla135[[#This Row],[Id Riesgo]],Tabla13[Id Riesgo],Tabla13[Porcentaje Impacto],"",1)</f>
        <v/>
      </c>
      <c r="K1563" s="311">
        <v>2</v>
      </c>
      <c r="L1563" s="314"/>
      <c r="M1563" s="314"/>
      <c r="N1563" s="314"/>
      <c r="O1563" s="295"/>
      <c r="P1563" s="314"/>
      <c r="Q1563" s="328" t="str">
        <f>_xlfn.TEXTJOIN(" ",TRUE,Tabla135[[#This Row],[Actividad - Acción ¿Qué?
Inicia con verbo]],Tabla135[[#This Row],[Complemento
(Observaciones o desviaciones)]])</f>
        <v/>
      </c>
      <c r="R1563" s="295"/>
      <c r="S1563" s="327" t="str">
        <f>_xlfn.XLOOKUP(Tabla135[[#This Row],[Tipo de control]],Tabla7[Tipo de control],Tabla7[Peso],"",1)</f>
        <v/>
      </c>
      <c r="T1563" s="290" t="str">
        <f>_xlfn.XLOOKUP(Tabla135[[#This Row],[Tipo de control]],Tabla7[Tipo de control],Tabla7[Afectación matriz],"",1)</f>
        <v/>
      </c>
      <c r="U1563" s="295"/>
      <c r="V1563" s="327" t="str">
        <f>_xlfn.XLOOKUP(Tabla135[[#This Row],[Implementación]],Tabla11[Implementación],Tabla11[Peso],"",1)</f>
        <v/>
      </c>
      <c r="W1563" s="295"/>
      <c r="X1563" s="295"/>
      <c r="Y1563" s="295"/>
      <c r="Z1563" s="295"/>
      <c r="AA1563" s="310" t="str">
        <f>IFERROR(Tabla135[[#This Row],[Peso del control]]+Tabla135[[#This Row],[Peso de la implementación]],"")</f>
        <v/>
      </c>
      <c r="AB1563" s="310" t="str" cm="1">
        <f t="array" ref="AB1563">IFERROR(IF(Tabla135[[#This Row],[Registro diligenciado]]=TRUE,_xlfn.IFS(AND(Tabla135[[#This Row],[No. de Control]]=1,Tabla135[[#This Row],[Desplazamiento en la Matriz]]="Probabilidad"),D1563-(D1563*Tabla135[[#This Row],[Valor del control]]),AND(Tabla135[[#This Row],[No. de Control]]&gt;1,Tabla135[[#This Row],[Desplazamiento en la Matriz]]="Probabilidad"),AB1562-(AB1562*Tabla135[[#This Row],[Valor del control]]),AND(Tabla135[[#This Row],[No. de Control]]=1,Tabla135[[#This Row],[Desplazamiento en la Matriz]]="Impacto"),D1563,AND(Tabla135[[#This Row],[No. de Control]]&gt;1,Tabla135[[#This Row],[Desplazamiento en la Matriz]]="Impacto"),AB1562),""),"")</f>
        <v/>
      </c>
      <c r="AC1563" s="310" t="str" cm="1">
        <f t="array" ref="AC1563">IFERROR(IF(Tabla135[[#This Row],[Registro diligenciado]]=TRUE,_xlfn.IFS(AND(Tabla135[[#This Row],[No. de Control]]=1,Tabla135[[#This Row],[Desplazamiento en la Matriz]]="Impacto"),E1563-(E1563*Tabla135[[#This Row],[Valor del control]]),AND(Tabla135[[#This Row],[No. de Control]]&gt;1,Tabla135[[#This Row],[Desplazamiento en la Matriz]]="Impacto"),AC1562-(AC1562*Tabla135[[#This Row],[Valor del control]]),AND(Tabla135[[#This Row],[No. de Control]]=1,Tabla135[[#This Row],[Desplazamiento en la Matriz]]="Probabilidad"),E1563,AND(Tabla135[[#This Row],[No. de Control]]&gt;1,Tabla135[[#This Row],[Desplazamiento en la Matriz]]="Probabilidad"),AC1562),""),"")</f>
        <v/>
      </c>
      <c r="AD1563" s="310">
        <f>IFERROR(_xlfn.MINIFS(Tabla135[Probabilidad residual],Tabla135[Id Riesgo],Tabla135[[#This Row],[Id Riesgo]]),"")</f>
        <v>0</v>
      </c>
      <c r="AE1563" s="310">
        <f>IFERROR(_xlfn.MINIFS(Tabla135[Impacto residual],Tabla135[Id Riesgo],Tabla135[[#This Row],[Id Riesgo]]),"")</f>
        <v>0</v>
      </c>
      <c r="AF1563" s="310" t="str" cm="1">
        <f t="array" ref="AF15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3" s="310" t="str" cm="1">
        <f t="array" ref="AG15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3" s="213"/>
      <c r="AJ1563" s="801">
        <f>_xlfn.MINIFS(Tabla135[Probabilidad residual],Tabla135[Id Riesgo],Tabla135[[#This Row],[Id Riesgo]])</f>
        <v>0</v>
      </c>
      <c r="AK1563" s="801">
        <f>_xlfn.MINIFS(Tabla135[Impacto residual],Tabla135[Id Riesgo],Tabla135[[#This Row],[Id Riesgo]])</f>
        <v>0</v>
      </c>
      <c r="AL1563" s="801"/>
      <c r="AM1563" s="801"/>
      <c r="AN1563" s="213"/>
      <c r="AO1563" s="213"/>
      <c r="AP1563" s="213"/>
      <c r="AQ1563" s="213"/>
      <c r="AR1563" s="213"/>
      <c r="AS1563" s="213"/>
      <c r="AT1563" s="213"/>
      <c r="AU1563" s="213"/>
      <c r="AV1563" s="213"/>
      <c r="AW1563" s="213"/>
      <c r="AX1563" s="213"/>
      <c r="AY1563" s="213"/>
    </row>
    <row r="1564" spans="1:51" ht="14.6" x14ac:dyDescent="0.4">
      <c r="A1564" s="783" t="str">
        <f>Tabla135[[#This Row],[Id Riesgo]]</f>
        <v>RC156</v>
      </c>
      <c r="B1564" s="784" t="str">
        <f>Tabla135[[#This Row],[Riesgo]]</f>
        <v/>
      </c>
      <c r="C1564" s="776" t="b">
        <f>Tabla135[[#This Row],[Identificado en paso 1 y 2?]]</f>
        <v>0</v>
      </c>
      <c r="D1564" s="801" t="str">
        <f>_xlfn.XLOOKUP(Tabla135[[#This Row],[Id Riesgo]],Tabla13[Id Riesgo],Tabla13[Probabilidad],"",1)</f>
        <v/>
      </c>
      <c r="E1564" s="801" t="str">
        <f>IF(C1564=TRUE,_xlfn.XLOOKUP(Tabla135[[#This Row],[Id Riesgo]],Tabla13[Id Riesgo],Tabla13[Porcentaje Impacto],"",1),"")</f>
        <v/>
      </c>
      <c r="F1564" s="290" t="str">
        <f t="shared" si="155"/>
        <v>RC156</v>
      </c>
      <c r="G1564" s="414" t="b">
        <f>_xlfn.XLOOKUP(F1564,Tabla13[Id Riesgo],Tabla13[Registro diligenciado],FALSE,1)</f>
        <v>0</v>
      </c>
      <c r="H1564" s="290" t="str">
        <f>IF(G1564,_xlfn.XLOOKUP(F1564,Tabla6[Id Riesgo],Tabla6[DESCRIPCIÓN DEL RIESGO],FALSE,1),"")</f>
        <v/>
      </c>
      <c r="I1564" s="327" t="str">
        <f>_xlfn.XLOOKUP(Tabla135[[#This Row],[Id Riesgo]],Tabla13[Id Riesgo],Tabla13[Probabilidad])</f>
        <v/>
      </c>
      <c r="J1564" s="327" t="str">
        <f>_xlfn.XLOOKUP(Tabla135[[#This Row],[Id Riesgo]],Tabla13[Id Riesgo],Tabla13[Porcentaje Impacto],"",1)</f>
        <v/>
      </c>
      <c r="K1564" s="311">
        <v>3</v>
      </c>
      <c r="L1564" s="314"/>
      <c r="M1564" s="314"/>
      <c r="N1564" s="314"/>
      <c r="O1564" s="295"/>
      <c r="P1564" s="314"/>
      <c r="Q1564" s="328" t="str">
        <f>_xlfn.TEXTJOIN(" ",TRUE,Tabla135[[#This Row],[Actividad - Acción ¿Qué?
Inicia con verbo]],Tabla135[[#This Row],[Complemento
(Observaciones o desviaciones)]])</f>
        <v/>
      </c>
      <c r="R1564" s="295"/>
      <c r="S1564" s="327" t="str">
        <f>_xlfn.XLOOKUP(Tabla135[[#This Row],[Tipo de control]],Tabla7[Tipo de control],Tabla7[Peso],"",1)</f>
        <v/>
      </c>
      <c r="T1564" s="290" t="str">
        <f>_xlfn.XLOOKUP(Tabla135[[#This Row],[Tipo de control]],Tabla7[Tipo de control],Tabla7[Afectación matriz],"",1)</f>
        <v/>
      </c>
      <c r="U1564" s="295"/>
      <c r="V1564" s="327" t="str">
        <f>_xlfn.XLOOKUP(Tabla135[[#This Row],[Implementación]],Tabla11[Implementación],Tabla11[Peso],"",1)</f>
        <v/>
      </c>
      <c r="W1564" s="295"/>
      <c r="X1564" s="295"/>
      <c r="Y1564" s="295"/>
      <c r="Z1564" s="295"/>
      <c r="AA1564" s="310" t="str">
        <f>IFERROR(Tabla135[[#This Row],[Peso del control]]+Tabla135[[#This Row],[Peso de la implementación]],"")</f>
        <v/>
      </c>
      <c r="AB1564" s="310" t="str" cm="1">
        <f t="array" ref="AB1564">IFERROR(IF(Tabla135[[#This Row],[Registro diligenciado]]=TRUE,_xlfn.IFS(AND(Tabla135[[#This Row],[No. de Control]]=1,Tabla135[[#This Row],[Desplazamiento en la Matriz]]="Probabilidad"),D1564-(D1564*Tabla135[[#This Row],[Valor del control]]),AND(Tabla135[[#This Row],[No. de Control]]&gt;1,Tabla135[[#This Row],[Desplazamiento en la Matriz]]="Probabilidad"),AB1563-(AB1563*Tabla135[[#This Row],[Valor del control]]),AND(Tabla135[[#This Row],[No. de Control]]=1,Tabla135[[#This Row],[Desplazamiento en la Matriz]]="Impacto"),D1564,AND(Tabla135[[#This Row],[No. de Control]]&gt;1,Tabla135[[#This Row],[Desplazamiento en la Matriz]]="Impacto"),AB1563),""),"")</f>
        <v/>
      </c>
      <c r="AC1564" s="310" t="str" cm="1">
        <f t="array" ref="AC1564">IFERROR(IF(Tabla135[[#This Row],[Registro diligenciado]]=TRUE,_xlfn.IFS(AND(Tabla135[[#This Row],[No. de Control]]=1,Tabla135[[#This Row],[Desplazamiento en la Matriz]]="Impacto"),E1564-(E1564*Tabla135[[#This Row],[Valor del control]]),AND(Tabla135[[#This Row],[No. de Control]]&gt;1,Tabla135[[#This Row],[Desplazamiento en la Matriz]]="Impacto"),AC1563-(AC1563*Tabla135[[#This Row],[Valor del control]]),AND(Tabla135[[#This Row],[No. de Control]]=1,Tabla135[[#This Row],[Desplazamiento en la Matriz]]="Probabilidad"),E1564,AND(Tabla135[[#This Row],[No. de Control]]&gt;1,Tabla135[[#This Row],[Desplazamiento en la Matriz]]="Probabilidad"),AC1563),""),"")</f>
        <v/>
      </c>
      <c r="AD1564" s="310">
        <f>IFERROR(_xlfn.MINIFS(Tabla135[Probabilidad residual],Tabla135[Id Riesgo],Tabla135[[#This Row],[Id Riesgo]]),"")</f>
        <v>0</v>
      </c>
      <c r="AE1564" s="310">
        <f>IFERROR(_xlfn.MINIFS(Tabla135[Impacto residual],Tabla135[Id Riesgo],Tabla135[[#This Row],[Id Riesgo]]),"")</f>
        <v>0</v>
      </c>
      <c r="AF1564" s="310" t="str" cm="1">
        <f t="array" ref="AF15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4" s="310" t="str" cm="1">
        <f t="array" ref="AG15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4" s="213"/>
      <c r="AJ1564" s="801">
        <f>_xlfn.MINIFS(Tabla135[Probabilidad residual],Tabla135[Id Riesgo],Tabla135[[#This Row],[Id Riesgo]])</f>
        <v>0</v>
      </c>
      <c r="AK1564" s="801">
        <f>_xlfn.MINIFS(Tabla135[Impacto residual],Tabla135[Id Riesgo],Tabla135[[#This Row],[Id Riesgo]])</f>
        <v>0</v>
      </c>
      <c r="AL1564" s="801"/>
      <c r="AM1564" s="801"/>
      <c r="AN1564" s="213"/>
      <c r="AO1564" s="213"/>
      <c r="AP1564" s="213"/>
      <c r="AQ1564" s="213"/>
      <c r="AR1564" s="213"/>
      <c r="AS1564" s="213"/>
      <c r="AT1564" s="213"/>
      <c r="AU1564" s="213"/>
      <c r="AV1564" s="213"/>
      <c r="AW1564" s="213"/>
      <c r="AX1564" s="213"/>
      <c r="AY1564" s="213"/>
    </row>
    <row r="1565" spans="1:51" ht="14.6" x14ac:dyDescent="0.4">
      <c r="A1565" s="783" t="str">
        <f>Tabla135[[#This Row],[Id Riesgo]]</f>
        <v>RC156</v>
      </c>
      <c r="B1565" s="784" t="str">
        <f>Tabla135[[#This Row],[Riesgo]]</f>
        <v/>
      </c>
      <c r="C1565" s="776" t="b">
        <f>Tabla135[[#This Row],[Identificado en paso 1 y 2?]]</f>
        <v>0</v>
      </c>
      <c r="D1565" s="801" t="str">
        <f>_xlfn.XLOOKUP(Tabla135[[#This Row],[Id Riesgo]],Tabla13[Id Riesgo],Tabla13[Probabilidad],"",1)</f>
        <v/>
      </c>
      <c r="E1565" s="801" t="str">
        <f>IF(C1565=TRUE,_xlfn.XLOOKUP(Tabla135[[#This Row],[Id Riesgo]],Tabla13[Id Riesgo],Tabla13[Porcentaje Impacto],"",1),"")</f>
        <v/>
      </c>
      <c r="F1565" s="290" t="str">
        <f t="shared" si="155"/>
        <v>RC156</v>
      </c>
      <c r="G1565" s="414" t="b">
        <f>_xlfn.XLOOKUP(F1565,Tabla13[Id Riesgo],Tabla13[Registro diligenciado],FALSE,1)</f>
        <v>0</v>
      </c>
      <c r="H1565" s="290" t="str">
        <f>IF(G1565,_xlfn.XLOOKUP(F1565,Tabla6[Id Riesgo],Tabla6[DESCRIPCIÓN DEL RIESGO],FALSE,1),"")</f>
        <v/>
      </c>
      <c r="I1565" s="327" t="str">
        <f>_xlfn.XLOOKUP(Tabla135[[#This Row],[Id Riesgo]],Tabla13[Id Riesgo],Tabla13[Probabilidad])</f>
        <v/>
      </c>
      <c r="J1565" s="327" t="str">
        <f>_xlfn.XLOOKUP(Tabla135[[#This Row],[Id Riesgo]],Tabla13[Id Riesgo],Tabla13[Porcentaje Impacto],"",1)</f>
        <v/>
      </c>
      <c r="K1565" s="311">
        <v>4</v>
      </c>
      <c r="L1565" s="314"/>
      <c r="M1565" s="314"/>
      <c r="N1565" s="314"/>
      <c r="O1565" s="295"/>
      <c r="P1565" s="314"/>
      <c r="Q1565" s="328" t="str">
        <f>_xlfn.TEXTJOIN(" ",TRUE,Tabla135[[#This Row],[Actividad - Acción ¿Qué?
Inicia con verbo]],Tabla135[[#This Row],[Complemento
(Observaciones o desviaciones)]])</f>
        <v/>
      </c>
      <c r="R1565" s="295"/>
      <c r="S1565" s="327" t="str">
        <f>_xlfn.XLOOKUP(Tabla135[[#This Row],[Tipo de control]],Tabla7[Tipo de control],Tabla7[Peso],"",1)</f>
        <v/>
      </c>
      <c r="T1565" s="290" t="str">
        <f>_xlfn.XLOOKUP(Tabla135[[#This Row],[Tipo de control]],Tabla7[Tipo de control],Tabla7[Afectación matriz],"",1)</f>
        <v/>
      </c>
      <c r="U1565" s="295"/>
      <c r="V1565" s="327" t="str">
        <f>_xlfn.XLOOKUP(Tabla135[[#This Row],[Implementación]],Tabla11[Implementación],Tabla11[Peso],"",1)</f>
        <v/>
      </c>
      <c r="W1565" s="295"/>
      <c r="X1565" s="295"/>
      <c r="Y1565" s="295"/>
      <c r="Z1565" s="295"/>
      <c r="AA1565" s="310" t="str">
        <f>IFERROR(Tabla135[[#This Row],[Peso del control]]+Tabla135[[#This Row],[Peso de la implementación]],"")</f>
        <v/>
      </c>
      <c r="AB1565" s="310" t="str" cm="1">
        <f t="array" ref="AB1565">IFERROR(IF(Tabla135[[#This Row],[Registro diligenciado]]=TRUE,_xlfn.IFS(AND(Tabla135[[#This Row],[No. de Control]]=1,Tabla135[[#This Row],[Desplazamiento en la Matriz]]="Probabilidad"),D1565-(D1565*Tabla135[[#This Row],[Valor del control]]),AND(Tabla135[[#This Row],[No. de Control]]&gt;1,Tabla135[[#This Row],[Desplazamiento en la Matriz]]="Probabilidad"),AB1564-(AB1564*Tabla135[[#This Row],[Valor del control]]),AND(Tabla135[[#This Row],[No. de Control]]=1,Tabla135[[#This Row],[Desplazamiento en la Matriz]]="Impacto"),D1565,AND(Tabla135[[#This Row],[No. de Control]]&gt;1,Tabla135[[#This Row],[Desplazamiento en la Matriz]]="Impacto"),AB1564),""),"")</f>
        <v/>
      </c>
      <c r="AC1565" s="310" t="str" cm="1">
        <f t="array" ref="AC1565">IFERROR(IF(Tabla135[[#This Row],[Registro diligenciado]]=TRUE,_xlfn.IFS(AND(Tabla135[[#This Row],[No. de Control]]=1,Tabla135[[#This Row],[Desplazamiento en la Matriz]]="Impacto"),E1565-(E1565*Tabla135[[#This Row],[Valor del control]]),AND(Tabla135[[#This Row],[No. de Control]]&gt;1,Tabla135[[#This Row],[Desplazamiento en la Matriz]]="Impacto"),AC1564-(AC1564*Tabla135[[#This Row],[Valor del control]]),AND(Tabla135[[#This Row],[No. de Control]]=1,Tabla135[[#This Row],[Desplazamiento en la Matriz]]="Probabilidad"),E1565,AND(Tabla135[[#This Row],[No. de Control]]&gt;1,Tabla135[[#This Row],[Desplazamiento en la Matriz]]="Probabilidad"),AC1564),""),"")</f>
        <v/>
      </c>
      <c r="AD1565" s="310">
        <f>IFERROR(_xlfn.MINIFS(Tabla135[Probabilidad residual],Tabla135[Id Riesgo],Tabla135[[#This Row],[Id Riesgo]]),"")</f>
        <v>0</v>
      </c>
      <c r="AE1565" s="310">
        <f>IFERROR(_xlfn.MINIFS(Tabla135[Impacto residual],Tabla135[Id Riesgo],Tabla135[[#This Row],[Id Riesgo]]),"")</f>
        <v>0</v>
      </c>
      <c r="AF1565" s="310" t="str" cm="1">
        <f t="array" ref="AF15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5" s="310" t="str" cm="1">
        <f t="array" ref="AG15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5" s="213"/>
      <c r="AJ1565" s="801">
        <f>_xlfn.MINIFS(Tabla135[Probabilidad residual],Tabla135[Id Riesgo],Tabla135[[#This Row],[Id Riesgo]])</f>
        <v>0</v>
      </c>
      <c r="AK1565" s="801">
        <f>_xlfn.MINIFS(Tabla135[Impacto residual],Tabla135[Id Riesgo],Tabla135[[#This Row],[Id Riesgo]])</f>
        <v>0</v>
      </c>
      <c r="AL1565" s="801"/>
      <c r="AM1565" s="801"/>
      <c r="AN1565" s="213"/>
      <c r="AO1565" s="213"/>
      <c r="AP1565" s="213"/>
      <c r="AQ1565" s="213"/>
      <c r="AR1565" s="213"/>
      <c r="AS1565" s="213"/>
      <c r="AT1565" s="213"/>
      <c r="AU1565" s="213"/>
      <c r="AV1565" s="213"/>
      <c r="AW1565" s="213"/>
      <c r="AX1565" s="213"/>
      <c r="AY1565" s="213"/>
    </row>
    <row r="1566" spans="1:51" ht="14.6" x14ac:dyDescent="0.4">
      <c r="A1566" s="783" t="str">
        <f>Tabla135[[#This Row],[Id Riesgo]]</f>
        <v>RC156</v>
      </c>
      <c r="B1566" s="784" t="str">
        <f>Tabla135[[#This Row],[Riesgo]]</f>
        <v/>
      </c>
      <c r="C1566" s="776" t="b">
        <f>Tabla135[[#This Row],[Identificado en paso 1 y 2?]]</f>
        <v>0</v>
      </c>
      <c r="D1566" s="801" t="str">
        <f>_xlfn.XLOOKUP(Tabla135[[#This Row],[Id Riesgo]],Tabla13[Id Riesgo],Tabla13[Probabilidad],"",1)</f>
        <v/>
      </c>
      <c r="E1566" s="801" t="str">
        <f>IF(C1566=TRUE,_xlfn.XLOOKUP(Tabla135[[#This Row],[Id Riesgo]],Tabla13[Id Riesgo],Tabla13[Porcentaje Impacto],"",1),"")</f>
        <v/>
      </c>
      <c r="F1566" s="290" t="str">
        <f t="shared" si="155"/>
        <v>RC156</v>
      </c>
      <c r="G1566" s="414" t="b">
        <f>_xlfn.XLOOKUP(F1566,Tabla13[Id Riesgo],Tabla13[Registro diligenciado],FALSE,1)</f>
        <v>0</v>
      </c>
      <c r="H1566" s="290" t="str">
        <f>IF(G1566,_xlfn.XLOOKUP(F1566,Tabla6[Id Riesgo],Tabla6[DESCRIPCIÓN DEL RIESGO],FALSE,1),"")</f>
        <v/>
      </c>
      <c r="I1566" s="327" t="str">
        <f>_xlfn.XLOOKUP(Tabla135[[#This Row],[Id Riesgo]],Tabla13[Id Riesgo],Tabla13[Probabilidad])</f>
        <v/>
      </c>
      <c r="J1566" s="327" t="str">
        <f>_xlfn.XLOOKUP(Tabla135[[#This Row],[Id Riesgo]],Tabla13[Id Riesgo],Tabla13[Porcentaje Impacto],"",1)</f>
        <v/>
      </c>
      <c r="K1566" s="311">
        <v>5</v>
      </c>
      <c r="L1566" s="314"/>
      <c r="M1566" s="314"/>
      <c r="N1566" s="314"/>
      <c r="O1566" s="295"/>
      <c r="P1566" s="314"/>
      <c r="Q1566" s="328" t="str">
        <f>_xlfn.TEXTJOIN(" ",TRUE,Tabla135[[#This Row],[Actividad - Acción ¿Qué?
Inicia con verbo]],Tabla135[[#This Row],[Complemento
(Observaciones o desviaciones)]])</f>
        <v/>
      </c>
      <c r="R1566" s="295"/>
      <c r="S1566" s="327" t="str">
        <f>_xlfn.XLOOKUP(Tabla135[[#This Row],[Tipo de control]],Tabla7[Tipo de control],Tabla7[Peso],"",1)</f>
        <v/>
      </c>
      <c r="T1566" s="290" t="str">
        <f>_xlfn.XLOOKUP(Tabla135[[#This Row],[Tipo de control]],Tabla7[Tipo de control],Tabla7[Afectación matriz],"",1)</f>
        <v/>
      </c>
      <c r="U1566" s="295"/>
      <c r="V1566" s="327" t="str">
        <f>_xlfn.XLOOKUP(Tabla135[[#This Row],[Implementación]],Tabla11[Implementación],Tabla11[Peso],"",1)</f>
        <v/>
      </c>
      <c r="W1566" s="295"/>
      <c r="X1566" s="295"/>
      <c r="Y1566" s="295"/>
      <c r="Z1566" s="295"/>
      <c r="AA1566" s="310" t="str">
        <f>IFERROR(Tabla135[[#This Row],[Peso del control]]+Tabla135[[#This Row],[Peso de la implementación]],"")</f>
        <v/>
      </c>
      <c r="AB1566" s="310" t="str" cm="1">
        <f t="array" ref="AB1566">IFERROR(IF(Tabla135[[#This Row],[Registro diligenciado]]=TRUE,_xlfn.IFS(AND(Tabla135[[#This Row],[No. de Control]]=1,Tabla135[[#This Row],[Desplazamiento en la Matriz]]="Probabilidad"),D1566-(D1566*Tabla135[[#This Row],[Valor del control]]),AND(Tabla135[[#This Row],[No. de Control]]&gt;1,Tabla135[[#This Row],[Desplazamiento en la Matriz]]="Probabilidad"),AB1565-(AB1565*Tabla135[[#This Row],[Valor del control]]),AND(Tabla135[[#This Row],[No. de Control]]=1,Tabla135[[#This Row],[Desplazamiento en la Matriz]]="Impacto"),D1566,AND(Tabla135[[#This Row],[No. de Control]]&gt;1,Tabla135[[#This Row],[Desplazamiento en la Matriz]]="Impacto"),AB1565),""),"")</f>
        <v/>
      </c>
      <c r="AC1566" s="310" t="str" cm="1">
        <f t="array" ref="AC1566">IFERROR(IF(Tabla135[[#This Row],[Registro diligenciado]]=TRUE,_xlfn.IFS(AND(Tabla135[[#This Row],[No. de Control]]=1,Tabla135[[#This Row],[Desplazamiento en la Matriz]]="Impacto"),E1566-(E1566*Tabla135[[#This Row],[Valor del control]]),AND(Tabla135[[#This Row],[No. de Control]]&gt;1,Tabla135[[#This Row],[Desplazamiento en la Matriz]]="Impacto"),AC1565-(AC1565*Tabla135[[#This Row],[Valor del control]]),AND(Tabla135[[#This Row],[No. de Control]]=1,Tabla135[[#This Row],[Desplazamiento en la Matriz]]="Probabilidad"),E1566,AND(Tabla135[[#This Row],[No. de Control]]&gt;1,Tabla135[[#This Row],[Desplazamiento en la Matriz]]="Probabilidad"),AC1565),""),"")</f>
        <v/>
      </c>
      <c r="AD1566" s="310">
        <f>IFERROR(_xlfn.MINIFS(Tabla135[Probabilidad residual],Tabla135[Id Riesgo],Tabla135[[#This Row],[Id Riesgo]]),"")</f>
        <v>0</v>
      </c>
      <c r="AE1566" s="310">
        <f>IFERROR(_xlfn.MINIFS(Tabla135[Impacto residual],Tabla135[Id Riesgo],Tabla135[[#This Row],[Id Riesgo]]),"")</f>
        <v>0</v>
      </c>
      <c r="AF1566" s="310" t="str" cm="1">
        <f t="array" ref="AF15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6" s="310" t="str" cm="1">
        <f t="array" ref="AG15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6" s="213"/>
      <c r="AJ1566" s="801">
        <f>_xlfn.MINIFS(Tabla135[Probabilidad residual],Tabla135[Id Riesgo],Tabla135[[#This Row],[Id Riesgo]])</f>
        <v>0</v>
      </c>
      <c r="AK1566" s="801">
        <f>_xlfn.MINIFS(Tabla135[Impacto residual],Tabla135[Id Riesgo],Tabla135[[#This Row],[Id Riesgo]])</f>
        <v>0</v>
      </c>
      <c r="AL1566" s="801"/>
      <c r="AM1566" s="801"/>
      <c r="AN1566" s="213"/>
      <c r="AO1566" s="213"/>
      <c r="AP1566" s="213"/>
      <c r="AQ1566" s="213"/>
      <c r="AR1566" s="213"/>
      <c r="AS1566" s="213"/>
      <c r="AT1566" s="213"/>
      <c r="AU1566" s="213"/>
      <c r="AV1566" s="213"/>
      <c r="AW1566" s="213"/>
      <c r="AX1566" s="213"/>
      <c r="AY1566" s="213"/>
    </row>
    <row r="1567" spans="1:51" ht="14.6" x14ac:dyDescent="0.4">
      <c r="A1567" s="783" t="str">
        <f>Tabla135[[#This Row],[Id Riesgo]]</f>
        <v>RC156</v>
      </c>
      <c r="B1567" s="784" t="str">
        <f>Tabla135[[#This Row],[Riesgo]]</f>
        <v/>
      </c>
      <c r="C1567" s="776" t="b">
        <f>Tabla135[[#This Row],[Identificado en paso 1 y 2?]]</f>
        <v>0</v>
      </c>
      <c r="D1567" s="801" t="str">
        <f>_xlfn.XLOOKUP(Tabla135[[#This Row],[Id Riesgo]],Tabla13[Id Riesgo],Tabla13[Probabilidad],"",1)</f>
        <v/>
      </c>
      <c r="E1567" s="801" t="str">
        <f>IF(C1567=TRUE,_xlfn.XLOOKUP(Tabla135[[#This Row],[Id Riesgo]],Tabla13[Id Riesgo],Tabla13[Porcentaje Impacto],"",1),"")</f>
        <v/>
      </c>
      <c r="F1567" s="290" t="str">
        <f t="shared" si="155"/>
        <v>RC156</v>
      </c>
      <c r="G1567" s="414" t="b">
        <f>_xlfn.XLOOKUP(F1567,Tabla13[Id Riesgo],Tabla13[Registro diligenciado],FALSE,1)</f>
        <v>0</v>
      </c>
      <c r="H1567" s="290" t="str">
        <f>IF(G1567,_xlfn.XLOOKUP(F1567,Tabla6[Id Riesgo],Tabla6[DESCRIPCIÓN DEL RIESGO],FALSE,1),"")</f>
        <v/>
      </c>
      <c r="I1567" s="327" t="str">
        <f>_xlfn.XLOOKUP(Tabla135[[#This Row],[Id Riesgo]],Tabla13[Id Riesgo],Tabla13[Probabilidad])</f>
        <v/>
      </c>
      <c r="J1567" s="327" t="str">
        <f>_xlfn.XLOOKUP(Tabla135[[#This Row],[Id Riesgo]],Tabla13[Id Riesgo],Tabla13[Porcentaje Impacto],"",1)</f>
        <v/>
      </c>
      <c r="K1567" s="311">
        <v>6</v>
      </c>
      <c r="L1567" s="314"/>
      <c r="M1567" s="314"/>
      <c r="N1567" s="314"/>
      <c r="O1567" s="295"/>
      <c r="P1567" s="314"/>
      <c r="Q1567" s="328" t="str">
        <f>_xlfn.TEXTJOIN(" ",TRUE,Tabla135[[#This Row],[Actividad - Acción ¿Qué?
Inicia con verbo]],Tabla135[[#This Row],[Complemento
(Observaciones o desviaciones)]])</f>
        <v/>
      </c>
      <c r="R1567" s="295"/>
      <c r="S1567" s="327" t="str">
        <f>_xlfn.XLOOKUP(Tabla135[[#This Row],[Tipo de control]],Tabla7[Tipo de control],Tabla7[Peso],"",1)</f>
        <v/>
      </c>
      <c r="T1567" s="290" t="str">
        <f>_xlfn.XLOOKUP(Tabla135[[#This Row],[Tipo de control]],Tabla7[Tipo de control],Tabla7[Afectación matriz],"",1)</f>
        <v/>
      </c>
      <c r="U1567" s="295"/>
      <c r="V1567" s="327" t="str">
        <f>_xlfn.XLOOKUP(Tabla135[[#This Row],[Implementación]],Tabla11[Implementación],Tabla11[Peso],"",1)</f>
        <v/>
      </c>
      <c r="W1567" s="295"/>
      <c r="X1567" s="295"/>
      <c r="Y1567" s="295"/>
      <c r="Z1567" s="295"/>
      <c r="AA1567" s="310" t="str">
        <f>IFERROR(Tabla135[[#This Row],[Peso del control]]+Tabla135[[#This Row],[Peso de la implementación]],"")</f>
        <v/>
      </c>
      <c r="AB1567" s="310" t="str" cm="1">
        <f t="array" ref="AB1567">IFERROR(IF(Tabla135[[#This Row],[Registro diligenciado]]=TRUE,_xlfn.IFS(AND(Tabla135[[#This Row],[No. de Control]]=1,Tabla135[[#This Row],[Desplazamiento en la Matriz]]="Probabilidad"),D1567-(D1567*Tabla135[[#This Row],[Valor del control]]),AND(Tabla135[[#This Row],[No. de Control]]&gt;1,Tabla135[[#This Row],[Desplazamiento en la Matriz]]="Probabilidad"),AB1566-(AB1566*Tabla135[[#This Row],[Valor del control]]),AND(Tabla135[[#This Row],[No. de Control]]=1,Tabla135[[#This Row],[Desplazamiento en la Matriz]]="Impacto"),D1567,AND(Tabla135[[#This Row],[No. de Control]]&gt;1,Tabla135[[#This Row],[Desplazamiento en la Matriz]]="Impacto"),AB1566),""),"")</f>
        <v/>
      </c>
      <c r="AC1567" s="310" t="str" cm="1">
        <f t="array" ref="AC1567">IFERROR(IF(Tabla135[[#This Row],[Registro diligenciado]]=TRUE,_xlfn.IFS(AND(Tabla135[[#This Row],[No. de Control]]=1,Tabla135[[#This Row],[Desplazamiento en la Matriz]]="Impacto"),E1567-(E1567*Tabla135[[#This Row],[Valor del control]]),AND(Tabla135[[#This Row],[No. de Control]]&gt;1,Tabla135[[#This Row],[Desplazamiento en la Matriz]]="Impacto"),AC1566-(AC1566*Tabla135[[#This Row],[Valor del control]]),AND(Tabla135[[#This Row],[No. de Control]]=1,Tabla135[[#This Row],[Desplazamiento en la Matriz]]="Probabilidad"),E1567,AND(Tabla135[[#This Row],[No. de Control]]&gt;1,Tabla135[[#This Row],[Desplazamiento en la Matriz]]="Probabilidad"),AC1566),""),"")</f>
        <v/>
      </c>
      <c r="AD1567" s="310">
        <f>IFERROR(_xlfn.MINIFS(Tabla135[Probabilidad residual],Tabla135[Id Riesgo],Tabla135[[#This Row],[Id Riesgo]]),"")</f>
        <v>0</v>
      </c>
      <c r="AE1567" s="310">
        <f>IFERROR(_xlfn.MINIFS(Tabla135[Impacto residual],Tabla135[Id Riesgo],Tabla135[[#This Row],[Id Riesgo]]),"")</f>
        <v>0</v>
      </c>
      <c r="AF1567" s="310" t="str" cm="1">
        <f t="array" ref="AF15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7" s="310" t="str" cm="1">
        <f t="array" ref="AG15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7" s="213"/>
      <c r="AJ1567" s="801">
        <f>_xlfn.MINIFS(Tabla135[Probabilidad residual],Tabla135[Id Riesgo],Tabla135[[#This Row],[Id Riesgo]])</f>
        <v>0</v>
      </c>
      <c r="AK1567" s="801">
        <f>_xlfn.MINIFS(Tabla135[Impacto residual],Tabla135[Id Riesgo],Tabla135[[#This Row],[Id Riesgo]])</f>
        <v>0</v>
      </c>
      <c r="AL1567" s="801"/>
      <c r="AM1567" s="801"/>
      <c r="AN1567" s="213"/>
      <c r="AO1567" s="213"/>
      <c r="AP1567" s="213"/>
      <c r="AQ1567" s="213"/>
      <c r="AR1567" s="213"/>
      <c r="AS1567" s="213"/>
      <c r="AT1567" s="213"/>
      <c r="AU1567" s="213"/>
      <c r="AV1567" s="213"/>
      <c r="AW1567" s="213"/>
      <c r="AX1567" s="213"/>
      <c r="AY1567" s="213"/>
    </row>
    <row r="1568" spans="1:51" ht="14.6" x14ac:dyDescent="0.4">
      <c r="A1568" s="783" t="str">
        <f>Tabla135[[#This Row],[Id Riesgo]]</f>
        <v>RC156</v>
      </c>
      <c r="B1568" s="784" t="str">
        <f>Tabla135[[#This Row],[Riesgo]]</f>
        <v/>
      </c>
      <c r="C1568" s="776" t="b">
        <f>Tabla135[[#This Row],[Identificado en paso 1 y 2?]]</f>
        <v>0</v>
      </c>
      <c r="D1568" s="801" t="str">
        <f>_xlfn.XLOOKUP(Tabla135[[#This Row],[Id Riesgo]],Tabla13[Id Riesgo],Tabla13[Probabilidad],"",1)</f>
        <v/>
      </c>
      <c r="E1568" s="801" t="str">
        <f>IF(C1568=TRUE,_xlfn.XLOOKUP(Tabla135[[#This Row],[Id Riesgo]],Tabla13[Id Riesgo],Tabla13[Porcentaje Impacto],"",1),"")</f>
        <v/>
      </c>
      <c r="F1568" s="290" t="str">
        <f t="shared" si="155"/>
        <v>RC156</v>
      </c>
      <c r="G1568" s="414" t="b">
        <f>_xlfn.XLOOKUP(F1568,Tabla13[Id Riesgo],Tabla13[Registro diligenciado],FALSE,1)</f>
        <v>0</v>
      </c>
      <c r="H1568" s="290" t="str">
        <f>IF(G1568,_xlfn.XLOOKUP(F1568,Tabla6[Id Riesgo],Tabla6[DESCRIPCIÓN DEL RIESGO],FALSE,1),"")</f>
        <v/>
      </c>
      <c r="I1568" s="327" t="str">
        <f>_xlfn.XLOOKUP(Tabla135[[#This Row],[Id Riesgo]],Tabla13[Id Riesgo],Tabla13[Probabilidad])</f>
        <v/>
      </c>
      <c r="J1568" s="327" t="str">
        <f>_xlfn.XLOOKUP(Tabla135[[#This Row],[Id Riesgo]],Tabla13[Id Riesgo],Tabla13[Porcentaje Impacto],"",1)</f>
        <v/>
      </c>
      <c r="K1568" s="311">
        <v>7</v>
      </c>
      <c r="L1568" s="314"/>
      <c r="M1568" s="314"/>
      <c r="N1568" s="314"/>
      <c r="O1568" s="295"/>
      <c r="P1568" s="314"/>
      <c r="Q1568" s="328" t="str">
        <f>_xlfn.TEXTJOIN(" ",TRUE,Tabla135[[#This Row],[Actividad - Acción ¿Qué?
Inicia con verbo]],Tabla135[[#This Row],[Complemento
(Observaciones o desviaciones)]])</f>
        <v/>
      </c>
      <c r="R1568" s="295"/>
      <c r="S1568" s="327" t="str">
        <f>_xlfn.XLOOKUP(Tabla135[[#This Row],[Tipo de control]],Tabla7[Tipo de control],Tabla7[Peso],"",1)</f>
        <v/>
      </c>
      <c r="T1568" s="290" t="str">
        <f>_xlfn.XLOOKUP(Tabla135[[#This Row],[Tipo de control]],Tabla7[Tipo de control],Tabla7[Afectación matriz],"",1)</f>
        <v/>
      </c>
      <c r="U1568" s="295"/>
      <c r="V1568" s="327" t="str">
        <f>_xlfn.XLOOKUP(Tabla135[[#This Row],[Implementación]],Tabla11[Implementación],Tabla11[Peso],"",1)</f>
        <v/>
      </c>
      <c r="W1568" s="295"/>
      <c r="X1568" s="295"/>
      <c r="Y1568" s="295"/>
      <c r="Z1568" s="295"/>
      <c r="AA1568" s="310" t="str">
        <f>IFERROR(Tabla135[[#This Row],[Peso del control]]+Tabla135[[#This Row],[Peso de la implementación]],"")</f>
        <v/>
      </c>
      <c r="AB1568" s="310" t="str" cm="1">
        <f t="array" ref="AB1568">IFERROR(IF(Tabla135[[#This Row],[Registro diligenciado]]=TRUE,_xlfn.IFS(AND(Tabla135[[#This Row],[No. de Control]]=1,Tabla135[[#This Row],[Desplazamiento en la Matriz]]="Probabilidad"),D1568-(D1568*Tabla135[[#This Row],[Valor del control]]),AND(Tabla135[[#This Row],[No. de Control]]&gt;1,Tabla135[[#This Row],[Desplazamiento en la Matriz]]="Probabilidad"),AB1567-(AB1567*Tabla135[[#This Row],[Valor del control]]),AND(Tabla135[[#This Row],[No. de Control]]=1,Tabla135[[#This Row],[Desplazamiento en la Matriz]]="Impacto"),D1568,AND(Tabla135[[#This Row],[No. de Control]]&gt;1,Tabla135[[#This Row],[Desplazamiento en la Matriz]]="Impacto"),AB1567),""),"")</f>
        <v/>
      </c>
      <c r="AC1568" s="310" t="str" cm="1">
        <f t="array" ref="AC1568">IFERROR(IF(Tabla135[[#This Row],[Registro diligenciado]]=TRUE,_xlfn.IFS(AND(Tabla135[[#This Row],[No. de Control]]=1,Tabla135[[#This Row],[Desplazamiento en la Matriz]]="Impacto"),E1568-(E1568*Tabla135[[#This Row],[Valor del control]]),AND(Tabla135[[#This Row],[No. de Control]]&gt;1,Tabla135[[#This Row],[Desplazamiento en la Matriz]]="Impacto"),AC1567-(AC1567*Tabla135[[#This Row],[Valor del control]]),AND(Tabla135[[#This Row],[No. de Control]]=1,Tabla135[[#This Row],[Desplazamiento en la Matriz]]="Probabilidad"),E1568,AND(Tabla135[[#This Row],[No. de Control]]&gt;1,Tabla135[[#This Row],[Desplazamiento en la Matriz]]="Probabilidad"),AC1567),""),"")</f>
        <v/>
      </c>
      <c r="AD1568" s="310">
        <f>IFERROR(_xlfn.MINIFS(Tabla135[Probabilidad residual],Tabla135[Id Riesgo],Tabla135[[#This Row],[Id Riesgo]]),"")</f>
        <v>0</v>
      </c>
      <c r="AE1568" s="310">
        <f>IFERROR(_xlfn.MINIFS(Tabla135[Impacto residual],Tabla135[Id Riesgo],Tabla135[[#This Row],[Id Riesgo]]),"")</f>
        <v>0</v>
      </c>
      <c r="AF1568" s="310" t="str" cm="1">
        <f t="array" ref="AF15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8" s="310" t="str" cm="1">
        <f t="array" ref="AG15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8" s="213"/>
      <c r="AJ1568" s="801">
        <f>_xlfn.MINIFS(Tabla135[Probabilidad residual],Tabla135[Id Riesgo],Tabla135[[#This Row],[Id Riesgo]])</f>
        <v>0</v>
      </c>
      <c r="AK1568" s="801">
        <f>_xlfn.MINIFS(Tabla135[Impacto residual],Tabla135[Id Riesgo],Tabla135[[#This Row],[Id Riesgo]])</f>
        <v>0</v>
      </c>
      <c r="AL1568" s="801"/>
      <c r="AM1568" s="801"/>
      <c r="AN1568" s="213"/>
      <c r="AO1568" s="213"/>
      <c r="AP1568" s="213"/>
      <c r="AQ1568" s="213"/>
      <c r="AR1568" s="213"/>
      <c r="AS1568" s="213"/>
      <c r="AT1568" s="213"/>
      <c r="AU1568" s="213"/>
      <c r="AV1568" s="213"/>
      <c r="AW1568" s="213"/>
      <c r="AX1568" s="213"/>
      <c r="AY1568" s="213"/>
    </row>
    <row r="1569" spans="1:51" ht="14.6" x14ac:dyDescent="0.4">
      <c r="A1569" s="783" t="str">
        <f>Tabla135[[#This Row],[Id Riesgo]]</f>
        <v>RC156</v>
      </c>
      <c r="B1569" s="784" t="str">
        <f>Tabla135[[#This Row],[Riesgo]]</f>
        <v/>
      </c>
      <c r="C1569" s="776" t="b">
        <f>Tabla135[[#This Row],[Identificado en paso 1 y 2?]]</f>
        <v>0</v>
      </c>
      <c r="D1569" s="801" t="str">
        <f>_xlfn.XLOOKUP(Tabla135[[#This Row],[Id Riesgo]],Tabla13[Id Riesgo],Tabla13[Probabilidad],"",1)</f>
        <v/>
      </c>
      <c r="E1569" s="801" t="str">
        <f>IF(C1569=TRUE,_xlfn.XLOOKUP(Tabla135[[#This Row],[Id Riesgo]],Tabla13[Id Riesgo],Tabla13[Porcentaje Impacto],"",1),"")</f>
        <v/>
      </c>
      <c r="F1569" s="290" t="str">
        <f t="shared" si="155"/>
        <v>RC156</v>
      </c>
      <c r="G1569" s="414" t="b">
        <f>_xlfn.XLOOKUP(F1569,Tabla13[Id Riesgo],Tabla13[Registro diligenciado],FALSE,1)</f>
        <v>0</v>
      </c>
      <c r="H1569" s="290" t="str">
        <f>IF(G1569,_xlfn.XLOOKUP(F1569,Tabla6[Id Riesgo],Tabla6[DESCRIPCIÓN DEL RIESGO],FALSE,1),"")</f>
        <v/>
      </c>
      <c r="I1569" s="327" t="str">
        <f>_xlfn.XLOOKUP(Tabla135[[#This Row],[Id Riesgo]],Tabla13[Id Riesgo],Tabla13[Probabilidad])</f>
        <v/>
      </c>
      <c r="J1569" s="327" t="str">
        <f>_xlfn.XLOOKUP(Tabla135[[#This Row],[Id Riesgo]],Tabla13[Id Riesgo],Tabla13[Porcentaje Impacto],"",1)</f>
        <v/>
      </c>
      <c r="K1569" s="311">
        <v>8</v>
      </c>
      <c r="L1569" s="314"/>
      <c r="M1569" s="314"/>
      <c r="N1569" s="314"/>
      <c r="O1569" s="295"/>
      <c r="P1569" s="314"/>
      <c r="Q1569" s="328" t="str">
        <f>_xlfn.TEXTJOIN(" ",TRUE,Tabla135[[#This Row],[Actividad - Acción ¿Qué?
Inicia con verbo]],Tabla135[[#This Row],[Complemento
(Observaciones o desviaciones)]])</f>
        <v/>
      </c>
      <c r="R1569" s="295"/>
      <c r="S1569" s="327" t="str">
        <f>_xlfn.XLOOKUP(Tabla135[[#This Row],[Tipo de control]],Tabla7[Tipo de control],Tabla7[Peso],"",1)</f>
        <v/>
      </c>
      <c r="T1569" s="290" t="str">
        <f>_xlfn.XLOOKUP(Tabla135[[#This Row],[Tipo de control]],Tabla7[Tipo de control],Tabla7[Afectación matriz],"",1)</f>
        <v/>
      </c>
      <c r="U1569" s="295"/>
      <c r="V1569" s="327" t="str">
        <f>_xlfn.XLOOKUP(Tabla135[[#This Row],[Implementación]],Tabla11[Implementación],Tabla11[Peso],"",1)</f>
        <v/>
      </c>
      <c r="W1569" s="295"/>
      <c r="X1569" s="295"/>
      <c r="Y1569" s="295"/>
      <c r="Z1569" s="295"/>
      <c r="AA1569" s="310" t="str">
        <f>IFERROR(Tabla135[[#This Row],[Peso del control]]+Tabla135[[#This Row],[Peso de la implementación]],"")</f>
        <v/>
      </c>
      <c r="AB1569" s="310" t="str" cm="1">
        <f t="array" ref="AB1569">IFERROR(IF(Tabla135[[#This Row],[Registro diligenciado]]=TRUE,_xlfn.IFS(AND(Tabla135[[#This Row],[No. de Control]]=1,Tabla135[[#This Row],[Desplazamiento en la Matriz]]="Probabilidad"),D1569-(D1569*Tabla135[[#This Row],[Valor del control]]),AND(Tabla135[[#This Row],[No. de Control]]&gt;1,Tabla135[[#This Row],[Desplazamiento en la Matriz]]="Probabilidad"),AB1568-(AB1568*Tabla135[[#This Row],[Valor del control]]),AND(Tabla135[[#This Row],[No. de Control]]=1,Tabla135[[#This Row],[Desplazamiento en la Matriz]]="Impacto"),D1569,AND(Tabla135[[#This Row],[No. de Control]]&gt;1,Tabla135[[#This Row],[Desplazamiento en la Matriz]]="Impacto"),AB1568),""),"")</f>
        <v/>
      </c>
      <c r="AC1569" s="310" t="str" cm="1">
        <f t="array" ref="AC1569">IFERROR(IF(Tabla135[[#This Row],[Registro diligenciado]]=TRUE,_xlfn.IFS(AND(Tabla135[[#This Row],[No. de Control]]=1,Tabla135[[#This Row],[Desplazamiento en la Matriz]]="Impacto"),E1569-(E1569*Tabla135[[#This Row],[Valor del control]]),AND(Tabla135[[#This Row],[No. de Control]]&gt;1,Tabla135[[#This Row],[Desplazamiento en la Matriz]]="Impacto"),AC1568-(AC1568*Tabla135[[#This Row],[Valor del control]]),AND(Tabla135[[#This Row],[No. de Control]]=1,Tabla135[[#This Row],[Desplazamiento en la Matriz]]="Probabilidad"),E1569,AND(Tabla135[[#This Row],[No. de Control]]&gt;1,Tabla135[[#This Row],[Desplazamiento en la Matriz]]="Probabilidad"),AC1568),""),"")</f>
        <v/>
      </c>
      <c r="AD1569" s="310">
        <f>IFERROR(_xlfn.MINIFS(Tabla135[Probabilidad residual],Tabla135[Id Riesgo],Tabla135[[#This Row],[Id Riesgo]]),"")</f>
        <v>0</v>
      </c>
      <c r="AE1569" s="310">
        <f>IFERROR(_xlfn.MINIFS(Tabla135[Impacto residual],Tabla135[Id Riesgo],Tabla135[[#This Row],[Id Riesgo]]),"")</f>
        <v>0</v>
      </c>
      <c r="AF1569" s="310" t="str" cm="1">
        <f t="array" ref="AF15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69" s="310" t="str" cm="1">
        <f t="array" ref="AG15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69" s="213"/>
      <c r="AJ1569" s="801">
        <f>_xlfn.MINIFS(Tabla135[Probabilidad residual],Tabla135[Id Riesgo],Tabla135[[#This Row],[Id Riesgo]])</f>
        <v>0</v>
      </c>
      <c r="AK1569" s="801">
        <f>_xlfn.MINIFS(Tabla135[Impacto residual],Tabla135[Id Riesgo],Tabla135[[#This Row],[Id Riesgo]])</f>
        <v>0</v>
      </c>
      <c r="AL1569" s="801"/>
      <c r="AM1569" s="801"/>
      <c r="AN1569" s="213"/>
      <c r="AO1569" s="213"/>
      <c r="AP1569" s="213"/>
      <c r="AQ1569" s="213"/>
      <c r="AR1569" s="213"/>
      <c r="AS1569" s="213"/>
      <c r="AT1569" s="213"/>
      <c r="AU1569" s="213"/>
      <c r="AV1569" s="213"/>
      <c r="AW1569" s="213"/>
      <c r="AX1569" s="213"/>
      <c r="AY1569" s="213"/>
    </row>
    <row r="1570" spans="1:51" ht="14.6" x14ac:dyDescent="0.4">
      <c r="A1570" s="783" t="str">
        <f>Tabla135[[#This Row],[Id Riesgo]]</f>
        <v>RC156</v>
      </c>
      <c r="B1570" s="784" t="str">
        <f>Tabla135[[#This Row],[Riesgo]]</f>
        <v/>
      </c>
      <c r="C1570" s="776" t="b">
        <f>Tabla135[[#This Row],[Identificado en paso 1 y 2?]]</f>
        <v>0</v>
      </c>
      <c r="D1570" s="801" t="str">
        <f>_xlfn.XLOOKUP(Tabla135[[#This Row],[Id Riesgo]],Tabla13[Id Riesgo],Tabla13[Probabilidad],"",1)</f>
        <v/>
      </c>
      <c r="E1570" s="801" t="str">
        <f>IF(C1570=TRUE,_xlfn.XLOOKUP(Tabla135[[#This Row],[Id Riesgo]],Tabla13[Id Riesgo],Tabla13[Porcentaje Impacto],"",1),"")</f>
        <v/>
      </c>
      <c r="F1570" s="290" t="str">
        <f t="shared" si="155"/>
        <v>RC156</v>
      </c>
      <c r="G1570" s="414" t="b">
        <f>_xlfn.XLOOKUP(F1570,Tabla13[Id Riesgo],Tabla13[Registro diligenciado],FALSE,1)</f>
        <v>0</v>
      </c>
      <c r="H1570" s="290" t="str">
        <f>IF(G1570,_xlfn.XLOOKUP(F1570,Tabla6[Id Riesgo],Tabla6[DESCRIPCIÓN DEL RIESGO],FALSE,1),"")</f>
        <v/>
      </c>
      <c r="I1570" s="327" t="str">
        <f>_xlfn.XLOOKUP(Tabla135[[#This Row],[Id Riesgo]],Tabla13[Id Riesgo],Tabla13[Probabilidad])</f>
        <v/>
      </c>
      <c r="J1570" s="327" t="str">
        <f>_xlfn.XLOOKUP(Tabla135[[#This Row],[Id Riesgo]],Tabla13[Id Riesgo],Tabla13[Porcentaje Impacto],"",1)</f>
        <v/>
      </c>
      <c r="K1570" s="311">
        <v>9</v>
      </c>
      <c r="L1570" s="314"/>
      <c r="M1570" s="314"/>
      <c r="N1570" s="314"/>
      <c r="O1570" s="295"/>
      <c r="P1570" s="314"/>
      <c r="Q1570" s="328" t="str">
        <f>_xlfn.TEXTJOIN(" ",TRUE,Tabla135[[#This Row],[Actividad - Acción ¿Qué?
Inicia con verbo]],Tabla135[[#This Row],[Complemento
(Observaciones o desviaciones)]])</f>
        <v/>
      </c>
      <c r="R1570" s="295"/>
      <c r="S1570" s="327" t="str">
        <f>_xlfn.XLOOKUP(Tabla135[[#This Row],[Tipo de control]],Tabla7[Tipo de control],Tabla7[Peso],"",1)</f>
        <v/>
      </c>
      <c r="T1570" s="290" t="str">
        <f>_xlfn.XLOOKUP(Tabla135[[#This Row],[Tipo de control]],Tabla7[Tipo de control],Tabla7[Afectación matriz],"",1)</f>
        <v/>
      </c>
      <c r="U1570" s="295"/>
      <c r="V1570" s="327" t="str">
        <f>_xlfn.XLOOKUP(Tabla135[[#This Row],[Implementación]],Tabla11[Implementación],Tabla11[Peso],"",1)</f>
        <v/>
      </c>
      <c r="W1570" s="295"/>
      <c r="X1570" s="295"/>
      <c r="Y1570" s="295"/>
      <c r="Z1570" s="295"/>
      <c r="AA1570" s="310" t="str">
        <f>IFERROR(Tabla135[[#This Row],[Peso del control]]+Tabla135[[#This Row],[Peso de la implementación]],"")</f>
        <v/>
      </c>
      <c r="AB1570" s="310" t="str" cm="1">
        <f t="array" ref="AB1570">IFERROR(IF(Tabla135[[#This Row],[Registro diligenciado]]=TRUE,_xlfn.IFS(AND(Tabla135[[#This Row],[No. de Control]]=1,Tabla135[[#This Row],[Desplazamiento en la Matriz]]="Probabilidad"),D1570-(D1570*Tabla135[[#This Row],[Valor del control]]),AND(Tabla135[[#This Row],[No. de Control]]&gt;1,Tabla135[[#This Row],[Desplazamiento en la Matriz]]="Probabilidad"),AB1569-(AB1569*Tabla135[[#This Row],[Valor del control]]),AND(Tabla135[[#This Row],[No. de Control]]=1,Tabla135[[#This Row],[Desplazamiento en la Matriz]]="Impacto"),D1570,AND(Tabla135[[#This Row],[No. de Control]]&gt;1,Tabla135[[#This Row],[Desplazamiento en la Matriz]]="Impacto"),AB1569),""),"")</f>
        <v/>
      </c>
      <c r="AC1570" s="310" t="str" cm="1">
        <f t="array" ref="AC1570">IFERROR(IF(Tabla135[[#This Row],[Registro diligenciado]]=TRUE,_xlfn.IFS(AND(Tabla135[[#This Row],[No. de Control]]=1,Tabla135[[#This Row],[Desplazamiento en la Matriz]]="Impacto"),E1570-(E1570*Tabla135[[#This Row],[Valor del control]]),AND(Tabla135[[#This Row],[No. de Control]]&gt;1,Tabla135[[#This Row],[Desplazamiento en la Matriz]]="Impacto"),AC1569-(AC1569*Tabla135[[#This Row],[Valor del control]]),AND(Tabla135[[#This Row],[No. de Control]]=1,Tabla135[[#This Row],[Desplazamiento en la Matriz]]="Probabilidad"),E1570,AND(Tabla135[[#This Row],[No. de Control]]&gt;1,Tabla135[[#This Row],[Desplazamiento en la Matriz]]="Probabilidad"),AC1569),""),"")</f>
        <v/>
      </c>
      <c r="AD1570" s="310">
        <f>IFERROR(_xlfn.MINIFS(Tabla135[Probabilidad residual],Tabla135[Id Riesgo],Tabla135[[#This Row],[Id Riesgo]]),"")</f>
        <v>0</v>
      </c>
      <c r="AE1570" s="310">
        <f>IFERROR(_xlfn.MINIFS(Tabla135[Impacto residual],Tabla135[Id Riesgo],Tabla135[[#This Row],[Id Riesgo]]),"")</f>
        <v>0</v>
      </c>
      <c r="AF1570" s="310" t="str" cm="1">
        <f t="array" ref="AF15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0" s="310" t="str" cm="1">
        <f t="array" ref="AG15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0" s="213"/>
      <c r="AJ1570" s="801">
        <f>_xlfn.MINIFS(Tabla135[Probabilidad residual],Tabla135[Id Riesgo],Tabla135[[#This Row],[Id Riesgo]])</f>
        <v>0</v>
      </c>
      <c r="AK1570" s="801">
        <f>_xlfn.MINIFS(Tabla135[Impacto residual],Tabla135[Id Riesgo],Tabla135[[#This Row],[Id Riesgo]])</f>
        <v>0</v>
      </c>
      <c r="AL1570" s="801"/>
      <c r="AM1570" s="801"/>
      <c r="AN1570" s="213"/>
      <c r="AO1570" s="213"/>
      <c r="AP1570" s="213"/>
      <c r="AQ1570" s="213"/>
      <c r="AR1570" s="213"/>
      <c r="AS1570" s="213"/>
      <c r="AT1570" s="213"/>
      <c r="AU1570" s="213"/>
      <c r="AV1570" s="213"/>
      <c r="AW1570" s="213"/>
      <c r="AX1570" s="213"/>
      <c r="AY1570" s="213"/>
    </row>
    <row r="1571" spans="1:51" ht="14.6" x14ac:dyDescent="0.4">
      <c r="A1571" s="783" t="str">
        <f>Tabla135[[#This Row],[Id Riesgo]]</f>
        <v>RC156</v>
      </c>
      <c r="B1571" s="784" t="str">
        <f>Tabla135[[#This Row],[Riesgo]]</f>
        <v/>
      </c>
      <c r="C1571" s="776" t="b">
        <f>Tabla135[[#This Row],[Identificado en paso 1 y 2?]]</f>
        <v>0</v>
      </c>
      <c r="D1571" s="801" t="str">
        <f>_xlfn.XLOOKUP(Tabla135[[#This Row],[Id Riesgo]],Tabla13[Id Riesgo],Tabla13[Probabilidad],"",1)</f>
        <v/>
      </c>
      <c r="E1571" s="801" t="str">
        <f>IF(C1571=TRUE,_xlfn.XLOOKUP(Tabla135[[#This Row],[Id Riesgo]],Tabla13[Id Riesgo],Tabla13[Porcentaje Impacto],"",1),"")</f>
        <v/>
      </c>
      <c r="F1571" s="290" t="str">
        <f t="shared" si="155"/>
        <v>RC156</v>
      </c>
      <c r="G1571" s="414" t="b">
        <f>_xlfn.XLOOKUP(F1571,Tabla13[Id Riesgo],Tabla13[Registro diligenciado],FALSE,1)</f>
        <v>0</v>
      </c>
      <c r="H1571" s="290" t="str">
        <f>IF(G1571,_xlfn.XLOOKUP(F1571,Tabla6[Id Riesgo],Tabla6[DESCRIPCIÓN DEL RIESGO],FALSE,1),"")</f>
        <v/>
      </c>
      <c r="I1571" s="327" t="str">
        <f>_xlfn.XLOOKUP(Tabla135[[#This Row],[Id Riesgo]],Tabla13[Id Riesgo],Tabla13[Probabilidad])</f>
        <v/>
      </c>
      <c r="J1571" s="327" t="str">
        <f>_xlfn.XLOOKUP(Tabla135[[#This Row],[Id Riesgo]],Tabla13[Id Riesgo],Tabla13[Porcentaje Impacto],"",1)</f>
        <v/>
      </c>
      <c r="K1571" s="311">
        <v>10</v>
      </c>
      <c r="L1571" s="314"/>
      <c r="M1571" s="314"/>
      <c r="N1571" s="314"/>
      <c r="O1571" s="295"/>
      <c r="P1571" s="314"/>
      <c r="Q1571" s="328" t="str">
        <f>_xlfn.TEXTJOIN(" ",TRUE,Tabla135[[#This Row],[Actividad - Acción ¿Qué?
Inicia con verbo]],Tabla135[[#This Row],[Complemento
(Observaciones o desviaciones)]])</f>
        <v/>
      </c>
      <c r="R1571" s="295"/>
      <c r="S1571" s="327" t="str">
        <f>_xlfn.XLOOKUP(Tabla135[[#This Row],[Tipo de control]],Tabla7[Tipo de control],Tabla7[Peso],"",1)</f>
        <v/>
      </c>
      <c r="T1571" s="290" t="str">
        <f>_xlfn.XLOOKUP(Tabla135[[#This Row],[Tipo de control]],Tabla7[Tipo de control],Tabla7[Afectación matriz],"",1)</f>
        <v/>
      </c>
      <c r="U1571" s="295"/>
      <c r="V1571" s="327" t="str">
        <f>_xlfn.XLOOKUP(Tabla135[[#This Row],[Implementación]],Tabla11[Implementación],Tabla11[Peso],"",1)</f>
        <v/>
      </c>
      <c r="W1571" s="295"/>
      <c r="X1571" s="295"/>
      <c r="Y1571" s="295"/>
      <c r="Z1571" s="295"/>
      <c r="AA1571" s="310" t="str">
        <f>IFERROR(Tabla135[[#This Row],[Peso del control]]+Tabla135[[#This Row],[Peso de la implementación]],"")</f>
        <v/>
      </c>
      <c r="AB1571" s="310" t="str" cm="1">
        <f t="array" ref="AB1571">IFERROR(IF(Tabla135[[#This Row],[Registro diligenciado]]=TRUE,_xlfn.IFS(AND(Tabla135[[#This Row],[No. de Control]]=1,Tabla135[[#This Row],[Desplazamiento en la Matriz]]="Probabilidad"),D1571-(D1571*Tabla135[[#This Row],[Valor del control]]),AND(Tabla135[[#This Row],[No. de Control]]&gt;1,Tabla135[[#This Row],[Desplazamiento en la Matriz]]="Probabilidad"),AB1570-(AB1570*Tabla135[[#This Row],[Valor del control]]),AND(Tabla135[[#This Row],[No. de Control]]=1,Tabla135[[#This Row],[Desplazamiento en la Matriz]]="Impacto"),D1571,AND(Tabla135[[#This Row],[No. de Control]]&gt;1,Tabla135[[#This Row],[Desplazamiento en la Matriz]]="Impacto"),AB1570),""),"")</f>
        <v/>
      </c>
      <c r="AC1571" s="310" t="str" cm="1">
        <f t="array" ref="AC1571">IFERROR(IF(Tabla135[[#This Row],[Registro diligenciado]]=TRUE,_xlfn.IFS(AND(Tabla135[[#This Row],[No. de Control]]=1,Tabla135[[#This Row],[Desplazamiento en la Matriz]]="Impacto"),E1571-(E1571*Tabla135[[#This Row],[Valor del control]]),AND(Tabla135[[#This Row],[No. de Control]]&gt;1,Tabla135[[#This Row],[Desplazamiento en la Matriz]]="Impacto"),AC1570-(AC1570*Tabla135[[#This Row],[Valor del control]]),AND(Tabla135[[#This Row],[No. de Control]]=1,Tabla135[[#This Row],[Desplazamiento en la Matriz]]="Probabilidad"),E1571,AND(Tabla135[[#This Row],[No. de Control]]&gt;1,Tabla135[[#This Row],[Desplazamiento en la Matriz]]="Probabilidad"),AC1570),""),"")</f>
        <v/>
      </c>
      <c r="AD1571" s="310">
        <f>IFERROR(_xlfn.MINIFS(Tabla135[Probabilidad residual],Tabla135[Id Riesgo],Tabla135[[#This Row],[Id Riesgo]]),"")</f>
        <v>0</v>
      </c>
      <c r="AE1571" s="310">
        <f>IFERROR(_xlfn.MINIFS(Tabla135[Impacto residual],Tabla135[Id Riesgo],Tabla135[[#This Row],[Id Riesgo]]),"")</f>
        <v>0</v>
      </c>
      <c r="AF1571" s="310" t="str" cm="1">
        <f t="array" ref="AF15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1" s="310" t="str" cm="1">
        <f t="array" ref="AG15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1" s="213"/>
      <c r="AJ1571" s="801">
        <f>_xlfn.MINIFS(Tabla135[Probabilidad residual],Tabla135[Id Riesgo],Tabla135[[#This Row],[Id Riesgo]])</f>
        <v>0</v>
      </c>
      <c r="AK1571" s="801">
        <f>_xlfn.MINIFS(Tabla135[Impacto residual],Tabla135[Id Riesgo],Tabla135[[#This Row],[Id Riesgo]])</f>
        <v>0</v>
      </c>
      <c r="AL1571" s="801"/>
      <c r="AM1571" s="801"/>
      <c r="AN1571" s="213"/>
      <c r="AO1571" s="213"/>
      <c r="AP1571" s="213"/>
      <c r="AQ1571" s="213"/>
      <c r="AR1571" s="213"/>
      <c r="AS1571" s="213"/>
      <c r="AT1571" s="213"/>
      <c r="AU1571" s="213"/>
      <c r="AV1571" s="213"/>
      <c r="AW1571" s="213"/>
      <c r="AX1571" s="213"/>
      <c r="AY1571" s="213"/>
    </row>
    <row r="1572" spans="1:51" ht="14.6" x14ac:dyDescent="0.4">
      <c r="A1572" s="783" t="str">
        <f>Tabla135[[#This Row],[Id Riesgo]]</f>
        <v>RC157</v>
      </c>
      <c r="B1572" s="784" t="str">
        <f>Tabla135[[#This Row],[Riesgo]]</f>
        <v/>
      </c>
      <c r="C1572" s="776" t="b">
        <f>Tabla135[[#This Row],[Identificado en paso 1 y 2?]]</f>
        <v>0</v>
      </c>
      <c r="D1572" s="801" t="str">
        <f>_xlfn.XLOOKUP(Tabla135[[#This Row],[Id Riesgo]],Tabla13[Id Riesgo],Tabla13[Probabilidad],"",1)</f>
        <v/>
      </c>
      <c r="E1572" s="801" t="str">
        <f>IF(C1572=TRUE,_xlfn.XLOOKUP(Tabla135[[#This Row],[Id Riesgo]],Tabla13[Id Riesgo],Tabla13[Porcentaje Impacto],"",1),"")</f>
        <v/>
      </c>
      <c r="F1572" s="290" t="s">
        <v>748</v>
      </c>
      <c r="G1572" s="414" t="b">
        <f>_xlfn.XLOOKUP(F1572,Tabla13[Id Riesgo],Tabla13[Registro diligenciado],FALSE,1)</f>
        <v>0</v>
      </c>
      <c r="H1572" s="290" t="str">
        <f>IF(G1572,_xlfn.XLOOKUP(F1572,Tabla6[Id Riesgo],Tabla6[DESCRIPCIÓN DEL RIESGO],FALSE,1),"")</f>
        <v/>
      </c>
      <c r="I1572" s="327" t="str">
        <f>_xlfn.XLOOKUP(Tabla135[[#This Row],[Id Riesgo]],Tabla13[Id Riesgo],Tabla13[Probabilidad])</f>
        <v/>
      </c>
      <c r="J1572" s="327" t="str">
        <f>_xlfn.XLOOKUP(Tabla135[[#This Row],[Id Riesgo]],Tabla13[Id Riesgo],Tabla13[Porcentaje Impacto],"",1)</f>
        <v/>
      </c>
      <c r="K1572" s="311">
        <v>1</v>
      </c>
      <c r="L1572" s="314"/>
      <c r="M1572" s="314"/>
      <c r="N1572" s="314"/>
      <c r="O1572" s="295"/>
      <c r="P1572" s="314"/>
      <c r="Q1572" s="328" t="str">
        <f>_xlfn.TEXTJOIN(" ",TRUE,Tabla135[[#This Row],[Actividad - Acción ¿Qué?
Inicia con verbo]],Tabla135[[#This Row],[Complemento
(Observaciones o desviaciones)]])</f>
        <v/>
      </c>
      <c r="R1572" s="295"/>
      <c r="S1572" s="327" t="str">
        <f>_xlfn.XLOOKUP(Tabla135[[#This Row],[Tipo de control]],Tabla7[Tipo de control],Tabla7[Peso],"",1)</f>
        <v/>
      </c>
      <c r="T1572" s="290" t="str">
        <f>_xlfn.XLOOKUP(Tabla135[[#This Row],[Tipo de control]],Tabla7[Tipo de control],Tabla7[Afectación matriz],"",1)</f>
        <v/>
      </c>
      <c r="U1572" s="295"/>
      <c r="V1572" s="327" t="str">
        <f>_xlfn.XLOOKUP(Tabla135[[#This Row],[Implementación]],Tabla11[Implementación],Tabla11[Peso],"",1)</f>
        <v/>
      </c>
      <c r="W1572" s="295"/>
      <c r="X1572" s="295"/>
      <c r="Y1572" s="295"/>
      <c r="Z1572" s="295"/>
      <c r="AA1572" s="310" t="str">
        <f>IFERROR(Tabla135[[#This Row],[Peso del control]]+Tabla135[[#This Row],[Peso de la implementación]],"")</f>
        <v/>
      </c>
      <c r="AB1572" s="310" t="str" cm="1">
        <f t="array" ref="AB1572">IFERROR(IF(Tabla135[[#This Row],[Registro diligenciado]]=TRUE,_xlfn.IFS(AND(Tabla135[[#This Row],[No. de Control]]=1,Tabla135[[#This Row],[Desplazamiento en la Matriz]]="Probabilidad"),D1572-(D1572*Tabla135[[#This Row],[Valor del control]]),AND(Tabla135[[#This Row],[No. de Control]]&gt;1,Tabla135[[#This Row],[Desplazamiento en la Matriz]]="Probabilidad"),AB1571-(AB1571*Tabla135[[#This Row],[Valor del control]]),AND(Tabla135[[#This Row],[No. de Control]]=1,Tabla135[[#This Row],[Desplazamiento en la Matriz]]="Impacto"),D1572,AND(Tabla135[[#This Row],[No. de Control]]&gt;1,Tabla135[[#This Row],[Desplazamiento en la Matriz]]="Impacto"),AB1571),""),"")</f>
        <v/>
      </c>
      <c r="AC1572" s="310" t="str" cm="1">
        <f t="array" ref="AC1572">IFERROR(IF(Tabla135[[#This Row],[Registro diligenciado]]=TRUE,_xlfn.IFS(AND(Tabla135[[#This Row],[No. de Control]]=1,Tabla135[[#This Row],[Desplazamiento en la Matriz]]="Impacto"),E1572-(E1572*Tabla135[[#This Row],[Valor del control]]),AND(Tabla135[[#This Row],[No. de Control]]&gt;1,Tabla135[[#This Row],[Desplazamiento en la Matriz]]="Impacto"),AC1571-(AC1571*Tabla135[[#This Row],[Valor del control]]),AND(Tabla135[[#This Row],[No. de Control]]=1,Tabla135[[#This Row],[Desplazamiento en la Matriz]]="Probabilidad"),E1572,AND(Tabla135[[#This Row],[No. de Control]]&gt;1,Tabla135[[#This Row],[Desplazamiento en la Matriz]]="Probabilidad"),AC1571),""),"")</f>
        <v/>
      </c>
      <c r="AD1572" s="310">
        <f>IFERROR(_xlfn.MINIFS(Tabla135[Probabilidad residual],Tabla135[Id Riesgo],Tabla135[[#This Row],[Id Riesgo]]),"")</f>
        <v>0</v>
      </c>
      <c r="AE1572" s="310">
        <f>IFERROR(_xlfn.MINIFS(Tabla135[Impacto residual],Tabla135[Id Riesgo],Tabla135[[#This Row],[Id Riesgo]]),"")</f>
        <v>0</v>
      </c>
      <c r="AF1572" s="310" t="str" cm="1">
        <f t="array" ref="AF15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2" s="310" t="str" cm="1">
        <f t="array" ref="AG15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2" s="213"/>
      <c r="AJ1572" s="801">
        <f>_xlfn.MINIFS(Tabla135[Probabilidad residual],Tabla135[Id Riesgo],Tabla135[[#This Row],[Id Riesgo]])</f>
        <v>0</v>
      </c>
      <c r="AK1572" s="801">
        <f>_xlfn.MINIFS(Tabla135[Impacto residual],Tabla135[Id Riesgo],Tabla135[[#This Row],[Id Riesgo]])</f>
        <v>0</v>
      </c>
      <c r="AL1572" s="801" t="str" cm="1">
        <f t="array" ref="AL1572">IFERROR(_xlfn.IFS(AND(AJ1572&gt;=CONFIGURACIÓN!$BF$6,AJ1572&lt;=CONFIGURACIÓN!$BG$6),CONFIGURACIÓN!$BE$6,AND(AJ1572&gt;=CONFIGURACIÓN!$BF$7,AJ1572&lt;=CONFIGURACIÓN!$BG$7),CONFIGURACIÓN!$BE$7,AND(AJ1572&gt;=CONFIGURACIÓN!$BF$8,AJ1572&lt;=CONFIGURACIÓN!$BG$8),CONFIGURACIÓN!$BE$8,AND(AJ1572&gt;=CONFIGURACIÓN!$BF$9,AJ1572&lt;=CONFIGURACIÓN!$BG$9),CONFIGURACIÓN!$BE$9,AND(AJ1572&gt;=CONFIGURACIÓN!$BF$10,AJ1572&lt;=CONFIGURACIÓN!$BG$10),CONFIGURACIÓN!$BE$10),"")</f>
        <v/>
      </c>
      <c r="AM1572" s="801" t="str" cm="1">
        <f t="array" ref="AM1572">IFERROR(_xlfn.IFS(AND(AK1572&gt;=CONFIGURACIÓN!$BJ$6,AK1572&lt;=CONFIGURACIÓN!$BK$6),CONFIGURACIÓN!$BI$6,AND(AK1572&gt;=CONFIGURACIÓN!$BJ$7,AK1572&lt;=CONFIGURACIÓN!$BK$7),CONFIGURACIÓN!$BI$7,AND(AK1572&gt;=CONFIGURACIÓN!$BJ$8,AK1572&lt;=CONFIGURACIÓN!$BK$8),CONFIGURACIÓN!$BI$8,AND(AK1572&gt;=CONFIGURACIÓN!$BJ$9,AK1572&lt;=CONFIGURACIÓN!$BK$9),CONFIGURACIÓN!$BI$9,AND(AK1572&gt;=CONFIGURACIÓN!$BJ$10,AK1572&lt;=CONFIGURACIÓN!$BK$10),CONFIGURACIÓN!$BI$10),"")</f>
        <v/>
      </c>
      <c r="AN1572" s="213"/>
      <c r="AO1572" s="213"/>
      <c r="AP1572" s="213"/>
      <c r="AQ1572" s="213"/>
      <c r="AR1572" s="213"/>
      <c r="AS1572" s="213"/>
      <c r="AT1572" s="213"/>
      <c r="AU1572" s="213"/>
      <c r="AV1572" s="213"/>
      <c r="AW1572" s="213"/>
      <c r="AX1572" s="213"/>
      <c r="AY1572" s="213"/>
    </row>
    <row r="1573" spans="1:51" ht="14.6" x14ac:dyDescent="0.4">
      <c r="A1573" s="783" t="str">
        <f>Tabla135[[#This Row],[Id Riesgo]]</f>
        <v>RC157</v>
      </c>
      <c r="B1573" s="784" t="str">
        <f>Tabla135[[#This Row],[Riesgo]]</f>
        <v/>
      </c>
      <c r="C1573" s="776" t="b">
        <f>Tabla135[[#This Row],[Identificado en paso 1 y 2?]]</f>
        <v>0</v>
      </c>
      <c r="D1573" s="801" t="str">
        <f>_xlfn.XLOOKUP(Tabla135[[#This Row],[Id Riesgo]],Tabla13[Id Riesgo],Tabla13[Probabilidad],"",1)</f>
        <v/>
      </c>
      <c r="E1573" s="801" t="str">
        <f>IF(C1573=TRUE,_xlfn.XLOOKUP(Tabla135[[#This Row],[Id Riesgo]],Tabla13[Id Riesgo],Tabla13[Porcentaje Impacto],"",1),"")</f>
        <v/>
      </c>
      <c r="F1573" s="290" t="str">
        <f t="shared" ref="F1573:F1581" si="156">F1572</f>
        <v>RC157</v>
      </c>
      <c r="G1573" s="414" t="b">
        <f>_xlfn.XLOOKUP(F1573,Tabla13[Id Riesgo],Tabla13[Registro diligenciado],FALSE,1)</f>
        <v>0</v>
      </c>
      <c r="H1573" s="290" t="str">
        <f>IF(G1573,_xlfn.XLOOKUP(F1573,Tabla6[Id Riesgo],Tabla6[DESCRIPCIÓN DEL RIESGO],FALSE,1),"")</f>
        <v/>
      </c>
      <c r="I1573" s="327" t="str">
        <f>_xlfn.XLOOKUP(Tabla135[[#This Row],[Id Riesgo]],Tabla13[Id Riesgo],Tabla13[Probabilidad])</f>
        <v/>
      </c>
      <c r="J1573" s="327" t="str">
        <f>_xlfn.XLOOKUP(Tabla135[[#This Row],[Id Riesgo]],Tabla13[Id Riesgo],Tabla13[Porcentaje Impacto],"",1)</f>
        <v/>
      </c>
      <c r="K1573" s="311">
        <v>2</v>
      </c>
      <c r="L1573" s="314"/>
      <c r="M1573" s="314"/>
      <c r="N1573" s="314"/>
      <c r="O1573" s="295"/>
      <c r="P1573" s="314"/>
      <c r="Q1573" s="328" t="str">
        <f>_xlfn.TEXTJOIN(" ",TRUE,Tabla135[[#This Row],[Actividad - Acción ¿Qué?
Inicia con verbo]],Tabla135[[#This Row],[Complemento
(Observaciones o desviaciones)]])</f>
        <v/>
      </c>
      <c r="R1573" s="295"/>
      <c r="S1573" s="327" t="str">
        <f>_xlfn.XLOOKUP(Tabla135[[#This Row],[Tipo de control]],Tabla7[Tipo de control],Tabla7[Peso],"",1)</f>
        <v/>
      </c>
      <c r="T1573" s="290" t="str">
        <f>_xlfn.XLOOKUP(Tabla135[[#This Row],[Tipo de control]],Tabla7[Tipo de control],Tabla7[Afectación matriz],"",1)</f>
        <v/>
      </c>
      <c r="U1573" s="295"/>
      <c r="V1573" s="327" t="str">
        <f>_xlfn.XLOOKUP(Tabla135[[#This Row],[Implementación]],Tabla11[Implementación],Tabla11[Peso],"",1)</f>
        <v/>
      </c>
      <c r="W1573" s="295"/>
      <c r="X1573" s="295"/>
      <c r="Y1573" s="295"/>
      <c r="Z1573" s="295"/>
      <c r="AA1573" s="310" t="str">
        <f>IFERROR(Tabla135[[#This Row],[Peso del control]]+Tabla135[[#This Row],[Peso de la implementación]],"")</f>
        <v/>
      </c>
      <c r="AB1573" s="310" t="str" cm="1">
        <f t="array" ref="AB1573">IFERROR(IF(Tabla135[[#This Row],[Registro diligenciado]]=TRUE,_xlfn.IFS(AND(Tabla135[[#This Row],[No. de Control]]=1,Tabla135[[#This Row],[Desplazamiento en la Matriz]]="Probabilidad"),D1573-(D1573*Tabla135[[#This Row],[Valor del control]]),AND(Tabla135[[#This Row],[No. de Control]]&gt;1,Tabla135[[#This Row],[Desplazamiento en la Matriz]]="Probabilidad"),AB1572-(AB1572*Tabla135[[#This Row],[Valor del control]]),AND(Tabla135[[#This Row],[No. de Control]]=1,Tabla135[[#This Row],[Desplazamiento en la Matriz]]="Impacto"),D1573,AND(Tabla135[[#This Row],[No. de Control]]&gt;1,Tabla135[[#This Row],[Desplazamiento en la Matriz]]="Impacto"),AB1572),""),"")</f>
        <v/>
      </c>
      <c r="AC1573" s="310" t="str" cm="1">
        <f t="array" ref="AC1573">IFERROR(IF(Tabla135[[#This Row],[Registro diligenciado]]=TRUE,_xlfn.IFS(AND(Tabla135[[#This Row],[No. de Control]]=1,Tabla135[[#This Row],[Desplazamiento en la Matriz]]="Impacto"),E1573-(E1573*Tabla135[[#This Row],[Valor del control]]),AND(Tabla135[[#This Row],[No. de Control]]&gt;1,Tabla135[[#This Row],[Desplazamiento en la Matriz]]="Impacto"),AC1572-(AC1572*Tabla135[[#This Row],[Valor del control]]),AND(Tabla135[[#This Row],[No. de Control]]=1,Tabla135[[#This Row],[Desplazamiento en la Matriz]]="Probabilidad"),E1573,AND(Tabla135[[#This Row],[No. de Control]]&gt;1,Tabla135[[#This Row],[Desplazamiento en la Matriz]]="Probabilidad"),AC1572),""),"")</f>
        <v/>
      </c>
      <c r="AD1573" s="310">
        <f>IFERROR(_xlfn.MINIFS(Tabla135[Probabilidad residual],Tabla135[Id Riesgo],Tabla135[[#This Row],[Id Riesgo]]),"")</f>
        <v>0</v>
      </c>
      <c r="AE1573" s="310">
        <f>IFERROR(_xlfn.MINIFS(Tabla135[Impacto residual],Tabla135[Id Riesgo],Tabla135[[#This Row],[Id Riesgo]]),"")</f>
        <v>0</v>
      </c>
      <c r="AF1573" s="310" t="str" cm="1">
        <f t="array" ref="AF15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3" s="310" t="str" cm="1">
        <f t="array" ref="AG15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3" s="213"/>
      <c r="AJ1573" s="801">
        <f>_xlfn.MINIFS(Tabla135[Probabilidad residual],Tabla135[Id Riesgo],Tabla135[[#This Row],[Id Riesgo]])</f>
        <v>0</v>
      </c>
      <c r="AK1573" s="801">
        <f>_xlfn.MINIFS(Tabla135[Impacto residual],Tabla135[Id Riesgo],Tabla135[[#This Row],[Id Riesgo]])</f>
        <v>0</v>
      </c>
      <c r="AL1573" s="801"/>
      <c r="AM1573" s="801"/>
      <c r="AN1573" s="213"/>
      <c r="AO1573" s="213"/>
      <c r="AP1573" s="213"/>
      <c r="AQ1573" s="213"/>
      <c r="AR1573" s="213"/>
      <c r="AS1573" s="213"/>
      <c r="AT1573" s="213"/>
      <c r="AU1573" s="213"/>
      <c r="AV1573" s="213"/>
      <c r="AW1573" s="213"/>
      <c r="AX1573" s="213"/>
      <c r="AY1573" s="213"/>
    </row>
    <row r="1574" spans="1:51" ht="14.6" x14ac:dyDescent="0.4">
      <c r="A1574" s="783" t="str">
        <f>Tabla135[[#This Row],[Id Riesgo]]</f>
        <v>RC157</v>
      </c>
      <c r="B1574" s="784" t="str">
        <f>Tabla135[[#This Row],[Riesgo]]</f>
        <v/>
      </c>
      <c r="C1574" s="776" t="b">
        <f>Tabla135[[#This Row],[Identificado en paso 1 y 2?]]</f>
        <v>0</v>
      </c>
      <c r="D1574" s="801" t="str">
        <f>_xlfn.XLOOKUP(Tabla135[[#This Row],[Id Riesgo]],Tabla13[Id Riesgo],Tabla13[Probabilidad],"",1)</f>
        <v/>
      </c>
      <c r="E1574" s="801" t="str">
        <f>IF(C1574=TRUE,_xlfn.XLOOKUP(Tabla135[[#This Row],[Id Riesgo]],Tabla13[Id Riesgo],Tabla13[Porcentaje Impacto],"",1),"")</f>
        <v/>
      </c>
      <c r="F1574" s="290" t="str">
        <f t="shared" si="156"/>
        <v>RC157</v>
      </c>
      <c r="G1574" s="414" t="b">
        <f>_xlfn.XLOOKUP(F1574,Tabla13[Id Riesgo],Tabla13[Registro diligenciado],FALSE,1)</f>
        <v>0</v>
      </c>
      <c r="H1574" s="290" t="str">
        <f>IF(G1574,_xlfn.XLOOKUP(F1574,Tabla6[Id Riesgo],Tabla6[DESCRIPCIÓN DEL RIESGO],FALSE,1),"")</f>
        <v/>
      </c>
      <c r="I1574" s="327" t="str">
        <f>_xlfn.XLOOKUP(Tabla135[[#This Row],[Id Riesgo]],Tabla13[Id Riesgo],Tabla13[Probabilidad])</f>
        <v/>
      </c>
      <c r="J1574" s="327" t="str">
        <f>_xlfn.XLOOKUP(Tabla135[[#This Row],[Id Riesgo]],Tabla13[Id Riesgo],Tabla13[Porcentaje Impacto],"",1)</f>
        <v/>
      </c>
      <c r="K1574" s="311">
        <v>3</v>
      </c>
      <c r="L1574" s="314"/>
      <c r="M1574" s="314"/>
      <c r="N1574" s="314"/>
      <c r="O1574" s="295"/>
      <c r="P1574" s="314"/>
      <c r="Q1574" s="328" t="str">
        <f>_xlfn.TEXTJOIN(" ",TRUE,Tabla135[[#This Row],[Actividad - Acción ¿Qué?
Inicia con verbo]],Tabla135[[#This Row],[Complemento
(Observaciones o desviaciones)]])</f>
        <v/>
      </c>
      <c r="R1574" s="295"/>
      <c r="S1574" s="327" t="str">
        <f>_xlfn.XLOOKUP(Tabla135[[#This Row],[Tipo de control]],Tabla7[Tipo de control],Tabla7[Peso],"",1)</f>
        <v/>
      </c>
      <c r="T1574" s="290" t="str">
        <f>_xlfn.XLOOKUP(Tabla135[[#This Row],[Tipo de control]],Tabla7[Tipo de control],Tabla7[Afectación matriz],"",1)</f>
        <v/>
      </c>
      <c r="U1574" s="295"/>
      <c r="V1574" s="327" t="str">
        <f>_xlfn.XLOOKUP(Tabla135[[#This Row],[Implementación]],Tabla11[Implementación],Tabla11[Peso],"",1)</f>
        <v/>
      </c>
      <c r="W1574" s="295"/>
      <c r="X1574" s="295"/>
      <c r="Y1574" s="295"/>
      <c r="Z1574" s="295"/>
      <c r="AA1574" s="310" t="str">
        <f>IFERROR(Tabla135[[#This Row],[Peso del control]]+Tabla135[[#This Row],[Peso de la implementación]],"")</f>
        <v/>
      </c>
      <c r="AB1574" s="310" t="str" cm="1">
        <f t="array" ref="AB1574">IFERROR(IF(Tabla135[[#This Row],[Registro diligenciado]]=TRUE,_xlfn.IFS(AND(Tabla135[[#This Row],[No. de Control]]=1,Tabla135[[#This Row],[Desplazamiento en la Matriz]]="Probabilidad"),D1574-(D1574*Tabla135[[#This Row],[Valor del control]]),AND(Tabla135[[#This Row],[No. de Control]]&gt;1,Tabla135[[#This Row],[Desplazamiento en la Matriz]]="Probabilidad"),AB1573-(AB1573*Tabla135[[#This Row],[Valor del control]]),AND(Tabla135[[#This Row],[No. de Control]]=1,Tabla135[[#This Row],[Desplazamiento en la Matriz]]="Impacto"),D1574,AND(Tabla135[[#This Row],[No. de Control]]&gt;1,Tabla135[[#This Row],[Desplazamiento en la Matriz]]="Impacto"),AB1573),""),"")</f>
        <v/>
      </c>
      <c r="AC1574" s="310" t="str" cm="1">
        <f t="array" ref="AC1574">IFERROR(IF(Tabla135[[#This Row],[Registro diligenciado]]=TRUE,_xlfn.IFS(AND(Tabla135[[#This Row],[No. de Control]]=1,Tabla135[[#This Row],[Desplazamiento en la Matriz]]="Impacto"),E1574-(E1574*Tabla135[[#This Row],[Valor del control]]),AND(Tabla135[[#This Row],[No. de Control]]&gt;1,Tabla135[[#This Row],[Desplazamiento en la Matriz]]="Impacto"),AC1573-(AC1573*Tabla135[[#This Row],[Valor del control]]),AND(Tabla135[[#This Row],[No. de Control]]=1,Tabla135[[#This Row],[Desplazamiento en la Matriz]]="Probabilidad"),E1574,AND(Tabla135[[#This Row],[No. de Control]]&gt;1,Tabla135[[#This Row],[Desplazamiento en la Matriz]]="Probabilidad"),AC1573),""),"")</f>
        <v/>
      </c>
      <c r="AD1574" s="310">
        <f>IFERROR(_xlfn.MINIFS(Tabla135[Probabilidad residual],Tabla135[Id Riesgo],Tabla135[[#This Row],[Id Riesgo]]),"")</f>
        <v>0</v>
      </c>
      <c r="AE1574" s="310">
        <f>IFERROR(_xlfn.MINIFS(Tabla135[Impacto residual],Tabla135[Id Riesgo],Tabla135[[#This Row],[Id Riesgo]]),"")</f>
        <v>0</v>
      </c>
      <c r="AF1574" s="310" t="str" cm="1">
        <f t="array" ref="AF15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4" s="310" t="str" cm="1">
        <f t="array" ref="AG15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4" s="213"/>
      <c r="AJ1574" s="801">
        <f>_xlfn.MINIFS(Tabla135[Probabilidad residual],Tabla135[Id Riesgo],Tabla135[[#This Row],[Id Riesgo]])</f>
        <v>0</v>
      </c>
      <c r="AK1574" s="801">
        <f>_xlfn.MINIFS(Tabla135[Impacto residual],Tabla135[Id Riesgo],Tabla135[[#This Row],[Id Riesgo]])</f>
        <v>0</v>
      </c>
      <c r="AL1574" s="801"/>
      <c r="AM1574" s="801"/>
      <c r="AN1574" s="213"/>
      <c r="AO1574" s="213"/>
      <c r="AP1574" s="213"/>
      <c r="AQ1574" s="213"/>
      <c r="AR1574" s="213"/>
      <c r="AS1574" s="213"/>
      <c r="AT1574" s="213"/>
      <c r="AU1574" s="213"/>
      <c r="AV1574" s="213"/>
      <c r="AW1574" s="213"/>
      <c r="AX1574" s="213"/>
      <c r="AY1574" s="213"/>
    </row>
    <row r="1575" spans="1:51" ht="14.6" x14ac:dyDescent="0.4">
      <c r="A1575" s="783" t="str">
        <f>Tabla135[[#This Row],[Id Riesgo]]</f>
        <v>RC157</v>
      </c>
      <c r="B1575" s="784" t="str">
        <f>Tabla135[[#This Row],[Riesgo]]</f>
        <v/>
      </c>
      <c r="C1575" s="776" t="b">
        <f>Tabla135[[#This Row],[Identificado en paso 1 y 2?]]</f>
        <v>0</v>
      </c>
      <c r="D1575" s="801" t="str">
        <f>_xlfn.XLOOKUP(Tabla135[[#This Row],[Id Riesgo]],Tabla13[Id Riesgo],Tabla13[Probabilidad],"",1)</f>
        <v/>
      </c>
      <c r="E1575" s="801" t="str">
        <f>IF(C1575=TRUE,_xlfn.XLOOKUP(Tabla135[[#This Row],[Id Riesgo]],Tabla13[Id Riesgo],Tabla13[Porcentaje Impacto],"",1),"")</f>
        <v/>
      </c>
      <c r="F1575" s="290" t="str">
        <f t="shared" si="156"/>
        <v>RC157</v>
      </c>
      <c r="G1575" s="414" t="b">
        <f>_xlfn.XLOOKUP(F1575,Tabla13[Id Riesgo],Tabla13[Registro diligenciado],FALSE,1)</f>
        <v>0</v>
      </c>
      <c r="H1575" s="290" t="str">
        <f>IF(G1575,_xlfn.XLOOKUP(F1575,Tabla6[Id Riesgo],Tabla6[DESCRIPCIÓN DEL RIESGO],FALSE,1),"")</f>
        <v/>
      </c>
      <c r="I1575" s="327" t="str">
        <f>_xlfn.XLOOKUP(Tabla135[[#This Row],[Id Riesgo]],Tabla13[Id Riesgo],Tabla13[Probabilidad])</f>
        <v/>
      </c>
      <c r="J1575" s="327" t="str">
        <f>_xlfn.XLOOKUP(Tabla135[[#This Row],[Id Riesgo]],Tabla13[Id Riesgo],Tabla13[Porcentaje Impacto],"",1)</f>
        <v/>
      </c>
      <c r="K1575" s="311">
        <v>4</v>
      </c>
      <c r="L1575" s="314"/>
      <c r="M1575" s="314"/>
      <c r="N1575" s="314"/>
      <c r="O1575" s="295"/>
      <c r="P1575" s="314"/>
      <c r="Q1575" s="328" t="str">
        <f>_xlfn.TEXTJOIN(" ",TRUE,Tabla135[[#This Row],[Actividad - Acción ¿Qué?
Inicia con verbo]],Tabla135[[#This Row],[Complemento
(Observaciones o desviaciones)]])</f>
        <v/>
      </c>
      <c r="R1575" s="295"/>
      <c r="S1575" s="327" t="str">
        <f>_xlfn.XLOOKUP(Tabla135[[#This Row],[Tipo de control]],Tabla7[Tipo de control],Tabla7[Peso],"",1)</f>
        <v/>
      </c>
      <c r="T1575" s="290" t="str">
        <f>_xlfn.XLOOKUP(Tabla135[[#This Row],[Tipo de control]],Tabla7[Tipo de control],Tabla7[Afectación matriz],"",1)</f>
        <v/>
      </c>
      <c r="U1575" s="295"/>
      <c r="V1575" s="327" t="str">
        <f>_xlfn.XLOOKUP(Tabla135[[#This Row],[Implementación]],Tabla11[Implementación],Tabla11[Peso],"",1)</f>
        <v/>
      </c>
      <c r="W1575" s="295"/>
      <c r="X1575" s="295"/>
      <c r="Y1575" s="295"/>
      <c r="Z1575" s="295"/>
      <c r="AA1575" s="310" t="str">
        <f>IFERROR(Tabla135[[#This Row],[Peso del control]]+Tabla135[[#This Row],[Peso de la implementación]],"")</f>
        <v/>
      </c>
      <c r="AB1575" s="310" t="str" cm="1">
        <f t="array" ref="AB1575">IFERROR(IF(Tabla135[[#This Row],[Registro diligenciado]]=TRUE,_xlfn.IFS(AND(Tabla135[[#This Row],[No. de Control]]=1,Tabla135[[#This Row],[Desplazamiento en la Matriz]]="Probabilidad"),D1575-(D1575*Tabla135[[#This Row],[Valor del control]]),AND(Tabla135[[#This Row],[No. de Control]]&gt;1,Tabla135[[#This Row],[Desplazamiento en la Matriz]]="Probabilidad"),AB1574-(AB1574*Tabla135[[#This Row],[Valor del control]]),AND(Tabla135[[#This Row],[No. de Control]]=1,Tabla135[[#This Row],[Desplazamiento en la Matriz]]="Impacto"),D1575,AND(Tabla135[[#This Row],[No. de Control]]&gt;1,Tabla135[[#This Row],[Desplazamiento en la Matriz]]="Impacto"),AB1574),""),"")</f>
        <v/>
      </c>
      <c r="AC1575" s="310" t="str" cm="1">
        <f t="array" ref="AC1575">IFERROR(IF(Tabla135[[#This Row],[Registro diligenciado]]=TRUE,_xlfn.IFS(AND(Tabla135[[#This Row],[No. de Control]]=1,Tabla135[[#This Row],[Desplazamiento en la Matriz]]="Impacto"),E1575-(E1575*Tabla135[[#This Row],[Valor del control]]),AND(Tabla135[[#This Row],[No. de Control]]&gt;1,Tabla135[[#This Row],[Desplazamiento en la Matriz]]="Impacto"),AC1574-(AC1574*Tabla135[[#This Row],[Valor del control]]),AND(Tabla135[[#This Row],[No. de Control]]=1,Tabla135[[#This Row],[Desplazamiento en la Matriz]]="Probabilidad"),E1575,AND(Tabla135[[#This Row],[No. de Control]]&gt;1,Tabla135[[#This Row],[Desplazamiento en la Matriz]]="Probabilidad"),AC1574),""),"")</f>
        <v/>
      </c>
      <c r="AD1575" s="310">
        <f>IFERROR(_xlfn.MINIFS(Tabla135[Probabilidad residual],Tabla135[Id Riesgo],Tabla135[[#This Row],[Id Riesgo]]),"")</f>
        <v>0</v>
      </c>
      <c r="AE1575" s="310">
        <f>IFERROR(_xlfn.MINIFS(Tabla135[Impacto residual],Tabla135[Id Riesgo],Tabla135[[#This Row],[Id Riesgo]]),"")</f>
        <v>0</v>
      </c>
      <c r="AF1575" s="310" t="str" cm="1">
        <f t="array" ref="AF15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5" s="310" t="str" cm="1">
        <f t="array" ref="AG15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5" s="213"/>
      <c r="AJ1575" s="801">
        <f>_xlfn.MINIFS(Tabla135[Probabilidad residual],Tabla135[Id Riesgo],Tabla135[[#This Row],[Id Riesgo]])</f>
        <v>0</v>
      </c>
      <c r="AK1575" s="801">
        <f>_xlfn.MINIFS(Tabla135[Impacto residual],Tabla135[Id Riesgo],Tabla135[[#This Row],[Id Riesgo]])</f>
        <v>0</v>
      </c>
      <c r="AL1575" s="801"/>
      <c r="AM1575" s="801"/>
      <c r="AN1575" s="213"/>
      <c r="AO1575" s="213"/>
      <c r="AP1575" s="213"/>
      <c r="AQ1575" s="213"/>
      <c r="AR1575" s="213"/>
      <c r="AS1575" s="213"/>
      <c r="AT1575" s="213"/>
      <c r="AU1575" s="213"/>
      <c r="AV1575" s="213"/>
      <c r="AW1575" s="213"/>
      <c r="AX1575" s="213"/>
      <c r="AY1575" s="213"/>
    </row>
    <row r="1576" spans="1:51" ht="14.6" x14ac:dyDescent="0.4">
      <c r="A1576" s="783" t="str">
        <f>Tabla135[[#This Row],[Id Riesgo]]</f>
        <v>RC157</v>
      </c>
      <c r="B1576" s="784" t="str">
        <f>Tabla135[[#This Row],[Riesgo]]</f>
        <v/>
      </c>
      <c r="C1576" s="776" t="b">
        <f>Tabla135[[#This Row],[Identificado en paso 1 y 2?]]</f>
        <v>0</v>
      </c>
      <c r="D1576" s="801" t="str">
        <f>_xlfn.XLOOKUP(Tabla135[[#This Row],[Id Riesgo]],Tabla13[Id Riesgo],Tabla13[Probabilidad],"",1)</f>
        <v/>
      </c>
      <c r="E1576" s="801" t="str">
        <f>IF(C1576=TRUE,_xlfn.XLOOKUP(Tabla135[[#This Row],[Id Riesgo]],Tabla13[Id Riesgo],Tabla13[Porcentaje Impacto],"",1),"")</f>
        <v/>
      </c>
      <c r="F1576" s="290" t="str">
        <f t="shared" si="156"/>
        <v>RC157</v>
      </c>
      <c r="G1576" s="414" t="b">
        <f>_xlfn.XLOOKUP(F1576,Tabla13[Id Riesgo],Tabla13[Registro diligenciado],FALSE,1)</f>
        <v>0</v>
      </c>
      <c r="H1576" s="290" t="str">
        <f>IF(G1576,_xlfn.XLOOKUP(F1576,Tabla6[Id Riesgo],Tabla6[DESCRIPCIÓN DEL RIESGO],FALSE,1),"")</f>
        <v/>
      </c>
      <c r="I1576" s="327" t="str">
        <f>_xlfn.XLOOKUP(Tabla135[[#This Row],[Id Riesgo]],Tabla13[Id Riesgo],Tabla13[Probabilidad])</f>
        <v/>
      </c>
      <c r="J1576" s="327" t="str">
        <f>_xlfn.XLOOKUP(Tabla135[[#This Row],[Id Riesgo]],Tabla13[Id Riesgo],Tabla13[Porcentaje Impacto],"",1)</f>
        <v/>
      </c>
      <c r="K1576" s="311">
        <v>5</v>
      </c>
      <c r="L1576" s="314"/>
      <c r="M1576" s="314"/>
      <c r="N1576" s="314"/>
      <c r="O1576" s="295"/>
      <c r="P1576" s="314"/>
      <c r="Q1576" s="328" t="str">
        <f>_xlfn.TEXTJOIN(" ",TRUE,Tabla135[[#This Row],[Actividad - Acción ¿Qué?
Inicia con verbo]],Tabla135[[#This Row],[Complemento
(Observaciones o desviaciones)]])</f>
        <v/>
      </c>
      <c r="R1576" s="295"/>
      <c r="S1576" s="327" t="str">
        <f>_xlfn.XLOOKUP(Tabla135[[#This Row],[Tipo de control]],Tabla7[Tipo de control],Tabla7[Peso],"",1)</f>
        <v/>
      </c>
      <c r="T1576" s="290" t="str">
        <f>_xlfn.XLOOKUP(Tabla135[[#This Row],[Tipo de control]],Tabla7[Tipo de control],Tabla7[Afectación matriz],"",1)</f>
        <v/>
      </c>
      <c r="U1576" s="295"/>
      <c r="V1576" s="327" t="str">
        <f>_xlfn.XLOOKUP(Tabla135[[#This Row],[Implementación]],Tabla11[Implementación],Tabla11[Peso],"",1)</f>
        <v/>
      </c>
      <c r="W1576" s="295"/>
      <c r="X1576" s="295"/>
      <c r="Y1576" s="295"/>
      <c r="Z1576" s="295"/>
      <c r="AA1576" s="310" t="str">
        <f>IFERROR(Tabla135[[#This Row],[Peso del control]]+Tabla135[[#This Row],[Peso de la implementación]],"")</f>
        <v/>
      </c>
      <c r="AB1576" s="310" t="str" cm="1">
        <f t="array" ref="AB1576">IFERROR(IF(Tabla135[[#This Row],[Registro diligenciado]]=TRUE,_xlfn.IFS(AND(Tabla135[[#This Row],[No. de Control]]=1,Tabla135[[#This Row],[Desplazamiento en la Matriz]]="Probabilidad"),D1576-(D1576*Tabla135[[#This Row],[Valor del control]]),AND(Tabla135[[#This Row],[No. de Control]]&gt;1,Tabla135[[#This Row],[Desplazamiento en la Matriz]]="Probabilidad"),AB1575-(AB1575*Tabla135[[#This Row],[Valor del control]]),AND(Tabla135[[#This Row],[No. de Control]]=1,Tabla135[[#This Row],[Desplazamiento en la Matriz]]="Impacto"),D1576,AND(Tabla135[[#This Row],[No. de Control]]&gt;1,Tabla135[[#This Row],[Desplazamiento en la Matriz]]="Impacto"),AB1575),""),"")</f>
        <v/>
      </c>
      <c r="AC1576" s="310" t="str" cm="1">
        <f t="array" ref="AC1576">IFERROR(IF(Tabla135[[#This Row],[Registro diligenciado]]=TRUE,_xlfn.IFS(AND(Tabla135[[#This Row],[No. de Control]]=1,Tabla135[[#This Row],[Desplazamiento en la Matriz]]="Impacto"),E1576-(E1576*Tabla135[[#This Row],[Valor del control]]),AND(Tabla135[[#This Row],[No. de Control]]&gt;1,Tabla135[[#This Row],[Desplazamiento en la Matriz]]="Impacto"),AC1575-(AC1575*Tabla135[[#This Row],[Valor del control]]),AND(Tabla135[[#This Row],[No. de Control]]=1,Tabla135[[#This Row],[Desplazamiento en la Matriz]]="Probabilidad"),E1576,AND(Tabla135[[#This Row],[No. de Control]]&gt;1,Tabla135[[#This Row],[Desplazamiento en la Matriz]]="Probabilidad"),AC1575),""),"")</f>
        <v/>
      </c>
      <c r="AD1576" s="310">
        <f>IFERROR(_xlfn.MINIFS(Tabla135[Probabilidad residual],Tabla135[Id Riesgo],Tabla135[[#This Row],[Id Riesgo]]),"")</f>
        <v>0</v>
      </c>
      <c r="AE1576" s="310">
        <f>IFERROR(_xlfn.MINIFS(Tabla135[Impacto residual],Tabla135[Id Riesgo],Tabla135[[#This Row],[Id Riesgo]]),"")</f>
        <v>0</v>
      </c>
      <c r="AF1576" s="310" t="str" cm="1">
        <f t="array" ref="AF15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6" s="310" t="str" cm="1">
        <f t="array" ref="AG15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6" s="213"/>
      <c r="AJ1576" s="801">
        <f>_xlfn.MINIFS(Tabla135[Probabilidad residual],Tabla135[Id Riesgo],Tabla135[[#This Row],[Id Riesgo]])</f>
        <v>0</v>
      </c>
      <c r="AK1576" s="801">
        <f>_xlfn.MINIFS(Tabla135[Impacto residual],Tabla135[Id Riesgo],Tabla135[[#This Row],[Id Riesgo]])</f>
        <v>0</v>
      </c>
      <c r="AL1576" s="801"/>
      <c r="AM1576" s="801"/>
      <c r="AN1576" s="213"/>
      <c r="AO1576" s="213"/>
      <c r="AP1576" s="213"/>
      <c r="AQ1576" s="213"/>
      <c r="AR1576" s="213"/>
      <c r="AS1576" s="213"/>
      <c r="AT1576" s="213"/>
      <c r="AU1576" s="213"/>
      <c r="AV1576" s="213"/>
      <c r="AW1576" s="213"/>
      <c r="AX1576" s="213"/>
      <c r="AY1576" s="213"/>
    </row>
    <row r="1577" spans="1:51" ht="14.6" x14ac:dyDescent="0.4">
      <c r="A1577" s="783" t="str">
        <f>Tabla135[[#This Row],[Id Riesgo]]</f>
        <v>RC157</v>
      </c>
      <c r="B1577" s="784" t="str">
        <f>Tabla135[[#This Row],[Riesgo]]</f>
        <v/>
      </c>
      <c r="C1577" s="776" t="b">
        <f>Tabla135[[#This Row],[Identificado en paso 1 y 2?]]</f>
        <v>0</v>
      </c>
      <c r="D1577" s="801" t="str">
        <f>_xlfn.XLOOKUP(Tabla135[[#This Row],[Id Riesgo]],Tabla13[Id Riesgo],Tabla13[Probabilidad],"",1)</f>
        <v/>
      </c>
      <c r="E1577" s="801" t="str">
        <f>IF(C1577=TRUE,_xlfn.XLOOKUP(Tabla135[[#This Row],[Id Riesgo]],Tabla13[Id Riesgo],Tabla13[Porcentaje Impacto],"",1),"")</f>
        <v/>
      </c>
      <c r="F1577" s="290" t="str">
        <f t="shared" si="156"/>
        <v>RC157</v>
      </c>
      <c r="G1577" s="414" t="b">
        <f>_xlfn.XLOOKUP(F1577,Tabla13[Id Riesgo],Tabla13[Registro diligenciado],FALSE,1)</f>
        <v>0</v>
      </c>
      <c r="H1577" s="290" t="str">
        <f>IF(G1577,_xlfn.XLOOKUP(F1577,Tabla6[Id Riesgo],Tabla6[DESCRIPCIÓN DEL RIESGO],FALSE,1),"")</f>
        <v/>
      </c>
      <c r="I1577" s="327" t="str">
        <f>_xlfn.XLOOKUP(Tabla135[[#This Row],[Id Riesgo]],Tabla13[Id Riesgo],Tabla13[Probabilidad])</f>
        <v/>
      </c>
      <c r="J1577" s="327" t="str">
        <f>_xlfn.XLOOKUP(Tabla135[[#This Row],[Id Riesgo]],Tabla13[Id Riesgo],Tabla13[Porcentaje Impacto],"",1)</f>
        <v/>
      </c>
      <c r="K1577" s="311">
        <v>6</v>
      </c>
      <c r="L1577" s="314"/>
      <c r="M1577" s="314"/>
      <c r="N1577" s="314"/>
      <c r="O1577" s="295"/>
      <c r="P1577" s="314"/>
      <c r="Q1577" s="328" t="str">
        <f>_xlfn.TEXTJOIN(" ",TRUE,Tabla135[[#This Row],[Actividad - Acción ¿Qué?
Inicia con verbo]],Tabla135[[#This Row],[Complemento
(Observaciones o desviaciones)]])</f>
        <v/>
      </c>
      <c r="R1577" s="295"/>
      <c r="S1577" s="327" t="str">
        <f>_xlfn.XLOOKUP(Tabla135[[#This Row],[Tipo de control]],Tabla7[Tipo de control],Tabla7[Peso],"",1)</f>
        <v/>
      </c>
      <c r="T1577" s="290" t="str">
        <f>_xlfn.XLOOKUP(Tabla135[[#This Row],[Tipo de control]],Tabla7[Tipo de control],Tabla7[Afectación matriz],"",1)</f>
        <v/>
      </c>
      <c r="U1577" s="295"/>
      <c r="V1577" s="327" t="str">
        <f>_xlfn.XLOOKUP(Tabla135[[#This Row],[Implementación]],Tabla11[Implementación],Tabla11[Peso],"",1)</f>
        <v/>
      </c>
      <c r="W1577" s="295"/>
      <c r="X1577" s="295"/>
      <c r="Y1577" s="295"/>
      <c r="Z1577" s="295"/>
      <c r="AA1577" s="310" t="str">
        <f>IFERROR(Tabla135[[#This Row],[Peso del control]]+Tabla135[[#This Row],[Peso de la implementación]],"")</f>
        <v/>
      </c>
      <c r="AB1577" s="310" t="str" cm="1">
        <f t="array" ref="AB1577">IFERROR(IF(Tabla135[[#This Row],[Registro diligenciado]]=TRUE,_xlfn.IFS(AND(Tabla135[[#This Row],[No. de Control]]=1,Tabla135[[#This Row],[Desplazamiento en la Matriz]]="Probabilidad"),D1577-(D1577*Tabla135[[#This Row],[Valor del control]]),AND(Tabla135[[#This Row],[No. de Control]]&gt;1,Tabla135[[#This Row],[Desplazamiento en la Matriz]]="Probabilidad"),AB1576-(AB1576*Tabla135[[#This Row],[Valor del control]]),AND(Tabla135[[#This Row],[No. de Control]]=1,Tabla135[[#This Row],[Desplazamiento en la Matriz]]="Impacto"),D1577,AND(Tabla135[[#This Row],[No. de Control]]&gt;1,Tabla135[[#This Row],[Desplazamiento en la Matriz]]="Impacto"),AB1576),""),"")</f>
        <v/>
      </c>
      <c r="AC1577" s="310" t="str" cm="1">
        <f t="array" ref="AC1577">IFERROR(IF(Tabla135[[#This Row],[Registro diligenciado]]=TRUE,_xlfn.IFS(AND(Tabla135[[#This Row],[No. de Control]]=1,Tabla135[[#This Row],[Desplazamiento en la Matriz]]="Impacto"),E1577-(E1577*Tabla135[[#This Row],[Valor del control]]),AND(Tabla135[[#This Row],[No. de Control]]&gt;1,Tabla135[[#This Row],[Desplazamiento en la Matriz]]="Impacto"),AC1576-(AC1576*Tabla135[[#This Row],[Valor del control]]),AND(Tabla135[[#This Row],[No. de Control]]=1,Tabla135[[#This Row],[Desplazamiento en la Matriz]]="Probabilidad"),E1577,AND(Tabla135[[#This Row],[No. de Control]]&gt;1,Tabla135[[#This Row],[Desplazamiento en la Matriz]]="Probabilidad"),AC1576),""),"")</f>
        <v/>
      </c>
      <c r="AD1577" s="310">
        <f>IFERROR(_xlfn.MINIFS(Tabla135[Probabilidad residual],Tabla135[Id Riesgo],Tabla135[[#This Row],[Id Riesgo]]),"")</f>
        <v>0</v>
      </c>
      <c r="AE1577" s="310">
        <f>IFERROR(_xlfn.MINIFS(Tabla135[Impacto residual],Tabla135[Id Riesgo],Tabla135[[#This Row],[Id Riesgo]]),"")</f>
        <v>0</v>
      </c>
      <c r="AF1577" s="310" t="str" cm="1">
        <f t="array" ref="AF15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7" s="310" t="str" cm="1">
        <f t="array" ref="AG15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7" s="213"/>
      <c r="AJ1577" s="801">
        <f>_xlfn.MINIFS(Tabla135[Probabilidad residual],Tabla135[Id Riesgo],Tabla135[[#This Row],[Id Riesgo]])</f>
        <v>0</v>
      </c>
      <c r="AK1577" s="801">
        <f>_xlfn.MINIFS(Tabla135[Impacto residual],Tabla135[Id Riesgo],Tabla135[[#This Row],[Id Riesgo]])</f>
        <v>0</v>
      </c>
      <c r="AL1577" s="801"/>
      <c r="AM1577" s="801"/>
      <c r="AN1577" s="213"/>
      <c r="AO1577" s="213"/>
      <c r="AP1577" s="213"/>
      <c r="AQ1577" s="213"/>
      <c r="AR1577" s="213"/>
      <c r="AS1577" s="213"/>
      <c r="AT1577" s="213"/>
      <c r="AU1577" s="213"/>
      <c r="AV1577" s="213"/>
      <c r="AW1577" s="213"/>
      <c r="AX1577" s="213"/>
      <c r="AY1577" s="213"/>
    </row>
    <row r="1578" spans="1:51" ht="14.6" x14ac:dyDescent="0.4">
      <c r="A1578" s="783" t="str">
        <f>Tabla135[[#This Row],[Id Riesgo]]</f>
        <v>RC157</v>
      </c>
      <c r="B1578" s="784" t="str">
        <f>Tabla135[[#This Row],[Riesgo]]</f>
        <v/>
      </c>
      <c r="C1578" s="776" t="b">
        <f>Tabla135[[#This Row],[Identificado en paso 1 y 2?]]</f>
        <v>0</v>
      </c>
      <c r="D1578" s="801" t="str">
        <f>_xlfn.XLOOKUP(Tabla135[[#This Row],[Id Riesgo]],Tabla13[Id Riesgo],Tabla13[Probabilidad],"",1)</f>
        <v/>
      </c>
      <c r="E1578" s="801" t="str">
        <f>IF(C1578=TRUE,_xlfn.XLOOKUP(Tabla135[[#This Row],[Id Riesgo]],Tabla13[Id Riesgo],Tabla13[Porcentaje Impacto],"",1),"")</f>
        <v/>
      </c>
      <c r="F1578" s="290" t="str">
        <f t="shared" si="156"/>
        <v>RC157</v>
      </c>
      <c r="G1578" s="414" t="b">
        <f>_xlfn.XLOOKUP(F1578,Tabla13[Id Riesgo],Tabla13[Registro diligenciado],FALSE,1)</f>
        <v>0</v>
      </c>
      <c r="H1578" s="290" t="str">
        <f>IF(G1578,_xlfn.XLOOKUP(F1578,Tabla6[Id Riesgo],Tabla6[DESCRIPCIÓN DEL RIESGO],FALSE,1),"")</f>
        <v/>
      </c>
      <c r="I1578" s="327" t="str">
        <f>_xlfn.XLOOKUP(Tabla135[[#This Row],[Id Riesgo]],Tabla13[Id Riesgo],Tabla13[Probabilidad])</f>
        <v/>
      </c>
      <c r="J1578" s="327" t="str">
        <f>_xlfn.XLOOKUP(Tabla135[[#This Row],[Id Riesgo]],Tabla13[Id Riesgo],Tabla13[Porcentaje Impacto],"",1)</f>
        <v/>
      </c>
      <c r="K1578" s="311">
        <v>7</v>
      </c>
      <c r="L1578" s="314"/>
      <c r="M1578" s="314"/>
      <c r="N1578" s="314"/>
      <c r="O1578" s="295"/>
      <c r="P1578" s="314"/>
      <c r="Q1578" s="328" t="str">
        <f>_xlfn.TEXTJOIN(" ",TRUE,Tabla135[[#This Row],[Actividad - Acción ¿Qué?
Inicia con verbo]],Tabla135[[#This Row],[Complemento
(Observaciones o desviaciones)]])</f>
        <v/>
      </c>
      <c r="R1578" s="295"/>
      <c r="S1578" s="327" t="str">
        <f>_xlfn.XLOOKUP(Tabla135[[#This Row],[Tipo de control]],Tabla7[Tipo de control],Tabla7[Peso],"",1)</f>
        <v/>
      </c>
      <c r="T1578" s="290" t="str">
        <f>_xlfn.XLOOKUP(Tabla135[[#This Row],[Tipo de control]],Tabla7[Tipo de control],Tabla7[Afectación matriz],"",1)</f>
        <v/>
      </c>
      <c r="U1578" s="295"/>
      <c r="V1578" s="327" t="str">
        <f>_xlfn.XLOOKUP(Tabla135[[#This Row],[Implementación]],Tabla11[Implementación],Tabla11[Peso],"",1)</f>
        <v/>
      </c>
      <c r="W1578" s="295"/>
      <c r="X1578" s="295"/>
      <c r="Y1578" s="295"/>
      <c r="Z1578" s="295"/>
      <c r="AA1578" s="310" t="str">
        <f>IFERROR(Tabla135[[#This Row],[Peso del control]]+Tabla135[[#This Row],[Peso de la implementación]],"")</f>
        <v/>
      </c>
      <c r="AB1578" s="310" t="str" cm="1">
        <f t="array" ref="AB1578">IFERROR(IF(Tabla135[[#This Row],[Registro diligenciado]]=TRUE,_xlfn.IFS(AND(Tabla135[[#This Row],[No. de Control]]=1,Tabla135[[#This Row],[Desplazamiento en la Matriz]]="Probabilidad"),D1578-(D1578*Tabla135[[#This Row],[Valor del control]]),AND(Tabla135[[#This Row],[No. de Control]]&gt;1,Tabla135[[#This Row],[Desplazamiento en la Matriz]]="Probabilidad"),AB1577-(AB1577*Tabla135[[#This Row],[Valor del control]]),AND(Tabla135[[#This Row],[No. de Control]]=1,Tabla135[[#This Row],[Desplazamiento en la Matriz]]="Impacto"),D1578,AND(Tabla135[[#This Row],[No. de Control]]&gt;1,Tabla135[[#This Row],[Desplazamiento en la Matriz]]="Impacto"),AB1577),""),"")</f>
        <v/>
      </c>
      <c r="AC1578" s="310" t="str" cm="1">
        <f t="array" ref="AC1578">IFERROR(IF(Tabla135[[#This Row],[Registro diligenciado]]=TRUE,_xlfn.IFS(AND(Tabla135[[#This Row],[No. de Control]]=1,Tabla135[[#This Row],[Desplazamiento en la Matriz]]="Impacto"),E1578-(E1578*Tabla135[[#This Row],[Valor del control]]),AND(Tabla135[[#This Row],[No. de Control]]&gt;1,Tabla135[[#This Row],[Desplazamiento en la Matriz]]="Impacto"),AC1577-(AC1577*Tabla135[[#This Row],[Valor del control]]),AND(Tabla135[[#This Row],[No. de Control]]=1,Tabla135[[#This Row],[Desplazamiento en la Matriz]]="Probabilidad"),E1578,AND(Tabla135[[#This Row],[No. de Control]]&gt;1,Tabla135[[#This Row],[Desplazamiento en la Matriz]]="Probabilidad"),AC1577),""),"")</f>
        <v/>
      </c>
      <c r="AD1578" s="310">
        <f>IFERROR(_xlfn.MINIFS(Tabla135[Probabilidad residual],Tabla135[Id Riesgo],Tabla135[[#This Row],[Id Riesgo]]),"")</f>
        <v>0</v>
      </c>
      <c r="AE1578" s="310">
        <f>IFERROR(_xlfn.MINIFS(Tabla135[Impacto residual],Tabla135[Id Riesgo],Tabla135[[#This Row],[Id Riesgo]]),"")</f>
        <v>0</v>
      </c>
      <c r="AF1578" s="310" t="str" cm="1">
        <f t="array" ref="AF15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8" s="310" t="str" cm="1">
        <f t="array" ref="AG15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8" s="213"/>
      <c r="AJ1578" s="801">
        <f>_xlfn.MINIFS(Tabla135[Probabilidad residual],Tabla135[Id Riesgo],Tabla135[[#This Row],[Id Riesgo]])</f>
        <v>0</v>
      </c>
      <c r="AK1578" s="801">
        <f>_xlfn.MINIFS(Tabla135[Impacto residual],Tabla135[Id Riesgo],Tabla135[[#This Row],[Id Riesgo]])</f>
        <v>0</v>
      </c>
      <c r="AL1578" s="801"/>
      <c r="AM1578" s="801"/>
      <c r="AN1578" s="213"/>
      <c r="AO1578" s="213"/>
      <c r="AP1578" s="213"/>
      <c r="AQ1578" s="213"/>
      <c r="AR1578" s="213"/>
      <c r="AS1578" s="213"/>
      <c r="AT1578" s="213"/>
      <c r="AU1578" s="213"/>
      <c r="AV1578" s="213"/>
      <c r="AW1578" s="213"/>
      <c r="AX1578" s="213"/>
      <c r="AY1578" s="213"/>
    </row>
    <row r="1579" spans="1:51" ht="14.6" x14ac:dyDescent="0.4">
      <c r="A1579" s="783" t="str">
        <f>Tabla135[[#This Row],[Id Riesgo]]</f>
        <v>RC157</v>
      </c>
      <c r="B1579" s="784" t="str">
        <f>Tabla135[[#This Row],[Riesgo]]</f>
        <v/>
      </c>
      <c r="C1579" s="776" t="b">
        <f>Tabla135[[#This Row],[Identificado en paso 1 y 2?]]</f>
        <v>0</v>
      </c>
      <c r="D1579" s="801" t="str">
        <f>_xlfn.XLOOKUP(Tabla135[[#This Row],[Id Riesgo]],Tabla13[Id Riesgo],Tabla13[Probabilidad],"",1)</f>
        <v/>
      </c>
      <c r="E1579" s="801" t="str">
        <f>IF(C1579=TRUE,_xlfn.XLOOKUP(Tabla135[[#This Row],[Id Riesgo]],Tabla13[Id Riesgo],Tabla13[Porcentaje Impacto],"",1),"")</f>
        <v/>
      </c>
      <c r="F1579" s="290" t="str">
        <f t="shared" si="156"/>
        <v>RC157</v>
      </c>
      <c r="G1579" s="414" t="b">
        <f>_xlfn.XLOOKUP(F1579,Tabla13[Id Riesgo],Tabla13[Registro diligenciado],FALSE,1)</f>
        <v>0</v>
      </c>
      <c r="H1579" s="290" t="str">
        <f>IF(G1579,_xlfn.XLOOKUP(F1579,Tabla6[Id Riesgo],Tabla6[DESCRIPCIÓN DEL RIESGO],FALSE,1),"")</f>
        <v/>
      </c>
      <c r="I1579" s="327" t="str">
        <f>_xlfn.XLOOKUP(Tabla135[[#This Row],[Id Riesgo]],Tabla13[Id Riesgo],Tabla13[Probabilidad])</f>
        <v/>
      </c>
      <c r="J1579" s="327" t="str">
        <f>_xlfn.XLOOKUP(Tabla135[[#This Row],[Id Riesgo]],Tabla13[Id Riesgo],Tabla13[Porcentaje Impacto],"",1)</f>
        <v/>
      </c>
      <c r="K1579" s="311">
        <v>8</v>
      </c>
      <c r="L1579" s="314"/>
      <c r="M1579" s="314"/>
      <c r="N1579" s="314"/>
      <c r="O1579" s="295"/>
      <c r="P1579" s="314"/>
      <c r="Q1579" s="328" t="str">
        <f>_xlfn.TEXTJOIN(" ",TRUE,Tabla135[[#This Row],[Actividad - Acción ¿Qué?
Inicia con verbo]],Tabla135[[#This Row],[Complemento
(Observaciones o desviaciones)]])</f>
        <v/>
      </c>
      <c r="R1579" s="295"/>
      <c r="S1579" s="327" t="str">
        <f>_xlfn.XLOOKUP(Tabla135[[#This Row],[Tipo de control]],Tabla7[Tipo de control],Tabla7[Peso],"",1)</f>
        <v/>
      </c>
      <c r="T1579" s="290" t="str">
        <f>_xlfn.XLOOKUP(Tabla135[[#This Row],[Tipo de control]],Tabla7[Tipo de control],Tabla7[Afectación matriz],"",1)</f>
        <v/>
      </c>
      <c r="U1579" s="295"/>
      <c r="V1579" s="327" t="str">
        <f>_xlfn.XLOOKUP(Tabla135[[#This Row],[Implementación]],Tabla11[Implementación],Tabla11[Peso],"",1)</f>
        <v/>
      </c>
      <c r="W1579" s="295"/>
      <c r="X1579" s="295"/>
      <c r="Y1579" s="295"/>
      <c r="Z1579" s="295"/>
      <c r="AA1579" s="310" t="str">
        <f>IFERROR(Tabla135[[#This Row],[Peso del control]]+Tabla135[[#This Row],[Peso de la implementación]],"")</f>
        <v/>
      </c>
      <c r="AB1579" s="310" t="str" cm="1">
        <f t="array" ref="AB1579">IFERROR(IF(Tabla135[[#This Row],[Registro diligenciado]]=TRUE,_xlfn.IFS(AND(Tabla135[[#This Row],[No. de Control]]=1,Tabla135[[#This Row],[Desplazamiento en la Matriz]]="Probabilidad"),D1579-(D1579*Tabla135[[#This Row],[Valor del control]]),AND(Tabla135[[#This Row],[No. de Control]]&gt;1,Tabla135[[#This Row],[Desplazamiento en la Matriz]]="Probabilidad"),AB1578-(AB1578*Tabla135[[#This Row],[Valor del control]]),AND(Tabla135[[#This Row],[No. de Control]]=1,Tabla135[[#This Row],[Desplazamiento en la Matriz]]="Impacto"),D1579,AND(Tabla135[[#This Row],[No. de Control]]&gt;1,Tabla135[[#This Row],[Desplazamiento en la Matriz]]="Impacto"),AB1578),""),"")</f>
        <v/>
      </c>
      <c r="AC1579" s="310" t="str" cm="1">
        <f t="array" ref="AC1579">IFERROR(IF(Tabla135[[#This Row],[Registro diligenciado]]=TRUE,_xlfn.IFS(AND(Tabla135[[#This Row],[No. de Control]]=1,Tabla135[[#This Row],[Desplazamiento en la Matriz]]="Impacto"),E1579-(E1579*Tabla135[[#This Row],[Valor del control]]),AND(Tabla135[[#This Row],[No. de Control]]&gt;1,Tabla135[[#This Row],[Desplazamiento en la Matriz]]="Impacto"),AC1578-(AC1578*Tabla135[[#This Row],[Valor del control]]),AND(Tabla135[[#This Row],[No. de Control]]=1,Tabla135[[#This Row],[Desplazamiento en la Matriz]]="Probabilidad"),E1579,AND(Tabla135[[#This Row],[No. de Control]]&gt;1,Tabla135[[#This Row],[Desplazamiento en la Matriz]]="Probabilidad"),AC1578),""),"")</f>
        <v/>
      </c>
      <c r="AD1579" s="310">
        <f>IFERROR(_xlfn.MINIFS(Tabla135[Probabilidad residual],Tabla135[Id Riesgo],Tabla135[[#This Row],[Id Riesgo]]),"")</f>
        <v>0</v>
      </c>
      <c r="AE1579" s="310">
        <f>IFERROR(_xlfn.MINIFS(Tabla135[Impacto residual],Tabla135[Id Riesgo],Tabla135[[#This Row],[Id Riesgo]]),"")</f>
        <v>0</v>
      </c>
      <c r="AF1579" s="310" t="str" cm="1">
        <f t="array" ref="AF15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79" s="310" t="str" cm="1">
        <f t="array" ref="AG15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79" s="213"/>
      <c r="AJ1579" s="801">
        <f>_xlfn.MINIFS(Tabla135[Probabilidad residual],Tabla135[Id Riesgo],Tabla135[[#This Row],[Id Riesgo]])</f>
        <v>0</v>
      </c>
      <c r="AK1579" s="801">
        <f>_xlfn.MINIFS(Tabla135[Impacto residual],Tabla135[Id Riesgo],Tabla135[[#This Row],[Id Riesgo]])</f>
        <v>0</v>
      </c>
      <c r="AL1579" s="801"/>
      <c r="AM1579" s="801"/>
      <c r="AN1579" s="213"/>
      <c r="AO1579" s="213"/>
      <c r="AP1579" s="213"/>
      <c r="AQ1579" s="213"/>
      <c r="AR1579" s="213"/>
      <c r="AS1579" s="213"/>
      <c r="AT1579" s="213"/>
      <c r="AU1579" s="213"/>
      <c r="AV1579" s="213"/>
      <c r="AW1579" s="213"/>
      <c r="AX1579" s="213"/>
      <c r="AY1579" s="213"/>
    </row>
    <row r="1580" spans="1:51" ht="14.6" x14ac:dyDescent="0.4">
      <c r="A1580" s="783" t="str">
        <f>Tabla135[[#This Row],[Id Riesgo]]</f>
        <v>RC157</v>
      </c>
      <c r="B1580" s="784" t="str">
        <f>Tabla135[[#This Row],[Riesgo]]</f>
        <v/>
      </c>
      <c r="C1580" s="776" t="b">
        <f>Tabla135[[#This Row],[Identificado en paso 1 y 2?]]</f>
        <v>0</v>
      </c>
      <c r="D1580" s="801" t="str">
        <f>_xlfn.XLOOKUP(Tabla135[[#This Row],[Id Riesgo]],Tabla13[Id Riesgo],Tabla13[Probabilidad],"",1)</f>
        <v/>
      </c>
      <c r="E1580" s="801" t="str">
        <f>IF(C1580=TRUE,_xlfn.XLOOKUP(Tabla135[[#This Row],[Id Riesgo]],Tabla13[Id Riesgo],Tabla13[Porcentaje Impacto],"",1),"")</f>
        <v/>
      </c>
      <c r="F1580" s="290" t="str">
        <f t="shared" si="156"/>
        <v>RC157</v>
      </c>
      <c r="G1580" s="414" t="b">
        <f>_xlfn.XLOOKUP(F1580,Tabla13[Id Riesgo],Tabla13[Registro diligenciado],FALSE,1)</f>
        <v>0</v>
      </c>
      <c r="H1580" s="290" t="str">
        <f>IF(G1580,_xlfn.XLOOKUP(F1580,Tabla6[Id Riesgo],Tabla6[DESCRIPCIÓN DEL RIESGO],FALSE,1),"")</f>
        <v/>
      </c>
      <c r="I1580" s="327" t="str">
        <f>_xlfn.XLOOKUP(Tabla135[[#This Row],[Id Riesgo]],Tabla13[Id Riesgo],Tabla13[Probabilidad])</f>
        <v/>
      </c>
      <c r="J1580" s="327" t="str">
        <f>_xlfn.XLOOKUP(Tabla135[[#This Row],[Id Riesgo]],Tabla13[Id Riesgo],Tabla13[Porcentaje Impacto],"",1)</f>
        <v/>
      </c>
      <c r="K1580" s="311">
        <v>9</v>
      </c>
      <c r="L1580" s="314"/>
      <c r="M1580" s="314"/>
      <c r="N1580" s="314"/>
      <c r="O1580" s="295"/>
      <c r="P1580" s="314"/>
      <c r="Q1580" s="328" t="str">
        <f>_xlfn.TEXTJOIN(" ",TRUE,Tabla135[[#This Row],[Actividad - Acción ¿Qué?
Inicia con verbo]],Tabla135[[#This Row],[Complemento
(Observaciones o desviaciones)]])</f>
        <v/>
      </c>
      <c r="R1580" s="295"/>
      <c r="S1580" s="327" t="str">
        <f>_xlfn.XLOOKUP(Tabla135[[#This Row],[Tipo de control]],Tabla7[Tipo de control],Tabla7[Peso],"",1)</f>
        <v/>
      </c>
      <c r="T1580" s="290" t="str">
        <f>_xlfn.XLOOKUP(Tabla135[[#This Row],[Tipo de control]],Tabla7[Tipo de control],Tabla7[Afectación matriz],"",1)</f>
        <v/>
      </c>
      <c r="U1580" s="295"/>
      <c r="V1580" s="327" t="str">
        <f>_xlfn.XLOOKUP(Tabla135[[#This Row],[Implementación]],Tabla11[Implementación],Tabla11[Peso],"",1)</f>
        <v/>
      </c>
      <c r="W1580" s="295"/>
      <c r="X1580" s="295"/>
      <c r="Y1580" s="295"/>
      <c r="Z1580" s="295"/>
      <c r="AA1580" s="310" t="str">
        <f>IFERROR(Tabla135[[#This Row],[Peso del control]]+Tabla135[[#This Row],[Peso de la implementación]],"")</f>
        <v/>
      </c>
      <c r="AB1580" s="310" t="str" cm="1">
        <f t="array" ref="AB1580">IFERROR(IF(Tabla135[[#This Row],[Registro diligenciado]]=TRUE,_xlfn.IFS(AND(Tabla135[[#This Row],[No. de Control]]=1,Tabla135[[#This Row],[Desplazamiento en la Matriz]]="Probabilidad"),D1580-(D1580*Tabla135[[#This Row],[Valor del control]]),AND(Tabla135[[#This Row],[No. de Control]]&gt;1,Tabla135[[#This Row],[Desplazamiento en la Matriz]]="Probabilidad"),AB1579-(AB1579*Tabla135[[#This Row],[Valor del control]]),AND(Tabla135[[#This Row],[No. de Control]]=1,Tabla135[[#This Row],[Desplazamiento en la Matriz]]="Impacto"),D1580,AND(Tabla135[[#This Row],[No. de Control]]&gt;1,Tabla135[[#This Row],[Desplazamiento en la Matriz]]="Impacto"),AB1579),""),"")</f>
        <v/>
      </c>
      <c r="AC1580" s="310" t="str" cm="1">
        <f t="array" ref="AC1580">IFERROR(IF(Tabla135[[#This Row],[Registro diligenciado]]=TRUE,_xlfn.IFS(AND(Tabla135[[#This Row],[No. de Control]]=1,Tabla135[[#This Row],[Desplazamiento en la Matriz]]="Impacto"),E1580-(E1580*Tabla135[[#This Row],[Valor del control]]),AND(Tabla135[[#This Row],[No. de Control]]&gt;1,Tabla135[[#This Row],[Desplazamiento en la Matriz]]="Impacto"),AC1579-(AC1579*Tabla135[[#This Row],[Valor del control]]),AND(Tabla135[[#This Row],[No. de Control]]=1,Tabla135[[#This Row],[Desplazamiento en la Matriz]]="Probabilidad"),E1580,AND(Tabla135[[#This Row],[No. de Control]]&gt;1,Tabla135[[#This Row],[Desplazamiento en la Matriz]]="Probabilidad"),AC1579),""),"")</f>
        <v/>
      </c>
      <c r="AD1580" s="310">
        <f>IFERROR(_xlfn.MINIFS(Tabla135[Probabilidad residual],Tabla135[Id Riesgo],Tabla135[[#This Row],[Id Riesgo]]),"")</f>
        <v>0</v>
      </c>
      <c r="AE1580" s="310">
        <f>IFERROR(_xlfn.MINIFS(Tabla135[Impacto residual],Tabla135[Id Riesgo],Tabla135[[#This Row],[Id Riesgo]]),"")</f>
        <v>0</v>
      </c>
      <c r="AF1580" s="310" t="str" cm="1">
        <f t="array" ref="AF15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0" s="310" t="str" cm="1">
        <f t="array" ref="AG15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0" s="213"/>
      <c r="AJ1580" s="801">
        <f>_xlfn.MINIFS(Tabla135[Probabilidad residual],Tabla135[Id Riesgo],Tabla135[[#This Row],[Id Riesgo]])</f>
        <v>0</v>
      </c>
      <c r="AK1580" s="801">
        <f>_xlfn.MINIFS(Tabla135[Impacto residual],Tabla135[Id Riesgo],Tabla135[[#This Row],[Id Riesgo]])</f>
        <v>0</v>
      </c>
      <c r="AL1580" s="801"/>
      <c r="AM1580" s="801"/>
      <c r="AN1580" s="213"/>
      <c r="AO1580" s="213"/>
      <c r="AP1580" s="213"/>
      <c r="AQ1580" s="213"/>
      <c r="AR1580" s="213"/>
      <c r="AS1580" s="213"/>
      <c r="AT1580" s="213"/>
      <c r="AU1580" s="213"/>
      <c r="AV1580" s="213"/>
      <c r="AW1580" s="213"/>
      <c r="AX1580" s="213"/>
      <c r="AY1580" s="213"/>
    </row>
    <row r="1581" spans="1:51" ht="14.6" x14ac:dyDescent="0.4">
      <c r="A1581" s="783" t="str">
        <f>Tabla135[[#This Row],[Id Riesgo]]</f>
        <v>RC157</v>
      </c>
      <c r="B1581" s="784" t="str">
        <f>Tabla135[[#This Row],[Riesgo]]</f>
        <v/>
      </c>
      <c r="C1581" s="776" t="b">
        <f>Tabla135[[#This Row],[Identificado en paso 1 y 2?]]</f>
        <v>0</v>
      </c>
      <c r="D1581" s="801" t="str">
        <f>_xlfn.XLOOKUP(Tabla135[[#This Row],[Id Riesgo]],Tabla13[Id Riesgo],Tabla13[Probabilidad],"",1)</f>
        <v/>
      </c>
      <c r="E1581" s="801" t="str">
        <f>IF(C1581=TRUE,_xlfn.XLOOKUP(Tabla135[[#This Row],[Id Riesgo]],Tabla13[Id Riesgo],Tabla13[Porcentaje Impacto],"",1),"")</f>
        <v/>
      </c>
      <c r="F1581" s="290" t="str">
        <f t="shared" si="156"/>
        <v>RC157</v>
      </c>
      <c r="G1581" s="414" t="b">
        <f>_xlfn.XLOOKUP(F1581,Tabla13[Id Riesgo],Tabla13[Registro diligenciado],FALSE,1)</f>
        <v>0</v>
      </c>
      <c r="H1581" s="290" t="str">
        <f>IF(G1581,_xlfn.XLOOKUP(F1581,Tabla6[Id Riesgo],Tabla6[DESCRIPCIÓN DEL RIESGO],FALSE,1),"")</f>
        <v/>
      </c>
      <c r="I1581" s="327" t="str">
        <f>_xlfn.XLOOKUP(Tabla135[[#This Row],[Id Riesgo]],Tabla13[Id Riesgo],Tabla13[Probabilidad])</f>
        <v/>
      </c>
      <c r="J1581" s="327" t="str">
        <f>_xlfn.XLOOKUP(Tabla135[[#This Row],[Id Riesgo]],Tabla13[Id Riesgo],Tabla13[Porcentaje Impacto],"",1)</f>
        <v/>
      </c>
      <c r="K1581" s="311">
        <v>10</v>
      </c>
      <c r="L1581" s="314"/>
      <c r="M1581" s="314"/>
      <c r="N1581" s="314"/>
      <c r="O1581" s="295"/>
      <c r="P1581" s="314"/>
      <c r="Q1581" s="328" t="str">
        <f>_xlfn.TEXTJOIN(" ",TRUE,Tabla135[[#This Row],[Actividad - Acción ¿Qué?
Inicia con verbo]],Tabla135[[#This Row],[Complemento
(Observaciones o desviaciones)]])</f>
        <v/>
      </c>
      <c r="R1581" s="295"/>
      <c r="S1581" s="327" t="str">
        <f>_xlfn.XLOOKUP(Tabla135[[#This Row],[Tipo de control]],Tabla7[Tipo de control],Tabla7[Peso],"",1)</f>
        <v/>
      </c>
      <c r="T1581" s="290" t="str">
        <f>_xlfn.XLOOKUP(Tabla135[[#This Row],[Tipo de control]],Tabla7[Tipo de control],Tabla7[Afectación matriz],"",1)</f>
        <v/>
      </c>
      <c r="U1581" s="295"/>
      <c r="V1581" s="327" t="str">
        <f>_xlfn.XLOOKUP(Tabla135[[#This Row],[Implementación]],Tabla11[Implementación],Tabla11[Peso],"",1)</f>
        <v/>
      </c>
      <c r="W1581" s="295"/>
      <c r="X1581" s="295"/>
      <c r="Y1581" s="295"/>
      <c r="Z1581" s="295"/>
      <c r="AA1581" s="310" t="str">
        <f>IFERROR(Tabla135[[#This Row],[Peso del control]]+Tabla135[[#This Row],[Peso de la implementación]],"")</f>
        <v/>
      </c>
      <c r="AB1581" s="310" t="str" cm="1">
        <f t="array" ref="AB1581">IFERROR(IF(Tabla135[[#This Row],[Registro diligenciado]]=TRUE,_xlfn.IFS(AND(Tabla135[[#This Row],[No. de Control]]=1,Tabla135[[#This Row],[Desplazamiento en la Matriz]]="Probabilidad"),D1581-(D1581*Tabla135[[#This Row],[Valor del control]]),AND(Tabla135[[#This Row],[No. de Control]]&gt;1,Tabla135[[#This Row],[Desplazamiento en la Matriz]]="Probabilidad"),AB1580-(AB1580*Tabla135[[#This Row],[Valor del control]]),AND(Tabla135[[#This Row],[No. de Control]]=1,Tabla135[[#This Row],[Desplazamiento en la Matriz]]="Impacto"),D1581,AND(Tabla135[[#This Row],[No. de Control]]&gt;1,Tabla135[[#This Row],[Desplazamiento en la Matriz]]="Impacto"),AB1580),""),"")</f>
        <v/>
      </c>
      <c r="AC1581" s="310" t="str" cm="1">
        <f t="array" ref="AC1581">IFERROR(IF(Tabla135[[#This Row],[Registro diligenciado]]=TRUE,_xlfn.IFS(AND(Tabla135[[#This Row],[No. de Control]]=1,Tabla135[[#This Row],[Desplazamiento en la Matriz]]="Impacto"),E1581-(E1581*Tabla135[[#This Row],[Valor del control]]),AND(Tabla135[[#This Row],[No. de Control]]&gt;1,Tabla135[[#This Row],[Desplazamiento en la Matriz]]="Impacto"),AC1580-(AC1580*Tabla135[[#This Row],[Valor del control]]),AND(Tabla135[[#This Row],[No. de Control]]=1,Tabla135[[#This Row],[Desplazamiento en la Matriz]]="Probabilidad"),E1581,AND(Tabla135[[#This Row],[No. de Control]]&gt;1,Tabla135[[#This Row],[Desplazamiento en la Matriz]]="Probabilidad"),AC1580),""),"")</f>
        <v/>
      </c>
      <c r="AD1581" s="310">
        <f>IFERROR(_xlfn.MINIFS(Tabla135[Probabilidad residual],Tabla135[Id Riesgo],Tabla135[[#This Row],[Id Riesgo]]),"")</f>
        <v>0</v>
      </c>
      <c r="AE1581" s="310">
        <f>IFERROR(_xlfn.MINIFS(Tabla135[Impacto residual],Tabla135[Id Riesgo],Tabla135[[#This Row],[Id Riesgo]]),"")</f>
        <v>0</v>
      </c>
      <c r="AF1581" s="310" t="str" cm="1">
        <f t="array" ref="AF15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1" s="310" t="str" cm="1">
        <f t="array" ref="AG15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1" s="213"/>
      <c r="AJ1581" s="801">
        <f>_xlfn.MINIFS(Tabla135[Probabilidad residual],Tabla135[Id Riesgo],Tabla135[[#This Row],[Id Riesgo]])</f>
        <v>0</v>
      </c>
      <c r="AK1581" s="801">
        <f>_xlfn.MINIFS(Tabla135[Impacto residual],Tabla135[Id Riesgo],Tabla135[[#This Row],[Id Riesgo]])</f>
        <v>0</v>
      </c>
      <c r="AL1581" s="801"/>
      <c r="AM1581" s="801"/>
      <c r="AN1581" s="213"/>
      <c r="AO1581" s="213"/>
      <c r="AP1581" s="213"/>
      <c r="AQ1581" s="213"/>
      <c r="AR1581" s="213"/>
      <c r="AS1581" s="213"/>
      <c r="AT1581" s="213"/>
      <c r="AU1581" s="213"/>
      <c r="AV1581" s="213"/>
      <c r="AW1581" s="213"/>
      <c r="AX1581" s="213"/>
      <c r="AY1581" s="213"/>
    </row>
    <row r="1582" spans="1:51" ht="14.6" x14ac:dyDescent="0.4">
      <c r="A1582" s="783" t="str">
        <f>Tabla135[[#This Row],[Id Riesgo]]</f>
        <v>RC158</v>
      </c>
      <c r="B1582" s="784" t="str">
        <f>Tabla135[[#This Row],[Riesgo]]</f>
        <v/>
      </c>
      <c r="C1582" s="776" t="b">
        <f>Tabla135[[#This Row],[Identificado en paso 1 y 2?]]</f>
        <v>0</v>
      </c>
      <c r="D1582" s="801" t="str">
        <f>_xlfn.XLOOKUP(Tabla135[[#This Row],[Id Riesgo]],Tabla13[Id Riesgo],Tabla13[Probabilidad],"",1)</f>
        <v/>
      </c>
      <c r="E1582" s="801" t="str">
        <f>IF(C1582=TRUE,_xlfn.XLOOKUP(Tabla135[[#This Row],[Id Riesgo]],Tabla13[Id Riesgo],Tabla13[Porcentaje Impacto],"",1),"")</f>
        <v/>
      </c>
      <c r="F1582" s="290" t="s">
        <v>749</v>
      </c>
      <c r="G1582" s="414" t="b">
        <f>_xlfn.XLOOKUP(F1582,Tabla13[Id Riesgo],Tabla13[Registro diligenciado],FALSE,1)</f>
        <v>0</v>
      </c>
      <c r="H1582" s="290" t="str">
        <f>IF(G1582,_xlfn.XLOOKUP(F1582,Tabla6[Id Riesgo],Tabla6[DESCRIPCIÓN DEL RIESGO],FALSE,1),"")</f>
        <v/>
      </c>
      <c r="I1582" s="327" t="str">
        <f>_xlfn.XLOOKUP(Tabla135[[#This Row],[Id Riesgo]],Tabla13[Id Riesgo],Tabla13[Probabilidad])</f>
        <v/>
      </c>
      <c r="J1582" s="327" t="str">
        <f>_xlfn.XLOOKUP(Tabla135[[#This Row],[Id Riesgo]],Tabla13[Id Riesgo],Tabla13[Porcentaje Impacto],"",1)</f>
        <v/>
      </c>
      <c r="K1582" s="311">
        <v>1</v>
      </c>
      <c r="L1582" s="314"/>
      <c r="M1582" s="314"/>
      <c r="N1582" s="314"/>
      <c r="O1582" s="295"/>
      <c r="P1582" s="314"/>
      <c r="Q1582" s="328" t="str">
        <f>_xlfn.TEXTJOIN(" ",TRUE,Tabla135[[#This Row],[Actividad - Acción ¿Qué?
Inicia con verbo]],Tabla135[[#This Row],[Complemento
(Observaciones o desviaciones)]])</f>
        <v/>
      </c>
      <c r="R1582" s="295"/>
      <c r="S1582" s="327" t="str">
        <f>_xlfn.XLOOKUP(Tabla135[[#This Row],[Tipo de control]],Tabla7[Tipo de control],Tabla7[Peso],"",1)</f>
        <v/>
      </c>
      <c r="T1582" s="290" t="str">
        <f>_xlfn.XLOOKUP(Tabla135[[#This Row],[Tipo de control]],Tabla7[Tipo de control],Tabla7[Afectación matriz],"",1)</f>
        <v/>
      </c>
      <c r="U1582" s="295"/>
      <c r="V1582" s="327" t="str">
        <f>_xlfn.XLOOKUP(Tabla135[[#This Row],[Implementación]],Tabla11[Implementación],Tabla11[Peso],"",1)</f>
        <v/>
      </c>
      <c r="W1582" s="295"/>
      <c r="X1582" s="295"/>
      <c r="Y1582" s="295"/>
      <c r="Z1582" s="295"/>
      <c r="AA1582" s="310" t="str">
        <f>IFERROR(Tabla135[[#This Row],[Peso del control]]+Tabla135[[#This Row],[Peso de la implementación]],"")</f>
        <v/>
      </c>
      <c r="AB1582" s="310" t="str" cm="1">
        <f t="array" ref="AB1582">IFERROR(IF(Tabla135[[#This Row],[Registro diligenciado]]=TRUE,_xlfn.IFS(AND(Tabla135[[#This Row],[No. de Control]]=1,Tabla135[[#This Row],[Desplazamiento en la Matriz]]="Probabilidad"),D1582-(D1582*Tabla135[[#This Row],[Valor del control]]),AND(Tabla135[[#This Row],[No. de Control]]&gt;1,Tabla135[[#This Row],[Desplazamiento en la Matriz]]="Probabilidad"),AB1581-(AB1581*Tabla135[[#This Row],[Valor del control]]),AND(Tabla135[[#This Row],[No. de Control]]=1,Tabla135[[#This Row],[Desplazamiento en la Matriz]]="Impacto"),D1582,AND(Tabla135[[#This Row],[No. de Control]]&gt;1,Tabla135[[#This Row],[Desplazamiento en la Matriz]]="Impacto"),AB1581),""),"")</f>
        <v/>
      </c>
      <c r="AC1582" s="310" t="str" cm="1">
        <f t="array" ref="AC1582">IFERROR(IF(Tabla135[[#This Row],[Registro diligenciado]]=TRUE,_xlfn.IFS(AND(Tabla135[[#This Row],[No. de Control]]=1,Tabla135[[#This Row],[Desplazamiento en la Matriz]]="Impacto"),E1582-(E1582*Tabla135[[#This Row],[Valor del control]]),AND(Tabla135[[#This Row],[No. de Control]]&gt;1,Tabla135[[#This Row],[Desplazamiento en la Matriz]]="Impacto"),AC1581-(AC1581*Tabla135[[#This Row],[Valor del control]]),AND(Tabla135[[#This Row],[No. de Control]]=1,Tabla135[[#This Row],[Desplazamiento en la Matriz]]="Probabilidad"),E1582,AND(Tabla135[[#This Row],[No. de Control]]&gt;1,Tabla135[[#This Row],[Desplazamiento en la Matriz]]="Probabilidad"),AC1581),""),"")</f>
        <v/>
      </c>
      <c r="AD1582" s="310">
        <f>IFERROR(_xlfn.MINIFS(Tabla135[Probabilidad residual],Tabla135[Id Riesgo],Tabla135[[#This Row],[Id Riesgo]]),"")</f>
        <v>0</v>
      </c>
      <c r="AE1582" s="310">
        <f>IFERROR(_xlfn.MINIFS(Tabla135[Impacto residual],Tabla135[Id Riesgo],Tabla135[[#This Row],[Id Riesgo]]),"")</f>
        <v>0</v>
      </c>
      <c r="AF1582" s="310" t="str" cm="1">
        <f t="array" ref="AF15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2" s="310" t="str" cm="1">
        <f t="array" ref="AG15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2" s="213"/>
      <c r="AJ1582" s="801">
        <f>_xlfn.MINIFS(Tabla135[Probabilidad residual],Tabla135[Id Riesgo],Tabla135[[#This Row],[Id Riesgo]])</f>
        <v>0</v>
      </c>
      <c r="AK1582" s="801">
        <f>_xlfn.MINIFS(Tabla135[Impacto residual],Tabla135[Id Riesgo],Tabla135[[#This Row],[Id Riesgo]])</f>
        <v>0</v>
      </c>
      <c r="AL1582" s="801" t="str" cm="1">
        <f t="array" ref="AL1582">IFERROR(_xlfn.IFS(AND(AJ1582&gt;=CONFIGURACIÓN!$BF$6,AJ1582&lt;=CONFIGURACIÓN!$BG$6),CONFIGURACIÓN!$BE$6,AND(AJ1582&gt;=CONFIGURACIÓN!$BF$7,AJ1582&lt;=CONFIGURACIÓN!$BG$7),CONFIGURACIÓN!$BE$7,AND(AJ1582&gt;=CONFIGURACIÓN!$BF$8,AJ1582&lt;=CONFIGURACIÓN!$BG$8),CONFIGURACIÓN!$BE$8,AND(AJ1582&gt;=CONFIGURACIÓN!$BF$9,AJ1582&lt;=CONFIGURACIÓN!$BG$9),CONFIGURACIÓN!$BE$9,AND(AJ1582&gt;=CONFIGURACIÓN!$BF$10,AJ1582&lt;=CONFIGURACIÓN!$BG$10),CONFIGURACIÓN!$BE$10),"")</f>
        <v/>
      </c>
      <c r="AM1582" s="801" t="str" cm="1">
        <f t="array" ref="AM1582">IFERROR(_xlfn.IFS(AND(AK1582&gt;=CONFIGURACIÓN!$BJ$6,AK1582&lt;=CONFIGURACIÓN!$BK$6),CONFIGURACIÓN!$BI$6,AND(AK1582&gt;=CONFIGURACIÓN!$BJ$7,AK1582&lt;=CONFIGURACIÓN!$BK$7),CONFIGURACIÓN!$BI$7,AND(AK1582&gt;=CONFIGURACIÓN!$BJ$8,AK1582&lt;=CONFIGURACIÓN!$BK$8),CONFIGURACIÓN!$BI$8,AND(AK1582&gt;=CONFIGURACIÓN!$BJ$9,AK1582&lt;=CONFIGURACIÓN!$BK$9),CONFIGURACIÓN!$BI$9,AND(AK1582&gt;=CONFIGURACIÓN!$BJ$10,AK1582&lt;=CONFIGURACIÓN!$BK$10),CONFIGURACIÓN!$BI$10),"")</f>
        <v/>
      </c>
      <c r="AN1582" s="213"/>
      <c r="AO1582" s="213"/>
      <c r="AP1582" s="213"/>
      <c r="AQ1582" s="213"/>
      <c r="AR1582" s="213"/>
      <c r="AS1582" s="213"/>
      <c r="AT1582" s="213"/>
      <c r="AU1582" s="213"/>
      <c r="AV1582" s="213"/>
      <c r="AW1582" s="213"/>
      <c r="AX1582" s="213"/>
      <c r="AY1582" s="213"/>
    </row>
    <row r="1583" spans="1:51" ht="14.6" x14ac:dyDescent="0.4">
      <c r="A1583" s="783" t="str">
        <f>Tabla135[[#This Row],[Id Riesgo]]</f>
        <v>RC158</v>
      </c>
      <c r="B1583" s="784" t="str">
        <f>Tabla135[[#This Row],[Riesgo]]</f>
        <v/>
      </c>
      <c r="C1583" s="776" t="b">
        <f>Tabla135[[#This Row],[Identificado en paso 1 y 2?]]</f>
        <v>0</v>
      </c>
      <c r="D1583" s="801" t="str">
        <f>_xlfn.XLOOKUP(Tabla135[[#This Row],[Id Riesgo]],Tabla13[Id Riesgo],Tabla13[Probabilidad],"",1)</f>
        <v/>
      </c>
      <c r="E1583" s="801" t="str">
        <f>IF(C1583=TRUE,_xlfn.XLOOKUP(Tabla135[[#This Row],[Id Riesgo]],Tabla13[Id Riesgo],Tabla13[Porcentaje Impacto],"",1),"")</f>
        <v/>
      </c>
      <c r="F1583" s="290" t="str">
        <f t="shared" ref="F1583:F1591" si="157">F1582</f>
        <v>RC158</v>
      </c>
      <c r="G1583" s="414" t="b">
        <f>_xlfn.XLOOKUP(F1583,Tabla13[Id Riesgo],Tabla13[Registro diligenciado],FALSE,1)</f>
        <v>0</v>
      </c>
      <c r="H1583" s="290" t="str">
        <f>IF(G1583,_xlfn.XLOOKUP(F1583,Tabla6[Id Riesgo],Tabla6[DESCRIPCIÓN DEL RIESGO],FALSE,1),"")</f>
        <v/>
      </c>
      <c r="I1583" s="327" t="str">
        <f>_xlfn.XLOOKUP(Tabla135[[#This Row],[Id Riesgo]],Tabla13[Id Riesgo],Tabla13[Probabilidad])</f>
        <v/>
      </c>
      <c r="J1583" s="327" t="str">
        <f>_xlfn.XLOOKUP(Tabla135[[#This Row],[Id Riesgo]],Tabla13[Id Riesgo],Tabla13[Porcentaje Impacto],"",1)</f>
        <v/>
      </c>
      <c r="K1583" s="311">
        <v>2</v>
      </c>
      <c r="L1583" s="314"/>
      <c r="M1583" s="314"/>
      <c r="N1583" s="314"/>
      <c r="O1583" s="295"/>
      <c r="P1583" s="314"/>
      <c r="Q1583" s="328" t="str">
        <f>_xlfn.TEXTJOIN(" ",TRUE,Tabla135[[#This Row],[Actividad - Acción ¿Qué?
Inicia con verbo]],Tabla135[[#This Row],[Complemento
(Observaciones o desviaciones)]])</f>
        <v/>
      </c>
      <c r="R1583" s="295"/>
      <c r="S1583" s="327" t="str">
        <f>_xlfn.XLOOKUP(Tabla135[[#This Row],[Tipo de control]],Tabla7[Tipo de control],Tabla7[Peso],"",1)</f>
        <v/>
      </c>
      <c r="T1583" s="290" t="str">
        <f>_xlfn.XLOOKUP(Tabla135[[#This Row],[Tipo de control]],Tabla7[Tipo de control],Tabla7[Afectación matriz],"",1)</f>
        <v/>
      </c>
      <c r="U1583" s="295"/>
      <c r="V1583" s="327" t="str">
        <f>_xlfn.XLOOKUP(Tabla135[[#This Row],[Implementación]],Tabla11[Implementación],Tabla11[Peso],"",1)</f>
        <v/>
      </c>
      <c r="W1583" s="295"/>
      <c r="X1583" s="295"/>
      <c r="Y1583" s="295"/>
      <c r="Z1583" s="295"/>
      <c r="AA1583" s="310" t="str">
        <f>IFERROR(Tabla135[[#This Row],[Peso del control]]+Tabla135[[#This Row],[Peso de la implementación]],"")</f>
        <v/>
      </c>
      <c r="AB1583" s="310" t="str" cm="1">
        <f t="array" ref="AB1583">IFERROR(IF(Tabla135[[#This Row],[Registro diligenciado]]=TRUE,_xlfn.IFS(AND(Tabla135[[#This Row],[No. de Control]]=1,Tabla135[[#This Row],[Desplazamiento en la Matriz]]="Probabilidad"),D1583-(D1583*Tabla135[[#This Row],[Valor del control]]),AND(Tabla135[[#This Row],[No. de Control]]&gt;1,Tabla135[[#This Row],[Desplazamiento en la Matriz]]="Probabilidad"),AB1582-(AB1582*Tabla135[[#This Row],[Valor del control]]),AND(Tabla135[[#This Row],[No. de Control]]=1,Tabla135[[#This Row],[Desplazamiento en la Matriz]]="Impacto"),D1583,AND(Tabla135[[#This Row],[No. de Control]]&gt;1,Tabla135[[#This Row],[Desplazamiento en la Matriz]]="Impacto"),AB1582),""),"")</f>
        <v/>
      </c>
      <c r="AC1583" s="310" t="str" cm="1">
        <f t="array" ref="AC1583">IFERROR(IF(Tabla135[[#This Row],[Registro diligenciado]]=TRUE,_xlfn.IFS(AND(Tabla135[[#This Row],[No. de Control]]=1,Tabla135[[#This Row],[Desplazamiento en la Matriz]]="Impacto"),E1583-(E1583*Tabla135[[#This Row],[Valor del control]]),AND(Tabla135[[#This Row],[No. de Control]]&gt;1,Tabla135[[#This Row],[Desplazamiento en la Matriz]]="Impacto"),AC1582-(AC1582*Tabla135[[#This Row],[Valor del control]]),AND(Tabla135[[#This Row],[No. de Control]]=1,Tabla135[[#This Row],[Desplazamiento en la Matriz]]="Probabilidad"),E1583,AND(Tabla135[[#This Row],[No. de Control]]&gt;1,Tabla135[[#This Row],[Desplazamiento en la Matriz]]="Probabilidad"),AC1582),""),"")</f>
        <v/>
      </c>
      <c r="AD1583" s="310">
        <f>IFERROR(_xlfn.MINIFS(Tabla135[Probabilidad residual],Tabla135[Id Riesgo],Tabla135[[#This Row],[Id Riesgo]]),"")</f>
        <v>0</v>
      </c>
      <c r="AE1583" s="310">
        <f>IFERROR(_xlfn.MINIFS(Tabla135[Impacto residual],Tabla135[Id Riesgo],Tabla135[[#This Row],[Id Riesgo]]),"")</f>
        <v>0</v>
      </c>
      <c r="AF1583" s="310" t="str" cm="1">
        <f t="array" ref="AF15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3" s="310" t="str" cm="1">
        <f t="array" ref="AG15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3" s="213"/>
      <c r="AJ1583" s="801">
        <f>_xlfn.MINIFS(Tabla135[Probabilidad residual],Tabla135[Id Riesgo],Tabla135[[#This Row],[Id Riesgo]])</f>
        <v>0</v>
      </c>
      <c r="AK1583" s="801">
        <f>_xlfn.MINIFS(Tabla135[Impacto residual],Tabla135[Id Riesgo],Tabla135[[#This Row],[Id Riesgo]])</f>
        <v>0</v>
      </c>
      <c r="AL1583" s="801"/>
      <c r="AM1583" s="801"/>
      <c r="AN1583" s="213"/>
      <c r="AO1583" s="213"/>
      <c r="AP1583" s="213"/>
      <c r="AQ1583" s="213"/>
      <c r="AR1583" s="213"/>
      <c r="AS1583" s="213"/>
      <c r="AT1583" s="213"/>
      <c r="AU1583" s="213"/>
      <c r="AV1583" s="213"/>
      <c r="AW1583" s="213"/>
      <c r="AX1583" s="213"/>
      <c r="AY1583" s="213"/>
    </row>
    <row r="1584" spans="1:51" ht="14.6" x14ac:dyDescent="0.4">
      <c r="A1584" s="783" t="str">
        <f>Tabla135[[#This Row],[Id Riesgo]]</f>
        <v>RC158</v>
      </c>
      <c r="B1584" s="784" t="str">
        <f>Tabla135[[#This Row],[Riesgo]]</f>
        <v/>
      </c>
      <c r="C1584" s="776" t="b">
        <f>Tabla135[[#This Row],[Identificado en paso 1 y 2?]]</f>
        <v>0</v>
      </c>
      <c r="D1584" s="801" t="str">
        <f>_xlfn.XLOOKUP(Tabla135[[#This Row],[Id Riesgo]],Tabla13[Id Riesgo],Tabla13[Probabilidad],"",1)</f>
        <v/>
      </c>
      <c r="E1584" s="801" t="str">
        <f>IF(C1584=TRUE,_xlfn.XLOOKUP(Tabla135[[#This Row],[Id Riesgo]],Tabla13[Id Riesgo],Tabla13[Porcentaje Impacto],"",1),"")</f>
        <v/>
      </c>
      <c r="F1584" s="290" t="str">
        <f t="shared" si="157"/>
        <v>RC158</v>
      </c>
      <c r="G1584" s="414" t="b">
        <f>_xlfn.XLOOKUP(F1584,Tabla13[Id Riesgo],Tabla13[Registro diligenciado],FALSE,1)</f>
        <v>0</v>
      </c>
      <c r="H1584" s="290" t="str">
        <f>IF(G1584,_xlfn.XLOOKUP(F1584,Tabla6[Id Riesgo],Tabla6[DESCRIPCIÓN DEL RIESGO],FALSE,1),"")</f>
        <v/>
      </c>
      <c r="I1584" s="327" t="str">
        <f>_xlfn.XLOOKUP(Tabla135[[#This Row],[Id Riesgo]],Tabla13[Id Riesgo],Tabla13[Probabilidad])</f>
        <v/>
      </c>
      <c r="J1584" s="327" t="str">
        <f>_xlfn.XLOOKUP(Tabla135[[#This Row],[Id Riesgo]],Tabla13[Id Riesgo],Tabla13[Porcentaje Impacto],"",1)</f>
        <v/>
      </c>
      <c r="K1584" s="311">
        <v>3</v>
      </c>
      <c r="L1584" s="314"/>
      <c r="M1584" s="314"/>
      <c r="N1584" s="314"/>
      <c r="O1584" s="295"/>
      <c r="P1584" s="314"/>
      <c r="Q1584" s="328" t="str">
        <f>_xlfn.TEXTJOIN(" ",TRUE,Tabla135[[#This Row],[Actividad - Acción ¿Qué?
Inicia con verbo]],Tabla135[[#This Row],[Complemento
(Observaciones o desviaciones)]])</f>
        <v/>
      </c>
      <c r="R1584" s="295"/>
      <c r="S1584" s="327" t="str">
        <f>_xlfn.XLOOKUP(Tabla135[[#This Row],[Tipo de control]],Tabla7[Tipo de control],Tabla7[Peso],"",1)</f>
        <v/>
      </c>
      <c r="T1584" s="290" t="str">
        <f>_xlfn.XLOOKUP(Tabla135[[#This Row],[Tipo de control]],Tabla7[Tipo de control],Tabla7[Afectación matriz],"",1)</f>
        <v/>
      </c>
      <c r="U1584" s="295"/>
      <c r="V1584" s="327" t="str">
        <f>_xlfn.XLOOKUP(Tabla135[[#This Row],[Implementación]],Tabla11[Implementación],Tabla11[Peso],"",1)</f>
        <v/>
      </c>
      <c r="W1584" s="295"/>
      <c r="X1584" s="295"/>
      <c r="Y1584" s="295"/>
      <c r="Z1584" s="295"/>
      <c r="AA1584" s="310" t="str">
        <f>IFERROR(Tabla135[[#This Row],[Peso del control]]+Tabla135[[#This Row],[Peso de la implementación]],"")</f>
        <v/>
      </c>
      <c r="AB1584" s="310" t="str" cm="1">
        <f t="array" ref="AB1584">IFERROR(IF(Tabla135[[#This Row],[Registro diligenciado]]=TRUE,_xlfn.IFS(AND(Tabla135[[#This Row],[No. de Control]]=1,Tabla135[[#This Row],[Desplazamiento en la Matriz]]="Probabilidad"),D1584-(D1584*Tabla135[[#This Row],[Valor del control]]),AND(Tabla135[[#This Row],[No. de Control]]&gt;1,Tabla135[[#This Row],[Desplazamiento en la Matriz]]="Probabilidad"),AB1583-(AB1583*Tabla135[[#This Row],[Valor del control]]),AND(Tabla135[[#This Row],[No. de Control]]=1,Tabla135[[#This Row],[Desplazamiento en la Matriz]]="Impacto"),D1584,AND(Tabla135[[#This Row],[No. de Control]]&gt;1,Tabla135[[#This Row],[Desplazamiento en la Matriz]]="Impacto"),AB1583),""),"")</f>
        <v/>
      </c>
      <c r="AC1584" s="310" t="str" cm="1">
        <f t="array" ref="AC1584">IFERROR(IF(Tabla135[[#This Row],[Registro diligenciado]]=TRUE,_xlfn.IFS(AND(Tabla135[[#This Row],[No. de Control]]=1,Tabla135[[#This Row],[Desplazamiento en la Matriz]]="Impacto"),E1584-(E1584*Tabla135[[#This Row],[Valor del control]]),AND(Tabla135[[#This Row],[No. de Control]]&gt;1,Tabla135[[#This Row],[Desplazamiento en la Matriz]]="Impacto"),AC1583-(AC1583*Tabla135[[#This Row],[Valor del control]]),AND(Tabla135[[#This Row],[No. de Control]]=1,Tabla135[[#This Row],[Desplazamiento en la Matriz]]="Probabilidad"),E1584,AND(Tabla135[[#This Row],[No. de Control]]&gt;1,Tabla135[[#This Row],[Desplazamiento en la Matriz]]="Probabilidad"),AC1583),""),"")</f>
        <v/>
      </c>
      <c r="AD1584" s="310">
        <f>IFERROR(_xlfn.MINIFS(Tabla135[Probabilidad residual],Tabla135[Id Riesgo],Tabla135[[#This Row],[Id Riesgo]]),"")</f>
        <v>0</v>
      </c>
      <c r="AE1584" s="310">
        <f>IFERROR(_xlfn.MINIFS(Tabla135[Impacto residual],Tabla135[Id Riesgo],Tabla135[[#This Row],[Id Riesgo]]),"")</f>
        <v>0</v>
      </c>
      <c r="AF1584" s="310" t="str" cm="1">
        <f t="array" ref="AF15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4" s="310" t="str" cm="1">
        <f t="array" ref="AG15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4" s="213"/>
      <c r="AJ1584" s="801">
        <f>_xlfn.MINIFS(Tabla135[Probabilidad residual],Tabla135[Id Riesgo],Tabla135[[#This Row],[Id Riesgo]])</f>
        <v>0</v>
      </c>
      <c r="AK1584" s="801">
        <f>_xlfn.MINIFS(Tabla135[Impacto residual],Tabla135[Id Riesgo],Tabla135[[#This Row],[Id Riesgo]])</f>
        <v>0</v>
      </c>
      <c r="AL1584" s="801"/>
      <c r="AM1584" s="801"/>
      <c r="AN1584" s="213"/>
      <c r="AO1584" s="213"/>
      <c r="AP1584" s="213"/>
      <c r="AQ1584" s="213"/>
      <c r="AR1584" s="213"/>
      <c r="AS1584" s="213"/>
      <c r="AT1584" s="213"/>
      <c r="AU1584" s="213"/>
      <c r="AV1584" s="213"/>
      <c r="AW1584" s="213"/>
      <c r="AX1584" s="213"/>
      <c r="AY1584" s="213"/>
    </row>
    <row r="1585" spans="1:51" ht="14.6" x14ac:dyDescent="0.4">
      <c r="A1585" s="783" t="str">
        <f>Tabla135[[#This Row],[Id Riesgo]]</f>
        <v>RC158</v>
      </c>
      <c r="B1585" s="784" t="str">
        <f>Tabla135[[#This Row],[Riesgo]]</f>
        <v/>
      </c>
      <c r="C1585" s="776" t="b">
        <f>Tabla135[[#This Row],[Identificado en paso 1 y 2?]]</f>
        <v>0</v>
      </c>
      <c r="D1585" s="801" t="str">
        <f>_xlfn.XLOOKUP(Tabla135[[#This Row],[Id Riesgo]],Tabla13[Id Riesgo],Tabla13[Probabilidad],"",1)</f>
        <v/>
      </c>
      <c r="E1585" s="801" t="str">
        <f>IF(C1585=TRUE,_xlfn.XLOOKUP(Tabla135[[#This Row],[Id Riesgo]],Tabla13[Id Riesgo],Tabla13[Porcentaje Impacto],"",1),"")</f>
        <v/>
      </c>
      <c r="F1585" s="290" t="str">
        <f t="shared" si="157"/>
        <v>RC158</v>
      </c>
      <c r="G1585" s="414" t="b">
        <f>_xlfn.XLOOKUP(F1585,Tabla13[Id Riesgo],Tabla13[Registro diligenciado],FALSE,1)</f>
        <v>0</v>
      </c>
      <c r="H1585" s="290" t="str">
        <f>IF(G1585,_xlfn.XLOOKUP(F1585,Tabla6[Id Riesgo],Tabla6[DESCRIPCIÓN DEL RIESGO],FALSE,1),"")</f>
        <v/>
      </c>
      <c r="I1585" s="327" t="str">
        <f>_xlfn.XLOOKUP(Tabla135[[#This Row],[Id Riesgo]],Tabla13[Id Riesgo],Tabla13[Probabilidad])</f>
        <v/>
      </c>
      <c r="J1585" s="327" t="str">
        <f>_xlfn.XLOOKUP(Tabla135[[#This Row],[Id Riesgo]],Tabla13[Id Riesgo],Tabla13[Porcentaje Impacto],"",1)</f>
        <v/>
      </c>
      <c r="K1585" s="311">
        <v>4</v>
      </c>
      <c r="L1585" s="314"/>
      <c r="M1585" s="314"/>
      <c r="N1585" s="314"/>
      <c r="O1585" s="295"/>
      <c r="P1585" s="314"/>
      <c r="Q1585" s="328" t="str">
        <f>_xlfn.TEXTJOIN(" ",TRUE,Tabla135[[#This Row],[Actividad - Acción ¿Qué?
Inicia con verbo]],Tabla135[[#This Row],[Complemento
(Observaciones o desviaciones)]])</f>
        <v/>
      </c>
      <c r="R1585" s="295"/>
      <c r="S1585" s="327" t="str">
        <f>_xlfn.XLOOKUP(Tabla135[[#This Row],[Tipo de control]],Tabla7[Tipo de control],Tabla7[Peso],"",1)</f>
        <v/>
      </c>
      <c r="T1585" s="290" t="str">
        <f>_xlfn.XLOOKUP(Tabla135[[#This Row],[Tipo de control]],Tabla7[Tipo de control],Tabla7[Afectación matriz],"",1)</f>
        <v/>
      </c>
      <c r="U1585" s="295"/>
      <c r="V1585" s="327" t="str">
        <f>_xlfn.XLOOKUP(Tabla135[[#This Row],[Implementación]],Tabla11[Implementación],Tabla11[Peso],"",1)</f>
        <v/>
      </c>
      <c r="W1585" s="295"/>
      <c r="X1585" s="295"/>
      <c r="Y1585" s="295"/>
      <c r="Z1585" s="295"/>
      <c r="AA1585" s="310" t="str">
        <f>IFERROR(Tabla135[[#This Row],[Peso del control]]+Tabla135[[#This Row],[Peso de la implementación]],"")</f>
        <v/>
      </c>
      <c r="AB1585" s="310" t="str" cm="1">
        <f t="array" ref="AB1585">IFERROR(IF(Tabla135[[#This Row],[Registro diligenciado]]=TRUE,_xlfn.IFS(AND(Tabla135[[#This Row],[No. de Control]]=1,Tabla135[[#This Row],[Desplazamiento en la Matriz]]="Probabilidad"),D1585-(D1585*Tabla135[[#This Row],[Valor del control]]),AND(Tabla135[[#This Row],[No. de Control]]&gt;1,Tabla135[[#This Row],[Desplazamiento en la Matriz]]="Probabilidad"),AB1584-(AB1584*Tabla135[[#This Row],[Valor del control]]),AND(Tabla135[[#This Row],[No. de Control]]=1,Tabla135[[#This Row],[Desplazamiento en la Matriz]]="Impacto"),D1585,AND(Tabla135[[#This Row],[No. de Control]]&gt;1,Tabla135[[#This Row],[Desplazamiento en la Matriz]]="Impacto"),AB1584),""),"")</f>
        <v/>
      </c>
      <c r="AC1585" s="310" t="str" cm="1">
        <f t="array" ref="AC1585">IFERROR(IF(Tabla135[[#This Row],[Registro diligenciado]]=TRUE,_xlfn.IFS(AND(Tabla135[[#This Row],[No. de Control]]=1,Tabla135[[#This Row],[Desplazamiento en la Matriz]]="Impacto"),E1585-(E1585*Tabla135[[#This Row],[Valor del control]]),AND(Tabla135[[#This Row],[No. de Control]]&gt;1,Tabla135[[#This Row],[Desplazamiento en la Matriz]]="Impacto"),AC1584-(AC1584*Tabla135[[#This Row],[Valor del control]]),AND(Tabla135[[#This Row],[No. de Control]]=1,Tabla135[[#This Row],[Desplazamiento en la Matriz]]="Probabilidad"),E1585,AND(Tabla135[[#This Row],[No. de Control]]&gt;1,Tabla135[[#This Row],[Desplazamiento en la Matriz]]="Probabilidad"),AC1584),""),"")</f>
        <v/>
      </c>
      <c r="AD1585" s="310">
        <f>IFERROR(_xlfn.MINIFS(Tabla135[Probabilidad residual],Tabla135[Id Riesgo],Tabla135[[#This Row],[Id Riesgo]]),"")</f>
        <v>0</v>
      </c>
      <c r="AE1585" s="310">
        <f>IFERROR(_xlfn.MINIFS(Tabla135[Impacto residual],Tabla135[Id Riesgo],Tabla135[[#This Row],[Id Riesgo]]),"")</f>
        <v>0</v>
      </c>
      <c r="AF1585" s="310" t="str" cm="1">
        <f t="array" ref="AF15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5" s="310" t="str" cm="1">
        <f t="array" ref="AG15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5" s="213"/>
      <c r="AJ1585" s="801">
        <f>_xlfn.MINIFS(Tabla135[Probabilidad residual],Tabla135[Id Riesgo],Tabla135[[#This Row],[Id Riesgo]])</f>
        <v>0</v>
      </c>
      <c r="AK1585" s="801">
        <f>_xlfn.MINIFS(Tabla135[Impacto residual],Tabla135[Id Riesgo],Tabla135[[#This Row],[Id Riesgo]])</f>
        <v>0</v>
      </c>
      <c r="AL1585" s="801"/>
      <c r="AM1585" s="801"/>
      <c r="AN1585" s="213"/>
      <c r="AO1585" s="213"/>
      <c r="AP1585" s="213"/>
      <c r="AQ1585" s="213"/>
      <c r="AR1585" s="213"/>
      <c r="AS1585" s="213"/>
      <c r="AT1585" s="213"/>
      <c r="AU1585" s="213"/>
      <c r="AV1585" s="213"/>
      <c r="AW1585" s="213"/>
      <c r="AX1585" s="213"/>
      <c r="AY1585" s="213"/>
    </row>
    <row r="1586" spans="1:51" ht="14.6" x14ac:dyDescent="0.4">
      <c r="A1586" s="783" t="str">
        <f>Tabla135[[#This Row],[Id Riesgo]]</f>
        <v>RC158</v>
      </c>
      <c r="B1586" s="784" t="str">
        <f>Tabla135[[#This Row],[Riesgo]]</f>
        <v/>
      </c>
      <c r="C1586" s="776" t="b">
        <f>Tabla135[[#This Row],[Identificado en paso 1 y 2?]]</f>
        <v>0</v>
      </c>
      <c r="D1586" s="801" t="str">
        <f>_xlfn.XLOOKUP(Tabla135[[#This Row],[Id Riesgo]],Tabla13[Id Riesgo],Tabla13[Probabilidad],"",1)</f>
        <v/>
      </c>
      <c r="E1586" s="801" t="str">
        <f>IF(C1586=TRUE,_xlfn.XLOOKUP(Tabla135[[#This Row],[Id Riesgo]],Tabla13[Id Riesgo],Tabla13[Porcentaje Impacto],"",1),"")</f>
        <v/>
      </c>
      <c r="F1586" s="290" t="str">
        <f t="shared" si="157"/>
        <v>RC158</v>
      </c>
      <c r="G1586" s="414" t="b">
        <f>_xlfn.XLOOKUP(F1586,Tabla13[Id Riesgo],Tabla13[Registro diligenciado],FALSE,1)</f>
        <v>0</v>
      </c>
      <c r="H1586" s="290" t="str">
        <f>IF(G1586,_xlfn.XLOOKUP(F1586,Tabla6[Id Riesgo],Tabla6[DESCRIPCIÓN DEL RIESGO],FALSE,1),"")</f>
        <v/>
      </c>
      <c r="I1586" s="327" t="str">
        <f>_xlfn.XLOOKUP(Tabla135[[#This Row],[Id Riesgo]],Tabla13[Id Riesgo],Tabla13[Probabilidad])</f>
        <v/>
      </c>
      <c r="J1586" s="327" t="str">
        <f>_xlfn.XLOOKUP(Tabla135[[#This Row],[Id Riesgo]],Tabla13[Id Riesgo],Tabla13[Porcentaje Impacto],"",1)</f>
        <v/>
      </c>
      <c r="K1586" s="311">
        <v>5</v>
      </c>
      <c r="L1586" s="314"/>
      <c r="M1586" s="314"/>
      <c r="N1586" s="314"/>
      <c r="O1586" s="295"/>
      <c r="P1586" s="314"/>
      <c r="Q1586" s="328" t="str">
        <f>_xlfn.TEXTJOIN(" ",TRUE,Tabla135[[#This Row],[Actividad - Acción ¿Qué?
Inicia con verbo]],Tabla135[[#This Row],[Complemento
(Observaciones o desviaciones)]])</f>
        <v/>
      </c>
      <c r="R1586" s="295"/>
      <c r="S1586" s="327" t="str">
        <f>_xlfn.XLOOKUP(Tabla135[[#This Row],[Tipo de control]],Tabla7[Tipo de control],Tabla7[Peso],"",1)</f>
        <v/>
      </c>
      <c r="T1586" s="290" t="str">
        <f>_xlfn.XLOOKUP(Tabla135[[#This Row],[Tipo de control]],Tabla7[Tipo de control],Tabla7[Afectación matriz],"",1)</f>
        <v/>
      </c>
      <c r="U1586" s="295"/>
      <c r="V1586" s="327" t="str">
        <f>_xlfn.XLOOKUP(Tabla135[[#This Row],[Implementación]],Tabla11[Implementación],Tabla11[Peso],"",1)</f>
        <v/>
      </c>
      <c r="W1586" s="295"/>
      <c r="X1586" s="295"/>
      <c r="Y1586" s="295"/>
      <c r="Z1586" s="295"/>
      <c r="AA1586" s="310" t="str">
        <f>IFERROR(Tabla135[[#This Row],[Peso del control]]+Tabla135[[#This Row],[Peso de la implementación]],"")</f>
        <v/>
      </c>
      <c r="AB1586" s="310" t="str" cm="1">
        <f t="array" ref="AB1586">IFERROR(IF(Tabla135[[#This Row],[Registro diligenciado]]=TRUE,_xlfn.IFS(AND(Tabla135[[#This Row],[No. de Control]]=1,Tabla135[[#This Row],[Desplazamiento en la Matriz]]="Probabilidad"),D1586-(D1586*Tabla135[[#This Row],[Valor del control]]),AND(Tabla135[[#This Row],[No. de Control]]&gt;1,Tabla135[[#This Row],[Desplazamiento en la Matriz]]="Probabilidad"),AB1585-(AB1585*Tabla135[[#This Row],[Valor del control]]),AND(Tabla135[[#This Row],[No. de Control]]=1,Tabla135[[#This Row],[Desplazamiento en la Matriz]]="Impacto"),D1586,AND(Tabla135[[#This Row],[No. de Control]]&gt;1,Tabla135[[#This Row],[Desplazamiento en la Matriz]]="Impacto"),AB1585),""),"")</f>
        <v/>
      </c>
      <c r="AC1586" s="310" t="str" cm="1">
        <f t="array" ref="AC1586">IFERROR(IF(Tabla135[[#This Row],[Registro diligenciado]]=TRUE,_xlfn.IFS(AND(Tabla135[[#This Row],[No. de Control]]=1,Tabla135[[#This Row],[Desplazamiento en la Matriz]]="Impacto"),E1586-(E1586*Tabla135[[#This Row],[Valor del control]]),AND(Tabla135[[#This Row],[No. de Control]]&gt;1,Tabla135[[#This Row],[Desplazamiento en la Matriz]]="Impacto"),AC1585-(AC1585*Tabla135[[#This Row],[Valor del control]]),AND(Tabla135[[#This Row],[No. de Control]]=1,Tabla135[[#This Row],[Desplazamiento en la Matriz]]="Probabilidad"),E1586,AND(Tabla135[[#This Row],[No. de Control]]&gt;1,Tabla135[[#This Row],[Desplazamiento en la Matriz]]="Probabilidad"),AC1585),""),"")</f>
        <v/>
      </c>
      <c r="AD1586" s="310">
        <f>IFERROR(_xlfn.MINIFS(Tabla135[Probabilidad residual],Tabla135[Id Riesgo],Tabla135[[#This Row],[Id Riesgo]]),"")</f>
        <v>0</v>
      </c>
      <c r="AE1586" s="310">
        <f>IFERROR(_xlfn.MINIFS(Tabla135[Impacto residual],Tabla135[Id Riesgo],Tabla135[[#This Row],[Id Riesgo]]),"")</f>
        <v>0</v>
      </c>
      <c r="AF1586" s="310" t="str" cm="1">
        <f t="array" ref="AF15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6" s="310" t="str" cm="1">
        <f t="array" ref="AG15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6" s="213"/>
      <c r="AJ1586" s="801">
        <f>_xlfn.MINIFS(Tabla135[Probabilidad residual],Tabla135[Id Riesgo],Tabla135[[#This Row],[Id Riesgo]])</f>
        <v>0</v>
      </c>
      <c r="AK1586" s="801">
        <f>_xlfn.MINIFS(Tabla135[Impacto residual],Tabla135[Id Riesgo],Tabla135[[#This Row],[Id Riesgo]])</f>
        <v>0</v>
      </c>
      <c r="AL1586" s="801"/>
      <c r="AM1586" s="801"/>
      <c r="AN1586" s="213"/>
      <c r="AO1586" s="213"/>
      <c r="AP1586" s="213"/>
      <c r="AQ1586" s="213"/>
      <c r="AR1586" s="213"/>
      <c r="AS1586" s="213"/>
      <c r="AT1586" s="213"/>
      <c r="AU1586" s="213"/>
      <c r="AV1586" s="213"/>
      <c r="AW1586" s="213"/>
      <c r="AX1586" s="213"/>
      <c r="AY1586" s="213"/>
    </row>
    <row r="1587" spans="1:51" ht="14.6" x14ac:dyDescent="0.4">
      <c r="A1587" s="783" t="str">
        <f>Tabla135[[#This Row],[Id Riesgo]]</f>
        <v>RC158</v>
      </c>
      <c r="B1587" s="784" t="str">
        <f>Tabla135[[#This Row],[Riesgo]]</f>
        <v/>
      </c>
      <c r="C1587" s="776" t="b">
        <f>Tabla135[[#This Row],[Identificado en paso 1 y 2?]]</f>
        <v>0</v>
      </c>
      <c r="D1587" s="801" t="str">
        <f>_xlfn.XLOOKUP(Tabla135[[#This Row],[Id Riesgo]],Tabla13[Id Riesgo],Tabla13[Probabilidad],"",1)</f>
        <v/>
      </c>
      <c r="E1587" s="801" t="str">
        <f>IF(C1587=TRUE,_xlfn.XLOOKUP(Tabla135[[#This Row],[Id Riesgo]],Tabla13[Id Riesgo],Tabla13[Porcentaje Impacto],"",1),"")</f>
        <v/>
      </c>
      <c r="F1587" s="290" t="str">
        <f t="shared" si="157"/>
        <v>RC158</v>
      </c>
      <c r="G1587" s="414" t="b">
        <f>_xlfn.XLOOKUP(F1587,Tabla13[Id Riesgo],Tabla13[Registro diligenciado],FALSE,1)</f>
        <v>0</v>
      </c>
      <c r="H1587" s="290" t="str">
        <f>IF(G1587,_xlfn.XLOOKUP(F1587,Tabla6[Id Riesgo],Tabla6[DESCRIPCIÓN DEL RIESGO],FALSE,1),"")</f>
        <v/>
      </c>
      <c r="I1587" s="327" t="str">
        <f>_xlfn.XLOOKUP(Tabla135[[#This Row],[Id Riesgo]],Tabla13[Id Riesgo],Tabla13[Probabilidad])</f>
        <v/>
      </c>
      <c r="J1587" s="327" t="str">
        <f>_xlfn.XLOOKUP(Tabla135[[#This Row],[Id Riesgo]],Tabla13[Id Riesgo],Tabla13[Porcentaje Impacto],"",1)</f>
        <v/>
      </c>
      <c r="K1587" s="311">
        <v>6</v>
      </c>
      <c r="L1587" s="314"/>
      <c r="M1587" s="314"/>
      <c r="N1587" s="314"/>
      <c r="O1587" s="295"/>
      <c r="P1587" s="314"/>
      <c r="Q1587" s="328" t="str">
        <f>_xlfn.TEXTJOIN(" ",TRUE,Tabla135[[#This Row],[Actividad - Acción ¿Qué?
Inicia con verbo]],Tabla135[[#This Row],[Complemento
(Observaciones o desviaciones)]])</f>
        <v/>
      </c>
      <c r="R1587" s="295"/>
      <c r="S1587" s="327" t="str">
        <f>_xlfn.XLOOKUP(Tabla135[[#This Row],[Tipo de control]],Tabla7[Tipo de control],Tabla7[Peso],"",1)</f>
        <v/>
      </c>
      <c r="T1587" s="290" t="str">
        <f>_xlfn.XLOOKUP(Tabla135[[#This Row],[Tipo de control]],Tabla7[Tipo de control],Tabla7[Afectación matriz],"",1)</f>
        <v/>
      </c>
      <c r="U1587" s="295"/>
      <c r="V1587" s="327" t="str">
        <f>_xlfn.XLOOKUP(Tabla135[[#This Row],[Implementación]],Tabla11[Implementación],Tabla11[Peso],"",1)</f>
        <v/>
      </c>
      <c r="W1587" s="295"/>
      <c r="X1587" s="295"/>
      <c r="Y1587" s="295"/>
      <c r="Z1587" s="295"/>
      <c r="AA1587" s="310" t="str">
        <f>IFERROR(Tabla135[[#This Row],[Peso del control]]+Tabla135[[#This Row],[Peso de la implementación]],"")</f>
        <v/>
      </c>
      <c r="AB1587" s="310" t="str" cm="1">
        <f t="array" ref="AB1587">IFERROR(IF(Tabla135[[#This Row],[Registro diligenciado]]=TRUE,_xlfn.IFS(AND(Tabla135[[#This Row],[No. de Control]]=1,Tabla135[[#This Row],[Desplazamiento en la Matriz]]="Probabilidad"),D1587-(D1587*Tabla135[[#This Row],[Valor del control]]),AND(Tabla135[[#This Row],[No. de Control]]&gt;1,Tabla135[[#This Row],[Desplazamiento en la Matriz]]="Probabilidad"),AB1586-(AB1586*Tabla135[[#This Row],[Valor del control]]),AND(Tabla135[[#This Row],[No. de Control]]=1,Tabla135[[#This Row],[Desplazamiento en la Matriz]]="Impacto"),D1587,AND(Tabla135[[#This Row],[No. de Control]]&gt;1,Tabla135[[#This Row],[Desplazamiento en la Matriz]]="Impacto"),AB1586),""),"")</f>
        <v/>
      </c>
      <c r="AC1587" s="310" t="str" cm="1">
        <f t="array" ref="AC1587">IFERROR(IF(Tabla135[[#This Row],[Registro diligenciado]]=TRUE,_xlfn.IFS(AND(Tabla135[[#This Row],[No. de Control]]=1,Tabla135[[#This Row],[Desplazamiento en la Matriz]]="Impacto"),E1587-(E1587*Tabla135[[#This Row],[Valor del control]]),AND(Tabla135[[#This Row],[No. de Control]]&gt;1,Tabla135[[#This Row],[Desplazamiento en la Matriz]]="Impacto"),AC1586-(AC1586*Tabla135[[#This Row],[Valor del control]]),AND(Tabla135[[#This Row],[No. de Control]]=1,Tabla135[[#This Row],[Desplazamiento en la Matriz]]="Probabilidad"),E1587,AND(Tabla135[[#This Row],[No. de Control]]&gt;1,Tabla135[[#This Row],[Desplazamiento en la Matriz]]="Probabilidad"),AC1586),""),"")</f>
        <v/>
      </c>
      <c r="AD1587" s="310">
        <f>IFERROR(_xlfn.MINIFS(Tabla135[Probabilidad residual],Tabla135[Id Riesgo],Tabla135[[#This Row],[Id Riesgo]]),"")</f>
        <v>0</v>
      </c>
      <c r="AE1587" s="310">
        <f>IFERROR(_xlfn.MINIFS(Tabla135[Impacto residual],Tabla135[Id Riesgo],Tabla135[[#This Row],[Id Riesgo]]),"")</f>
        <v>0</v>
      </c>
      <c r="AF1587" s="310" t="str" cm="1">
        <f t="array" ref="AF15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7" s="310" t="str" cm="1">
        <f t="array" ref="AG15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7" s="213"/>
      <c r="AJ1587" s="801">
        <f>_xlfn.MINIFS(Tabla135[Probabilidad residual],Tabla135[Id Riesgo],Tabla135[[#This Row],[Id Riesgo]])</f>
        <v>0</v>
      </c>
      <c r="AK1587" s="801">
        <f>_xlfn.MINIFS(Tabla135[Impacto residual],Tabla135[Id Riesgo],Tabla135[[#This Row],[Id Riesgo]])</f>
        <v>0</v>
      </c>
      <c r="AL1587" s="801"/>
      <c r="AM1587" s="801"/>
      <c r="AN1587" s="213"/>
      <c r="AO1587" s="213"/>
      <c r="AP1587" s="213"/>
      <c r="AQ1587" s="213"/>
      <c r="AR1587" s="213"/>
      <c r="AS1587" s="213"/>
      <c r="AT1587" s="213"/>
      <c r="AU1587" s="213"/>
      <c r="AV1587" s="213"/>
      <c r="AW1587" s="213"/>
      <c r="AX1587" s="213"/>
      <c r="AY1587" s="213"/>
    </row>
    <row r="1588" spans="1:51" ht="14.6" x14ac:dyDescent="0.4">
      <c r="A1588" s="783" t="str">
        <f>Tabla135[[#This Row],[Id Riesgo]]</f>
        <v>RC158</v>
      </c>
      <c r="B1588" s="784" t="str">
        <f>Tabla135[[#This Row],[Riesgo]]</f>
        <v/>
      </c>
      <c r="C1588" s="776" t="b">
        <f>Tabla135[[#This Row],[Identificado en paso 1 y 2?]]</f>
        <v>0</v>
      </c>
      <c r="D1588" s="801" t="str">
        <f>_xlfn.XLOOKUP(Tabla135[[#This Row],[Id Riesgo]],Tabla13[Id Riesgo],Tabla13[Probabilidad],"",1)</f>
        <v/>
      </c>
      <c r="E1588" s="801" t="str">
        <f>IF(C1588=TRUE,_xlfn.XLOOKUP(Tabla135[[#This Row],[Id Riesgo]],Tabla13[Id Riesgo],Tabla13[Porcentaje Impacto],"",1),"")</f>
        <v/>
      </c>
      <c r="F1588" s="290" t="str">
        <f t="shared" si="157"/>
        <v>RC158</v>
      </c>
      <c r="G1588" s="414" t="b">
        <f>_xlfn.XLOOKUP(F1588,Tabla13[Id Riesgo],Tabla13[Registro diligenciado],FALSE,1)</f>
        <v>0</v>
      </c>
      <c r="H1588" s="290" t="str">
        <f>IF(G1588,_xlfn.XLOOKUP(F1588,Tabla6[Id Riesgo],Tabla6[DESCRIPCIÓN DEL RIESGO],FALSE,1),"")</f>
        <v/>
      </c>
      <c r="I1588" s="327" t="str">
        <f>_xlfn.XLOOKUP(Tabla135[[#This Row],[Id Riesgo]],Tabla13[Id Riesgo],Tabla13[Probabilidad])</f>
        <v/>
      </c>
      <c r="J1588" s="327" t="str">
        <f>_xlfn.XLOOKUP(Tabla135[[#This Row],[Id Riesgo]],Tabla13[Id Riesgo],Tabla13[Porcentaje Impacto],"",1)</f>
        <v/>
      </c>
      <c r="K1588" s="311">
        <v>7</v>
      </c>
      <c r="L1588" s="314"/>
      <c r="M1588" s="314"/>
      <c r="N1588" s="314"/>
      <c r="O1588" s="295"/>
      <c r="P1588" s="314"/>
      <c r="Q1588" s="328" t="str">
        <f>_xlfn.TEXTJOIN(" ",TRUE,Tabla135[[#This Row],[Actividad - Acción ¿Qué?
Inicia con verbo]],Tabla135[[#This Row],[Complemento
(Observaciones o desviaciones)]])</f>
        <v/>
      </c>
      <c r="R1588" s="295"/>
      <c r="S1588" s="327" t="str">
        <f>_xlfn.XLOOKUP(Tabla135[[#This Row],[Tipo de control]],Tabla7[Tipo de control],Tabla7[Peso],"",1)</f>
        <v/>
      </c>
      <c r="T1588" s="290" t="str">
        <f>_xlfn.XLOOKUP(Tabla135[[#This Row],[Tipo de control]],Tabla7[Tipo de control],Tabla7[Afectación matriz],"",1)</f>
        <v/>
      </c>
      <c r="U1588" s="295"/>
      <c r="V1588" s="327" t="str">
        <f>_xlfn.XLOOKUP(Tabla135[[#This Row],[Implementación]],Tabla11[Implementación],Tabla11[Peso],"",1)</f>
        <v/>
      </c>
      <c r="W1588" s="295"/>
      <c r="X1588" s="295"/>
      <c r="Y1588" s="295"/>
      <c r="Z1588" s="295"/>
      <c r="AA1588" s="310" t="str">
        <f>IFERROR(Tabla135[[#This Row],[Peso del control]]+Tabla135[[#This Row],[Peso de la implementación]],"")</f>
        <v/>
      </c>
      <c r="AB1588" s="310" t="str" cm="1">
        <f t="array" ref="AB1588">IFERROR(IF(Tabla135[[#This Row],[Registro diligenciado]]=TRUE,_xlfn.IFS(AND(Tabla135[[#This Row],[No. de Control]]=1,Tabla135[[#This Row],[Desplazamiento en la Matriz]]="Probabilidad"),D1588-(D1588*Tabla135[[#This Row],[Valor del control]]),AND(Tabla135[[#This Row],[No. de Control]]&gt;1,Tabla135[[#This Row],[Desplazamiento en la Matriz]]="Probabilidad"),AB1587-(AB1587*Tabla135[[#This Row],[Valor del control]]),AND(Tabla135[[#This Row],[No. de Control]]=1,Tabla135[[#This Row],[Desplazamiento en la Matriz]]="Impacto"),D1588,AND(Tabla135[[#This Row],[No. de Control]]&gt;1,Tabla135[[#This Row],[Desplazamiento en la Matriz]]="Impacto"),AB1587),""),"")</f>
        <v/>
      </c>
      <c r="AC1588" s="310" t="str" cm="1">
        <f t="array" ref="AC1588">IFERROR(IF(Tabla135[[#This Row],[Registro diligenciado]]=TRUE,_xlfn.IFS(AND(Tabla135[[#This Row],[No. de Control]]=1,Tabla135[[#This Row],[Desplazamiento en la Matriz]]="Impacto"),E1588-(E1588*Tabla135[[#This Row],[Valor del control]]),AND(Tabla135[[#This Row],[No. de Control]]&gt;1,Tabla135[[#This Row],[Desplazamiento en la Matriz]]="Impacto"),AC1587-(AC1587*Tabla135[[#This Row],[Valor del control]]),AND(Tabla135[[#This Row],[No. de Control]]=1,Tabla135[[#This Row],[Desplazamiento en la Matriz]]="Probabilidad"),E1588,AND(Tabla135[[#This Row],[No. de Control]]&gt;1,Tabla135[[#This Row],[Desplazamiento en la Matriz]]="Probabilidad"),AC1587),""),"")</f>
        <v/>
      </c>
      <c r="AD1588" s="310">
        <f>IFERROR(_xlfn.MINIFS(Tabla135[Probabilidad residual],Tabla135[Id Riesgo],Tabla135[[#This Row],[Id Riesgo]]),"")</f>
        <v>0</v>
      </c>
      <c r="AE1588" s="310">
        <f>IFERROR(_xlfn.MINIFS(Tabla135[Impacto residual],Tabla135[Id Riesgo],Tabla135[[#This Row],[Id Riesgo]]),"")</f>
        <v>0</v>
      </c>
      <c r="AF1588" s="310" t="str" cm="1">
        <f t="array" ref="AF15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8" s="310" t="str" cm="1">
        <f t="array" ref="AG15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8" s="213"/>
      <c r="AJ1588" s="801">
        <f>_xlfn.MINIFS(Tabla135[Probabilidad residual],Tabla135[Id Riesgo],Tabla135[[#This Row],[Id Riesgo]])</f>
        <v>0</v>
      </c>
      <c r="AK1588" s="801">
        <f>_xlfn.MINIFS(Tabla135[Impacto residual],Tabla135[Id Riesgo],Tabla135[[#This Row],[Id Riesgo]])</f>
        <v>0</v>
      </c>
      <c r="AL1588" s="801"/>
      <c r="AM1588" s="801"/>
      <c r="AN1588" s="213"/>
      <c r="AO1588" s="213"/>
      <c r="AP1588" s="213"/>
      <c r="AQ1588" s="213"/>
      <c r="AR1588" s="213"/>
      <c r="AS1588" s="213"/>
      <c r="AT1588" s="213"/>
      <c r="AU1588" s="213"/>
      <c r="AV1588" s="213"/>
      <c r="AW1588" s="213"/>
      <c r="AX1588" s="213"/>
      <c r="AY1588" s="213"/>
    </row>
    <row r="1589" spans="1:51" ht="14.6" x14ac:dyDescent="0.4">
      <c r="A1589" s="783" t="str">
        <f>Tabla135[[#This Row],[Id Riesgo]]</f>
        <v>RC158</v>
      </c>
      <c r="B1589" s="784" t="str">
        <f>Tabla135[[#This Row],[Riesgo]]</f>
        <v/>
      </c>
      <c r="C1589" s="776" t="b">
        <f>Tabla135[[#This Row],[Identificado en paso 1 y 2?]]</f>
        <v>0</v>
      </c>
      <c r="D1589" s="801" t="str">
        <f>_xlfn.XLOOKUP(Tabla135[[#This Row],[Id Riesgo]],Tabla13[Id Riesgo],Tabla13[Probabilidad],"",1)</f>
        <v/>
      </c>
      <c r="E1589" s="801" t="str">
        <f>IF(C1589=TRUE,_xlfn.XLOOKUP(Tabla135[[#This Row],[Id Riesgo]],Tabla13[Id Riesgo],Tabla13[Porcentaje Impacto],"",1),"")</f>
        <v/>
      </c>
      <c r="F1589" s="290" t="str">
        <f t="shared" si="157"/>
        <v>RC158</v>
      </c>
      <c r="G1589" s="414" t="b">
        <f>_xlfn.XLOOKUP(F1589,Tabla13[Id Riesgo],Tabla13[Registro diligenciado],FALSE,1)</f>
        <v>0</v>
      </c>
      <c r="H1589" s="290" t="str">
        <f>IF(G1589,_xlfn.XLOOKUP(F1589,Tabla6[Id Riesgo],Tabla6[DESCRIPCIÓN DEL RIESGO],FALSE,1),"")</f>
        <v/>
      </c>
      <c r="I1589" s="327" t="str">
        <f>_xlfn.XLOOKUP(Tabla135[[#This Row],[Id Riesgo]],Tabla13[Id Riesgo],Tabla13[Probabilidad])</f>
        <v/>
      </c>
      <c r="J1589" s="327" t="str">
        <f>_xlfn.XLOOKUP(Tabla135[[#This Row],[Id Riesgo]],Tabla13[Id Riesgo],Tabla13[Porcentaje Impacto],"",1)</f>
        <v/>
      </c>
      <c r="K1589" s="311">
        <v>8</v>
      </c>
      <c r="L1589" s="314"/>
      <c r="M1589" s="314"/>
      <c r="N1589" s="314"/>
      <c r="O1589" s="295"/>
      <c r="P1589" s="314"/>
      <c r="Q1589" s="328" t="str">
        <f>_xlfn.TEXTJOIN(" ",TRUE,Tabla135[[#This Row],[Actividad - Acción ¿Qué?
Inicia con verbo]],Tabla135[[#This Row],[Complemento
(Observaciones o desviaciones)]])</f>
        <v/>
      </c>
      <c r="R1589" s="295"/>
      <c r="S1589" s="327" t="str">
        <f>_xlfn.XLOOKUP(Tabla135[[#This Row],[Tipo de control]],Tabla7[Tipo de control],Tabla7[Peso],"",1)</f>
        <v/>
      </c>
      <c r="T1589" s="290" t="str">
        <f>_xlfn.XLOOKUP(Tabla135[[#This Row],[Tipo de control]],Tabla7[Tipo de control],Tabla7[Afectación matriz],"",1)</f>
        <v/>
      </c>
      <c r="U1589" s="295"/>
      <c r="V1589" s="327" t="str">
        <f>_xlfn.XLOOKUP(Tabla135[[#This Row],[Implementación]],Tabla11[Implementación],Tabla11[Peso],"",1)</f>
        <v/>
      </c>
      <c r="W1589" s="295"/>
      <c r="X1589" s="295"/>
      <c r="Y1589" s="295"/>
      <c r="Z1589" s="295"/>
      <c r="AA1589" s="310" t="str">
        <f>IFERROR(Tabla135[[#This Row],[Peso del control]]+Tabla135[[#This Row],[Peso de la implementación]],"")</f>
        <v/>
      </c>
      <c r="AB1589" s="310" t="str" cm="1">
        <f t="array" ref="AB1589">IFERROR(IF(Tabla135[[#This Row],[Registro diligenciado]]=TRUE,_xlfn.IFS(AND(Tabla135[[#This Row],[No. de Control]]=1,Tabla135[[#This Row],[Desplazamiento en la Matriz]]="Probabilidad"),D1589-(D1589*Tabla135[[#This Row],[Valor del control]]),AND(Tabla135[[#This Row],[No. de Control]]&gt;1,Tabla135[[#This Row],[Desplazamiento en la Matriz]]="Probabilidad"),AB1588-(AB1588*Tabla135[[#This Row],[Valor del control]]),AND(Tabla135[[#This Row],[No. de Control]]=1,Tabla135[[#This Row],[Desplazamiento en la Matriz]]="Impacto"),D1589,AND(Tabla135[[#This Row],[No. de Control]]&gt;1,Tabla135[[#This Row],[Desplazamiento en la Matriz]]="Impacto"),AB1588),""),"")</f>
        <v/>
      </c>
      <c r="AC1589" s="310" t="str" cm="1">
        <f t="array" ref="AC1589">IFERROR(IF(Tabla135[[#This Row],[Registro diligenciado]]=TRUE,_xlfn.IFS(AND(Tabla135[[#This Row],[No. de Control]]=1,Tabla135[[#This Row],[Desplazamiento en la Matriz]]="Impacto"),E1589-(E1589*Tabla135[[#This Row],[Valor del control]]),AND(Tabla135[[#This Row],[No. de Control]]&gt;1,Tabla135[[#This Row],[Desplazamiento en la Matriz]]="Impacto"),AC1588-(AC1588*Tabla135[[#This Row],[Valor del control]]),AND(Tabla135[[#This Row],[No. de Control]]=1,Tabla135[[#This Row],[Desplazamiento en la Matriz]]="Probabilidad"),E1589,AND(Tabla135[[#This Row],[No. de Control]]&gt;1,Tabla135[[#This Row],[Desplazamiento en la Matriz]]="Probabilidad"),AC1588),""),"")</f>
        <v/>
      </c>
      <c r="AD1589" s="310">
        <f>IFERROR(_xlfn.MINIFS(Tabla135[Probabilidad residual],Tabla135[Id Riesgo],Tabla135[[#This Row],[Id Riesgo]]),"")</f>
        <v>0</v>
      </c>
      <c r="AE1589" s="310">
        <f>IFERROR(_xlfn.MINIFS(Tabla135[Impacto residual],Tabla135[Id Riesgo],Tabla135[[#This Row],[Id Riesgo]]),"")</f>
        <v>0</v>
      </c>
      <c r="AF1589" s="310" t="str" cm="1">
        <f t="array" ref="AF15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89" s="310" t="str" cm="1">
        <f t="array" ref="AG15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89" s="213"/>
      <c r="AJ1589" s="801">
        <f>_xlfn.MINIFS(Tabla135[Probabilidad residual],Tabla135[Id Riesgo],Tabla135[[#This Row],[Id Riesgo]])</f>
        <v>0</v>
      </c>
      <c r="AK1589" s="801">
        <f>_xlfn.MINIFS(Tabla135[Impacto residual],Tabla135[Id Riesgo],Tabla135[[#This Row],[Id Riesgo]])</f>
        <v>0</v>
      </c>
      <c r="AL1589" s="801"/>
      <c r="AM1589" s="801"/>
      <c r="AN1589" s="213"/>
      <c r="AO1589" s="213"/>
      <c r="AP1589" s="213"/>
      <c r="AQ1589" s="213"/>
      <c r="AR1589" s="213"/>
      <c r="AS1589" s="213"/>
      <c r="AT1589" s="213"/>
      <c r="AU1589" s="213"/>
      <c r="AV1589" s="213"/>
      <c r="AW1589" s="213"/>
      <c r="AX1589" s="213"/>
      <c r="AY1589" s="213"/>
    </row>
    <row r="1590" spans="1:51" ht="14.6" x14ac:dyDescent="0.4">
      <c r="A1590" s="783" t="str">
        <f>Tabla135[[#This Row],[Id Riesgo]]</f>
        <v>RC158</v>
      </c>
      <c r="B1590" s="784" t="str">
        <f>Tabla135[[#This Row],[Riesgo]]</f>
        <v/>
      </c>
      <c r="C1590" s="776" t="b">
        <f>Tabla135[[#This Row],[Identificado en paso 1 y 2?]]</f>
        <v>0</v>
      </c>
      <c r="D1590" s="801" t="str">
        <f>_xlfn.XLOOKUP(Tabla135[[#This Row],[Id Riesgo]],Tabla13[Id Riesgo],Tabla13[Probabilidad],"",1)</f>
        <v/>
      </c>
      <c r="E1590" s="801" t="str">
        <f>IF(C1590=TRUE,_xlfn.XLOOKUP(Tabla135[[#This Row],[Id Riesgo]],Tabla13[Id Riesgo],Tabla13[Porcentaje Impacto],"",1),"")</f>
        <v/>
      </c>
      <c r="F1590" s="290" t="str">
        <f t="shared" si="157"/>
        <v>RC158</v>
      </c>
      <c r="G1590" s="414" t="b">
        <f>_xlfn.XLOOKUP(F1590,Tabla13[Id Riesgo],Tabla13[Registro diligenciado],FALSE,1)</f>
        <v>0</v>
      </c>
      <c r="H1590" s="290" t="str">
        <f>IF(G1590,_xlfn.XLOOKUP(F1590,Tabla6[Id Riesgo],Tabla6[DESCRIPCIÓN DEL RIESGO],FALSE,1),"")</f>
        <v/>
      </c>
      <c r="I1590" s="327" t="str">
        <f>_xlfn.XLOOKUP(Tabla135[[#This Row],[Id Riesgo]],Tabla13[Id Riesgo],Tabla13[Probabilidad])</f>
        <v/>
      </c>
      <c r="J1590" s="327" t="str">
        <f>_xlfn.XLOOKUP(Tabla135[[#This Row],[Id Riesgo]],Tabla13[Id Riesgo],Tabla13[Porcentaje Impacto],"",1)</f>
        <v/>
      </c>
      <c r="K1590" s="311">
        <v>9</v>
      </c>
      <c r="L1590" s="314"/>
      <c r="M1590" s="314"/>
      <c r="N1590" s="314"/>
      <c r="O1590" s="295"/>
      <c r="P1590" s="314"/>
      <c r="Q1590" s="328" t="str">
        <f>_xlfn.TEXTJOIN(" ",TRUE,Tabla135[[#This Row],[Actividad - Acción ¿Qué?
Inicia con verbo]],Tabla135[[#This Row],[Complemento
(Observaciones o desviaciones)]])</f>
        <v/>
      </c>
      <c r="R1590" s="295"/>
      <c r="S1590" s="327" t="str">
        <f>_xlfn.XLOOKUP(Tabla135[[#This Row],[Tipo de control]],Tabla7[Tipo de control],Tabla7[Peso],"",1)</f>
        <v/>
      </c>
      <c r="T1590" s="290" t="str">
        <f>_xlfn.XLOOKUP(Tabla135[[#This Row],[Tipo de control]],Tabla7[Tipo de control],Tabla7[Afectación matriz],"",1)</f>
        <v/>
      </c>
      <c r="U1590" s="295"/>
      <c r="V1590" s="327" t="str">
        <f>_xlfn.XLOOKUP(Tabla135[[#This Row],[Implementación]],Tabla11[Implementación],Tabla11[Peso],"",1)</f>
        <v/>
      </c>
      <c r="W1590" s="295"/>
      <c r="X1590" s="295"/>
      <c r="Y1590" s="295"/>
      <c r="Z1590" s="295"/>
      <c r="AA1590" s="310" t="str">
        <f>IFERROR(Tabla135[[#This Row],[Peso del control]]+Tabla135[[#This Row],[Peso de la implementación]],"")</f>
        <v/>
      </c>
      <c r="AB1590" s="310" t="str" cm="1">
        <f t="array" ref="AB1590">IFERROR(IF(Tabla135[[#This Row],[Registro diligenciado]]=TRUE,_xlfn.IFS(AND(Tabla135[[#This Row],[No. de Control]]=1,Tabla135[[#This Row],[Desplazamiento en la Matriz]]="Probabilidad"),D1590-(D1590*Tabla135[[#This Row],[Valor del control]]),AND(Tabla135[[#This Row],[No. de Control]]&gt;1,Tabla135[[#This Row],[Desplazamiento en la Matriz]]="Probabilidad"),AB1589-(AB1589*Tabla135[[#This Row],[Valor del control]]),AND(Tabla135[[#This Row],[No. de Control]]=1,Tabla135[[#This Row],[Desplazamiento en la Matriz]]="Impacto"),D1590,AND(Tabla135[[#This Row],[No. de Control]]&gt;1,Tabla135[[#This Row],[Desplazamiento en la Matriz]]="Impacto"),AB1589),""),"")</f>
        <v/>
      </c>
      <c r="AC1590" s="310" t="str" cm="1">
        <f t="array" ref="AC1590">IFERROR(IF(Tabla135[[#This Row],[Registro diligenciado]]=TRUE,_xlfn.IFS(AND(Tabla135[[#This Row],[No. de Control]]=1,Tabla135[[#This Row],[Desplazamiento en la Matriz]]="Impacto"),E1590-(E1590*Tabla135[[#This Row],[Valor del control]]),AND(Tabla135[[#This Row],[No. de Control]]&gt;1,Tabla135[[#This Row],[Desplazamiento en la Matriz]]="Impacto"),AC1589-(AC1589*Tabla135[[#This Row],[Valor del control]]),AND(Tabla135[[#This Row],[No. de Control]]=1,Tabla135[[#This Row],[Desplazamiento en la Matriz]]="Probabilidad"),E1590,AND(Tabla135[[#This Row],[No. de Control]]&gt;1,Tabla135[[#This Row],[Desplazamiento en la Matriz]]="Probabilidad"),AC1589),""),"")</f>
        <v/>
      </c>
      <c r="AD1590" s="310">
        <f>IFERROR(_xlfn.MINIFS(Tabla135[Probabilidad residual],Tabla135[Id Riesgo],Tabla135[[#This Row],[Id Riesgo]]),"")</f>
        <v>0</v>
      </c>
      <c r="AE1590" s="310">
        <f>IFERROR(_xlfn.MINIFS(Tabla135[Impacto residual],Tabla135[Id Riesgo],Tabla135[[#This Row],[Id Riesgo]]),"")</f>
        <v>0</v>
      </c>
      <c r="AF1590" s="310" t="str" cm="1">
        <f t="array" ref="AF15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0" s="310" t="str" cm="1">
        <f t="array" ref="AG15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0" s="213"/>
      <c r="AJ1590" s="801">
        <f>_xlfn.MINIFS(Tabla135[Probabilidad residual],Tabla135[Id Riesgo],Tabla135[[#This Row],[Id Riesgo]])</f>
        <v>0</v>
      </c>
      <c r="AK1590" s="801">
        <f>_xlfn.MINIFS(Tabla135[Impacto residual],Tabla135[Id Riesgo],Tabla135[[#This Row],[Id Riesgo]])</f>
        <v>0</v>
      </c>
      <c r="AL1590" s="801"/>
      <c r="AM1590" s="801"/>
      <c r="AN1590" s="213"/>
      <c r="AO1590" s="213"/>
      <c r="AP1590" s="213"/>
      <c r="AQ1590" s="213"/>
      <c r="AR1590" s="213"/>
      <c r="AS1590" s="213"/>
      <c r="AT1590" s="213"/>
      <c r="AU1590" s="213"/>
      <c r="AV1590" s="213"/>
      <c r="AW1590" s="213"/>
      <c r="AX1590" s="213"/>
      <c r="AY1590" s="213"/>
    </row>
    <row r="1591" spans="1:51" ht="14.6" x14ac:dyDescent="0.4">
      <c r="A1591" s="783" t="str">
        <f>Tabla135[[#This Row],[Id Riesgo]]</f>
        <v>RC158</v>
      </c>
      <c r="B1591" s="784" t="str">
        <f>Tabla135[[#This Row],[Riesgo]]</f>
        <v/>
      </c>
      <c r="C1591" s="776" t="b">
        <f>Tabla135[[#This Row],[Identificado en paso 1 y 2?]]</f>
        <v>0</v>
      </c>
      <c r="D1591" s="801" t="str">
        <f>_xlfn.XLOOKUP(Tabla135[[#This Row],[Id Riesgo]],Tabla13[Id Riesgo],Tabla13[Probabilidad],"",1)</f>
        <v/>
      </c>
      <c r="E1591" s="801" t="str">
        <f>IF(C1591=TRUE,_xlfn.XLOOKUP(Tabla135[[#This Row],[Id Riesgo]],Tabla13[Id Riesgo],Tabla13[Porcentaje Impacto],"",1),"")</f>
        <v/>
      </c>
      <c r="F1591" s="290" t="str">
        <f t="shared" si="157"/>
        <v>RC158</v>
      </c>
      <c r="G1591" s="414" t="b">
        <f>_xlfn.XLOOKUP(F1591,Tabla13[Id Riesgo],Tabla13[Registro diligenciado],FALSE,1)</f>
        <v>0</v>
      </c>
      <c r="H1591" s="290" t="str">
        <f>IF(G1591,_xlfn.XLOOKUP(F1591,Tabla6[Id Riesgo],Tabla6[DESCRIPCIÓN DEL RIESGO],FALSE,1),"")</f>
        <v/>
      </c>
      <c r="I1591" s="327" t="str">
        <f>_xlfn.XLOOKUP(Tabla135[[#This Row],[Id Riesgo]],Tabla13[Id Riesgo],Tabla13[Probabilidad])</f>
        <v/>
      </c>
      <c r="J1591" s="327" t="str">
        <f>_xlfn.XLOOKUP(Tabla135[[#This Row],[Id Riesgo]],Tabla13[Id Riesgo],Tabla13[Porcentaje Impacto],"",1)</f>
        <v/>
      </c>
      <c r="K1591" s="311">
        <v>10</v>
      </c>
      <c r="L1591" s="314"/>
      <c r="M1591" s="314"/>
      <c r="N1591" s="314"/>
      <c r="O1591" s="295"/>
      <c r="P1591" s="314"/>
      <c r="Q1591" s="328" t="str">
        <f>_xlfn.TEXTJOIN(" ",TRUE,Tabla135[[#This Row],[Actividad - Acción ¿Qué?
Inicia con verbo]],Tabla135[[#This Row],[Complemento
(Observaciones o desviaciones)]])</f>
        <v/>
      </c>
      <c r="R1591" s="295"/>
      <c r="S1591" s="327" t="str">
        <f>_xlfn.XLOOKUP(Tabla135[[#This Row],[Tipo de control]],Tabla7[Tipo de control],Tabla7[Peso],"",1)</f>
        <v/>
      </c>
      <c r="T1591" s="290" t="str">
        <f>_xlfn.XLOOKUP(Tabla135[[#This Row],[Tipo de control]],Tabla7[Tipo de control],Tabla7[Afectación matriz],"",1)</f>
        <v/>
      </c>
      <c r="U1591" s="295"/>
      <c r="V1591" s="327" t="str">
        <f>_xlfn.XLOOKUP(Tabla135[[#This Row],[Implementación]],Tabla11[Implementación],Tabla11[Peso],"",1)</f>
        <v/>
      </c>
      <c r="W1591" s="295"/>
      <c r="X1591" s="295"/>
      <c r="Y1591" s="295"/>
      <c r="Z1591" s="295"/>
      <c r="AA1591" s="310" t="str">
        <f>IFERROR(Tabla135[[#This Row],[Peso del control]]+Tabla135[[#This Row],[Peso de la implementación]],"")</f>
        <v/>
      </c>
      <c r="AB1591" s="310" t="str" cm="1">
        <f t="array" ref="AB1591">IFERROR(IF(Tabla135[[#This Row],[Registro diligenciado]]=TRUE,_xlfn.IFS(AND(Tabla135[[#This Row],[No. de Control]]=1,Tabla135[[#This Row],[Desplazamiento en la Matriz]]="Probabilidad"),D1591-(D1591*Tabla135[[#This Row],[Valor del control]]),AND(Tabla135[[#This Row],[No. de Control]]&gt;1,Tabla135[[#This Row],[Desplazamiento en la Matriz]]="Probabilidad"),AB1590-(AB1590*Tabla135[[#This Row],[Valor del control]]),AND(Tabla135[[#This Row],[No. de Control]]=1,Tabla135[[#This Row],[Desplazamiento en la Matriz]]="Impacto"),D1591,AND(Tabla135[[#This Row],[No. de Control]]&gt;1,Tabla135[[#This Row],[Desplazamiento en la Matriz]]="Impacto"),AB1590),""),"")</f>
        <v/>
      </c>
      <c r="AC1591" s="310" t="str" cm="1">
        <f t="array" ref="AC1591">IFERROR(IF(Tabla135[[#This Row],[Registro diligenciado]]=TRUE,_xlfn.IFS(AND(Tabla135[[#This Row],[No. de Control]]=1,Tabla135[[#This Row],[Desplazamiento en la Matriz]]="Impacto"),E1591-(E1591*Tabla135[[#This Row],[Valor del control]]),AND(Tabla135[[#This Row],[No. de Control]]&gt;1,Tabla135[[#This Row],[Desplazamiento en la Matriz]]="Impacto"),AC1590-(AC1590*Tabla135[[#This Row],[Valor del control]]),AND(Tabla135[[#This Row],[No. de Control]]=1,Tabla135[[#This Row],[Desplazamiento en la Matriz]]="Probabilidad"),E1591,AND(Tabla135[[#This Row],[No. de Control]]&gt;1,Tabla135[[#This Row],[Desplazamiento en la Matriz]]="Probabilidad"),AC1590),""),"")</f>
        <v/>
      </c>
      <c r="AD1591" s="310">
        <f>IFERROR(_xlfn.MINIFS(Tabla135[Probabilidad residual],Tabla135[Id Riesgo],Tabla135[[#This Row],[Id Riesgo]]),"")</f>
        <v>0</v>
      </c>
      <c r="AE1591" s="310">
        <f>IFERROR(_xlfn.MINIFS(Tabla135[Impacto residual],Tabla135[Id Riesgo],Tabla135[[#This Row],[Id Riesgo]]),"")</f>
        <v>0</v>
      </c>
      <c r="AF1591" s="310" t="str" cm="1">
        <f t="array" ref="AF15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1" s="310" t="str" cm="1">
        <f t="array" ref="AG15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1" s="213"/>
      <c r="AJ1591" s="801">
        <f>_xlfn.MINIFS(Tabla135[Probabilidad residual],Tabla135[Id Riesgo],Tabla135[[#This Row],[Id Riesgo]])</f>
        <v>0</v>
      </c>
      <c r="AK1591" s="801">
        <f>_xlfn.MINIFS(Tabla135[Impacto residual],Tabla135[Id Riesgo],Tabla135[[#This Row],[Id Riesgo]])</f>
        <v>0</v>
      </c>
      <c r="AL1591" s="801"/>
      <c r="AM1591" s="801"/>
      <c r="AN1591" s="213"/>
      <c r="AO1591" s="213"/>
      <c r="AP1591" s="213"/>
      <c r="AQ1591" s="213"/>
      <c r="AR1591" s="213"/>
      <c r="AS1591" s="213"/>
      <c r="AT1591" s="213"/>
      <c r="AU1591" s="213"/>
      <c r="AV1591" s="213"/>
      <c r="AW1591" s="213"/>
      <c r="AX1591" s="213"/>
      <c r="AY1591" s="213"/>
    </row>
    <row r="1592" spans="1:51" ht="14.6" x14ac:dyDescent="0.4">
      <c r="A1592" s="783" t="str">
        <f>Tabla135[[#This Row],[Id Riesgo]]</f>
        <v>RC159</v>
      </c>
      <c r="B1592" s="784" t="str">
        <f>Tabla135[[#This Row],[Riesgo]]</f>
        <v/>
      </c>
      <c r="C1592" s="776" t="b">
        <f>Tabla135[[#This Row],[Identificado en paso 1 y 2?]]</f>
        <v>0</v>
      </c>
      <c r="D1592" s="801" t="str">
        <f>_xlfn.XLOOKUP(Tabla135[[#This Row],[Id Riesgo]],Tabla13[Id Riesgo],Tabla13[Probabilidad],"",1)</f>
        <v/>
      </c>
      <c r="E1592" s="801" t="str">
        <f>IF(C1592=TRUE,_xlfn.XLOOKUP(Tabla135[[#This Row],[Id Riesgo]],Tabla13[Id Riesgo],Tabla13[Porcentaje Impacto],"",1),"")</f>
        <v/>
      </c>
      <c r="F1592" s="290" t="s">
        <v>750</v>
      </c>
      <c r="G1592" s="414" t="b">
        <f>_xlfn.XLOOKUP(F1592,Tabla13[Id Riesgo],Tabla13[Registro diligenciado],FALSE,1)</f>
        <v>0</v>
      </c>
      <c r="H1592" s="290" t="str">
        <f>IF(G1592,_xlfn.XLOOKUP(F1592,Tabla6[Id Riesgo],Tabla6[DESCRIPCIÓN DEL RIESGO],FALSE,1),"")</f>
        <v/>
      </c>
      <c r="I1592" s="327" t="str">
        <f>_xlfn.XLOOKUP(Tabla135[[#This Row],[Id Riesgo]],Tabla13[Id Riesgo],Tabla13[Probabilidad])</f>
        <v/>
      </c>
      <c r="J1592" s="327" t="str">
        <f>_xlfn.XLOOKUP(Tabla135[[#This Row],[Id Riesgo]],Tabla13[Id Riesgo],Tabla13[Porcentaje Impacto],"",1)</f>
        <v/>
      </c>
      <c r="K1592" s="311">
        <v>1</v>
      </c>
      <c r="L1592" s="314"/>
      <c r="M1592" s="314"/>
      <c r="N1592" s="314"/>
      <c r="O1592" s="295"/>
      <c r="P1592" s="314"/>
      <c r="Q1592" s="328" t="str">
        <f>_xlfn.TEXTJOIN(" ",TRUE,Tabla135[[#This Row],[Actividad - Acción ¿Qué?
Inicia con verbo]],Tabla135[[#This Row],[Complemento
(Observaciones o desviaciones)]])</f>
        <v/>
      </c>
      <c r="R1592" s="295"/>
      <c r="S1592" s="327" t="str">
        <f>_xlfn.XLOOKUP(Tabla135[[#This Row],[Tipo de control]],Tabla7[Tipo de control],Tabla7[Peso],"",1)</f>
        <v/>
      </c>
      <c r="T1592" s="290" t="str">
        <f>_xlfn.XLOOKUP(Tabla135[[#This Row],[Tipo de control]],Tabla7[Tipo de control],Tabla7[Afectación matriz],"",1)</f>
        <v/>
      </c>
      <c r="U1592" s="295"/>
      <c r="V1592" s="327" t="str">
        <f>_xlfn.XLOOKUP(Tabla135[[#This Row],[Implementación]],Tabla11[Implementación],Tabla11[Peso],"",1)</f>
        <v/>
      </c>
      <c r="W1592" s="295"/>
      <c r="X1592" s="295"/>
      <c r="Y1592" s="295"/>
      <c r="Z1592" s="295"/>
      <c r="AA1592" s="310" t="str">
        <f>IFERROR(Tabla135[[#This Row],[Peso del control]]+Tabla135[[#This Row],[Peso de la implementación]],"")</f>
        <v/>
      </c>
      <c r="AB1592" s="310" t="str" cm="1">
        <f t="array" ref="AB1592">IFERROR(IF(Tabla135[[#This Row],[Registro diligenciado]]=TRUE,_xlfn.IFS(AND(Tabla135[[#This Row],[No. de Control]]=1,Tabla135[[#This Row],[Desplazamiento en la Matriz]]="Probabilidad"),D1592-(D1592*Tabla135[[#This Row],[Valor del control]]),AND(Tabla135[[#This Row],[No. de Control]]&gt;1,Tabla135[[#This Row],[Desplazamiento en la Matriz]]="Probabilidad"),AB1591-(AB1591*Tabla135[[#This Row],[Valor del control]]),AND(Tabla135[[#This Row],[No. de Control]]=1,Tabla135[[#This Row],[Desplazamiento en la Matriz]]="Impacto"),D1592,AND(Tabla135[[#This Row],[No. de Control]]&gt;1,Tabla135[[#This Row],[Desplazamiento en la Matriz]]="Impacto"),AB1591),""),"")</f>
        <v/>
      </c>
      <c r="AC1592" s="310" t="str" cm="1">
        <f t="array" ref="AC1592">IFERROR(IF(Tabla135[[#This Row],[Registro diligenciado]]=TRUE,_xlfn.IFS(AND(Tabla135[[#This Row],[No. de Control]]=1,Tabla135[[#This Row],[Desplazamiento en la Matriz]]="Impacto"),E1592-(E1592*Tabla135[[#This Row],[Valor del control]]),AND(Tabla135[[#This Row],[No. de Control]]&gt;1,Tabla135[[#This Row],[Desplazamiento en la Matriz]]="Impacto"),AC1591-(AC1591*Tabla135[[#This Row],[Valor del control]]),AND(Tabla135[[#This Row],[No. de Control]]=1,Tabla135[[#This Row],[Desplazamiento en la Matriz]]="Probabilidad"),E1592,AND(Tabla135[[#This Row],[No. de Control]]&gt;1,Tabla135[[#This Row],[Desplazamiento en la Matriz]]="Probabilidad"),AC1591),""),"")</f>
        <v/>
      </c>
      <c r="AD1592" s="310">
        <f>IFERROR(_xlfn.MINIFS(Tabla135[Probabilidad residual],Tabla135[Id Riesgo],Tabla135[[#This Row],[Id Riesgo]]),"")</f>
        <v>0</v>
      </c>
      <c r="AE1592" s="310">
        <f>IFERROR(_xlfn.MINIFS(Tabla135[Impacto residual],Tabla135[Id Riesgo],Tabla135[[#This Row],[Id Riesgo]]),"")</f>
        <v>0</v>
      </c>
      <c r="AF1592" s="310" t="str" cm="1">
        <f t="array" ref="AF15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2" s="310" t="str" cm="1">
        <f t="array" ref="AG15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2" s="213"/>
      <c r="AJ1592" s="801">
        <f>_xlfn.MINIFS(Tabla135[Probabilidad residual],Tabla135[Id Riesgo],Tabla135[[#This Row],[Id Riesgo]])</f>
        <v>0</v>
      </c>
      <c r="AK1592" s="801">
        <f>_xlfn.MINIFS(Tabla135[Impacto residual],Tabla135[Id Riesgo],Tabla135[[#This Row],[Id Riesgo]])</f>
        <v>0</v>
      </c>
      <c r="AL1592" s="801" t="str" cm="1">
        <f t="array" ref="AL1592">IFERROR(_xlfn.IFS(AND(AJ1592&gt;=CONFIGURACIÓN!$BF$6,AJ1592&lt;=CONFIGURACIÓN!$BG$6),CONFIGURACIÓN!$BE$6,AND(AJ1592&gt;=CONFIGURACIÓN!$BF$7,AJ1592&lt;=CONFIGURACIÓN!$BG$7),CONFIGURACIÓN!$BE$7,AND(AJ1592&gt;=CONFIGURACIÓN!$BF$8,AJ1592&lt;=CONFIGURACIÓN!$BG$8),CONFIGURACIÓN!$BE$8,AND(AJ1592&gt;=CONFIGURACIÓN!$BF$9,AJ1592&lt;=CONFIGURACIÓN!$BG$9),CONFIGURACIÓN!$BE$9,AND(AJ1592&gt;=CONFIGURACIÓN!$BF$10,AJ1592&lt;=CONFIGURACIÓN!$BG$10),CONFIGURACIÓN!$BE$10),"")</f>
        <v/>
      </c>
      <c r="AM1592" s="801" t="str" cm="1">
        <f t="array" ref="AM1592">IFERROR(_xlfn.IFS(AND(AK1592&gt;=CONFIGURACIÓN!$BJ$6,AK1592&lt;=CONFIGURACIÓN!$BK$6),CONFIGURACIÓN!$BI$6,AND(AK1592&gt;=CONFIGURACIÓN!$BJ$7,AK1592&lt;=CONFIGURACIÓN!$BK$7),CONFIGURACIÓN!$BI$7,AND(AK1592&gt;=CONFIGURACIÓN!$BJ$8,AK1592&lt;=CONFIGURACIÓN!$BK$8),CONFIGURACIÓN!$BI$8,AND(AK1592&gt;=CONFIGURACIÓN!$BJ$9,AK1592&lt;=CONFIGURACIÓN!$BK$9),CONFIGURACIÓN!$BI$9,AND(AK1592&gt;=CONFIGURACIÓN!$BJ$10,AK1592&lt;=CONFIGURACIÓN!$BK$10),CONFIGURACIÓN!$BI$10),"")</f>
        <v/>
      </c>
      <c r="AN1592" s="213"/>
      <c r="AO1592" s="213"/>
      <c r="AP1592" s="213"/>
      <c r="AQ1592" s="213"/>
      <c r="AR1592" s="213"/>
      <c r="AS1592" s="213"/>
      <c r="AT1592" s="213"/>
      <c r="AU1592" s="213"/>
      <c r="AV1592" s="213"/>
      <c r="AW1592" s="213"/>
      <c r="AX1592" s="213"/>
      <c r="AY1592" s="213"/>
    </row>
    <row r="1593" spans="1:51" ht="14.6" x14ac:dyDescent="0.4">
      <c r="A1593" s="783" t="str">
        <f>Tabla135[[#This Row],[Id Riesgo]]</f>
        <v>RC159</v>
      </c>
      <c r="B1593" s="784" t="str">
        <f>Tabla135[[#This Row],[Riesgo]]</f>
        <v/>
      </c>
      <c r="C1593" s="776" t="b">
        <f>Tabla135[[#This Row],[Identificado en paso 1 y 2?]]</f>
        <v>0</v>
      </c>
      <c r="D1593" s="801" t="str">
        <f>_xlfn.XLOOKUP(Tabla135[[#This Row],[Id Riesgo]],Tabla13[Id Riesgo],Tabla13[Probabilidad],"",1)</f>
        <v/>
      </c>
      <c r="E1593" s="801" t="str">
        <f>IF(C1593=TRUE,_xlfn.XLOOKUP(Tabla135[[#This Row],[Id Riesgo]],Tabla13[Id Riesgo],Tabla13[Porcentaje Impacto],"",1),"")</f>
        <v/>
      </c>
      <c r="F1593" s="290" t="str">
        <f t="shared" ref="F1593:F1601" si="158">F1592</f>
        <v>RC159</v>
      </c>
      <c r="G1593" s="414" t="b">
        <f>_xlfn.XLOOKUP(F1593,Tabla13[Id Riesgo],Tabla13[Registro diligenciado],FALSE,1)</f>
        <v>0</v>
      </c>
      <c r="H1593" s="290" t="str">
        <f>IF(G1593,_xlfn.XLOOKUP(F1593,Tabla6[Id Riesgo],Tabla6[DESCRIPCIÓN DEL RIESGO],FALSE,1),"")</f>
        <v/>
      </c>
      <c r="I1593" s="327" t="str">
        <f>_xlfn.XLOOKUP(Tabla135[[#This Row],[Id Riesgo]],Tabla13[Id Riesgo],Tabla13[Probabilidad])</f>
        <v/>
      </c>
      <c r="J1593" s="327" t="str">
        <f>_xlfn.XLOOKUP(Tabla135[[#This Row],[Id Riesgo]],Tabla13[Id Riesgo],Tabla13[Porcentaje Impacto],"",1)</f>
        <v/>
      </c>
      <c r="K1593" s="311">
        <v>2</v>
      </c>
      <c r="L1593" s="314"/>
      <c r="M1593" s="314"/>
      <c r="N1593" s="314"/>
      <c r="O1593" s="295"/>
      <c r="P1593" s="314"/>
      <c r="Q1593" s="328" t="str">
        <f>_xlfn.TEXTJOIN(" ",TRUE,Tabla135[[#This Row],[Actividad - Acción ¿Qué?
Inicia con verbo]],Tabla135[[#This Row],[Complemento
(Observaciones o desviaciones)]])</f>
        <v/>
      </c>
      <c r="R1593" s="295"/>
      <c r="S1593" s="327" t="str">
        <f>_xlfn.XLOOKUP(Tabla135[[#This Row],[Tipo de control]],Tabla7[Tipo de control],Tabla7[Peso],"",1)</f>
        <v/>
      </c>
      <c r="T1593" s="290" t="str">
        <f>_xlfn.XLOOKUP(Tabla135[[#This Row],[Tipo de control]],Tabla7[Tipo de control],Tabla7[Afectación matriz],"",1)</f>
        <v/>
      </c>
      <c r="U1593" s="295"/>
      <c r="V1593" s="327" t="str">
        <f>_xlfn.XLOOKUP(Tabla135[[#This Row],[Implementación]],Tabla11[Implementación],Tabla11[Peso],"",1)</f>
        <v/>
      </c>
      <c r="W1593" s="295"/>
      <c r="X1593" s="295"/>
      <c r="Y1593" s="295"/>
      <c r="Z1593" s="295"/>
      <c r="AA1593" s="310" t="str">
        <f>IFERROR(Tabla135[[#This Row],[Peso del control]]+Tabla135[[#This Row],[Peso de la implementación]],"")</f>
        <v/>
      </c>
      <c r="AB1593" s="310" t="str" cm="1">
        <f t="array" ref="AB1593">IFERROR(IF(Tabla135[[#This Row],[Registro diligenciado]]=TRUE,_xlfn.IFS(AND(Tabla135[[#This Row],[No. de Control]]=1,Tabla135[[#This Row],[Desplazamiento en la Matriz]]="Probabilidad"),D1593-(D1593*Tabla135[[#This Row],[Valor del control]]),AND(Tabla135[[#This Row],[No. de Control]]&gt;1,Tabla135[[#This Row],[Desplazamiento en la Matriz]]="Probabilidad"),AB1592-(AB1592*Tabla135[[#This Row],[Valor del control]]),AND(Tabla135[[#This Row],[No. de Control]]=1,Tabla135[[#This Row],[Desplazamiento en la Matriz]]="Impacto"),D1593,AND(Tabla135[[#This Row],[No. de Control]]&gt;1,Tabla135[[#This Row],[Desplazamiento en la Matriz]]="Impacto"),AB1592),""),"")</f>
        <v/>
      </c>
      <c r="AC1593" s="310" t="str" cm="1">
        <f t="array" ref="AC1593">IFERROR(IF(Tabla135[[#This Row],[Registro diligenciado]]=TRUE,_xlfn.IFS(AND(Tabla135[[#This Row],[No. de Control]]=1,Tabla135[[#This Row],[Desplazamiento en la Matriz]]="Impacto"),E1593-(E1593*Tabla135[[#This Row],[Valor del control]]),AND(Tabla135[[#This Row],[No. de Control]]&gt;1,Tabla135[[#This Row],[Desplazamiento en la Matriz]]="Impacto"),AC1592-(AC1592*Tabla135[[#This Row],[Valor del control]]),AND(Tabla135[[#This Row],[No. de Control]]=1,Tabla135[[#This Row],[Desplazamiento en la Matriz]]="Probabilidad"),E1593,AND(Tabla135[[#This Row],[No. de Control]]&gt;1,Tabla135[[#This Row],[Desplazamiento en la Matriz]]="Probabilidad"),AC1592),""),"")</f>
        <v/>
      </c>
      <c r="AD1593" s="310">
        <f>IFERROR(_xlfn.MINIFS(Tabla135[Probabilidad residual],Tabla135[Id Riesgo],Tabla135[[#This Row],[Id Riesgo]]),"")</f>
        <v>0</v>
      </c>
      <c r="AE1593" s="310">
        <f>IFERROR(_xlfn.MINIFS(Tabla135[Impacto residual],Tabla135[Id Riesgo],Tabla135[[#This Row],[Id Riesgo]]),"")</f>
        <v>0</v>
      </c>
      <c r="AF1593" s="310" t="str" cm="1">
        <f t="array" ref="AF15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3" s="310" t="str" cm="1">
        <f t="array" ref="AG15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3" s="213"/>
      <c r="AJ1593" s="801">
        <f>_xlfn.MINIFS(Tabla135[Probabilidad residual],Tabla135[Id Riesgo],Tabla135[[#This Row],[Id Riesgo]])</f>
        <v>0</v>
      </c>
      <c r="AK1593" s="801">
        <f>_xlfn.MINIFS(Tabla135[Impacto residual],Tabla135[Id Riesgo],Tabla135[[#This Row],[Id Riesgo]])</f>
        <v>0</v>
      </c>
      <c r="AL1593" s="801"/>
      <c r="AM1593" s="801"/>
      <c r="AN1593" s="213"/>
      <c r="AO1593" s="213"/>
      <c r="AP1593" s="213"/>
      <c r="AQ1593" s="213"/>
      <c r="AR1593" s="213"/>
      <c r="AS1593" s="213"/>
      <c r="AT1593" s="213"/>
      <c r="AU1593" s="213"/>
      <c r="AV1593" s="213"/>
      <c r="AW1593" s="213"/>
      <c r="AX1593" s="213"/>
      <c r="AY1593" s="213"/>
    </row>
    <row r="1594" spans="1:51" ht="14.6" x14ac:dyDescent="0.4">
      <c r="A1594" s="783" t="str">
        <f>Tabla135[[#This Row],[Id Riesgo]]</f>
        <v>RC159</v>
      </c>
      <c r="B1594" s="784" t="str">
        <f>Tabla135[[#This Row],[Riesgo]]</f>
        <v/>
      </c>
      <c r="C1594" s="776" t="b">
        <f>Tabla135[[#This Row],[Identificado en paso 1 y 2?]]</f>
        <v>0</v>
      </c>
      <c r="D1594" s="801" t="str">
        <f>_xlfn.XLOOKUP(Tabla135[[#This Row],[Id Riesgo]],Tabla13[Id Riesgo],Tabla13[Probabilidad],"",1)</f>
        <v/>
      </c>
      <c r="E1594" s="801" t="str">
        <f>IF(C1594=TRUE,_xlfn.XLOOKUP(Tabla135[[#This Row],[Id Riesgo]],Tabla13[Id Riesgo],Tabla13[Porcentaje Impacto],"",1),"")</f>
        <v/>
      </c>
      <c r="F1594" s="290" t="str">
        <f t="shared" si="158"/>
        <v>RC159</v>
      </c>
      <c r="G1594" s="414" t="b">
        <f>_xlfn.XLOOKUP(F1594,Tabla13[Id Riesgo],Tabla13[Registro diligenciado],FALSE,1)</f>
        <v>0</v>
      </c>
      <c r="H1594" s="290" t="str">
        <f>IF(G1594,_xlfn.XLOOKUP(F1594,Tabla6[Id Riesgo],Tabla6[DESCRIPCIÓN DEL RIESGO],FALSE,1),"")</f>
        <v/>
      </c>
      <c r="I1594" s="327" t="str">
        <f>_xlfn.XLOOKUP(Tabla135[[#This Row],[Id Riesgo]],Tabla13[Id Riesgo],Tabla13[Probabilidad])</f>
        <v/>
      </c>
      <c r="J1594" s="327" t="str">
        <f>_xlfn.XLOOKUP(Tabla135[[#This Row],[Id Riesgo]],Tabla13[Id Riesgo],Tabla13[Porcentaje Impacto],"",1)</f>
        <v/>
      </c>
      <c r="K1594" s="311">
        <v>3</v>
      </c>
      <c r="L1594" s="314"/>
      <c r="M1594" s="314"/>
      <c r="N1594" s="314"/>
      <c r="O1594" s="295"/>
      <c r="P1594" s="314"/>
      <c r="Q1594" s="328" t="str">
        <f>_xlfn.TEXTJOIN(" ",TRUE,Tabla135[[#This Row],[Actividad - Acción ¿Qué?
Inicia con verbo]],Tabla135[[#This Row],[Complemento
(Observaciones o desviaciones)]])</f>
        <v/>
      </c>
      <c r="R1594" s="295"/>
      <c r="S1594" s="327" t="str">
        <f>_xlfn.XLOOKUP(Tabla135[[#This Row],[Tipo de control]],Tabla7[Tipo de control],Tabla7[Peso],"",1)</f>
        <v/>
      </c>
      <c r="T1594" s="290" t="str">
        <f>_xlfn.XLOOKUP(Tabla135[[#This Row],[Tipo de control]],Tabla7[Tipo de control],Tabla7[Afectación matriz],"",1)</f>
        <v/>
      </c>
      <c r="U1594" s="295"/>
      <c r="V1594" s="327" t="str">
        <f>_xlfn.XLOOKUP(Tabla135[[#This Row],[Implementación]],Tabla11[Implementación],Tabla11[Peso],"",1)</f>
        <v/>
      </c>
      <c r="W1594" s="295"/>
      <c r="X1594" s="295"/>
      <c r="Y1594" s="295"/>
      <c r="Z1594" s="295"/>
      <c r="AA1594" s="310" t="str">
        <f>IFERROR(Tabla135[[#This Row],[Peso del control]]+Tabla135[[#This Row],[Peso de la implementación]],"")</f>
        <v/>
      </c>
      <c r="AB1594" s="310" t="str" cm="1">
        <f t="array" ref="AB1594">IFERROR(IF(Tabla135[[#This Row],[Registro diligenciado]]=TRUE,_xlfn.IFS(AND(Tabla135[[#This Row],[No. de Control]]=1,Tabla135[[#This Row],[Desplazamiento en la Matriz]]="Probabilidad"),D1594-(D1594*Tabla135[[#This Row],[Valor del control]]),AND(Tabla135[[#This Row],[No. de Control]]&gt;1,Tabla135[[#This Row],[Desplazamiento en la Matriz]]="Probabilidad"),AB1593-(AB1593*Tabla135[[#This Row],[Valor del control]]),AND(Tabla135[[#This Row],[No. de Control]]=1,Tabla135[[#This Row],[Desplazamiento en la Matriz]]="Impacto"),D1594,AND(Tabla135[[#This Row],[No. de Control]]&gt;1,Tabla135[[#This Row],[Desplazamiento en la Matriz]]="Impacto"),AB1593),""),"")</f>
        <v/>
      </c>
      <c r="AC1594" s="310" t="str" cm="1">
        <f t="array" ref="AC1594">IFERROR(IF(Tabla135[[#This Row],[Registro diligenciado]]=TRUE,_xlfn.IFS(AND(Tabla135[[#This Row],[No. de Control]]=1,Tabla135[[#This Row],[Desplazamiento en la Matriz]]="Impacto"),E1594-(E1594*Tabla135[[#This Row],[Valor del control]]),AND(Tabla135[[#This Row],[No. de Control]]&gt;1,Tabla135[[#This Row],[Desplazamiento en la Matriz]]="Impacto"),AC1593-(AC1593*Tabla135[[#This Row],[Valor del control]]),AND(Tabla135[[#This Row],[No. de Control]]=1,Tabla135[[#This Row],[Desplazamiento en la Matriz]]="Probabilidad"),E1594,AND(Tabla135[[#This Row],[No. de Control]]&gt;1,Tabla135[[#This Row],[Desplazamiento en la Matriz]]="Probabilidad"),AC1593),""),"")</f>
        <v/>
      </c>
      <c r="AD1594" s="310">
        <f>IFERROR(_xlfn.MINIFS(Tabla135[Probabilidad residual],Tabla135[Id Riesgo],Tabla135[[#This Row],[Id Riesgo]]),"")</f>
        <v>0</v>
      </c>
      <c r="AE1594" s="310">
        <f>IFERROR(_xlfn.MINIFS(Tabla135[Impacto residual],Tabla135[Id Riesgo],Tabla135[[#This Row],[Id Riesgo]]),"")</f>
        <v>0</v>
      </c>
      <c r="AF1594" s="310" t="str" cm="1">
        <f t="array" ref="AF15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4" s="310" t="str" cm="1">
        <f t="array" ref="AG15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4" s="213"/>
      <c r="AJ1594" s="801">
        <f>_xlfn.MINIFS(Tabla135[Probabilidad residual],Tabla135[Id Riesgo],Tabla135[[#This Row],[Id Riesgo]])</f>
        <v>0</v>
      </c>
      <c r="AK1594" s="801">
        <f>_xlfn.MINIFS(Tabla135[Impacto residual],Tabla135[Id Riesgo],Tabla135[[#This Row],[Id Riesgo]])</f>
        <v>0</v>
      </c>
      <c r="AL1594" s="801"/>
      <c r="AM1594" s="801"/>
      <c r="AN1594" s="213"/>
      <c r="AO1594" s="213"/>
      <c r="AP1594" s="213"/>
      <c r="AQ1594" s="213"/>
      <c r="AR1594" s="213"/>
      <c r="AS1594" s="213"/>
      <c r="AT1594" s="213"/>
      <c r="AU1594" s="213"/>
      <c r="AV1594" s="213"/>
      <c r="AW1594" s="213"/>
      <c r="AX1594" s="213"/>
      <c r="AY1594" s="213"/>
    </row>
    <row r="1595" spans="1:51" ht="14.6" x14ac:dyDescent="0.4">
      <c r="A1595" s="783" t="str">
        <f>Tabla135[[#This Row],[Id Riesgo]]</f>
        <v>RC159</v>
      </c>
      <c r="B1595" s="784" t="str">
        <f>Tabla135[[#This Row],[Riesgo]]</f>
        <v/>
      </c>
      <c r="C1595" s="776" t="b">
        <f>Tabla135[[#This Row],[Identificado en paso 1 y 2?]]</f>
        <v>0</v>
      </c>
      <c r="D1595" s="801" t="str">
        <f>_xlfn.XLOOKUP(Tabla135[[#This Row],[Id Riesgo]],Tabla13[Id Riesgo],Tabla13[Probabilidad],"",1)</f>
        <v/>
      </c>
      <c r="E1595" s="801" t="str">
        <f>IF(C1595=TRUE,_xlfn.XLOOKUP(Tabla135[[#This Row],[Id Riesgo]],Tabla13[Id Riesgo],Tabla13[Porcentaje Impacto],"",1),"")</f>
        <v/>
      </c>
      <c r="F1595" s="290" t="str">
        <f t="shared" si="158"/>
        <v>RC159</v>
      </c>
      <c r="G1595" s="414" t="b">
        <f>_xlfn.XLOOKUP(F1595,Tabla13[Id Riesgo],Tabla13[Registro diligenciado],FALSE,1)</f>
        <v>0</v>
      </c>
      <c r="H1595" s="290" t="str">
        <f>IF(G1595,_xlfn.XLOOKUP(F1595,Tabla6[Id Riesgo],Tabla6[DESCRIPCIÓN DEL RIESGO],FALSE,1),"")</f>
        <v/>
      </c>
      <c r="I1595" s="327" t="str">
        <f>_xlfn.XLOOKUP(Tabla135[[#This Row],[Id Riesgo]],Tabla13[Id Riesgo],Tabla13[Probabilidad])</f>
        <v/>
      </c>
      <c r="J1595" s="327" t="str">
        <f>_xlfn.XLOOKUP(Tabla135[[#This Row],[Id Riesgo]],Tabla13[Id Riesgo],Tabla13[Porcentaje Impacto],"",1)</f>
        <v/>
      </c>
      <c r="K1595" s="311">
        <v>4</v>
      </c>
      <c r="L1595" s="314"/>
      <c r="M1595" s="314"/>
      <c r="N1595" s="314"/>
      <c r="O1595" s="295"/>
      <c r="P1595" s="314"/>
      <c r="Q1595" s="328" t="str">
        <f>_xlfn.TEXTJOIN(" ",TRUE,Tabla135[[#This Row],[Actividad - Acción ¿Qué?
Inicia con verbo]],Tabla135[[#This Row],[Complemento
(Observaciones o desviaciones)]])</f>
        <v/>
      </c>
      <c r="R1595" s="295"/>
      <c r="S1595" s="327" t="str">
        <f>_xlfn.XLOOKUP(Tabla135[[#This Row],[Tipo de control]],Tabla7[Tipo de control],Tabla7[Peso],"",1)</f>
        <v/>
      </c>
      <c r="T1595" s="290" t="str">
        <f>_xlfn.XLOOKUP(Tabla135[[#This Row],[Tipo de control]],Tabla7[Tipo de control],Tabla7[Afectación matriz],"",1)</f>
        <v/>
      </c>
      <c r="U1595" s="295"/>
      <c r="V1595" s="327" t="str">
        <f>_xlfn.XLOOKUP(Tabla135[[#This Row],[Implementación]],Tabla11[Implementación],Tabla11[Peso],"",1)</f>
        <v/>
      </c>
      <c r="W1595" s="295"/>
      <c r="X1595" s="295"/>
      <c r="Y1595" s="295"/>
      <c r="Z1595" s="295"/>
      <c r="AA1595" s="310" t="str">
        <f>IFERROR(Tabla135[[#This Row],[Peso del control]]+Tabla135[[#This Row],[Peso de la implementación]],"")</f>
        <v/>
      </c>
      <c r="AB1595" s="310" t="str" cm="1">
        <f t="array" ref="AB1595">IFERROR(IF(Tabla135[[#This Row],[Registro diligenciado]]=TRUE,_xlfn.IFS(AND(Tabla135[[#This Row],[No. de Control]]=1,Tabla135[[#This Row],[Desplazamiento en la Matriz]]="Probabilidad"),D1595-(D1595*Tabla135[[#This Row],[Valor del control]]),AND(Tabla135[[#This Row],[No. de Control]]&gt;1,Tabla135[[#This Row],[Desplazamiento en la Matriz]]="Probabilidad"),AB1594-(AB1594*Tabla135[[#This Row],[Valor del control]]),AND(Tabla135[[#This Row],[No. de Control]]=1,Tabla135[[#This Row],[Desplazamiento en la Matriz]]="Impacto"),D1595,AND(Tabla135[[#This Row],[No. de Control]]&gt;1,Tabla135[[#This Row],[Desplazamiento en la Matriz]]="Impacto"),AB1594),""),"")</f>
        <v/>
      </c>
      <c r="AC1595" s="310" t="str" cm="1">
        <f t="array" ref="AC1595">IFERROR(IF(Tabla135[[#This Row],[Registro diligenciado]]=TRUE,_xlfn.IFS(AND(Tabla135[[#This Row],[No. de Control]]=1,Tabla135[[#This Row],[Desplazamiento en la Matriz]]="Impacto"),E1595-(E1595*Tabla135[[#This Row],[Valor del control]]),AND(Tabla135[[#This Row],[No. de Control]]&gt;1,Tabla135[[#This Row],[Desplazamiento en la Matriz]]="Impacto"),AC1594-(AC1594*Tabla135[[#This Row],[Valor del control]]),AND(Tabla135[[#This Row],[No. de Control]]=1,Tabla135[[#This Row],[Desplazamiento en la Matriz]]="Probabilidad"),E1595,AND(Tabla135[[#This Row],[No. de Control]]&gt;1,Tabla135[[#This Row],[Desplazamiento en la Matriz]]="Probabilidad"),AC1594),""),"")</f>
        <v/>
      </c>
      <c r="AD1595" s="310">
        <f>IFERROR(_xlfn.MINIFS(Tabla135[Probabilidad residual],Tabla135[Id Riesgo],Tabla135[[#This Row],[Id Riesgo]]),"")</f>
        <v>0</v>
      </c>
      <c r="AE1595" s="310">
        <f>IFERROR(_xlfn.MINIFS(Tabla135[Impacto residual],Tabla135[Id Riesgo],Tabla135[[#This Row],[Id Riesgo]]),"")</f>
        <v>0</v>
      </c>
      <c r="AF1595" s="310" t="str" cm="1">
        <f t="array" ref="AF15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5" s="310" t="str" cm="1">
        <f t="array" ref="AG15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5" s="213"/>
      <c r="AJ1595" s="801">
        <f>_xlfn.MINIFS(Tabla135[Probabilidad residual],Tabla135[Id Riesgo],Tabla135[[#This Row],[Id Riesgo]])</f>
        <v>0</v>
      </c>
      <c r="AK1595" s="801">
        <f>_xlfn.MINIFS(Tabla135[Impacto residual],Tabla135[Id Riesgo],Tabla135[[#This Row],[Id Riesgo]])</f>
        <v>0</v>
      </c>
      <c r="AL1595" s="801"/>
      <c r="AM1595" s="801"/>
      <c r="AN1595" s="213"/>
      <c r="AO1595" s="213"/>
      <c r="AP1595" s="213"/>
      <c r="AQ1595" s="213"/>
      <c r="AR1595" s="213"/>
      <c r="AS1595" s="213"/>
      <c r="AT1595" s="213"/>
      <c r="AU1595" s="213"/>
      <c r="AV1595" s="213"/>
      <c r="AW1595" s="213"/>
      <c r="AX1595" s="213"/>
      <c r="AY1595" s="213"/>
    </row>
    <row r="1596" spans="1:51" ht="14.6" x14ac:dyDescent="0.4">
      <c r="A1596" s="783" t="str">
        <f>Tabla135[[#This Row],[Id Riesgo]]</f>
        <v>RC159</v>
      </c>
      <c r="B1596" s="784" t="str">
        <f>Tabla135[[#This Row],[Riesgo]]</f>
        <v/>
      </c>
      <c r="C1596" s="776" t="b">
        <f>Tabla135[[#This Row],[Identificado en paso 1 y 2?]]</f>
        <v>0</v>
      </c>
      <c r="D1596" s="801" t="str">
        <f>_xlfn.XLOOKUP(Tabla135[[#This Row],[Id Riesgo]],Tabla13[Id Riesgo],Tabla13[Probabilidad],"",1)</f>
        <v/>
      </c>
      <c r="E1596" s="801" t="str">
        <f>IF(C1596=TRUE,_xlfn.XLOOKUP(Tabla135[[#This Row],[Id Riesgo]],Tabla13[Id Riesgo],Tabla13[Porcentaje Impacto],"",1),"")</f>
        <v/>
      </c>
      <c r="F1596" s="290" t="str">
        <f t="shared" si="158"/>
        <v>RC159</v>
      </c>
      <c r="G1596" s="414" t="b">
        <f>_xlfn.XLOOKUP(F1596,Tabla13[Id Riesgo],Tabla13[Registro diligenciado],FALSE,1)</f>
        <v>0</v>
      </c>
      <c r="H1596" s="290" t="str">
        <f>IF(G1596,_xlfn.XLOOKUP(F1596,Tabla6[Id Riesgo],Tabla6[DESCRIPCIÓN DEL RIESGO],FALSE,1),"")</f>
        <v/>
      </c>
      <c r="I1596" s="327" t="str">
        <f>_xlfn.XLOOKUP(Tabla135[[#This Row],[Id Riesgo]],Tabla13[Id Riesgo],Tabla13[Probabilidad])</f>
        <v/>
      </c>
      <c r="J1596" s="327" t="str">
        <f>_xlfn.XLOOKUP(Tabla135[[#This Row],[Id Riesgo]],Tabla13[Id Riesgo],Tabla13[Porcentaje Impacto],"",1)</f>
        <v/>
      </c>
      <c r="K1596" s="311">
        <v>5</v>
      </c>
      <c r="L1596" s="314"/>
      <c r="M1596" s="314"/>
      <c r="N1596" s="314"/>
      <c r="O1596" s="295"/>
      <c r="P1596" s="314"/>
      <c r="Q1596" s="328" t="str">
        <f>_xlfn.TEXTJOIN(" ",TRUE,Tabla135[[#This Row],[Actividad - Acción ¿Qué?
Inicia con verbo]],Tabla135[[#This Row],[Complemento
(Observaciones o desviaciones)]])</f>
        <v/>
      </c>
      <c r="R1596" s="295"/>
      <c r="S1596" s="327" t="str">
        <f>_xlfn.XLOOKUP(Tabla135[[#This Row],[Tipo de control]],Tabla7[Tipo de control],Tabla7[Peso],"",1)</f>
        <v/>
      </c>
      <c r="T1596" s="290" t="str">
        <f>_xlfn.XLOOKUP(Tabla135[[#This Row],[Tipo de control]],Tabla7[Tipo de control],Tabla7[Afectación matriz],"",1)</f>
        <v/>
      </c>
      <c r="U1596" s="295"/>
      <c r="V1596" s="327" t="str">
        <f>_xlfn.XLOOKUP(Tabla135[[#This Row],[Implementación]],Tabla11[Implementación],Tabla11[Peso],"",1)</f>
        <v/>
      </c>
      <c r="W1596" s="295"/>
      <c r="X1596" s="295"/>
      <c r="Y1596" s="295"/>
      <c r="Z1596" s="295"/>
      <c r="AA1596" s="310" t="str">
        <f>IFERROR(Tabla135[[#This Row],[Peso del control]]+Tabla135[[#This Row],[Peso de la implementación]],"")</f>
        <v/>
      </c>
      <c r="AB1596" s="310" t="str" cm="1">
        <f t="array" ref="AB1596">IFERROR(IF(Tabla135[[#This Row],[Registro diligenciado]]=TRUE,_xlfn.IFS(AND(Tabla135[[#This Row],[No. de Control]]=1,Tabla135[[#This Row],[Desplazamiento en la Matriz]]="Probabilidad"),D1596-(D1596*Tabla135[[#This Row],[Valor del control]]),AND(Tabla135[[#This Row],[No. de Control]]&gt;1,Tabla135[[#This Row],[Desplazamiento en la Matriz]]="Probabilidad"),AB1595-(AB1595*Tabla135[[#This Row],[Valor del control]]),AND(Tabla135[[#This Row],[No. de Control]]=1,Tabla135[[#This Row],[Desplazamiento en la Matriz]]="Impacto"),D1596,AND(Tabla135[[#This Row],[No. de Control]]&gt;1,Tabla135[[#This Row],[Desplazamiento en la Matriz]]="Impacto"),AB1595),""),"")</f>
        <v/>
      </c>
      <c r="AC1596" s="310" t="str" cm="1">
        <f t="array" ref="AC1596">IFERROR(IF(Tabla135[[#This Row],[Registro diligenciado]]=TRUE,_xlfn.IFS(AND(Tabla135[[#This Row],[No. de Control]]=1,Tabla135[[#This Row],[Desplazamiento en la Matriz]]="Impacto"),E1596-(E1596*Tabla135[[#This Row],[Valor del control]]),AND(Tabla135[[#This Row],[No. de Control]]&gt;1,Tabla135[[#This Row],[Desplazamiento en la Matriz]]="Impacto"),AC1595-(AC1595*Tabla135[[#This Row],[Valor del control]]),AND(Tabla135[[#This Row],[No. de Control]]=1,Tabla135[[#This Row],[Desplazamiento en la Matriz]]="Probabilidad"),E1596,AND(Tabla135[[#This Row],[No. de Control]]&gt;1,Tabla135[[#This Row],[Desplazamiento en la Matriz]]="Probabilidad"),AC1595),""),"")</f>
        <v/>
      </c>
      <c r="AD1596" s="310">
        <f>IFERROR(_xlfn.MINIFS(Tabla135[Probabilidad residual],Tabla135[Id Riesgo],Tabla135[[#This Row],[Id Riesgo]]),"")</f>
        <v>0</v>
      </c>
      <c r="AE1596" s="310">
        <f>IFERROR(_xlfn.MINIFS(Tabla135[Impacto residual],Tabla135[Id Riesgo],Tabla135[[#This Row],[Id Riesgo]]),"")</f>
        <v>0</v>
      </c>
      <c r="AF1596" s="310" t="str" cm="1">
        <f t="array" ref="AF15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6" s="310" t="str" cm="1">
        <f t="array" ref="AG15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6" s="213"/>
      <c r="AJ1596" s="801">
        <f>_xlfn.MINIFS(Tabla135[Probabilidad residual],Tabla135[Id Riesgo],Tabla135[[#This Row],[Id Riesgo]])</f>
        <v>0</v>
      </c>
      <c r="AK1596" s="801">
        <f>_xlfn.MINIFS(Tabla135[Impacto residual],Tabla135[Id Riesgo],Tabla135[[#This Row],[Id Riesgo]])</f>
        <v>0</v>
      </c>
      <c r="AL1596" s="801"/>
      <c r="AM1596" s="801"/>
      <c r="AN1596" s="213"/>
      <c r="AO1596" s="213"/>
      <c r="AP1596" s="213"/>
      <c r="AQ1596" s="213"/>
      <c r="AR1596" s="213"/>
      <c r="AS1596" s="213"/>
      <c r="AT1596" s="213"/>
      <c r="AU1596" s="213"/>
      <c r="AV1596" s="213"/>
      <c r="AW1596" s="213"/>
      <c r="AX1596" s="213"/>
      <c r="AY1596" s="213"/>
    </row>
    <row r="1597" spans="1:51" ht="14.6" x14ac:dyDescent="0.4">
      <c r="A1597" s="783" t="str">
        <f>Tabla135[[#This Row],[Id Riesgo]]</f>
        <v>RC159</v>
      </c>
      <c r="B1597" s="784" t="str">
        <f>Tabla135[[#This Row],[Riesgo]]</f>
        <v/>
      </c>
      <c r="C1597" s="776" t="b">
        <f>Tabla135[[#This Row],[Identificado en paso 1 y 2?]]</f>
        <v>0</v>
      </c>
      <c r="D1597" s="801" t="str">
        <f>_xlfn.XLOOKUP(Tabla135[[#This Row],[Id Riesgo]],Tabla13[Id Riesgo],Tabla13[Probabilidad],"",1)</f>
        <v/>
      </c>
      <c r="E1597" s="801" t="str">
        <f>IF(C1597=TRUE,_xlfn.XLOOKUP(Tabla135[[#This Row],[Id Riesgo]],Tabla13[Id Riesgo],Tabla13[Porcentaje Impacto],"",1),"")</f>
        <v/>
      </c>
      <c r="F1597" s="290" t="str">
        <f t="shared" si="158"/>
        <v>RC159</v>
      </c>
      <c r="G1597" s="414" t="b">
        <f>_xlfn.XLOOKUP(F1597,Tabla13[Id Riesgo],Tabla13[Registro diligenciado],FALSE,1)</f>
        <v>0</v>
      </c>
      <c r="H1597" s="290" t="str">
        <f>IF(G1597,_xlfn.XLOOKUP(F1597,Tabla6[Id Riesgo],Tabla6[DESCRIPCIÓN DEL RIESGO],FALSE,1),"")</f>
        <v/>
      </c>
      <c r="I1597" s="327" t="str">
        <f>_xlfn.XLOOKUP(Tabla135[[#This Row],[Id Riesgo]],Tabla13[Id Riesgo],Tabla13[Probabilidad])</f>
        <v/>
      </c>
      <c r="J1597" s="327" t="str">
        <f>_xlfn.XLOOKUP(Tabla135[[#This Row],[Id Riesgo]],Tabla13[Id Riesgo],Tabla13[Porcentaje Impacto],"",1)</f>
        <v/>
      </c>
      <c r="K1597" s="311">
        <v>6</v>
      </c>
      <c r="L1597" s="314"/>
      <c r="M1597" s="314"/>
      <c r="N1597" s="314"/>
      <c r="O1597" s="295"/>
      <c r="P1597" s="314"/>
      <c r="Q1597" s="328" t="str">
        <f>_xlfn.TEXTJOIN(" ",TRUE,Tabla135[[#This Row],[Actividad - Acción ¿Qué?
Inicia con verbo]],Tabla135[[#This Row],[Complemento
(Observaciones o desviaciones)]])</f>
        <v/>
      </c>
      <c r="R1597" s="295"/>
      <c r="S1597" s="327" t="str">
        <f>_xlfn.XLOOKUP(Tabla135[[#This Row],[Tipo de control]],Tabla7[Tipo de control],Tabla7[Peso],"",1)</f>
        <v/>
      </c>
      <c r="T1597" s="290" t="str">
        <f>_xlfn.XLOOKUP(Tabla135[[#This Row],[Tipo de control]],Tabla7[Tipo de control],Tabla7[Afectación matriz],"",1)</f>
        <v/>
      </c>
      <c r="U1597" s="295"/>
      <c r="V1597" s="327" t="str">
        <f>_xlfn.XLOOKUP(Tabla135[[#This Row],[Implementación]],Tabla11[Implementación],Tabla11[Peso],"",1)</f>
        <v/>
      </c>
      <c r="W1597" s="295"/>
      <c r="X1597" s="295"/>
      <c r="Y1597" s="295"/>
      <c r="Z1597" s="295"/>
      <c r="AA1597" s="310" t="str">
        <f>IFERROR(Tabla135[[#This Row],[Peso del control]]+Tabla135[[#This Row],[Peso de la implementación]],"")</f>
        <v/>
      </c>
      <c r="AB1597" s="310" t="str" cm="1">
        <f t="array" ref="AB1597">IFERROR(IF(Tabla135[[#This Row],[Registro diligenciado]]=TRUE,_xlfn.IFS(AND(Tabla135[[#This Row],[No. de Control]]=1,Tabla135[[#This Row],[Desplazamiento en la Matriz]]="Probabilidad"),D1597-(D1597*Tabla135[[#This Row],[Valor del control]]),AND(Tabla135[[#This Row],[No. de Control]]&gt;1,Tabla135[[#This Row],[Desplazamiento en la Matriz]]="Probabilidad"),AB1596-(AB1596*Tabla135[[#This Row],[Valor del control]]),AND(Tabla135[[#This Row],[No. de Control]]=1,Tabla135[[#This Row],[Desplazamiento en la Matriz]]="Impacto"),D1597,AND(Tabla135[[#This Row],[No. de Control]]&gt;1,Tabla135[[#This Row],[Desplazamiento en la Matriz]]="Impacto"),AB1596),""),"")</f>
        <v/>
      </c>
      <c r="AC1597" s="310" t="str" cm="1">
        <f t="array" ref="AC1597">IFERROR(IF(Tabla135[[#This Row],[Registro diligenciado]]=TRUE,_xlfn.IFS(AND(Tabla135[[#This Row],[No. de Control]]=1,Tabla135[[#This Row],[Desplazamiento en la Matriz]]="Impacto"),E1597-(E1597*Tabla135[[#This Row],[Valor del control]]),AND(Tabla135[[#This Row],[No. de Control]]&gt;1,Tabla135[[#This Row],[Desplazamiento en la Matriz]]="Impacto"),AC1596-(AC1596*Tabla135[[#This Row],[Valor del control]]),AND(Tabla135[[#This Row],[No. de Control]]=1,Tabla135[[#This Row],[Desplazamiento en la Matriz]]="Probabilidad"),E1597,AND(Tabla135[[#This Row],[No. de Control]]&gt;1,Tabla135[[#This Row],[Desplazamiento en la Matriz]]="Probabilidad"),AC1596),""),"")</f>
        <v/>
      </c>
      <c r="AD1597" s="310">
        <f>IFERROR(_xlfn.MINIFS(Tabla135[Probabilidad residual],Tabla135[Id Riesgo],Tabla135[[#This Row],[Id Riesgo]]),"")</f>
        <v>0</v>
      </c>
      <c r="AE1597" s="310">
        <f>IFERROR(_xlfn.MINIFS(Tabla135[Impacto residual],Tabla135[Id Riesgo],Tabla135[[#This Row],[Id Riesgo]]),"")</f>
        <v>0</v>
      </c>
      <c r="AF1597" s="310" t="str" cm="1">
        <f t="array" ref="AF15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7" s="310" t="str" cm="1">
        <f t="array" ref="AG15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7" s="213"/>
      <c r="AJ1597" s="801">
        <f>_xlfn.MINIFS(Tabla135[Probabilidad residual],Tabla135[Id Riesgo],Tabla135[[#This Row],[Id Riesgo]])</f>
        <v>0</v>
      </c>
      <c r="AK1597" s="801">
        <f>_xlfn.MINIFS(Tabla135[Impacto residual],Tabla135[Id Riesgo],Tabla135[[#This Row],[Id Riesgo]])</f>
        <v>0</v>
      </c>
      <c r="AL1597" s="801"/>
      <c r="AM1597" s="801"/>
      <c r="AN1597" s="213"/>
      <c r="AO1597" s="213"/>
      <c r="AP1597" s="213"/>
      <c r="AQ1597" s="213"/>
      <c r="AR1597" s="213"/>
      <c r="AS1597" s="213"/>
      <c r="AT1597" s="213"/>
      <c r="AU1597" s="213"/>
      <c r="AV1597" s="213"/>
      <c r="AW1597" s="213"/>
      <c r="AX1597" s="213"/>
      <c r="AY1597" s="213"/>
    </row>
    <row r="1598" spans="1:51" ht="14.6" x14ac:dyDescent="0.4">
      <c r="A1598" s="783" t="str">
        <f>Tabla135[[#This Row],[Id Riesgo]]</f>
        <v>RC159</v>
      </c>
      <c r="B1598" s="784" t="str">
        <f>Tabla135[[#This Row],[Riesgo]]</f>
        <v/>
      </c>
      <c r="C1598" s="776" t="b">
        <f>Tabla135[[#This Row],[Identificado en paso 1 y 2?]]</f>
        <v>0</v>
      </c>
      <c r="D1598" s="801" t="str">
        <f>_xlfn.XLOOKUP(Tabla135[[#This Row],[Id Riesgo]],Tabla13[Id Riesgo],Tabla13[Probabilidad],"",1)</f>
        <v/>
      </c>
      <c r="E1598" s="801" t="str">
        <f>IF(C1598=TRUE,_xlfn.XLOOKUP(Tabla135[[#This Row],[Id Riesgo]],Tabla13[Id Riesgo],Tabla13[Porcentaje Impacto],"",1),"")</f>
        <v/>
      </c>
      <c r="F1598" s="290" t="str">
        <f t="shared" si="158"/>
        <v>RC159</v>
      </c>
      <c r="G1598" s="414" t="b">
        <f>_xlfn.XLOOKUP(F1598,Tabla13[Id Riesgo],Tabla13[Registro diligenciado],FALSE,1)</f>
        <v>0</v>
      </c>
      <c r="H1598" s="290" t="str">
        <f>IF(G1598,_xlfn.XLOOKUP(F1598,Tabla6[Id Riesgo],Tabla6[DESCRIPCIÓN DEL RIESGO],FALSE,1),"")</f>
        <v/>
      </c>
      <c r="I1598" s="327" t="str">
        <f>_xlfn.XLOOKUP(Tabla135[[#This Row],[Id Riesgo]],Tabla13[Id Riesgo],Tabla13[Probabilidad])</f>
        <v/>
      </c>
      <c r="J1598" s="327" t="str">
        <f>_xlfn.XLOOKUP(Tabla135[[#This Row],[Id Riesgo]],Tabla13[Id Riesgo],Tabla13[Porcentaje Impacto],"",1)</f>
        <v/>
      </c>
      <c r="K1598" s="311">
        <v>7</v>
      </c>
      <c r="L1598" s="314"/>
      <c r="M1598" s="314"/>
      <c r="N1598" s="314"/>
      <c r="O1598" s="295"/>
      <c r="P1598" s="314"/>
      <c r="Q1598" s="328" t="str">
        <f>_xlfn.TEXTJOIN(" ",TRUE,Tabla135[[#This Row],[Actividad - Acción ¿Qué?
Inicia con verbo]],Tabla135[[#This Row],[Complemento
(Observaciones o desviaciones)]])</f>
        <v/>
      </c>
      <c r="R1598" s="295"/>
      <c r="S1598" s="327" t="str">
        <f>_xlfn.XLOOKUP(Tabla135[[#This Row],[Tipo de control]],Tabla7[Tipo de control],Tabla7[Peso],"",1)</f>
        <v/>
      </c>
      <c r="T1598" s="290" t="str">
        <f>_xlfn.XLOOKUP(Tabla135[[#This Row],[Tipo de control]],Tabla7[Tipo de control],Tabla7[Afectación matriz],"",1)</f>
        <v/>
      </c>
      <c r="U1598" s="295"/>
      <c r="V1598" s="327" t="str">
        <f>_xlfn.XLOOKUP(Tabla135[[#This Row],[Implementación]],Tabla11[Implementación],Tabla11[Peso],"",1)</f>
        <v/>
      </c>
      <c r="W1598" s="295"/>
      <c r="X1598" s="295"/>
      <c r="Y1598" s="295"/>
      <c r="Z1598" s="295"/>
      <c r="AA1598" s="310" t="str">
        <f>IFERROR(Tabla135[[#This Row],[Peso del control]]+Tabla135[[#This Row],[Peso de la implementación]],"")</f>
        <v/>
      </c>
      <c r="AB1598" s="310" t="str" cm="1">
        <f t="array" ref="AB1598">IFERROR(IF(Tabla135[[#This Row],[Registro diligenciado]]=TRUE,_xlfn.IFS(AND(Tabla135[[#This Row],[No. de Control]]=1,Tabla135[[#This Row],[Desplazamiento en la Matriz]]="Probabilidad"),D1598-(D1598*Tabla135[[#This Row],[Valor del control]]),AND(Tabla135[[#This Row],[No. de Control]]&gt;1,Tabla135[[#This Row],[Desplazamiento en la Matriz]]="Probabilidad"),AB1597-(AB1597*Tabla135[[#This Row],[Valor del control]]),AND(Tabla135[[#This Row],[No. de Control]]=1,Tabla135[[#This Row],[Desplazamiento en la Matriz]]="Impacto"),D1598,AND(Tabla135[[#This Row],[No. de Control]]&gt;1,Tabla135[[#This Row],[Desplazamiento en la Matriz]]="Impacto"),AB1597),""),"")</f>
        <v/>
      </c>
      <c r="AC1598" s="310" t="str" cm="1">
        <f t="array" ref="AC1598">IFERROR(IF(Tabla135[[#This Row],[Registro diligenciado]]=TRUE,_xlfn.IFS(AND(Tabla135[[#This Row],[No. de Control]]=1,Tabla135[[#This Row],[Desplazamiento en la Matriz]]="Impacto"),E1598-(E1598*Tabla135[[#This Row],[Valor del control]]),AND(Tabla135[[#This Row],[No. de Control]]&gt;1,Tabla135[[#This Row],[Desplazamiento en la Matriz]]="Impacto"),AC1597-(AC1597*Tabla135[[#This Row],[Valor del control]]),AND(Tabla135[[#This Row],[No. de Control]]=1,Tabla135[[#This Row],[Desplazamiento en la Matriz]]="Probabilidad"),E1598,AND(Tabla135[[#This Row],[No. de Control]]&gt;1,Tabla135[[#This Row],[Desplazamiento en la Matriz]]="Probabilidad"),AC1597),""),"")</f>
        <v/>
      </c>
      <c r="AD1598" s="310">
        <f>IFERROR(_xlfn.MINIFS(Tabla135[Probabilidad residual],Tabla135[Id Riesgo],Tabla135[[#This Row],[Id Riesgo]]),"")</f>
        <v>0</v>
      </c>
      <c r="AE1598" s="310">
        <f>IFERROR(_xlfn.MINIFS(Tabla135[Impacto residual],Tabla135[Id Riesgo],Tabla135[[#This Row],[Id Riesgo]]),"")</f>
        <v>0</v>
      </c>
      <c r="AF1598" s="310" t="str" cm="1">
        <f t="array" ref="AF15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8" s="310" t="str" cm="1">
        <f t="array" ref="AG15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8" s="213"/>
      <c r="AJ1598" s="801">
        <f>_xlfn.MINIFS(Tabla135[Probabilidad residual],Tabla135[Id Riesgo],Tabla135[[#This Row],[Id Riesgo]])</f>
        <v>0</v>
      </c>
      <c r="AK1598" s="801">
        <f>_xlfn.MINIFS(Tabla135[Impacto residual],Tabla135[Id Riesgo],Tabla135[[#This Row],[Id Riesgo]])</f>
        <v>0</v>
      </c>
      <c r="AL1598" s="801"/>
      <c r="AM1598" s="801"/>
      <c r="AN1598" s="213"/>
      <c r="AO1598" s="213"/>
      <c r="AP1598" s="213"/>
      <c r="AQ1598" s="213"/>
      <c r="AR1598" s="213"/>
      <c r="AS1598" s="213"/>
      <c r="AT1598" s="213"/>
      <c r="AU1598" s="213"/>
      <c r="AV1598" s="213"/>
      <c r="AW1598" s="213"/>
      <c r="AX1598" s="213"/>
      <c r="AY1598" s="213"/>
    </row>
    <row r="1599" spans="1:51" ht="14.6" x14ac:dyDescent="0.4">
      <c r="A1599" s="783" t="str">
        <f>Tabla135[[#This Row],[Id Riesgo]]</f>
        <v>RC159</v>
      </c>
      <c r="B1599" s="784" t="str">
        <f>Tabla135[[#This Row],[Riesgo]]</f>
        <v/>
      </c>
      <c r="C1599" s="776" t="b">
        <f>Tabla135[[#This Row],[Identificado en paso 1 y 2?]]</f>
        <v>0</v>
      </c>
      <c r="D1599" s="801" t="str">
        <f>_xlfn.XLOOKUP(Tabla135[[#This Row],[Id Riesgo]],Tabla13[Id Riesgo],Tabla13[Probabilidad],"",1)</f>
        <v/>
      </c>
      <c r="E1599" s="801" t="str">
        <f>IF(C1599=TRUE,_xlfn.XLOOKUP(Tabla135[[#This Row],[Id Riesgo]],Tabla13[Id Riesgo],Tabla13[Porcentaje Impacto],"",1),"")</f>
        <v/>
      </c>
      <c r="F1599" s="290" t="str">
        <f t="shared" si="158"/>
        <v>RC159</v>
      </c>
      <c r="G1599" s="414" t="b">
        <f>_xlfn.XLOOKUP(F1599,Tabla13[Id Riesgo],Tabla13[Registro diligenciado],FALSE,1)</f>
        <v>0</v>
      </c>
      <c r="H1599" s="290" t="str">
        <f>IF(G1599,_xlfn.XLOOKUP(F1599,Tabla6[Id Riesgo],Tabla6[DESCRIPCIÓN DEL RIESGO],FALSE,1),"")</f>
        <v/>
      </c>
      <c r="I1599" s="327" t="str">
        <f>_xlfn.XLOOKUP(Tabla135[[#This Row],[Id Riesgo]],Tabla13[Id Riesgo],Tabla13[Probabilidad])</f>
        <v/>
      </c>
      <c r="J1599" s="327" t="str">
        <f>_xlfn.XLOOKUP(Tabla135[[#This Row],[Id Riesgo]],Tabla13[Id Riesgo],Tabla13[Porcentaje Impacto],"",1)</f>
        <v/>
      </c>
      <c r="K1599" s="311">
        <v>8</v>
      </c>
      <c r="L1599" s="314"/>
      <c r="M1599" s="314"/>
      <c r="N1599" s="314"/>
      <c r="O1599" s="295"/>
      <c r="P1599" s="314"/>
      <c r="Q1599" s="328" t="str">
        <f>_xlfn.TEXTJOIN(" ",TRUE,Tabla135[[#This Row],[Actividad - Acción ¿Qué?
Inicia con verbo]],Tabla135[[#This Row],[Complemento
(Observaciones o desviaciones)]])</f>
        <v/>
      </c>
      <c r="R1599" s="295"/>
      <c r="S1599" s="327" t="str">
        <f>_xlfn.XLOOKUP(Tabla135[[#This Row],[Tipo de control]],Tabla7[Tipo de control],Tabla7[Peso],"",1)</f>
        <v/>
      </c>
      <c r="T1599" s="290" t="str">
        <f>_xlfn.XLOOKUP(Tabla135[[#This Row],[Tipo de control]],Tabla7[Tipo de control],Tabla7[Afectación matriz],"",1)</f>
        <v/>
      </c>
      <c r="U1599" s="295"/>
      <c r="V1599" s="327" t="str">
        <f>_xlfn.XLOOKUP(Tabla135[[#This Row],[Implementación]],Tabla11[Implementación],Tabla11[Peso],"",1)</f>
        <v/>
      </c>
      <c r="W1599" s="295"/>
      <c r="X1599" s="295"/>
      <c r="Y1599" s="295"/>
      <c r="Z1599" s="295"/>
      <c r="AA1599" s="310" t="str">
        <f>IFERROR(Tabla135[[#This Row],[Peso del control]]+Tabla135[[#This Row],[Peso de la implementación]],"")</f>
        <v/>
      </c>
      <c r="AB1599" s="310" t="str" cm="1">
        <f t="array" ref="AB1599">IFERROR(IF(Tabla135[[#This Row],[Registro diligenciado]]=TRUE,_xlfn.IFS(AND(Tabla135[[#This Row],[No. de Control]]=1,Tabla135[[#This Row],[Desplazamiento en la Matriz]]="Probabilidad"),D1599-(D1599*Tabla135[[#This Row],[Valor del control]]),AND(Tabla135[[#This Row],[No. de Control]]&gt;1,Tabla135[[#This Row],[Desplazamiento en la Matriz]]="Probabilidad"),AB1598-(AB1598*Tabla135[[#This Row],[Valor del control]]),AND(Tabla135[[#This Row],[No. de Control]]=1,Tabla135[[#This Row],[Desplazamiento en la Matriz]]="Impacto"),D1599,AND(Tabla135[[#This Row],[No. de Control]]&gt;1,Tabla135[[#This Row],[Desplazamiento en la Matriz]]="Impacto"),AB1598),""),"")</f>
        <v/>
      </c>
      <c r="AC1599" s="310" t="str" cm="1">
        <f t="array" ref="AC1599">IFERROR(IF(Tabla135[[#This Row],[Registro diligenciado]]=TRUE,_xlfn.IFS(AND(Tabla135[[#This Row],[No. de Control]]=1,Tabla135[[#This Row],[Desplazamiento en la Matriz]]="Impacto"),E1599-(E1599*Tabla135[[#This Row],[Valor del control]]),AND(Tabla135[[#This Row],[No. de Control]]&gt;1,Tabla135[[#This Row],[Desplazamiento en la Matriz]]="Impacto"),AC1598-(AC1598*Tabla135[[#This Row],[Valor del control]]),AND(Tabla135[[#This Row],[No. de Control]]=1,Tabla135[[#This Row],[Desplazamiento en la Matriz]]="Probabilidad"),E1599,AND(Tabla135[[#This Row],[No. de Control]]&gt;1,Tabla135[[#This Row],[Desplazamiento en la Matriz]]="Probabilidad"),AC1598),""),"")</f>
        <v/>
      </c>
      <c r="AD1599" s="310">
        <f>IFERROR(_xlfn.MINIFS(Tabla135[Probabilidad residual],Tabla135[Id Riesgo],Tabla135[[#This Row],[Id Riesgo]]),"")</f>
        <v>0</v>
      </c>
      <c r="AE1599" s="310">
        <f>IFERROR(_xlfn.MINIFS(Tabla135[Impacto residual],Tabla135[Id Riesgo],Tabla135[[#This Row],[Id Riesgo]]),"")</f>
        <v>0</v>
      </c>
      <c r="AF1599" s="310" t="str" cm="1">
        <f t="array" ref="AF15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599" s="310" t="str" cm="1">
        <f t="array" ref="AG15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5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599" s="213"/>
      <c r="AJ1599" s="801">
        <f>_xlfn.MINIFS(Tabla135[Probabilidad residual],Tabla135[Id Riesgo],Tabla135[[#This Row],[Id Riesgo]])</f>
        <v>0</v>
      </c>
      <c r="AK1599" s="801">
        <f>_xlfn.MINIFS(Tabla135[Impacto residual],Tabla135[Id Riesgo],Tabla135[[#This Row],[Id Riesgo]])</f>
        <v>0</v>
      </c>
      <c r="AL1599" s="801"/>
      <c r="AM1599" s="801"/>
      <c r="AN1599" s="213"/>
      <c r="AO1599" s="213"/>
      <c r="AP1599" s="213"/>
      <c r="AQ1599" s="213"/>
      <c r="AR1599" s="213"/>
      <c r="AS1599" s="213"/>
      <c r="AT1599" s="213"/>
      <c r="AU1599" s="213"/>
      <c r="AV1599" s="213"/>
      <c r="AW1599" s="213"/>
      <c r="AX1599" s="213"/>
      <c r="AY1599" s="213"/>
    </row>
    <row r="1600" spans="1:51" ht="14.6" x14ac:dyDescent="0.4">
      <c r="A1600" s="783" t="str">
        <f>Tabla135[[#This Row],[Id Riesgo]]</f>
        <v>RC159</v>
      </c>
      <c r="B1600" s="784" t="str">
        <f>Tabla135[[#This Row],[Riesgo]]</f>
        <v/>
      </c>
      <c r="C1600" s="776" t="b">
        <f>Tabla135[[#This Row],[Identificado en paso 1 y 2?]]</f>
        <v>0</v>
      </c>
      <c r="D1600" s="801" t="str">
        <f>_xlfn.XLOOKUP(Tabla135[[#This Row],[Id Riesgo]],Tabla13[Id Riesgo],Tabla13[Probabilidad],"",1)</f>
        <v/>
      </c>
      <c r="E1600" s="801" t="str">
        <f>IF(C1600=TRUE,_xlfn.XLOOKUP(Tabla135[[#This Row],[Id Riesgo]],Tabla13[Id Riesgo],Tabla13[Porcentaje Impacto],"",1),"")</f>
        <v/>
      </c>
      <c r="F1600" s="290" t="str">
        <f t="shared" si="158"/>
        <v>RC159</v>
      </c>
      <c r="G1600" s="414" t="b">
        <f>_xlfn.XLOOKUP(F1600,Tabla13[Id Riesgo],Tabla13[Registro diligenciado],FALSE,1)</f>
        <v>0</v>
      </c>
      <c r="H1600" s="290" t="str">
        <f>IF(G1600,_xlfn.XLOOKUP(F1600,Tabla6[Id Riesgo],Tabla6[DESCRIPCIÓN DEL RIESGO],FALSE,1),"")</f>
        <v/>
      </c>
      <c r="I1600" s="327" t="str">
        <f>_xlfn.XLOOKUP(Tabla135[[#This Row],[Id Riesgo]],Tabla13[Id Riesgo],Tabla13[Probabilidad])</f>
        <v/>
      </c>
      <c r="J1600" s="327" t="str">
        <f>_xlfn.XLOOKUP(Tabla135[[#This Row],[Id Riesgo]],Tabla13[Id Riesgo],Tabla13[Porcentaje Impacto],"",1)</f>
        <v/>
      </c>
      <c r="K1600" s="311">
        <v>9</v>
      </c>
      <c r="L1600" s="314"/>
      <c r="M1600" s="314"/>
      <c r="N1600" s="314"/>
      <c r="O1600" s="295"/>
      <c r="P1600" s="314"/>
      <c r="Q1600" s="328" t="str">
        <f>_xlfn.TEXTJOIN(" ",TRUE,Tabla135[[#This Row],[Actividad - Acción ¿Qué?
Inicia con verbo]],Tabla135[[#This Row],[Complemento
(Observaciones o desviaciones)]])</f>
        <v/>
      </c>
      <c r="R1600" s="295"/>
      <c r="S1600" s="327" t="str">
        <f>_xlfn.XLOOKUP(Tabla135[[#This Row],[Tipo de control]],Tabla7[Tipo de control],Tabla7[Peso],"",1)</f>
        <v/>
      </c>
      <c r="T1600" s="290" t="str">
        <f>_xlfn.XLOOKUP(Tabla135[[#This Row],[Tipo de control]],Tabla7[Tipo de control],Tabla7[Afectación matriz],"",1)</f>
        <v/>
      </c>
      <c r="U1600" s="295"/>
      <c r="V1600" s="327" t="str">
        <f>_xlfn.XLOOKUP(Tabla135[[#This Row],[Implementación]],Tabla11[Implementación],Tabla11[Peso],"",1)</f>
        <v/>
      </c>
      <c r="W1600" s="295"/>
      <c r="X1600" s="295"/>
      <c r="Y1600" s="295"/>
      <c r="Z1600" s="295"/>
      <c r="AA1600" s="310" t="str">
        <f>IFERROR(Tabla135[[#This Row],[Peso del control]]+Tabla135[[#This Row],[Peso de la implementación]],"")</f>
        <v/>
      </c>
      <c r="AB1600" s="310" t="str" cm="1">
        <f t="array" ref="AB1600">IFERROR(IF(Tabla135[[#This Row],[Registro diligenciado]]=TRUE,_xlfn.IFS(AND(Tabla135[[#This Row],[No. de Control]]=1,Tabla135[[#This Row],[Desplazamiento en la Matriz]]="Probabilidad"),D1600-(D1600*Tabla135[[#This Row],[Valor del control]]),AND(Tabla135[[#This Row],[No. de Control]]&gt;1,Tabla135[[#This Row],[Desplazamiento en la Matriz]]="Probabilidad"),AB1599-(AB1599*Tabla135[[#This Row],[Valor del control]]),AND(Tabla135[[#This Row],[No. de Control]]=1,Tabla135[[#This Row],[Desplazamiento en la Matriz]]="Impacto"),D1600,AND(Tabla135[[#This Row],[No. de Control]]&gt;1,Tabla135[[#This Row],[Desplazamiento en la Matriz]]="Impacto"),AB1599),""),"")</f>
        <v/>
      </c>
      <c r="AC1600" s="310" t="str" cm="1">
        <f t="array" ref="AC1600">IFERROR(IF(Tabla135[[#This Row],[Registro diligenciado]]=TRUE,_xlfn.IFS(AND(Tabla135[[#This Row],[No. de Control]]=1,Tabla135[[#This Row],[Desplazamiento en la Matriz]]="Impacto"),E1600-(E1600*Tabla135[[#This Row],[Valor del control]]),AND(Tabla135[[#This Row],[No. de Control]]&gt;1,Tabla135[[#This Row],[Desplazamiento en la Matriz]]="Impacto"),AC1599-(AC1599*Tabla135[[#This Row],[Valor del control]]),AND(Tabla135[[#This Row],[No. de Control]]=1,Tabla135[[#This Row],[Desplazamiento en la Matriz]]="Probabilidad"),E1600,AND(Tabla135[[#This Row],[No. de Control]]&gt;1,Tabla135[[#This Row],[Desplazamiento en la Matriz]]="Probabilidad"),AC1599),""),"")</f>
        <v/>
      </c>
      <c r="AD1600" s="310">
        <f>IFERROR(_xlfn.MINIFS(Tabla135[Probabilidad residual],Tabla135[Id Riesgo],Tabla135[[#This Row],[Id Riesgo]]),"")</f>
        <v>0</v>
      </c>
      <c r="AE1600" s="310">
        <f>IFERROR(_xlfn.MINIFS(Tabla135[Impacto residual],Tabla135[Id Riesgo],Tabla135[[#This Row],[Id Riesgo]]),"")</f>
        <v>0</v>
      </c>
      <c r="AF1600" s="310" t="str" cm="1">
        <f t="array" ref="AF16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0" s="310" t="str" cm="1">
        <f t="array" ref="AG16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0" s="213"/>
      <c r="AJ1600" s="801">
        <f>_xlfn.MINIFS(Tabla135[Probabilidad residual],Tabla135[Id Riesgo],Tabla135[[#This Row],[Id Riesgo]])</f>
        <v>0</v>
      </c>
      <c r="AK1600" s="801">
        <f>_xlfn.MINIFS(Tabla135[Impacto residual],Tabla135[Id Riesgo],Tabla135[[#This Row],[Id Riesgo]])</f>
        <v>0</v>
      </c>
      <c r="AL1600" s="801"/>
      <c r="AM1600" s="801"/>
      <c r="AN1600" s="213"/>
      <c r="AO1600" s="213"/>
      <c r="AP1600" s="213"/>
      <c r="AQ1600" s="213"/>
      <c r="AR1600" s="213"/>
      <c r="AS1600" s="213"/>
      <c r="AT1600" s="213"/>
      <c r="AU1600" s="213"/>
      <c r="AV1600" s="213"/>
      <c r="AW1600" s="213"/>
      <c r="AX1600" s="213"/>
      <c r="AY1600" s="213"/>
    </row>
    <row r="1601" spans="1:51" ht="14.6" x14ac:dyDescent="0.4">
      <c r="A1601" s="783" t="str">
        <f>Tabla135[[#This Row],[Id Riesgo]]</f>
        <v>RC159</v>
      </c>
      <c r="B1601" s="784" t="str">
        <f>Tabla135[[#This Row],[Riesgo]]</f>
        <v/>
      </c>
      <c r="C1601" s="776" t="b">
        <f>Tabla135[[#This Row],[Identificado en paso 1 y 2?]]</f>
        <v>0</v>
      </c>
      <c r="D1601" s="801" t="str">
        <f>_xlfn.XLOOKUP(Tabla135[[#This Row],[Id Riesgo]],Tabla13[Id Riesgo],Tabla13[Probabilidad],"",1)</f>
        <v/>
      </c>
      <c r="E1601" s="801" t="str">
        <f>IF(C1601=TRUE,_xlfn.XLOOKUP(Tabla135[[#This Row],[Id Riesgo]],Tabla13[Id Riesgo],Tabla13[Porcentaje Impacto],"",1),"")</f>
        <v/>
      </c>
      <c r="F1601" s="290" t="str">
        <f t="shared" si="158"/>
        <v>RC159</v>
      </c>
      <c r="G1601" s="414" t="b">
        <f>_xlfn.XLOOKUP(F1601,Tabla13[Id Riesgo],Tabla13[Registro diligenciado],FALSE,1)</f>
        <v>0</v>
      </c>
      <c r="H1601" s="290" t="str">
        <f>IF(G1601,_xlfn.XLOOKUP(F1601,Tabla6[Id Riesgo],Tabla6[DESCRIPCIÓN DEL RIESGO],FALSE,1),"")</f>
        <v/>
      </c>
      <c r="I1601" s="327" t="str">
        <f>_xlfn.XLOOKUP(Tabla135[[#This Row],[Id Riesgo]],Tabla13[Id Riesgo],Tabla13[Probabilidad])</f>
        <v/>
      </c>
      <c r="J1601" s="327" t="str">
        <f>_xlfn.XLOOKUP(Tabla135[[#This Row],[Id Riesgo]],Tabla13[Id Riesgo],Tabla13[Porcentaje Impacto],"",1)</f>
        <v/>
      </c>
      <c r="K1601" s="311">
        <v>10</v>
      </c>
      <c r="L1601" s="314"/>
      <c r="M1601" s="314"/>
      <c r="N1601" s="314"/>
      <c r="O1601" s="295"/>
      <c r="P1601" s="314"/>
      <c r="Q1601" s="328" t="str">
        <f>_xlfn.TEXTJOIN(" ",TRUE,Tabla135[[#This Row],[Actividad - Acción ¿Qué?
Inicia con verbo]],Tabla135[[#This Row],[Complemento
(Observaciones o desviaciones)]])</f>
        <v/>
      </c>
      <c r="R1601" s="295"/>
      <c r="S1601" s="327" t="str">
        <f>_xlfn.XLOOKUP(Tabla135[[#This Row],[Tipo de control]],Tabla7[Tipo de control],Tabla7[Peso],"",1)</f>
        <v/>
      </c>
      <c r="T1601" s="290" t="str">
        <f>_xlfn.XLOOKUP(Tabla135[[#This Row],[Tipo de control]],Tabla7[Tipo de control],Tabla7[Afectación matriz],"",1)</f>
        <v/>
      </c>
      <c r="U1601" s="295"/>
      <c r="V1601" s="327" t="str">
        <f>_xlfn.XLOOKUP(Tabla135[[#This Row],[Implementación]],Tabla11[Implementación],Tabla11[Peso],"",1)</f>
        <v/>
      </c>
      <c r="W1601" s="295"/>
      <c r="X1601" s="295"/>
      <c r="Y1601" s="295"/>
      <c r="Z1601" s="295"/>
      <c r="AA1601" s="310" t="str">
        <f>IFERROR(Tabla135[[#This Row],[Peso del control]]+Tabla135[[#This Row],[Peso de la implementación]],"")</f>
        <v/>
      </c>
      <c r="AB1601" s="310" t="str" cm="1">
        <f t="array" ref="AB1601">IFERROR(IF(Tabla135[[#This Row],[Registro diligenciado]]=TRUE,_xlfn.IFS(AND(Tabla135[[#This Row],[No. de Control]]=1,Tabla135[[#This Row],[Desplazamiento en la Matriz]]="Probabilidad"),D1601-(D1601*Tabla135[[#This Row],[Valor del control]]),AND(Tabla135[[#This Row],[No. de Control]]&gt;1,Tabla135[[#This Row],[Desplazamiento en la Matriz]]="Probabilidad"),AB1600-(AB1600*Tabla135[[#This Row],[Valor del control]]),AND(Tabla135[[#This Row],[No. de Control]]=1,Tabla135[[#This Row],[Desplazamiento en la Matriz]]="Impacto"),D1601,AND(Tabla135[[#This Row],[No. de Control]]&gt;1,Tabla135[[#This Row],[Desplazamiento en la Matriz]]="Impacto"),AB1600),""),"")</f>
        <v/>
      </c>
      <c r="AC1601" s="310" t="str" cm="1">
        <f t="array" ref="AC1601">IFERROR(IF(Tabla135[[#This Row],[Registro diligenciado]]=TRUE,_xlfn.IFS(AND(Tabla135[[#This Row],[No. de Control]]=1,Tabla135[[#This Row],[Desplazamiento en la Matriz]]="Impacto"),E1601-(E1601*Tabla135[[#This Row],[Valor del control]]),AND(Tabla135[[#This Row],[No. de Control]]&gt;1,Tabla135[[#This Row],[Desplazamiento en la Matriz]]="Impacto"),AC1600-(AC1600*Tabla135[[#This Row],[Valor del control]]),AND(Tabla135[[#This Row],[No. de Control]]=1,Tabla135[[#This Row],[Desplazamiento en la Matriz]]="Probabilidad"),E1601,AND(Tabla135[[#This Row],[No. de Control]]&gt;1,Tabla135[[#This Row],[Desplazamiento en la Matriz]]="Probabilidad"),AC1600),""),"")</f>
        <v/>
      </c>
      <c r="AD1601" s="310">
        <f>IFERROR(_xlfn.MINIFS(Tabla135[Probabilidad residual],Tabla135[Id Riesgo],Tabla135[[#This Row],[Id Riesgo]]),"")</f>
        <v>0</v>
      </c>
      <c r="AE1601" s="310">
        <f>IFERROR(_xlfn.MINIFS(Tabla135[Impacto residual],Tabla135[Id Riesgo],Tabla135[[#This Row],[Id Riesgo]]),"")</f>
        <v>0</v>
      </c>
      <c r="AF1601" s="310" t="str" cm="1">
        <f t="array" ref="AF16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1" s="310" t="str" cm="1">
        <f t="array" ref="AG16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1" s="213"/>
      <c r="AJ1601" s="801">
        <f>_xlfn.MINIFS(Tabla135[Probabilidad residual],Tabla135[Id Riesgo],Tabla135[[#This Row],[Id Riesgo]])</f>
        <v>0</v>
      </c>
      <c r="AK1601" s="801">
        <f>_xlfn.MINIFS(Tabla135[Impacto residual],Tabla135[Id Riesgo],Tabla135[[#This Row],[Id Riesgo]])</f>
        <v>0</v>
      </c>
      <c r="AL1601" s="801"/>
      <c r="AM1601" s="801"/>
      <c r="AN1601" s="213"/>
      <c r="AO1601" s="213"/>
      <c r="AP1601" s="213"/>
      <c r="AQ1601" s="213"/>
      <c r="AR1601" s="213"/>
      <c r="AS1601" s="213"/>
      <c r="AT1601" s="213"/>
      <c r="AU1601" s="213"/>
      <c r="AV1601" s="213"/>
      <c r="AW1601" s="213"/>
      <c r="AX1601" s="213"/>
      <c r="AY1601" s="213"/>
    </row>
    <row r="1602" spans="1:51" ht="14.6" x14ac:dyDescent="0.4">
      <c r="A1602" s="783" t="str">
        <f>Tabla135[[#This Row],[Id Riesgo]]</f>
        <v>RC160</v>
      </c>
      <c r="B1602" s="784" t="str">
        <f>Tabla135[[#This Row],[Riesgo]]</f>
        <v/>
      </c>
      <c r="C1602" s="776" t="b">
        <f>Tabla135[[#This Row],[Identificado en paso 1 y 2?]]</f>
        <v>0</v>
      </c>
      <c r="D1602" s="801" t="str">
        <f>_xlfn.XLOOKUP(Tabla135[[#This Row],[Id Riesgo]],Tabla13[Id Riesgo],Tabla13[Probabilidad],"",1)</f>
        <v/>
      </c>
      <c r="E1602" s="801" t="str">
        <f>IF(C1602=TRUE,_xlfn.XLOOKUP(Tabla135[[#This Row],[Id Riesgo]],Tabla13[Id Riesgo],Tabla13[Porcentaje Impacto],"",1),"")</f>
        <v/>
      </c>
      <c r="F1602" s="290" t="s">
        <v>751</v>
      </c>
      <c r="G1602" s="414" t="b">
        <f>_xlfn.XLOOKUP(F1602,Tabla13[Id Riesgo],Tabla13[Registro diligenciado],FALSE,1)</f>
        <v>0</v>
      </c>
      <c r="H1602" s="290" t="str">
        <f>IF(G1602,_xlfn.XLOOKUP(F1602,Tabla6[Id Riesgo],Tabla6[DESCRIPCIÓN DEL RIESGO],FALSE,1),"")</f>
        <v/>
      </c>
      <c r="I1602" s="327" t="str">
        <f>_xlfn.XLOOKUP(Tabla135[[#This Row],[Id Riesgo]],Tabla13[Id Riesgo],Tabla13[Probabilidad])</f>
        <v/>
      </c>
      <c r="J1602" s="327" t="str">
        <f>_xlfn.XLOOKUP(Tabla135[[#This Row],[Id Riesgo]],Tabla13[Id Riesgo],Tabla13[Porcentaje Impacto],"",1)</f>
        <v/>
      </c>
      <c r="K1602" s="311">
        <v>1</v>
      </c>
      <c r="L1602" s="314"/>
      <c r="M1602" s="314"/>
      <c r="N1602" s="314"/>
      <c r="O1602" s="295"/>
      <c r="P1602" s="314"/>
      <c r="Q1602" s="328" t="str">
        <f>_xlfn.TEXTJOIN(" ",TRUE,Tabla135[[#This Row],[Actividad - Acción ¿Qué?
Inicia con verbo]],Tabla135[[#This Row],[Complemento
(Observaciones o desviaciones)]])</f>
        <v/>
      </c>
      <c r="R1602" s="295"/>
      <c r="S1602" s="327" t="str">
        <f>_xlfn.XLOOKUP(Tabla135[[#This Row],[Tipo de control]],Tabla7[Tipo de control],Tabla7[Peso],"",1)</f>
        <v/>
      </c>
      <c r="T1602" s="290" t="str">
        <f>_xlfn.XLOOKUP(Tabla135[[#This Row],[Tipo de control]],Tabla7[Tipo de control],Tabla7[Afectación matriz],"",1)</f>
        <v/>
      </c>
      <c r="U1602" s="295"/>
      <c r="V1602" s="327" t="str">
        <f>_xlfn.XLOOKUP(Tabla135[[#This Row],[Implementación]],Tabla11[Implementación],Tabla11[Peso],"",1)</f>
        <v/>
      </c>
      <c r="W1602" s="295"/>
      <c r="X1602" s="295"/>
      <c r="Y1602" s="295"/>
      <c r="Z1602" s="295"/>
      <c r="AA1602" s="310" t="str">
        <f>IFERROR(Tabla135[[#This Row],[Peso del control]]+Tabla135[[#This Row],[Peso de la implementación]],"")</f>
        <v/>
      </c>
      <c r="AB1602" s="310" t="str" cm="1">
        <f t="array" ref="AB1602">IFERROR(IF(Tabla135[[#This Row],[Registro diligenciado]]=TRUE,_xlfn.IFS(AND(Tabla135[[#This Row],[No. de Control]]=1,Tabla135[[#This Row],[Desplazamiento en la Matriz]]="Probabilidad"),D1602-(D1602*Tabla135[[#This Row],[Valor del control]]),AND(Tabla135[[#This Row],[No. de Control]]&gt;1,Tabla135[[#This Row],[Desplazamiento en la Matriz]]="Probabilidad"),AB1601-(AB1601*Tabla135[[#This Row],[Valor del control]]),AND(Tabla135[[#This Row],[No. de Control]]=1,Tabla135[[#This Row],[Desplazamiento en la Matriz]]="Impacto"),D1602,AND(Tabla135[[#This Row],[No. de Control]]&gt;1,Tabla135[[#This Row],[Desplazamiento en la Matriz]]="Impacto"),AB1601),""),"")</f>
        <v/>
      </c>
      <c r="AC1602" s="310" t="str" cm="1">
        <f t="array" ref="AC1602">IFERROR(IF(Tabla135[[#This Row],[Registro diligenciado]]=TRUE,_xlfn.IFS(AND(Tabla135[[#This Row],[No. de Control]]=1,Tabla135[[#This Row],[Desplazamiento en la Matriz]]="Impacto"),E1602-(E1602*Tabla135[[#This Row],[Valor del control]]),AND(Tabla135[[#This Row],[No. de Control]]&gt;1,Tabla135[[#This Row],[Desplazamiento en la Matriz]]="Impacto"),AC1601-(AC1601*Tabla135[[#This Row],[Valor del control]]),AND(Tabla135[[#This Row],[No. de Control]]=1,Tabla135[[#This Row],[Desplazamiento en la Matriz]]="Probabilidad"),E1602,AND(Tabla135[[#This Row],[No. de Control]]&gt;1,Tabla135[[#This Row],[Desplazamiento en la Matriz]]="Probabilidad"),AC1601),""),"")</f>
        <v/>
      </c>
      <c r="AD1602" s="310">
        <f>IFERROR(_xlfn.MINIFS(Tabla135[Probabilidad residual],Tabla135[Id Riesgo],Tabla135[[#This Row],[Id Riesgo]]),"")</f>
        <v>0</v>
      </c>
      <c r="AE1602" s="310">
        <f>IFERROR(_xlfn.MINIFS(Tabla135[Impacto residual],Tabla135[Id Riesgo],Tabla135[[#This Row],[Id Riesgo]]),"")</f>
        <v>0</v>
      </c>
      <c r="AF1602" s="310" t="str" cm="1">
        <f t="array" ref="AF16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2" s="310" t="str" cm="1">
        <f t="array" ref="AG16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2" s="213"/>
      <c r="AJ1602" s="801">
        <f>_xlfn.MINIFS(Tabla135[Probabilidad residual],Tabla135[Id Riesgo],Tabla135[[#This Row],[Id Riesgo]])</f>
        <v>0</v>
      </c>
      <c r="AK1602" s="801">
        <f>_xlfn.MINIFS(Tabla135[Impacto residual],Tabla135[Id Riesgo],Tabla135[[#This Row],[Id Riesgo]])</f>
        <v>0</v>
      </c>
      <c r="AL1602" s="801" t="str" cm="1">
        <f t="array" ref="AL1602">IFERROR(_xlfn.IFS(AND(AJ1602&gt;=CONFIGURACIÓN!$BF$6,AJ1602&lt;=CONFIGURACIÓN!$BG$6),CONFIGURACIÓN!$BE$6,AND(AJ1602&gt;=CONFIGURACIÓN!$BF$7,AJ1602&lt;=CONFIGURACIÓN!$BG$7),CONFIGURACIÓN!$BE$7,AND(AJ1602&gt;=CONFIGURACIÓN!$BF$8,AJ1602&lt;=CONFIGURACIÓN!$BG$8),CONFIGURACIÓN!$BE$8,AND(AJ1602&gt;=CONFIGURACIÓN!$BF$9,AJ1602&lt;=CONFIGURACIÓN!$BG$9),CONFIGURACIÓN!$BE$9,AND(AJ1602&gt;=CONFIGURACIÓN!$BF$10,AJ1602&lt;=CONFIGURACIÓN!$BG$10),CONFIGURACIÓN!$BE$10),"")</f>
        <v/>
      </c>
      <c r="AM1602" s="801" t="str" cm="1">
        <f t="array" ref="AM1602">IFERROR(_xlfn.IFS(AND(AK1602&gt;=CONFIGURACIÓN!$BJ$6,AK1602&lt;=CONFIGURACIÓN!$BK$6),CONFIGURACIÓN!$BI$6,AND(AK1602&gt;=CONFIGURACIÓN!$BJ$7,AK1602&lt;=CONFIGURACIÓN!$BK$7),CONFIGURACIÓN!$BI$7,AND(AK1602&gt;=CONFIGURACIÓN!$BJ$8,AK1602&lt;=CONFIGURACIÓN!$BK$8),CONFIGURACIÓN!$BI$8,AND(AK1602&gt;=CONFIGURACIÓN!$BJ$9,AK1602&lt;=CONFIGURACIÓN!$BK$9),CONFIGURACIÓN!$BI$9,AND(AK1602&gt;=CONFIGURACIÓN!$BJ$10,AK1602&lt;=CONFIGURACIÓN!$BK$10),CONFIGURACIÓN!$BI$10),"")</f>
        <v/>
      </c>
      <c r="AN1602" s="213"/>
      <c r="AO1602" s="213"/>
      <c r="AP1602" s="213"/>
      <c r="AQ1602" s="213"/>
      <c r="AR1602" s="213"/>
      <c r="AS1602" s="213"/>
      <c r="AT1602" s="213"/>
      <c r="AU1602" s="213"/>
      <c r="AV1602" s="213"/>
      <c r="AW1602" s="213"/>
      <c r="AX1602" s="213"/>
      <c r="AY1602" s="213"/>
    </row>
    <row r="1603" spans="1:51" ht="14.6" x14ac:dyDescent="0.4">
      <c r="A1603" s="783" t="str">
        <f>Tabla135[[#This Row],[Id Riesgo]]</f>
        <v>RC160</v>
      </c>
      <c r="B1603" s="784" t="str">
        <f>Tabla135[[#This Row],[Riesgo]]</f>
        <v/>
      </c>
      <c r="C1603" s="776" t="b">
        <f>Tabla135[[#This Row],[Identificado en paso 1 y 2?]]</f>
        <v>0</v>
      </c>
      <c r="D1603" s="801" t="str">
        <f>_xlfn.XLOOKUP(Tabla135[[#This Row],[Id Riesgo]],Tabla13[Id Riesgo],Tabla13[Probabilidad],"",1)</f>
        <v/>
      </c>
      <c r="E1603" s="801" t="str">
        <f>IF(C1603=TRUE,_xlfn.XLOOKUP(Tabla135[[#This Row],[Id Riesgo]],Tabla13[Id Riesgo],Tabla13[Porcentaje Impacto],"",1),"")</f>
        <v/>
      </c>
      <c r="F1603" s="290" t="str">
        <f t="shared" ref="F1603:F1611" si="159">F1602</f>
        <v>RC160</v>
      </c>
      <c r="G1603" s="414" t="b">
        <f>_xlfn.XLOOKUP(F1603,Tabla13[Id Riesgo],Tabla13[Registro diligenciado],FALSE,1)</f>
        <v>0</v>
      </c>
      <c r="H1603" s="290" t="str">
        <f>IF(G1603,_xlfn.XLOOKUP(F1603,Tabla6[Id Riesgo],Tabla6[DESCRIPCIÓN DEL RIESGO],FALSE,1),"")</f>
        <v/>
      </c>
      <c r="I1603" s="327" t="str">
        <f>_xlfn.XLOOKUP(Tabla135[[#This Row],[Id Riesgo]],Tabla13[Id Riesgo],Tabla13[Probabilidad])</f>
        <v/>
      </c>
      <c r="J1603" s="327" t="str">
        <f>_xlfn.XLOOKUP(Tabla135[[#This Row],[Id Riesgo]],Tabla13[Id Riesgo],Tabla13[Porcentaje Impacto],"",1)</f>
        <v/>
      </c>
      <c r="K1603" s="311">
        <v>2</v>
      </c>
      <c r="L1603" s="314"/>
      <c r="M1603" s="314"/>
      <c r="N1603" s="314"/>
      <c r="O1603" s="295"/>
      <c r="P1603" s="314"/>
      <c r="Q1603" s="328" t="str">
        <f>_xlfn.TEXTJOIN(" ",TRUE,Tabla135[[#This Row],[Actividad - Acción ¿Qué?
Inicia con verbo]],Tabla135[[#This Row],[Complemento
(Observaciones o desviaciones)]])</f>
        <v/>
      </c>
      <c r="R1603" s="295"/>
      <c r="S1603" s="327" t="str">
        <f>_xlfn.XLOOKUP(Tabla135[[#This Row],[Tipo de control]],Tabla7[Tipo de control],Tabla7[Peso],"",1)</f>
        <v/>
      </c>
      <c r="T1603" s="290" t="str">
        <f>_xlfn.XLOOKUP(Tabla135[[#This Row],[Tipo de control]],Tabla7[Tipo de control],Tabla7[Afectación matriz],"",1)</f>
        <v/>
      </c>
      <c r="U1603" s="295"/>
      <c r="V1603" s="327" t="str">
        <f>_xlfn.XLOOKUP(Tabla135[[#This Row],[Implementación]],Tabla11[Implementación],Tabla11[Peso],"",1)</f>
        <v/>
      </c>
      <c r="W1603" s="295"/>
      <c r="X1603" s="295"/>
      <c r="Y1603" s="295"/>
      <c r="Z1603" s="295"/>
      <c r="AA1603" s="310" t="str">
        <f>IFERROR(Tabla135[[#This Row],[Peso del control]]+Tabla135[[#This Row],[Peso de la implementación]],"")</f>
        <v/>
      </c>
      <c r="AB1603" s="310" t="str" cm="1">
        <f t="array" ref="AB1603">IFERROR(IF(Tabla135[[#This Row],[Registro diligenciado]]=TRUE,_xlfn.IFS(AND(Tabla135[[#This Row],[No. de Control]]=1,Tabla135[[#This Row],[Desplazamiento en la Matriz]]="Probabilidad"),D1603-(D1603*Tabla135[[#This Row],[Valor del control]]),AND(Tabla135[[#This Row],[No. de Control]]&gt;1,Tabla135[[#This Row],[Desplazamiento en la Matriz]]="Probabilidad"),AB1602-(AB1602*Tabla135[[#This Row],[Valor del control]]),AND(Tabla135[[#This Row],[No. de Control]]=1,Tabla135[[#This Row],[Desplazamiento en la Matriz]]="Impacto"),D1603,AND(Tabla135[[#This Row],[No. de Control]]&gt;1,Tabla135[[#This Row],[Desplazamiento en la Matriz]]="Impacto"),AB1602),""),"")</f>
        <v/>
      </c>
      <c r="AC1603" s="310" t="str" cm="1">
        <f t="array" ref="AC1603">IFERROR(IF(Tabla135[[#This Row],[Registro diligenciado]]=TRUE,_xlfn.IFS(AND(Tabla135[[#This Row],[No. de Control]]=1,Tabla135[[#This Row],[Desplazamiento en la Matriz]]="Impacto"),E1603-(E1603*Tabla135[[#This Row],[Valor del control]]),AND(Tabla135[[#This Row],[No. de Control]]&gt;1,Tabla135[[#This Row],[Desplazamiento en la Matriz]]="Impacto"),AC1602-(AC1602*Tabla135[[#This Row],[Valor del control]]),AND(Tabla135[[#This Row],[No. de Control]]=1,Tabla135[[#This Row],[Desplazamiento en la Matriz]]="Probabilidad"),E1603,AND(Tabla135[[#This Row],[No. de Control]]&gt;1,Tabla135[[#This Row],[Desplazamiento en la Matriz]]="Probabilidad"),AC1602),""),"")</f>
        <v/>
      </c>
      <c r="AD1603" s="310">
        <f>IFERROR(_xlfn.MINIFS(Tabla135[Probabilidad residual],Tabla135[Id Riesgo],Tabla135[[#This Row],[Id Riesgo]]),"")</f>
        <v>0</v>
      </c>
      <c r="AE1603" s="310">
        <f>IFERROR(_xlfn.MINIFS(Tabla135[Impacto residual],Tabla135[Id Riesgo],Tabla135[[#This Row],[Id Riesgo]]),"")</f>
        <v>0</v>
      </c>
      <c r="AF1603" s="310" t="str" cm="1">
        <f t="array" ref="AF16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3" s="310" t="str" cm="1">
        <f t="array" ref="AG16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3" s="213"/>
      <c r="AJ1603" s="801">
        <f>_xlfn.MINIFS(Tabla135[Probabilidad residual],Tabla135[Id Riesgo],Tabla135[[#This Row],[Id Riesgo]])</f>
        <v>0</v>
      </c>
      <c r="AK1603" s="801">
        <f>_xlfn.MINIFS(Tabla135[Impacto residual],Tabla135[Id Riesgo],Tabla135[[#This Row],[Id Riesgo]])</f>
        <v>0</v>
      </c>
      <c r="AL1603" s="801"/>
      <c r="AM1603" s="801"/>
      <c r="AN1603" s="213"/>
      <c r="AO1603" s="213"/>
      <c r="AP1603" s="213"/>
      <c r="AQ1603" s="213"/>
      <c r="AR1603" s="213"/>
      <c r="AS1603" s="213"/>
      <c r="AT1603" s="213"/>
      <c r="AU1603" s="213"/>
      <c r="AV1603" s="213"/>
      <c r="AW1603" s="213"/>
      <c r="AX1603" s="213"/>
      <c r="AY1603" s="213"/>
    </row>
    <row r="1604" spans="1:51" ht="14.6" x14ac:dyDescent="0.4">
      <c r="A1604" s="783" t="str">
        <f>Tabla135[[#This Row],[Id Riesgo]]</f>
        <v>RC160</v>
      </c>
      <c r="B1604" s="784" t="str">
        <f>Tabla135[[#This Row],[Riesgo]]</f>
        <v/>
      </c>
      <c r="C1604" s="776" t="b">
        <f>Tabla135[[#This Row],[Identificado en paso 1 y 2?]]</f>
        <v>0</v>
      </c>
      <c r="D1604" s="801" t="str">
        <f>_xlfn.XLOOKUP(Tabla135[[#This Row],[Id Riesgo]],Tabla13[Id Riesgo],Tabla13[Probabilidad],"",1)</f>
        <v/>
      </c>
      <c r="E1604" s="801" t="str">
        <f>IF(C1604=TRUE,_xlfn.XLOOKUP(Tabla135[[#This Row],[Id Riesgo]],Tabla13[Id Riesgo],Tabla13[Porcentaje Impacto],"",1),"")</f>
        <v/>
      </c>
      <c r="F1604" s="290" t="str">
        <f t="shared" si="159"/>
        <v>RC160</v>
      </c>
      <c r="G1604" s="414" t="b">
        <f>_xlfn.XLOOKUP(F1604,Tabla13[Id Riesgo],Tabla13[Registro diligenciado],FALSE,1)</f>
        <v>0</v>
      </c>
      <c r="H1604" s="290" t="str">
        <f>IF(G1604,_xlfn.XLOOKUP(F1604,Tabla6[Id Riesgo],Tabla6[DESCRIPCIÓN DEL RIESGO],FALSE,1),"")</f>
        <v/>
      </c>
      <c r="I1604" s="327" t="str">
        <f>_xlfn.XLOOKUP(Tabla135[[#This Row],[Id Riesgo]],Tabla13[Id Riesgo],Tabla13[Probabilidad])</f>
        <v/>
      </c>
      <c r="J1604" s="327" t="str">
        <f>_xlfn.XLOOKUP(Tabla135[[#This Row],[Id Riesgo]],Tabla13[Id Riesgo],Tabla13[Porcentaje Impacto],"",1)</f>
        <v/>
      </c>
      <c r="K1604" s="311">
        <v>3</v>
      </c>
      <c r="L1604" s="314"/>
      <c r="M1604" s="314"/>
      <c r="N1604" s="314"/>
      <c r="O1604" s="295"/>
      <c r="P1604" s="314"/>
      <c r="Q1604" s="328" t="str">
        <f>_xlfn.TEXTJOIN(" ",TRUE,Tabla135[[#This Row],[Actividad - Acción ¿Qué?
Inicia con verbo]],Tabla135[[#This Row],[Complemento
(Observaciones o desviaciones)]])</f>
        <v/>
      </c>
      <c r="R1604" s="295"/>
      <c r="S1604" s="327" t="str">
        <f>_xlfn.XLOOKUP(Tabla135[[#This Row],[Tipo de control]],Tabla7[Tipo de control],Tabla7[Peso],"",1)</f>
        <v/>
      </c>
      <c r="T1604" s="290" t="str">
        <f>_xlfn.XLOOKUP(Tabla135[[#This Row],[Tipo de control]],Tabla7[Tipo de control],Tabla7[Afectación matriz],"",1)</f>
        <v/>
      </c>
      <c r="U1604" s="295"/>
      <c r="V1604" s="327" t="str">
        <f>_xlfn.XLOOKUP(Tabla135[[#This Row],[Implementación]],Tabla11[Implementación],Tabla11[Peso],"",1)</f>
        <v/>
      </c>
      <c r="W1604" s="295"/>
      <c r="X1604" s="295"/>
      <c r="Y1604" s="295"/>
      <c r="Z1604" s="295"/>
      <c r="AA1604" s="310" t="str">
        <f>IFERROR(Tabla135[[#This Row],[Peso del control]]+Tabla135[[#This Row],[Peso de la implementación]],"")</f>
        <v/>
      </c>
      <c r="AB1604" s="310" t="str" cm="1">
        <f t="array" ref="AB1604">IFERROR(IF(Tabla135[[#This Row],[Registro diligenciado]]=TRUE,_xlfn.IFS(AND(Tabla135[[#This Row],[No. de Control]]=1,Tabla135[[#This Row],[Desplazamiento en la Matriz]]="Probabilidad"),D1604-(D1604*Tabla135[[#This Row],[Valor del control]]),AND(Tabla135[[#This Row],[No. de Control]]&gt;1,Tabla135[[#This Row],[Desplazamiento en la Matriz]]="Probabilidad"),AB1603-(AB1603*Tabla135[[#This Row],[Valor del control]]),AND(Tabla135[[#This Row],[No. de Control]]=1,Tabla135[[#This Row],[Desplazamiento en la Matriz]]="Impacto"),D1604,AND(Tabla135[[#This Row],[No. de Control]]&gt;1,Tabla135[[#This Row],[Desplazamiento en la Matriz]]="Impacto"),AB1603),""),"")</f>
        <v/>
      </c>
      <c r="AC1604" s="310" t="str" cm="1">
        <f t="array" ref="AC1604">IFERROR(IF(Tabla135[[#This Row],[Registro diligenciado]]=TRUE,_xlfn.IFS(AND(Tabla135[[#This Row],[No. de Control]]=1,Tabla135[[#This Row],[Desplazamiento en la Matriz]]="Impacto"),E1604-(E1604*Tabla135[[#This Row],[Valor del control]]),AND(Tabla135[[#This Row],[No. de Control]]&gt;1,Tabla135[[#This Row],[Desplazamiento en la Matriz]]="Impacto"),AC1603-(AC1603*Tabla135[[#This Row],[Valor del control]]),AND(Tabla135[[#This Row],[No. de Control]]=1,Tabla135[[#This Row],[Desplazamiento en la Matriz]]="Probabilidad"),E1604,AND(Tabla135[[#This Row],[No. de Control]]&gt;1,Tabla135[[#This Row],[Desplazamiento en la Matriz]]="Probabilidad"),AC1603),""),"")</f>
        <v/>
      </c>
      <c r="AD1604" s="310">
        <f>IFERROR(_xlfn.MINIFS(Tabla135[Probabilidad residual],Tabla135[Id Riesgo],Tabla135[[#This Row],[Id Riesgo]]),"")</f>
        <v>0</v>
      </c>
      <c r="AE1604" s="310">
        <f>IFERROR(_xlfn.MINIFS(Tabla135[Impacto residual],Tabla135[Id Riesgo],Tabla135[[#This Row],[Id Riesgo]]),"")</f>
        <v>0</v>
      </c>
      <c r="AF1604" s="310" t="str" cm="1">
        <f t="array" ref="AF16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4" s="310" t="str" cm="1">
        <f t="array" ref="AG16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4" s="213"/>
      <c r="AJ1604" s="801">
        <f>_xlfn.MINIFS(Tabla135[Probabilidad residual],Tabla135[Id Riesgo],Tabla135[[#This Row],[Id Riesgo]])</f>
        <v>0</v>
      </c>
      <c r="AK1604" s="801">
        <f>_xlfn.MINIFS(Tabla135[Impacto residual],Tabla135[Id Riesgo],Tabla135[[#This Row],[Id Riesgo]])</f>
        <v>0</v>
      </c>
      <c r="AL1604" s="801"/>
      <c r="AM1604" s="801"/>
      <c r="AN1604" s="213"/>
      <c r="AO1604" s="213"/>
      <c r="AP1604" s="213"/>
      <c r="AQ1604" s="213"/>
      <c r="AR1604" s="213"/>
      <c r="AS1604" s="213"/>
      <c r="AT1604" s="213"/>
      <c r="AU1604" s="213"/>
      <c r="AV1604" s="213"/>
      <c r="AW1604" s="213"/>
      <c r="AX1604" s="213"/>
      <c r="AY1604" s="213"/>
    </row>
    <row r="1605" spans="1:51" ht="14.6" x14ac:dyDescent="0.4">
      <c r="A1605" s="783" t="str">
        <f>Tabla135[[#This Row],[Id Riesgo]]</f>
        <v>RC160</v>
      </c>
      <c r="B1605" s="784" t="str">
        <f>Tabla135[[#This Row],[Riesgo]]</f>
        <v/>
      </c>
      <c r="C1605" s="776" t="b">
        <f>Tabla135[[#This Row],[Identificado en paso 1 y 2?]]</f>
        <v>0</v>
      </c>
      <c r="D1605" s="801" t="str">
        <f>_xlfn.XLOOKUP(Tabla135[[#This Row],[Id Riesgo]],Tabla13[Id Riesgo],Tabla13[Probabilidad],"",1)</f>
        <v/>
      </c>
      <c r="E1605" s="801" t="str">
        <f>IF(C1605=TRUE,_xlfn.XLOOKUP(Tabla135[[#This Row],[Id Riesgo]],Tabla13[Id Riesgo],Tabla13[Porcentaje Impacto],"",1),"")</f>
        <v/>
      </c>
      <c r="F1605" s="290" t="str">
        <f t="shared" si="159"/>
        <v>RC160</v>
      </c>
      <c r="G1605" s="414" t="b">
        <f>_xlfn.XLOOKUP(F1605,Tabla13[Id Riesgo],Tabla13[Registro diligenciado],FALSE,1)</f>
        <v>0</v>
      </c>
      <c r="H1605" s="290" t="str">
        <f>IF(G1605,_xlfn.XLOOKUP(F1605,Tabla6[Id Riesgo],Tabla6[DESCRIPCIÓN DEL RIESGO],FALSE,1),"")</f>
        <v/>
      </c>
      <c r="I1605" s="327" t="str">
        <f>_xlfn.XLOOKUP(Tabla135[[#This Row],[Id Riesgo]],Tabla13[Id Riesgo],Tabla13[Probabilidad])</f>
        <v/>
      </c>
      <c r="J1605" s="327" t="str">
        <f>_xlfn.XLOOKUP(Tabla135[[#This Row],[Id Riesgo]],Tabla13[Id Riesgo],Tabla13[Porcentaje Impacto],"",1)</f>
        <v/>
      </c>
      <c r="K1605" s="311">
        <v>4</v>
      </c>
      <c r="L1605" s="314"/>
      <c r="M1605" s="314"/>
      <c r="N1605" s="314"/>
      <c r="O1605" s="295"/>
      <c r="P1605" s="314"/>
      <c r="Q1605" s="328" t="str">
        <f>_xlfn.TEXTJOIN(" ",TRUE,Tabla135[[#This Row],[Actividad - Acción ¿Qué?
Inicia con verbo]],Tabla135[[#This Row],[Complemento
(Observaciones o desviaciones)]])</f>
        <v/>
      </c>
      <c r="R1605" s="295"/>
      <c r="S1605" s="327" t="str">
        <f>_xlfn.XLOOKUP(Tabla135[[#This Row],[Tipo de control]],Tabla7[Tipo de control],Tabla7[Peso],"",1)</f>
        <v/>
      </c>
      <c r="T1605" s="290" t="str">
        <f>_xlfn.XLOOKUP(Tabla135[[#This Row],[Tipo de control]],Tabla7[Tipo de control],Tabla7[Afectación matriz],"",1)</f>
        <v/>
      </c>
      <c r="U1605" s="295"/>
      <c r="V1605" s="327" t="str">
        <f>_xlfn.XLOOKUP(Tabla135[[#This Row],[Implementación]],Tabla11[Implementación],Tabla11[Peso],"",1)</f>
        <v/>
      </c>
      <c r="W1605" s="295"/>
      <c r="X1605" s="295"/>
      <c r="Y1605" s="295"/>
      <c r="Z1605" s="295"/>
      <c r="AA1605" s="310" t="str">
        <f>IFERROR(Tabla135[[#This Row],[Peso del control]]+Tabla135[[#This Row],[Peso de la implementación]],"")</f>
        <v/>
      </c>
      <c r="AB1605" s="310" t="str" cm="1">
        <f t="array" ref="AB1605">IFERROR(IF(Tabla135[[#This Row],[Registro diligenciado]]=TRUE,_xlfn.IFS(AND(Tabla135[[#This Row],[No. de Control]]=1,Tabla135[[#This Row],[Desplazamiento en la Matriz]]="Probabilidad"),D1605-(D1605*Tabla135[[#This Row],[Valor del control]]),AND(Tabla135[[#This Row],[No. de Control]]&gt;1,Tabla135[[#This Row],[Desplazamiento en la Matriz]]="Probabilidad"),AB1604-(AB1604*Tabla135[[#This Row],[Valor del control]]),AND(Tabla135[[#This Row],[No. de Control]]=1,Tabla135[[#This Row],[Desplazamiento en la Matriz]]="Impacto"),D1605,AND(Tabla135[[#This Row],[No. de Control]]&gt;1,Tabla135[[#This Row],[Desplazamiento en la Matriz]]="Impacto"),AB1604),""),"")</f>
        <v/>
      </c>
      <c r="AC1605" s="310" t="str" cm="1">
        <f t="array" ref="AC1605">IFERROR(IF(Tabla135[[#This Row],[Registro diligenciado]]=TRUE,_xlfn.IFS(AND(Tabla135[[#This Row],[No. de Control]]=1,Tabla135[[#This Row],[Desplazamiento en la Matriz]]="Impacto"),E1605-(E1605*Tabla135[[#This Row],[Valor del control]]),AND(Tabla135[[#This Row],[No. de Control]]&gt;1,Tabla135[[#This Row],[Desplazamiento en la Matriz]]="Impacto"),AC1604-(AC1604*Tabla135[[#This Row],[Valor del control]]),AND(Tabla135[[#This Row],[No. de Control]]=1,Tabla135[[#This Row],[Desplazamiento en la Matriz]]="Probabilidad"),E1605,AND(Tabla135[[#This Row],[No. de Control]]&gt;1,Tabla135[[#This Row],[Desplazamiento en la Matriz]]="Probabilidad"),AC1604),""),"")</f>
        <v/>
      </c>
      <c r="AD1605" s="310">
        <f>IFERROR(_xlfn.MINIFS(Tabla135[Probabilidad residual],Tabla135[Id Riesgo],Tabla135[[#This Row],[Id Riesgo]]),"")</f>
        <v>0</v>
      </c>
      <c r="AE1605" s="310">
        <f>IFERROR(_xlfn.MINIFS(Tabla135[Impacto residual],Tabla135[Id Riesgo],Tabla135[[#This Row],[Id Riesgo]]),"")</f>
        <v>0</v>
      </c>
      <c r="AF1605" s="310" t="str" cm="1">
        <f t="array" ref="AF16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5" s="310" t="str" cm="1">
        <f t="array" ref="AG16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5" s="213"/>
      <c r="AJ1605" s="801">
        <f>_xlfn.MINIFS(Tabla135[Probabilidad residual],Tabla135[Id Riesgo],Tabla135[[#This Row],[Id Riesgo]])</f>
        <v>0</v>
      </c>
      <c r="AK1605" s="801">
        <f>_xlfn.MINIFS(Tabla135[Impacto residual],Tabla135[Id Riesgo],Tabla135[[#This Row],[Id Riesgo]])</f>
        <v>0</v>
      </c>
      <c r="AL1605" s="801"/>
      <c r="AM1605" s="801"/>
      <c r="AN1605" s="213"/>
      <c r="AO1605" s="213"/>
      <c r="AP1605" s="213"/>
      <c r="AQ1605" s="213"/>
      <c r="AR1605" s="213"/>
      <c r="AS1605" s="213"/>
      <c r="AT1605" s="213"/>
      <c r="AU1605" s="213"/>
      <c r="AV1605" s="213"/>
      <c r="AW1605" s="213"/>
      <c r="AX1605" s="213"/>
      <c r="AY1605" s="213"/>
    </row>
    <row r="1606" spans="1:51" ht="14.6" x14ac:dyDescent="0.4">
      <c r="A1606" s="783" t="str">
        <f>Tabla135[[#This Row],[Id Riesgo]]</f>
        <v>RC160</v>
      </c>
      <c r="B1606" s="784" t="str">
        <f>Tabla135[[#This Row],[Riesgo]]</f>
        <v/>
      </c>
      <c r="C1606" s="776" t="b">
        <f>Tabla135[[#This Row],[Identificado en paso 1 y 2?]]</f>
        <v>0</v>
      </c>
      <c r="D1606" s="801" t="str">
        <f>_xlfn.XLOOKUP(Tabla135[[#This Row],[Id Riesgo]],Tabla13[Id Riesgo],Tabla13[Probabilidad],"",1)</f>
        <v/>
      </c>
      <c r="E1606" s="801" t="str">
        <f>IF(C1606=TRUE,_xlfn.XLOOKUP(Tabla135[[#This Row],[Id Riesgo]],Tabla13[Id Riesgo],Tabla13[Porcentaje Impacto],"",1),"")</f>
        <v/>
      </c>
      <c r="F1606" s="290" t="str">
        <f t="shared" si="159"/>
        <v>RC160</v>
      </c>
      <c r="G1606" s="414" t="b">
        <f>_xlfn.XLOOKUP(F1606,Tabla13[Id Riesgo],Tabla13[Registro diligenciado],FALSE,1)</f>
        <v>0</v>
      </c>
      <c r="H1606" s="290" t="str">
        <f>IF(G1606,_xlfn.XLOOKUP(F1606,Tabla6[Id Riesgo],Tabla6[DESCRIPCIÓN DEL RIESGO],FALSE,1),"")</f>
        <v/>
      </c>
      <c r="I1606" s="327" t="str">
        <f>_xlfn.XLOOKUP(Tabla135[[#This Row],[Id Riesgo]],Tabla13[Id Riesgo],Tabla13[Probabilidad])</f>
        <v/>
      </c>
      <c r="J1606" s="327" t="str">
        <f>_xlfn.XLOOKUP(Tabla135[[#This Row],[Id Riesgo]],Tabla13[Id Riesgo],Tabla13[Porcentaje Impacto],"",1)</f>
        <v/>
      </c>
      <c r="K1606" s="311">
        <v>5</v>
      </c>
      <c r="L1606" s="314"/>
      <c r="M1606" s="314"/>
      <c r="N1606" s="314"/>
      <c r="O1606" s="295"/>
      <c r="P1606" s="314"/>
      <c r="Q1606" s="328" t="str">
        <f>_xlfn.TEXTJOIN(" ",TRUE,Tabla135[[#This Row],[Actividad - Acción ¿Qué?
Inicia con verbo]],Tabla135[[#This Row],[Complemento
(Observaciones o desviaciones)]])</f>
        <v/>
      </c>
      <c r="R1606" s="295"/>
      <c r="S1606" s="327" t="str">
        <f>_xlfn.XLOOKUP(Tabla135[[#This Row],[Tipo de control]],Tabla7[Tipo de control],Tabla7[Peso],"",1)</f>
        <v/>
      </c>
      <c r="T1606" s="290" t="str">
        <f>_xlfn.XLOOKUP(Tabla135[[#This Row],[Tipo de control]],Tabla7[Tipo de control],Tabla7[Afectación matriz],"",1)</f>
        <v/>
      </c>
      <c r="U1606" s="295"/>
      <c r="V1606" s="327" t="str">
        <f>_xlfn.XLOOKUP(Tabla135[[#This Row],[Implementación]],Tabla11[Implementación],Tabla11[Peso],"",1)</f>
        <v/>
      </c>
      <c r="W1606" s="295"/>
      <c r="X1606" s="295"/>
      <c r="Y1606" s="295"/>
      <c r="Z1606" s="295"/>
      <c r="AA1606" s="310" t="str">
        <f>IFERROR(Tabla135[[#This Row],[Peso del control]]+Tabla135[[#This Row],[Peso de la implementación]],"")</f>
        <v/>
      </c>
      <c r="AB1606" s="310" t="str" cm="1">
        <f t="array" ref="AB1606">IFERROR(IF(Tabla135[[#This Row],[Registro diligenciado]]=TRUE,_xlfn.IFS(AND(Tabla135[[#This Row],[No. de Control]]=1,Tabla135[[#This Row],[Desplazamiento en la Matriz]]="Probabilidad"),D1606-(D1606*Tabla135[[#This Row],[Valor del control]]),AND(Tabla135[[#This Row],[No. de Control]]&gt;1,Tabla135[[#This Row],[Desplazamiento en la Matriz]]="Probabilidad"),AB1605-(AB1605*Tabla135[[#This Row],[Valor del control]]),AND(Tabla135[[#This Row],[No. de Control]]=1,Tabla135[[#This Row],[Desplazamiento en la Matriz]]="Impacto"),D1606,AND(Tabla135[[#This Row],[No. de Control]]&gt;1,Tabla135[[#This Row],[Desplazamiento en la Matriz]]="Impacto"),AB1605),""),"")</f>
        <v/>
      </c>
      <c r="AC1606" s="310" t="str" cm="1">
        <f t="array" ref="AC1606">IFERROR(IF(Tabla135[[#This Row],[Registro diligenciado]]=TRUE,_xlfn.IFS(AND(Tabla135[[#This Row],[No. de Control]]=1,Tabla135[[#This Row],[Desplazamiento en la Matriz]]="Impacto"),E1606-(E1606*Tabla135[[#This Row],[Valor del control]]),AND(Tabla135[[#This Row],[No. de Control]]&gt;1,Tabla135[[#This Row],[Desplazamiento en la Matriz]]="Impacto"),AC1605-(AC1605*Tabla135[[#This Row],[Valor del control]]),AND(Tabla135[[#This Row],[No. de Control]]=1,Tabla135[[#This Row],[Desplazamiento en la Matriz]]="Probabilidad"),E1606,AND(Tabla135[[#This Row],[No. de Control]]&gt;1,Tabla135[[#This Row],[Desplazamiento en la Matriz]]="Probabilidad"),AC1605),""),"")</f>
        <v/>
      </c>
      <c r="AD1606" s="310">
        <f>IFERROR(_xlfn.MINIFS(Tabla135[Probabilidad residual],Tabla135[Id Riesgo],Tabla135[[#This Row],[Id Riesgo]]),"")</f>
        <v>0</v>
      </c>
      <c r="AE1606" s="310">
        <f>IFERROR(_xlfn.MINIFS(Tabla135[Impacto residual],Tabla135[Id Riesgo],Tabla135[[#This Row],[Id Riesgo]]),"")</f>
        <v>0</v>
      </c>
      <c r="AF1606" s="310" t="str" cm="1">
        <f t="array" ref="AF16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6" s="310" t="str" cm="1">
        <f t="array" ref="AG16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6" s="213"/>
      <c r="AJ1606" s="801">
        <f>_xlfn.MINIFS(Tabla135[Probabilidad residual],Tabla135[Id Riesgo],Tabla135[[#This Row],[Id Riesgo]])</f>
        <v>0</v>
      </c>
      <c r="AK1606" s="801">
        <f>_xlfn.MINIFS(Tabla135[Impacto residual],Tabla135[Id Riesgo],Tabla135[[#This Row],[Id Riesgo]])</f>
        <v>0</v>
      </c>
      <c r="AL1606" s="801"/>
      <c r="AM1606" s="801"/>
      <c r="AN1606" s="213"/>
      <c r="AO1606" s="213"/>
      <c r="AP1606" s="213"/>
      <c r="AQ1606" s="213"/>
      <c r="AR1606" s="213"/>
      <c r="AS1606" s="213"/>
      <c r="AT1606" s="213"/>
      <c r="AU1606" s="213"/>
      <c r="AV1606" s="213"/>
      <c r="AW1606" s="213"/>
      <c r="AX1606" s="213"/>
      <c r="AY1606" s="213"/>
    </row>
    <row r="1607" spans="1:51" ht="14.6" x14ac:dyDescent="0.4">
      <c r="A1607" s="783" t="str">
        <f>Tabla135[[#This Row],[Id Riesgo]]</f>
        <v>RC160</v>
      </c>
      <c r="B1607" s="784" t="str">
        <f>Tabla135[[#This Row],[Riesgo]]</f>
        <v/>
      </c>
      <c r="C1607" s="776" t="b">
        <f>Tabla135[[#This Row],[Identificado en paso 1 y 2?]]</f>
        <v>0</v>
      </c>
      <c r="D1607" s="801" t="str">
        <f>_xlfn.XLOOKUP(Tabla135[[#This Row],[Id Riesgo]],Tabla13[Id Riesgo],Tabla13[Probabilidad],"",1)</f>
        <v/>
      </c>
      <c r="E1607" s="801" t="str">
        <f>IF(C1607=TRUE,_xlfn.XLOOKUP(Tabla135[[#This Row],[Id Riesgo]],Tabla13[Id Riesgo],Tabla13[Porcentaje Impacto],"",1),"")</f>
        <v/>
      </c>
      <c r="F1607" s="290" t="str">
        <f t="shared" si="159"/>
        <v>RC160</v>
      </c>
      <c r="G1607" s="414" t="b">
        <f>_xlfn.XLOOKUP(F1607,Tabla13[Id Riesgo],Tabla13[Registro diligenciado],FALSE,1)</f>
        <v>0</v>
      </c>
      <c r="H1607" s="290" t="str">
        <f>IF(G1607,_xlfn.XLOOKUP(F1607,Tabla6[Id Riesgo],Tabla6[DESCRIPCIÓN DEL RIESGO],FALSE,1),"")</f>
        <v/>
      </c>
      <c r="I1607" s="327" t="str">
        <f>_xlfn.XLOOKUP(Tabla135[[#This Row],[Id Riesgo]],Tabla13[Id Riesgo],Tabla13[Probabilidad])</f>
        <v/>
      </c>
      <c r="J1607" s="327" t="str">
        <f>_xlfn.XLOOKUP(Tabla135[[#This Row],[Id Riesgo]],Tabla13[Id Riesgo],Tabla13[Porcentaje Impacto],"",1)</f>
        <v/>
      </c>
      <c r="K1607" s="311">
        <v>6</v>
      </c>
      <c r="L1607" s="314"/>
      <c r="M1607" s="314"/>
      <c r="N1607" s="314"/>
      <c r="O1607" s="295"/>
      <c r="P1607" s="314"/>
      <c r="Q1607" s="328" t="str">
        <f>_xlfn.TEXTJOIN(" ",TRUE,Tabla135[[#This Row],[Actividad - Acción ¿Qué?
Inicia con verbo]],Tabla135[[#This Row],[Complemento
(Observaciones o desviaciones)]])</f>
        <v/>
      </c>
      <c r="R1607" s="295"/>
      <c r="S1607" s="327" t="str">
        <f>_xlfn.XLOOKUP(Tabla135[[#This Row],[Tipo de control]],Tabla7[Tipo de control],Tabla7[Peso],"",1)</f>
        <v/>
      </c>
      <c r="T1607" s="290" t="str">
        <f>_xlfn.XLOOKUP(Tabla135[[#This Row],[Tipo de control]],Tabla7[Tipo de control],Tabla7[Afectación matriz],"",1)</f>
        <v/>
      </c>
      <c r="U1607" s="295"/>
      <c r="V1607" s="327" t="str">
        <f>_xlfn.XLOOKUP(Tabla135[[#This Row],[Implementación]],Tabla11[Implementación],Tabla11[Peso],"",1)</f>
        <v/>
      </c>
      <c r="W1607" s="295"/>
      <c r="X1607" s="295"/>
      <c r="Y1607" s="295"/>
      <c r="Z1607" s="295"/>
      <c r="AA1607" s="310" t="str">
        <f>IFERROR(Tabla135[[#This Row],[Peso del control]]+Tabla135[[#This Row],[Peso de la implementación]],"")</f>
        <v/>
      </c>
      <c r="AB1607" s="310" t="str" cm="1">
        <f t="array" ref="AB1607">IFERROR(IF(Tabla135[[#This Row],[Registro diligenciado]]=TRUE,_xlfn.IFS(AND(Tabla135[[#This Row],[No. de Control]]=1,Tabla135[[#This Row],[Desplazamiento en la Matriz]]="Probabilidad"),D1607-(D1607*Tabla135[[#This Row],[Valor del control]]),AND(Tabla135[[#This Row],[No. de Control]]&gt;1,Tabla135[[#This Row],[Desplazamiento en la Matriz]]="Probabilidad"),AB1606-(AB1606*Tabla135[[#This Row],[Valor del control]]),AND(Tabla135[[#This Row],[No. de Control]]=1,Tabla135[[#This Row],[Desplazamiento en la Matriz]]="Impacto"),D1607,AND(Tabla135[[#This Row],[No. de Control]]&gt;1,Tabla135[[#This Row],[Desplazamiento en la Matriz]]="Impacto"),AB1606),""),"")</f>
        <v/>
      </c>
      <c r="AC1607" s="310" t="str" cm="1">
        <f t="array" ref="AC1607">IFERROR(IF(Tabla135[[#This Row],[Registro diligenciado]]=TRUE,_xlfn.IFS(AND(Tabla135[[#This Row],[No. de Control]]=1,Tabla135[[#This Row],[Desplazamiento en la Matriz]]="Impacto"),E1607-(E1607*Tabla135[[#This Row],[Valor del control]]),AND(Tabla135[[#This Row],[No. de Control]]&gt;1,Tabla135[[#This Row],[Desplazamiento en la Matriz]]="Impacto"),AC1606-(AC1606*Tabla135[[#This Row],[Valor del control]]),AND(Tabla135[[#This Row],[No. de Control]]=1,Tabla135[[#This Row],[Desplazamiento en la Matriz]]="Probabilidad"),E1607,AND(Tabla135[[#This Row],[No. de Control]]&gt;1,Tabla135[[#This Row],[Desplazamiento en la Matriz]]="Probabilidad"),AC1606),""),"")</f>
        <v/>
      </c>
      <c r="AD1607" s="310">
        <f>IFERROR(_xlfn.MINIFS(Tabla135[Probabilidad residual],Tabla135[Id Riesgo],Tabla135[[#This Row],[Id Riesgo]]),"")</f>
        <v>0</v>
      </c>
      <c r="AE1607" s="310">
        <f>IFERROR(_xlfn.MINIFS(Tabla135[Impacto residual],Tabla135[Id Riesgo],Tabla135[[#This Row],[Id Riesgo]]),"")</f>
        <v>0</v>
      </c>
      <c r="AF1607" s="310" t="str" cm="1">
        <f t="array" ref="AF16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7" s="310" t="str" cm="1">
        <f t="array" ref="AG16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7" s="213"/>
      <c r="AJ1607" s="801">
        <f>_xlfn.MINIFS(Tabla135[Probabilidad residual],Tabla135[Id Riesgo],Tabla135[[#This Row],[Id Riesgo]])</f>
        <v>0</v>
      </c>
      <c r="AK1607" s="801">
        <f>_xlfn.MINIFS(Tabla135[Impacto residual],Tabla135[Id Riesgo],Tabla135[[#This Row],[Id Riesgo]])</f>
        <v>0</v>
      </c>
      <c r="AL1607" s="801"/>
      <c r="AM1607" s="801"/>
      <c r="AN1607" s="213"/>
      <c r="AO1607" s="213"/>
      <c r="AP1607" s="213"/>
      <c r="AQ1607" s="213"/>
      <c r="AR1607" s="213"/>
      <c r="AS1607" s="213"/>
      <c r="AT1607" s="213"/>
      <c r="AU1607" s="213"/>
      <c r="AV1607" s="213"/>
      <c r="AW1607" s="213"/>
      <c r="AX1607" s="213"/>
      <c r="AY1607" s="213"/>
    </row>
    <row r="1608" spans="1:51" ht="14.6" x14ac:dyDescent="0.4">
      <c r="A1608" s="783" t="str">
        <f>Tabla135[[#This Row],[Id Riesgo]]</f>
        <v>RC160</v>
      </c>
      <c r="B1608" s="784" t="str">
        <f>Tabla135[[#This Row],[Riesgo]]</f>
        <v/>
      </c>
      <c r="C1608" s="776" t="b">
        <f>Tabla135[[#This Row],[Identificado en paso 1 y 2?]]</f>
        <v>0</v>
      </c>
      <c r="D1608" s="801" t="str">
        <f>_xlfn.XLOOKUP(Tabla135[[#This Row],[Id Riesgo]],Tabla13[Id Riesgo],Tabla13[Probabilidad],"",1)</f>
        <v/>
      </c>
      <c r="E1608" s="801" t="str">
        <f>IF(C1608=TRUE,_xlfn.XLOOKUP(Tabla135[[#This Row],[Id Riesgo]],Tabla13[Id Riesgo],Tabla13[Porcentaje Impacto],"",1),"")</f>
        <v/>
      </c>
      <c r="F1608" s="290" t="str">
        <f t="shared" si="159"/>
        <v>RC160</v>
      </c>
      <c r="G1608" s="414" t="b">
        <f>_xlfn.XLOOKUP(F1608,Tabla13[Id Riesgo],Tabla13[Registro diligenciado],FALSE,1)</f>
        <v>0</v>
      </c>
      <c r="H1608" s="290" t="str">
        <f>IF(G1608,_xlfn.XLOOKUP(F1608,Tabla6[Id Riesgo],Tabla6[DESCRIPCIÓN DEL RIESGO],FALSE,1),"")</f>
        <v/>
      </c>
      <c r="I1608" s="327" t="str">
        <f>_xlfn.XLOOKUP(Tabla135[[#This Row],[Id Riesgo]],Tabla13[Id Riesgo],Tabla13[Probabilidad])</f>
        <v/>
      </c>
      <c r="J1608" s="327" t="str">
        <f>_xlfn.XLOOKUP(Tabla135[[#This Row],[Id Riesgo]],Tabla13[Id Riesgo],Tabla13[Porcentaje Impacto],"",1)</f>
        <v/>
      </c>
      <c r="K1608" s="311">
        <v>7</v>
      </c>
      <c r="L1608" s="314"/>
      <c r="M1608" s="314"/>
      <c r="N1608" s="314"/>
      <c r="O1608" s="295"/>
      <c r="P1608" s="314"/>
      <c r="Q1608" s="328" t="str">
        <f>_xlfn.TEXTJOIN(" ",TRUE,Tabla135[[#This Row],[Actividad - Acción ¿Qué?
Inicia con verbo]],Tabla135[[#This Row],[Complemento
(Observaciones o desviaciones)]])</f>
        <v/>
      </c>
      <c r="R1608" s="295"/>
      <c r="S1608" s="327" t="str">
        <f>_xlfn.XLOOKUP(Tabla135[[#This Row],[Tipo de control]],Tabla7[Tipo de control],Tabla7[Peso],"",1)</f>
        <v/>
      </c>
      <c r="T1608" s="290" t="str">
        <f>_xlfn.XLOOKUP(Tabla135[[#This Row],[Tipo de control]],Tabla7[Tipo de control],Tabla7[Afectación matriz],"",1)</f>
        <v/>
      </c>
      <c r="U1608" s="295"/>
      <c r="V1608" s="327" t="str">
        <f>_xlfn.XLOOKUP(Tabla135[[#This Row],[Implementación]],Tabla11[Implementación],Tabla11[Peso],"",1)</f>
        <v/>
      </c>
      <c r="W1608" s="295"/>
      <c r="X1608" s="295"/>
      <c r="Y1608" s="295"/>
      <c r="Z1608" s="295"/>
      <c r="AA1608" s="310" t="str">
        <f>IFERROR(Tabla135[[#This Row],[Peso del control]]+Tabla135[[#This Row],[Peso de la implementación]],"")</f>
        <v/>
      </c>
      <c r="AB1608" s="310" t="str" cm="1">
        <f t="array" ref="AB1608">IFERROR(IF(Tabla135[[#This Row],[Registro diligenciado]]=TRUE,_xlfn.IFS(AND(Tabla135[[#This Row],[No. de Control]]=1,Tabla135[[#This Row],[Desplazamiento en la Matriz]]="Probabilidad"),D1608-(D1608*Tabla135[[#This Row],[Valor del control]]),AND(Tabla135[[#This Row],[No. de Control]]&gt;1,Tabla135[[#This Row],[Desplazamiento en la Matriz]]="Probabilidad"),AB1607-(AB1607*Tabla135[[#This Row],[Valor del control]]),AND(Tabla135[[#This Row],[No. de Control]]=1,Tabla135[[#This Row],[Desplazamiento en la Matriz]]="Impacto"),D1608,AND(Tabla135[[#This Row],[No. de Control]]&gt;1,Tabla135[[#This Row],[Desplazamiento en la Matriz]]="Impacto"),AB1607),""),"")</f>
        <v/>
      </c>
      <c r="AC1608" s="310" t="str" cm="1">
        <f t="array" ref="AC1608">IFERROR(IF(Tabla135[[#This Row],[Registro diligenciado]]=TRUE,_xlfn.IFS(AND(Tabla135[[#This Row],[No. de Control]]=1,Tabla135[[#This Row],[Desplazamiento en la Matriz]]="Impacto"),E1608-(E1608*Tabla135[[#This Row],[Valor del control]]),AND(Tabla135[[#This Row],[No. de Control]]&gt;1,Tabla135[[#This Row],[Desplazamiento en la Matriz]]="Impacto"),AC1607-(AC1607*Tabla135[[#This Row],[Valor del control]]),AND(Tabla135[[#This Row],[No. de Control]]=1,Tabla135[[#This Row],[Desplazamiento en la Matriz]]="Probabilidad"),E1608,AND(Tabla135[[#This Row],[No. de Control]]&gt;1,Tabla135[[#This Row],[Desplazamiento en la Matriz]]="Probabilidad"),AC1607),""),"")</f>
        <v/>
      </c>
      <c r="AD1608" s="310">
        <f>IFERROR(_xlfn.MINIFS(Tabla135[Probabilidad residual],Tabla135[Id Riesgo],Tabla135[[#This Row],[Id Riesgo]]),"")</f>
        <v>0</v>
      </c>
      <c r="AE1608" s="310">
        <f>IFERROR(_xlfn.MINIFS(Tabla135[Impacto residual],Tabla135[Id Riesgo],Tabla135[[#This Row],[Id Riesgo]]),"")</f>
        <v>0</v>
      </c>
      <c r="AF1608" s="310" t="str" cm="1">
        <f t="array" ref="AF16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8" s="310" t="str" cm="1">
        <f t="array" ref="AG16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8" s="213"/>
      <c r="AJ1608" s="801">
        <f>_xlfn.MINIFS(Tabla135[Probabilidad residual],Tabla135[Id Riesgo],Tabla135[[#This Row],[Id Riesgo]])</f>
        <v>0</v>
      </c>
      <c r="AK1608" s="801">
        <f>_xlfn.MINIFS(Tabla135[Impacto residual],Tabla135[Id Riesgo],Tabla135[[#This Row],[Id Riesgo]])</f>
        <v>0</v>
      </c>
      <c r="AL1608" s="801"/>
      <c r="AM1608" s="801"/>
      <c r="AN1608" s="213"/>
      <c r="AO1608" s="213"/>
      <c r="AP1608" s="213"/>
      <c r="AQ1608" s="213"/>
      <c r="AR1608" s="213"/>
      <c r="AS1608" s="213"/>
      <c r="AT1608" s="213"/>
      <c r="AU1608" s="213"/>
      <c r="AV1608" s="213"/>
      <c r="AW1608" s="213"/>
      <c r="AX1608" s="213"/>
      <c r="AY1608" s="213"/>
    </row>
    <row r="1609" spans="1:51" ht="14.6" x14ac:dyDescent="0.4">
      <c r="A1609" s="783" t="str">
        <f>Tabla135[[#This Row],[Id Riesgo]]</f>
        <v>RC160</v>
      </c>
      <c r="B1609" s="784" t="str">
        <f>Tabla135[[#This Row],[Riesgo]]</f>
        <v/>
      </c>
      <c r="C1609" s="776" t="b">
        <f>Tabla135[[#This Row],[Identificado en paso 1 y 2?]]</f>
        <v>0</v>
      </c>
      <c r="D1609" s="801" t="str">
        <f>_xlfn.XLOOKUP(Tabla135[[#This Row],[Id Riesgo]],Tabla13[Id Riesgo],Tabla13[Probabilidad],"",1)</f>
        <v/>
      </c>
      <c r="E1609" s="801" t="str">
        <f>IF(C1609=TRUE,_xlfn.XLOOKUP(Tabla135[[#This Row],[Id Riesgo]],Tabla13[Id Riesgo],Tabla13[Porcentaje Impacto],"",1),"")</f>
        <v/>
      </c>
      <c r="F1609" s="290" t="str">
        <f t="shared" si="159"/>
        <v>RC160</v>
      </c>
      <c r="G1609" s="414" t="b">
        <f>_xlfn.XLOOKUP(F1609,Tabla13[Id Riesgo],Tabla13[Registro diligenciado],FALSE,1)</f>
        <v>0</v>
      </c>
      <c r="H1609" s="290" t="str">
        <f>IF(G1609,_xlfn.XLOOKUP(F1609,Tabla6[Id Riesgo],Tabla6[DESCRIPCIÓN DEL RIESGO],FALSE,1),"")</f>
        <v/>
      </c>
      <c r="I1609" s="327" t="str">
        <f>_xlfn.XLOOKUP(Tabla135[[#This Row],[Id Riesgo]],Tabla13[Id Riesgo],Tabla13[Probabilidad])</f>
        <v/>
      </c>
      <c r="J1609" s="327" t="str">
        <f>_xlfn.XLOOKUP(Tabla135[[#This Row],[Id Riesgo]],Tabla13[Id Riesgo],Tabla13[Porcentaje Impacto],"",1)</f>
        <v/>
      </c>
      <c r="K1609" s="311">
        <v>8</v>
      </c>
      <c r="L1609" s="314"/>
      <c r="M1609" s="314"/>
      <c r="N1609" s="314"/>
      <c r="O1609" s="295"/>
      <c r="P1609" s="314"/>
      <c r="Q1609" s="328" t="str">
        <f>_xlfn.TEXTJOIN(" ",TRUE,Tabla135[[#This Row],[Actividad - Acción ¿Qué?
Inicia con verbo]],Tabla135[[#This Row],[Complemento
(Observaciones o desviaciones)]])</f>
        <v/>
      </c>
      <c r="R1609" s="295"/>
      <c r="S1609" s="327" t="str">
        <f>_xlfn.XLOOKUP(Tabla135[[#This Row],[Tipo de control]],Tabla7[Tipo de control],Tabla7[Peso],"",1)</f>
        <v/>
      </c>
      <c r="T1609" s="290" t="str">
        <f>_xlfn.XLOOKUP(Tabla135[[#This Row],[Tipo de control]],Tabla7[Tipo de control],Tabla7[Afectación matriz],"",1)</f>
        <v/>
      </c>
      <c r="U1609" s="295"/>
      <c r="V1609" s="327" t="str">
        <f>_xlfn.XLOOKUP(Tabla135[[#This Row],[Implementación]],Tabla11[Implementación],Tabla11[Peso],"",1)</f>
        <v/>
      </c>
      <c r="W1609" s="295"/>
      <c r="X1609" s="295"/>
      <c r="Y1609" s="295"/>
      <c r="Z1609" s="295"/>
      <c r="AA1609" s="310" t="str">
        <f>IFERROR(Tabla135[[#This Row],[Peso del control]]+Tabla135[[#This Row],[Peso de la implementación]],"")</f>
        <v/>
      </c>
      <c r="AB1609" s="310" t="str" cm="1">
        <f t="array" ref="AB1609">IFERROR(IF(Tabla135[[#This Row],[Registro diligenciado]]=TRUE,_xlfn.IFS(AND(Tabla135[[#This Row],[No. de Control]]=1,Tabla135[[#This Row],[Desplazamiento en la Matriz]]="Probabilidad"),D1609-(D1609*Tabla135[[#This Row],[Valor del control]]),AND(Tabla135[[#This Row],[No. de Control]]&gt;1,Tabla135[[#This Row],[Desplazamiento en la Matriz]]="Probabilidad"),AB1608-(AB1608*Tabla135[[#This Row],[Valor del control]]),AND(Tabla135[[#This Row],[No. de Control]]=1,Tabla135[[#This Row],[Desplazamiento en la Matriz]]="Impacto"),D1609,AND(Tabla135[[#This Row],[No. de Control]]&gt;1,Tabla135[[#This Row],[Desplazamiento en la Matriz]]="Impacto"),AB1608),""),"")</f>
        <v/>
      </c>
      <c r="AC1609" s="310" t="str" cm="1">
        <f t="array" ref="AC1609">IFERROR(IF(Tabla135[[#This Row],[Registro diligenciado]]=TRUE,_xlfn.IFS(AND(Tabla135[[#This Row],[No. de Control]]=1,Tabla135[[#This Row],[Desplazamiento en la Matriz]]="Impacto"),E1609-(E1609*Tabla135[[#This Row],[Valor del control]]),AND(Tabla135[[#This Row],[No. de Control]]&gt;1,Tabla135[[#This Row],[Desplazamiento en la Matriz]]="Impacto"),AC1608-(AC1608*Tabla135[[#This Row],[Valor del control]]),AND(Tabla135[[#This Row],[No. de Control]]=1,Tabla135[[#This Row],[Desplazamiento en la Matriz]]="Probabilidad"),E1609,AND(Tabla135[[#This Row],[No. de Control]]&gt;1,Tabla135[[#This Row],[Desplazamiento en la Matriz]]="Probabilidad"),AC1608),""),"")</f>
        <v/>
      </c>
      <c r="AD1609" s="310">
        <f>IFERROR(_xlfn.MINIFS(Tabla135[Probabilidad residual],Tabla135[Id Riesgo],Tabla135[[#This Row],[Id Riesgo]]),"")</f>
        <v>0</v>
      </c>
      <c r="AE1609" s="310">
        <f>IFERROR(_xlfn.MINIFS(Tabla135[Impacto residual],Tabla135[Id Riesgo],Tabla135[[#This Row],[Id Riesgo]]),"")</f>
        <v>0</v>
      </c>
      <c r="AF1609" s="310" t="str" cm="1">
        <f t="array" ref="AF16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09" s="310" t="str" cm="1">
        <f t="array" ref="AG16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09" s="213"/>
      <c r="AJ1609" s="801">
        <f>_xlfn.MINIFS(Tabla135[Probabilidad residual],Tabla135[Id Riesgo],Tabla135[[#This Row],[Id Riesgo]])</f>
        <v>0</v>
      </c>
      <c r="AK1609" s="801">
        <f>_xlfn.MINIFS(Tabla135[Impacto residual],Tabla135[Id Riesgo],Tabla135[[#This Row],[Id Riesgo]])</f>
        <v>0</v>
      </c>
      <c r="AL1609" s="801"/>
      <c r="AM1609" s="801"/>
      <c r="AN1609" s="213"/>
      <c r="AO1609" s="213"/>
      <c r="AP1609" s="213"/>
      <c r="AQ1609" s="213"/>
      <c r="AR1609" s="213"/>
      <c r="AS1609" s="213"/>
      <c r="AT1609" s="213"/>
      <c r="AU1609" s="213"/>
      <c r="AV1609" s="213"/>
      <c r="AW1609" s="213"/>
      <c r="AX1609" s="213"/>
      <c r="AY1609" s="213"/>
    </row>
    <row r="1610" spans="1:51" ht="14.6" x14ac:dyDescent="0.4">
      <c r="A1610" s="783" t="str">
        <f>Tabla135[[#This Row],[Id Riesgo]]</f>
        <v>RC160</v>
      </c>
      <c r="B1610" s="784" t="str">
        <f>Tabla135[[#This Row],[Riesgo]]</f>
        <v/>
      </c>
      <c r="C1610" s="776" t="b">
        <f>Tabla135[[#This Row],[Identificado en paso 1 y 2?]]</f>
        <v>0</v>
      </c>
      <c r="D1610" s="801" t="str">
        <f>_xlfn.XLOOKUP(Tabla135[[#This Row],[Id Riesgo]],Tabla13[Id Riesgo],Tabla13[Probabilidad],"",1)</f>
        <v/>
      </c>
      <c r="E1610" s="801" t="str">
        <f>IF(C1610=TRUE,_xlfn.XLOOKUP(Tabla135[[#This Row],[Id Riesgo]],Tabla13[Id Riesgo],Tabla13[Porcentaje Impacto],"",1),"")</f>
        <v/>
      </c>
      <c r="F1610" s="290" t="str">
        <f t="shared" si="159"/>
        <v>RC160</v>
      </c>
      <c r="G1610" s="414" t="b">
        <f>_xlfn.XLOOKUP(F1610,Tabla13[Id Riesgo],Tabla13[Registro diligenciado],FALSE,1)</f>
        <v>0</v>
      </c>
      <c r="H1610" s="290" t="str">
        <f>IF(G1610,_xlfn.XLOOKUP(F1610,Tabla6[Id Riesgo],Tabla6[DESCRIPCIÓN DEL RIESGO],FALSE,1),"")</f>
        <v/>
      </c>
      <c r="I1610" s="327" t="str">
        <f>_xlfn.XLOOKUP(Tabla135[[#This Row],[Id Riesgo]],Tabla13[Id Riesgo],Tabla13[Probabilidad])</f>
        <v/>
      </c>
      <c r="J1610" s="327" t="str">
        <f>_xlfn.XLOOKUP(Tabla135[[#This Row],[Id Riesgo]],Tabla13[Id Riesgo],Tabla13[Porcentaje Impacto],"",1)</f>
        <v/>
      </c>
      <c r="K1610" s="311">
        <v>9</v>
      </c>
      <c r="L1610" s="314"/>
      <c r="M1610" s="314"/>
      <c r="N1610" s="314"/>
      <c r="O1610" s="295"/>
      <c r="P1610" s="314"/>
      <c r="Q1610" s="328" t="str">
        <f>_xlfn.TEXTJOIN(" ",TRUE,Tabla135[[#This Row],[Actividad - Acción ¿Qué?
Inicia con verbo]],Tabla135[[#This Row],[Complemento
(Observaciones o desviaciones)]])</f>
        <v/>
      </c>
      <c r="R1610" s="295"/>
      <c r="S1610" s="327" t="str">
        <f>_xlfn.XLOOKUP(Tabla135[[#This Row],[Tipo de control]],Tabla7[Tipo de control],Tabla7[Peso],"",1)</f>
        <v/>
      </c>
      <c r="T1610" s="290" t="str">
        <f>_xlfn.XLOOKUP(Tabla135[[#This Row],[Tipo de control]],Tabla7[Tipo de control],Tabla7[Afectación matriz],"",1)</f>
        <v/>
      </c>
      <c r="U1610" s="295"/>
      <c r="V1610" s="327" t="str">
        <f>_xlfn.XLOOKUP(Tabla135[[#This Row],[Implementación]],Tabla11[Implementación],Tabla11[Peso],"",1)</f>
        <v/>
      </c>
      <c r="W1610" s="295"/>
      <c r="X1610" s="295"/>
      <c r="Y1610" s="295"/>
      <c r="Z1610" s="295"/>
      <c r="AA1610" s="310" t="str">
        <f>IFERROR(Tabla135[[#This Row],[Peso del control]]+Tabla135[[#This Row],[Peso de la implementación]],"")</f>
        <v/>
      </c>
      <c r="AB1610" s="310" t="str" cm="1">
        <f t="array" ref="AB1610">IFERROR(IF(Tabla135[[#This Row],[Registro diligenciado]]=TRUE,_xlfn.IFS(AND(Tabla135[[#This Row],[No. de Control]]=1,Tabla135[[#This Row],[Desplazamiento en la Matriz]]="Probabilidad"),D1610-(D1610*Tabla135[[#This Row],[Valor del control]]),AND(Tabla135[[#This Row],[No. de Control]]&gt;1,Tabla135[[#This Row],[Desplazamiento en la Matriz]]="Probabilidad"),AB1609-(AB1609*Tabla135[[#This Row],[Valor del control]]),AND(Tabla135[[#This Row],[No. de Control]]=1,Tabla135[[#This Row],[Desplazamiento en la Matriz]]="Impacto"),D1610,AND(Tabla135[[#This Row],[No. de Control]]&gt;1,Tabla135[[#This Row],[Desplazamiento en la Matriz]]="Impacto"),AB1609),""),"")</f>
        <v/>
      </c>
      <c r="AC1610" s="310" t="str" cm="1">
        <f t="array" ref="AC1610">IFERROR(IF(Tabla135[[#This Row],[Registro diligenciado]]=TRUE,_xlfn.IFS(AND(Tabla135[[#This Row],[No. de Control]]=1,Tabla135[[#This Row],[Desplazamiento en la Matriz]]="Impacto"),E1610-(E1610*Tabla135[[#This Row],[Valor del control]]),AND(Tabla135[[#This Row],[No. de Control]]&gt;1,Tabla135[[#This Row],[Desplazamiento en la Matriz]]="Impacto"),AC1609-(AC1609*Tabla135[[#This Row],[Valor del control]]),AND(Tabla135[[#This Row],[No. de Control]]=1,Tabla135[[#This Row],[Desplazamiento en la Matriz]]="Probabilidad"),E1610,AND(Tabla135[[#This Row],[No. de Control]]&gt;1,Tabla135[[#This Row],[Desplazamiento en la Matriz]]="Probabilidad"),AC1609),""),"")</f>
        <v/>
      </c>
      <c r="AD1610" s="310">
        <f>IFERROR(_xlfn.MINIFS(Tabla135[Probabilidad residual],Tabla135[Id Riesgo],Tabla135[[#This Row],[Id Riesgo]]),"")</f>
        <v>0</v>
      </c>
      <c r="AE1610" s="310">
        <f>IFERROR(_xlfn.MINIFS(Tabla135[Impacto residual],Tabla135[Id Riesgo],Tabla135[[#This Row],[Id Riesgo]]),"")</f>
        <v>0</v>
      </c>
      <c r="AF1610" s="310" t="str" cm="1">
        <f t="array" ref="AF16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0" s="310" t="str" cm="1">
        <f t="array" ref="AG16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0" s="213"/>
      <c r="AJ1610" s="801">
        <f>_xlfn.MINIFS(Tabla135[Probabilidad residual],Tabla135[Id Riesgo],Tabla135[[#This Row],[Id Riesgo]])</f>
        <v>0</v>
      </c>
      <c r="AK1610" s="801">
        <f>_xlfn.MINIFS(Tabla135[Impacto residual],Tabla135[Id Riesgo],Tabla135[[#This Row],[Id Riesgo]])</f>
        <v>0</v>
      </c>
      <c r="AL1610" s="801"/>
      <c r="AM1610" s="801"/>
      <c r="AN1610" s="213"/>
      <c r="AO1610" s="213"/>
      <c r="AP1610" s="213"/>
      <c r="AQ1610" s="213"/>
      <c r="AR1610" s="213"/>
      <c r="AS1610" s="213"/>
      <c r="AT1610" s="213"/>
      <c r="AU1610" s="213"/>
      <c r="AV1610" s="213"/>
      <c r="AW1610" s="213"/>
      <c r="AX1610" s="213"/>
      <c r="AY1610" s="213"/>
    </row>
    <row r="1611" spans="1:51" ht="14.6" x14ac:dyDescent="0.4">
      <c r="A1611" s="783" t="str">
        <f>Tabla135[[#This Row],[Id Riesgo]]</f>
        <v>RC160</v>
      </c>
      <c r="B1611" s="784" t="str">
        <f>Tabla135[[#This Row],[Riesgo]]</f>
        <v/>
      </c>
      <c r="C1611" s="776" t="b">
        <f>Tabla135[[#This Row],[Identificado en paso 1 y 2?]]</f>
        <v>0</v>
      </c>
      <c r="D1611" s="801" t="str">
        <f>_xlfn.XLOOKUP(Tabla135[[#This Row],[Id Riesgo]],Tabla13[Id Riesgo],Tabla13[Probabilidad],"",1)</f>
        <v/>
      </c>
      <c r="E1611" s="801" t="str">
        <f>IF(C1611=TRUE,_xlfn.XLOOKUP(Tabla135[[#This Row],[Id Riesgo]],Tabla13[Id Riesgo],Tabla13[Porcentaje Impacto],"",1),"")</f>
        <v/>
      </c>
      <c r="F1611" s="290" t="str">
        <f t="shared" si="159"/>
        <v>RC160</v>
      </c>
      <c r="G1611" s="414" t="b">
        <f>_xlfn.XLOOKUP(F1611,Tabla13[Id Riesgo],Tabla13[Registro diligenciado],FALSE,1)</f>
        <v>0</v>
      </c>
      <c r="H1611" s="290" t="str">
        <f>IF(G1611,_xlfn.XLOOKUP(F1611,Tabla6[Id Riesgo],Tabla6[DESCRIPCIÓN DEL RIESGO],FALSE,1),"")</f>
        <v/>
      </c>
      <c r="I1611" s="327" t="str">
        <f>_xlfn.XLOOKUP(Tabla135[[#This Row],[Id Riesgo]],Tabla13[Id Riesgo],Tabla13[Probabilidad])</f>
        <v/>
      </c>
      <c r="J1611" s="327" t="str">
        <f>_xlfn.XLOOKUP(Tabla135[[#This Row],[Id Riesgo]],Tabla13[Id Riesgo],Tabla13[Porcentaje Impacto],"",1)</f>
        <v/>
      </c>
      <c r="K1611" s="311">
        <v>10</v>
      </c>
      <c r="L1611" s="314"/>
      <c r="M1611" s="314"/>
      <c r="N1611" s="314"/>
      <c r="O1611" s="295"/>
      <c r="P1611" s="314"/>
      <c r="Q1611" s="328" t="str">
        <f>_xlfn.TEXTJOIN(" ",TRUE,Tabla135[[#This Row],[Actividad - Acción ¿Qué?
Inicia con verbo]],Tabla135[[#This Row],[Complemento
(Observaciones o desviaciones)]])</f>
        <v/>
      </c>
      <c r="R1611" s="295"/>
      <c r="S1611" s="327" t="str">
        <f>_xlfn.XLOOKUP(Tabla135[[#This Row],[Tipo de control]],Tabla7[Tipo de control],Tabla7[Peso],"",1)</f>
        <v/>
      </c>
      <c r="T1611" s="290" t="str">
        <f>_xlfn.XLOOKUP(Tabla135[[#This Row],[Tipo de control]],Tabla7[Tipo de control],Tabla7[Afectación matriz],"",1)</f>
        <v/>
      </c>
      <c r="U1611" s="295"/>
      <c r="V1611" s="327" t="str">
        <f>_xlfn.XLOOKUP(Tabla135[[#This Row],[Implementación]],Tabla11[Implementación],Tabla11[Peso],"",1)</f>
        <v/>
      </c>
      <c r="W1611" s="295"/>
      <c r="X1611" s="295"/>
      <c r="Y1611" s="295"/>
      <c r="Z1611" s="295"/>
      <c r="AA1611" s="310" t="str">
        <f>IFERROR(Tabla135[[#This Row],[Peso del control]]+Tabla135[[#This Row],[Peso de la implementación]],"")</f>
        <v/>
      </c>
      <c r="AB1611" s="310" t="str" cm="1">
        <f t="array" ref="AB1611">IFERROR(IF(Tabla135[[#This Row],[Registro diligenciado]]=TRUE,_xlfn.IFS(AND(Tabla135[[#This Row],[No. de Control]]=1,Tabla135[[#This Row],[Desplazamiento en la Matriz]]="Probabilidad"),D1611-(D1611*Tabla135[[#This Row],[Valor del control]]),AND(Tabla135[[#This Row],[No. de Control]]&gt;1,Tabla135[[#This Row],[Desplazamiento en la Matriz]]="Probabilidad"),AB1610-(AB1610*Tabla135[[#This Row],[Valor del control]]),AND(Tabla135[[#This Row],[No. de Control]]=1,Tabla135[[#This Row],[Desplazamiento en la Matriz]]="Impacto"),D1611,AND(Tabla135[[#This Row],[No. de Control]]&gt;1,Tabla135[[#This Row],[Desplazamiento en la Matriz]]="Impacto"),AB1610),""),"")</f>
        <v/>
      </c>
      <c r="AC1611" s="310" t="str" cm="1">
        <f t="array" ref="AC1611">IFERROR(IF(Tabla135[[#This Row],[Registro diligenciado]]=TRUE,_xlfn.IFS(AND(Tabla135[[#This Row],[No. de Control]]=1,Tabla135[[#This Row],[Desplazamiento en la Matriz]]="Impacto"),E1611-(E1611*Tabla135[[#This Row],[Valor del control]]),AND(Tabla135[[#This Row],[No. de Control]]&gt;1,Tabla135[[#This Row],[Desplazamiento en la Matriz]]="Impacto"),AC1610-(AC1610*Tabla135[[#This Row],[Valor del control]]),AND(Tabla135[[#This Row],[No. de Control]]=1,Tabla135[[#This Row],[Desplazamiento en la Matriz]]="Probabilidad"),E1611,AND(Tabla135[[#This Row],[No. de Control]]&gt;1,Tabla135[[#This Row],[Desplazamiento en la Matriz]]="Probabilidad"),AC1610),""),"")</f>
        <v/>
      </c>
      <c r="AD1611" s="310">
        <f>IFERROR(_xlfn.MINIFS(Tabla135[Probabilidad residual],Tabla135[Id Riesgo],Tabla135[[#This Row],[Id Riesgo]]),"")</f>
        <v>0</v>
      </c>
      <c r="AE1611" s="310">
        <f>IFERROR(_xlfn.MINIFS(Tabla135[Impacto residual],Tabla135[Id Riesgo],Tabla135[[#This Row],[Id Riesgo]]),"")</f>
        <v>0</v>
      </c>
      <c r="AF1611" s="310" t="str" cm="1">
        <f t="array" ref="AF16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1" s="310" t="str" cm="1">
        <f t="array" ref="AG16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1" s="213"/>
      <c r="AJ1611" s="801">
        <f>_xlfn.MINIFS(Tabla135[Probabilidad residual],Tabla135[Id Riesgo],Tabla135[[#This Row],[Id Riesgo]])</f>
        <v>0</v>
      </c>
      <c r="AK1611" s="801">
        <f>_xlfn.MINIFS(Tabla135[Impacto residual],Tabla135[Id Riesgo],Tabla135[[#This Row],[Id Riesgo]])</f>
        <v>0</v>
      </c>
      <c r="AL1611" s="801"/>
      <c r="AM1611" s="801"/>
      <c r="AN1611" s="213"/>
      <c r="AO1611" s="213"/>
      <c r="AP1611" s="213"/>
      <c r="AQ1611" s="213"/>
      <c r="AR1611" s="213"/>
      <c r="AS1611" s="213"/>
      <c r="AT1611" s="213"/>
      <c r="AU1611" s="213"/>
      <c r="AV1611" s="213"/>
      <c r="AW1611" s="213"/>
      <c r="AX1611" s="213"/>
      <c r="AY1611" s="213"/>
    </row>
    <row r="1612" spans="1:51" ht="15" customHeight="1" x14ac:dyDescent="0.4">
      <c r="A1612" s="213"/>
      <c r="B1612" s="213"/>
      <c r="C1612" s="213"/>
      <c r="D1612" s="213"/>
      <c r="E1612" s="213"/>
      <c r="F1612" s="290"/>
      <c r="G1612" s="414" t="b">
        <f>_xlfn.XLOOKUP(F1612,Tabla13[Id Riesgo],Tabla13[Registro diligenciado],FALSE,1)</f>
        <v>0</v>
      </c>
      <c r="H1612" s="423" t="str">
        <f>IF(G1612,_xlfn.XLOOKUP(F1612,Tabla6[Id Riesgo],Tabla6[DESCRIPCIÓN DEL RIESGO],FALSE,1),"")</f>
        <v/>
      </c>
      <c r="I1612" s="423" t="e">
        <f>_xlfn.XLOOKUP(Tabla135[[#This Row],[Id Riesgo]],Tabla13[Id Riesgo],Tabla13[Probabilidad])</f>
        <v>#N/A</v>
      </c>
      <c r="J1612" s="423" t="str">
        <f>_xlfn.XLOOKUP(Tabla135[[#This Row],[Id Riesgo]],Tabla13[Id Riesgo],Tabla13[Porcentaje Impacto],"",1)</f>
        <v/>
      </c>
      <c r="K1612" s="311"/>
      <c r="L1612" s="314"/>
      <c r="M1612" s="314"/>
      <c r="N1612" s="314"/>
      <c r="O1612" s="295"/>
      <c r="P1612" s="314"/>
      <c r="Q1612" s="328" t="str">
        <f>_xlfn.TEXTJOIN(" ",TRUE,Tabla135[[#This Row],[Actividad - Acción ¿Qué?
Inicia con verbo]],Tabla135[[#This Row],[Complemento
(Observaciones o desviaciones)]])</f>
        <v/>
      </c>
      <c r="R1612" s="295"/>
      <c r="S1612" s="327" t="str">
        <f>_xlfn.XLOOKUP(Tabla135[[#This Row],[Tipo de control]],Tabla7[Tipo de control],Tabla7[Peso],"",1)</f>
        <v/>
      </c>
      <c r="T1612" s="290" t="str">
        <f>_xlfn.XLOOKUP(Tabla135[[#This Row],[Tipo de control]],Tabla7[Tipo de control],Tabla7[Afectación matriz],"",1)</f>
        <v/>
      </c>
      <c r="U1612" s="295"/>
      <c r="V1612" s="290" t="str">
        <f>_xlfn.XLOOKUP(Tabla135[[#This Row],[Implementación]],Tabla11[Implementación],Tabla11[Peso],"",1)</f>
        <v/>
      </c>
      <c r="W1612" s="295"/>
      <c r="X1612" s="295"/>
      <c r="Y1612" s="295"/>
      <c r="Z1612" s="295"/>
      <c r="AA1612" s="311" t="str">
        <f>IFERROR(Tabla135[[#This Row],[Peso del control]]+Tabla135[[#This Row],[Peso de la implementación]],"")</f>
        <v/>
      </c>
      <c r="AB1612" s="310" t="str" cm="1">
        <f t="array" ref="AB1612">IFERROR(IF(Tabla135[[#This Row],[Registro diligenciado]]=TRUE,_xlfn.IFS(AND(Tabla135[[#This Row],[No. de Control]]=1,Tabla135[[#This Row],[Desplazamiento en la Matriz]]="Probabilidad"),D1612-(D1612*Tabla135[[#This Row],[Valor del control]]),AND(Tabla135[[#This Row],[No. de Control]]&gt;1,Tabla135[[#This Row],[Desplazamiento en la Matriz]]="Probabilidad"),AB1611-(AB1611*Tabla135[[#This Row],[Valor del control]]),AND(Tabla135[[#This Row],[No. de Control]]=1,Tabla135[[#This Row],[Desplazamiento en la Matriz]]="Impacto"),D1612,AND(Tabla135[[#This Row],[No. de Control]]&gt;1,Tabla135[[#This Row],[Desplazamiento en la Matriz]]="Impacto"),AB1611),""),"")</f>
        <v/>
      </c>
      <c r="AC1612" s="310" t="str" cm="1">
        <f t="array" ref="AC1612">IFERROR(IF(Tabla135[[#This Row],[Registro diligenciado]]=TRUE,_xlfn.IFS(AND(Tabla135[[#This Row],[No. de Control]]=1,Tabla135[[#This Row],[Desplazamiento en la Matriz]]="Impacto"),E1612-(E1612*Tabla135[[#This Row],[Valor del control]]),AND(Tabla135[[#This Row],[No. de Control]]&gt;1,Tabla135[[#This Row],[Desplazamiento en la Matriz]]="Impacto"),AC1611-(AC1611*Tabla135[[#This Row],[Valor del control]]),AND(Tabla135[[#This Row],[No. de Control]]=1,Tabla135[[#This Row],[Desplazamiento en la Matriz]]="Probabilidad"),E1612,AND(Tabla135[[#This Row],[No. de Control]]&gt;1,Tabla135[[#This Row],[Desplazamiento en la Matriz]]="Probabilidad"),AC1611),""),"")</f>
        <v/>
      </c>
      <c r="AD1612" s="310">
        <f>IFERROR(_xlfn.MINIFS(Tabla135[Probabilidad residual],Tabla135[Id Riesgo],Tabla135[[#This Row],[Id Riesgo]]),"")</f>
        <v>0</v>
      </c>
      <c r="AE1612" s="310">
        <f>IFERROR(_xlfn.MINIFS(Tabla135[Impacto residual],Tabla135[Id Riesgo],Tabla135[[#This Row],[Id Riesgo]]),"")</f>
        <v>0</v>
      </c>
      <c r="AF1612" s="310" t="str" cm="1">
        <f t="array" ref="AF16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2" s="310" t="str" cm="1">
        <f t="array" ref="AG16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2" s="213"/>
      <c r="AJ1612" s="213"/>
      <c r="AK1612" s="213"/>
      <c r="AL1612" s="332"/>
      <c r="AM1612" s="332"/>
      <c r="AN1612" s="213"/>
      <c r="AO1612" s="213"/>
      <c r="AP1612" s="213"/>
      <c r="AQ1612" s="213"/>
      <c r="AR1612" s="213"/>
      <c r="AS1612" s="213"/>
      <c r="AT1612" s="213"/>
      <c r="AU1612" s="213"/>
      <c r="AV1612" s="213"/>
      <c r="AW1612" s="213"/>
      <c r="AX1612" s="213"/>
      <c r="AY1612" s="213"/>
    </row>
    <row r="1613" spans="1:51" ht="15" hidden="1" customHeight="1" x14ac:dyDescent="0.4">
      <c r="A1613" s="213"/>
      <c r="B1613" s="213"/>
      <c r="C1613" s="213"/>
      <c r="D1613" s="213"/>
      <c r="E1613" s="213"/>
      <c r="F1613" s="290"/>
      <c r="G1613" s="414" t="b">
        <f>_xlfn.XLOOKUP(F1613,Tabla13[Id Riesgo],Tabla13[Registro diligenciado],FALSE,1)</f>
        <v>0</v>
      </c>
      <c r="H1613" s="423" t="str">
        <f>IF(G1613,_xlfn.XLOOKUP(F1613,Tabla6[Id Riesgo],Tabla6[DESCRIPCIÓN DEL RIESGO],FALSE,1),"")</f>
        <v/>
      </c>
      <c r="I1613" s="423" t="e">
        <f>_xlfn.XLOOKUP(Tabla135[[#This Row],[Id Riesgo]],Tabla13[Id Riesgo],Tabla13[Probabilidad])</f>
        <v>#N/A</v>
      </c>
      <c r="J1613" s="423" t="str">
        <f>_xlfn.XLOOKUP(Tabla135[[#This Row],[Id Riesgo]],Tabla13[Id Riesgo],Tabla13[Porcentaje Impacto],"",1)</f>
        <v/>
      </c>
      <c r="K1613" s="311"/>
      <c r="L1613" s="314"/>
      <c r="M1613" s="314"/>
      <c r="N1613" s="314"/>
      <c r="O1613" s="295"/>
      <c r="P1613" s="314"/>
      <c r="Q1613" s="328" t="str">
        <f>_xlfn.TEXTJOIN(" ",TRUE,Tabla135[[#This Row],[Actividad - Acción ¿Qué?
Inicia con verbo]],Tabla135[[#This Row],[Complemento
(Observaciones o desviaciones)]])</f>
        <v/>
      </c>
      <c r="R1613" s="295"/>
      <c r="S1613" s="327" t="str">
        <f>_xlfn.XLOOKUP(Tabla135[[#This Row],[Tipo de control]],Tabla7[Tipo de control],Tabla7[Peso],"",1)</f>
        <v/>
      </c>
      <c r="T1613" s="290" t="str">
        <f>_xlfn.XLOOKUP(Tabla135[[#This Row],[Tipo de control]],Tabla7[Tipo de control],Tabla7[Afectación matriz],"",1)</f>
        <v/>
      </c>
      <c r="U1613" s="295"/>
      <c r="V1613" s="290" t="str">
        <f>_xlfn.XLOOKUP(Tabla135[[#This Row],[Implementación]],Tabla11[Implementación],Tabla11[Peso],"",1)</f>
        <v/>
      </c>
      <c r="W1613" s="295"/>
      <c r="X1613" s="295"/>
      <c r="Y1613" s="295"/>
      <c r="Z1613" s="295"/>
      <c r="AA1613" s="311" t="str">
        <f>IFERROR(Tabla135[[#This Row],[Peso del control]]+Tabla135[[#This Row],[Peso de la implementación]],"")</f>
        <v/>
      </c>
      <c r="AB1613" s="310" t="str" cm="1">
        <f t="array" ref="AB1613">IFERROR(IF(Tabla135[[#This Row],[Registro diligenciado]]=TRUE,_xlfn.IFS(AND(Tabla135[[#This Row],[No. de Control]]=1,Tabla135[[#This Row],[Desplazamiento en la Matriz]]="Probabilidad"),D1613-(D1613*Tabla135[[#This Row],[Valor del control]]),AND(Tabla135[[#This Row],[No. de Control]]&gt;1,Tabla135[[#This Row],[Desplazamiento en la Matriz]]="Probabilidad"),AB1612-(AB1612*Tabla135[[#This Row],[Valor del control]]),AND(Tabla135[[#This Row],[No. de Control]]=1,Tabla135[[#This Row],[Desplazamiento en la Matriz]]="Impacto"),D1613,AND(Tabla135[[#This Row],[No. de Control]]&gt;1,Tabla135[[#This Row],[Desplazamiento en la Matriz]]="Impacto"),AB1612),""),"")</f>
        <v/>
      </c>
      <c r="AC1613" s="310" t="str" cm="1">
        <f t="array" ref="AC1613">IFERROR(IF(Tabla135[[#This Row],[Registro diligenciado]]=TRUE,_xlfn.IFS(AND(Tabla135[[#This Row],[No. de Control]]=1,Tabla135[[#This Row],[Desplazamiento en la Matriz]]="Impacto"),E1613-(E1613*Tabla135[[#This Row],[Valor del control]]),AND(Tabla135[[#This Row],[No. de Control]]&gt;1,Tabla135[[#This Row],[Desplazamiento en la Matriz]]="Impacto"),AC1612-(AC1612*Tabla135[[#This Row],[Valor del control]]),AND(Tabla135[[#This Row],[No. de Control]]=1,Tabla135[[#This Row],[Desplazamiento en la Matriz]]="Probabilidad"),E1613,AND(Tabla135[[#This Row],[No. de Control]]&gt;1,Tabla135[[#This Row],[Desplazamiento en la Matriz]]="Probabilidad"),AC1612),""),"")</f>
        <v/>
      </c>
      <c r="AD1613" s="310">
        <f>IFERROR(_xlfn.MINIFS(Tabla135[Probabilidad residual],Tabla135[Id Riesgo],Tabla135[[#This Row],[Id Riesgo]]),"")</f>
        <v>0</v>
      </c>
      <c r="AE1613" s="310">
        <f>IFERROR(_xlfn.MINIFS(Tabla135[Impacto residual],Tabla135[Id Riesgo],Tabla135[[#This Row],[Id Riesgo]]),"")</f>
        <v>0</v>
      </c>
      <c r="AF1613" s="310" t="str" cm="1">
        <f t="array" ref="AF16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3" s="310" t="str" cm="1">
        <f t="array" ref="AG16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3" s="213"/>
      <c r="AJ1613" s="213"/>
      <c r="AK1613" s="213"/>
      <c r="AL1613" s="332"/>
      <c r="AM1613" s="332"/>
      <c r="AN1613" s="213"/>
      <c r="AO1613" s="213"/>
      <c r="AP1613" s="213"/>
      <c r="AQ1613" s="213"/>
      <c r="AR1613" s="213"/>
      <c r="AS1613" s="213"/>
      <c r="AT1613" s="213"/>
      <c r="AU1613" s="213"/>
      <c r="AV1613" s="213"/>
      <c r="AW1613" s="213"/>
      <c r="AX1613" s="213"/>
      <c r="AY1613" s="213"/>
    </row>
    <row r="1614" spans="1:51" ht="15" hidden="1" customHeight="1" x14ac:dyDescent="0.4">
      <c r="A1614" s="213"/>
      <c r="B1614" s="213"/>
      <c r="C1614" s="213"/>
      <c r="D1614" s="213"/>
      <c r="E1614" s="213"/>
      <c r="F1614" s="290"/>
      <c r="G1614" s="414" t="b">
        <f>_xlfn.XLOOKUP(F1614,Tabla13[Id Riesgo],Tabla13[Registro diligenciado],FALSE,1)</f>
        <v>0</v>
      </c>
      <c r="H1614" s="423" t="str">
        <f>IF(G1614,_xlfn.XLOOKUP(F1614,Tabla6[Id Riesgo],Tabla6[DESCRIPCIÓN DEL RIESGO],FALSE,1),"")</f>
        <v/>
      </c>
      <c r="I1614" s="423" t="e">
        <f>_xlfn.XLOOKUP(Tabla135[[#This Row],[Id Riesgo]],Tabla13[Id Riesgo],Tabla13[Probabilidad])</f>
        <v>#N/A</v>
      </c>
      <c r="J1614" s="423" t="str">
        <f>_xlfn.XLOOKUP(Tabla135[[#This Row],[Id Riesgo]],Tabla13[Id Riesgo],Tabla13[Porcentaje Impacto],"",1)</f>
        <v/>
      </c>
      <c r="K1614" s="311"/>
      <c r="L1614" s="314"/>
      <c r="M1614" s="314"/>
      <c r="N1614" s="314"/>
      <c r="O1614" s="295"/>
      <c r="P1614" s="314"/>
      <c r="Q1614" s="328" t="str">
        <f>_xlfn.TEXTJOIN(" ",TRUE,Tabla135[[#This Row],[Actividad - Acción ¿Qué?
Inicia con verbo]],Tabla135[[#This Row],[Complemento
(Observaciones o desviaciones)]])</f>
        <v/>
      </c>
      <c r="R1614" s="295"/>
      <c r="S1614" s="327" t="str">
        <f>_xlfn.XLOOKUP(Tabla135[[#This Row],[Tipo de control]],Tabla7[Tipo de control],Tabla7[Peso],"",1)</f>
        <v/>
      </c>
      <c r="T1614" s="290" t="str">
        <f>_xlfn.XLOOKUP(Tabla135[[#This Row],[Tipo de control]],Tabla7[Tipo de control],Tabla7[Afectación matriz],"",1)</f>
        <v/>
      </c>
      <c r="U1614" s="295"/>
      <c r="V1614" s="290" t="str">
        <f>_xlfn.XLOOKUP(Tabla135[[#This Row],[Implementación]],Tabla11[Implementación],Tabla11[Peso],"",1)</f>
        <v/>
      </c>
      <c r="W1614" s="295"/>
      <c r="X1614" s="295"/>
      <c r="Y1614" s="295"/>
      <c r="Z1614" s="295"/>
      <c r="AA1614" s="311" t="str">
        <f>IFERROR(Tabla135[[#This Row],[Peso del control]]+Tabla135[[#This Row],[Peso de la implementación]],"")</f>
        <v/>
      </c>
      <c r="AB1614" s="310" t="str" cm="1">
        <f t="array" ref="AB1614">IFERROR(IF(Tabla135[[#This Row],[Registro diligenciado]]=TRUE,_xlfn.IFS(AND(Tabla135[[#This Row],[No. de Control]]=1,Tabla135[[#This Row],[Desplazamiento en la Matriz]]="Probabilidad"),D1614-(D1614*Tabla135[[#This Row],[Valor del control]]),AND(Tabla135[[#This Row],[No. de Control]]&gt;1,Tabla135[[#This Row],[Desplazamiento en la Matriz]]="Probabilidad"),AB1613-(AB1613*Tabla135[[#This Row],[Valor del control]]),AND(Tabla135[[#This Row],[No. de Control]]=1,Tabla135[[#This Row],[Desplazamiento en la Matriz]]="Impacto"),D1614,AND(Tabla135[[#This Row],[No. de Control]]&gt;1,Tabla135[[#This Row],[Desplazamiento en la Matriz]]="Impacto"),AB1613),""),"")</f>
        <v/>
      </c>
      <c r="AC1614" s="310" t="str" cm="1">
        <f t="array" ref="AC1614">IFERROR(IF(Tabla135[[#This Row],[Registro diligenciado]]=TRUE,_xlfn.IFS(AND(Tabla135[[#This Row],[No. de Control]]=1,Tabla135[[#This Row],[Desplazamiento en la Matriz]]="Impacto"),E1614-(E1614*Tabla135[[#This Row],[Valor del control]]),AND(Tabla135[[#This Row],[No. de Control]]&gt;1,Tabla135[[#This Row],[Desplazamiento en la Matriz]]="Impacto"),AC1613-(AC1613*Tabla135[[#This Row],[Valor del control]]),AND(Tabla135[[#This Row],[No. de Control]]=1,Tabla135[[#This Row],[Desplazamiento en la Matriz]]="Probabilidad"),E1614,AND(Tabla135[[#This Row],[No. de Control]]&gt;1,Tabla135[[#This Row],[Desplazamiento en la Matriz]]="Probabilidad"),AC1613),""),"")</f>
        <v/>
      </c>
      <c r="AD1614" s="310">
        <f>IFERROR(_xlfn.MINIFS(Tabla135[Probabilidad residual],Tabla135[Id Riesgo],Tabla135[[#This Row],[Id Riesgo]]),"")</f>
        <v>0</v>
      </c>
      <c r="AE1614" s="310">
        <f>IFERROR(_xlfn.MINIFS(Tabla135[Impacto residual],Tabla135[Id Riesgo],Tabla135[[#This Row],[Id Riesgo]]),"")</f>
        <v>0</v>
      </c>
      <c r="AF1614" s="310" t="str" cm="1">
        <f t="array" ref="AF16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4" s="310" t="str" cm="1">
        <f t="array" ref="AG16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4" s="213"/>
      <c r="AJ1614" s="213"/>
      <c r="AK1614" s="213"/>
      <c r="AL1614" s="332"/>
      <c r="AM1614" s="332"/>
      <c r="AN1614" s="213"/>
      <c r="AO1614" s="213"/>
      <c r="AP1614" s="213"/>
      <c r="AQ1614" s="213"/>
      <c r="AR1614" s="213"/>
      <c r="AS1614" s="213"/>
      <c r="AT1614" s="213"/>
      <c r="AU1614" s="213"/>
      <c r="AV1614" s="213"/>
      <c r="AW1614" s="213"/>
      <c r="AX1614" s="213"/>
      <c r="AY1614" s="213"/>
    </row>
    <row r="1615" spans="1:51" ht="15" hidden="1" customHeight="1" x14ac:dyDescent="0.4">
      <c r="A1615" s="213"/>
      <c r="B1615" s="213"/>
      <c r="C1615" s="213"/>
      <c r="D1615" s="213"/>
      <c r="E1615" s="213"/>
      <c r="F1615" s="290"/>
      <c r="G1615" s="414" t="b">
        <f>_xlfn.XLOOKUP(F1615,Tabla13[Id Riesgo],Tabla13[Registro diligenciado],FALSE,1)</f>
        <v>0</v>
      </c>
      <c r="H1615" s="423" t="str">
        <f>IF(G1615,_xlfn.XLOOKUP(F1615,Tabla6[Id Riesgo],Tabla6[DESCRIPCIÓN DEL RIESGO],FALSE,1),"")</f>
        <v/>
      </c>
      <c r="I1615" s="423" t="e">
        <f>_xlfn.XLOOKUP(Tabla135[[#This Row],[Id Riesgo]],Tabla13[Id Riesgo],Tabla13[Probabilidad])</f>
        <v>#N/A</v>
      </c>
      <c r="J1615" s="423" t="str">
        <f>_xlfn.XLOOKUP(Tabla135[[#This Row],[Id Riesgo]],Tabla13[Id Riesgo],Tabla13[Porcentaje Impacto],"",1)</f>
        <v/>
      </c>
      <c r="K1615" s="311"/>
      <c r="L1615" s="314"/>
      <c r="M1615" s="314"/>
      <c r="N1615" s="314"/>
      <c r="O1615" s="295"/>
      <c r="P1615" s="314"/>
      <c r="Q1615" s="328" t="str">
        <f>_xlfn.TEXTJOIN(" ",TRUE,Tabla135[[#This Row],[Actividad - Acción ¿Qué?
Inicia con verbo]],Tabla135[[#This Row],[Complemento
(Observaciones o desviaciones)]])</f>
        <v/>
      </c>
      <c r="R1615" s="295"/>
      <c r="S1615" s="327" t="str">
        <f>_xlfn.XLOOKUP(Tabla135[[#This Row],[Tipo de control]],Tabla7[Tipo de control],Tabla7[Peso],"",1)</f>
        <v/>
      </c>
      <c r="T1615" s="290" t="str">
        <f>_xlfn.XLOOKUP(Tabla135[[#This Row],[Tipo de control]],Tabla7[Tipo de control],Tabla7[Afectación matriz],"",1)</f>
        <v/>
      </c>
      <c r="U1615" s="295"/>
      <c r="V1615" s="290" t="str">
        <f>_xlfn.XLOOKUP(Tabla135[[#This Row],[Implementación]],Tabla11[Implementación],Tabla11[Peso],"",1)</f>
        <v/>
      </c>
      <c r="W1615" s="295"/>
      <c r="X1615" s="295"/>
      <c r="Y1615" s="295"/>
      <c r="Z1615" s="295"/>
      <c r="AA1615" s="311" t="str">
        <f>IFERROR(Tabla135[[#This Row],[Peso del control]]+Tabla135[[#This Row],[Peso de la implementación]],"")</f>
        <v/>
      </c>
      <c r="AB1615" s="310" t="str" cm="1">
        <f t="array" ref="AB1615">IFERROR(IF(Tabla135[[#This Row],[Registro diligenciado]]=TRUE,_xlfn.IFS(AND(Tabla135[[#This Row],[No. de Control]]=1,Tabla135[[#This Row],[Desplazamiento en la Matriz]]="Probabilidad"),D1615-(D1615*Tabla135[[#This Row],[Valor del control]]),AND(Tabla135[[#This Row],[No. de Control]]&gt;1,Tabla135[[#This Row],[Desplazamiento en la Matriz]]="Probabilidad"),AB1614-(AB1614*Tabla135[[#This Row],[Valor del control]]),AND(Tabla135[[#This Row],[No. de Control]]=1,Tabla135[[#This Row],[Desplazamiento en la Matriz]]="Impacto"),D1615,AND(Tabla135[[#This Row],[No. de Control]]&gt;1,Tabla135[[#This Row],[Desplazamiento en la Matriz]]="Impacto"),AB1614),""),"")</f>
        <v/>
      </c>
      <c r="AC1615" s="310" t="str" cm="1">
        <f t="array" ref="AC1615">IFERROR(IF(Tabla135[[#This Row],[Registro diligenciado]]=TRUE,_xlfn.IFS(AND(Tabla135[[#This Row],[No. de Control]]=1,Tabla135[[#This Row],[Desplazamiento en la Matriz]]="Impacto"),E1615-(E1615*Tabla135[[#This Row],[Valor del control]]),AND(Tabla135[[#This Row],[No. de Control]]&gt;1,Tabla135[[#This Row],[Desplazamiento en la Matriz]]="Impacto"),AC1614-(AC1614*Tabla135[[#This Row],[Valor del control]]),AND(Tabla135[[#This Row],[No. de Control]]=1,Tabla135[[#This Row],[Desplazamiento en la Matriz]]="Probabilidad"),E1615,AND(Tabla135[[#This Row],[No. de Control]]&gt;1,Tabla135[[#This Row],[Desplazamiento en la Matriz]]="Probabilidad"),AC1614),""),"")</f>
        <v/>
      </c>
      <c r="AD1615" s="310">
        <f>IFERROR(_xlfn.MINIFS(Tabla135[Probabilidad residual],Tabla135[Id Riesgo],Tabla135[[#This Row],[Id Riesgo]]),"")</f>
        <v>0</v>
      </c>
      <c r="AE1615" s="310">
        <f>IFERROR(_xlfn.MINIFS(Tabla135[Impacto residual],Tabla135[Id Riesgo],Tabla135[[#This Row],[Id Riesgo]]),"")</f>
        <v>0</v>
      </c>
      <c r="AF1615" s="310" t="str" cm="1">
        <f t="array" ref="AF16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5" s="310" t="str" cm="1">
        <f t="array" ref="AG16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5" s="213"/>
      <c r="AJ1615" s="213"/>
      <c r="AK1615" s="213"/>
      <c r="AL1615" s="332"/>
      <c r="AM1615" s="332"/>
      <c r="AN1615" s="213"/>
      <c r="AO1615" s="213"/>
      <c r="AP1615" s="213"/>
      <c r="AQ1615" s="213"/>
      <c r="AR1615" s="213"/>
      <c r="AS1615" s="213"/>
      <c r="AT1615" s="213"/>
      <c r="AU1615" s="213"/>
      <c r="AV1615" s="213"/>
      <c r="AW1615" s="213"/>
      <c r="AX1615" s="213"/>
      <c r="AY1615" s="213"/>
    </row>
    <row r="1616" spans="1:51" ht="15" hidden="1" customHeight="1" x14ac:dyDescent="0.4">
      <c r="A1616" s="213"/>
      <c r="B1616" s="213"/>
      <c r="C1616" s="213"/>
      <c r="D1616" s="213"/>
      <c r="E1616" s="213"/>
      <c r="F1616" s="290"/>
      <c r="G1616" s="414" t="b">
        <f>_xlfn.XLOOKUP(F1616,Tabla13[Id Riesgo],Tabla13[Registro diligenciado],FALSE,1)</f>
        <v>0</v>
      </c>
      <c r="H1616" s="423" t="str">
        <f>IF(G1616,_xlfn.XLOOKUP(F1616,Tabla6[Id Riesgo],Tabla6[DESCRIPCIÓN DEL RIESGO],FALSE,1),"")</f>
        <v/>
      </c>
      <c r="I1616" s="423" t="e">
        <f>_xlfn.XLOOKUP(Tabla135[[#This Row],[Id Riesgo]],Tabla13[Id Riesgo],Tabla13[Probabilidad])</f>
        <v>#N/A</v>
      </c>
      <c r="J1616" s="423" t="str">
        <f>_xlfn.XLOOKUP(Tabla135[[#This Row],[Id Riesgo]],Tabla13[Id Riesgo],Tabla13[Porcentaje Impacto],"",1)</f>
        <v/>
      </c>
      <c r="K1616" s="311"/>
      <c r="L1616" s="314"/>
      <c r="M1616" s="314"/>
      <c r="N1616" s="314"/>
      <c r="O1616" s="295"/>
      <c r="P1616" s="314"/>
      <c r="Q1616" s="328" t="str">
        <f>_xlfn.TEXTJOIN(" ",TRUE,Tabla135[[#This Row],[Actividad - Acción ¿Qué?
Inicia con verbo]],Tabla135[[#This Row],[Complemento
(Observaciones o desviaciones)]])</f>
        <v/>
      </c>
      <c r="R1616" s="295"/>
      <c r="S1616" s="327" t="str">
        <f>_xlfn.XLOOKUP(Tabla135[[#This Row],[Tipo de control]],Tabla7[Tipo de control],Tabla7[Peso],"",1)</f>
        <v/>
      </c>
      <c r="T1616" s="290" t="str">
        <f>_xlfn.XLOOKUP(Tabla135[[#This Row],[Tipo de control]],Tabla7[Tipo de control],Tabla7[Afectación matriz],"",1)</f>
        <v/>
      </c>
      <c r="U1616" s="295"/>
      <c r="V1616" s="290" t="str">
        <f>_xlfn.XLOOKUP(Tabla135[[#This Row],[Implementación]],Tabla11[Implementación],Tabla11[Peso],"",1)</f>
        <v/>
      </c>
      <c r="W1616" s="295"/>
      <c r="X1616" s="295"/>
      <c r="Y1616" s="295"/>
      <c r="Z1616" s="295"/>
      <c r="AA1616" s="311" t="str">
        <f>IFERROR(Tabla135[[#This Row],[Peso del control]]+Tabla135[[#This Row],[Peso de la implementación]],"")</f>
        <v/>
      </c>
      <c r="AB1616" s="310" t="str" cm="1">
        <f t="array" ref="AB1616">IFERROR(IF(Tabla135[[#This Row],[Registro diligenciado]]=TRUE,_xlfn.IFS(AND(Tabla135[[#This Row],[No. de Control]]=1,Tabla135[[#This Row],[Desplazamiento en la Matriz]]="Probabilidad"),D1616-(D1616*Tabla135[[#This Row],[Valor del control]]),AND(Tabla135[[#This Row],[No. de Control]]&gt;1,Tabla135[[#This Row],[Desplazamiento en la Matriz]]="Probabilidad"),AB1615-(AB1615*Tabla135[[#This Row],[Valor del control]]),AND(Tabla135[[#This Row],[No. de Control]]=1,Tabla135[[#This Row],[Desplazamiento en la Matriz]]="Impacto"),D1616,AND(Tabla135[[#This Row],[No. de Control]]&gt;1,Tabla135[[#This Row],[Desplazamiento en la Matriz]]="Impacto"),AB1615),""),"")</f>
        <v/>
      </c>
      <c r="AC1616" s="310" t="str" cm="1">
        <f t="array" ref="AC1616">IFERROR(IF(Tabla135[[#This Row],[Registro diligenciado]]=TRUE,_xlfn.IFS(AND(Tabla135[[#This Row],[No. de Control]]=1,Tabla135[[#This Row],[Desplazamiento en la Matriz]]="Impacto"),E1616-(E1616*Tabla135[[#This Row],[Valor del control]]),AND(Tabla135[[#This Row],[No. de Control]]&gt;1,Tabla135[[#This Row],[Desplazamiento en la Matriz]]="Impacto"),AC1615-(AC1615*Tabla135[[#This Row],[Valor del control]]),AND(Tabla135[[#This Row],[No. de Control]]=1,Tabla135[[#This Row],[Desplazamiento en la Matriz]]="Probabilidad"),E1616,AND(Tabla135[[#This Row],[No. de Control]]&gt;1,Tabla135[[#This Row],[Desplazamiento en la Matriz]]="Probabilidad"),AC1615),""),"")</f>
        <v/>
      </c>
      <c r="AD1616" s="310">
        <f>IFERROR(_xlfn.MINIFS(Tabla135[Probabilidad residual],Tabla135[Id Riesgo],Tabla135[[#This Row],[Id Riesgo]]),"")</f>
        <v>0</v>
      </c>
      <c r="AE1616" s="310">
        <f>IFERROR(_xlfn.MINIFS(Tabla135[Impacto residual],Tabla135[Id Riesgo],Tabla135[[#This Row],[Id Riesgo]]),"")</f>
        <v>0</v>
      </c>
      <c r="AF1616" s="310" t="str" cm="1">
        <f t="array" ref="AF16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6" s="310" t="str" cm="1">
        <f t="array" ref="AG16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6" s="213"/>
      <c r="AJ1616" s="213"/>
      <c r="AK1616" s="213"/>
      <c r="AL1616" s="332"/>
      <c r="AM1616" s="332"/>
      <c r="AN1616" s="213"/>
      <c r="AO1616" s="213"/>
      <c r="AP1616" s="213"/>
      <c r="AQ1616" s="213"/>
      <c r="AR1616" s="213"/>
      <c r="AS1616" s="213"/>
      <c r="AT1616" s="213"/>
      <c r="AU1616" s="213"/>
      <c r="AV1616" s="213"/>
      <c r="AW1616" s="213"/>
      <c r="AX1616" s="213"/>
      <c r="AY1616" s="213"/>
    </row>
    <row r="1617" spans="1:51" ht="15" hidden="1" customHeight="1" x14ac:dyDescent="0.4">
      <c r="A1617" s="213"/>
      <c r="B1617" s="213"/>
      <c r="C1617" s="213"/>
      <c r="D1617" s="213"/>
      <c r="E1617" s="213"/>
      <c r="F1617" s="290"/>
      <c r="G1617" s="414" t="b">
        <f>_xlfn.XLOOKUP(F1617,Tabla13[Id Riesgo],Tabla13[Registro diligenciado],FALSE,1)</f>
        <v>0</v>
      </c>
      <c r="H1617" s="423" t="str">
        <f>IF(G1617,_xlfn.XLOOKUP(F1617,Tabla6[Id Riesgo],Tabla6[DESCRIPCIÓN DEL RIESGO],FALSE,1),"")</f>
        <v/>
      </c>
      <c r="I1617" s="423" t="e">
        <f>_xlfn.XLOOKUP(Tabla135[[#This Row],[Id Riesgo]],Tabla13[Id Riesgo],Tabla13[Probabilidad])</f>
        <v>#N/A</v>
      </c>
      <c r="J1617" s="423" t="str">
        <f>_xlfn.XLOOKUP(Tabla135[[#This Row],[Id Riesgo]],Tabla13[Id Riesgo],Tabla13[Porcentaje Impacto],"",1)</f>
        <v/>
      </c>
      <c r="K1617" s="311"/>
      <c r="L1617" s="314"/>
      <c r="M1617" s="314"/>
      <c r="N1617" s="314"/>
      <c r="O1617" s="295"/>
      <c r="P1617" s="314"/>
      <c r="Q1617" s="328" t="str">
        <f>_xlfn.TEXTJOIN(" ",TRUE,Tabla135[[#This Row],[Actividad - Acción ¿Qué?
Inicia con verbo]],Tabla135[[#This Row],[Complemento
(Observaciones o desviaciones)]])</f>
        <v/>
      </c>
      <c r="R1617" s="295"/>
      <c r="S1617" s="327" t="str">
        <f>_xlfn.XLOOKUP(Tabla135[[#This Row],[Tipo de control]],Tabla7[Tipo de control],Tabla7[Peso],"",1)</f>
        <v/>
      </c>
      <c r="T1617" s="290" t="str">
        <f>_xlfn.XLOOKUP(Tabla135[[#This Row],[Tipo de control]],Tabla7[Tipo de control],Tabla7[Afectación matriz],"",1)</f>
        <v/>
      </c>
      <c r="U1617" s="295"/>
      <c r="V1617" s="290" t="str">
        <f>_xlfn.XLOOKUP(Tabla135[[#This Row],[Implementación]],Tabla11[Implementación],Tabla11[Peso],"",1)</f>
        <v/>
      </c>
      <c r="W1617" s="295"/>
      <c r="X1617" s="295"/>
      <c r="Y1617" s="295"/>
      <c r="Z1617" s="295"/>
      <c r="AA1617" s="311" t="str">
        <f>IFERROR(Tabla135[[#This Row],[Peso del control]]+Tabla135[[#This Row],[Peso de la implementación]],"")</f>
        <v/>
      </c>
      <c r="AB1617" s="310" t="str" cm="1">
        <f t="array" ref="AB1617">IFERROR(IF(Tabla135[[#This Row],[Registro diligenciado]]=TRUE,_xlfn.IFS(AND(Tabla135[[#This Row],[No. de Control]]=1,Tabla135[[#This Row],[Desplazamiento en la Matriz]]="Probabilidad"),D1617-(D1617*Tabla135[[#This Row],[Valor del control]]),AND(Tabla135[[#This Row],[No. de Control]]&gt;1,Tabla135[[#This Row],[Desplazamiento en la Matriz]]="Probabilidad"),AB1616-(AB1616*Tabla135[[#This Row],[Valor del control]]),AND(Tabla135[[#This Row],[No. de Control]]=1,Tabla135[[#This Row],[Desplazamiento en la Matriz]]="Impacto"),D1617,AND(Tabla135[[#This Row],[No. de Control]]&gt;1,Tabla135[[#This Row],[Desplazamiento en la Matriz]]="Impacto"),AB1616),""),"")</f>
        <v/>
      </c>
      <c r="AC1617" s="310" t="str" cm="1">
        <f t="array" ref="AC1617">IFERROR(IF(Tabla135[[#This Row],[Registro diligenciado]]=TRUE,_xlfn.IFS(AND(Tabla135[[#This Row],[No. de Control]]=1,Tabla135[[#This Row],[Desplazamiento en la Matriz]]="Impacto"),E1617-(E1617*Tabla135[[#This Row],[Valor del control]]),AND(Tabla135[[#This Row],[No. de Control]]&gt;1,Tabla135[[#This Row],[Desplazamiento en la Matriz]]="Impacto"),AC1616-(AC1616*Tabla135[[#This Row],[Valor del control]]),AND(Tabla135[[#This Row],[No. de Control]]=1,Tabla135[[#This Row],[Desplazamiento en la Matriz]]="Probabilidad"),E1617,AND(Tabla135[[#This Row],[No. de Control]]&gt;1,Tabla135[[#This Row],[Desplazamiento en la Matriz]]="Probabilidad"),AC1616),""),"")</f>
        <v/>
      </c>
      <c r="AD1617" s="310">
        <f>IFERROR(_xlfn.MINIFS(Tabla135[Probabilidad residual],Tabla135[Id Riesgo],Tabla135[[#This Row],[Id Riesgo]]),"")</f>
        <v>0</v>
      </c>
      <c r="AE1617" s="310">
        <f>IFERROR(_xlfn.MINIFS(Tabla135[Impacto residual],Tabla135[Id Riesgo],Tabla135[[#This Row],[Id Riesgo]]),"")</f>
        <v>0</v>
      </c>
      <c r="AF1617" s="310" t="str" cm="1">
        <f t="array" ref="AF16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7" s="310" t="str" cm="1">
        <f t="array" ref="AG16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7" s="213"/>
      <c r="AJ1617" s="213"/>
      <c r="AK1617" s="213"/>
      <c r="AL1617" s="332"/>
      <c r="AM1617" s="332"/>
      <c r="AN1617" s="213"/>
      <c r="AO1617" s="213"/>
      <c r="AP1617" s="213"/>
      <c r="AQ1617" s="213"/>
      <c r="AR1617" s="213"/>
      <c r="AS1617" s="213"/>
      <c r="AT1617" s="213"/>
      <c r="AU1617" s="213"/>
      <c r="AV1617" s="213"/>
      <c r="AW1617" s="213"/>
      <c r="AX1617" s="213"/>
      <c r="AY1617" s="213"/>
    </row>
    <row r="1618" spans="1:51" ht="15" hidden="1" customHeight="1" x14ac:dyDescent="0.4">
      <c r="A1618" s="213"/>
      <c r="B1618" s="213"/>
      <c r="C1618" s="213"/>
      <c r="D1618" s="213"/>
      <c r="E1618" s="213"/>
      <c r="F1618" s="290"/>
      <c r="G1618" s="414" t="b">
        <f>_xlfn.XLOOKUP(F1618,Tabla13[Id Riesgo],Tabla13[Registro diligenciado],FALSE,1)</f>
        <v>0</v>
      </c>
      <c r="H1618" s="423" t="str">
        <f>IF(G1618,_xlfn.XLOOKUP(F1618,Tabla6[Id Riesgo],Tabla6[DESCRIPCIÓN DEL RIESGO],FALSE,1),"")</f>
        <v/>
      </c>
      <c r="I1618" s="423" t="e">
        <f>_xlfn.XLOOKUP(Tabla135[[#This Row],[Id Riesgo]],Tabla13[Id Riesgo],Tabla13[Probabilidad])</f>
        <v>#N/A</v>
      </c>
      <c r="J1618" s="423" t="str">
        <f>_xlfn.XLOOKUP(Tabla135[[#This Row],[Id Riesgo]],Tabla13[Id Riesgo],Tabla13[Porcentaje Impacto],"",1)</f>
        <v/>
      </c>
      <c r="K1618" s="311"/>
      <c r="L1618" s="314"/>
      <c r="M1618" s="314"/>
      <c r="N1618" s="314"/>
      <c r="O1618" s="295"/>
      <c r="P1618" s="314"/>
      <c r="Q1618" s="328" t="str">
        <f>_xlfn.TEXTJOIN(" ",TRUE,Tabla135[[#This Row],[Actividad - Acción ¿Qué?
Inicia con verbo]],Tabla135[[#This Row],[Complemento
(Observaciones o desviaciones)]])</f>
        <v/>
      </c>
      <c r="R1618" s="295"/>
      <c r="S1618" s="327" t="str">
        <f>_xlfn.XLOOKUP(Tabla135[[#This Row],[Tipo de control]],Tabla7[Tipo de control],Tabla7[Peso],"",1)</f>
        <v/>
      </c>
      <c r="T1618" s="290" t="str">
        <f>_xlfn.XLOOKUP(Tabla135[[#This Row],[Tipo de control]],Tabla7[Tipo de control],Tabla7[Afectación matriz],"",1)</f>
        <v/>
      </c>
      <c r="U1618" s="295"/>
      <c r="V1618" s="290" t="str">
        <f>_xlfn.XLOOKUP(Tabla135[[#This Row],[Implementación]],Tabla11[Implementación],Tabla11[Peso],"",1)</f>
        <v/>
      </c>
      <c r="W1618" s="295"/>
      <c r="X1618" s="295"/>
      <c r="Y1618" s="295"/>
      <c r="Z1618" s="295"/>
      <c r="AA1618" s="311" t="str">
        <f>IFERROR(Tabla135[[#This Row],[Peso del control]]+Tabla135[[#This Row],[Peso de la implementación]],"")</f>
        <v/>
      </c>
      <c r="AB1618" s="310" t="str" cm="1">
        <f t="array" ref="AB1618">IFERROR(IF(Tabla135[[#This Row],[Registro diligenciado]]=TRUE,_xlfn.IFS(AND(Tabla135[[#This Row],[No. de Control]]=1,Tabla135[[#This Row],[Desplazamiento en la Matriz]]="Probabilidad"),D1618-(D1618*Tabla135[[#This Row],[Valor del control]]),AND(Tabla135[[#This Row],[No. de Control]]&gt;1,Tabla135[[#This Row],[Desplazamiento en la Matriz]]="Probabilidad"),AB1617-(AB1617*Tabla135[[#This Row],[Valor del control]]),AND(Tabla135[[#This Row],[No. de Control]]=1,Tabla135[[#This Row],[Desplazamiento en la Matriz]]="Impacto"),D1618,AND(Tabla135[[#This Row],[No. de Control]]&gt;1,Tabla135[[#This Row],[Desplazamiento en la Matriz]]="Impacto"),AB1617),""),"")</f>
        <v/>
      </c>
      <c r="AC1618" s="310" t="str" cm="1">
        <f t="array" ref="AC1618">IFERROR(IF(Tabla135[[#This Row],[Registro diligenciado]]=TRUE,_xlfn.IFS(AND(Tabla135[[#This Row],[No. de Control]]=1,Tabla135[[#This Row],[Desplazamiento en la Matriz]]="Impacto"),E1618-(E1618*Tabla135[[#This Row],[Valor del control]]),AND(Tabla135[[#This Row],[No. de Control]]&gt;1,Tabla135[[#This Row],[Desplazamiento en la Matriz]]="Impacto"),AC1617-(AC1617*Tabla135[[#This Row],[Valor del control]]),AND(Tabla135[[#This Row],[No. de Control]]=1,Tabla135[[#This Row],[Desplazamiento en la Matriz]]="Probabilidad"),E1618,AND(Tabla135[[#This Row],[No. de Control]]&gt;1,Tabla135[[#This Row],[Desplazamiento en la Matriz]]="Probabilidad"),AC1617),""),"")</f>
        <v/>
      </c>
      <c r="AD1618" s="310">
        <f>IFERROR(_xlfn.MINIFS(Tabla135[Probabilidad residual],Tabla135[Id Riesgo],Tabla135[[#This Row],[Id Riesgo]]),"")</f>
        <v>0</v>
      </c>
      <c r="AE1618" s="310">
        <f>IFERROR(_xlfn.MINIFS(Tabla135[Impacto residual],Tabla135[Id Riesgo],Tabla135[[#This Row],[Id Riesgo]]),"")</f>
        <v>0</v>
      </c>
      <c r="AF1618" s="310" t="str" cm="1">
        <f t="array" ref="AF16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8" s="310" t="str" cm="1">
        <f t="array" ref="AG16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8" s="213"/>
      <c r="AJ1618" s="213"/>
      <c r="AK1618" s="213"/>
      <c r="AL1618" s="332"/>
      <c r="AM1618" s="332"/>
      <c r="AN1618" s="213"/>
      <c r="AO1618" s="213"/>
      <c r="AP1618" s="213"/>
      <c r="AQ1618" s="213"/>
      <c r="AR1618" s="213"/>
      <c r="AS1618" s="213"/>
      <c r="AT1618" s="213"/>
      <c r="AU1618" s="213"/>
      <c r="AV1618" s="213"/>
      <c r="AW1618" s="213"/>
      <c r="AX1618" s="213"/>
      <c r="AY1618" s="213"/>
    </row>
    <row r="1619" spans="1:51" ht="15" hidden="1" customHeight="1" x14ac:dyDescent="0.4">
      <c r="A1619" s="213"/>
      <c r="B1619" s="213"/>
      <c r="C1619" s="213"/>
      <c r="D1619" s="213"/>
      <c r="E1619" s="213"/>
      <c r="F1619" s="290"/>
      <c r="G1619" s="414" t="b">
        <f>_xlfn.XLOOKUP(F1619,Tabla13[Id Riesgo],Tabla13[Registro diligenciado],FALSE,1)</f>
        <v>0</v>
      </c>
      <c r="H1619" s="423" t="str">
        <f>IF(G1619,_xlfn.XLOOKUP(F1619,Tabla6[Id Riesgo],Tabla6[DESCRIPCIÓN DEL RIESGO],FALSE,1),"")</f>
        <v/>
      </c>
      <c r="I1619" s="423" t="e">
        <f>_xlfn.XLOOKUP(Tabla135[[#This Row],[Id Riesgo]],Tabla13[Id Riesgo],Tabla13[Probabilidad])</f>
        <v>#N/A</v>
      </c>
      <c r="J1619" s="423" t="str">
        <f>_xlfn.XLOOKUP(Tabla135[[#This Row],[Id Riesgo]],Tabla13[Id Riesgo],Tabla13[Porcentaje Impacto],"",1)</f>
        <v/>
      </c>
      <c r="K1619" s="311"/>
      <c r="L1619" s="314"/>
      <c r="M1619" s="314"/>
      <c r="N1619" s="314"/>
      <c r="O1619" s="295"/>
      <c r="P1619" s="314"/>
      <c r="Q1619" s="328" t="str">
        <f>_xlfn.TEXTJOIN(" ",TRUE,Tabla135[[#This Row],[Actividad - Acción ¿Qué?
Inicia con verbo]],Tabla135[[#This Row],[Complemento
(Observaciones o desviaciones)]])</f>
        <v/>
      </c>
      <c r="R1619" s="295"/>
      <c r="S1619" s="327" t="str">
        <f>_xlfn.XLOOKUP(Tabla135[[#This Row],[Tipo de control]],Tabla7[Tipo de control],Tabla7[Peso],"",1)</f>
        <v/>
      </c>
      <c r="T1619" s="290" t="str">
        <f>_xlfn.XLOOKUP(Tabla135[[#This Row],[Tipo de control]],Tabla7[Tipo de control],Tabla7[Afectación matriz],"",1)</f>
        <v/>
      </c>
      <c r="U1619" s="295"/>
      <c r="V1619" s="290" t="str">
        <f>_xlfn.XLOOKUP(Tabla135[[#This Row],[Implementación]],Tabla11[Implementación],Tabla11[Peso],"",1)</f>
        <v/>
      </c>
      <c r="W1619" s="295"/>
      <c r="X1619" s="295"/>
      <c r="Y1619" s="295"/>
      <c r="Z1619" s="295"/>
      <c r="AA1619" s="311" t="str">
        <f>IFERROR(Tabla135[[#This Row],[Peso del control]]+Tabla135[[#This Row],[Peso de la implementación]],"")</f>
        <v/>
      </c>
      <c r="AB1619" s="310" t="str" cm="1">
        <f t="array" ref="AB1619">IFERROR(IF(Tabla135[[#This Row],[Registro diligenciado]]=TRUE,_xlfn.IFS(AND(Tabla135[[#This Row],[No. de Control]]=1,Tabla135[[#This Row],[Desplazamiento en la Matriz]]="Probabilidad"),D1619-(D1619*Tabla135[[#This Row],[Valor del control]]),AND(Tabla135[[#This Row],[No. de Control]]&gt;1,Tabla135[[#This Row],[Desplazamiento en la Matriz]]="Probabilidad"),AB1618-(AB1618*Tabla135[[#This Row],[Valor del control]]),AND(Tabla135[[#This Row],[No. de Control]]=1,Tabla135[[#This Row],[Desplazamiento en la Matriz]]="Impacto"),D1619,AND(Tabla135[[#This Row],[No. de Control]]&gt;1,Tabla135[[#This Row],[Desplazamiento en la Matriz]]="Impacto"),AB1618),""),"")</f>
        <v/>
      </c>
      <c r="AC1619" s="310" t="str" cm="1">
        <f t="array" ref="AC1619">IFERROR(IF(Tabla135[[#This Row],[Registro diligenciado]]=TRUE,_xlfn.IFS(AND(Tabla135[[#This Row],[No. de Control]]=1,Tabla135[[#This Row],[Desplazamiento en la Matriz]]="Impacto"),E1619-(E1619*Tabla135[[#This Row],[Valor del control]]),AND(Tabla135[[#This Row],[No. de Control]]&gt;1,Tabla135[[#This Row],[Desplazamiento en la Matriz]]="Impacto"),AC1618-(AC1618*Tabla135[[#This Row],[Valor del control]]),AND(Tabla135[[#This Row],[No. de Control]]=1,Tabla135[[#This Row],[Desplazamiento en la Matriz]]="Probabilidad"),E1619,AND(Tabla135[[#This Row],[No. de Control]]&gt;1,Tabla135[[#This Row],[Desplazamiento en la Matriz]]="Probabilidad"),AC1618),""),"")</f>
        <v/>
      </c>
      <c r="AD1619" s="310">
        <f>IFERROR(_xlfn.MINIFS(Tabla135[Probabilidad residual],Tabla135[Id Riesgo],Tabla135[[#This Row],[Id Riesgo]]),"")</f>
        <v>0</v>
      </c>
      <c r="AE1619" s="310">
        <f>IFERROR(_xlfn.MINIFS(Tabla135[Impacto residual],Tabla135[Id Riesgo],Tabla135[[#This Row],[Id Riesgo]]),"")</f>
        <v>0</v>
      </c>
      <c r="AF1619" s="310" t="str" cm="1">
        <f t="array" ref="AF16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19" s="310" t="str" cm="1">
        <f t="array" ref="AG16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19" s="213"/>
      <c r="AJ1619" s="213"/>
      <c r="AK1619" s="213"/>
      <c r="AL1619" s="332"/>
      <c r="AM1619" s="332"/>
      <c r="AN1619" s="213"/>
      <c r="AO1619" s="213"/>
      <c r="AP1619" s="213"/>
      <c r="AQ1619" s="213"/>
      <c r="AR1619" s="213"/>
      <c r="AS1619" s="213"/>
      <c r="AT1619" s="213"/>
      <c r="AU1619" s="213"/>
      <c r="AV1619" s="213"/>
      <c r="AW1619" s="213"/>
      <c r="AX1619" s="213"/>
      <c r="AY1619" s="213"/>
    </row>
    <row r="1620" spans="1:51" ht="15" hidden="1" customHeight="1" x14ac:dyDescent="0.4">
      <c r="A1620" s="213"/>
      <c r="B1620" s="213"/>
      <c r="C1620" s="213"/>
      <c r="D1620" s="213"/>
      <c r="E1620" s="213"/>
      <c r="F1620" s="290"/>
      <c r="G1620" s="414" t="b">
        <f>_xlfn.XLOOKUP(F1620,Tabla13[Id Riesgo],Tabla13[Registro diligenciado],FALSE,1)</f>
        <v>0</v>
      </c>
      <c r="H1620" s="423" t="str">
        <f>IF(G1620,_xlfn.XLOOKUP(F1620,Tabla6[Id Riesgo],Tabla6[DESCRIPCIÓN DEL RIESGO],FALSE,1),"")</f>
        <v/>
      </c>
      <c r="I1620" s="423" t="e">
        <f>_xlfn.XLOOKUP(Tabla135[[#This Row],[Id Riesgo]],Tabla13[Id Riesgo],Tabla13[Probabilidad])</f>
        <v>#N/A</v>
      </c>
      <c r="J1620" s="423" t="str">
        <f>_xlfn.XLOOKUP(Tabla135[[#This Row],[Id Riesgo]],Tabla13[Id Riesgo],Tabla13[Porcentaje Impacto],"",1)</f>
        <v/>
      </c>
      <c r="K1620" s="311"/>
      <c r="L1620" s="314"/>
      <c r="M1620" s="314"/>
      <c r="N1620" s="314"/>
      <c r="O1620" s="295"/>
      <c r="P1620" s="314"/>
      <c r="Q1620" s="328" t="str">
        <f>_xlfn.TEXTJOIN(" ",TRUE,Tabla135[[#This Row],[Actividad - Acción ¿Qué?
Inicia con verbo]],Tabla135[[#This Row],[Complemento
(Observaciones o desviaciones)]])</f>
        <v/>
      </c>
      <c r="R1620" s="295"/>
      <c r="S1620" s="327" t="str">
        <f>_xlfn.XLOOKUP(Tabla135[[#This Row],[Tipo de control]],Tabla7[Tipo de control],Tabla7[Peso],"",1)</f>
        <v/>
      </c>
      <c r="T1620" s="290" t="str">
        <f>_xlfn.XLOOKUP(Tabla135[[#This Row],[Tipo de control]],Tabla7[Tipo de control],Tabla7[Afectación matriz],"",1)</f>
        <v/>
      </c>
      <c r="U1620" s="295"/>
      <c r="V1620" s="290" t="str">
        <f>_xlfn.XLOOKUP(Tabla135[[#This Row],[Implementación]],Tabla11[Implementación],Tabla11[Peso],"",1)</f>
        <v/>
      </c>
      <c r="W1620" s="295"/>
      <c r="X1620" s="295"/>
      <c r="Y1620" s="295"/>
      <c r="Z1620" s="295"/>
      <c r="AA1620" s="311" t="str">
        <f>IFERROR(Tabla135[[#This Row],[Peso del control]]+Tabla135[[#This Row],[Peso de la implementación]],"")</f>
        <v/>
      </c>
      <c r="AB1620" s="310" t="str" cm="1">
        <f t="array" ref="AB1620">IFERROR(IF(Tabla135[[#This Row],[Registro diligenciado]]=TRUE,_xlfn.IFS(AND(Tabla135[[#This Row],[No. de Control]]=1,Tabla135[[#This Row],[Desplazamiento en la Matriz]]="Probabilidad"),D1620-(D1620*Tabla135[[#This Row],[Valor del control]]),AND(Tabla135[[#This Row],[No. de Control]]&gt;1,Tabla135[[#This Row],[Desplazamiento en la Matriz]]="Probabilidad"),AB1619-(AB1619*Tabla135[[#This Row],[Valor del control]]),AND(Tabla135[[#This Row],[No. de Control]]=1,Tabla135[[#This Row],[Desplazamiento en la Matriz]]="Impacto"),D1620,AND(Tabla135[[#This Row],[No. de Control]]&gt;1,Tabla135[[#This Row],[Desplazamiento en la Matriz]]="Impacto"),AB1619),""),"")</f>
        <v/>
      </c>
      <c r="AC1620" s="310" t="str" cm="1">
        <f t="array" ref="AC1620">IFERROR(IF(Tabla135[[#This Row],[Registro diligenciado]]=TRUE,_xlfn.IFS(AND(Tabla135[[#This Row],[No. de Control]]=1,Tabla135[[#This Row],[Desplazamiento en la Matriz]]="Impacto"),E1620-(E1620*Tabla135[[#This Row],[Valor del control]]),AND(Tabla135[[#This Row],[No. de Control]]&gt;1,Tabla135[[#This Row],[Desplazamiento en la Matriz]]="Impacto"),AC1619-(AC1619*Tabla135[[#This Row],[Valor del control]]),AND(Tabla135[[#This Row],[No. de Control]]=1,Tabla135[[#This Row],[Desplazamiento en la Matriz]]="Probabilidad"),E1620,AND(Tabla135[[#This Row],[No. de Control]]&gt;1,Tabla135[[#This Row],[Desplazamiento en la Matriz]]="Probabilidad"),AC1619),""),"")</f>
        <v/>
      </c>
      <c r="AD1620" s="310">
        <f>IFERROR(_xlfn.MINIFS(Tabla135[Probabilidad residual],Tabla135[Id Riesgo],Tabla135[[#This Row],[Id Riesgo]]),"")</f>
        <v>0</v>
      </c>
      <c r="AE1620" s="310">
        <f>IFERROR(_xlfn.MINIFS(Tabla135[Impacto residual],Tabla135[Id Riesgo],Tabla135[[#This Row],[Id Riesgo]]),"")</f>
        <v>0</v>
      </c>
      <c r="AF1620" s="310" t="str" cm="1">
        <f t="array" ref="AF16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0" s="310" t="str" cm="1">
        <f t="array" ref="AG16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20" s="213"/>
      <c r="AJ1620" s="213"/>
      <c r="AK1620" s="213"/>
      <c r="AL1620" s="332"/>
      <c r="AM1620" s="332"/>
      <c r="AN1620" s="213"/>
      <c r="AO1620" s="213"/>
      <c r="AP1620" s="213"/>
      <c r="AQ1620" s="213"/>
      <c r="AR1620" s="213"/>
      <c r="AS1620" s="213"/>
      <c r="AT1620" s="213"/>
      <c r="AU1620" s="213"/>
      <c r="AV1620" s="213"/>
      <c r="AW1620" s="213"/>
      <c r="AX1620" s="213"/>
      <c r="AY1620" s="213"/>
    </row>
    <row r="1621" spans="1:51" ht="15" hidden="1" customHeight="1" x14ac:dyDescent="0.4">
      <c r="A1621" s="213"/>
      <c r="B1621" s="213"/>
      <c r="C1621" s="213"/>
      <c r="D1621" s="213"/>
      <c r="E1621" s="213"/>
      <c r="F1621" s="290"/>
      <c r="G1621" s="414" t="b">
        <f>_xlfn.XLOOKUP(F1621,Tabla13[Id Riesgo],Tabla13[Registro diligenciado],FALSE,1)</f>
        <v>0</v>
      </c>
      <c r="H1621" s="423" t="str">
        <f>IF(G1621,_xlfn.XLOOKUP(F1621,Tabla6[Id Riesgo],Tabla6[DESCRIPCIÓN DEL RIESGO],FALSE,1),"")</f>
        <v/>
      </c>
      <c r="I1621" s="423" t="e">
        <f>_xlfn.XLOOKUP(Tabla135[[#This Row],[Id Riesgo]],Tabla13[Id Riesgo],Tabla13[Probabilidad])</f>
        <v>#N/A</v>
      </c>
      <c r="J1621" s="423" t="str">
        <f>_xlfn.XLOOKUP(Tabla135[[#This Row],[Id Riesgo]],Tabla13[Id Riesgo],Tabla13[Porcentaje Impacto],"",1)</f>
        <v/>
      </c>
      <c r="K1621" s="311"/>
      <c r="L1621" s="314"/>
      <c r="M1621" s="314"/>
      <c r="N1621" s="314"/>
      <c r="O1621" s="295"/>
      <c r="P1621" s="314"/>
      <c r="Q1621" s="328" t="str">
        <f>_xlfn.TEXTJOIN(" ",TRUE,Tabla135[[#This Row],[Actividad - Acción ¿Qué?
Inicia con verbo]],Tabla135[[#This Row],[Complemento
(Observaciones o desviaciones)]])</f>
        <v/>
      </c>
      <c r="R1621" s="295"/>
      <c r="S1621" s="327" t="str">
        <f>_xlfn.XLOOKUP(Tabla135[[#This Row],[Tipo de control]],Tabla7[Tipo de control],Tabla7[Peso],"",1)</f>
        <v/>
      </c>
      <c r="T1621" s="290" t="str">
        <f>_xlfn.XLOOKUP(Tabla135[[#This Row],[Tipo de control]],Tabla7[Tipo de control],Tabla7[Afectación matriz],"",1)</f>
        <v/>
      </c>
      <c r="U1621" s="295"/>
      <c r="V1621" s="290" t="str">
        <f>_xlfn.XLOOKUP(Tabla135[[#This Row],[Implementación]],Tabla11[Implementación],Tabla11[Peso],"",1)</f>
        <v/>
      </c>
      <c r="W1621" s="295"/>
      <c r="X1621" s="295"/>
      <c r="Y1621" s="295"/>
      <c r="Z1621" s="295"/>
      <c r="AA1621" s="311" t="str">
        <f>IFERROR(Tabla135[[#This Row],[Peso del control]]+Tabla135[[#This Row],[Peso de la implementación]],"")</f>
        <v/>
      </c>
      <c r="AB1621" s="310" t="str" cm="1">
        <f t="array" ref="AB1621">IFERROR(IF(Tabla135[[#This Row],[Registro diligenciado]]=TRUE,_xlfn.IFS(AND(Tabla135[[#This Row],[No. de Control]]=1,Tabla135[[#This Row],[Desplazamiento en la Matriz]]="Probabilidad"),D1621-(D1621*Tabla135[[#This Row],[Valor del control]]),AND(Tabla135[[#This Row],[No. de Control]]&gt;1,Tabla135[[#This Row],[Desplazamiento en la Matriz]]="Probabilidad"),AB1620-(AB1620*Tabla135[[#This Row],[Valor del control]]),AND(Tabla135[[#This Row],[No. de Control]]=1,Tabla135[[#This Row],[Desplazamiento en la Matriz]]="Impacto"),D1621,AND(Tabla135[[#This Row],[No. de Control]]&gt;1,Tabla135[[#This Row],[Desplazamiento en la Matriz]]="Impacto"),AB1620),""),"")</f>
        <v/>
      </c>
      <c r="AC1621" s="310" t="str" cm="1">
        <f t="array" ref="AC1621">IFERROR(IF(Tabla135[[#This Row],[Registro diligenciado]]=TRUE,_xlfn.IFS(AND(Tabla135[[#This Row],[No. de Control]]=1,Tabla135[[#This Row],[Desplazamiento en la Matriz]]="Impacto"),E1621-(E1621*Tabla135[[#This Row],[Valor del control]]),AND(Tabla135[[#This Row],[No. de Control]]&gt;1,Tabla135[[#This Row],[Desplazamiento en la Matriz]]="Impacto"),AC1620-(AC1620*Tabla135[[#This Row],[Valor del control]]),AND(Tabla135[[#This Row],[No. de Control]]=1,Tabla135[[#This Row],[Desplazamiento en la Matriz]]="Probabilidad"),E1621,AND(Tabla135[[#This Row],[No. de Control]]&gt;1,Tabla135[[#This Row],[Desplazamiento en la Matriz]]="Probabilidad"),AC1620),""),"")</f>
        <v/>
      </c>
      <c r="AD1621" s="310">
        <f>IFERROR(_xlfn.MINIFS(Tabla135[Probabilidad residual],Tabla135[Id Riesgo],Tabla135[[#This Row],[Id Riesgo]]),"")</f>
        <v>0</v>
      </c>
      <c r="AE1621" s="310">
        <f>IFERROR(_xlfn.MINIFS(Tabla135[Impacto residual],Tabla135[Id Riesgo],Tabla135[[#This Row],[Id Riesgo]]),"")</f>
        <v>0</v>
      </c>
      <c r="AF1621" s="310" t="str" cm="1">
        <f t="array" ref="AF16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1" s="310" t="str" cm="1">
        <f t="array" ref="AG16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c r="AI1621" s="213"/>
      <c r="AJ1621" s="213"/>
      <c r="AK1621" s="213"/>
      <c r="AL1621" s="332"/>
      <c r="AM1621" s="332"/>
      <c r="AN1621" s="213"/>
      <c r="AO1621" s="213"/>
      <c r="AP1621" s="213"/>
      <c r="AQ1621" s="213"/>
      <c r="AR1621" s="213"/>
      <c r="AS1621" s="213"/>
      <c r="AT1621" s="213"/>
      <c r="AU1621" s="213"/>
      <c r="AV1621" s="213"/>
      <c r="AW1621" s="213"/>
      <c r="AX1621" s="213"/>
      <c r="AY1621" s="213"/>
    </row>
    <row r="1622" spans="1:51" ht="15" hidden="1" customHeight="1" x14ac:dyDescent="0.4">
      <c r="F1622" s="290"/>
      <c r="G1622" s="414" t="b">
        <f>_xlfn.XLOOKUP(F1622,Tabla13[Id Riesgo],Tabla13[Registro diligenciado],FALSE,1)</f>
        <v>0</v>
      </c>
      <c r="H1622" s="423" t="str">
        <f>IF(G1622,_xlfn.XLOOKUP(F1622,Tabla6[Id Riesgo],Tabla6[DESCRIPCIÓN DEL RIESGO],FALSE,1),"")</f>
        <v/>
      </c>
      <c r="I1622" s="423" t="e">
        <f>_xlfn.XLOOKUP(Tabla135[[#This Row],[Id Riesgo]],Tabla13[Id Riesgo],Tabla13[Probabilidad])</f>
        <v>#N/A</v>
      </c>
      <c r="J1622" s="423" t="str">
        <f>_xlfn.XLOOKUP(Tabla135[[#This Row],[Id Riesgo]],Tabla13[Id Riesgo],Tabla13[Porcentaje Impacto],"",1)</f>
        <v/>
      </c>
      <c r="K1622" s="311"/>
      <c r="L1622" s="314"/>
      <c r="M1622" s="314"/>
      <c r="N1622" s="314"/>
      <c r="O1622" s="295"/>
      <c r="P1622" s="314"/>
      <c r="Q1622" s="328" t="str">
        <f>_xlfn.TEXTJOIN(" ",TRUE,Tabla135[[#This Row],[Actividad - Acción ¿Qué?
Inicia con verbo]],Tabla135[[#This Row],[Complemento
(Observaciones o desviaciones)]])</f>
        <v/>
      </c>
      <c r="R1622" s="295"/>
      <c r="S1622" s="327" t="str">
        <f>_xlfn.XLOOKUP(Tabla135[[#This Row],[Tipo de control]],Tabla7[Tipo de control],Tabla7[Peso],"",1)</f>
        <v/>
      </c>
      <c r="T1622" s="290" t="str">
        <f>_xlfn.XLOOKUP(Tabla135[[#This Row],[Tipo de control]],Tabla7[Tipo de control],Tabla7[Afectación matriz],"",1)</f>
        <v/>
      </c>
      <c r="U1622" s="295"/>
      <c r="V1622" s="290" t="str">
        <f>_xlfn.XLOOKUP(Tabla135[[#This Row],[Implementación]],Tabla11[Implementación],Tabla11[Peso],"",1)</f>
        <v/>
      </c>
      <c r="W1622" s="295"/>
      <c r="X1622" s="295"/>
      <c r="Y1622" s="295"/>
      <c r="Z1622" s="295"/>
      <c r="AA1622" s="311" t="str">
        <f>IFERROR(Tabla135[[#This Row],[Peso del control]]+Tabla135[[#This Row],[Peso de la implementación]],"")</f>
        <v/>
      </c>
      <c r="AB1622" s="310" t="str" cm="1">
        <f t="array" ref="AB1622">IFERROR(IF(Tabla135[[#This Row],[Registro diligenciado]]=TRUE,_xlfn.IFS(AND(Tabla135[[#This Row],[No. de Control]]=1,Tabla135[[#This Row],[Desplazamiento en la Matriz]]="Probabilidad"),D1622-(D1622*Tabla135[[#This Row],[Valor del control]]),AND(Tabla135[[#This Row],[No. de Control]]&gt;1,Tabla135[[#This Row],[Desplazamiento en la Matriz]]="Probabilidad"),AB1621-(AB1621*Tabla135[[#This Row],[Valor del control]]),AND(Tabla135[[#This Row],[No. de Control]]=1,Tabla135[[#This Row],[Desplazamiento en la Matriz]]="Impacto"),D1622,AND(Tabla135[[#This Row],[No. de Control]]&gt;1,Tabla135[[#This Row],[Desplazamiento en la Matriz]]="Impacto"),AB1621),""),"")</f>
        <v/>
      </c>
      <c r="AC1622" s="310" t="str" cm="1">
        <f t="array" ref="AC1622">IFERROR(IF(Tabla135[[#This Row],[Registro diligenciado]]=TRUE,_xlfn.IFS(AND(Tabla135[[#This Row],[No. de Control]]=1,Tabla135[[#This Row],[Desplazamiento en la Matriz]]="Impacto"),E1622-(E1622*Tabla135[[#This Row],[Valor del control]]),AND(Tabla135[[#This Row],[No. de Control]]&gt;1,Tabla135[[#This Row],[Desplazamiento en la Matriz]]="Impacto"),AC1621-(AC1621*Tabla135[[#This Row],[Valor del control]]),AND(Tabla135[[#This Row],[No. de Control]]=1,Tabla135[[#This Row],[Desplazamiento en la Matriz]]="Probabilidad"),E1622,AND(Tabla135[[#This Row],[No. de Control]]&gt;1,Tabla135[[#This Row],[Desplazamiento en la Matriz]]="Probabilidad"),AC1621),""),"")</f>
        <v/>
      </c>
      <c r="AD1622" s="310">
        <f>IFERROR(_xlfn.MINIFS(Tabla135[Probabilidad residual],Tabla135[Id Riesgo],Tabla135[[#This Row],[Id Riesgo]]),"")</f>
        <v>0</v>
      </c>
      <c r="AE1622" s="310">
        <f>IFERROR(_xlfn.MINIFS(Tabla135[Impacto residual],Tabla135[Id Riesgo],Tabla135[[#This Row],[Id Riesgo]]),"")</f>
        <v>0</v>
      </c>
      <c r="AF1622" s="310" t="str" cm="1">
        <f t="array" ref="AF16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2" s="310" t="str" cm="1">
        <f t="array" ref="AG16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3" spans="1:51" ht="15" hidden="1" customHeight="1" x14ac:dyDescent="0.4">
      <c r="F1623" s="290"/>
      <c r="G1623" s="414" t="b">
        <f>_xlfn.XLOOKUP(F1623,Tabla13[Id Riesgo],Tabla13[Registro diligenciado],FALSE,1)</f>
        <v>0</v>
      </c>
      <c r="H1623" s="423" t="str">
        <f>IF(G1623,_xlfn.XLOOKUP(F1623,Tabla6[Id Riesgo],Tabla6[DESCRIPCIÓN DEL RIESGO],FALSE,1),"")</f>
        <v/>
      </c>
      <c r="I1623" s="423" t="e">
        <f>_xlfn.XLOOKUP(Tabla135[[#This Row],[Id Riesgo]],Tabla13[Id Riesgo],Tabla13[Probabilidad])</f>
        <v>#N/A</v>
      </c>
      <c r="J1623" s="423" t="str">
        <f>_xlfn.XLOOKUP(Tabla135[[#This Row],[Id Riesgo]],Tabla13[Id Riesgo],Tabla13[Porcentaje Impacto],"",1)</f>
        <v/>
      </c>
      <c r="K1623" s="311"/>
      <c r="L1623" s="314"/>
      <c r="M1623" s="314"/>
      <c r="N1623" s="314"/>
      <c r="O1623" s="295"/>
      <c r="P1623" s="314"/>
      <c r="Q1623" s="328" t="str">
        <f>_xlfn.TEXTJOIN(" ",TRUE,Tabla135[[#This Row],[Actividad - Acción ¿Qué?
Inicia con verbo]],Tabla135[[#This Row],[Complemento
(Observaciones o desviaciones)]])</f>
        <v/>
      </c>
      <c r="R1623" s="295"/>
      <c r="S1623" s="327" t="str">
        <f>_xlfn.XLOOKUP(Tabla135[[#This Row],[Tipo de control]],Tabla7[Tipo de control],Tabla7[Peso],"",1)</f>
        <v/>
      </c>
      <c r="T1623" s="290" t="str">
        <f>_xlfn.XLOOKUP(Tabla135[[#This Row],[Tipo de control]],Tabla7[Tipo de control],Tabla7[Afectación matriz],"",1)</f>
        <v/>
      </c>
      <c r="U1623" s="295"/>
      <c r="V1623" s="290" t="str">
        <f>_xlfn.XLOOKUP(Tabla135[[#This Row],[Implementación]],Tabla11[Implementación],Tabla11[Peso],"",1)</f>
        <v/>
      </c>
      <c r="W1623" s="295"/>
      <c r="X1623" s="295"/>
      <c r="Y1623" s="295"/>
      <c r="Z1623" s="295"/>
      <c r="AA1623" s="311" t="str">
        <f>IFERROR(Tabla135[[#This Row],[Peso del control]]+Tabla135[[#This Row],[Peso de la implementación]],"")</f>
        <v/>
      </c>
      <c r="AB1623" s="310" t="str" cm="1">
        <f t="array" ref="AB1623">IFERROR(IF(Tabla135[[#This Row],[Registro diligenciado]]=TRUE,_xlfn.IFS(AND(Tabla135[[#This Row],[No. de Control]]=1,Tabla135[[#This Row],[Desplazamiento en la Matriz]]="Probabilidad"),D1623-(D1623*Tabla135[[#This Row],[Valor del control]]),AND(Tabla135[[#This Row],[No. de Control]]&gt;1,Tabla135[[#This Row],[Desplazamiento en la Matriz]]="Probabilidad"),AB1622-(AB1622*Tabla135[[#This Row],[Valor del control]]),AND(Tabla135[[#This Row],[No. de Control]]=1,Tabla135[[#This Row],[Desplazamiento en la Matriz]]="Impacto"),D1623,AND(Tabla135[[#This Row],[No. de Control]]&gt;1,Tabla135[[#This Row],[Desplazamiento en la Matriz]]="Impacto"),AB1622),""),"")</f>
        <v/>
      </c>
      <c r="AC1623" s="310" t="str" cm="1">
        <f t="array" ref="AC1623">IFERROR(IF(Tabla135[[#This Row],[Registro diligenciado]]=TRUE,_xlfn.IFS(AND(Tabla135[[#This Row],[No. de Control]]=1,Tabla135[[#This Row],[Desplazamiento en la Matriz]]="Impacto"),E1623-(E1623*Tabla135[[#This Row],[Valor del control]]),AND(Tabla135[[#This Row],[No. de Control]]&gt;1,Tabla135[[#This Row],[Desplazamiento en la Matriz]]="Impacto"),AC1622-(AC1622*Tabla135[[#This Row],[Valor del control]]),AND(Tabla135[[#This Row],[No. de Control]]=1,Tabla135[[#This Row],[Desplazamiento en la Matriz]]="Probabilidad"),E1623,AND(Tabla135[[#This Row],[No. de Control]]&gt;1,Tabla135[[#This Row],[Desplazamiento en la Matriz]]="Probabilidad"),AC1622),""),"")</f>
        <v/>
      </c>
      <c r="AD1623" s="310">
        <f>IFERROR(_xlfn.MINIFS(Tabla135[Probabilidad residual],Tabla135[Id Riesgo],Tabla135[[#This Row],[Id Riesgo]]),"")</f>
        <v>0</v>
      </c>
      <c r="AE1623" s="310">
        <f>IFERROR(_xlfn.MINIFS(Tabla135[Impacto residual],Tabla135[Id Riesgo],Tabla135[[#This Row],[Id Riesgo]]),"")</f>
        <v>0</v>
      </c>
      <c r="AF1623" s="310" t="str" cm="1">
        <f t="array" ref="AF16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3" s="310" t="str" cm="1">
        <f t="array" ref="AG16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4" spans="1:51" ht="15" hidden="1" customHeight="1" x14ac:dyDescent="0.4">
      <c r="F1624" s="290"/>
      <c r="G1624" s="414" t="b">
        <f>_xlfn.XLOOKUP(F1624,Tabla13[Id Riesgo],Tabla13[Registro diligenciado],FALSE,1)</f>
        <v>0</v>
      </c>
      <c r="H1624" s="423" t="str">
        <f>IF(G1624,_xlfn.XLOOKUP(F1624,Tabla6[Id Riesgo],Tabla6[DESCRIPCIÓN DEL RIESGO],FALSE,1),"")</f>
        <v/>
      </c>
      <c r="I1624" s="423" t="e">
        <f>_xlfn.XLOOKUP(Tabla135[[#This Row],[Id Riesgo]],Tabla13[Id Riesgo],Tabla13[Probabilidad])</f>
        <v>#N/A</v>
      </c>
      <c r="J1624" s="423" t="str">
        <f>_xlfn.XLOOKUP(Tabla135[[#This Row],[Id Riesgo]],Tabla13[Id Riesgo],Tabla13[Porcentaje Impacto],"",1)</f>
        <v/>
      </c>
      <c r="K1624" s="311"/>
      <c r="L1624" s="314"/>
      <c r="M1624" s="314"/>
      <c r="N1624" s="314"/>
      <c r="O1624" s="295"/>
      <c r="P1624" s="314"/>
      <c r="Q1624" s="328" t="str">
        <f>_xlfn.TEXTJOIN(" ",TRUE,Tabla135[[#This Row],[Actividad - Acción ¿Qué?
Inicia con verbo]],Tabla135[[#This Row],[Complemento
(Observaciones o desviaciones)]])</f>
        <v/>
      </c>
      <c r="R1624" s="295"/>
      <c r="S1624" s="327" t="str">
        <f>_xlfn.XLOOKUP(Tabla135[[#This Row],[Tipo de control]],Tabla7[Tipo de control],Tabla7[Peso],"",1)</f>
        <v/>
      </c>
      <c r="T1624" s="290" t="str">
        <f>_xlfn.XLOOKUP(Tabla135[[#This Row],[Tipo de control]],Tabla7[Tipo de control],Tabla7[Afectación matriz],"",1)</f>
        <v/>
      </c>
      <c r="U1624" s="295"/>
      <c r="V1624" s="290" t="str">
        <f>_xlfn.XLOOKUP(Tabla135[[#This Row],[Implementación]],Tabla11[Implementación],Tabla11[Peso],"",1)</f>
        <v/>
      </c>
      <c r="W1624" s="295"/>
      <c r="X1624" s="295"/>
      <c r="Y1624" s="295"/>
      <c r="Z1624" s="295"/>
      <c r="AA1624" s="311" t="str">
        <f>IFERROR(Tabla135[[#This Row],[Peso del control]]+Tabla135[[#This Row],[Peso de la implementación]],"")</f>
        <v/>
      </c>
      <c r="AB1624" s="310" t="str" cm="1">
        <f t="array" ref="AB1624">IFERROR(IF(Tabla135[[#This Row],[Registro diligenciado]]=TRUE,_xlfn.IFS(AND(Tabla135[[#This Row],[No. de Control]]=1,Tabla135[[#This Row],[Desplazamiento en la Matriz]]="Probabilidad"),D1624-(D1624*Tabla135[[#This Row],[Valor del control]]),AND(Tabla135[[#This Row],[No. de Control]]&gt;1,Tabla135[[#This Row],[Desplazamiento en la Matriz]]="Probabilidad"),AB1623-(AB1623*Tabla135[[#This Row],[Valor del control]]),AND(Tabla135[[#This Row],[No. de Control]]=1,Tabla135[[#This Row],[Desplazamiento en la Matriz]]="Impacto"),D1624,AND(Tabla135[[#This Row],[No. de Control]]&gt;1,Tabla135[[#This Row],[Desplazamiento en la Matriz]]="Impacto"),AB1623),""),"")</f>
        <v/>
      </c>
      <c r="AC1624" s="310" t="str" cm="1">
        <f t="array" ref="AC1624">IFERROR(IF(Tabla135[[#This Row],[Registro diligenciado]]=TRUE,_xlfn.IFS(AND(Tabla135[[#This Row],[No. de Control]]=1,Tabla135[[#This Row],[Desplazamiento en la Matriz]]="Impacto"),E1624-(E1624*Tabla135[[#This Row],[Valor del control]]),AND(Tabla135[[#This Row],[No. de Control]]&gt;1,Tabla135[[#This Row],[Desplazamiento en la Matriz]]="Impacto"),AC1623-(AC1623*Tabla135[[#This Row],[Valor del control]]),AND(Tabla135[[#This Row],[No. de Control]]=1,Tabla135[[#This Row],[Desplazamiento en la Matriz]]="Probabilidad"),E1624,AND(Tabla135[[#This Row],[No. de Control]]&gt;1,Tabla135[[#This Row],[Desplazamiento en la Matriz]]="Probabilidad"),AC1623),""),"")</f>
        <v/>
      </c>
      <c r="AD1624" s="310">
        <f>IFERROR(_xlfn.MINIFS(Tabla135[Probabilidad residual],Tabla135[Id Riesgo],Tabla135[[#This Row],[Id Riesgo]]),"")</f>
        <v>0</v>
      </c>
      <c r="AE1624" s="310">
        <f>IFERROR(_xlfn.MINIFS(Tabla135[Impacto residual],Tabla135[Id Riesgo],Tabla135[[#This Row],[Id Riesgo]]),"")</f>
        <v>0</v>
      </c>
      <c r="AF1624" s="310" t="str" cm="1">
        <f t="array" ref="AF16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4" s="310" t="str" cm="1">
        <f t="array" ref="AG16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5" spans="1:51" ht="15" hidden="1" customHeight="1" x14ac:dyDescent="0.4">
      <c r="F1625" s="290"/>
      <c r="G1625" s="414" t="b">
        <f>_xlfn.XLOOKUP(F1625,Tabla13[Id Riesgo],Tabla13[Registro diligenciado],FALSE,1)</f>
        <v>0</v>
      </c>
      <c r="H1625" s="423" t="str">
        <f>IF(G1625,_xlfn.XLOOKUP(F1625,Tabla6[Id Riesgo],Tabla6[DESCRIPCIÓN DEL RIESGO],FALSE,1),"")</f>
        <v/>
      </c>
      <c r="I1625" s="423" t="e">
        <f>_xlfn.XLOOKUP(Tabla135[[#This Row],[Id Riesgo]],Tabla13[Id Riesgo],Tabla13[Probabilidad])</f>
        <v>#N/A</v>
      </c>
      <c r="J1625" s="423" t="str">
        <f>_xlfn.XLOOKUP(Tabla135[[#This Row],[Id Riesgo]],Tabla13[Id Riesgo],Tabla13[Porcentaje Impacto],"",1)</f>
        <v/>
      </c>
      <c r="K1625" s="311"/>
      <c r="L1625" s="314"/>
      <c r="M1625" s="314"/>
      <c r="N1625" s="314"/>
      <c r="O1625" s="295"/>
      <c r="P1625" s="314"/>
      <c r="Q1625" s="328" t="str">
        <f>_xlfn.TEXTJOIN(" ",TRUE,Tabla135[[#This Row],[Actividad - Acción ¿Qué?
Inicia con verbo]],Tabla135[[#This Row],[Complemento
(Observaciones o desviaciones)]])</f>
        <v/>
      </c>
      <c r="R1625" s="295"/>
      <c r="S1625" s="327" t="str">
        <f>_xlfn.XLOOKUP(Tabla135[[#This Row],[Tipo de control]],Tabla7[Tipo de control],Tabla7[Peso],"",1)</f>
        <v/>
      </c>
      <c r="T1625" s="290" t="str">
        <f>_xlfn.XLOOKUP(Tabla135[[#This Row],[Tipo de control]],Tabla7[Tipo de control],Tabla7[Afectación matriz],"",1)</f>
        <v/>
      </c>
      <c r="U1625" s="295"/>
      <c r="V1625" s="290" t="str">
        <f>_xlfn.XLOOKUP(Tabla135[[#This Row],[Implementación]],Tabla11[Implementación],Tabla11[Peso],"",1)</f>
        <v/>
      </c>
      <c r="W1625" s="295"/>
      <c r="X1625" s="295"/>
      <c r="Y1625" s="295"/>
      <c r="Z1625" s="295"/>
      <c r="AA1625" s="311" t="str">
        <f>IFERROR(Tabla135[[#This Row],[Peso del control]]+Tabla135[[#This Row],[Peso de la implementación]],"")</f>
        <v/>
      </c>
      <c r="AB1625" s="310" t="str" cm="1">
        <f t="array" ref="AB1625">IFERROR(IF(Tabla135[[#This Row],[Registro diligenciado]]=TRUE,_xlfn.IFS(AND(Tabla135[[#This Row],[No. de Control]]=1,Tabla135[[#This Row],[Desplazamiento en la Matriz]]="Probabilidad"),D1625-(D1625*Tabla135[[#This Row],[Valor del control]]),AND(Tabla135[[#This Row],[No. de Control]]&gt;1,Tabla135[[#This Row],[Desplazamiento en la Matriz]]="Probabilidad"),AB1624-(AB1624*Tabla135[[#This Row],[Valor del control]]),AND(Tabla135[[#This Row],[No. de Control]]=1,Tabla135[[#This Row],[Desplazamiento en la Matriz]]="Impacto"),D1625,AND(Tabla135[[#This Row],[No. de Control]]&gt;1,Tabla135[[#This Row],[Desplazamiento en la Matriz]]="Impacto"),AB1624),""),"")</f>
        <v/>
      </c>
      <c r="AC1625" s="310" t="str" cm="1">
        <f t="array" ref="AC1625">IFERROR(IF(Tabla135[[#This Row],[Registro diligenciado]]=TRUE,_xlfn.IFS(AND(Tabla135[[#This Row],[No. de Control]]=1,Tabla135[[#This Row],[Desplazamiento en la Matriz]]="Impacto"),E1625-(E1625*Tabla135[[#This Row],[Valor del control]]),AND(Tabla135[[#This Row],[No. de Control]]&gt;1,Tabla135[[#This Row],[Desplazamiento en la Matriz]]="Impacto"),AC1624-(AC1624*Tabla135[[#This Row],[Valor del control]]),AND(Tabla135[[#This Row],[No. de Control]]=1,Tabla135[[#This Row],[Desplazamiento en la Matriz]]="Probabilidad"),E1625,AND(Tabla135[[#This Row],[No. de Control]]&gt;1,Tabla135[[#This Row],[Desplazamiento en la Matriz]]="Probabilidad"),AC1624),""),"")</f>
        <v/>
      </c>
      <c r="AD1625" s="310">
        <f>IFERROR(_xlfn.MINIFS(Tabla135[Probabilidad residual],Tabla135[Id Riesgo],Tabla135[[#This Row],[Id Riesgo]]),"")</f>
        <v>0</v>
      </c>
      <c r="AE1625" s="310">
        <f>IFERROR(_xlfn.MINIFS(Tabla135[Impacto residual],Tabla135[Id Riesgo],Tabla135[[#This Row],[Id Riesgo]]),"")</f>
        <v>0</v>
      </c>
      <c r="AF1625" s="310" t="str" cm="1">
        <f t="array" ref="AF16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5" s="310" t="str" cm="1">
        <f t="array" ref="AG16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6" spans="1:51" ht="15" hidden="1" customHeight="1" x14ac:dyDescent="0.4">
      <c r="F1626" s="290"/>
      <c r="G1626" s="414" t="b">
        <f>_xlfn.XLOOKUP(F1626,Tabla13[Id Riesgo],Tabla13[Registro diligenciado],FALSE,1)</f>
        <v>0</v>
      </c>
      <c r="H1626" s="423" t="str">
        <f>IF(G1626,_xlfn.XLOOKUP(F1626,Tabla6[Id Riesgo],Tabla6[DESCRIPCIÓN DEL RIESGO],FALSE,1),"")</f>
        <v/>
      </c>
      <c r="I1626" s="423" t="e">
        <f>_xlfn.XLOOKUP(Tabla135[[#This Row],[Id Riesgo]],Tabla13[Id Riesgo],Tabla13[Probabilidad])</f>
        <v>#N/A</v>
      </c>
      <c r="J1626" s="423" t="str">
        <f>_xlfn.XLOOKUP(Tabla135[[#This Row],[Id Riesgo]],Tabla13[Id Riesgo],Tabla13[Porcentaje Impacto],"",1)</f>
        <v/>
      </c>
      <c r="K1626" s="311"/>
      <c r="L1626" s="314"/>
      <c r="M1626" s="314"/>
      <c r="N1626" s="314"/>
      <c r="O1626" s="295"/>
      <c r="P1626" s="314"/>
      <c r="Q1626" s="328" t="str">
        <f>_xlfn.TEXTJOIN(" ",TRUE,Tabla135[[#This Row],[Actividad - Acción ¿Qué?
Inicia con verbo]],Tabla135[[#This Row],[Complemento
(Observaciones o desviaciones)]])</f>
        <v/>
      </c>
      <c r="R1626" s="295"/>
      <c r="S1626" s="327" t="str">
        <f>_xlfn.XLOOKUP(Tabla135[[#This Row],[Tipo de control]],Tabla7[Tipo de control],Tabla7[Peso],"",1)</f>
        <v/>
      </c>
      <c r="T1626" s="290" t="str">
        <f>_xlfn.XLOOKUP(Tabla135[[#This Row],[Tipo de control]],Tabla7[Tipo de control],Tabla7[Afectación matriz],"",1)</f>
        <v/>
      </c>
      <c r="U1626" s="295"/>
      <c r="V1626" s="290" t="str">
        <f>_xlfn.XLOOKUP(Tabla135[[#This Row],[Implementación]],Tabla11[Implementación],Tabla11[Peso],"",1)</f>
        <v/>
      </c>
      <c r="W1626" s="295"/>
      <c r="X1626" s="295"/>
      <c r="Y1626" s="295"/>
      <c r="Z1626" s="295"/>
      <c r="AA1626" s="311" t="str">
        <f>IFERROR(Tabla135[[#This Row],[Peso del control]]+Tabla135[[#This Row],[Peso de la implementación]],"")</f>
        <v/>
      </c>
      <c r="AB1626" s="310" t="str" cm="1">
        <f t="array" ref="AB1626">IFERROR(IF(Tabla135[[#This Row],[Registro diligenciado]]=TRUE,_xlfn.IFS(AND(Tabla135[[#This Row],[No. de Control]]=1,Tabla135[[#This Row],[Desplazamiento en la Matriz]]="Probabilidad"),D1626-(D1626*Tabla135[[#This Row],[Valor del control]]),AND(Tabla135[[#This Row],[No. de Control]]&gt;1,Tabla135[[#This Row],[Desplazamiento en la Matriz]]="Probabilidad"),AB1625-(AB1625*Tabla135[[#This Row],[Valor del control]]),AND(Tabla135[[#This Row],[No. de Control]]=1,Tabla135[[#This Row],[Desplazamiento en la Matriz]]="Impacto"),D1626,AND(Tabla135[[#This Row],[No. de Control]]&gt;1,Tabla135[[#This Row],[Desplazamiento en la Matriz]]="Impacto"),AB1625),""),"")</f>
        <v/>
      </c>
      <c r="AC1626" s="310" t="str" cm="1">
        <f t="array" ref="AC1626">IFERROR(IF(Tabla135[[#This Row],[Registro diligenciado]]=TRUE,_xlfn.IFS(AND(Tabla135[[#This Row],[No. de Control]]=1,Tabla135[[#This Row],[Desplazamiento en la Matriz]]="Impacto"),E1626-(E1626*Tabla135[[#This Row],[Valor del control]]),AND(Tabla135[[#This Row],[No. de Control]]&gt;1,Tabla135[[#This Row],[Desplazamiento en la Matriz]]="Impacto"),AC1625-(AC1625*Tabla135[[#This Row],[Valor del control]]),AND(Tabla135[[#This Row],[No. de Control]]=1,Tabla135[[#This Row],[Desplazamiento en la Matriz]]="Probabilidad"),E1626,AND(Tabla135[[#This Row],[No. de Control]]&gt;1,Tabla135[[#This Row],[Desplazamiento en la Matriz]]="Probabilidad"),AC1625),""),"")</f>
        <v/>
      </c>
      <c r="AD1626" s="310">
        <f>IFERROR(_xlfn.MINIFS(Tabla135[Probabilidad residual],Tabla135[Id Riesgo],Tabla135[[#This Row],[Id Riesgo]]),"")</f>
        <v>0</v>
      </c>
      <c r="AE1626" s="310">
        <f>IFERROR(_xlfn.MINIFS(Tabla135[Impacto residual],Tabla135[Id Riesgo],Tabla135[[#This Row],[Id Riesgo]]),"")</f>
        <v>0</v>
      </c>
      <c r="AF1626" s="310" t="str" cm="1">
        <f t="array" ref="AF16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6" s="310" t="str" cm="1">
        <f t="array" ref="AG16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7" spans="1:51" ht="15" hidden="1" customHeight="1" x14ac:dyDescent="0.4">
      <c r="F1627" s="290"/>
      <c r="G1627" s="414" t="b">
        <f>_xlfn.XLOOKUP(F1627,Tabla13[Id Riesgo],Tabla13[Registro diligenciado],FALSE,1)</f>
        <v>0</v>
      </c>
      <c r="H1627" s="423" t="str">
        <f>IF(G1627,_xlfn.XLOOKUP(F1627,Tabla6[Id Riesgo],Tabla6[DESCRIPCIÓN DEL RIESGO],FALSE,1),"")</f>
        <v/>
      </c>
      <c r="I1627" s="423" t="e">
        <f>_xlfn.XLOOKUP(Tabla135[[#This Row],[Id Riesgo]],Tabla13[Id Riesgo],Tabla13[Probabilidad])</f>
        <v>#N/A</v>
      </c>
      <c r="J1627" s="423" t="str">
        <f>_xlfn.XLOOKUP(Tabla135[[#This Row],[Id Riesgo]],Tabla13[Id Riesgo],Tabla13[Porcentaje Impacto],"",1)</f>
        <v/>
      </c>
      <c r="K1627" s="311"/>
      <c r="L1627" s="314"/>
      <c r="M1627" s="314"/>
      <c r="N1627" s="314"/>
      <c r="O1627" s="295"/>
      <c r="P1627" s="314"/>
      <c r="Q1627" s="328" t="str">
        <f>_xlfn.TEXTJOIN(" ",TRUE,Tabla135[[#This Row],[Actividad - Acción ¿Qué?
Inicia con verbo]],Tabla135[[#This Row],[Complemento
(Observaciones o desviaciones)]])</f>
        <v/>
      </c>
      <c r="R1627" s="295"/>
      <c r="S1627" s="327" t="str">
        <f>_xlfn.XLOOKUP(Tabla135[[#This Row],[Tipo de control]],Tabla7[Tipo de control],Tabla7[Peso],"",1)</f>
        <v/>
      </c>
      <c r="T1627" s="290" t="str">
        <f>_xlfn.XLOOKUP(Tabla135[[#This Row],[Tipo de control]],Tabla7[Tipo de control],Tabla7[Afectación matriz],"",1)</f>
        <v/>
      </c>
      <c r="U1627" s="295"/>
      <c r="V1627" s="290" t="str">
        <f>_xlfn.XLOOKUP(Tabla135[[#This Row],[Implementación]],Tabla11[Implementación],Tabla11[Peso],"",1)</f>
        <v/>
      </c>
      <c r="W1627" s="295"/>
      <c r="X1627" s="295"/>
      <c r="Y1627" s="295"/>
      <c r="Z1627" s="295"/>
      <c r="AA1627" s="311" t="str">
        <f>IFERROR(Tabla135[[#This Row],[Peso del control]]+Tabla135[[#This Row],[Peso de la implementación]],"")</f>
        <v/>
      </c>
      <c r="AB1627" s="310" t="str" cm="1">
        <f t="array" ref="AB1627">IFERROR(IF(Tabla135[[#This Row],[Registro diligenciado]]=TRUE,_xlfn.IFS(AND(Tabla135[[#This Row],[No. de Control]]=1,Tabla135[[#This Row],[Desplazamiento en la Matriz]]="Probabilidad"),D1627-(D1627*Tabla135[[#This Row],[Valor del control]]),AND(Tabla135[[#This Row],[No. de Control]]&gt;1,Tabla135[[#This Row],[Desplazamiento en la Matriz]]="Probabilidad"),AB1626-(AB1626*Tabla135[[#This Row],[Valor del control]]),AND(Tabla135[[#This Row],[No. de Control]]=1,Tabla135[[#This Row],[Desplazamiento en la Matriz]]="Impacto"),D1627,AND(Tabla135[[#This Row],[No. de Control]]&gt;1,Tabla135[[#This Row],[Desplazamiento en la Matriz]]="Impacto"),AB1626),""),"")</f>
        <v/>
      </c>
      <c r="AC1627" s="310" t="str" cm="1">
        <f t="array" ref="AC1627">IFERROR(IF(Tabla135[[#This Row],[Registro diligenciado]]=TRUE,_xlfn.IFS(AND(Tabla135[[#This Row],[No. de Control]]=1,Tabla135[[#This Row],[Desplazamiento en la Matriz]]="Impacto"),E1627-(E1627*Tabla135[[#This Row],[Valor del control]]),AND(Tabla135[[#This Row],[No. de Control]]&gt;1,Tabla135[[#This Row],[Desplazamiento en la Matriz]]="Impacto"),AC1626-(AC1626*Tabla135[[#This Row],[Valor del control]]),AND(Tabla135[[#This Row],[No. de Control]]=1,Tabla135[[#This Row],[Desplazamiento en la Matriz]]="Probabilidad"),E1627,AND(Tabla135[[#This Row],[No. de Control]]&gt;1,Tabla135[[#This Row],[Desplazamiento en la Matriz]]="Probabilidad"),AC1626),""),"")</f>
        <v/>
      </c>
      <c r="AD1627" s="310">
        <f>IFERROR(_xlfn.MINIFS(Tabla135[Probabilidad residual],Tabla135[Id Riesgo],Tabla135[[#This Row],[Id Riesgo]]),"")</f>
        <v>0</v>
      </c>
      <c r="AE1627" s="310">
        <f>IFERROR(_xlfn.MINIFS(Tabla135[Impacto residual],Tabla135[Id Riesgo],Tabla135[[#This Row],[Id Riesgo]]),"")</f>
        <v>0</v>
      </c>
      <c r="AF1627" s="310" t="str" cm="1">
        <f t="array" ref="AF16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7" s="310" t="str" cm="1">
        <f t="array" ref="AG16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8" spans="1:51" ht="15" hidden="1" customHeight="1" x14ac:dyDescent="0.4">
      <c r="F1628" s="290"/>
      <c r="G1628" s="414" t="b">
        <f>_xlfn.XLOOKUP(F1628,Tabla13[Id Riesgo],Tabla13[Registro diligenciado],FALSE,1)</f>
        <v>0</v>
      </c>
      <c r="H1628" s="423" t="str">
        <f>IF(G1628,_xlfn.XLOOKUP(F1628,Tabla6[Id Riesgo],Tabla6[DESCRIPCIÓN DEL RIESGO],FALSE,1),"")</f>
        <v/>
      </c>
      <c r="I1628" s="423" t="e">
        <f>_xlfn.XLOOKUP(Tabla135[[#This Row],[Id Riesgo]],Tabla13[Id Riesgo],Tabla13[Probabilidad])</f>
        <v>#N/A</v>
      </c>
      <c r="J1628" s="423" t="str">
        <f>_xlfn.XLOOKUP(Tabla135[[#This Row],[Id Riesgo]],Tabla13[Id Riesgo],Tabla13[Porcentaje Impacto],"",1)</f>
        <v/>
      </c>
      <c r="K1628" s="311"/>
      <c r="L1628" s="314"/>
      <c r="M1628" s="314"/>
      <c r="N1628" s="314"/>
      <c r="O1628" s="295"/>
      <c r="P1628" s="314"/>
      <c r="Q1628" s="328" t="str">
        <f>_xlfn.TEXTJOIN(" ",TRUE,Tabla135[[#This Row],[Actividad - Acción ¿Qué?
Inicia con verbo]],Tabla135[[#This Row],[Complemento
(Observaciones o desviaciones)]])</f>
        <v/>
      </c>
      <c r="R1628" s="295"/>
      <c r="S1628" s="327" t="str">
        <f>_xlfn.XLOOKUP(Tabla135[[#This Row],[Tipo de control]],Tabla7[Tipo de control],Tabla7[Peso],"",1)</f>
        <v/>
      </c>
      <c r="T1628" s="290" t="str">
        <f>_xlfn.XLOOKUP(Tabla135[[#This Row],[Tipo de control]],Tabla7[Tipo de control],Tabla7[Afectación matriz],"",1)</f>
        <v/>
      </c>
      <c r="U1628" s="295"/>
      <c r="V1628" s="290" t="str">
        <f>_xlfn.XLOOKUP(Tabla135[[#This Row],[Implementación]],Tabla11[Implementación],Tabla11[Peso],"",1)</f>
        <v/>
      </c>
      <c r="W1628" s="295"/>
      <c r="X1628" s="295"/>
      <c r="Y1628" s="295"/>
      <c r="Z1628" s="295"/>
      <c r="AA1628" s="311" t="str">
        <f>IFERROR(Tabla135[[#This Row],[Peso del control]]+Tabla135[[#This Row],[Peso de la implementación]],"")</f>
        <v/>
      </c>
      <c r="AB1628" s="310" t="str" cm="1">
        <f t="array" ref="AB1628">IFERROR(IF(Tabla135[[#This Row],[Registro diligenciado]]=TRUE,_xlfn.IFS(AND(Tabla135[[#This Row],[No. de Control]]=1,Tabla135[[#This Row],[Desplazamiento en la Matriz]]="Probabilidad"),D1628-(D1628*Tabla135[[#This Row],[Valor del control]]),AND(Tabla135[[#This Row],[No. de Control]]&gt;1,Tabla135[[#This Row],[Desplazamiento en la Matriz]]="Probabilidad"),AB1627-(AB1627*Tabla135[[#This Row],[Valor del control]]),AND(Tabla135[[#This Row],[No. de Control]]=1,Tabla135[[#This Row],[Desplazamiento en la Matriz]]="Impacto"),D1628,AND(Tabla135[[#This Row],[No. de Control]]&gt;1,Tabla135[[#This Row],[Desplazamiento en la Matriz]]="Impacto"),AB1627),""),"")</f>
        <v/>
      </c>
      <c r="AC1628" s="310" t="str" cm="1">
        <f t="array" ref="AC1628">IFERROR(IF(Tabla135[[#This Row],[Registro diligenciado]]=TRUE,_xlfn.IFS(AND(Tabla135[[#This Row],[No. de Control]]=1,Tabla135[[#This Row],[Desplazamiento en la Matriz]]="Impacto"),E1628-(E1628*Tabla135[[#This Row],[Valor del control]]),AND(Tabla135[[#This Row],[No. de Control]]&gt;1,Tabla135[[#This Row],[Desplazamiento en la Matriz]]="Impacto"),AC1627-(AC1627*Tabla135[[#This Row],[Valor del control]]),AND(Tabla135[[#This Row],[No. de Control]]=1,Tabla135[[#This Row],[Desplazamiento en la Matriz]]="Probabilidad"),E1628,AND(Tabla135[[#This Row],[No. de Control]]&gt;1,Tabla135[[#This Row],[Desplazamiento en la Matriz]]="Probabilidad"),AC1627),""),"")</f>
        <v/>
      </c>
      <c r="AD1628" s="310">
        <f>IFERROR(_xlfn.MINIFS(Tabla135[Probabilidad residual],Tabla135[Id Riesgo],Tabla135[[#This Row],[Id Riesgo]]),"")</f>
        <v>0</v>
      </c>
      <c r="AE1628" s="310">
        <f>IFERROR(_xlfn.MINIFS(Tabla135[Impacto residual],Tabla135[Id Riesgo],Tabla135[[#This Row],[Id Riesgo]]),"")</f>
        <v>0</v>
      </c>
      <c r="AF1628" s="310" t="str" cm="1">
        <f t="array" ref="AF16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8" s="310" t="str" cm="1">
        <f t="array" ref="AG16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29" spans="1:51" ht="15" hidden="1" customHeight="1" x14ac:dyDescent="0.4">
      <c r="F1629" s="290"/>
      <c r="G1629" s="414" t="b">
        <f>_xlfn.XLOOKUP(F1629,Tabla13[Id Riesgo],Tabla13[Registro diligenciado],FALSE,1)</f>
        <v>0</v>
      </c>
      <c r="H1629" s="423" t="str">
        <f>IF(G1629,_xlfn.XLOOKUP(F1629,Tabla6[Id Riesgo],Tabla6[DESCRIPCIÓN DEL RIESGO],FALSE,1),"")</f>
        <v/>
      </c>
      <c r="I1629" s="423" t="e">
        <f>_xlfn.XLOOKUP(Tabla135[[#This Row],[Id Riesgo]],Tabla13[Id Riesgo],Tabla13[Probabilidad])</f>
        <v>#N/A</v>
      </c>
      <c r="J1629" s="423" t="str">
        <f>_xlfn.XLOOKUP(Tabla135[[#This Row],[Id Riesgo]],Tabla13[Id Riesgo],Tabla13[Porcentaje Impacto],"",1)</f>
        <v/>
      </c>
      <c r="K1629" s="311"/>
      <c r="L1629" s="314"/>
      <c r="M1629" s="314"/>
      <c r="N1629" s="314"/>
      <c r="O1629" s="295"/>
      <c r="P1629" s="314"/>
      <c r="Q1629" s="328" t="str">
        <f>_xlfn.TEXTJOIN(" ",TRUE,Tabla135[[#This Row],[Actividad - Acción ¿Qué?
Inicia con verbo]],Tabla135[[#This Row],[Complemento
(Observaciones o desviaciones)]])</f>
        <v/>
      </c>
      <c r="R1629" s="295"/>
      <c r="S1629" s="327" t="str">
        <f>_xlfn.XLOOKUP(Tabla135[[#This Row],[Tipo de control]],Tabla7[Tipo de control],Tabla7[Peso],"",1)</f>
        <v/>
      </c>
      <c r="T1629" s="290" t="str">
        <f>_xlfn.XLOOKUP(Tabla135[[#This Row],[Tipo de control]],Tabla7[Tipo de control],Tabla7[Afectación matriz],"",1)</f>
        <v/>
      </c>
      <c r="U1629" s="295"/>
      <c r="V1629" s="290" t="str">
        <f>_xlfn.XLOOKUP(Tabla135[[#This Row],[Implementación]],Tabla11[Implementación],Tabla11[Peso],"",1)</f>
        <v/>
      </c>
      <c r="W1629" s="295"/>
      <c r="X1629" s="295"/>
      <c r="Y1629" s="295"/>
      <c r="Z1629" s="295"/>
      <c r="AA1629" s="311" t="str">
        <f>IFERROR(Tabla135[[#This Row],[Peso del control]]+Tabla135[[#This Row],[Peso de la implementación]],"")</f>
        <v/>
      </c>
      <c r="AB1629" s="310" t="str" cm="1">
        <f t="array" ref="AB1629">IFERROR(IF(Tabla135[[#This Row],[Registro diligenciado]]=TRUE,_xlfn.IFS(AND(Tabla135[[#This Row],[No. de Control]]=1,Tabla135[[#This Row],[Desplazamiento en la Matriz]]="Probabilidad"),D1629-(D1629*Tabla135[[#This Row],[Valor del control]]),AND(Tabla135[[#This Row],[No. de Control]]&gt;1,Tabla135[[#This Row],[Desplazamiento en la Matriz]]="Probabilidad"),AB1628-(AB1628*Tabla135[[#This Row],[Valor del control]]),AND(Tabla135[[#This Row],[No. de Control]]=1,Tabla135[[#This Row],[Desplazamiento en la Matriz]]="Impacto"),D1629,AND(Tabla135[[#This Row],[No. de Control]]&gt;1,Tabla135[[#This Row],[Desplazamiento en la Matriz]]="Impacto"),AB1628),""),"")</f>
        <v/>
      </c>
      <c r="AC1629" s="310" t="str" cm="1">
        <f t="array" ref="AC1629">IFERROR(IF(Tabla135[[#This Row],[Registro diligenciado]]=TRUE,_xlfn.IFS(AND(Tabla135[[#This Row],[No. de Control]]=1,Tabla135[[#This Row],[Desplazamiento en la Matriz]]="Impacto"),E1629-(E1629*Tabla135[[#This Row],[Valor del control]]),AND(Tabla135[[#This Row],[No. de Control]]&gt;1,Tabla135[[#This Row],[Desplazamiento en la Matriz]]="Impacto"),AC1628-(AC1628*Tabla135[[#This Row],[Valor del control]]),AND(Tabla135[[#This Row],[No. de Control]]=1,Tabla135[[#This Row],[Desplazamiento en la Matriz]]="Probabilidad"),E1629,AND(Tabla135[[#This Row],[No. de Control]]&gt;1,Tabla135[[#This Row],[Desplazamiento en la Matriz]]="Probabilidad"),AC1628),""),"")</f>
        <v/>
      </c>
      <c r="AD1629" s="310">
        <f>IFERROR(_xlfn.MINIFS(Tabla135[Probabilidad residual],Tabla135[Id Riesgo],Tabla135[[#This Row],[Id Riesgo]]),"")</f>
        <v>0</v>
      </c>
      <c r="AE1629" s="310">
        <f>IFERROR(_xlfn.MINIFS(Tabla135[Impacto residual],Tabla135[Id Riesgo],Tabla135[[#This Row],[Id Riesgo]]),"")</f>
        <v>0</v>
      </c>
      <c r="AF1629" s="310" t="str" cm="1">
        <f t="array" ref="AF16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29" s="310" t="str" cm="1">
        <f t="array" ref="AG16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0" spans="1:51" ht="15" hidden="1" customHeight="1" x14ac:dyDescent="0.4">
      <c r="F1630" s="290"/>
      <c r="G1630" s="414" t="b">
        <f>_xlfn.XLOOKUP(F1630,Tabla13[Id Riesgo],Tabla13[Registro diligenciado],FALSE,1)</f>
        <v>0</v>
      </c>
      <c r="H1630" s="423" t="str">
        <f>IF(G1630,_xlfn.XLOOKUP(F1630,Tabla6[Id Riesgo],Tabla6[DESCRIPCIÓN DEL RIESGO],FALSE,1),"")</f>
        <v/>
      </c>
      <c r="I1630" s="423" t="e">
        <f>_xlfn.XLOOKUP(Tabla135[[#This Row],[Id Riesgo]],Tabla13[Id Riesgo],Tabla13[Probabilidad])</f>
        <v>#N/A</v>
      </c>
      <c r="J1630" s="423" t="str">
        <f>_xlfn.XLOOKUP(Tabla135[[#This Row],[Id Riesgo]],Tabla13[Id Riesgo],Tabla13[Porcentaje Impacto],"",1)</f>
        <v/>
      </c>
      <c r="K1630" s="311"/>
      <c r="L1630" s="314"/>
      <c r="M1630" s="314"/>
      <c r="N1630" s="314"/>
      <c r="O1630" s="295"/>
      <c r="P1630" s="314"/>
      <c r="Q1630" s="328" t="str">
        <f>_xlfn.TEXTJOIN(" ",TRUE,Tabla135[[#This Row],[Actividad - Acción ¿Qué?
Inicia con verbo]],Tabla135[[#This Row],[Complemento
(Observaciones o desviaciones)]])</f>
        <v/>
      </c>
      <c r="R1630" s="295"/>
      <c r="S1630" s="327" t="str">
        <f>_xlfn.XLOOKUP(Tabla135[[#This Row],[Tipo de control]],Tabla7[Tipo de control],Tabla7[Peso],"",1)</f>
        <v/>
      </c>
      <c r="T1630" s="290" t="str">
        <f>_xlfn.XLOOKUP(Tabla135[[#This Row],[Tipo de control]],Tabla7[Tipo de control],Tabla7[Afectación matriz],"",1)</f>
        <v/>
      </c>
      <c r="U1630" s="295"/>
      <c r="V1630" s="290" t="str">
        <f>_xlfn.XLOOKUP(Tabla135[[#This Row],[Implementación]],Tabla11[Implementación],Tabla11[Peso],"",1)</f>
        <v/>
      </c>
      <c r="W1630" s="295"/>
      <c r="X1630" s="295"/>
      <c r="Y1630" s="295"/>
      <c r="Z1630" s="295"/>
      <c r="AA1630" s="311" t="str">
        <f>IFERROR(Tabla135[[#This Row],[Peso del control]]+Tabla135[[#This Row],[Peso de la implementación]],"")</f>
        <v/>
      </c>
      <c r="AB1630" s="310" t="str" cm="1">
        <f t="array" ref="AB1630">IFERROR(IF(Tabla135[[#This Row],[Registro diligenciado]]=TRUE,_xlfn.IFS(AND(Tabla135[[#This Row],[No. de Control]]=1,Tabla135[[#This Row],[Desplazamiento en la Matriz]]="Probabilidad"),D1630-(D1630*Tabla135[[#This Row],[Valor del control]]),AND(Tabla135[[#This Row],[No. de Control]]&gt;1,Tabla135[[#This Row],[Desplazamiento en la Matriz]]="Probabilidad"),AB1629-(AB1629*Tabla135[[#This Row],[Valor del control]]),AND(Tabla135[[#This Row],[No. de Control]]=1,Tabla135[[#This Row],[Desplazamiento en la Matriz]]="Impacto"),D1630,AND(Tabla135[[#This Row],[No. de Control]]&gt;1,Tabla135[[#This Row],[Desplazamiento en la Matriz]]="Impacto"),AB1629),""),"")</f>
        <v/>
      </c>
      <c r="AC1630" s="310" t="str" cm="1">
        <f t="array" ref="AC1630">IFERROR(IF(Tabla135[[#This Row],[Registro diligenciado]]=TRUE,_xlfn.IFS(AND(Tabla135[[#This Row],[No. de Control]]=1,Tabla135[[#This Row],[Desplazamiento en la Matriz]]="Impacto"),E1630-(E1630*Tabla135[[#This Row],[Valor del control]]),AND(Tabla135[[#This Row],[No. de Control]]&gt;1,Tabla135[[#This Row],[Desplazamiento en la Matriz]]="Impacto"),AC1629-(AC1629*Tabla135[[#This Row],[Valor del control]]),AND(Tabla135[[#This Row],[No. de Control]]=1,Tabla135[[#This Row],[Desplazamiento en la Matriz]]="Probabilidad"),E1630,AND(Tabla135[[#This Row],[No. de Control]]&gt;1,Tabla135[[#This Row],[Desplazamiento en la Matriz]]="Probabilidad"),AC1629),""),"")</f>
        <v/>
      </c>
      <c r="AD1630" s="310">
        <f>IFERROR(_xlfn.MINIFS(Tabla135[Probabilidad residual],Tabla135[Id Riesgo],Tabla135[[#This Row],[Id Riesgo]]),"")</f>
        <v>0</v>
      </c>
      <c r="AE1630" s="310">
        <f>IFERROR(_xlfn.MINIFS(Tabla135[Impacto residual],Tabla135[Id Riesgo],Tabla135[[#This Row],[Id Riesgo]]),"")</f>
        <v>0</v>
      </c>
      <c r="AF1630" s="310" t="str" cm="1">
        <f t="array" ref="AF16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0" s="310" t="str" cm="1">
        <f t="array" ref="AG16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1" spans="1:51" ht="15" hidden="1" customHeight="1" x14ac:dyDescent="0.4">
      <c r="F1631" s="290"/>
      <c r="G1631" s="414" t="b">
        <f>_xlfn.XLOOKUP(F1631,Tabla13[Id Riesgo],Tabla13[Registro diligenciado],FALSE,1)</f>
        <v>0</v>
      </c>
      <c r="H1631" s="423" t="str">
        <f>IF(G1631,_xlfn.XLOOKUP(F1631,Tabla6[Id Riesgo],Tabla6[DESCRIPCIÓN DEL RIESGO],FALSE,1),"")</f>
        <v/>
      </c>
      <c r="I1631" s="423" t="e">
        <f>_xlfn.XLOOKUP(Tabla135[[#This Row],[Id Riesgo]],Tabla13[Id Riesgo],Tabla13[Probabilidad])</f>
        <v>#N/A</v>
      </c>
      <c r="J1631" s="423" t="str">
        <f>_xlfn.XLOOKUP(Tabla135[[#This Row],[Id Riesgo]],Tabla13[Id Riesgo],Tabla13[Porcentaje Impacto],"",1)</f>
        <v/>
      </c>
      <c r="K1631" s="311"/>
      <c r="L1631" s="314"/>
      <c r="M1631" s="314"/>
      <c r="N1631" s="314"/>
      <c r="O1631" s="295"/>
      <c r="P1631" s="314"/>
      <c r="Q1631" s="328" t="str">
        <f>_xlfn.TEXTJOIN(" ",TRUE,Tabla135[[#This Row],[Actividad - Acción ¿Qué?
Inicia con verbo]],Tabla135[[#This Row],[Complemento
(Observaciones o desviaciones)]])</f>
        <v/>
      </c>
      <c r="R1631" s="295"/>
      <c r="S1631" s="327" t="str">
        <f>_xlfn.XLOOKUP(Tabla135[[#This Row],[Tipo de control]],Tabla7[Tipo de control],Tabla7[Peso],"",1)</f>
        <v/>
      </c>
      <c r="T1631" s="290" t="str">
        <f>_xlfn.XLOOKUP(Tabla135[[#This Row],[Tipo de control]],Tabla7[Tipo de control],Tabla7[Afectación matriz],"",1)</f>
        <v/>
      </c>
      <c r="U1631" s="295"/>
      <c r="V1631" s="290" t="str">
        <f>_xlfn.XLOOKUP(Tabla135[[#This Row],[Implementación]],Tabla11[Implementación],Tabla11[Peso],"",1)</f>
        <v/>
      </c>
      <c r="W1631" s="295"/>
      <c r="X1631" s="295"/>
      <c r="Y1631" s="295"/>
      <c r="Z1631" s="295"/>
      <c r="AA1631" s="311" t="str">
        <f>IFERROR(Tabla135[[#This Row],[Peso del control]]+Tabla135[[#This Row],[Peso de la implementación]],"")</f>
        <v/>
      </c>
      <c r="AB1631" s="310" t="str" cm="1">
        <f t="array" ref="AB1631">IFERROR(IF(Tabla135[[#This Row],[Registro diligenciado]]=TRUE,_xlfn.IFS(AND(Tabla135[[#This Row],[No. de Control]]=1,Tabla135[[#This Row],[Desplazamiento en la Matriz]]="Probabilidad"),D1631-(D1631*Tabla135[[#This Row],[Valor del control]]),AND(Tabla135[[#This Row],[No. de Control]]&gt;1,Tabla135[[#This Row],[Desplazamiento en la Matriz]]="Probabilidad"),AB1630-(AB1630*Tabla135[[#This Row],[Valor del control]]),AND(Tabla135[[#This Row],[No. de Control]]=1,Tabla135[[#This Row],[Desplazamiento en la Matriz]]="Impacto"),D1631,AND(Tabla135[[#This Row],[No. de Control]]&gt;1,Tabla135[[#This Row],[Desplazamiento en la Matriz]]="Impacto"),AB1630),""),"")</f>
        <v/>
      </c>
      <c r="AC1631" s="310" t="str" cm="1">
        <f t="array" ref="AC1631">IFERROR(IF(Tabla135[[#This Row],[Registro diligenciado]]=TRUE,_xlfn.IFS(AND(Tabla135[[#This Row],[No. de Control]]=1,Tabla135[[#This Row],[Desplazamiento en la Matriz]]="Impacto"),E1631-(E1631*Tabla135[[#This Row],[Valor del control]]),AND(Tabla135[[#This Row],[No. de Control]]&gt;1,Tabla135[[#This Row],[Desplazamiento en la Matriz]]="Impacto"),AC1630-(AC1630*Tabla135[[#This Row],[Valor del control]]),AND(Tabla135[[#This Row],[No. de Control]]=1,Tabla135[[#This Row],[Desplazamiento en la Matriz]]="Probabilidad"),E1631,AND(Tabla135[[#This Row],[No. de Control]]&gt;1,Tabla135[[#This Row],[Desplazamiento en la Matriz]]="Probabilidad"),AC1630),""),"")</f>
        <v/>
      </c>
      <c r="AD1631" s="310">
        <f>IFERROR(_xlfn.MINIFS(Tabla135[Probabilidad residual],Tabla135[Id Riesgo],Tabla135[[#This Row],[Id Riesgo]]),"")</f>
        <v>0</v>
      </c>
      <c r="AE1631" s="310">
        <f>IFERROR(_xlfn.MINIFS(Tabla135[Impacto residual],Tabla135[Id Riesgo],Tabla135[[#This Row],[Id Riesgo]]),"")</f>
        <v>0</v>
      </c>
      <c r="AF1631" s="310" t="str" cm="1">
        <f t="array" ref="AF16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1" s="310" t="str" cm="1">
        <f t="array" ref="AG16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2" spans="1:51" ht="15" hidden="1" customHeight="1" x14ac:dyDescent="0.4">
      <c r="F1632" s="290"/>
      <c r="G1632" s="414" t="b">
        <f>_xlfn.XLOOKUP(F1632,Tabla13[Id Riesgo],Tabla13[Registro diligenciado],FALSE,1)</f>
        <v>0</v>
      </c>
      <c r="H1632" s="423" t="str">
        <f>IF(G1632,_xlfn.XLOOKUP(F1632,Tabla6[Id Riesgo],Tabla6[DESCRIPCIÓN DEL RIESGO],FALSE,1),"")</f>
        <v/>
      </c>
      <c r="I1632" s="423" t="e">
        <f>_xlfn.XLOOKUP(Tabla135[[#This Row],[Id Riesgo]],Tabla13[Id Riesgo],Tabla13[Probabilidad])</f>
        <v>#N/A</v>
      </c>
      <c r="J1632" s="423" t="str">
        <f>_xlfn.XLOOKUP(Tabla135[[#This Row],[Id Riesgo]],Tabla13[Id Riesgo],Tabla13[Porcentaje Impacto],"",1)</f>
        <v/>
      </c>
      <c r="K1632" s="311"/>
      <c r="L1632" s="314"/>
      <c r="M1632" s="314"/>
      <c r="N1632" s="314"/>
      <c r="O1632" s="295"/>
      <c r="P1632" s="314"/>
      <c r="Q1632" s="328" t="str">
        <f>_xlfn.TEXTJOIN(" ",TRUE,Tabla135[[#This Row],[Actividad - Acción ¿Qué?
Inicia con verbo]],Tabla135[[#This Row],[Complemento
(Observaciones o desviaciones)]])</f>
        <v/>
      </c>
      <c r="R1632" s="295"/>
      <c r="S1632" s="327" t="str">
        <f>_xlfn.XLOOKUP(Tabla135[[#This Row],[Tipo de control]],Tabla7[Tipo de control],Tabla7[Peso],"",1)</f>
        <v/>
      </c>
      <c r="T1632" s="290" t="str">
        <f>_xlfn.XLOOKUP(Tabla135[[#This Row],[Tipo de control]],Tabla7[Tipo de control],Tabla7[Afectación matriz],"",1)</f>
        <v/>
      </c>
      <c r="U1632" s="295"/>
      <c r="V1632" s="290" t="str">
        <f>_xlfn.XLOOKUP(Tabla135[[#This Row],[Implementación]],Tabla11[Implementación],Tabla11[Peso],"",1)</f>
        <v/>
      </c>
      <c r="W1632" s="295"/>
      <c r="X1632" s="295"/>
      <c r="Y1632" s="295"/>
      <c r="Z1632" s="295"/>
      <c r="AA1632" s="311" t="str">
        <f>IFERROR(Tabla135[[#This Row],[Peso del control]]+Tabla135[[#This Row],[Peso de la implementación]],"")</f>
        <v/>
      </c>
      <c r="AB1632" s="310" t="str" cm="1">
        <f t="array" ref="AB1632">IFERROR(IF(Tabla135[[#This Row],[Registro diligenciado]]=TRUE,_xlfn.IFS(AND(Tabla135[[#This Row],[No. de Control]]=1,Tabla135[[#This Row],[Desplazamiento en la Matriz]]="Probabilidad"),D1632-(D1632*Tabla135[[#This Row],[Valor del control]]),AND(Tabla135[[#This Row],[No. de Control]]&gt;1,Tabla135[[#This Row],[Desplazamiento en la Matriz]]="Probabilidad"),AB1631-(AB1631*Tabla135[[#This Row],[Valor del control]]),AND(Tabla135[[#This Row],[No. de Control]]=1,Tabla135[[#This Row],[Desplazamiento en la Matriz]]="Impacto"),D1632,AND(Tabla135[[#This Row],[No. de Control]]&gt;1,Tabla135[[#This Row],[Desplazamiento en la Matriz]]="Impacto"),AB1631),""),"")</f>
        <v/>
      </c>
      <c r="AC1632" s="310" t="str" cm="1">
        <f t="array" ref="AC1632">IFERROR(IF(Tabla135[[#This Row],[Registro diligenciado]]=TRUE,_xlfn.IFS(AND(Tabla135[[#This Row],[No. de Control]]=1,Tabla135[[#This Row],[Desplazamiento en la Matriz]]="Impacto"),E1632-(E1632*Tabla135[[#This Row],[Valor del control]]),AND(Tabla135[[#This Row],[No. de Control]]&gt;1,Tabla135[[#This Row],[Desplazamiento en la Matriz]]="Impacto"),AC1631-(AC1631*Tabla135[[#This Row],[Valor del control]]),AND(Tabla135[[#This Row],[No. de Control]]=1,Tabla135[[#This Row],[Desplazamiento en la Matriz]]="Probabilidad"),E1632,AND(Tabla135[[#This Row],[No. de Control]]&gt;1,Tabla135[[#This Row],[Desplazamiento en la Matriz]]="Probabilidad"),AC1631),""),"")</f>
        <v/>
      </c>
      <c r="AD1632" s="310">
        <f>IFERROR(_xlfn.MINIFS(Tabla135[Probabilidad residual],Tabla135[Id Riesgo],Tabla135[[#This Row],[Id Riesgo]]),"")</f>
        <v>0</v>
      </c>
      <c r="AE1632" s="310">
        <f>IFERROR(_xlfn.MINIFS(Tabla135[Impacto residual],Tabla135[Id Riesgo],Tabla135[[#This Row],[Id Riesgo]]),"")</f>
        <v>0</v>
      </c>
      <c r="AF1632" s="310" t="str" cm="1">
        <f t="array" ref="AF16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2" s="310" t="str" cm="1">
        <f t="array" ref="AG16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3" spans="6:34" ht="15" hidden="1" customHeight="1" x14ac:dyDescent="0.4">
      <c r="F1633" s="290"/>
      <c r="G1633" s="414" t="b">
        <f>_xlfn.XLOOKUP(F1633,Tabla13[Id Riesgo],Tabla13[Registro diligenciado],FALSE,1)</f>
        <v>0</v>
      </c>
      <c r="H1633" s="423" t="str">
        <f>IF(G1633,_xlfn.XLOOKUP(F1633,Tabla6[Id Riesgo],Tabla6[DESCRIPCIÓN DEL RIESGO],FALSE,1),"")</f>
        <v/>
      </c>
      <c r="I1633" s="423" t="e">
        <f>_xlfn.XLOOKUP(Tabla135[[#This Row],[Id Riesgo]],Tabla13[Id Riesgo],Tabla13[Probabilidad])</f>
        <v>#N/A</v>
      </c>
      <c r="J1633" s="423" t="str">
        <f>_xlfn.XLOOKUP(Tabla135[[#This Row],[Id Riesgo]],Tabla13[Id Riesgo],Tabla13[Porcentaje Impacto],"",1)</f>
        <v/>
      </c>
      <c r="K1633" s="311"/>
      <c r="L1633" s="314"/>
      <c r="M1633" s="314"/>
      <c r="N1633" s="314"/>
      <c r="O1633" s="295"/>
      <c r="P1633" s="314"/>
      <c r="Q1633" s="328" t="str">
        <f>_xlfn.TEXTJOIN(" ",TRUE,Tabla135[[#This Row],[Actividad - Acción ¿Qué?
Inicia con verbo]],Tabla135[[#This Row],[Complemento
(Observaciones o desviaciones)]])</f>
        <v/>
      </c>
      <c r="R1633" s="295"/>
      <c r="S1633" s="327" t="str">
        <f>_xlfn.XLOOKUP(Tabla135[[#This Row],[Tipo de control]],Tabla7[Tipo de control],Tabla7[Peso],"",1)</f>
        <v/>
      </c>
      <c r="T1633" s="290" t="str">
        <f>_xlfn.XLOOKUP(Tabla135[[#This Row],[Tipo de control]],Tabla7[Tipo de control],Tabla7[Afectación matriz],"",1)</f>
        <v/>
      </c>
      <c r="U1633" s="295"/>
      <c r="V1633" s="290" t="str">
        <f>_xlfn.XLOOKUP(Tabla135[[#This Row],[Implementación]],Tabla11[Implementación],Tabla11[Peso],"",1)</f>
        <v/>
      </c>
      <c r="W1633" s="295"/>
      <c r="X1633" s="295"/>
      <c r="Y1633" s="295"/>
      <c r="Z1633" s="295"/>
      <c r="AA1633" s="311" t="str">
        <f>IFERROR(Tabla135[[#This Row],[Peso del control]]+Tabla135[[#This Row],[Peso de la implementación]],"")</f>
        <v/>
      </c>
      <c r="AB1633" s="310" t="str" cm="1">
        <f t="array" ref="AB1633">IFERROR(IF(Tabla135[[#This Row],[Registro diligenciado]]=TRUE,_xlfn.IFS(AND(Tabla135[[#This Row],[No. de Control]]=1,Tabla135[[#This Row],[Desplazamiento en la Matriz]]="Probabilidad"),D1633-(D1633*Tabla135[[#This Row],[Valor del control]]),AND(Tabla135[[#This Row],[No. de Control]]&gt;1,Tabla135[[#This Row],[Desplazamiento en la Matriz]]="Probabilidad"),AB1632-(AB1632*Tabla135[[#This Row],[Valor del control]]),AND(Tabla135[[#This Row],[No. de Control]]=1,Tabla135[[#This Row],[Desplazamiento en la Matriz]]="Impacto"),D1633,AND(Tabla135[[#This Row],[No. de Control]]&gt;1,Tabla135[[#This Row],[Desplazamiento en la Matriz]]="Impacto"),AB1632),""),"")</f>
        <v/>
      </c>
      <c r="AC1633" s="310" t="str" cm="1">
        <f t="array" ref="AC1633">IFERROR(IF(Tabla135[[#This Row],[Registro diligenciado]]=TRUE,_xlfn.IFS(AND(Tabla135[[#This Row],[No. de Control]]=1,Tabla135[[#This Row],[Desplazamiento en la Matriz]]="Impacto"),E1633-(E1633*Tabla135[[#This Row],[Valor del control]]),AND(Tabla135[[#This Row],[No. de Control]]&gt;1,Tabla135[[#This Row],[Desplazamiento en la Matriz]]="Impacto"),AC1632-(AC1632*Tabla135[[#This Row],[Valor del control]]),AND(Tabla135[[#This Row],[No. de Control]]=1,Tabla135[[#This Row],[Desplazamiento en la Matriz]]="Probabilidad"),E1633,AND(Tabla135[[#This Row],[No. de Control]]&gt;1,Tabla135[[#This Row],[Desplazamiento en la Matriz]]="Probabilidad"),AC1632),""),"")</f>
        <v/>
      </c>
      <c r="AD1633" s="310">
        <f>IFERROR(_xlfn.MINIFS(Tabla135[Probabilidad residual],Tabla135[Id Riesgo],Tabla135[[#This Row],[Id Riesgo]]),"")</f>
        <v>0</v>
      </c>
      <c r="AE1633" s="310">
        <f>IFERROR(_xlfn.MINIFS(Tabla135[Impacto residual],Tabla135[Id Riesgo],Tabla135[[#This Row],[Id Riesgo]]),"")</f>
        <v>0</v>
      </c>
      <c r="AF1633" s="310" t="str" cm="1">
        <f t="array" ref="AF16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3" s="310" t="str" cm="1">
        <f t="array" ref="AG16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4" spans="6:34" ht="15" hidden="1" customHeight="1" x14ac:dyDescent="0.4">
      <c r="F1634" s="290"/>
      <c r="G1634" s="414" t="b">
        <f>_xlfn.XLOOKUP(F1634,Tabla13[Id Riesgo],Tabla13[Registro diligenciado],FALSE,1)</f>
        <v>0</v>
      </c>
      <c r="H1634" s="423" t="str">
        <f>IF(G1634,_xlfn.XLOOKUP(F1634,Tabla6[Id Riesgo],Tabla6[DESCRIPCIÓN DEL RIESGO],FALSE,1),"")</f>
        <v/>
      </c>
      <c r="I1634" s="423" t="e">
        <f>_xlfn.XLOOKUP(Tabla135[[#This Row],[Id Riesgo]],Tabla13[Id Riesgo],Tabla13[Probabilidad])</f>
        <v>#N/A</v>
      </c>
      <c r="J1634" s="423" t="str">
        <f>_xlfn.XLOOKUP(Tabla135[[#This Row],[Id Riesgo]],Tabla13[Id Riesgo],Tabla13[Porcentaje Impacto],"",1)</f>
        <v/>
      </c>
      <c r="K1634" s="311"/>
      <c r="L1634" s="314"/>
      <c r="M1634" s="314"/>
      <c r="N1634" s="314"/>
      <c r="O1634" s="295"/>
      <c r="P1634" s="314"/>
      <c r="Q1634" s="328" t="str">
        <f>_xlfn.TEXTJOIN(" ",TRUE,Tabla135[[#This Row],[Actividad - Acción ¿Qué?
Inicia con verbo]],Tabla135[[#This Row],[Complemento
(Observaciones o desviaciones)]])</f>
        <v/>
      </c>
      <c r="R1634" s="295"/>
      <c r="S1634" s="327" t="str">
        <f>_xlfn.XLOOKUP(Tabla135[[#This Row],[Tipo de control]],Tabla7[Tipo de control],Tabla7[Peso],"",1)</f>
        <v/>
      </c>
      <c r="T1634" s="290" t="str">
        <f>_xlfn.XLOOKUP(Tabla135[[#This Row],[Tipo de control]],Tabla7[Tipo de control],Tabla7[Afectación matriz],"",1)</f>
        <v/>
      </c>
      <c r="U1634" s="295"/>
      <c r="V1634" s="290" t="str">
        <f>_xlfn.XLOOKUP(Tabla135[[#This Row],[Implementación]],Tabla11[Implementación],Tabla11[Peso],"",1)</f>
        <v/>
      </c>
      <c r="W1634" s="295"/>
      <c r="X1634" s="295"/>
      <c r="Y1634" s="295"/>
      <c r="Z1634" s="295"/>
      <c r="AA1634" s="311" t="str">
        <f>IFERROR(Tabla135[[#This Row],[Peso del control]]+Tabla135[[#This Row],[Peso de la implementación]],"")</f>
        <v/>
      </c>
      <c r="AB1634" s="310" t="str" cm="1">
        <f t="array" ref="AB1634">IFERROR(IF(Tabla135[[#This Row],[Registro diligenciado]]=TRUE,_xlfn.IFS(AND(Tabla135[[#This Row],[No. de Control]]=1,Tabla135[[#This Row],[Desplazamiento en la Matriz]]="Probabilidad"),D1634-(D1634*Tabla135[[#This Row],[Valor del control]]),AND(Tabla135[[#This Row],[No. de Control]]&gt;1,Tabla135[[#This Row],[Desplazamiento en la Matriz]]="Probabilidad"),AB1633-(AB1633*Tabla135[[#This Row],[Valor del control]]),AND(Tabla135[[#This Row],[No. de Control]]=1,Tabla135[[#This Row],[Desplazamiento en la Matriz]]="Impacto"),D1634,AND(Tabla135[[#This Row],[No. de Control]]&gt;1,Tabla135[[#This Row],[Desplazamiento en la Matriz]]="Impacto"),AB1633),""),"")</f>
        <v/>
      </c>
      <c r="AC1634" s="310" t="str" cm="1">
        <f t="array" ref="AC1634">IFERROR(IF(Tabla135[[#This Row],[Registro diligenciado]]=TRUE,_xlfn.IFS(AND(Tabla135[[#This Row],[No. de Control]]=1,Tabla135[[#This Row],[Desplazamiento en la Matriz]]="Impacto"),E1634-(E1634*Tabla135[[#This Row],[Valor del control]]),AND(Tabla135[[#This Row],[No. de Control]]&gt;1,Tabla135[[#This Row],[Desplazamiento en la Matriz]]="Impacto"),AC1633-(AC1633*Tabla135[[#This Row],[Valor del control]]),AND(Tabla135[[#This Row],[No. de Control]]=1,Tabla135[[#This Row],[Desplazamiento en la Matriz]]="Probabilidad"),E1634,AND(Tabla135[[#This Row],[No. de Control]]&gt;1,Tabla135[[#This Row],[Desplazamiento en la Matriz]]="Probabilidad"),AC1633),""),"")</f>
        <v/>
      </c>
      <c r="AD1634" s="310">
        <f>IFERROR(_xlfn.MINIFS(Tabla135[Probabilidad residual],Tabla135[Id Riesgo],Tabla135[[#This Row],[Id Riesgo]]),"")</f>
        <v>0</v>
      </c>
      <c r="AE1634" s="310">
        <f>IFERROR(_xlfn.MINIFS(Tabla135[Impacto residual],Tabla135[Id Riesgo],Tabla135[[#This Row],[Id Riesgo]]),"")</f>
        <v>0</v>
      </c>
      <c r="AF1634" s="310" t="str" cm="1">
        <f t="array" ref="AF16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4" s="310" t="str" cm="1">
        <f t="array" ref="AG16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5" spans="6:34" ht="15" hidden="1" customHeight="1" x14ac:dyDescent="0.4">
      <c r="F1635" s="290"/>
      <c r="G1635" s="414" t="b">
        <f>_xlfn.XLOOKUP(F1635,Tabla13[Id Riesgo],Tabla13[Registro diligenciado],FALSE,1)</f>
        <v>0</v>
      </c>
      <c r="H1635" s="423" t="str">
        <f>IF(G1635,_xlfn.XLOOKUP(F1635,Tabla6[Id Riesgo],Tabla6[DESCRIPCIÓN DEL RIESGO],FALSE,1),"")</f>
        <v/>
      </c>
      <c r="I1635" s="423" t="e">
        <f>_xlfn.XLOOKUP(Tabla135[[#This Row],[Id Riesgo]],Tabla13[Id Riesgo],Tabla13[Probabilidad])</f>
        <v>#N/A</v>
      </c>
      <c r="J1635" s="423" t="str">
        <f>_xlfn.XLOOKUP(Tabla135[[#This Row],[Id Riesgo]],Tabla13[Id Riesgo],Tabla13[Porcentaje Impacto],"",1)</f>
        <v/>
      </c>
      <c r="K1635" s="311"/>
      <c r="L1635" s="314"/>
      <c r="M1635" s="314"/>
      <c r="N1635" s="314"/>
      <c r="O1635" s="295"/>
      <c r="P1635" s="314"/>
      <c r="Q1635" s="328" t="str">
        <f>_xlfn.TEXTJOIN(" ",TRUE,Tabla135[[#This Row],[Actividad - Acción ¿Qué?
Inicia con verbo]],Tabla135[[#This Row],[Complemento
(Observaciones o desviaciones)]])</f>
        <v/>
      </c>
      <c r="R1635" s="295"/>
      <c r="S1635" s="327" t="str">
        <f>_xlfn.XLOOKUP(Tabla135[[#This Row],[Tipo de control]],Tabla7[Tipo de control],Tabla7[Peso],"",1)</f>
        <v/>
      </c>
      <c r="T1635" s="290" t="str">
        <f>_xlfn.XLOOKUP(Tabla135[[#This Row],[Tipo de control]],Tabla7[Tipo de control],Tabla7[Afectación matriz],"",1)</f>
        <v/>
      </c>
      <c r="U1635" s="295"/>
      <c r="V1635" s="290" t="str">
        <f>_xlfn.XLOOKUP(Tabla135[[#This Row],[Implementación]],Tabla11[Implementación],Tabla11[Peso],"",1)</f>
        <v/>
      </c>
      <c r="W1635" s="295"/>
      <c r="X1635" s="295"/>
      <c r="Y1635" s="295"/>
      <c r="Z1635" s="295"/>
      <c r="AA1635" s="311" t="str">
        <f>IFERROR(Tabla135[[#This Row],[Peso del control]]+Tabla135[[#This Row],[Peso de la implementación]],"")</f>
        <v/>
      </c>
      <c r="AB1635" s="310" t="str" cm="1">
        <f t="array" ref="AB1635">IFERROR(IF(Tabla135[[#This Row],[Registro diligenciado]]=TRUE,_xlfn.IFS(AND(Tabla135[[#This Row],[No. de Control]]=1,Tabla135[[#This Row],[Desplazamiento en la Matriz]]="Probabilidad"),D1635-(D1635*Tabla135[[#This Row],[Valor del control]]),AND(Tabla135[[#This Row],[No. de Control]]&gt;1,Tabla135[[#This Row],[Desplazamiento en la Matriz]]="Probabilidad"),AB1634-(AB1634*Tabla135[[#This Row],[Valor del control]]),AND(Tabla135[[#This Row],[No. de Control]]=1,Tabla135[[#This Row],[Desplazamiento en la Matriz]]="Impacto"),D1635,AND(Tabla135[[#This Row],[No. de Control]]&gt;1,Tabla135[[#This Row],[Desplazamiento en la Matriz]]="Impacto"),AB1634),""),"")</f>
        <v/>
      </c>
      <c r="AC1635" s="310" t="str" cm="1">
        <f t="array" ref="AC1635">IFERROR(IF(Tabla135[[#This Row],[Registro diligenciado]]=TRUE,_xlfn.IFS(AND(Tabla135[[#This Row],[No. de Control]]=1,Tabla135[[#This Row],[Desplazamiento en la Matriz]]="Impacto"),E1635-(E1635*Tabla135[[#This Row],[Valor del control]]),AND(Tabla135[[#This Row],[No. de Control]]&gt;1,Tabla135[[#This Row],[Desplazamiento en la Matriz]]="Impacto"),AC1634-(AC1634*Tabla135[[#This Row],[Valor del control]]),AND(Tabla135[[#This Row],[No. de Control]]=1,Tabla135[[#This Row],[Desplazamiento en la Matriz]]="Probabilidad"),E1635,AND(Tabla135[[#This Row],[No. de Control]]&gt;1,Tabla135[[#This Row],[Desplazamiento en la Matriz]]="Probabilidad"),AC1634),""),"")</f>
        <v/>
      </c>
      <c r="AD1635" s="310">
        <f>IFERROR(_xlfn.MINIFS(Tabla135[Probabilidad residual],Tabla135[Id Riesgo],Tabla135[[#This Row],[Id Riesgo]]),"")</f>
        <v>0</v>
      </c>
      <c r="AE1635" s="310">
        <f>IFERROR(_xlfn.MINIFS(Tabla135[Impacto residual],Tabla135[Id Riesgo],Tabla135[[#This Row],[Id Riesgo]]),"")</f>
        <v>0</v>
      </c>
      <c r="AF1635" s="310" t="str" cm="1">
        <f t="array" ref="AF16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5" s="310" t="str" cm="1">
        <f t="array" ref="AG16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6" spans="6:34" ht="15" hidden="1" customHeight="1" x14ac:dyDescent="0.4">
      <c r="F1636" s="290"/>
      <c r="G1636" s="414" t="b">
        <f>_xlfn.XLOOKUP(F1636,Tabla13[Id Riesgo],Tabla13[Registro diligenciado],FALSE,1)</f>
        <v>0</v>
      </c>
      <c r="H1636" s="423" t="str">
        <f>IF(G1636,_xlfn.XLOOKUP(F1636,Tabla6[Id Riesgo],Tabla6[DESCRIPCIÓN DEL RIESGO],FALSE,1),"")</f>
        <v/>
      </c>
      <c r="I1636" s="423" t="e">
        <f>_xlfn.XLOOKUP(Tabla135[[#This Row],[Id Riesgo]],Tabla13[Id Riesgo],Tabla13[Probabilidad])</f>
        <v>#N/A</v>
      </c>
      <c r="J1636" s="423" t="str">
        <f>_xlfn.XLOOKUP(Tabla135[[#This Row],[Id Riesgo]],Tabla13[Id Riesgo],Tabla13[Porcentaje Impacto],"",1)</f>
        <v/>
      </c>
      <c r="K1636" s="311"/>
      <c r="L1636" s="314"/>
      <c r="M1636" s="314"/>
      <c r="N1636" s="314"/>
      <c r="O1636" s="295"/>
      <c r="P1636" s="314"/>
      <c r="Q1636" s="328" t="str">
        <f>_xlfn.TEXTJOIN(" ",TRUE,Tabla135[[#This Row],[Actividad - Acción ¿Qué?
Inicia con verbo]],Tabla135[[#This Row],[Complemento
(Observaciones o desviaciones)]])</f>
        <v/>
      </c>
      <c r="R1636" s="295"/>
      <c r="S1636" s="327" t="str">
        <f>_xlfn.XLOOKUP(Tabla135[[#This Row],[Tipo de control]],Tabla7[Tipo de control],Tabla7[Peso],"",1)</f>
        <v/>
      </c>
      <c r="T1636" s="290" t="str">
        <f>_xlfn.XLOOKUP(Tabla135[[#This Row],[Tipo de control]],Tabla7[Tipo de control],Tabla7[Afectación matriz],"",1)</f>
        <v/>
      </c>
      <c r="U1636" s="295"/>
      <c r="V1636" s="290" t="str">
        <f>_xlfn.XLOOKUP(Tabla135[[#This Row],[Implementación]],Tabla11[Implementación],Tabla11[Peso],"",1)</f>
        <v/>
      </c>
      <c r="W1636" s="295"/>
      <c r="X1636" s="295"/>
      <c r="Y1636" s="295"/>
      <c r="Z1636" s="295"/>
      <c r="AA1636" s="311" t="str">
        <f>IFERROR(Tabla135[[#This Row],[Peso del control]]+Tabla135[[#This Row],[Peso de la implementación]],"")</f>
        <v/>
      </c>
      <c r="AB1636" s="310" t="str" cm="1">
        <f t="array" ref="AB1636">IFERROR(IF(Tabla135[[#This Row],[Registro diligenciado]]=TRUE,_xlfn.IFS(AND(Tabla135[[#This Row],[No. de Control]]=1,Tabla135[[#This Row],[Desplazamiento en la Matriz]]="Probabilidad"),D1636-(D1636*Tabla135[[#This Row],[Valor del control]]),AND(Tabla135[[#This Row],[No. de Control]]&gt;1,Tabla135[[#This Row],[Desplazamiento en la Matriz]]="Probabilidad"),AB1635-(AB1635*Tabla135[[#This Row],[Valor del control]]),AND(Tabla135[[#This Row],[No. de Control]]=1,Tabla135[[#This Row],[Desplazamiento en la Matriz]]="Impacto"),D1636,AND(Tabla135[[#This Row],[No. de Control]]&gt;1,Tabla135[[#This Row],[Desplazamiento en la Matriz]]="Impacto"),AB1635),""),"")</f>
        <v/>
      </c>
      <c r="AC1636" s="310" t="str" cm="1">
        <f t="array" ref="AC1636">IFERROR(IF(Tabla135[[#This Row],[Registro diligenciado]]=TRUE,_xlfn.IFS(AND(Tabla135[[#This Row],[No. de Control]]=1,Tabla135[[#This Row],[Desplazamiento en la Matriz]]="Impacto"),E1636-(E1636*Tabla135[[#This Row],[Valor del control]]),AND(Tabla135[[#This Row],[No. de Control]]&gt;1,Tabla135[[#This Row],[Desplazamiento en la Matriz]]="Impacto"),AC1635-(AC1635*Tabla135[[#This Row],[Valor del control]]),AND(Tabla135[[#This Row],[No. de Control]]=1,Tabla135[[#This Row],[Desplazamiento en la Matriz]]="Probabilidad"),E1636,AND(Tabla135[[#This Row],[No. de Control]]&gt;1,Tabla135[[#This Row],[Desplazamiento en la Matriz]]="Probabilidad"),AC1635),""),"")</f>
        <v/>
      </c>
      <c r="AD1636" s="310">
        <f>IFERROR(_xlfn.MINIFS(Tabla135[Probabilidad residual],Tabla135[Id Riesgo],Tabla135[[#This Row],[Id Riesgo]]),"")</f>
        <v>0</v>
      </c>
      <c r="AE1636" s="310">
        <f>IFERROR(_xlfn.MINIFS(Tabla135[Impacto residual],Tabla135[Id Riesgo],Tabla135[[#This Row],[Id Riesgo]]),"")</f>
        <v>0</v>
      </c>
      <c r="AF1636" s="310" t="str" cm="1">
        <f t="array" ref="AF16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6" s="310" t="str" cm="1">
        <f t="array" ref="AG16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7" spans="6:34" ht="15" hidden="1" customHeight="1" x14ac:dyDescent="0.4">
      <c r="F1637" s="290"/>
      <c r="G1637" s="414" t="b">
        <f>_xlfn.XLOOKUP(F1637,Tabla13[Id Riesgo],Tabla13[Registro diligenciado],FALSE,1)</f>
        <v>0</v>
      </c>
      <c r="H1637" s="423" t="str">
        <f>IF(G1637,_xlfn.XLOOKUP(F1637,Tabla6[Id Riesgo],Tabla6[DESCRIPCIÓN DEL RIESGO],FALSE,1),"")</f>
        <v/>
      </c>
      <c r="I1637" s="423" t="e">
        <f>_xlfn.XLOOKUP(Tabla135[[#This Row],[Id Riesgo]],Tabla13[Id Riesgo],Tabla13[Probabilidad])</f>
        <v>#N/A</v>
      </c>
      <c r="J1637" s="423" t="str">
        <f>_xlfn.XLOOKUP(Tabla135[[#This Row],[Id Riesgo]],Tabla13[Id Riesgo],Tabla13[Porcentaje Impacto],"",1)</f>
        <v/>
      </c>
      <c r="K1637" s="311"/>
      <c r="L1637" s="314"/>
      <c r="M1637" s="314"/>
      <c r="N1637" s="314"/>
      <c r="O1637" s="295"/>
      <c r="P1637" s="314"/>
      <c r="Q1637" s="328" t="str">
        <f>_xlfn.TEXTJOIN(" ",TRUE,Tabla135[[#This Row],[Actividad - Acción ¿Qué?
Inicia con verbo]],Tabla135[[#This Row],[Complemento
(Observaciones o desviaciones)]])</f>
        <v/>
      </c>
      <c r="R1637" s="295"/>
      <c r="S1637" s="327" t="str">
        <f>_xlfn.XLOOKUP(Tabla135[[#This Row],[Tipo de control]],Tabla7[Tipo de control],Tabla7[Peso],"",1)</f>
        <v/>
      </c>
      <c r="T1637" s="290" t="str">
        <f>_xlfn.XLOOKUP(Tabla135[[#This Row],[Tipo de control]],Tabla7[Tipo de control],Tabla7[Afectación matriz],"",1)</f>
        <v/>
      </c>
      <c r="U1637" s="295"/>
      <c r="V1637" s="290" t="str">
        <f>_xlfn.XLOOKUP(Tabla135[[#This Row],[Implementación]],Tabla11[Implementación],Tabla11[Peso],"",1)</f>
        <v/>
      </c>
      <c r="W1637" s="295"/>
      <c r="X1637" s="295"/>
      <c r="Y1637" s="295"/>
      <c r="Z1637" s="295"/>
      <c r="AA1637" s="311" t="str">
        <f>IFERROR(Tabla135[[#This Row],[Peso del control]]+Tabla135[[#This Row],[Peso de la implementación]],"")</f>
        <v/>
      </c>
      <c r="AB1637" s="310" t="str" cm="1">
        <f t="array" ref="AB1637">IFERROR(IF(Tabla135[[#This Row],[Registro diligenciado]]=TRUE,_xlfn.IFS(AND(Tabla135[[#This Row],[No. de Control]]=1,Tabla135[[#This Row],[Desplazamiento en la Matriz]]="Probabilidad"),D1637-(D1637*Tabla135[[#This Row],[Valor del control]]),AND(Tabla135[[#This Row],[No. de Control]]&gt;1,Tabla135[[#This Row],[Desplazamiento en la Matriz]]="Probabilidad"),AB1636-(AB1636*Tabla135[[#This Row],[Valor del control]]),AND(Tabla135[[#This Row],[No. de Control]]=1,Tabla135[[#This Row],[Desplazamiento en la Matriz]]="Impacto"),D1637,AND(Tabla135[[#This Row],[No. de Control]]&gt;1,Tabla135[[#This Row],[Desplazamiento en la Matriz]]="Impacto"),AB1636),""),"")</f>
        <v/>
      </c>
      <c r="AC1637" s="310" t="str" cm="1">
        <f t="array" ref="AC1637">IFERROR(IF(Tabla135[[#This Row],[Registro diligenciado]]=TRUE,_xlfn.IFS(AND(Tabla135[[#This Row],[No. de Control]]=1,Tabla135[[#This Row],[Desplazamiento en la Matriz]]="Impacto"),E1637-(E1637*Tabla135[[#This Row],[Valor del control]]),AND(Tabla135[[#This Row],[No. de Control]]&gt;1,Tabla135[[#This Row],[Desplazamiento en la Matriz]]="Impacto"),AC1636-(AC1636*Tabla135[[#This Row],[Valor del control]]),AND(Tabla135[[#This Row],[No. de Control]]=1,Tabla135[[#This Row],[Desplazamiento en la Matriz]]="Probabilidad"),E1637,AND(Tabla135[[#This Row],[No. de Control]]&gt;1,Tabla135[[#This Row],[Desplazamiento en la Matriz]]="Probabilidad"),AC1636),""),"")</f>
        <v/>
      </c>
      <c r="AD1637" s="310">
        <f>IFERROR(_xlfn.MINIFS(Tabla135[Probabilidad residual],Tabla135[Id Riesgo],Tabla135[[#This Row],[Id Riesgo]]),"")</f>
        <v>0</v>
      </c>
      <c r="AE1637" s="310">
        <f>IFERROR(_xlfn.MINIFS(Tabla135[Impacto residual],Tabla135[Id Riesgo],Tabla135[[#This Row],[Id Riesgo]]),"")</f>
        <v>0</v>
      </c>
      <c r="AF1637" s="310" t="str" cm="1">
        <f t="array" ref="AF16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7" s="310" t="str" cm="1">
        <f t="array" ref="AG16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8" spans="6:34" ht="15" hidden="1" customHeight="1" x14ac:dyDescent="0.4">
      <c r="F1638" s="290"/>
      <c r="G1638" s="414" t="b">
        <f>_xlfn.XLOOKUP(F1638,Tabla13[Id Riesgo],Tabla13[Registro diligenciado],FALSE,1)</f>
        <v>0</v>
      </c>
      <c r="H1638" s="423" t="str">
        <f>IF(G1638,_xlfn.XLOOKUP(F1638,Tabla6[Id Riesgo],Tabla6[DESCRIPCIÓN DEL RIESGO],FALSE,1),"")</f>
        <v/>
      </c>
      <c r="I1638" s="423" t="e">
        <f>_xlfn.XLOOKUP(Tabla135[[#This Row],[Id Riesgo]],Tabla13[Id Riesgo],Tabla13[Probabilidad])</f>
        <v>#N/A</v>
      </c>
      <c r="J1638" s="423" t="str">
        <f>_xlfn.XLOOKUP(Tabla135[[#This Row],[Id Riesgo]],Tabla13[Id Riesgo],Tabla13[Porcentaje Impacto],"",1)</f>
        <v/>
      </c>
      <c r="K1638" s="311"/>
      <c r="L1638" s="314"/>
      <c r="M1638" s="314"/>
      <c r="N1638" s="314"/>
      <c r="O1638" s="295"/>
      <c r="P1638" s="314"/>
      <c r="Q1638" s="328" t="str">
        <f>_xlfn.TEXTJOIN(" ",TRUE,Tabla135[[#This Row],[Actividad - Acción ¿Qué?
Inicia con verbo]],Tabla135[[#This Row],[Complemento
(Observaciones o desviaciones)]])</f>
        <v/>
      </c>
      <c r="R1638" s="295"/>
      <c r="S1638" s="327" t="str">
        <f>_xlfn.XLOOKUP(Tabla135[[#This Row],[Tipo de control]],Tabla7[Tipo de control],Tabla7[Peso],"",1)</f>
        <v/>
      </c>
      <c r="T1638" s="290" t="str">
        <f>_xlfn.XLOOKUP(Tabla135[[#This Row],[Tipo de control]],Tabla7[Tipo de control],Tabla7[Afectación matriz],"",1)</f>
        <v/>
      </c>
      <c r="U1638" s="295"/>
      <c r="V1638" s="290" t="str">
        <f>_xlfn.XLOOKUP(Tabla135[[#This Row],[Implementación]],Tabla11[Implementación],Tabla11[Peso],"",1)</f>
        <v/>
      </c>
      <c r="W1638" s="295"/>
      <c r="X1638" s="295"/>
      <c r="Y1638" s="295"/>
      <c r="Z1638" s="295"/>
      <c r="AA1638" s="311" t="str">
        <f>IFERROR(Tabla135[[#This Row],[Peso del control]]+Tabla135[[#This Row],[Peso de la implementación]],"")</f>
        <v/>
      </c>
      <c r="AB1638" s="310" t="str" cm="1">
        <f t="array" ref="AB1638">IFERROR(IF(Tabla135[[#This Row],[Registro diligenciado]]=TRUE,_xlfn.IFS(AND(Tabla135[[#This Row],[No. de Control]]=1,Tabla135[[#This Row],[Desplazamiento en la Matriz]]="Probabilidad"),D1638-(D1638*Tabla135[[#This Row],[Valor del control]]),AND(Tabla135[[#This Row],[No. de Control]]&gt;1,Tabla135[[#This Row],[Desplazamiento en la Matriz]]="Probabilidad"),AB1637-(AB1637*Tabla135[[#This Row],[Valor del control]]),AND(Tabla135[[#This Row],[No. de Control]]=1,Tabla135[[#This Row],[Desplazamiento en la Matriz]]="Impacto"),D1638,AND(Tabla135[[#This Row],[No. de Control]]&gt;1,Tabla135[[#This Row],[Desplazamiento en la Matriz]]="Impacto"),AB1637),""),"")</f>
        <v/>
      </c>
      <c r="AC1638" s="310" t="str" cm="1">
        <f t="array" ref="AC1638">IFERROR(IF(Tabla135[[#This Row],[Registro diligenciado]]=TRUE,_xlfn.IFS(AND(Tabla135[[#This Row],[No. de Control]]=1,Tabla135[[#This Row],[Desplazamiento en la Matriz]]="Impacto"),E1638-(E1638*Tabla135[[#This Row],[Valor del control]]),AND(Tabla135[[#This Row],[No. de Control]]&gt;1,Tabla135[[#This Row],[Desplazamiento en la Matriz]]="Impacto"),AC1637-(AC1637*Tabla135[[#This Row],[Valor del control]]),AND(Tabla135[[#This Row],[No. de Control]]=1,Tabla135[[#This Row],[Desplazamiento en la Matriz]]="Probabilidad"),E1638,AND(Tabla135[[#This Row],[No. de Control]]&gt;1,Tabla135[[#This Row],[Desplazamiento en la Matriz]]="Probabilidad"),AC1637),""),"")</f>
        <v/>
      </c>
      <c r="AD1638" s="310">
        <f>IFERROR(_xlfn.MINIFS(Tabla135[Probabilidad residual],Tabla135[Id Riesgo],Tabla135[[#This Row],[Id Riesgo]]),"")</f>
        <v>0</v>
      </c>
      <c r="AE1638" s="310">
        <f>IFERROR(_xlfn.MINIFS(Tabla135[Impacto residual],Tabla135[Id Riesgo],Tabla135[[#This Row],[Id Riesgo]]),"")</f>
        <v>0</v>
      </c>
      <c r="AF1638" s="310" t="str" cm="1">
        <f t="array" ref="AF16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8" s="310" t="str" cm="1">
        <f t="array" ref="AG16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39" spans="6:34" ht="15" hidden="1" customHeight="1" x14ac:dyDescent="0.4">
      <c r="F1639" s="290"/>
      <c r="G1639" s="414" t="b">
        <f>_xlfn.XLOOKUP(F1639,Tabla13[Id Riesgo],Tabla13[Registro diligenciado],FALSE,1)</f>
        <v>0</v>
      </c>
      <c r="H1639" s="423" t="str">
        <f>IF(G1639,_xlfn.XLOOKUP(F1639,Tabla6[Id Riesgo],Tabla6[DESCRIPCIÓN DEL RIESGO],FALSE,1),"")</f>
        <v/>
      </c>
      <c r="I1639" s="423" t="e">
        <f>_xlfn.XLOOKUP(Tabla135[[#This Row],[Id Riesgo]],Tabla13[Id Riesgo],Tabla13[Probabilidad])</f>
        <v>#N/A</v>
      </c>
      <c r="J1639" s="423" t="str">
        <f>_xlfn.XLOOKUP(Tabla135[[#This Row],[Id Riesgo]],Tabla13[Id Riesgo],Tabla13[Porcentaje Impacto],"",1)</f>
        <v/>
      </c>
      <c r="K1639" s="311"/>
      <c r="L1639" s="314"/>
      <c r="M1639" s="314"/>
      <c r="N1639" s="314"/>
      <c r="O1639" s="295"/>
      <c r="P1639" s="314"/>
      <c r="Q1639" s="328" t="str">
        <f>_xlfn.TEXTJOIN(" ",TRUE,Tabla135[[#This Row],[Actividad - Acción ¿Qué?
Inicia con verbo]],Tabla135[[#This Row],[Complemento
(Observaciones o desviaciones)]])</f>
        <v/>
      </c>
      <c r="R1639" s="295"/>
      <c r="S1639" s="327" t="str">
        <f>_xlfn.XLOOKUP(Tabla135[[#This Row],[Tipo de control]],Tabla7[Tipo de control],Tabla7[Peso],"",1)</f>
        <v/>
      </c>
      <c r="T1639" s="290" t="str">
        <f>_xlfn.XLOOKUP(Tabla135[[#This Row],[Tipo de control]],Tabla7[Tipo de control],Tabla7[Afectación matriz],"",1)</f>
        <v/>
      </c>
      <c r="U1639" s="295"/>
      <c r="V1639" s="290" t="str">
        <f>_xlfn.XLOOKUP(Tabla135[[#This Row],[Implementación]],Tabla11[Implementación],Tabla11[Peso],"",1)</f>
        <v/>
      </c>
      <c r="W1639" s="295"/>
      <c r="X1639" s="295"/>
      <c r="Y1639" s="295"/>
      <c r="Z1639" s="295"/>
      <c r="AA1639" s="311" t="str">
        <f>IFERROR(Tabla135[[#This Row],[Peso del control]]+Tabla135[[#This Row],[Peso de la implementación]],"")</f>
        <v/>
      </c>
      <c r="AB1639" s="310" t="str" cm="1">
        <f t="array" ref="AB1639">IFERROR(IF(Tabla135[[#This Row],[Registro diligenciado]]=TRUE,_xlfn.IFS(AND(Tabla135[[#This Row],[No. de Control]]=1,Tabla135[[#This Row],[Desplazamiento en la Matriz]]="Probabilidad"),D1639-(D1639*Tabla135[[#This Row],[Valor del control]]),AND(Tabla135[[#This Row],[No. de Control]]&gt;1,Tabla135[[#This Row],[Desplazamiento en la Matriz]]="Probabilidad"),AB1638-(AB1638*Tabla135[[#This Row],[Valor del control]]),AND(Tabla135[[#This Row],[No. de Control]]=1,Tabla135[[#This Row],[Desplazamiento en la Matriz]]="Impacto"),D1639,AND(Tabla135[[#This Row],[No. de Control]]&gt;1,Tabla135[[#This Row],[Desplazamiento en la Matriz]]="Impacto"),AB1638),""),"")</f>
        <v/>
      </c>
      <c r="AC1639" s="310" t="str" cm="1">
        <f t="array" ref="AC1639">IFERROR(IF(Tabla135[[#This Row],[Registro diligenciado]]=TRUE,_xlfn.IFS(AND(Tabla135[[#This Row],[No. de Control]]=1,Tabla135[[#This Row],[Desplazamiento en la Matriz]]="Impacto"),E1639-(E1639*Tabla135[[#This Row],[Valor del control]]),AND(Tabla135[[#This Row],[No. de Control]]&gt;1,Tabla135[[#This Row],[Desplazamiento en la Matriz]]="Impacto"),AC1638-(AC1638*Tabla135[[#This Row],[Valor del control]]),AND(Tabla135[[#This Row],[No. de Control]]=1,Tabla135[[#This Row],[Desplazamiento en la Matriz]]="Probabilidad"),E1639,AND(Tabla135[[#This Row],[No. de Control]]&gt;1,Tabla135[[#This Row],[Desplazamiento en la Matriz]]="Probabilidad"),AC1638),""),"")</f>
        <v/>
      </c>
      <c r="AD1639" s="310">
        <f>IFERROR(_xlfn.MINIFS(Tabla135[Probabilidad residual],Tabla135[Id Riesgo],Tabla135[[#This Row],[Id Riesgo]]),"")</f>
        <v>0</v>
      </c>
      <c r="AE1639" s="310">
        <f>IFERROR(_xlfn.MINIFS(Tabla135[Impacto residual],Tabla135[Id Riesgo],Tabla135[[#This Row],[Id Riesgo]]),"")</f>
        <v>0</v>
      </c>
      <c r="AF1639" s="310" t="str" cm="1">
        <f t="array" ref="AF16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39" s="310" t="str" cm="1">
        <f t="array" ref="AG16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0" spans="6:34" ht="15" hidden="1" customHeight="1" x14ac:dyDescent="0.4">
      <c r="F1640" s="290"/>
      <c r="G1640" s="414" t="b">
        <f>_xlfn.XLOOKUP(F1640,Tabla13[Id Riesgo],Tabla13[Registro diligenciado],FALSE,1)</f>
        <v>0</v>
      </c>
      <c r="H1640" s="423" t="str">
        <f>IF(G1640,_xlfn.XLOOKUP(F1640,Tabla6[Id Riesgo],Tabla6[DESCRIPCIÓN DEL RIESGO],FALSE,1),"")</f>
        <v/>
      </c>
      <c r="I1640" s="423" t="e">
        <f>_xlfn.XLOOKUP(Tabla135[[#This Row],[Id Riesgo]],Tabla13[Id Riesgo],Tabla13[Probabilidad])</f>
        <v>#N/A</v>
      </c>
      <c r="J1640" s="423" t="str">
        <f>_xlfn.XLOOKUP(Tabla135[[#This Row],[Id Riesgo]],Tabla13[Id Riesgo],Tabla13[Porcentaje Impacto],"",1)</f>
        <v/>
      </c>
      <c r="K1640" s="311"/>
      <c r="L1640" s="314"/>
      <c r="M1640" s="314"/>
      <c r="N1640" s="314"/>
      <c r="O1640" s="295"/>
      <c r="P1640" s="314"/>
      <c r="Q1640" s="328" t="str">
        <f>_xlfn.TEXTJOIN(" ",TRUE,Tabla135[[#This Row],[Actividad - Acción ¿Qué?
Inicia con verbo]],Tabla135[[#This Row],[Complemento
(Observaciones o desviaciones)]])</f>
        <v/>
      </c>
      <c r="R1640" s="295"/>
      <c r="S1640" s="327" t="str">
        <f>_xlfn.XLOOKUP(Tabla135[[#This Row],[Tipo de control]],Tabla7[Tipo de control],Tabla7[Peso],"",1)</f>
        <v/>
      </c>
      <c r="T1640" s="290" t="str">
        <f>_xlfn.XLOOKUP(Tabla135[[#This Row],[Tipo de control]],Tabla7[Tipo de control],Tabla7[Afectación matriz],"",1)</f>
        <v/>
      </c>
      <c r="U1640" s="295"/>
      <c r="V1640" s="290" t="str">
        <f>_xlfn.XLOOKUP(Tabla135[[#This Row],[Implementación]],Tabla11[Implementación],Tabla11[Peso],"",1)</f>
        <v/>
      </c>
      <c r="W1640" s="295"/>
      <c r="X1640" s="295"/>
      <c r="Y1640" s="295"/>
      <c r="Z1640" s="295"/>
      <c r="AA1640" s="311" t="str">
        <f>IFERROR(Tabla135[[#This Row],[Peso del control]]+Tabla135[[#This Row],[Peso de la implementación]],"")</f>
        <v/>
      </c>
      <c r="AB1640" s="310" t="str" cm="1">
        <f t="array" ref="AB1640">IFERROR(IF(Tabla135[[#This Row],[Registro diligenciado]]=TRUE,_xlfn.IFS(AND(Tabla135[[#This Row],[No. de Control]]=1,Tabla135[[#This Row],[Desplazamiento en la Matriz]]="Probabilidad"),D1640-(D1640*Tabla135[[#This Row],[Valor del control]]),AND(Tabla135[[#This Row],[No. de Control]]&gt;1,Tabla135[[#This Row],[Desplazamiento en la Matriz]]="Probabilidad"),AB1639-(AB1639*Tabla135[[#This Row],[Valor del control]]),AND(Tabla135[[#This Row],[No. de Control]]=1,Tabla135[[#This Row],[Desplazamiento en la Matriz]]="Impacto"),D1640,AND(Tabla135[[#This Row],[No. de Control]]&gt;1,Tabla135[[#This Row],[Desplazamiento en la Matriz]]="Impacto"),AB1639),""),"")</f>
        <v/>
      </c>
      <c r="AC1640" s="310" t="str" cm="1">
        <f t="array" ref="AC1640">IFERROR(IF(Tabla135[[#This Row],[Registro diligenciado]]=TRUE,_xlfn.IFS(AND(Tabla135[[#This Row],[No. de Control]]=1,Tabla135[[#This Row],[Desplazamiento en la Matriz]]="Impacto"),E1640-(E1640*Tabla135[[#This Row],[Valor del control]]),AND(Tabla135[[#This Row],[No. de Control]]&gt;1,Tabla135[[#This Row],[Desplazamiento en la Matriz]]="Impacto"),AC1639-(AC1639*Tabla135[[#This Row],[Valor del control]]),AND(Tabla135[[#This Row],[No. de Control]]=1,Tabla135[[#This Row],[Desplazamiento en la Matriz]]="Probabilidad"),E1640,AND(Tabla135[[#This Row],[No. de Control]]&gt;1,Tabla135[[#This Row],[Desplazamiento en la Matriz]]="Probabilidad"),AC1639),""),"")</f>
        <v/>
      </c>
      <c r="AD1640" s="310">
        <f>IFERROR(_xlfn.MINIFS(Tabla135[Probabilidad residual],Tabla135[Id Riesgo],Tabla135[[#This Row],[Id Riesgo]]),"")</f>
        <v>0</v>
      </c>
      <c r="AE1640" s="310">
        <f>IFERROR(_xlfn.MINIFS(Tabla135[Impacto residual],Tabla135[Id Riesgo],Tabla135[[#This Row],[Id Riesgo]]),"")</f>
        <v>0</v>
      </c>
      <c r="AF1640" s="310" t="str" cm="1">
        <f t="array" ref="AF16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0" s="310" t="str" cm="1">
        <f t="array" ref="AG16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1" spans="6:34" ht="15" hidden="1" customHeight="1" x14ac:dyDescent="0.4">
      <c r="F1641" s="290"/>
      <c r="G1641" s="414" t="b">
        <f>_xlfn.XLOOKUP(F1641,Tabla13[Id Riesgo],Tabla13[Registro diligenciado],FALSE,1)</f>
        <v>0</v>
      </c>
      <c r="H1641" s="423" t="str">
        <f>IF(G1641,_xlfn.XLOOKUP(F1641,Tabla6[Id Riesgo],Tabla6[DESCRIPCIÓN DEL RIESGO],FALSE,1),"")</f>
        <v/>
      </c>
      <c r="I1641" s="423" t="e">
        <f>_xlfn.XLOOKUP(Tabla135[[#This Row],[Id Riesgo]],Tabla13[Id Riesgo],Tabla13[Probabilidad])</f>
        <v>#N/A</v>
      </c>
      <c r="J1641" s="423" t="str">
        <f>_xlfn.XLOOKUP(Tabla135[[#This Row],[Id Riesgo]],Tabla13[Id Riesgo],Tabla13[Porcentaje Impacto],"",1)</f>
        <v/>
      </c>
      <c r="K1641" s="311"/>
      <c r="L1641" s="314"/>
      <c r="M1641" s="314"/>
      <c r="N1641" s="314"/>
      <c r="O1641" s="295"/>
      <c r="P1641" s="314"/>
      <c r="Q1641" s="328" t="str">
        <f>_xlfn.TEXTJOIN(" ",TRUE,Tabla135[[#This Row],[Actividad - Acción ¿Qué?
Inicia con verbo]],Tabla135[[#This Row],[Complemento
(Observaciones o desviaciones)]])</f>
        <v/>
      </c>
      <c r="R1641" s="295"/>
      <c r="S1641" s="327" t="str">
        <f>_xlfn.XLOOKUP(Tabla135[[#This Row],[Tipo de control]],Tabla7[Tipo de control],Tabla7[Peso],"",1)</f>
        <v/>
      </c>
      <c r="T1641" s="290" t="str">
        <f>_xlfn.XLOOKUP(Tabla135[[#This Row],[Tipo de control]],Tabla7[Tipo de control],Tabla7[Afectación matriz],"",1)</f>
        <v/>
      </c>
      <c r="U1641" s="295"/>
      <c r="V1641" s="290" t="str">
        <f>_xlfn.XLOOKUP(Tabla135[[#This Row],[Implementación]],Tabla11[Implementación],Tabla11[Peso],"",1)</f>
        <v/>
      </c>
      <c r="W1641" s="295"/>
      <c r="X1641" s="295"/>
      <c r="Y1641" s="295"/>
      <c r="Z1641" s="295"/>
      <c r="AA1641" s="311" t="str">
        <f>IFERROR(Tabla135[[#This Row],[Peso del control]]+Tabla135[[#This Row],[Peso de la implementación]],"")</f>
        <v/>
      </c>
      <c r="AB1641" s="310" t="str" cm="1">
        <f t="array" ref="AB1641">IFERROR(IF(Tabla135[[#This Row],[Registro diligenciado]]=TRUE,_xlfn.IFS(AND(Tabla135[[#This Row],[No. de Control]]=1,Tabla135[[#This Row],[Desplazamiento en la Matriz]]="Probabilidad"),D1641-(D1641*Tabla135[[#This Row],[Valor del control]]),AND(Tabla135[[#This Row],[No. de Control]]&gt;1,Tabla135[[#This Row],[Desplazamiento en la Matriz]]="Probabilidad"),AB1640-(AB1640*Tabla135[[#This Row],[Valor del control]]),AND(Tabla135[[#This Row],[No. de Control]]=1,Tabla135[[#This Row],[Desplazamiento en la Matriz]]="Impacto"),D1641,AND(Tabla135[[#This Row],[No. de Control]]&gt;1,Tabla135[[#This Row],[Desplazamiento en la Matriz]]="Impacto"),AB1640),""),"")</f>
        <v/>
      </c>
      <c r="AC1641" s="310" t="str" cm="1">
        <f t="array" ref="AC1641">IFERROR(IF(Tabla135[[#This Row],[Registro diligenciado]]=TRUE,_xlfn.IFS(AND(Tabla135[[#This Row],[No. de Control]]=1,Tabla135[[#This Row],[Desplazamiento en la Matriz]]="Impacto"),E1641-(E1641*Tabla135[[#This Row],[Valor del control]]),AND(Tabla135[[#This Row],[No. de Control]]&gt;1,Tabla135[[#This Row],[Desplazamiento en la Matriz]]="Impacto"),AC1640-(AC1640*Tabla135[[#This Row],[Valor del control]]),AND(Tabla135[[#This Row],[No. de Control]]=1,Tabla135[[#This Row],[Desplazamiento en la Matriz]]="Probabilidad"),E1641,AND(Tabla135[[#This Row],[No. de Control]]&gt;1,Tabla135[[#This Row],[Desplazamiento en la Matriz]]="Probabilidad"),AC1640),""),"")</f>
        <v/>
      </c>
      <c r="AD1641" s="310">
        <f>IFERROR(_xlfn.MINIFS(Tabla135[Probabilidad residual],Tabla135[Id Riesgo],Tabla135[[#This Row],[Id Riesgo]]),"")</f>
        <v>0</v>
      </c>
      <c r="AE1641" s="310">
        <f>IFERROR(_xlfn.MINIFS(Tabla135[Impacto residual],Tabla135[Id Riesgo],Tabla135[[#This Row],[Id Riesgo]]),"")</f>
        <v>0</v>
      </c>
      <c r="AF1641" s="310" t="str" cm="1">
        <f t="array" ref="AF16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1" s="310" t="str" cm="1">
        <f t="array" ref="AG16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2" spans="6:34" ht="15" hidden="1" customHeight="1" x14ac:dyDescent="0.4">
      <c r="F1642" s="290"/>
      <c r="G1642" s="414" t="b">
        <f>_xlfn.XLOOKUP(F1642,Tabla13[Id Riesgo],Tabla13[Registro diligenciado],FALSE,1)</f>
        <v>0</v>
      </c>
      <c r="H1642" s="423" t="str">
        <f>IF(G1642,_xlfn.XLOOKUP(F1642,Tabla6[Id Riesgo],Tabla6[DESCRIPCIÓN DEL RIESGO],FALSE,1),"")</f>
        <v/>
      </c>
      <c r="I1642" s="423" t="e">
        <f>_xlfn.XLOOKUP(Tabla135[[#This Row],[Id Riesgo]],Tabla13[Id Riesgo],Tabla13[Probabilidad])</f>
        <v>#N/A</v>
      </c>
      <c r="J1642" s="423" t="str">
        <f>_xlfn.XLOOKUP(Tabla135[[#This Row],[Id Riesgo]],Tabla13[Id Riesgo],Tabla13[Porcentaje Impacto],"",1)</f>
        <v/>
      </c>
      <c r="K1642" s="311"/>
      <c r="L1642" s="314"/>
      <c r="M1642" s="314"/>
      <c r="N1642" s="314"/>
      <c r="O1642" s="295"/>
      <c r="P1642" s="314"/>
      <c r="Q1642" s="328" t="str">
        <f>_xlfn.TEXTJOIN(" ",TRUE,Tabla135[[#This Row],[Actividad - Acción ¿Qué?
Inicia con verbo]],Tabla135[[#This Row],[Complemento
(Observaciones o desviaciones)]])</f>
        <v/>
      </c>
      <c r="R1642" s="295"/>
      <c r="S1642" s="327" t="str">
        <f>_xlfn.XLOOKUP(Tabla135[[#This Row],[Tipo de control]],Tabla7[Tipo de control],Tabla7[Peso],"",1)</f>
        <v/>
      </c>
      <c r="T1642" s="290" t="str">
        <f>_xlfn.XLOOKUP(Tabla135[[#This Row],[Tipo de control]],Tabla7[Tipo de control],Tabla7[Afectación matriz],"",1)</f>
        <v/>
      </c>
      <c r="U1642" s="295"/>
      <c r="V1642" s="290" t="str">
        <f>_xlfn.XLOOKUP(Tabla135[[#This Row],[Implementación]],Tabla11[Implementación],Tabla11[Peso],"",1)</f>
        <v/>
      </c>
      <c r="W1642" s="295"/>
      <c r="X1642" s="295"/>
      <c r="Y1642" s="295"/>
      <c r="Z1642" s="295"/>
      <c r="AA1642" s="311" t="str">
        <f>IFERROR(Tabla135[[#This Row],[Peso del control]]+Tabla135[[#This Row],[Peso de la implementación]],"")</f>
        <v/>
      </c>
      <c r="AB1642" s="310" t="str" cm="1">
        <f t="array" ref="AB1642">IFERROR(IF(Tabla135[[#This Row],[Registro diligenciado]]=TRUE,_xlfn.IFS(AND(Tabla135[[#This Row],[No. de Control]]=1,Tabla135[[#This Row],[Desplazamiento en la Matriz]]="Probabilidad"),D1642-(D1642*Tabla135[[#This Row],[Valor del control]]),AND(Tabla135[[#This Row],[No. de Control]]&gt;1,Tabla135[[#This Row],[Desplazamiento en la Matriz]]="Probabilidad"),AB1641-(AB1641*Tabla135[[#This Row],[Valor del control]]),AND(Tabla135[[#This Row],[No. de Control]]=1,Tabla135[[#This Row],[Desplazamiento en la Matriz]]="Impacto"),D1642,AND(Tabla135[[#This Row],[No. de Control]]&gt;1,Tabla135[[#This Row],[Desplazamiento en la Matriz]]="Impacto"),AB1641),""),"")</f>
        <v/>
      </c>
      <c r="AC1642" s="310" t="str" cm="1">
        <f t="array" ref="AC1642">IFERROR(IF(Tabla135[[#This Row],[Registro diligenciado]]=TRUE,_xlfn.IFS(AND(Tabla135[[#This Row],[No. de Control]]=1,Tabla135[[#This Row],[Desplazamiento en la Matriz]]="Impacto"),E1642-(E1642*Tabla135[[#This Row],[Valor del control]]),AND(Tabla135[[#This Row],[No. de Control]]&gt;1,Tabla135[[#This Row],[Desplazamiento en la Matriz]]="Impacto"),AC1641-(AC1641*Tabla135[[#This Row],[Valor del control]]),AND(Tabla135[[#This Row],[No. de Control]]=1,Tabla135[[#This Row],[Desplazamiento en la Matriz]]="Probabilidad"),E1642,AND(Tabla135[[#This Row],[No. de Control]]&gt;1,Tabla135[[#This Row],[Desplazamiento en la Matriz]]="Probabilidad"),AC1641),""),"")</f>
        <v/>
      </c>
      <c r="AD1642" s="310">
        <f>IFERROR(_xlfn.MINIFS(Tabla135[Probabilidad residual],Tabla135[Id Riesgo],Tabla135[[#This Row],[Id Riesgo]]),"")</f>
        <v>0</v>
      </c>
      <c r="AE1642" s="310">
        <f>IFERROR(_xlfn.MINIFS(Tabla135[Impacto residual],Tabla135[Id Riesgo],Tabla135[[#This Row],[Id Riesgo]]),"")</f>
        <v>0</v>
      </c>
      <c r="AF1642" s="310" t="str" cm="1">
        <f t="array" ref="AF16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2" s="310" t="str" cm="1">
        <f t="array" ref="AG16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3" spans="6:34" ht="15" hidden="1" customHeight="1" x14ac:dyDescent="0.4">
      <c r="F1643" s="290"/>
      <c r="G1643" s="414" t="b">
        <f>_xlfn.XLOOKUP(F1643,Tabla13[Id Riesgo],Tabla13[Registro diligenciado],FALSE,1)</f>
        <v>0</v>
      </c>
      <c r="H1643" s="423" t="str">
        <f>IF(G1643,_xlfn.XLOOKUP(F1643,Tabla6[Id Riesgo],Tabla6[DESCRIPCIÓN DEL RIESGO],FALSE,1),"")</f>
        <v/>
      </c>
      <c r="I1643" s="423" t="e">
        <f>_xlfn.XLOOKUP(Tabla135[[#This Row],[Id Riesgo]],Tabla13[Id Riesgo],Tabla13[Probabilidad])</f>
        <v>#N/A</v>
      </c>
      <c r="J1643" s="423" t="str">
        <f>_xlfn.XLOOKUP(Tabla135[[#This Row],[Id Riesgo]],Tabla13[Id Riesgo],Tabla13[Porcentaje Impacto],"",1)</f>
        <v/>
      </c>
      <c r="K1643" s="311"/>
      <c r="L1643" s="314"/>
      <c r="M1643" s="314"/>
      <c r="N1643" s="314"/>
      <c r="O1643" s="295"/>
      <c r="P1643" s="314"/>
      <c r="Q1643" s="328" t="str">
        <f>_xlfn.TEXTJOIN(" ",TRUE,Tabla135[[#This Row],[Actividad - Acción ¿Qué?
Inicia con verbo]],Tabla135[[#This Row],[Complemento
(Observaciones o desviaciones)]])</f>
        <v/>
      </c>
      <c r="R1643" s="295"/>
      <c r="S1643" s="327" t="str">
        <f>_xlfn.XLOOKUP(Tabla135[[#This Row],[Tipo de control]],Tabla7[Tipo de control],Tabla7[Peso],"",1)</f>
        <v/>
      </c>
      <c r="T1643" s="290" t="str">
        <f>_xlfn.XLOOKUP(Tabla135[[#This Row],[Tipo de control]],Tabla7[Tipo de control],Tabla7[Afectación matriz],"",1)</f>
        <v/>
      </c>
      <c r="U1643" s="295"/>
      <c r="V1643" s="290" t="str">
        <f>_xlfn.XLOOKUP(Tabla135[[#This Row],[Implementación]],Tabla11[Implementación],Tabla11[Peso],"",1)</f>
        <v/>
      </c>
      <c r="W1643" s="295"/>
      <c r="X1643" s="295"/>
      <c r="Y1643" s="295"/>
      <c r="Z1643" s="295"/>
      <c r="AA1643" s="311" t="str">
        <f>IFERROR(Tabla135[[#This Row],[Peso del control]]+Tabla135[[#This Row],[Peso de la implementación]],"")</f>
        <v/>
      </c>
      <c r="AB1643" s="310" t="str" cm="1">
        <f t="array" ref="AB1643">IFERROR(IF(Tabla135[[#This Row],[Registro diligenciado]]=TRUE,_xlfn.IFS(AND(Tabla135[[#This Row],[No. de Control]]=1,Tabla135[[#This Row],[Desplazamiento en la Matriz]]="Probabilidad"),D1643-(D1643*Tabla135[[#This Row],[Valor del control]]),AND(Tabla135[[#This Row],[No. de Control]]&gt;1,Tabla135[[#This Row],[Desplazamiento en la Matriz]]="Probabilidad"),AB1642-(AB1642*Tabla135[[#This Row],[Valor del control]]),AND(Tabla135[[#This Row],[No. de Control]]=1,Tabla135[[#This Row],[Desplazamiento en la Matriz]]="Impacto"),D1643,AND(Tabla135[[#This Row],[No. de Control]]&gt;1,Tabla135[[#This Row],[Desplazamiento en la Matriz]]="Impacto"),AB1642),""),"")</f>
        <v/>
      </c>
      <c r="AC1643" s="310" t="str" cm="1">
        <f t="array" ref="AC1643">IFERROR(IF(Tabla135[[#This Row],[Registro diligenciado]]=TRUE,_xlfn.IFS(AND(Tabla135[[#This Row],[No. de Control]]=1,Tabla135[[#This Row],[Desplazamiento en la Matriz]]="Impacto"),E1643-(E1643*Tabla135[[#This Row],[Valor del control]]),AND(Tabla135[[#This Row],[No. de Control]]&gt;1,Tabla135[[#This Row],[Desplazamiento en la Matriz]]="Impacto"),AC1642-(AC1642*Tabla135[[#This Row],[Valor del control]]),AND(Tabla135[[#This Row],[No. de Control]]=1,Tabla135[[#This Row],[Desplazamiento en la Matriz]]="Probabilidad"),E1643,AND(Tabla135[[#This Row],[No. de Control]]&gt;1,Tabla135[[#This Row],[Desplazamiento en la Matriz]]="Probabilidad"),AC1642),""),"")</f>
        <v/>
      </c>
      <c r="AD1643" s="310">
        <f>IFERROR(_xlfn.MINIFS(Tabla135[Probabilidad residual],Tabla135[Id Riesgo],Tabla135[[#This Row],[Id Riesgo]]),"")</f>
        <v>0</v>
      </c>
      <c r="AE1643" s="310">
        <f>IFERROR(_xlfn.MINIFS(Tabla135[Impacto residual],Tabla135[Id Riesgo],Tabla135[[#This Row],[Id Riesgo]]),"")</f>
        <v>0</v>
      </c>
      <c r="AF1643" s="310" t="str" cm="1">
        <f t="array" ref="AF16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3" s="310" t="str" cm="1">
        <f t="array" ref="AG16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4" spans="6:34" ht="15" hidden="1" customHeight="1" x14ac:dyDescent="0.4">
      <c r="F1644" s="290"/>
      <c r="G1644" s="414" t="b">
        <f>_xlfn.XLOOKUP(F1644,Tabla13[Id Riesgo],Tabla13[Registro diligenciado],FALSE,1)</f>
        <v>0</v>
      </c>
      <c r="H1644" s="423" t="str">
        <f>IF(G1644,_xlfn.XLOOKUP(F1644,Tabla6[Id Riesgo],Tabla6[DESCRIPCIÓN DEL RIESGO],FALSE,1),"")</f>
        <v/>
      </c>
      <c r="I1644" s="423" t="e">
        <f>_xlfn.XLOOKUP(Tabla135[[#This Row],[Id Riesgo]],Tabla13[Id Riesgo],Tabla13[Probabilidad])</f>
        <v>#N/A</v>
      </c>
      <c r="J1644" s="423" t="str">
        <f>_xlfn.XLOOKUP(Tabla135[[#This Row],[Id Riesgo]],Tabla13[Id Riesgo],Tabla13[Porcentaje Impacto],"",1)</f>
        <v/>
      </c>
      <c r="K1644" s="311"/>
      <c r="L1644" s="314"/>
      <c r="M1644" s="314"/>
      <c r="N1644" s="314"/>
      <c r="O1644" s="295"/>
      <c r="P1644" s="314"/>
      <c r="Q1644" s="328" t="str">
        <f>_xlfn.TEXTJOIN(" ",TRUE,Tabla135[[#This Row],[Actividad - Acción ¿Qué?
Inicia con verbo]],Tabla135[[#This Row],[Complemento
(Observaciones o desviaciones)]])</f>
        <v/>
      </c>
      <c r="R1644" s="295"/>
      <c r="S1644" s="327" t="str">
        <f>_xlfn.XLOOKUP(Tabla135[[#This Row],[Tipo de control]],Tabla7[Tipo de control],Tabla7[Peso],"",1)</f>
        <v/>
      </c>
      <c r="T1644" s="290" t="str">
        <f>_xlfn.XLOOKUP(Tabla135[[#This Row],[Tipo de control]],Tabla7[Tipo de control],Tabla7[Afectación matriz],"",1)</f>
        <v/>
      </c>
      <c r="U1644" s="295"/>
      <c r="V1644" s="290" t="str">
        <f>_xlfn.XLOOKUP(Tabla135[[#This Row],[Implementación]],Tabla11[Implementación],Tabla11[Peso],"",1)</f>
        <v/>
      </c>
      <c r="W1644" s="295"/>
      <c r="X1644" s="295"/>
      <c r="Y1644" s="295"/>
      <c r="Z1644" s="295"/>
      <c r="AA1644" s="311" t="str">
        <f>IFERROR(Tabla135[[#This Row],[Peso del control]]+Tabla135[[#This Row],[Peso de la implementación]],"")</f>
        <v/>
      </c>
      <c r="AB1644" s="310" t="str" cm="1">
        <f t="array" ref="AB1644">IFERROR(IF(Tabla135[[#This Row],[Registro diligenciado]]=TRUE,_xlfn.IFS(AND(Tabla135[[#This Row],[No. de Control]]=1,Tabla135[[#This Row],[Desplazamiento en la Matriz]]="Probabilidad"),D1644-(D1644*Tabla135[[#This Row],[Valor del control]]),AND(Tabla135[[#This Row],[No. de Control]]&gt;1,Tabla135[[#This Row],[Desplazamiento en la Matriz]]="Probabilidad"),AB1643-(AB1643*Tabla135[[#This Row],[Valor del control]]),AND(Tabla135[[#This Row],[No. de Control]]=1,Tabla135[[#This Row],[Desplazamiento en la Matriz]]="Impacto"),D1644,AND(Tabla135[[#This Row],[No. de Control]]&gt;1,Tabla135[[#This Row],[Desplazamiento en la Matriz]]="Impacto"),AB1643),""),"")</f>
        <v/>
      </c>
      <c r="AC1644" s="310" t="str" cm="1">
        <f t="array" ref="AC1644">IFERROR(IF(Tabla135[[#This Row],[Registro diligenciado]]=TRUE,_xlfn.IFS(AND(Tabla135[[#This Row],[No. de Control]]=1,Tabla135[[#This Row],[Desplazamiento en la Matriz]]="Impacto"),E1644-(E1644*Tabla135[[#This Row],[Valor del control]]),AND(Tabla135[[#This Row],[No. de Control]]&gt;1,Tabla135[[#This Row],[Desplazamiento en la Matriz]]="Impacto"),AC1643-(AC1643*Tabla135[[#This Row],[Valor del control]]),AND(Tabla135[[#This Row],[No. de Control]]=1,Tabla135[[#This Row],[Desplazamiento en la Matriz]]="Probabilidad"),E1644,AND(Tabla135[[#This Row],[No. de Control]]&gt;1,Tabla135[[#This Row],[Desplazamiento en la Matriz]]="Probabilidad"),AC1643),""),"")</f>
        <v/>
      </c>
      <c r="AD1644" s="310">
        <f>IFERROR(_xlfn.MINIFS(Tabla135[Probabilidad residual],Tabla135[Id Riesgo],Tabla135[[#This Row],[Id Riesgo]]),"")</f>
        <v>0</v>
      </c>
      <c r="AE1644" s="310">
        <f>IFERROR(_xlfn.MINIFS(Tabla135[Impacto residual],Tabla135[Id Riesgo],Tabla135[[#This Row],[Id Riesgo]]),"")</f>
        <v>0</v>
      </c>
      <c r="AF1644" s="310" t="str" cm="1">
        <f t="array" ref="AF16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4" s="310" t="str" cm="1">
        <f t="array" ref="AG16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5" spans="6:34" ht="15" hidden="1" customHeight="1" x14ac:dyDescent="0.4">
      <c r="F1645" s="290"/>
      <c r="G1645" s="414" t="b">
        <f>_xlfn.XLOOKUP(F1645,Tabla13[Id Riesgo],Tabla13[Registro diligenciado],FALSE,1)</f>
        <v>0</v>
      </c>
      <c r="H1645" s="423" t="str">
        <f>IF(G1645,_xlfn.XLOOKUP(F1645,Tabla6[Id Riesgo],Tabla6[DESCRIPCIÓN DEL RIESGO],FALSE,1),"")</f>
        <v/>
      </c>
      <c r="I1645" s="423" t="e">
        <f>_xlfn.XLOOKUP(Tabla135[[#This Row],[Id Riesgo]],Tabla13[Id Riesgo],Tabla13[Probabilidad])</f>
        <v>#N/A</v>
      </c>
      <c r="J1645" s="423" t="str">
        <f>_xlfn.XLOOKUP(Tabla135[[#This Row],[Id Riesgo]],Tabla13[Id Riesgo],Tabla13[Porcentaje Impacto],"",1)</f>
        <v/>
      </c>
      <c r="K1645" s="311"/>
      <c r="L1645" s="314"/>
      <c r="M1645" s="314"/>
      <c r="N1645" s="314"/>
      <c r="O1645" s="295"/>
      <c r="P1645" s="314"/>
      <c r="Q1645" s="328" t="str">
        <f>_xlfn.TEXTJOIN(" ",TRUE,Tabla135[[#This Row],[Actividad - Acción ¿Qué?
Inicia con verbo]],Tabla135[[#This Row],[Complemento
(Observaciones o desviaciones)]])</f>
        <v/>
      </c>
      <c r="R1645" s="295"/>
      <c r="S1645" s="327" t="str">
        <f>_xlfn.XLOOKUP(Tabla135[[#This Row],[Tipo de control]],Tabla7[Tipo de control],Tabla7[Peso],"",1)</f>
        <v/>
      </c>
      <c r="T1645" s="290" t="str">
        <f>_xlfn.XLOOKUP(Tabla135[[#This Row],[Tipo de control]],Tabla7[Tipo de control],Tabla7[Afectación matriz],"",1)</f>
        <v/>
      </c>
      <c r="U1645" s="295"/>
      <c r="V1645" s="290" t="str">
        <f>_xlfn.XLOOKUP(Tabla135[[#This Row],[Implementación]],Tabla11[Implementación],Tabla11[Peso],"",1)</f>
        <v/>
      </c>
      <c r="W1645" s="295"/>
      <c r="X1645" s="295"/>
      <c r="Y1645" s="295"/>
      <c r="Z1645" s="295"/>
      <c r="AA1645" s="311" t="str">
        <f>IFERROR(Tabla135[[#This Row],[Peso del control]]+Tabla135[[#This Row],[Peso de la implementación]],"")</f>
        <v/>
      </c>
      <c r="AB1645" s="310" t="str" cm="1">
        <f t="array" ref="AB1645">IFERROR(IF(Tabla135[[#This Row],[Registro diligenciado]]=TRUE,_xlfn.IFS(AND(Tabla135[[#This Row],[No. de Control]]=1,Tabla135[[#This Row],[Desplazamiento en la Matriz]]="Probabilidad"),D1645-(D1645*Tabla135[[#This Row],[Valor del control]]),AND(Tabla135[[#This Row],[No. de Control]]&gt;1,Tabla135[[#This Row],[Desplazamiento en la Matriz]]="Probabilidad"),AB1644-(AB1644*Tabla135[[#This Row],[Valor del control]]),AND(Tabla135[[#This Row],[No. de Control]]=1,Tabla135[[#This Row],[Desplazamiento en la Matriz]]="Impacto"),D1645,AND(Tabla135[[#This Row],[No. de Control]]&gt;1,Tabla135[[#This Row],[Desplazamiento en la Matriz]]="Impacto"),AB1644),""),"")</f>
        <v/>
      </c>
      <c r="AC1645" s="310" t="str" cm="1">
        <f t="array" ref="AC1645">IFERROR(IF(Tabla135[[#This Row],[Registro diligenciado]]=TRUE,_xlfn.IFS(AND(Tabla135[[#This Row],[No. de Control]]=1,Tabla135[[#This Row],[Desplazamiento en la Matriz]]="Impacto"),E1645-(E1645*Tabla135[[#This Row],[Valor del control]]),AND(Tabla135[[#This Row],[No. de Control]]&gt;1,Tabla135[[#This Row],[Desplazamiento en la Matriz]]="Impacto"),AC1644-(AC1644*Tabla135[[#This Row],[Valor del control]]),AND(Tabla135[[#This Row],[No. de Control]]=1,Tabla135[[#This Row],[Desplazamiento en la Matriz]]="Probabilidad"),E1645,AND(Tabla135[[#This Row],[No. de Control]]&gt;1,Tabla135[[#This Row],[Desplazamiento en la Matriz]]="Probabilidad"),AC1644),""),"")</f>
        <v/>
      </c>
      <c r="AD1645" s="310">
        <f>IFERROR(_xlfn.MINIFS(Tabla135[Probabilidad residual],Tabla135[Id Riesgo],Tabla135[[#This Row],[Id Riesgo]]),"")</f>
        <v>0</v>
      </c>
      <c r="AE1645" s="310">
        <f>IFERROR(_xlfn.MINIFS(Tabla135[Impacto residual],Tabla135[Id Riesgo],Tabla135[[#This Row],[Id Riesgo]]),"")</f>
        <v>0</v>
      </c>
      <c r="AF1645" s="310" t="str" cm="1">
        <f t="array" ref="AF16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5" s="310" t="str" cm="1">
        <f t="array" ref="AG16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6" spans="6:34" ht="15" hidden="1" customHeight="1" x14ac:dyDescent="0.4">
      <c r="F1646" s="290"/>
      <c r="G1646" s="414" t="b">
        <f>_xlfn.XLOOKUP(F1646,Tabla13[Id Riesgo],Tabla13[Registro diligenciado],FALSE,1)</f>
        <v>0</v>
      </c>
      <c r="H1646" s="423" t="str">
        <f>IF(G1646,_xlfn.XLOOKUP(F1646,Tabla6[Id Riesgo],Tabla6[DESCRIPCIÓN DEL RIESGO],FALSE,1),"")</f>
        <v/>
      </c>
      <c r="I1646" s="423" t="e">
        <f>_xlfn.XLOOKUP(Tabla135[[#This Row],[Id Riesgo]],Tabla13[Id Riesgo],Tabla13[Probabilidad])</f>
        <v>#N/A</v>
      </c>
      <c r="J1646" s="423" t="str">
        <f>_xlfn.XLOOKUP(Tabla135[[#This Row],[Id Riesgo]],Tabla13[Id Riesgo],Tabla13[Porcentaje Impacto],"",1)</f>
        <v/>
      </c>
      <c r="K1646" s="311"/>
      <c r="L1646" s="314"/>
      <c r="M1646" s="314"/>
      <c r="N1646" s="314"/>
      <c r="O1646" s="295"/>
      <c r="P1646" s="314"/>
      <c r="Q1646" s="328" t="str">
        <f>_xlfn.TEXTJOIN(" ",TRUE,Tabla135[[#This Row],[Actividad - Acción ¿Qué?
Inicia con verbo]],Tabla135[[#This Row],[Complemento
(Observaciones o desviaciones)]])</f>
        <v/>
      </c>
      <c r="R1646" s="295"/>
      <c r="S1646" s="327" t="str">
        <f>_xlfn.XLOOKUP(Tabla135[[#This Row],[Tipo de control]],Tabla7[Tipo de control],Tabla7[Peso],"",1)</f>
        <v/>
      </c>
      <c r="T1646" s="290" t="str">
        <f>_xlfn.XLOOKUP(Tabla135[[#This Row],[Tipo de control]],Tabla7[Tipo de control],Tabla7[Afectación matriz],"",1)</f>
        <v/>
      </c>
      <c r="U1646" s="295"/>
      <c r="V1646" s="290" t="str">
        <f>_xlfn.XLOOKUP(Tabla135[[#This Row],[Implementación]],Tabla11[Implementación],Tabla11[Peso],"",1)</f>
        <v/>
      </c>
      <c r="W1646" s="295"/>
      <c r="X1646" s="295"/>
      <c r="Y1646" s="295"/>
      <c r="Z1646" s="295"/>
      <c r="AA1646" s="311" t="str">
        <f>IFERROR(Tabla135[[#This Row],[Peso del control]]+Tabla135[[#This Row],[Peso de la implementación]],"")</f>
        <v/>
      </c>
      <c r="AB1646" s="310" t="str" cm="1">
        <f t="array" ref="AB1646">IFERROR(IF(Tabla135[[#This Row],[Registro diligenciado]]=TRUE,_xlfn.IFS(AND(Tabla135[[#This Row],[No. de Control]]=1,Tabla135[[#This Row],[Desplazamiento en la Matriz]]="Probabilidad"),D1646-(D1646*Tabla135[[#This Row],[Valor del control]]),AND(Tabla135[[#This Row],[No. de Control]]&gt;1,Tabla135[[#This Row],[Desplazamiento en la Matriz]]="Probabilidad"),AB1645-(AB1645*Tabla135[[#This Row],[Valor del control]]),AND(Tabla135[[#This Row],[No. de Control]]=1,Tabla135[[#This Row],[Desplazamiento en la Matriz]]="Impacto"),D1646,AND(Tabla135[[#This Row],[No. de Control]]&gt;1,Tabla135[[#This Row],[Desplazamiento en la Matriz]]="Impacto"),AB1645),""),"")</f>
        <v/>
      </c>
      <c r="AC1646" s="310" t="str" cm="1">
        <f t="array" ref="AC1646">IFERROR(IF(Tabla135[[#This Row],[Registro diligenciado]]=TRUE,_xlfn.IFS(AND(Tabla135[[#This Row],[No. de Control]]=1,Tabla135[[#This Row],[Desplazamiento en la Matriz]]="Impacto"),E1646-(E1646*Tabla135[[#This Row],[Valor del control]]),AND(Tabla135[[#This Row],[No. de Control]]&gt;1,Tabla135[[#This Row],[Desplazamiento en la Matriz]]="Impacto"),AC1645-(AC1645*Tabla135[[#This Row],[Valor del control]]),AND(Tabla135[[#This Row],[No. de Control]]=1,Tabla135[[#This Row],[Desplazamiento en la Matriz]]="Probabilidad"),E1646,AND(Tabla135[[#This Row],[No. de Control]]&gt;1,Tabla135[[#This Row],[Desplazamiento en la Matriz]]="Probabilidad"),AC1645),""),"")</f>
        <v/>
      </c>
      <c r="AD1646" s="310">
        <f>IFERROR(_xlfn.MINIFS(Tabla135[Probabilidad residual],Tabla135[Id Riesgo],Tabla135[[#This Row],[Id Riesgo]]),"")</f>
        <v>0</v>
      </c>
      <c r="AE1646" s="310">
        <f>IFERROR(_xlfn.MINIFS(Tabla135[Impacto residual],Tabla135[Id Riesgo],Tabla135[[#This Row],[Id Riesgo]]),"")</f>
        <v>0</v>
      </c>
      <c r="AF1646" s="310" t="str" cm="1">
        <f t="array" ref="AF16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6" s="310" t="str" cm="1">
        <f t="array" ref="AG16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7" spans="6:34" ht="15" hidden="1" customHeight="1" x14ac:dyDescent="0.4">
      <c r="F1647" s="290"/>
      <c r="G1647" s="414" t="b">
        <f>_xlfn.XLOOKUP(F1647,Tabla13[Id Riesgo],Tabla13[Registro diligenciado],FALSE,1)</f>
        <v>0</v>
      </c>
      <c r="H1647" s="423" t="str">
        <f>IF(G1647,_xlfn.XLOOKUP(F1647,Tabla6[Id Riesgo],Tabla6[DESCRIPCIÓN DEL RIESGO],FALSE,1),"")</f>
        <v/>
      </c>
      <c r="I1647" s="423" t="e">
        <f>_xlfn.XLOOKUP(Tabla135[[#This Row],[Id Riesgo]],Tabla13[Id Riesgo],Tabla13[Probabilidad])</f>
        <v>#N/A</v>
      </c>
      <c r="J1647" s="423" t="str">
        <f>_xlfn.XLOOKUP(Tabla135[[#This Row],[Id Riesgo]],Tabla13[Id Riesgo],Tabla13[Porcentaje Impacto],"",1)</f>
        <v/>
      </c>
      <c r="K1647" s="311"/>
      <c r="L1647" s="314"/>
      <c r="M1647" s="314"/>
      <c r="N1647" s="314"/>
      <c r="O1647" s="295"/>
      <c r="P1647" s="314"/>
      <c r="Q1647" s="328" t="str">
        <f>_xlfn.TEXTJOIN(" ",TRUE,Tabla135[[#This Row],[Actividad - Acción ¿Qué?
Inicia con verbo]],Tabla135[[#This Row],[Complemento
(Observaciones o desviaciones)]])</f>
        <v/>
      </c>
      <c r="R1647" s="295"/>
      <c r="S1647" s="327" t="str">
        <f>_xlfn.XLOOKUP(Tabla135[[#This Row],[Tipo de control]],Tabla7[Tipo de control],Tabla7[Peso],"",1)</f>
        <v/>
      </c>
      <c r="T1647" s="290" t="str">
        <f>_xlfn.XLOOKUP(Tabla135[[#This Row],[Tipo de control]],Tabla7[Tipo de control],Tabla7[Afectación matriz],"",1)</f>
        <v/>
      </c>
      <c r="U1647" s="295"/>
      <c r="V1647" s="290" t="str">
        <f>_xlfn.XLOOKUP(Tabla135[[#This Row],[Implementación]],Tabla11[Implementación],Tabla11[Peso],"",1)</f>
        <v/>
      </c>
      <c r="W1647" s="295"/>
      <c r="X1647" s="295"/>
      <c r="Y1647" s="295"/>
      <c r="Z1647" s="295"/>
      <c r="AA1647" s="311" t="str">
        <f>IFERROR(Tabla135[[#This Row],[Peso del control]]+Tabla135[[#This Row],[Peso de la implementación]],"")</f>
        <v/>
      </c>
      <c r="AB1647" s="310" t="str" cm="1">
        <f t="array" ref="AB1647">IFERROR(IF(Tabla135[[#This Row],[Registro diligenciado]]=TRUE,_xlfn.IFS(AND(Tabla135[[#This Row],[No. de Control]]=1,Tabla135[[#This Row],[Desplazamiento en la Matriz]]="Probabilidad"),D1647-(D1647*Tabla135[[#This Row],[Valor del control]]),AND(Tabla135[[#This Row],[No. de Control]]&gt;1,Tabla135[[#This Row],[Desplazamiento en la Matriz]]="Probabilidad"),AB1646-(AB1646*Tabla135[[#This Row],[Valor del control]]),AND(Tabla135[[#This Row],[No. de Control]]=1,Tabla135[[#This Row],[Desplazamiento en la Matriz]]="Impacto"),D1647,AND(Tabla135[[#This Row],[No. de Control]]&gt;1,Tabla135[[#This Row],[Desplazamiento en la Matriz]]="Impacto"),AB1646),""),"")</f>
        <v/>
      </c>
      <c r="AC1647" s="310" t="str" cm="1">
        <f t="array" ref="AC1647">IFERROR(IF(Tabla135[[#This Row],[Registro diligenciado]]=TRUE,_xlfn.IFS(AND(Tabla135[[#This Row],[No. de Control]]=1,Tabla135[[#This Row],[Desplazamiento en la Matriz]]="Impacto"),E1647-(E1647*Tabla135[[#This Row],[Valor del control]]),AND(Tabla135[[#This Row],[No. de Control]]&gt;1,Tabla135[[#This Row],[Desplazamiento en la Matriz]]="Impacto"),AC1646-(AC1646*Tabla135[[#This Row],[Valor del control]]),AND(Tabla135[[#This Row],[No. de Control]]=1,Tabla135[[#This Row],[Desplazamiento en la Matriz]]="Probabilidad"),E1647,AND(Tabla135[[#This Row],[No. de Control]]&gt;1,Tabla135[[#This Row],[Desplazamiento en la Matriz]]="Probabilidad"),AC1646),""),"")</f>
        <v/>
      </c>
      <c r="AD1647" s="310">
        <f>IFERROR(_xlfn.MINIFS(Tabla135[Probabilidad residual],Tabla135[Id Riesgo],Tabla135[[#This Row],[Id Riesgo]]),"")</f>
        <v>0</v>
      </c>
      <c r="AE1647" s="310">
        <f>IFERROR(_xlfn.MINIFS(Tabla135[Impacto residual],Tabla135[Id Riesgo],Tabla135[[#This Row],[Id Riesgo]]),"")</f>
        <v>0</v>
      </c>
      <c r="AF1647" s="310" t="str" cm="1">
        <f t="array" ref="AF16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7" s="310" t="str" cm="1">
        <f t="array" ref="AG16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8" spans="6:34" ht="15" hidden="1" customHeight="1" x14ac:dyDescent="0.4">
      <c r="F1648" s="290"/>
      <c r="G1648" s="414" t="b">
        <f>_xlfn.XLOOKUP(F1648,Tabla13[Id Riesgo],Tabla13[Registro diligenciado],FALSE,1)</f>
        <v>0</v>
      </c>
      <c r="H1648" s="423" t="str">
        <f>IF(G1648,_xlfn.XLOOKUP(F1648,Tabla6[Id Riesgo],Tabla6[DESCRIPCIÓN DEL RIESGO],FALSE,1),"")</f>
        <v/>
      </c>
      <c r="I1648" s="423" t="e">
        <f>_xlfn.XLOOKUP(Tabla135[[#This Row],[Id Riesgo]],Tabla13[Id Riesgo],Tabla13[Probabilidad])</f>
        <v>#N/A</v>
      </c>
      <c r="J1648" s="423" t="str">
        <f>_xlfn.XLOOKUP(Tabla135[[#This Row],[Id Riesgo]],Tabla13[Id Riesgo],Tabla13[Porcentaje Impacto],"",1)</f>
        <v/>
      </c>
      <c r="K1648" s="311"/>
      <c r="L1648" s="314"/>
      <c r="M1648" s="314"/>
      <c r="N1648" s="314"/>
      <c r="O1648" s="295"/>
      <c r="P1648" s="314"/>
      <c r="Q1648" s="328" t="str">
        <f>_xlfn.TEXTJOIN(" ",TRUE,Tabla135[[#This Row],[Actividad - Acción ¿Qué?
Inicia con verbo]],Tabla135[[#This Row],[Complemento
(Observaciones o desviaciones)]])</f>
        <v/>
      </c>
      <c r="R1648" s="295"/>
      <c r="S1648" s="327" t="str">
        <f>_xlfn.XLOOKUP(Tabla135[[#This Row],[Tipo de control]],Tabla7[Tipo de control],Tabla7[Peso],"",1)</f>
        <v/>
      </c>
      <c r="T1648" s="290" t="str">
        <f>_xlfn.XLOOKUP(Tabla135[[#This Row],[Tipo de control]],Tabla7[Tipo de control],Tabla7[Afectación matriz],"",1)</f>
        <v/>
      </c>
      <c r="U1648" s="295"/>
      <c r="V1648" s="290" t="str">
        <f>_xlfn.XLOOKUP(Tabla135[[#This Row],[Implementación]],Tabla11[Implementación],Tabla11[Peso],"",1)</f>
        <v/>
      </c>
      <c r="W1648" s="295"/>
      <c r="X1648" s="295"/>
      <c r="Y1648" s="295"/>
      <c r="Z1648" s="295"/>
      <c r="AA1648" s="311" t="str">
        <f>IFERROR(Tabla135[[#This Row],[Peso del control]]+Tabla135[[#This Row],[Peso de la implementación]],"")</f>
        <v/>
      </c>
      <c r="AB1648" s="310" t="str" cm="1">
        <f t="array" ref="AB1648">IFERROR(IF(Tabla135[[#This Row],[Registro diligenciado]]=TRUE,_xlfn.IFS(AND(Tabla135[[#This Row],[No. de Control]]=1,Tabla135[[#This Row],[Desplazamiento en la Matriz]]="Probabilidad"),D1648-(D1648*Tabla135[[#This Row],[Valor del control]]),AND(Tabla135[[#This Row],[No. de Control]]&gt;1,Tabla135[[#This Row],[Desplazamiento en la Matriz]]="Probabilidad"),AB1647-(AB1647*Tabla135[[#This Row],[Valor del control]]),AND(Tabla135[[#This Row],[No. de Control]]=1,Tabla135[[#This Row],[Desplazamiento en la Matriz]]="Impacto"),D1648,AND(Tabla135[[#This Row],[No. de Control]]&gt;1,Tabla135[[#This Row],[Desplazamiento en la Matriz]]="Impacto"),AB1647),""),"")</f>
        <v/>
      </c>
      <c r="AC1648" s="310" t="str" cm="1">
        <f t="array" ref="AC1648">IFERROR(IF(Tabla135[[#This Row],[Registro diligenciado]]=TRUE,_xlfn.IFS(AND(Tabla135[[#This Row],[No. de Control]]=1,Tabla135[[#This Row],[Desplazamiento en la Matriz]]="Impacto"),E1648-(E1648*Tabla135[[#This Row],[Valor del control]]),AND(Tabla135[[#This Row],[No. de Control]]&gt;1,Tabla135[[#This Row],[Desplazamiento en la Matriz]]="Impacto"),AC1647-(AC1647*Tabla135[[#This Row],[Valor del control]]),AND(Tabla135[[#This Row],[No. de Control]]=1,Tabla135[[#This Row],[Desplazamiento en la Matriz]]="Probabilidad"),E1648,AND(Tabla135[[#This Row],[No. de Control]]&gt;1,Tabla135[[#This Row],[Desplazamiento en la Matriz]]="Probabilidad"),AC1647),""),"")</f>
        <v/>
      </c>
      <c r="AD1648" s="310">
        <f>IFERROR(_xlfn.MINIFS(Tabla135[Probabilidad residual],Tabla135[Id Riesgo],Tabla135[[#This Row],[Id Riesgo]]),"")</f>
        <v>0</v>
      </c>
      <c r="AE1648" s="310">
        <f>IFERROR(_xlfn.MINIFS(Tabla135[Impacto residual],Tabla135[Id Riesgo],Tabla135[[#This Row],[Id Riesgo]]),"")</f>
        <v>0</v>
      </c>
      <c r="AF1648" s="310" t="str" cm="1">
        <f t="array" ref="AF16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8" s="310" t="str" cm="1">
        <f t="array" ref="AG16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49" spans="6:34" ht="15" hidden="1" customHeight="1" x14ac:dyDescent="0.4">
      <c r="F1649" s="290"/>
      <c r="G1649" s="414" t="b">
        <f>_xlfn.XLOOKUP(F1649,Tabla13[Id Riesgo],Tabla13[Registro diligenciado],FALSE,1)</f>
        <v>0</v>
      </c>
      <c r="H1649" s="423" t="str">
        <f>IF(G1649,_xlfn.XLOOKUP(F1649,Tabla6[Id Riesgo],Tabla6[DESCRIPCIÓN DEL RIESGO],FALSE,1),"")</f>
        <v/>
      </c>
      <c r="I1649" s="423" t="e">
        <f>_xlfn.XLOOKUP(Tabla135[[#This Row],[Id Riesgo]],Tabla13[Id Riesgo],Tabla13[Probabilidad])</f>
        <v>#N/A</v>
      </c>
      <c r="J1649" s="423" t="str">
        <f>_xlfn.XLOOKUP(Tabla135[[#This Row],[Id Riesgo]],Tabla13[Id Riesgo],Tabla13[Porcentaje Impacto],"",1)</f>
        <v/>
      </c>
      <c r="K1649" s="311"/>
      <c r="L1649" s="314"/>
      <c r="M1649" s="314"/>
      <c r="N1649" s="314"/>
      <c r="O1649" s="295"/>
      <c r="P1649" s="314"/>
      <c r="Q1649" s="328" t="str">
        <f>_xlfn.TEXTJOIN(" ",TRUE,Tabla135[[#This Row],[Actividad - Acción ¿Qué?
Inicia con verbo]],Tabla135[[#This Row],[Complemento
(Observaciones o desviaciones)]])</f>
        <v/>
      </c>
      <c r="R1649" s="295"/>
      <c r="S1649" s="327" t="str">
        <f>_xlfn.XLOOKUP(Tabla135[[#This Row],[Tipo de control]],Tabla7[Tipo de control],Tabla7[Peso],"",1)</f>
        <v/>
      </c>
      <c r="T1649" s="290" t="str">
        <f>_xlfn.XLOOKUP(Tabla135[[#This Row],[Tipo de control]],Tabla7[Tipo de control],Tabla7[Afectación matriz],"",1)</f>
        <v/>
      </c>
      <c r="U1649" s="295"/>
      <c r="V1649" s="290" t="str">
        <f>_xlfn.XLOOKUP(Tabla135[[#This Row],[Implementación]],Tabla11[Implementación],Tabla11[Peso],"",1)</f>
        <v/>
      </c>
      <c r="W1649" s="295"/>
      <c r="X1649" s="295"/>
      <c r="Y1649" s="295"/>
      <c r="Z1649" s="295"/>
      <c r="AA1649" s="311" t="str">
        <f>IFERROR(Tabla135[[#This Row],[Peso del control]]+Tabla135[[#This Row],[Peso de la implementación]],"")</f>
        <v/>
      </c>
      <c r="AB1649" s="310" t="str" cm="1">
        <f t="array" ref="AB1649">IFERROR(IF(Tabla135[[#This Row],[Registro diligenciado]]=TRUE,_xlfn.IFS(AND(Tabla135[[#This Row],[No. de Control]]=1,Tabla135[[#This Row],[Desplazamiento en la Matriz]]="Probabilidad"),D1649-(D1649*Tabla135[[#This Row],[Valor del control]]),AND(Tabla135[[#This Row],[No. de Control]]&gt;1,Tabla135[[#This Row],[Desplazamiento en la Matriz]]="Probabilidad"),AB1648-(AB1648*Tabla135[[#This Row],[Valor del control]]),AND(Tabla135[[#This Row],[No. de Control]]=1,Tabla135[[#This Row],[Desplazamiento en la Matriz]]="Impacto"),D1649,AND(Tabla135[[#This Row],[No. de Control]]&gt;1,Tabla135[[#This Row],[Desplazamiento en la Matriz]]="Impacto"),AB1648),""),"")</f>
        <v/>
      </c>
      <c r="AC1649" s="310" t="str" cm="1">
        <f t="array" ref="AC1649">IFERROR(IF(Tabla135[[#This Row],[Registro diligenciado]]=TRUE,_xlfn.IFS(AND(Tabla135[[#This Row],[No. de Control]]=1,Tabla135[[#This Row],[Desplazamiento en la Matriz]]="Impacto"),E1649-(E1649*Tabla135[[#This Row],[Valor del control]]),AND(Tabla135[[#This Row],[No. de Control]]&gt;1,Tabla135[[#This Row],[Desplazamiento en la Matriz]]="Impacto"),AC1648-(AC1648*Tabla135[[#This Row],[Valor del control]]),AND(Tabla135[[#This Row],[No. de Control]]=1,Tabla135[[#This Row],[Desplazamiento en la Matriz]]="Probabilidad"),E1649,AND(Tabla135[[#This Row],[No. de Control]]&gt;1,Tabla135[[#This Row],[Desplazamiento en la Matriz]]="Probabilidad"),AC1648),""),"")</f>
        <v/>
      </c>
      <c r="AD1649" s="310">
        <f>IFERROR(_xlfn.MINIFS(Tabla135[Probabilidad residual],Tabla135[Id Riesgo],Tabla135[[#This Row],[Id Riesgo]]),"")</f>
        <v>0</v>
      </c>
      <c r="AE1649" s="310">
        <f>IFERROR(_xlfn.MINIFS(Tabla135[Impacto residual],Tabla135[Id Riesgo],Tabla135[[#This Row],[Id Riesgo]]),"")</f>
        <v>0</v>
      </c>
      <c r="AF1649" s="310" t="str" cm="1">
        <f t="array" ref="AF16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49" s="310" t="str" cm="1">
        <f t="array" ref="AG16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0" spans="6:34" ht="15" hidden="1" customHeight="1" x14ac:dyDescent="0.4">
      <c r="F1650" s="290"/>
      <c r="G1650" s="414" t="b">
        <f>_xlfn.XLOOKUP(F1650,Tabla13[Id Riesgo],Tabla13[Registro diligenciado],FALSE,1)</f>
        <v>0</v>
      </c>
      <c r="H1650" s="423" t="str">
        <f>IF(G1650,_xlfn.XLOOKUP(F1650,Tabla6[Id Riesgo],Tabla6[DESCRIPCIÓN DEL RIESGO],FALSE,1),"")</f>
        <v/>
      </c>
      <c r="I1650" s="423" t="e">
        <f>_xlfn.XLOOKUP(Tabla135[[#This Row],[Id Riesgo]],Tabla13[Id Riesgo],Tabla13[Probabilidad])</f>
        <v>#N/A</v>
      </c>
      <c r="J1650" s="423" t="str">
        <f>_xlfn.XLOOKUP(Tabla135[[#This Row],[Id Riesgo]],Tabla13[Id Riesgo],Tabla13[Porcentaje Impacto],"",1)</f>
        <v/>
      </c>
      <c r="K1650" s="311"/>
      <c r="L1650" s="314"/>
      <c r="M1650" s="314"/>
      <c r="N1650" s="314"/>
      <c r="O1650" s="295"/>
      <c r="P1650" s="314"/>
      <c r="Q1650" s="328" t="str">
        <f>_xlfn.TEXTJOIN(" ",TRUE,Tabla135[[#This Row],[Actividad - Acción ¿Qué?
Inicia con verbo]],Tabla135[[#This Row],[Complemento
(Observaciones o desviaciones)]])</f>
        <v/>
      </c>
      <c r="R1650" s="295"/>
      <c r="S1650" s="327" t="str">
        <f>_xlfn.XLOOKUP(Tabla135[[#This Row],[Tipo de control]],Tabla7[Tipo de control],Tabla7[Peso],"",1)</f>
        <v/>
      </c>
      <c r="T1650" s="290" t="str">
        <f>_xlfn.XLOOKUP(Tabla135[[#This Row],[Tipo de control]],Tabla7[Tipo de control],Tabla7[Afectación matriz],"",1)</f>
        <v/>
      </c>
      <c r="U1650" s="295"/>
      <c r="V1650" s="290" t="str">
        <f>_xlfn.XLOOKUP(Tabla135[[#This Row],[Implementación]],Tabla11[Implementación],Tabla11[Peso],"",1)</f>
        <v/>
      </c>
      <c r="W1650" s="295"/>
      <c r="X1650" s="295"/>
      <c r="Y1650" s="295"/>
      <c r="Z1650" s="295"/>
      <c r="AA1650" s="311" t="str">
        <f>IFERROR(Tabla135[[#This Row],[Peso del control]]+Tabla135[[#This Row],[Peso de la implementación]],"")</f>
        <v/>
      </c>
      <c r="AB1650" s="310" t="str" cm="1">
        <f t="array" ref="AB1650">IFERROR(IF(Tabla135[[#This Row],[Registro diligenciado]]=TRUE,_xlfn.IFS(AND(Tabla135[[#This Row],[No. de Control]]=1,Tabla135[[#This Row],[Desplazamiento en la Matriz]]="Probabilidad"),D1650-(D1650*Tabla135[[#This Row],[Valor del control]]),AND(Tabla135[[#This Row],[No. de Control]]&gt;1,Tabla135[[#This Row],[Desplazamiento en la Matriz]]="Probabilidad"),AB1649-(AB1649*Tabla135[[#This Row],[Valor del control]]),AND(Tabla135[[#This Row],[No. de Control]]=1,Tabla135[[#This Row],[Desplazamiento en la Matriz]]="Impacto"),D1650,AND(Tabla135[[#This Row],[No. de Control]]&gt;1,Tabla135[[#This Row],[Desplazamiento en la Matriz]]="Impacto"),AB1649),""),"")</f>
        <v/>
      </c>
      <c r="AC1650" s="310" t="str" cm="1">
        <f t="array" ref="AC1650">IFERROR(IF(Tabla135[[#This Row],[Registro diligenciado]]=TRUE,_xlfn.IFS(AND(Tabla135[[#This Row],[No. de Control]]=1,Tabla135[[#This Row],[Desplazamiento en la Matriz]]="Impacto"),E1650-(E1650*Tabla135[[#This Row],[Valor del control]]),AND(Tabla135[[#This Row],[No. de Control]]&gt;1,Tabla135[[#This Row],[Desplazamiento en la Matriz]]="Impacto"),AC1649-(AC1649*Tabla135[[#This Row],[Valor del control]]),AND(Tabla135[[#This Row],[No. de Control]]=1,Tabla135[[#This Row],[Desplazamiento en la Matriz]]="Probabilidad"),E1650,AND(Tabla135[[#This Row],[No. de Control]]&gt;1,Tabla135[[#This Row],[Desplazamiento en la Matriz]]="Probabilidad"),AC1649),""),"")</f>
        <v/>
      </c>
      <c r="AD1650" s="310">
        <f>IFERROR(_xlfn.MINIFS(Tabla135[Probabilidad residual],Tabla135[Id Riesgo],Tabla135[[#This Row],[Id Riesgo]]),"")</f>
        <v>0</v>
      </c>
      <c r="AE1650" s="310">
        <f>IFERROR(_xlfn.MINIFS(Tabla135[Impacto residual],Tabla135[Id Riesgo],Tabla135[[#This Row],[Id Riesgo]]),"")</f>
        <v>0</v>
      </c>
      <c r="AF1650" s="310" t="str" cm="1">
        <f t="array" ref="AF16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0" s="310" t="str" cm="1">
        <f t="array" ref="AG16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1" spans="6:34" ht="15" hidden="1" customHeight="1" x14ac:dyDescent="0.4">
      <c r="F1651" s="290"/>
      <c r="G1651" s="414" t="b">
        <f>_xlfn.XLOOKUP(F1651,Tabla13[Id Riesgo],Tabla13[Registro diligenciado],FALSE,1)</f>
        <v>0</v>
      </c>
      <c r="H1651" s="423" t="str">
        <f>IF(G1651,_xlfn.XLOOKUP(F1651,Tabla6[Id Riesgo],Tabla6[DESCRIPCIÓN DEL RIESGO],FALSE,1),"")</f>
        <v/>
      </c>
      <c r="I1651" s="423" t="e">
        <f>_xlfn.XLOOKUP(Tabla135[[#This Row],[Id Riesgo]],Tabla13[Id Riesgo],Tabla13[Probabilidad])</f>
        <v>#N/A</v>
      </c>
      <c r="J1651" s="423" t="str">
        <f>_xlfn.XLOOKUP(Tabla135[[#This Row],[Id Riesgo]],Tabla13[Id Riesgo],Tabla13[Porcentaje Impacto],"",1)</f>
        <v/>
      </c>
      <c r="K1651" s="311"/>
      <c r="L1651" s="314"/>
      <c r="M1651" s="314"/>
      <c r="N1651" s="314"/>
      <c r="O1651" s="295"/>
      <c r="P1651" s="314"/>
      <c r="Q1651" s="328" t="str">
        <f>_xlfn.TEXTJOIN(" ",TRUE,Tabla135[[#This Row],[Actividad - Acción ¿Qué?
Inicia con verbo]],Tabla135[[#This Row],[Complemento
(Observaciones o desviaciones)]])</f>
        <v/>
      </c>
      <c r="R1651" s="295"/>
      <c r="S1651" s="327" t="str">
        <f>_xlfn.XLOOKUP(Tabla135[[#This Row],[Tipo de control]],Tabla7[Tipo de control],Tabla7[Peso],"",1)</f>
        <v/>
      </c>
      <c r="T1651" s="290" t="str">
        <f>_xlfn.XLOOKUP(Tabla135[[#This Row],[Tipo de control]],Tabla7[Tipo de control],Tabla7[Afectación matriz],"",1)</f>
        <v/>
      </c>
      <c r="U1651" s="295"/>
      <c r="V1651" s="290" t="str">
        <f>_xlfn.XLOOKUP(Tabla135[[#This Row],[Implementación]],Tabla11[Implementación],Tabla11[Peso],"",1)</f>
        <v/>
      </c>
      <c r="W1651" s="295"/>
      <c r="X1651" s="295"/>
      <c r="Y1651" s="295"/>
      <c r="Z1651" s="295"/>
      <c r="AA1651" s="311" t="str">
        <f>IFERROR(Tabla135[[#This Row],[Peso del control]]+Tabla135[[#This Row],[Peso de la implementación]],"")</f>
        <v/>
      </c>
      <c r="AB1651" s="310" t="str" cm="1">
        <f t="array" ref="AB1651">IFERROR(IF(Tabla135[[#This Row],[Registro diligenciado]]=TRUE,_xlfn.IFS(AND(Tabla135[[#This Row],[No. de Control]]=1,Tabla135[[#This Row],[Desplazamiento en la Matriz]]="Probabilidad"),D1651-(D1651*Tabla135[[#This Row],[Valor del control]]),AND(Tabla135[[#This Row],[No. de Control]]&gt;1,Tabla135[[#This Row],[Desplazamiento en la Matriz]]="Probabilidad"),AB1650-(AB1650*Tabla135[[#This Row],[Valor del control]]),AND(Tabla135[[#This Row],[No. de Control]]=1,Tabla135[[#This Row],[Desplazamiento en la Matriz]]="Impacto"),D1651,AND(Tabla135[[#This Row],[No. de Control]]&gt;1,Tabla135[[#This Row],[Desplazamiento en la Matriz]]="Impacto"),AB1650),""),"")</f>
        <v/>
      </c>
      <c r="AC1651" s="310" t="str" cm="1">
        <f t="array" ref="AC1651">IFERROR(IF(Tabla135[[#This Row],[Registro diligenciado]]=TRUE,_xlfn.IFS(AND(Tabla135[[#This Row],[No. de Control]]=1,Tabla135[[#This Row],[Desplazamiento en la Matriz]]="Impacto"),E1651-(E1651*Tabla135[[#This Row],[Valor del control]]),AND(Tabla135[[#This Row],[No. de Control]]&gt;1,Tabla135[[#This Row],[Desplazamiento en la Matriz]]="Impacto"),AC1650-(AC1650*Tabla135[[#This Row],[Valor del control]]),AND(Tabla135[[#This Row],[No. de Control]]=1,Tabla135[[#This Row],[Desplazamiento en la Matriz]]="Probabilidad"),E1651,AND(Tabla135[[#This Row],[No. de Control]]&gt;1,Tabla135[[#This Row],[Desplazamiento en la Matriz]]="Probabilidad"),AC1650),""),"")</f>
        <v/>
      </c>
      <c r="AD1651" s="310">
        <f>IFERROR(_xlfn.MINIFS(Tabla135[Probabilidad residual],Tabla135[Id Riesgo],Tabla135[[#This Row],[Id Riesgo]]),"")</f>
        <v>0</v>
      </c>
      <c r="AE1651" s="310">
        <f>IFERROR(_xlfn.MINIFS(Tabla135[Impacto residual],Tabla135[Id Riesgo],Tabla135[[#This Row],[Id Riesgo]]),"")</f>
        <v>0</v>
      </c>
      <c r="AF1651" s="310" t="str" cm="1">
        <f t="array" ref="AF16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1" s="310" t="str" cm="1">
        <f t="array" ref="AG16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2" spans="6:34" ht="15" hidden="1" customHeight="1" x14ac:dyDescent="0.4">
      <c r="F1652" s="290"/>
      <c r="G1652" s="414" t="b">
        <f>_xlfn.XLOOKUP(F1652,Tabla13[Id Riesgo],Tabla13[Registro diligenciado],FALSE,1)</f>
        <v>0</v>
      </c>
      <c r="H1652" s="423" t="str">
        <f>IF(G1652,_xlfn.XLOOKUP(F1652,Tabla6[Id Riesgo],Tabla6[DESCRIPCIÓN DEL RIESGO],FALSE,1),"")</f>
        <v/>
      </c>
      <c r="I1652" s="423" t="e">
        <f>_xlfn.XLOOKUP(Tabla135[[#This Row],[Id Riesgo]],Tabla13[Id Riesgo],Tabla13[Probabilidad])</f>
        <v>#N/A</v>
      </c>
      <c r="J1652" s="423" t="str">
        <f>_xlfn.XLOOKUP(Tabla135[[#This Row],[Id Riesgo]],Tabla13[Id Riesgo],Tabla13[Porcentaje Impacto],"",1)</f>
        <v/>
      </c>
      <c r="K1652" s="311"/>
      <c r="L1652" s="314"/>
      <c r="M1652" s="314"/>
      <c r="N1652" s="314"/>
      <c r="O1652" s="295"/>
      <c r="P1652" s="314"/>
      <c r="Q1652" s="328" t="str">
        <f>_xlfn.TEXTJOIN(" ",TRUE,Tabla135[[#This Row],[Actividad - Acción ¿Qué?
Inicia con verbo]],Tabla135[[#This Row],[Complemento
(Observaciones o desviaciones)]])</f>
        <v/>
      </c>
      <c r="R1652" s="295"/>
      <c r="S1652" s="327" t="str">
        <f>_xlfn.XLOOKUP(Tabla135[[#This Row],[Tipo de control]],Tabla7[Tipo de control],Tabla7[Peso],"",1)</f>
        <v/>
      </c>
      <c r="T1652" s="290" t="str">
        <f>_xlfn.XLOOKUP(Tabla135[[#This Row],[Tipo de control]],Tabla7[Tipo de control],Tabla7[Afectación matriz],"",1)</f>
        <v/>
      </c>
      <c r="U1652" s="295"/>
      <c r="V1652" s="290" t="str">
        <f>_xlfn.XLOOKUP(Tabla135[[#This Row],[Implementación]],Tabla11[Implementación],Tabla11[Peso],"",1)</f>
        <v/>
      </c>
      <c r="W1652" s="295"/>
      <c r="X1652" s="295"/>
      <c r="Y1652" s="295"/>
      <c r="Z1652" s="295"/>
      <c r="AA1652" s="311" t="str">
        <f>IFERROR(Tabla135[[#This Row],[Peso del control]]+Tabla135[[#This Row],[Peso de la implementación]],"")</f>
        <v/>
      </c>
      <c r="AB1652" s="310" t="str" cm="1">
        <f t="array" ref="AB1652">IFERROR(IF(Tabla135[[#This Row],[Registro diligenciado]]=TRUE,_xlfn.IFS(AND(Tabla135[[#This Row],[No. de Control]]=1,Tabla135[[#This Row],[Desplazamiento en la Matriz]]="Probabilidad"),D1652-(D1652*Tabla135[[#This Row],[Valor del control]]),AND(Tabla135[[#This Row],[No. de Control]]&gt;1,Tabla135[[#This Row],[Desplazamiento en la Matriz]]="Probabilidad"),AB1651-(AB1651*Tabla135[[#This Row],[Valor del control]]),AND(Tabla135[[#This Row],[No. de Control]]=1,Tabla135[[#This Row],[Desplazamiento en la Matriz]]="Impacto"),D1652,AND(Tabla135[[#This Row],[No. de Control]]&gt;1,Tabla135[[#This Row],[Desplazamiento en la Matriz]]="Impacto"),AB1651),""),"")</f>
        <v/>
      </c>
      <c r="AC1652" s="310" t="str" cm="1">
        <f t="array" ref="AC1652">IFERROR(IF(Tabla135[[#This Row],[Registro diligenciado]]=TRUE,_xlfn.IFS(AND(Tabla135[[#This Row],[No. de Control]]=1,Tabla135[[#This Row],[Desplazamiento en la Matriz]]="Impacto"),E1652-(E1652*Tabla135[[#This Row],[Valor del control]]),AND(Tabla135[[#This Row],[No. de Control]]&gt;1,Tabla135[[#This Row],[Desplazamiento en la Matriz]]="Impacto"),AC1651-(AC1651*Tabla135[[#This Row],[Valor del control]]),AND(Tabla135[[#This Row],[No. de Control]]=1,Tabla135[[#This Row],[Desplazamiento en la Matriz]]="Probabilidad"),E1652,AND(Tabla135[[#This Row],[No. de Control]]&gt;1,Tabla135[[#This Row],[Desplazamiento en la Matriz]]="Probabilidad"),AC1651),""),"")</f>
        <v/>
      </c>
      <c r="AD1652" s="310">
        <f>IFERROR(_xlfn.MINIFS(Tabla135[Probabilidad residual],Tabla135[Id Riesgo],Tabla135[[#This Row],[Id Riesgo]]),"")</f>
        <v>0</v>
      </c>
      <c r="AE1652" s="310">
        <f>IFERROR(_xlfn.MINIFS(Tabla135[Impacto residual],Tabla135[Id Riesgo],Tabla135[[#This Row],[Id Riesgo]]),"")</f>
        <v>0</v>
      </c>
      <c r="AF1652" s="310" t="str" cm="1">
        <f t="array" ref="AF16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2" s="310" t="str" cm="1">
        <f t="array" ref="AG16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3" spans="6:34" ht="15" hidden="1" customHeight="1" x14ac:dyDescent="0.4">
      <c r="F1653" s="290"/>
      <c r="G1653" s="414" t="b">
        <f>_xlfn.XLOOKUP(F1653,Tabla13[Id Riesgo],Tabla13[Registro diligenciado],FALSE,1)</f>
        <v>0</v>
      </c>
      <c r="H1653" s="423" t="str">
        <f>IF(G1653,_xlfn.XLOOKUP(F1653,Tabla6[Id Riesgo],Tabla6[DESCRIPCIÓN DEL RIESGO],FALSE,1),"")</f>
        <v/>
      </c>
      <c r="I1653" s="423" t="e">
        <f>_xlfn.XLOOKUP(Tabla135[[#This Row],[Id Riesgo]],Tabla13[Id Riesgo],Tabla13[Probabilidad])</f>
        <v>#N/A</v>
      </c>
      <c r="J1653" s="423" t="str">
        <f>_xlfn.XLOOKUP(Tabla135[[#This Row],[Id Riesgo]],Tabla13[Id Riesgo],Tabla13[Porcentaje Impacto],"",1)</f>
        <v/>
      </c>
      <c r="K1653" s="311"/>
      <c r="L1653" s="314"/>
      <c r="M1653" s="314"/>
      <c r="N1653" s="314"/>
      <c r="O1653" s="295"/>
      <c r="P1653" s="314"/>
      <c r="Q1653" s="328" t="str">
        <f>_xlfn.TEXTJOIN(" ",TRUE,Tabla135[[#This Row],[Actividad - Acción ¿Qué?
Inicia con verbo]],Tabla135[[#This Row],[Complemento
(Observaciones o desviaciones)]])</f>
        <v/>
      </c>
      <c r="R1653" s="295"/>
      <c r="S1653" s="327" t="str">
        <f>_xlfn.XLOOKUP(Tabla135[[#This Row],[Tipo de control]],Tabla7[Tipo de control],Tabla7[Peso],"",1)</f>
        <v/>
      </c>
      <c r="T1653" s="290" t="str">
        <f>_xlfn.XLOOKUP(Tabla135[[#This Row],[Tipo de control]],Tabla7[Tipo de control],Tabla7[Afectación matriz],"",1)</f>
        <v/>
      </c>
      <c r="U1653" s="295"/>
      <c r="V1653" s="290" t="str">
        <f>_xlfn.XLOOKUP(Tabla135[[#This Row],[Implementación]],Tabla11[Implementación],Tabla11[Peso],"",1)</f>
        <v/>
      </c>
      <c r="W1653" s="295"/>
      <c r="X1653" s="295"/>
      <c r="Y1653" s="295"/>
      <c r="Z1653" s="295"/>
      <c r="AA1653" s="311" t="str">
        <f>IFERROR(Tabla135[[#This Row],[Peso del control]]+Tabla135[[#This Row],[Peso de la implementación]],"")</f>
        <v/>
      </c>
      <c r="AB1653" s="310" t="str" cm="1">
        <f t="array" ref="AB1653">IFERROR(IF(Tabla135[[#This Row],[Registro diligenciado]]=TRUE,_xlfn.IFS(AND(Tabla135[[#This Row],[No. de Control]]=1,Tabla135[[#This Row],[Desplazamiento en la Matriz]]="Probabilidad"),D1653-(D1653*Tabla135[[#This Row],[Valor del control]]),AND(Tabla135[[#This Row],[No. de Control]]&gt;1,Tabla135[[#This Row],[Desplazamiento en la Matriz]]="Probabilidad"),AB1652-(AB1652*Tabla135[[#This Row],[Valor del control]]),AND(Tabla135[[#This Row],[No. de Control]]=1,Tabla135[[#This Row],[Desplazamiento en la Matriz]]="Impacto"),D1653,AND(Tabla135[[#This Row],[No. de Control]]&gt;1,Tabla135[[#This Row],[Desplazamiento en la Matriz]]="Impacto"),AB1652),""),"")</f>
        <v/>
      </c>
      <c r="AC1653" s="310" t="str" cm="1">
        <f t="array" ref="AC1653">IFERROR(IF(Tabla135[[#This Row],[Registro diligenciado]]=TRUE,_xlfn.IFS(AND(Tabla135[[#This Row],[No. de Control]]=1,Tabla135[[#This Row],[Desplazamiento en la Matriz]]="Impacto"),E1653-(E1653*Tabla135[[#This Row],[Valor del control]]),AND(Tabla135[[#This Row],[No. de Control]]&gt;1,Tabla135[[#This Row],[Desplazamiento en la Matriz]]="Impacto"),AC1652-(AC1652*Tabla135[[#This Row],[Valor del control]]),AND(Tabla135[[#This Row],[No. de Control]]=1,Tabla135[[#This Row],[Desplazamiento en la Matriz]]="Probabilidad"),E1653,AND(Tabla135[[#This Row],[No. de Control]]&gt;1,Tabla135[[#This Row],[Desplazamiento en la Matriz]]="Probabilidad"),AC1652),""),"")</f>
        <v/>
      </c>
      <c r="AD1653" s="310">
        <f>IFERROR(_xlfn.MINIFS(Tabla135[Probabilidad residual],Tabla135[Id Riesgo],Tabla135[[#This Row],[Id Riesgo]]),"")</f>
        <v>0</v>
      </c>
      <c r="AE1653" s="310">
        <f>IFERROR(_xlfn.MINIFS(Tabla135[Impacto residual],Tabla135[Id Riesgo],Tabla135[[#This Row],[Id Riesgo]]),"")</f>
        <v>0</v>
      </c>
      <c r="AF1653" s="310" t="str" cm="1">
        <f t="array" ref="AF16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3" s="310" t="str" cm="1">
        <f t="array" ref="AG16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4" spans="6:34" ht="15" hidden="1" customHeight="1" x14ac:dyDescent="0.4">
      <c r="F1654" s="290"/>
      <c r="G1654" s="414" t="b">
        <f>_xlfn.XLOOKUP(F1654,Tabla13[Id Riesgo],Tabla13[Registro diligenciado],FALSE,1)</f>
        <v>0</v>
      </c>
      <c r="H1654" s="423" t="str">
        <f>IF(G1654,_xlfn.XLOOKUP(F1654,Tabla6[Id Riesgo],Tabla6[DESCRIPCIÓN DEL RIESGO],FALSE,1),"")</f>
        <v/>
      </c>
      <c r="I1654" s="423" t="e">
        <f>_xlfn.XLOOKUP(Tabla135[[#This Row],[Id Riesgo]],Tabla13[Id Riesgo],Tabla13[Probabilidad])</f>
        <v>#N/A</v>
      </c>
      <c r="J1654" s="423" t="str">
        <f>_xlfn.XLOOKUP(Tabla135[[#This Row],[Id Riesgo]],Tabla13[Id Riesgo],Tabla13[Porcentaje Impacto],"",1)</f>
        <v/>
      </c>
      <c r="K1654" s="311"/>
      <c r="L1654" s="314"/>
      <c r="M1654" s="314"/>
      <c r="N1654" s="314"/>
      <c r="O1654" s="295"/>
      <c r="P1654" s="314"/>
      <c r="Q1654" s="328" t="str">
        <f>_xlfn.TEXTJOIN(" ",TRUE,Tabla135[[#This Row],[Actividad - Acción ¿Qué?
Inicia con verbo]],Tabla135[[#This Row],[Complemento
(Observaciones o desviaciones)]])</f>
        <v/>
      </c>
      <c r="R1654" s="295"/>
      <c r="S1654" s="327" t="str">
        <f>_xlfn.XLOOKUP(Tabla135[[#This Row],[Tipo de control]],Tabla7[Tipo de control],Tabla7[Peso],"",1)</f>
        <v/>
      </c>
      <c r="T1654" s="290" t="str">
        <f>_xlfn.XLOOKUP(Tabla135[[#This Row],[Tipo de control]],Tabla7[Tipo de control],Tabla7[Afectación matriz],"",1)</f>
        <v/>
      </c>
      <c r="U1654" s="295"/>
      <c r="V1654" s="290" t="str">
        <f>_xlfn.XLOOKUP(Tabla135[[#This Row],[Implementación]],Tabla11[Implementación],Tabla11[Peso],"",1)</f>
        <v/>
      </c>
      <c r="W1654" s="295"/>
      <c r="X1654" s="295"/>
      <c r="Y1654" s="295"/>
      <c r="Z1654" s="295"/>
      <c r="AA1654" s="311" t="str">
        <f>IFERROR(Tabla135[[#This Row],[Peso del control]]+Tabla135[[#This Row],[Peso de la implementación]],"")</f>
        <v/>
      </c>
      <c r="AB1654" s="310" t="str" cm="1">
        <f t="array" ref="AB1654">IFERROR(IF(Tabla135[[#This Row],[Registro diligenciado]]=TRUE,_xlfn.IFS(AND(Tabla135[[#This Row],[No. de Control]]=1,Tabla135[[#This Row],[Desplazamiento en la Matriz]]="Probabilidad"),D1654-(D1654*Tabla135[[#This Row],[Valor del control]]),AND(Tabla135[[#This Row],[No. de Control]]&gt;1,Tabla135[[#This Row],[Desplazamiento en la Matriz]]="Probabilidad"),AB1653-(AB1653*Tabla135[[#This Row],[Valor del control]]),AND(Tabla135[[#This Row],[No. de Control]]=1,Tabla135[[#This Row],[Desplazamiento en la Matriz]]="Impacto"),D1654,AND(Tabla135[[#This Row],[No. de Control]]&gt;1,Tabla135[[#This Row],[Desplazamiento en la Matriz]]="Impacto"),AB1653),""),"")</f>
        <v/>
      </c>
      <c r="AC1654" s="310" t="str" cm="1">
        <f t="array" ref="AC1654">IFERROR(IF(Tabla135[[#This Row],[Registro diligenciado]]=TRUE,_xlfn.IFS(AND(Tabla135[[#This Row],[No. de Control]]=1,Tabla135[[#This Row],[Desplazamiento en la Matriz]]="Impacto"),E1654-(E1654*Tabla135[[#This Row],[Valor del control]]),AND(Tabla135[[#This Row],[No. de Control]]&gt;1,Tabla135[[#This Row],[Desplazamiento en la Matriz]]="Impacto"),AC1653-(AC1653*Tabla135[[#This Row],[Valor del control]]),AND(Tabla135[[#This Row],[No. de Control]]=1,Tabla135[[#This Row],[Desplazamiento en la Matriz]]="Probabilidad"),E1654,AND(Tabla135[[#This Row],[No. de Control]]&gt;1,Tabla135[[#This Row],[Desplazamiento en la Matriz]]="Probabilidad"),AC1653),""),"")</f>
        <v/>
      </c>
      <c r="AD1654" s="310">
        <f>IFERROR(_xlfn.MINIFS(Tabla135[Probabilidad residual],Tabla135[Id Riesgo],Tabla135[[#This Row],[Id Riesgo]]),"")</f>
        <v>0</v>
      </c>
      <c r="AE1654" s="310">
        <f>IFERROR(_xlfn.MINIFS(Tabla135[Impacto residual],Tabla135[Id Riesgo],Tabla135[[#This Row],[Id Riesgo]]),"")</f>
        <v>0</v>
      </c>
      <c r="AF1654" s="310" t="str" cm="1">
        <f t="array" ref="AF16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4" s="310" t="str" cm="1">
        <f t="array" ref="AG16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5" spans="6:34" ht="15" hidden="1" customHeight="1" x14ac:dyDescent="0.4">
      <c r="F1655" s="290"/>
      <c r="G1655" s="414" t="b">
        <f>_xlfn.XLOOKUP(F1655,Tabla13[Id Riesgo],Tabla13[Registro diligenciado],FALSE,1)</f>
        <v>0</v>
      </c>
      <c r="H1655" s="423" t="str">
        <f>IF(G1655,_xlfn.XLOOKUP(F1655,Tabla6[Id Riesgo],Tabla6[DESCRIPCIÓN DEL RIESGO],FALSE,1),"")</f>
        <v/>
      </c>
      <c r="I1655" s="423" t="e">
        <f>_xlfn.XLOOKUP(Tabla135[[#This Row],[Id Riesgo]],Tabla13[Id Riesgo],Tabla13[Probabilidad])</f>
        <v>#N/A</v>
      </c>
      <c r="J1655" s="423" t="str">
        <f>_xlfn.XLOOKUP(Tabla135[[#This Row],[Id Riesgo]],Tabla13[Id Riesgo],Tabla13[Porcentaje Impacto],"",1)</f>
        <v/>
      </c>
      <c r="K1655" s="311"/>
      <c r="L1655" s="314"/>
      <c r="M1655" s="314"/>
      <c r="N1655" s="314"/>
      <c r="O1655" s="295"/>
      <c r="P1655" s="314"/>
      <c r="Q1655" s="328" t="str">
        <f>_xlfn.TEXTJOIN(" ",TRUE,Tabla135[[#This Row],[Actividad - Acción ¿Qué?
Inicia con verbo]],Tabla135[[#This Row],[Complemento
(Observaciones o desviaciones)]])</f>
        <v/>
      </c>
      <c r="R1655" s="295"/>
      <c r="S1655" s="327" t="str">
        <f>_xlfn.XLOOKUP(Tabla135[[#This Row],[Tipo de control]],Tabla7[Tipo de control],Tabla7[Peso],"",1)</f>
        <v/>
      </c>
      <c r="T1655" s="290" t="str">
        <f>_xlfn.XLOOKUP(Tabla135[[#This Row],[Tipo de control]],Tabla7[Tipo de control],Tabla7[Afectación matriz],"",1)</f>
        <v/>
      </c>
      <c r="U1655" s="295"/>
      <c r="V1655" s="290" t="str">
        <f>_xlfn.XLOOKUP(Tabla135[[#This Row],[Implementación]],Tabla11[Implementación],Tabla11[Peso],"",1)</f>
        <v/>
      </c>
      <c r="W1655" s="295"/>
      <c r="X1655" s="295"/>
      <c r="Y1655" s="295"/>
      <c r="Z1655" s="295"/>
      <c r="AA1655" s="311" t="str">
        <f>IFERROR(Tabla135[[#This Row],[Peso del control]]+Tabla135[[#This Row],[Peso de la implementación]],"")</f>
        <v/>
      </c>
      <c r="AB1655" s="310" t="str" cm="1">
        <f t="array" ref="AB1655">IFERROR(IF(Tabla135[[#This Row],[Registro diligenciado]]=TRUE,_xlfn.IFS(AND(Tabla135[[#This Row],[No. de Control]]=1,Tabla135[[#This Row],[Desplazamiento en la Matriz]]="Probabilidad"),D1655-(D1655*Tabla135[[#This Row],[Valor del control]]),AND(Tabla135[[#This Row],[No. de Control]]&gt;1,Tabla135[[#This Row],[Desplazamiento en la Matriz]]="Probabilidad"),AB1654-(AB1654*Tabla135[[#This Row],[Valor del control]]),AND(Tabla135[[#This Row],[No. de Control]]=1,Tabla135[[#This Row],[Desplazamiento en la Matriz]]="Impacto"),D1655,AND(Tabla135[[#This Row],[No. de Control]]&gt;1,Tabla135[[#This Row],[Desplazamiento en la Matriz]]="Impacto"),AB1654),""),"")</f>
        <v/>
      </c>
      <c r="AC1655" s="310" t="str" cm="1">
        <f t="array" ref="AC1655">IFERROR(IF(Tabla135[[#This Row],[Registro diligenciado]]=TRUE,_xlfn.IFS(AND(Tabla135[[#This Row],[No. de Control]]=1,Tabla135[[#This Row],[Desplazamiento en la Matriz]]="Impacto"),E1655-(E1655*Tabla135[[#This Row],[Valor del control]]),AND(Tabla135[[#This Row],[No. de Control]]&gt;1,Tabla135[[#This Row],[Desplazamiento en la Matriz]]="Impacto"),AC1654-(AC1654*Tabla135[[#This Row],[Valor del control]]),AND(Tabla135[[#This Row],[No. de Control]]=1,Tabla135[[#This Row],[Desplazamiento en la Matriz]]="Probabilidad"),E1655,AND(Tabla135[[#This Row],[No. de Control]]&gt;1,Tabla135[[#This Row],[Desplazamiento en la Matriz]]="Probabilidad"),AC1654),""),"")</f>
        <v/>
      </c>
      <c r="AD1655" s="310">
        <f>IFERROR(_xlfn.MINIFS(Tabla135[Probabilidad residual],Tabla135[Id Riesgo],Tabla135[[#This Row],[Id Riesgo]]),"")</f>
        <v>0</v>
      </c>
      <c r="AE1655" s="310">
        <f>IFERROR(_xlfn.MINIFS(Tabla135[Impacto residual],Tabla135[Id Riesgo],Tabla135[[#This Row],[Id Riesgo]]),"")</f>
        <v>0</v>
      </c>
      <c r="AF1655" s="310" t="str" cm="1">
        <f t="array" ref="AF16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5" s="310" t="str" cm="1">
        <f t="array" ref="AG16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6" spans="6:34" ht="15" hidden="1" customHeight="1" x14ac:dyDescent="0.4">
      <c r="F1656" s="290"/>
      <c r="G1656" s="414" t="b">
        <f>_xlfn.XLOOKUP(F1656,Tabla13[Id Riesgo],Tabla13[Registro diligenciado],FALSE,1)</f>
        <v>0</v>
      </c>
      <c r="H1656" s="423" t="str">
        <f>IF(G1656,_xlfn.XLOOKUP(F1656,Tabla6[Id Riesgo],Tabla6[DESCRIPCIÓN DEL RIESGO],FALSE,1),"")</f>
        <v/>
      </c>
      <c r="I1656" s="423" t="e">
        <f>_xlfn.XLOOKUP(Tabla135[[#This Row],[Id Riesgo]],Tabla13[Id Riesgo],Tabla13[Probabilidad])</f>
        <v>#N/A</v>
      </c>
      <c r="J1656" s="423" t="str">
        <f>_xlfn.XLOOKUP(Tabla135[[#This Row],[Id Riesgo]],Tabla13[Id Riesgo],Tabla13[Porcentaje Impacto],"",1)</f>
        <v/>
      </c>
      <c r="K1656" s="311"/>
      <c r="L1656" s="314"/>
      <c r="M1656" s="314"/>
      <c r="N1656" s="314"/>
      <c r="O1656" s="295"/>
      <c r="P1656" s="314"/>
      <c r="Q1656" s="328" t="str">
        <f>_xlfn.TEXTJOIN(" ",TRUE,Tabla135[[#This Row],[Actividad - Acción ¿Qué?
Inicia con verbo]],Tabla135[[#This Row],[Complemento
(Observaciones o desviaciones)]])</f>
        <v/>
      </c>
      <c r="R1656" s="295"/>
      <c r="S1656" s="327" t="str">
        <f>_xlfn.XLOOKUP(Tabla135[[#This Row],[Tipo de control]],Tabla7[Tipo de control],Tabla7[Peso],"",1)</f>
        <v/>
      </c>
      <c r="T1656" s="290" t="str">
        <f>_xlfn.XLOOKUP(Tabla135[[#This Row],[Tipo de control]],Tabla7[Tipo de control],Tabla7[Afectación matriz],"",1)</f>
        <v/>
      </c>
      <c r="U1656" s="295"/>
      <c r="V1656" s="290" t="str">
        <f>_xlfn.XLOOKUP(Tabla135[[#This Row],[Implementación]],Tabla11[Implementación],Tabla11[Peso],"",1)</f>
        <v/>
      </c>
      <c r="W1656" s="295"/>
      <c r="X1656" s="295"/>
      <c r="Y1656" s="295"/>
      <c r="Z1656" s="295"/>
      <c r="AA1656" s="311" t="str">
        <f>IFERROR(Tabla135[[#This Row],[Peso del control]]+Tabla135[[#This Row],[Peso de la implementación]],"")</f>
        <v/>
      </c>
      <c r="AB1656" s="310" t="str" cm="1">
        <f t="array" ref="AB1656">IFERROR(IF(Tabla135[[#This Row],[Registro diligenciado]]=TRUE,_xlfn.IFS(AND(Tabla135[[#This Row],[No. de Control]]=1,Tabla135[[#This Row],[Desplazamiento en la Matriz]]="Probabilidad"),D1656-(D1656*Tabla135[[#This Row],[Valor del control]]),AND(Tabla135[[#This Row],[No. de Control]]&gt;1,Tabla135[[#This Row],[Desplazamiento en la Matriz]]="Probabilidad"),AB1655-(AB1655*Tabla135[[#This Row],[Valor del control]]),AND(Tabla135[[#This Row],[No. de Control]]=1,Tabla135[[#This Row],[Desplazamiento en la Matriz]]="Impacto"),D1656,AND(Tabla135[[#This Row],[No. de Control]]&gt;1,Tabla135[[#This Row],[Desplazamiento en la Matriz]]="Impacto"),AB1655),""),"")</f>
        <v/>
      </c>
      <c r="AC1656" s="310" t="str" cm="1">
        <f t="array" ref="AC1656">IFERROR(IF(Tabla135[[#This Row],[Registro diligenciado]]=TRUE,_xlfn.IFS(AND(Tabla135[[#This Row],[No. de Control]]=1,Tabla135[[#This Row],[Desplazamiento en la Matriz]]="Impacto"),E1656-(E1656*Tabla135[[#This Row],[Valor del control]]),AND(Tabla135[[#This Row],[No. de Control]]&gt;1,Tabla135[[#This Row],[Desplazamiento en la Matriz]]="Impacto"),AC1655-(AC1655*Tabla135[[#This Row],[Valor del control]]),AND(Tabla135[[#This Row],[No. de Control]]=1,Tabla135[[#This Row],[Desplazamiento en la Matriz]]="Probabilidad"),E1656,AND(Tabla135[[#This Row],[No. de Control]]&gt;1,Tabla135[[#This Row],[Desplazamiento en la Matriz]]="Probabilidad"),AC1655),""),"")</f>
        <v/>
      </c>
      <c r="AD1656" s="310">
        <f>IFERROR(_xlfn.MINIFS(Tabla135[Probabilidad residual],Tabla135[Id Riesgo],Tabla135[[#This Row],[Id Riesgo]]),"")</f>
        <v>0</v>
      </c>
      <c r="AE1656" s="310">
        <f>IFERROR(_xlfn.MINIFS(Tabla135[Impacto residual],Tabla135[Id Riesgo],Tabla135[[#This Row],[Id Riesgo]]),"")</f>
        <v>0</v>
      </c>
      <c r="AF1656" s="310" t="str" cm="1">
        <f t="array" ref="AF16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6" s="310" t="str" cm="1">
        <f t="array" ref="AG16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7" spans="6:34" ht="15" hidden="1" customHeight="1" x14ac:dyDescent="0.4">
      <c r="F1657" s="290"/>
      <c r="G1657" s="414" t="b">
        <f>_xlfn.XLOOKUP(F1657,Tabla13[Id Riesgo],Tabla13[Registro diligenciado],FALSE,1)</f>
        <v>0</v>
      </c>
      <c r="H1657" s="423" t="str">
        <f>IF(G1657,_xlfn.XLOOKUP(F1657,Tabla6[Id Riesgo],Tabla6[DESCRIPCIÓN DEL RIESGO],FALSE,1),"")</f>
        <v/>
      </c>
      <c r="I1657" s="423" t="e">
        <f>_xlfn.XLOOKUP(Tabla135[[#This Row],[Id Riesgo]],Tabla13[Id Riesgo],Tabla13[Probabilidad])</f>
        <v>#N/A</v>
      </c>
      <c r="J1657" s="423" t="str">
        <f>_xlfn.XLOOKUP(Tabla135[[#This Row],[Id Riesgo]],Tabla13[Id Riesgo],Tabla13[Porcentaje Impacto],"",1)</f>
        <v/>
      </c>
      <c r="K1657" s="311"/>
      <c r="L1657" s="314"/>
      <c r="M1657" s="314"/>
      <c r="N1657" s="314"/>
      <c r="O1657" s="295"/>
      <c r="P1657" s="314"/>
      <c r="Q1657" s="328" t="str">
        <f>_xlfn.TEXTJOIN(" ",TRUE,Tabla135[[#This Row],[Actividad - Acción ¿Qué?
Inicia con verbo]],Tabla135[[#This Row],[Complemento
(Observaciones o desviaciones)]])</f>
        <v/>
      </c>
      <c r="R1657" s="295"/>
      <c r="S1657" s="327" t="str">
        <f>_xlfn.XLOOKUP(Tabla135[[#This Row],[Tipo de control]],Tabla7[Tipo de control],Tabla7[Peso],"",1)</f>
        <v/>
      </c>
      <c r="T1657" s="290" t="str">
        <f>_xlfn.XLOOKUP(Tabla135[[#This Row],[Tipo de control]],Tabla7[Tipo de control],Tabla7[Afectación matriz],"",1)</f>
        <v/>
      </c>
      <c r="U1657" s="295"/>
      <c r="V1657" s="290" t="str">
        <f>_xlfn.XLOOKUP(Tabla135[[#This Row],[Implementación]],Tabla11[Implementación],Tabla11[Peso],"",1)</f>
        <v/>
      </c>
      <c r="W1657" s="295"/>
      <c r="X1657" s="295"/>
      <c r="Y1657" s="295"/>
      <c r="Z1657" s="295"/>
      <c r="AA1657" s="311" t="str">
        <f>IFERROR(Tabla135[[#This Row],[Peso del control]]+Tabla135[[#This Row],[Peso de la implementación]],"")</f>
        <v/>
      </c>
      <c r="AB1657" s="310" t="str" cm="1">
        <f t="array" ref="AB1657">IFERROR(IF(Tabla135[[#This Row],[Registro diligenciado]]=TRUE,_xlfn.IFS(AND(Tabla135[[#This Row],[No. de Control]]=1,Tabla135[[#This Row],[Desplazamiento en la Matriz]]="Probabilidad"),D1657-(D1657*Tabla135[[#This Row],[Valor del control]]),AND(Tabla135[[#This Row],[No. de Control]]&gt;1,Tabla135[[#This Row],[Desplazamiento en la Matriz]]="Probabilidad"),AB1656-(AB1656*Tabla135[[#This Row],[Valor del control]]),AND(Tabla135[[#This Row],[No. de Control]]=1,Tabla135[[#This Row],[Desplazamiento en la Matriz]]="Impacto"),D1657,AND(Tabla135[[#This Row],[No. de Control]]&gt;1,Tabla135[[#This Row],[Desplazamiento en la Matriz]]="Impacto"),AB1656),""),"")</f>
        <v/>
      </c>
      <c r="AC1657" s="310" t="str" cm="1">
        <f t="array" ref="AC1657">IFERROR(IF(Tabla135[[#This Row],[Registro diligenciado]]=TRUE,_xlfn.IFS(AND(Tabla135[[#This Row],[No. de Control]]=1,Tabla135[[#This Row],[Desplazamiento en la Matriz]]="Impacto"),E1657-(E1657*Tabla135[[#This Row],[Valor del control]]),AND(Tabla135[[#This Row],[No. de Control]]&gt;1,Tabla135[[#This Row],[Desplazamiento en la Matriz]]="Impacto"),AC1656-(AC1656*Tabla135[[#This Row],[Valor del control]]),AND(Tabla135[[#This Row],[No. de Control]]=1,Tabla135[[#This Row],[Desplazamiento en la Matriz]]="Probabilidad"),E1657,AND(Tabla135[[#This Row],[No. de Control]]&gt;1,Tabla135[[#This Row],[Desplazamiento en la Matriz]]="Probabilidad"),AC1656),""),"")</f>
        <v/>
      </c>
      <c r="AD1657" s="310">
        <f>IFERROR(_xlfn.MINIFS(Tabla135[Probabilidad residual],Tabla135[Id Riesgo],Tabla135[[#This Row],[Id Riesgo]]),"")</f>
        <v>0</v>
      </c>
      <c r="AE1657" s="310">
        <f>IFERROR(_xlfn.MINIFS(Tabla135[Impacto residual],Tabla135[Id Riesgo],Tabla135[[#This Row],[Id Riesgo]]),"")</f>
        <v>0</v>
      </c>
      <c r="AF1657" s="310" t="str" cm="1">
        <f t="array" ref="AF16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7" s="310" t="str" cm="1">
        <f t="array" ref="AG16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8" spans="6:34" ht="15" hidden="1" customHeight="1" x14ac:dyDescent="0.4">
      <c r="F1658" s="290"/>
      <c r="G1658" s="414" t="b">
        <f>_xlfn.XLOOKUP(F1658,Tabla13[Id Riesgo],Tabla13[Registro diligenciado],FALSE,1)</f>
        <v>0</v>
      </c>
      <c r="H1658" s="423" t="str">
        <f>IF(G1658,_xlfn.XLOOKUP(F1658,Tabla6[Id Riesgo],Tabla6[DESCRIPCIÓN DEL RIESGO],FALSE,1),"")</f>
        <v/>
      </c>
      <c r="I1658" s="423" t="e">
        <f>_xlfn.XLOOKUP(Tabla135[[#This Row],[Id Riesgo]],Tabla13[Id Riesgo],Tabla13[Probabilidad])</f>
        <v>#N/A</v>
      </c>
      <c r="J1658" s="423" t="str">
        <f>_xlfn.XLOOKUP(Tabla135[[#This Row],[Id Riesgo]],Tabla13[Id Riesgo],Tabla13[Porcentaje Impacto],"",1)</f>
        <v/>
      </c>
      <c r="K1658" s="311"/>
      <c r="L1658" s="314"/>
      <c r="M1658" s="314"/>
      <c r="N1658" s="314"/>
      <c r="O1658" s="295"/>
      <c r="P1658" s="314"/>
      <c r="Q1658" s="328" t="str">
        <f>_xlfn.TEXTJOIN(" ",TRUE,Tabla135[[#This Row],[Actividad - Acción ¿Qué?
Inicia con verbo]],Tabla135[[#This Row],[Complemento
(Observaciones o desviaciones)]])</f>
        <v/>
      </c>
      <c r="R1658" s="295"/>
      <c r="S1658" s="327" t="str">
        <f>_xlfn.XLOOKUP(Tabla135[[#This Row],[Tipo de control]],Tabla7[Tipo de control],Tabla7[Peso],"",1)</f>
        <v/>
      </c>
      <c r="T1658" s="290" t="str">
        <f>_xlfn.XLOOKUP(Tabla135[[#This Row],[Tipo de control]],Tabla7[Tipo de control],Tabla7[Afectación matriz],"",1)</f>
        <v/>
      </c>
      <c r="U1658" s="295"/>
      <c r="V1658" s="290" t="str">
        <f>_xlfn.XLOOKUP(Tabla135[[#This Row],[Implementación]],Tabla11[Implementación],Tabla11[Peso],"",1)</f>
        <v/>
      </c>
      <c r="W1658" s="295"/>
      <c r="X1658" s="295"/>
      <c r="Y1658" s="295"/>
      <c r="Z1658" s="295"/>
      <c r="AA1658" s="311" t="str">
        <f>IFERROR(Tabla135[[#This Row],[Peso del control]]+Tabla135[[#This Row],[Peso de la implementación]],"")</f>
        <v/>
      </c>
      <c r="AB1658" s="310" t="str" cm="1">
        <f t="array" ref="AB1658">IFERROR(IF(Tabla135[[#This Row],[Registro diligenciado]]=TRUE,_xlfn.IFS(AND(Tabla135[[#This Row],[No. de Control]]=1,Tabla135[[#This Row],[Desplazamiento en la Matriz]]="Probabilidad"),D1658-(D1658*Tabla135[[#This Row],[Valor del control]]),AND(Tabla135[[#This Row],[No. de Control]]&gt;1,Tabla135[[#This Row],[Desplazamiento en la Matriz]]="Probabilidad"),AB1657-(AB1657*Tabla135[[#This Row],[Valor del control]]),AND(Tabla135[[#This Row],[No. de Control]]=1,Tabla135[[#This Row],[Desplazamiento en la Matriz]]="Impacto"),D1658,AND(Tabla135[[#This Row],[No. de Control]]&gt;1,Tabla135[[#This Row],[Desplazamiento en la Matriz]]="Impacto"),AB1657),""),"")</f>
        <v/>
      </c>
      <c r="AC1658" s="310" t="str" cm="1">
        <f t="array" ref="AC1658">IFERROR(IF(Tabla135[[#This Row],[Registro diligenciado]]=TRUE,_xlfn.IFS(AND(Tabla135[[#This Row],[No. de Control]]=1,Tabla135[[#This Row],[Desplazamiento en la Matriz]]="Impacto"),E1658-(E1658*Tabla135[[#This Row],[Valor del control]]),AND(Tabla135[[#This Row],[No. de Control]]&gt;1,Tabla135[[#This Row],[Desplazamiento en la Matriz]]="Impacto"),AC1657-(AC1657*Tabla135[[#This Row],[Valor del control]]),AND(Tabla135[[#This Row],[No. de Control]]=1,Tabla135[[#This Row],[Desplazamiento en la Matriz]]="Probabilidad"),E1658,AND(Tabla135[[#This Row],[No. de Control]]&gt;1,Tabla135[[#This Row],[Desplazamiento en la Matriz]]="Probabilidad"),AC1657),""),"")</f>
        <v/>
      </c>
      <c r="AD1658" s="310">
        <f>IFERROR(_xlfn.MINIFS(Tabla135[Probabilidad residual],Tabla135[Id Riesgo],Tabla135[[#This Row],[Id Riesgo]]),"")</f>
        <v>0</v>
      </c>
      <c r="AE1658" s="310">
        <f>IFERROR(_xlfn.MINIFS(Tabla135[Impacto residual],Tabla135[Id Riesgo],Tabla135[[#This Row],[Id Riesgo]]),"")</f>
        <v>0</v>
      </c>
      <c r="AF1658" s="310" t="str" cm="1">
        <f t="array" ref="AF16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8" s="310" t="str" cm="1">
        <f t="array" ref="AG16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59" spans="6:34" ht="15" hidden="1" customHeight="1" x14ac:dyDescent="0.4">
      <c r="F1659" s="290"/>
      <c r="G1659" s="414" t="b">
        <f>_xlfn.XLOOKUP(F1659,Tabla13[Id Riesgo],Tabla13[Registro diligenciado],FALSE,1)</f>
        <v>0</v>
      </c>
      <c r="H1659" s="423" t="str">
        <f>IF(G1659,_xlfn.XLOOKUP(F1659,Tabla6[Id Riesgo],Tabla6[DESCRIPCIÓN DEL RIESGO],FALSE,1),"")</f>
        <v/>
      </c>
      <c r="I1659" s="423" t="e">
        <f>_xlfn.XLOOKUP(Tabla135[[#This Row],[Id Riesgo]],Tabla13[Id Riesgo],Tabla13[Probabilidad])</f>
        <v>#N/A</v>
      </c>
      <c r="J1659" s="423" t="str">
        <f>_xlfn.XLOOKUP(Tabla135[[#This Row],[Id Riesgo]],Tabla13[Id Riesgo],Tabla13[Porcentaje Impacto],"",1)</f>
        <v/>
      </c>
      <c r="K1659" s="311"/>
      <c r="L1659" s="314"/>
      <c r="M1659" s="314"/>
      <c r="N1659" s="314"/>
      <c r="O1659" s="295"/>
      <c r="P1659" s="314"/>
      <c r="Q1659" s="328" t="str">
        <f>_xlfn.TEXTJOIN(" ",TRUE,Tabla135[[#This Row],[Actividad - Acción ¿Qué?
Inicia con verbo]],Tabla135[[#This Row],[Complemento
(Observaciones o desviaciones)]])</f>
        <v/>
      </c>
      <c r="R1659" s="295"/>
      <c r="S1659" s="327" t="str">
        <f>_xlfn.XLOOKUP(Tabla135[[#This Row],[Tipo de control]],Tabla7[Tipo de control],Tabla7[Peso],"",1)</f>
        <v/>
      </c>
      <c r="T1659" s="290" t="str">
        <f>_xlfn.XLOOKUP(Tabla135[[#This Row],[Tipo de control]],Tabla7[Tipo de control],Tabla7[Afectación matriz],"",1)</f>
        <v/>
      </c>
      <c r="U1659" s="295"/>
      <c r="V1659" s="290" t="str">
        <f>_xlfn.XLOOKUP(Tabla135[[#This Row],[Implementación]],Tabla11[Implementación],Tabla11[Peso],"",1)</f>
        <v/>
      </c>
      <c r="W1659" s="295"/>
      <c r="X1659" s="295"/>
      <c r="Y1659" s="295"/>
      <c r="Z1659" s="295"/>
      <c r="AA1659" s="311" t="str">
        <f>IFERROR(Tabla135[[#This Row],[Peso del control]]+Tabla135[[#This Row],[Peso de la implementación]],"")</f>
        <v/>
      </c>
      <c r="AB1659" s="310" t="str" cm="1">
        <f t="array" ref="AB1659">IFERROR(IF(Tabla135[[#This Row],[Registro diligenciado]]=TRUE,_xlfn.IFS(AND(Tabla135[[#This Row],[No. de Control]]=1,Tabla135[[#This Row],[Desplazamiento en la Matriz]]="Probabilidad"),D1659-(D1659*Tabla135[[#This Row],[Valor del control]]),AND(Tabla135[[#This Row],[No. de Control]]&gt;1,Tabla135[[#This Row],[Desplazamiento en la Matriz]]="Probabilidad"),AB1658-(AB1658*Tabla135[[#This Row],[Valor del control]]),AND(Tabla135[[#This Row],[No. de Control]]=1,Tabla135[[#This Row],[Desplazamiento en la Matriz]]="Impacto"),D1659,AND(Tabla135[[#This Row],[No. de Control]]&gt;1,Tabla135[[#This Row],[Desplazamiento en la Matriz]]="Impacto"),AB1658),""),"")</f>
        <v/>
      </c>
      <c r="AC1659" s="310" t="str" cm="1">
        <f t="array" ref="AC1659">IFERROR(IF(Tabla135[[#This Row],[Registro diligenciado]]=TRUE,_xlfn.IFS(AND(Tabla135[[#This Row],[No. de Control]]=1,Tabla135[[#This Row],[Desplazamiento en la Matriz]]="Impacto"),E1659-(E1659*Tabla135[[#This Row],[Valor del control]]),AND(Tabla135[[#This Row],[No. de Control]]&gt;1,Tabla135[[#This Row],[Desplazamiento en la Matriz]]="Impacto"),AC1658-(AC1658*Tabla135[[#This Row],[Valor del control]]),AND(Tabla135[[#This Row],[No. de Control]]=1,Tabla135[[#This Row],[Desplazamiento en la Matriz]]="Probabilidad"),E1659,AND(Tabla135[[#This Row],[No. de Control]]&gt;1,Tabla135[[#This Row],[Desplazamiento en la Matriz]]="Probabilidad"),AC1658),""),"")</f>
        <v/>
      </c>
      <c r="AD1659" s="310">
        <f>IFERROR(_xlfn.MINIFS(Tabla135[Probabilidad residual],Tabla135[Id Riesgo],Tabla135[[#This Row],[Id Riesgo]]),"")</f>
        <v>0</v>
      </c>
      <c r="AE1659" s="310">
        <f>IFERROR(_xlfn.MINIFS(Tabla135[Impacto residual],Tabla135[Id Riesgo],Tabla135[[#This Row],[Id Riesgo]]),"")</f>
        <v>0</v>
      </c>
      <c r="AF1659" s="310" t="str" cm="1">
        <f t="array" ref="AF16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59" s="310" t="str" cm="1">
        <f t="array" ref="AG16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0" spans="6:34" ht="15" hidden="1" customHeight="1" x14ac:dyDescent="0.4">
      <c r="F1660" s="290"/>
      <c r="G1660" s="414" t="b">
        <f>_xlfn.XLOOKUP(F1660,Tabla13[Id Riesgo],Tabla13[Registro diligenciado],FALSE,1)</f>
        <v>0</v>
      </c>
      <c r="H1660" s="423" t="str">
        <f>IF(G1660,_xlfn.XLOOKUP(F1660,Tabla6[Id Riesgo],Tabla6[DESCRIPCIÓN DEL RIESGO],FALSE,1),"")</f>
        <v/>
      </c>
      <c r="I1660" s="423" t="e">
        <f>_xlfn.XLOOKUP(Tabla135[[#This Row],[Id Riesgo]],Tabla13[Id Riesgo],Tabla13[Probabilidad])</f>
        <v>#N/A</v>
      </c>
      <c r="J1660" s="423" t="str">
        <f>_xlfn.XLOOKUP(Tabla135[[#This Row],[Id Riesgo]],Tabla13[Id Riesgo],Tabla13[Porcentaje Impacto],"",1)</f>
        <v/>
      </c>
      <c r="K1660" s="311"/>
      <c r="L1660" s="314"/>
      <c r="M1660" s="314"/>
      <c r="N1660" s="314"/>
      <c r="O1660" s="295"/>
      <c r="P1660" s="314"/>
      <c r="Q1660" s="328" t="str">
        <f>_xlfn.TEXTJOIN(" ",TRUE,Tabla135[[#This Row],[Actividad - Acción ¿Qué?
Inicia con verbo]],Tabla135[[#This Row],[Complemento
(Observaciones o desviaciones)]])</f>
        <v/>
      </c>
      <c r="R1660" s="295"/>
      <c r="S1660" s="327" t="str">
        <f>_xlfn.XLOOKUP(Tabla135[[#This Row],[Tipo de control]],Tabla7[Tipo de control],Tabla7[Peso],"",1)</f>
        <v/>
      </c>
      <c r="T1660" s="290" t="str">
        <f>_xlfn.XLOOKUP(Tabla135[[#This Row],[Tipo de control]],Tabla7[Tipo de control],Tabla7[Afectación matriz],"",1)</f>
        <v/>
      </c>
      <c r="U1660" s="295"/>
      <c r="V1660" s="290" t="str">
        <f>_xlfn.XLOOKUP(Tabla135[[#This Row],[Implementación]],Tabla11[Implementación],Tabla11[Peso],"",1)</f>
        <v/>
      </c>
      <c r="W1660" s="295"/>
      <c r="X1660" s="295"/>
      <c r="Y1660" s="295"/>
      <c r="Z1660" s="295"/>
      <c r="AA1660" s="311" t="str">
        <f>IFERROR(Tabla135[[#This Row],[Peso del control]]+Tabla135[[#This Row],[Peso de la implementación]],"")</f>
        <v/>
      </c>
      <c r="AB1660" s="310" t="str" cm="1">
        <f t="array" ref="AB1660">IFERROR(IF(Tabla135[[#This Row],[Registro diligenciado]]=TRUE,_xlfn.IFS(AND(Tabla135[[#This Row],[No. de Control]]=1,Tabla135[[#This Row],[Desplazamiento en la Matriz]]="Probabilidad"),D1660-(D1660*Tabla135[[#This Row],[Valor del control]]),AND(Tabla135[[#This Row],[No. de Control]]&gt;1,Tabla135[[#This Row],[Desplazamiento en la Matriz]]="Probabilidad"),AB1659-(AB1659*Tabla135[[#This Row],[Valor del control]]),AND(Tabla135[[#This Row],[No. de Control]]=1,Tabla135[[#This Row],[Desplazamiento en la Matriz]]="Impacto"),D1660,AND(Tabla135[[#This Row],[No. de Control]]&gt;1,Tabla135[[#This Row],[Desplazamiento en la Matriz]]="Impacto"),AB1659),""),"")</f>
        <v/>
      </c>
      <c r="AC1660" s="310" t="str" cm="1">
        <f t="array" ref="AC1660">IFERROR(IF(Tabla135[[#This Row],[Registro diligenciado]]=TRUE,_xlfn.IFS(AND(Tabla135[[#This Row],[No. de Control]]=1,Tabla135[[#This Row],[Desplazamiento en la Matriz]]="Impacto"),E1660-(E1660*Tabla135[[#This Row],[Valor del control]]),AND(Tabla135[[#This Row],[No. de Control]]&gt;1,Tabla135[[#This Row],[Desplazamiento en la Matriz]]="Impacto"),AC1659-(AC1659*Tabla135[[#This Row],[Valor del control]]),AND(Tabla135[[#This Row],[No. de Control]]=1,Tabla135[[#This Row],[Desplazamiento en la Matriz]]="Probabilidad"),E1660,AND(Tabla135[[#This Row],[No. de Control]]&gt;1,Tabla135[[#This Row],[Desplazamiento en la Matriz]]="Probabilidad"),AC1659),""),"")</f>
        <v/>
      </c>
      <c r="AD1660" s="310">
        <f>IFERROR(_xlfn.MINIFS(Tabla135[Probabilidad residual],Tabla135[Id Riesgo],Tabla135[[#This Row],[Id Riesgo]]),"")</f>
        <v>0</v>
      </c>
      <c r="AE1660" s="310">
        <f>IFERROR(_xlfn.MINIFS(Tabla135[Impacto residual],Tabla135[Id Riesgo],Tabla135[[#This Row],[Id Riesgo]]),"")</f>
        <v>0</v>
      </c>
      <c r="AF1660" s="310" t="str" cm="1">
        <f t="array" ref="AF16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0" s="310" t="str" cm="1">
        <f t="array" ref="AG16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1" spans="6:34" ht="15" hidden="1" customHeight="1" x14ac:dyDescent="0.4">
      <c r="F1661" s="290"/>
      <c r="G1661" s="414" t="b">
        <f>_xlfn.XLOOKUP(F1661,Tabla13[Id Riesgo],Tabla13[Registro diligenciado],FALSE,1)</f>
        <v>0</v>
      </c>
      <c r="H1661" s="423" t="str">
        <f>IF(G1661,_xlfn.XLOOKUP(F1661,Tabla6[Id Riesgo],Tabla6[DESCRIPCIÓN DEL RIESGO],FALSE,1),"")</f>
        <v/>
      </c>
      <c r="I1661" s="423" t="e">
        <f>_xlfn.XLOOKUP(Tabla135[[#This Row],[Id Riesgo]],Tabla13[Id Riesgo],Tabla13[Probabilidad])</f>
        <v>#N/A</v>
      </c>
      <c r="J1661" s="423" t="str">
        <f>_xlfn.XLOOKUP(Tabla135[[#This Row],[Id Riesgo]],Tabla13[Id Riesgo],Tabla13[Porcentaje Impacto],"",1)</f>
        <v/>
      </c>
      <c r="K1661" s="311"/>
      <c r="L1661" s="314"/>
      <c r="M1661" s="314"/>
      <c r="N1661" s="314"/>
      <c r="O1661" s="295"/>
      <c r="P1661" s="314"/>
      <c r="Q1661" s="328" t="str">
        <f>_xlfn.TEXTJOIN(" ",TRUE,Tabla135[[#This Row],[Actividad - Acción ¿Qué?
Inicia con verbo]],Tabla135[[#This Row],[Complemento
(Observaciones o desviaciones)]])</f>
        <v/>
      </c>
      <c r="R1661" s="295"/>
      <c r="S1661" s="327" t="str">
        <f>_xlfn.XLOOKUP(Tabla135[[#This Row],[Tipo de control]],Tabla7[Tipo de control],Tabla7[Peso],"",1)</f>
        <v/>
      </c>
      <c r="T1661" s="290" t="str">
        <f>_xlfn.XLOOKUP(Tabla135[[#This Row],[Tipo de control]],Tabla7[Tipo de control],Tabla7[Afectación matriz],"",1)</f>
        <v/>
      </c>
      <c r="U1661" s="295"/>
      <c r="V1661" s="290" t="str">
        <f>_xlfn.XLOOKUP(Tabla135[[#This Row],[Implementación]],Tabla11[Implementación],Tabla11[Peso],"",1)</f>
        <v/>
      </c>
      <c r="W1661" s="295"/>
      <c r="X1661" s="295"/>
      <c r="Y1661" s="295"/>
      <c r="Z1661" s="295"/>
      <c r="AA1661" s="311" t="str">
        <f>IFERROR(Tabla135[[#This Row],[Peso del control]]+Tabla135[[#This Row],[Peso de la implementación]],"")</f>
        <v/>
      </c>
      <c r="AB1661" s="310" t="str" cm="1">
        <f t="array" ref="AB1661">IFERROR(IF(Tabla135[[#This Row],[Registro diligenciado]]=TRUE,_xlfn.IFS(AND(Tabla135[[#This Row],[No. de Control]]=1,Tabla135[[#This Row],[Desplazamiento en la Matriz]]="Probabilidad"),D1661-(D1661*Tabla135[[#This Row],[Valor del control]]),AND(Tabla135[[#This Row],[No. de Control]]&gt;1,Tabla135[[#This Row],[Desplazamiento en la Matriz]]="Probabilidad"),AB1660-(AB1660*Tabla135[[#This Row],[Valor del control]]),AND(Tabla135[[#This Row],[No. de Control]]=1,Tabla135[[#This Row],[Desplazamiento en la Matriz]]="Impacto"),D1661,AND(Tabla135[[#This Row],[No. de Control]]&gt;1,Tabla135[[#This Row],[Desplazamiento en la Matriz]]="Impacto"),AB1660),""),"")</f>
        <v/>
      </c>
      <c r="AC1661" s="310" t="str" cm="1">
        <f t="array" ref="AC1661">IFERROR(IF(Tabla135[[#This Row],[Registro diligenciado]]=TRUE,_xlfn.IFS(AND(Tabla135[[#This Row],[No. de Control]]=1,Tabla135[[#This Row],[Desplazamiento en la Matriz]]="Impacto"),E1661-(E1661*Tabla135[[#This Row],[Valor del control]]),AND(Tabla135[[#This Row],[No. de Control]]&gt;1,Tabla135[[#This Row],[Desplazamiento en la Matriz]]="Impacto"),AC1660-(AC1660*Tabla135[[#This Row],[Valor del control]]),AND(Tabla135[[#This Row],[No. de Control]]=1,Tabla135[[#This Row],[Desplazamiento en la Matriz]]="Probabilidad"),E1661,AND(Tabla135[[#This Row],[No. de Control]]&gt;1,Tabla135[[#This Row],[Desplazamiento en la Matriz]]="Probabilidad"),AC1660),""),"")</f>
        <v/>
      </c>
      <c r="AD1661" s="310">
        <f>IFERROR(_xlfn.MINIFS(Tabla135[Probabilidad residual],Tabla135[Id Riesgo],Tabla135[[#This Row],[Id Riesgo]]),"")</f>
        <v>0</v>
      </c>
      <c r="AE1661" s="310">
        <f>IFERROR(_xlfn.MINIFS(Tabla135[Impacto residual],Tabla135[Id Riesgo],Tabla135[[#This Row],[Id Riesgo]]),"")</f>
        <v>0</v>
      </c>
      <c r="AF1661" s="310" t="str" cm="1">
        <f t="array" ref="AF16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1" s="310" t="str" cm="1">
        <f t="array" ref="AG16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2" spans="6:34" ht="15" hidden="1" customHeight="1" x14ac:dyDescent="0.4">
      <c r="F1662" s="290"/>
      <c r="G1662" s="414" t="b">
        <f>_xlfn.XLOOKUP(F1662,Tabla13[Id Riesgo],Tabla13[Registro diligenciado],FALSE,1)</f>
        <v>0</v>
      </c>
      <c r="H1662" s="423" t="str">
        <f>IF(G1662,_xlfn.XLOOKUP(F1662,Tabla6[Id Riesgo],Tabla6[DESCRIPCIÓN DEL RIESGO],FALSE,1),"")</f>
        <v/>
      </c>
      <c r="I1662" s="423" t="e">
        <f>_xlfn.XLOOKUP(Tabla135[[#This Row],[Id Riesgo]],Tabla13[Id Riesgo],Tabla13[Probabilidad])</f>
        <v>#N/A</v>
      </c>
      <c r="J1662" s="423" t="str">
        <f>_xlfn.XLOOKUP(Tabla135[[#This Row],[Id Riesgo]],Tabla13[Id Riesgo],Tabla13[Porcentaje Impacto],"",1)</f>
        <v/>
      </c>
      <c r="K1662" s="311"/>
      <c r="L1662" s="314"/>
      <c r="M1662" s="314"/>
      <c r="N1662" s="314"/>
      <c r="O1662" s="295"/>
      <c r="P1662" s="314"/>
      <c r="Q1662" s="328" t="str">
        <f>_xlfn.TEXTJOIN(" ",TRUE,Tabla135[[#This Row],[Actividad - Acción ¿Qué?
Inicia con verbo]],Tabla135[[#This Row],[Complemento
(Observaciones o desviaciones)]])</f>
        <v/>
      </c>
      <c r="R1662" s="295"/>
      <c r="S1662" s="327" t="str">
        <f>_xlfn.XLOOKUP(Tabla135[[#This Row],[Tipo de control]],Tabla7[Tipo de control],Tabla7[Peso],"",1)</f>
        <v/>
      </c>
      <c r="T1662" s="290" t="str">
        <f>_xlfn.XLOOKUP(Tabla135[[#This Row],[Tipo de control]],Tabla7[Tipo de control],Tabla7[Afectación matriz],"",1)</f>
        <v/>
      </c>
      <c r="U1662" s="295"/>
      <c r="V1662" s="290" t="str">
        <f>_xlfn.XLOOKUP(Tabla135[[#This Row],[Implementación]],Tabla11[Implementación],Tabla11[Peso],"",1)</f>
        <v/>
      </c>
      <c r="W1662" s="295"/>
      <c r="X1662" s="295"/>
      <c r="Y1662" s="295"/>
      <c r="Z1662" s="295"/>
      <c r="AA1662" s="311" t="str">
        <f>IFERROR(Tabla135[[#This Row],[Peso del control]]+Tabla135[[#This Row],[Peso de la implementación]],"")</f>
        <v/>
      </c>
      <c r="AB1662" s="310" t="str" cm="1">
        <f t="array" ref="AB1662">IFERROR(IF(Tabla135[[#This Row],[Registro diligenciado]]=TRUE,_xlfn.IFS(AND(Tabla135[[#This Row],[No. de Control]]=1,Tabla135[[#This Row],[Desplazamiento en la Matriz]]="Probabilidad"),D1662-(D1662*Tabla135[[#This Row],[Valor del control]]),AND(Tabla135[[#This Row],[No. de Control]]&gt;1,Tabla135[[#This Row],[Desplazamiento en la Matriz]]="Probabilidad"),AB1661-(AB1661*Tabla135[[#This Row],[Valor del control]]),AND(Tabla135[[#This Row],[No. de Control]]=1,Tabla135[[#This Row],[Desplazamiento en la Matriz]]="Impacto"),D1662,AND(Tabla135[[#This Row],[No. de Control]]&gt;1,Tabla135[[#This Row],[Desplazamiento en la Matriz]]="Impacto"),AB1661),""),"")</f>
        <v/>
      </c>
      <c r="AC1662" s="310" t="str" cm="1">
        <f t="array" ref="AC1662">IFERROR(IF(Tabla135[[#This Row],[Registro diligenciado]]=TRUE,_xlfn.IFS(AND(Tabla135[[#This Row],[No. de Control]]=1,Tabla135[[#This Row],[Desplazamiento en la Matriz]]="Impacto"),E1662-(E1662*Tabla135[[#This Row],[Valor del control]]),AND(Tabla135[[#This Row],[No. de Control]]&gt;1,Tabla135[[#This Row],[Desplazamiento en la Matriz]]="Impacto"),AC1661-(AC1661*Tabla135[[#This Row],[Valor del control]]),AND(Tabla135[[#This Row],[No. de Control]]=1,Tabla135[[#This Row],[Desplazamiento en la Matriz]]="Probabilidad"),E1662,AND(Tabla135[[#This Row],[No. de Control]]&gt;1,Tabla135[[#This Row],[Desplazamiento en la Matriz]]="Probabilidad"),AC1661),""),"")</f>
        <v/>
      </c>
      <c r="AD1662" s="310">
        <f>IFERROR(_xlfn.MINIFS(Tabla135[Probabilidad residual],Tabla135[Id Riesgo],Tabla135[[#This Row],[Id Riesgo]]),"")</f>
        <v>0</v>
      </c>
      <c r="AE1662" s="310">
        <f>IFERROR(_xlfn.MINIFS(Tabla135[Impacto residual],Tabla135[Id Riesgo],Tabla135[[#This Row],[Id Riesgo]]),"")</f>
        <v>0</v>
      </c>
      <c r="AF1662" s="310" t="str" cm="1">
        <f t="array" ref="AF16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2" s="310" t="str" cm="1">
        <f t="array" ref="AG16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3" spans="6:34" ht="15" hidden="1" customHeight="1" x14ac:dyDescent="0.4">
      <c r="F1663" s="290"/>
      <c r="G1663" s="414" t="b">
        <f>_xlfn.XLOOKUP(F1663,Tabla13[Id Riesgo],Tabla13[Registro diligenciado],FALSE,1)</f>
        <v>0</v>
      </c>
      <c r="H1663" s="423" t="str">
        <f>IF(G1663,_xlfn.XLOOKUP(F1663,Tabla6[Id Riesgo],Tabla6[DESCRIPCIÓN DEL RIESGO],FALSE,1),"")</f>
        <v/>
      </c>
      <c r="I1663" s="423" t="e">
        <f>_xlfn.XLOOKUP(Tabla135[[#This Row],[Id Riesgo]],Tabla13[Id Riesgo],Tabla13[Probabilidad])</f>
        <v>#N/A</v>
      </c>
      <c r="J1663" s="423" t="str">
        <f>_xlfn.XLOOKUP(Tabla135[[#This Row],[Id Riesgo]],Tabla13[Id Riesgo],Tabla13[Porcentaje Impacto],"",1)</f>
        <v/>
      </c>
      <c r="K1663" s="311"/>
      <c r="L1663" s="314"/>
      <c r="M1663" s="314"/>
      <c r="N1663" s="314"/>
      <c r="O1663" s="295"/>
      <c r="P1663" s="314"/>
      <c r="Q1663" s="328" t="str">
        <f>_xlfn.TEXTJOIN(" ",TRUE,Tabla135[[#This Row],[Actividad - Acción ¿Qué?
Inicia con verbo]],Tabla135[[#This Row],[Complemento
(Observaciones o desviaciones)]])</f>
        <v/>
      </c>
      <c r="R1663" s="295"/>
      <c r="S1663" s="327" t="str">
        <f>_xlfn.XLOOKUP(Tabla135[[#This Row],[Tipo de control]],Tabla7[Tipo de control],Tabla7[Peso],"",1)</f>
        <v/>
      </c>
      <c r="T1663" s="290" t="str">
        <f>_xlfn.XLOOKUP(Tabla135[[#This Row],[Tipo de control]],Tabla7[Tipo de control],Tabla7[Afectación matriz],"",1)</f>
        <v/>
      </c>
      <c r="U1663" s="295"/>
      <c r="V1663" s="290" t="str">
        <f>_xlfn.XLOOKUP(Tabla135[[#This Row],[Implementación]],Tabla11[Implementación],Tabla11[Peso],"",1)</f>
        <v/>
      </c>
      <c r="W1663" s="295"/>
      <c r="X1663" s="295"/>
      <c r="Y1663" s="295"/>
      <c r="Z1663" s="295"/>
      <c r="AA1663" s="311" t="str">
        <f>IFERROR(Tabla135[[#This Row],[Peso del control]]+Tabla135[[#This Row],[Peso de la implementación]],"")</f>
        <v/>
      </c>
      <c r="AB1663" s="310" t="str" cm="1">
        <f t="array" ref="AB1663">IFERROR(IF(Tabla135[[#This Row],[Registro diligenciado]]=TRUE,_xlfn.IFS(AND(Tabla135[[#This Row],[No. de Control]]=1,Tabla135[[#This Row],[Desplazamiento en la Matriz]]="Probabilidad"),D1663-(D1663*Tabla135[[#This Row],[Valor del control]]),AND(Tabla135[[#This Row],[No. de Control]]&gt;1,Tabla135[[#This Row],[Desplazamiento en la Matriz]]="Probabilidad"),AB1662-(AB1662*Tabla135[[#This Row],[Valor del control]]),AND(Tabla135[[#This Row],[No. de Control]]=1,Tabla135[[#This Row],[Desplazamiento en la Matriz]]="Impacto"),D1663,AND(Tabla135[[#This Row],[No. de Control]]&gt;1,Tabla135[[#This Row],[Desplazamiento en la Matriz]]="Impacto"),AB1662),""),"")</f>
        <v/>
      </c>
      <c r="AC1663" s="310" t="str" cm="1">
        <f t="array" ref="AC1663">IFERROR(IF(Tabla135[[#This Row],[Registro diligenciado]]=TRUE,_xlfn.IFS(AND(Tabla135[[#This Row],[No. de Control]]=1,Tabla135[[#This Row],[Desplazamiento en la Matriz]]="Impacto"),E1663-(E1663*Tabla135[[#This Row],[Valor del control]]),AND(Tabla135[[#This Row],[No. de Control]]&gt;1,Tabla135[[#This Row],[Desplazamiento en la Matriz]]="Impacto"),AC1662-(AC1662*Tabla135[[#This Row],[Valor del control]]),AND(Tabla135[[#This Row],[No. de Control]]=1,Tabla135[[#This Row],[Desplazamiento en la Matriz]]="Probabilidad"),E1663,AND(Tabla135[[#This Row],[No. de Control]]&gt;1,Tabla135[[#This Row],[Desplazamiento en la Matriz]]="Probabilidad"),AC1662),""),"")</f>
        <v/>
      </c>
      <c r="AD1663" s="310">
        <f>IFERROR(_xlfn.MINIFS(Tabla135[Probabilidad residual],Tabla135[Id Riesgo],Tabla135[[#This Row],[Id Riesgo]]),"")</f>
        <v>0</v>
      </c>
      <c r="AE1663" s="310">
        <f>IFERROR(_xlfn.MINIFS(Tabla135[Impacto residual],Tabla135[Id Riesgo],Tabla135[[#This Row],[Id Riesgo]]),"")</f>
        <v>0</v>
      </c>
      <c r="AF1663" s="310" t="str" cm="1">
        <f t="array" ref="AF16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3" s="310" t="str" cm="1">
        <f t="array" ref="AG16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4" spans="6:34" ht="15" hidden="1" customHeight="1" x14ac:dyDescent="0.4">
      <c r="F1664" s="290"/>
      <c r="G1664" s="414" t="b">
        <f>_xlfn.XLOOKUP(F1664,Tabla13[Id Riesgo],Tabla13[Registro diligenciado],FALSE,1)</f>
        <v>0</v>
      </c>
      <c r="H1664" s="423" t="str">
        <f>IF(G1664,_xlfn.XLOOKUP(F1664,Tabla6[Id Riesgo],Tabla6[DESCRIPCIÓN DEL RIESGO],FALSE,1),"")</f>
        <v/>
      </c>
      <c r="I1664" s="423" t="e">
        <f>_xlfn.XLOOKUP(Tabla135[[#This Row],[Id Riesgo]],Tabla13[Id Riesgo],Tabla13[Probabilidad])</f>
        <v>#N/A</v>
      </c>
      <c r="J1664" s="423" t="str">
        <f>_xlfn.XLOOKUP(Tabla135[[#This Row],[Id Riesgo]],Tabla13[Id Riesgo],Tabla13[Porcentaje Impacto],"",1)</f>
        <v/>
      </c>
      <c r="K1664" s="311"/>
      <c r="L1664" s="314"/>
      <c r="M1664" s="314"/>
      <c r="N1664" s="314"/>
      <c r="O1664" s="295"/>
      <c r="P1664" s="314"/>
      <c r="Q1664" s="328" t="str">
        <f>_xlfn.TEXTJOIN(" ",TRUE,Tabla135[[#This Row],[Actividad - Acción ¿Qué?
Inicia con verbo]],Tabla135[[#This Row],[Complemento
(Observaciones o desviaciones)]])</f>
        <v/>
      </c>
      <c r="R1664" s="295"/>
      <c r="S1664" s="327" t="str">
        <f>_xlfn.XLOOKUP(Tabla135[[#This Row],[Tipo de control]],Tabla7[Tipo de control],Tabla7[Peso],"",1)</f>
        <v/>
      </c>
      <c r="T1664" s="290" t="str">
        <f>_xlfn.XLOOKUP(Tabla135[[#This Row],[Tipo de control]],Tabla7[Tipo de control],Tabla7[Afectación matriz],"",1)</f>
        <v/>
      </c>
      <c r="U1664" s="295"/>
      <c r="V1664" s="290" t="str">
        <f>_xlfn.XLOOKUP(Tabla135[[#This Row],[Implementación]],Tabla11[Implementación],Tabla11[Peso],"",1)</f>
        <v/>
      </c>
      <c r="W1664" s="295"/>
      <c r="X1664" s="295"/>
      <c r="Y1664" s="295"/>
      <c r="Z1664" s="295"/>
      <c r="AA1664" s="311" t="str">
        <f>IFERROR(Tabla135[[#This Row],[Peso del control]]+Tabla135[[#This Row],[Peso de la implementación]],"")</f>
        <v/>
      </c>
      <c r="AB1664" s="310" t="str" cm="1">
        <f t="array" ref="AB1664">IFERROR(IF(Tabla135[[#This Row],[Registro diligenciado]]=TRUE,_xlfn.IFS(AND(Tabla135[[#This Row],[No. de Control]]=1,Tabla135[[#This Row],[Desplazamiento en la Matriz]]="Probabilidad"),D1664-(D1664*Tabla135[[#This Row],[Valor del control]]),AND(Tabla135[[#This Row],[No. de Control]]&gt;1,Tabla135[[#This Row],[Desplazamiento en la Matriz]]="Probabilidad"),AB1663-(AB1663*Tabla135[[#This Row],[Valor del control]]),AND(Tabla135[[#This Row],[No. de Control]]=1,Tabla135[[#This Row],[Desplazamiento en la Matriz]]="Impacto"),D1664,AND(Tabla135[[#This Row],[No. de Control]]&gt;1,Tabla135[[#This Row],[Desplazamiento en la Matriz]]="Impacto"),AB1663),""),"")</f>
        <v/>
      </c>
      <c r="AC1664" s="310" t="str" cm="1">
        <f t="array" ref="AC1664">IFERROR(IF(Tabla135[[#This Row],[Registro diligenciado]]=TRUE,_xlfn.IFS(AND(Tabla135[[#This Row],[No. de Control]]=1,Tabla135[[#This Row],[Desplazamiento en la Matriz]]="Impacto"),E1664-(E1664*Tabla135[[#This Row],[Valor del control]]),AND(Tabla135[[#This Row],[No. de Control]]&gt;1,Tabla135[[#This Row],[Desplazamiento en la Matriz]]="Impacto"),AC1663-(AC1663*Tabla135[[#This Row],[Valor del control]]),AND(Tabla135[[#This Row],[No. de Control]]=1,Tabla135[[#This Row],[Desplazamiento en la Matriz]]="Probabilidad"),E1664,AND(Tabla135[[#This Row],[No. de Control]]&gt;1,Tabla135[[#This Row],[Desplazamiento en la Matriz]]="Probabilidad"),AC1663),""),"")</f>
        <v/>
      </c>
      <c r="AD1664" s="310">
        <f>IFERROR(_xlfn.MINIFS(Tabla135[Probabilidad residual],Tabla135[Id Riesgo],Tabla135[[#This Row],[Id Riesgo]]),"")</f>
        <v>0</v>
      </c>
      <c r="AE1664" s="310">
        <f>IFERROR(_xlfn.MINIFS(Tabla135[Impacto residual],Tabla135[Id Riesgo],Tabla135[[#This Row],[Id Riesgo]]),"")</f>
        <v>0</v>
      </c>
      <c r="AF1664" s="310" t="str" cm="1">
        <f t="array" ref="AF16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4" s="310" t="str" cm="1">
        <f t="array" ref="AG16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5" spans="6:34" ht="15" hidden="1" customHeight="1" x14ac:dyDescent="0.4">
      <c r="F1665" s="290"/>
      <c r="G1665" s="414" t="b">
        <f>_xlfn.XLOOKUP(F1665,Tabla13[Id Riesgo],Tabla13[Registro diligenciado],FALSE,1)</f>
        <v>0</v>
      </c>
      <c r="H1665" s="423" t="str">
        <f>IF(G1665,_xlfn.XLOOKUP(F1665,Tabla6[Id Riesgo],Tabla6[DESCRIPCIÓN DEL RIESGO],FALSE,1),"")</f>
        <v/>
      </c>
      <c r="I1665" s="423" t="e">
        <f>_xlfn.XLOOKUP(Tabla135[[#This Row],[Id Riesgo]],Tabla13[Id Riesgo],Tabla13[Probabilidad])</f>
        <v>#N/A</v>
      </c>
      <c r="J1665" s="423" t="str">
        <f>_xlfn.XLOOKUP(Tabla135[[#This Row],[Id Riesgo]],Tabla13[Id Riesgo],Tabla13[Porcentaje Impacto],"",1)</f>
        <v/>
      </c>
      <c r="K1665" s="311"/>
      <c r="L1665" s="314"/>
      <c r="M1665" s="314"/>
      <c r="N1665" s="314"/>
      <c r="O1665" s="295"/>
      <c r="P1665" s="314"/>
      <c r="Q1665" s="328" t="str">
        <f>_xlfn.TEXTJOIN(" ",TRUE,Tabla135[[#This Row],[Actividad - Acción ¿Qué?
Inicia con verbo]],Tabla135[[#This Row],[Complemento
(Observaciones o desviaciones)]])</f>
        <v/>
      </c>
      <c r="R1665" s="295"/>
      <c r="S1665" s="327" t="str">
        <f>_xlfn.XLOOKUP(Tabla135[[#This Row],[Tipo de control]],Tabla7[Tipo de control],Tabla7[Peso],"",1)</f>
        <v/>
      </c>
      <c r="T1665" s="290" t="str">
        <f>_xlfn.XLOOKUP(Tabla135[[#This Row],[Tipo de control]],Tabla7[Tipo de control],Tabla7[Afectación matriz],"",1)</f>
        <v/>
      </c>
      <c r="U1665" s="295"/>
      <c r="V1665" s="290" t="str">
        <f>_xlfn.XLOOKUP(Tabla135[[#This Row],[Implementación]],Tabla11[Implementación],Tabla11[Peso],"",1)</f>
        <v/>
      </c>
      <c r="W1665" s="295"/>
      <c r="X1665" s="295"/>
      <c r="Y1665" s="295"/>
      <c r="Z1665" s="295"/>
      <c r="AA1665" s="311" t="str">
        <f>IFERROR(Tabla135[[#This Row],[Peso del control]]+Tabla135[[#This Row],[Peso de la implementación]],"")</f>
        <v/>
      </c>
      <c r="AB1665" s="310" t="str" cm="1">
        <f t="array" ref="AB1665">IFERROR(IF(Tabla135[[#This Row],[Registro diligenciado]]=TRUE,_xlfn.IFS(AND(Tabla135[[#This Row],[No. de Control]]=1,Tabla135[[#This Row],[Desplazamiento en la Matriz]]="Probabilidad"),D1665-(D1665*Tabla135[[#This Row],[Valor del control]]),AND(Tabla135[[#This Row],[No. de Control]]&gt;1,Tabla135[[#This Row],[Desplazamiento en la Matriz]]="Probabilidad"),AB1664-(AB1664*Tabla135[[#This Row],[Valor del control]]),AND(Tabla135[[#This Row],[No. de Control]]=1,Tabla135[[#This Row],[Desplazamiento en la Matriz]]="Impacto"),D1665,AND(Tabla135[[#This Row],[No. de Control]]&gt;1,Tabla135[[#This Row],[Desplazamiento en la Matriz]]="Impacto"),AB1664),""),"")</f>
        <v/>
      </c>
      <c r="AC1665" s="310" t="str" cm="1">
        <f t="array" ref="AC1665">IFERROR(IF(Tabla135[[#This Row],[Registro diligenciado]]=TRUE,_xlfn.IFS(AND(Tabla135[[#This Row],[No. de Control]]=1,Tabla135[[#This Row],[Desplazamiento en la Matriz]]="Impacto"),E1665-(E1665*Tabla135[[#This Row],[Valor del control]]),AND(Tabla135[[#This Row],[No. de Control]]&gt;1,Tabla135[[#This Row],[Desplazamiento en la Matriz]]="Impacto"),AC1664-(AC1664*Tabla135[[#This Row],[Valor del control]]),AND(Tabla135[[#This Row],[No. de Control]]=1,Tabla135[[#This Row],[Desplazamiento en la Matriz]]="Probabilidad"),E1665,AND(Tabla135[[#This Row],[No. de Control]]&gt;1,Tabla135[[#This Row],[Desplazamiento en la Matriz]]="Probabilidad"),AC1664),""),"")</f>
        <v/>
      </c>
      <c r="AD1665" s="310">
        <f>IFERROR(_xlfn.MINIFS(Tabla135[Probabilidad residual],Tabla135[Id Riesgo],Tabla135[[#This Row],[Id Riesgo]]),"")</f>
        <v>0</v>
      </c>
      <c r="AE1665" s="310">
        <f>IFERROR(_xlfn.MINIFS(Tabla135[Impacto residual],Tabla135[Id Riesgo],Tabla135[[#This Row],[Id Riesgo]]),"")</f>
        <v>0</v>
      </c>
      <c r="AF1665" s="310" t="str" cm="1">
        <f t="array" ref="AF16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5" s="310" t="str" cm="1">
        <f t="array" ref="AG16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6" spans="6:34" ht="15" hidden="1" customHeight="1" x14ac:dyDescent="0.4">
      <c r="F1666" s="290"/>
      <c r="G1666" s="414" t="b">
        <f>_xlfn.XLOOKUP(F1666,Tabla13[Id Riesgo],Tabla13[Registro diligenciado],FALSE,1)</f>
        <v>0</v>
      </c>
      <c r="H1666" s="423" t="str">
        <f>IF(G1666,_xlfn.XLOOKUP(F1666,Tabla6[Id Riesgo],Tabla6[DESCRIPCIÓN DEL RIESGO],FALSE,1),"")</f>
        <v/>
      </c>
      <c r="I1666" s="423" t="e">
        <f>_xlfn.XLOOKUP(Tabla135[[#This Row],[Id Riesgo]],Tabla13[Id Riesgo],Tabla13[Probabilidad])</f>
        <v>#N/A</v>
      </c>
      <c r="J1666" s="423" t="str">
        <f>_xlfn.XLOOKUP(Tabla135[[#This Row],[Id Riesgo]],Tabla13[Id Riesgo],Tabla13[Porcentaje Impacto],"",1)</f>
        <v/>
      </c>
      <c r="K1666" s="311"/>
      <c r="L1666" s="314"/>
      <c r="M1666" s="314"/>
      <c r="N1666" s="314"/>
      <c r="O1666" s="295"/>
      <c r="P1666" s="314"/>
      <c r="Q1666" s="328" t="str">
        <f>_xlfn.TEXTJOIN(" ",TRUE,Tabla135[[#This Row],[Actividad - Acción ¿Qué?
Inicia con verbo]],Tabla135[[#This Row],[Complemento
(Observaciones o desviaciones)]])</f>
        <v/>
      </c>
      <c r="R1666" s="295"/>
      <c r="S1666" s="327" t="str">
        <f>_xlfn.XLOOKUP(Tabla135[[#This Row],[Tipo de control]],Tabla7[Tipo de control],Tabla7[Peso],"",1)</f>
        <v/>
      </c>
      <c r="T1666" s="290" t="str">
        <f>_xlfn.XLOOKUP(Tabla135[[#This Row],[Tipo de control]],Tabla7[Tipo de control],Tabla7[Afectación matriz],"",1)</f>
        <v/>
      </c>
      <c r="U1666" s="295"/>
      <c r="V1666" s="290" t="str">
        <f>_xlfn.XLOOKUP(Tabla135[[#This Row],[Implementación]],Tabla11[Implementación],Tabla11[Peso],"",1)</f>
        <v/>
      </c>
      <c r="W1666" s="295"/>
      <c r="X1666" s="295"/>
      <c r="Y1666" s="295"/>
      <c r="Z1666" s="295"/>
      <c r="AA1666" s="311" t="str">
        <f>IFERROR(Tabla135[[#This Row],[Peso del control]]+Tabla135[[#This Row],[Peso de la implementación]],"")</f>
        <v/>
      </c>
      <c r="AB1666" s="310" t="str" cm="1">
        <f t="array" ref="AB1666">IFERROR(IF(Tabla135[[#This Row],[Registro diligenciado]]=TRUE,_xlfn.IFS(AND(Tabla135[[#This Row],[No. de Control]]=1,Tabla135[[#This Row],[Desplazamiento en la Matriz]]="Probabilidad"),D1666-(D1666*Tabla135[[#This Row],[Valor del control]]),AND(Tabla135[[#This Row],[No. de Control]]&gt;1,Tabla135[[#This Row],[Desplazamiento en la Matriz]]="Probabilidad"),AB1665-(AB1665*Tabla135[[#This Row],[Valor del control]]),AND(Tabla135[[#This Row],[No. de Control]]=1,Tabla135[[#This Row],[Desplazamiento en la Matriz]]="Impacto"),D1666,AND(Tabla135[[#This Row],[No. de Control]]&gt;1,Tabla135[[#This Row],[Desplazamiento en la Matriz]]="Impacto"),AB1665),""),"")</f>
        <v/>
      </c>
      <c r="AC1666" s="310" t="str" cm="1">
        <f t="array" ref="AC1666">IFERROR(IF(Tabla135[[#This Row],[Registro diligenciado]]=TRUE,_xlfn.IFS(AND(Tabla135[[#This Row],[No. de Control]]=1,Tabla135[[#This Row],[Desplazamiento en la Matriz]]="Impacto"),E1666-(E1666*Tabla135[[#This Row],[Valor del control]]),AND(Tabla135[[#This Row],[No. de Control]]&gt;1,Tabla135[[#This Row],[Desplazamiento en la Matriz]]="Impacto"),AC1665-(AC1665*Tabla135[[#This Row],[Valor del control]]),AND(Tabla135[[#This Row],[No. de Control]]=1,Tabla135[[#This Row],[Desplazamiento en la Matriz]]="Probabilidad"),E1666,AND(Tabla135[[#This Row],[No. de Control]]&gt;1,Tabla135[[#This Row],[Desplazamiento en la Matriz]]="Probabilidad"),AC1665),""),"")</f>
        <v/>
      </c>
      <c r="AD1666" s="310">
        <f>IFERROR(_xlfn.MINIFS(Tabla135[Probabilidad residual],Tabla135[Id Riesgo],Tabla135[[#This Row],[Id Riesgo]]),"")</f>
        <v>0</v>
      </c>
      <c r="AE1666" s="310">
        <f>IFERROR(_xlfn.MINIFS(Tabla135[Impacto residual],Tabla135[Id Riesgo],Tabla135[[#This Row],[Id Riesgo]]),"")</f>
        <v>0</v>
      </c>
      <c r="AF1666" s="310" t="str" cm="1">
        <f t="array" ref="AF16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6" s="310" t="str" cm="1">
        <f t="array" ref="AG16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7" spans="6:34" ht="15" hidden="1" customHeight="1" x14ac:dyDescent="0.4">
      <c r="F1667" s="290"/>
      <c r="G1667" s="414" t="b">
        <f>_xlfn.XLOOKUP(F1667,Tabla13[Id Riesgo],Tabla13[Registro diligenciado],FALSE,1)</f>
        <v>0</v>
      </c>
      <c r="H1667" s="423" t="str">
        <f>IF(G1667,_xlfn.XLOOKUP(F1667,Tabla6[Id Riesgo],Tabla6[DESCRIPCIÓN DEL RIESGO],FALSE,1),"")</f>
        <v/>
      </c>
      <c r="I1667" s="423" t="e">
        <f>_xlfn.XLOOKUP(Tabla135[[#This Row],[Id Riesgo]],Tabla13[Id Riesgo],Tabla13[Probabilidad])</f>
        <v>#N/A</v>
      </c>
      <c r="J1667" s="423" t="str">
        <f>_xlfn.XLOOKUP(Tabla135[[#This Row],[Id Riesgo]],Tabla13[Id Riesgo],Tabla13[Porcentaje Impacto],"",1)</f>
        <v/>
      </c>
      <c r="K1667" s="311"/>
      <c r="L1667" s="314"/>
      <c r="M1667" s="314"/>
      <c r="N1667" s="314"/>
      <c r="O1667" s="295"/>
      <c r="P1667" s="314"/>
      <c r="Q1667" s="328" t="str">
        <f>_xlfn.TEXTJOIN(" ",TRUE,Tabla135[[#This Row],[Actividad - Acción ¿Qué?
Inicia con verbo]],Tabla135[[#This Row],[Complemento
(Observaciones o desviaciones)]])</f>
        <v/>
      </c>
      <c r="R1667" s="295"/>
      <c r="S1667" s="327" t="str">
        <f>_xlfn.XLOOKUP(Tabla135[[#This Row],[Tipo de control]],Tabla7[Tipo de control],Tabla7[Peso],"",1)</f>
        <v/>
      </c>
      <c r="T1667" s="290" t="str">
        <f>_xlfn.XLOOKUP(Tabla135[[#This Row],[Tipo de control]],Tabla7[Tipo de control],Tabla7[Afectación matriz],"",1)</f>
        <v/>
      </c>
      <c r="U1667" s="295"/>
      <c r="V1667" s="290" t="str">
        <f>_xlfn.XLOOKUP(Tabla135[[#This Row],[Implementación]],Tabla11[Implementación],Tabla11[Peso],"",1)</f>
        <v/>
      </c>
      <c r="W1667" s="295"/>
      <c r="X1667" s="295"/>
      <c r="Y1667" s="295"/>
      <c r="Z1667" s="295"/>
      <c r="AA1667" s="311" t="str">
        <f>IFERROR(Tabla135[[#This Row],[Peso del control]]+Tabla135[[#This Row],[Peso de la implementación]],"")</f>
        <v/>
      </c>
      <c r="AB1667" s="310" t="str" cm="1">
        <f t="array" ref="AB1667">IFERROR(IF(Tabla135[[#This Row],[Registro diligenciado]]=TRUE,_xlfn.IFS(AND(Tabla135[[#This Row],[No. de Control]]=1,Tabla135[[#This Row],[Desplazamiento en la Matriz]]="Probabilidad"),D1667-(D1667*Tabla135[[#This Row],[Valor del control]]),AND(Tabla135[[#This Row],[No. de Control]]&gt;1,Tabla135[[#This Row],[Desplazamiento en la Matriz]]="Probabilidad"),AB1666-(AB1666*Tabla135[[#This Row],[Valor del control]]),AND(Tabla135[[#This Row],[No. de Control]]=1,Tabla135[[#This Row],[Desplazamiento en la Matriz]]="Impacto"),D1667,AND(Tabla135[[#This Row],[No. de Control]]&gt;1,Tabla135[[#This Row],[Desplazamiento en la Matriz]]="Impacto"),AB1666),""),"")</f>
        <v/>
      </c>
      <c r="AC1667" s="310" t="str" cm="1">
        <f t="array" ref="AC1667">IFERROR(IF(Tabla135[[#This Row],[Registro diligenciado]]=TRUE,_xlfn.IFS(AND(Tabla135[[#This Row],[No. de Control]]=1,Tabla135[[#This Row],[Desplazamiento en la Matriz]]="Impacto"),E1667-(E1667*Tabla135[[#This Row],[Valor del control]]),AND(Tabla135[[#This Row],[No. de Control]]&gt;1,Tabla135[[#This Row],[Desplazamiento en la Matriz]]="Impacto"),AC1666-(AC1666*Tabla135[[#This Row],[Valor del control]]),AND(Tabla135[[#This Row],[No. de Control]]=1,Tabla135[[#This Row],[Desplazamiento en la Matriz]]="Probabilidad"),E1667,AND(Tabla135[[#This Row],[No. de Control]]&gt;1,Tabla135[[#This Row],[Desplazamiento en la Matriz]]="Probabilidad"),AC1666),""),"")</f>
        <v/>
      </c>
      <c r="AD1667" s="310">
        <f>IFERROR(_xlfn.MINIFS(Tabla135[Probabilidad residual],Tabla135[Id Riesgo],Tabla135[[#This Row],[Id Riesgo]]),"")</f>
        <v>0</v>
      </c>
      <c r="AE1667" s="310">
        <f>IFERROR(_xlfn.MINIFS(Tabla135[Impacto residual],Tabla135[Id Riesgo],Tabla135[[#This Row],[Id Riesgo]]),"")</f>
        <v>0</v>
      </c>
      <c r="AF1667" s="310" t="str" cm="1">
        <f t="array" ref="AF16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7" s="310" t="str" cm="1">
        <f t="array" ref="AG16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8" spans="6:34" ht="15" hidden="1" customHeight="1" x14ac:dyDescent="0.4">
      <c r="F1668" s="290"/>
      <c r="G1668" s="414" t="b">
        <f>_xlfn.XLOOKUP(F1668,Tabla13[Id Riesgo],Tabla13[Registro diligenciado],FALSE,1)</f>
        <v>0</v>
      </c>
      <c r="H1668" s="423" t="str">
        <f>IF(G1668,_xlfn.XLOOKUP(F1668,Tabla6[Id Riesgo],Tabla6[DESCRIPCIÓN DEL RIESGO],FALSE,1),"")</f>
        <v/>
      </c>
      <c r="I1668" s="423" t="e">
        <f>_xlfn.XLOOKUP(Tabla135[[#This Row],[Id Riesgo]],Tabla13[Id Riesgo],Tabla13[Probabilidad])</f>
        <v>#N/A</v>
      </c>
      <c r="J1668" s="423" t="str">
        <f>_xlfn.XLOOKUP(Tabla135[[#This Row],[Id Riesgo]],Tabla13[Id Riesgo],Tabla13[Porcentaje Impacto],"",1)</f>
        <v/>
      </c>
      <c r="K1668" s="311"/>
      <c r="L1668" s="314"/>
      <c r="M1668" s="314"/>
      <c r="N1668" s="314"/>
      <c r="O1668" s="295"/>
      <c r="P1668" s="314"/>
      <c r="Q1668" s="328" t="str">
        <f>_xlfn.TEXTJOIN(" ",TRUE,Tabla135[[#This Row],[Actividad - Acción ¿Qué?
Inicia con verbo]],Tabla135[[#This Row],[Complemento
(Observaciones o desviaciones)]])</f>
        <v/>
      </c>
      <c r="R1668" s="295"/>
      <c r="S1668" s="327" t="str">
        <f>_xlfn.XLOOKUP(Tabla135[[#This Row],[Tipo de control]],Tabla7[Tipo de control],Tabla7[Peso],"",1)</f>
        <v/>
      </c>
      <c r="T1668" s="290" t="str">
        <f>_xlfn.XLOOKUP(Tabla135[[#This Row],[Tipo de control]],Tabla7[Tipo de control],Tabla7[Afectación matriz],"",1)</f>
        <v/>
      </c>
      <c r="U1668" s="295"/>
      <c r="V1668" s="290" t="str">
        <f>_xlfn.XLOOKUP(Tabla135[[#This Row],[Implementación]],Tabla11[Implementación],Tabla11[Peso],"",1)</f>
        <v/>
      </c>
      <c r="W1668" s="295"/>
      <c r="X1668" s="295"/>
      <c r="Y1668" s="295"/>
      <c r="Z1668" s="295"/>
      <c r="AA1668" s="311" t="str">
        <f>IFERROR(Tabla135[[#This Row],[Peso del control]]+Tabla135[[#This Row],[Peso de la implementación]],"")</f>
        <v/>
      </c>
      <c r="AB1668" s="310" t="str" cm="1">
        <f t="array" ref="AB1668">IFERROR(IF(Tabla135[[#This Row],[Registro diligenciado]]=TRUE,_xlfn.IFS(AND(Tabla135[[#This Row],[No. de Control]]=1,Tabla135[[#This Row],[Desplazamiento en la Matriz]]="Probabilidad"),D1668-(D1668*Tabla135[[#This Row],[Valor del control]]),AND(Tabla135[[#This Row],[No. de Control]]&gt;1,Tabla135[[#This Row],[Desplazamiento en la Matriz]]="Probabilidad"),AB1667-(AB1667*Tabla135[[#This Row],[Valor del control]]),AND(Tabla135[[#This Row],[No. de Control]]=1,Tabla135[[#This Row],[Desplazamiento en la Matriz]]="Impacto"),D1668,AND(Tabla135[[#This Row],[No. de Control]]&gt;1,Tabla135[[#This Row],[Desplazamiento en la Matriz]]="Impacto"),AB1667),""),"")</f>
        <v/>
      </c>
      <c r="AC1668" s="310" t="str" cm="1">
        <f t="array" ref="AC1668">IFERROR(IF(Tabla135[[#This Row],[Registro diligenciado]]=TRUE,_xlfn.IFS(AND(Tabla135[[#This Row],[No. de Control]]=1,Tabla135[[#This Row],[Desplazamiento en la Matriz]]="Impacto"),E1668-(E1668*Tabla135[[#This Row],[Valor del control]]),AND(Tabla135[[#This Row],[No. de Control]]&gt;1,Tabla135[[#This Row],[Desplazamiento en la Matriz]]="Impacto"),AC1667-(AC1667*Tabla135[[#This Row],[Valor del control]]),AND(Tabla135[[#This Row],[No. de Control]]=1,Tabla135[[#This Row],[Desplazamiento en la Matriz]]="Probabilidad"),E1668,AND(Tabla135[[#This Row],[No. de Control]]&gt;1,Tabla135[[#This Row],[Desplazamiento en la Matriz]]="Probabilidad"),AC1667),""),"")</f>
        <v/>
      </c>
      <c r="AD1668" s="310">
        <f>IFERROR(_xlfn.MINIFS(Tabla135[Probabilidad residual],Tabla135[Id Riesgo],Tabla135[[#This Row],[Id Riesgo]]),"")</f>
        <v>0</v>
      </c>
      <c r="AE1668" s="310">
        <f>IFERROR(_xlfn.MINIFS(Tabla135[Impacto residual],Tabla135[Id Riesgo],Tabla135[[#This Row],[Id Riesgo]]),"")</f>
        <v>0</v>
      </c>
      <c r="AF1668" s="310" t="str" cm="1">
        <f t="array" ref="AF16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8" s="310" t="str" cm="1">
        <f t="array" ref="AG16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69" spans="6:34" ht="15" hidden="1" customHeight="1" x14ac:dyDescent="0.4">
      <c r="F1669" s="290"/>
      <c r="G1669" s="414" t="b">
        <f>_xlfn.XLOOKUP(F1669,Tabla13[Id Riesgo],Tabla13[Registro diligenciado],FALSE,1)</f>
        <v>0</v>
      </c>
      <c r="H1669" s="423" t="str">
        <f>IF(G1669,_xlfn.XLOOKUP(F1669,Tabla6[Id Riesgo],Tabla6[DESCRIPCIÓN DEL RIESGO],FALSE,1),"")</f>
        <v/>
      </c>
      <c r="I1669" s="423" t="e">
        <f>_xlfn.XLOOKUP(Tabla135[[#This Row],[Id Riesgo]],Tabla13[Id Riesgo],Tabla13[Probabilidad])</f>
        <v>#N/A</v>
      </c>
      <c r="J1669" s="423" t="str">
        <f>_xlfn.XLOOKUP(Tabla135[[#This Row],[Id Riesgo]],Tabla13[Id Riesgo],Tabla13[Porcentaje Impacto],"",1)</f>
        <v/>
      </c>
      <c r="K1669" s="311"/>
      <c r="L1669" s="314"/>
      <c r="M1669" s="314"/>
      <c r="N1669" s="314"/>
      <c r="O1669" s="295"/>
      <c r="P1669" s="314"/>
      <c r="Q1669" s="328" t="str">
        <f>_xlfn.TEXTJOIN(" ",TRUE,Tabla135[[#This Row],[Actividad - Acción ¿Qué?
Inicia con verbo]],Tabla135[[#This Row],[Complemento
(Observaciones o desviaciones)]])</f>
        <v/>
      </c>
      <c r="R1669" s="295"/>
      <c r="S1669" s="327" t="str">
        <f>_xlfn.XLOOKUP(Tabla135[[#This Row],[Tipo de control]],Tabla7[Tipo de control],Tabla7[Peso],"",1)</f>
        <v/>
      </c>
      <c r="T1669" s="290" t="str">
        <f>_xlfn.XLOOKUP(Tabla135[[#This Row],[Tipo de control]],Tabla7[Tipo de control],Tabla7[Afectación matriz],"",1)</f>
        <v/>
      </c>
      <c r="U1669" s="295"/>
      <c r="V1669" s="290" t="str">
        <f>_xlfn.XLOOKUP(Tabla135[[#This Row],[Implementación]],Tabla11[Implementación],Tabla11[Peso],"",1)</f>
        <v/>
      </c>
      <c r="W1669" s="295"/>
      <c r="X1669" s="295"/>
      <c r="Y1669" s="295"/>
      <c r="Z1669" s="295"/>
      <c r="AA1669" s="311" t="str">
        <f>IFERROR(Tabla135[[#This Row],[Peso del control]]+Tabla135[[#This Row],[Peso de la implementación]],"")</f>
        <v/>
      </c>
      <c r="AB1669" s="310" t="str" cm="1">
        <f t="array" ref="AB1669">IFERROR(IF(Tabla135[[#This Row],[Registro diligenciado]]=TRUE,_xlfn.IFS(AND(Tabla135[[#This Row],[No. de Control]]=1,Tabla135[[#This Row],[Desplazamiento en la Matriz]]="Probabilidad"),D1669-(D1669*Tabla135[[#This Row],[Valor del control]]),AND(Tabla135[[#This Row],[No. de Control]]&gt;1,Tabla135[[#This Row],[Desplazamiento en la Matriz]]="Probabilidad"),AB1668-(AB1668*Tabla135[[#This Row],[Valor del control]]),AND(Tabla135[[#This Row],[No. de Control]]=1,Tabla135[[#This Row],[Desplazamiento en la Matriz]]="Impacto"),D1669,AND(Tabla135[[#This Row],[No. de Control]]&gt;1,Tabla135[[#This Row],[Desplazamiento en la Matriz]]="Impacto"),AB1668),""),"")</f>
        <v/>
      </c>
      <c r="AC1669" s="310" t="str" cm="1">
        <f t="array" ref="AC1669">IFERROR(IF(Tabla135[[#This Row],[Registro diligenciado]]=TRUE,_xlfn.IFS(AND(Tabla135[[#This Row],[No. de Control]]=1,Tabla135[[#This Row],[Desplazamiento en la Matriz]]="Impacto"),E1669-(E1669*Tabla135[[#This Row],[Valor del control]]),AND(Tabla135[[#This Row],[No. de Control]]&gt;1,Tabla135[[#This Row],[Desplazamiento en la Matriz]]="Impacto"),AC1668-(AC1668*Tabla135[[#This Row],[Valor del control]]),AND(Tabla135[[#This Row],[No. de Control]]=1,Tabla135[[#This Row],[Desplazamiento en la Matriz]]="Probabilidad"),E1669,AND(Tabla135[[#This Row],[No. de Control]]&gt;1,Tabla135[[#This Row],[Desplazamiento en la Matriz]]="Probabilidad"),AC1668),""),"")</f>
        <v/>
      </c>
      <c r="AD1669" s="310">
        <f>IFERROR(_xlfn.MINIFS(Tabla135[Probabilidad residual],Tabla135[Id Riesgo],Tabla135[[#This Row],[Id Riesgo]]),"")</f>
        <v>0</v>
      </c>
      <c r="AE1669" s="310">
        <f>IFERROR(_xlfn.MINIFS(Tabla135[Impacto residual],Tabla135[Id Riesgo],Tabla135[[#This Row],[Id Riesgo]]),"")</f>
        <v>0</v>
      </c>
      <c r="AF1669" s="310" t="str" cm="1">
        <f t="array" ref="AF16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69" s="310" t="str" cm="1">
        <f t="array" ref="AG16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0" spans="6:34" ht="15" hidden="1" customHeight="1" x14ac:dyDescent="0.4">
      <c r="F1670" s="290"/>
      <c r="G1670" s="414" t="b">
        <f>_xlfn.XLOOKUP(F1670,Tabla13[Id Riesgo],Tabla13[Registro diligenciado],FALSE,1)</f>
        <v>0</v>
      </c>
      <c r="H1670" s="423" t="str">
        <f>IF(G1670,_xlfn.XLOOKUP(F1670,Tabla6[Id Riesgo],Tabla6[DESCRIPCIÓN DEL RIESGO],FALSE,1),"")</f>
        <v/>
      </c>
      <c r="I1670" s="423" t="e">
        <f>_xlfn.XLOOKUP(Tabla135[[#This Row],[Id Riesgo]],Tabla13[Id Riesgo],Tabla13[Probabilidad])</f>
        <v>#N/A</v>
      </c>
      <c r="J1670" s="423" t="str">
        <f>_xlfn.XLOOKUP(Tabla135[[#This Row],[Id Riesgo]],Tabla13[Id Riesgo],Tabla13[Porcentaje Impacto],"",1)</f>
        <v/>
      </c>
      <c r="K1670" s="311"/>
      <c r="L1670" s="314"/>
      <c r="M1670" s="314"/>
      <c r="N1670" s="314"/>
      <c r="O1670" s="295"/>
      <c r="P1670" s="314"/>
      <c r="Q1670" s="328" t="str">
        <f>_xlfn.TEXTJOIN(" ",TRUE,Tabla135[[#This Row],[Actividad - Acción ¿Qué?
Inicia con verbo]],Tabla135[[#This Row],[Complemento
(Observaciones o desviaciones)]])</f>
        <v/>
      </c>
      <c r="R1670" s="295"/>
      <c r="S1670" s="327" t="str">
        <f>_xlfn.XLOOKUP(Tabla135[[#This Row],[Tipo de control]],Tabla7[Tipo de control],Tabla7[Peso],"",1)</f>
        <v/>
      </c>
      <c r="T1670" s="290" t="str">
        <f>_xlfn.XLOOKUP(Tabla135[[#This Row],[Tipo de control]],Tabla7[Tipo de control],Tabla7[Afectación matriz],"",1)</f>
        <v/>
      </c>
      <c r="U1670" s="295"/>
      <c r="V1670" s="290" t="str">
        <f>_xlfn.XLOOKUP(Tabla135[[#This Row],[Implementación]],Tabla11[Implementación],Tabla11[Peso],"",1)</f>
        <v/>
      </c>
      <c r="W1670" s="295"/>
      <c r="X1670" s="295"/>
      <c r="Y1670" s="295"/>
      <c r="Z1670" s="295"/>
      <c r="AA1670" s="311" t="str">
        <f>IFERROR(Tabla135[[#This Row],[Peso del control]]+Tabla135[[#This Row],[Peso de la implementación]],"")</f>
        <v/>
      </c>
      <c r="AB1670" s="310" t="str" cm="1">
        <f t="array" ref="AB1670">IFERROR(IF(Tabla135[[#This Row],[Registro diligenciado]]=TRUE,_xlfn.IFS(AND(Tabla135[[#This Row],[No. de Control]]=1,Tabla135[[#This Row],[Desplazamiento en la Matriz]]="Probabilidad"),D1670-(D1670*Tabla135[[#This Row],[Valor del control]]),AND(Tabla135[[#This Row],[No. de Control]]&gt;1,Tabla135[[#This Row],[Desplazamiento en la Matriz]]="Probabilidad"),AB1669-(AB1669*Tabla135[[#This Row],[Valor del control]]),AND(Tabla135[[#This Row],[No. de Control]]=1,Tabla135[[#This Row],[Desplazamiento en la Matriz]]="Impacto"),D1670,AND(Tabla135[[#This Row],[No. de Control]]&gt;1,Tabla135[[#This Row],[Desplazamiento en la Matriz]]="Impacto"),AB1669),""),"")</f>
        <v/>
      </c>
      <c r="AC1670" s="310" t="str" cm="1">
        <f t="array" ref="AC1670">IFERROR(IF(Tabla135[[#This Row],[Registro diligenciado]]=TRUE,_xlfn.IFS(AND(Tabla135[[#This Row],[No. de Control]]=1,Tabla135[[#This Row],[Desplazamiento en la Matriz]]="Impacto"),E1670-(E1670*Tabla135[[#This Row],[Valor del control]]),AND(Tabla135[[#This Row],[No. de Control]]&gt;1,Tabla135[[#This Row],[Desplazamiento en la Matriz]]="Impacto"),AC1669-(AC1669*Tabla135[[#This Row],[Valor del control]]),AND(Tabla135[[#This Row],[No. de Control]]=1,Tabla135[[#This Row],[Desplazamiento en la Matriz]]="Probabilidad"),E1670,AND(Tabla135[[#This Row],[No. de Control]]&gt;1,Tabla135[[#This Row],[Desplazamiento en la Matriz]]="Probabilidad"),AC1669),""),"")</f>
        <v/>
      </c>
      <c r="AD1670" s="310">
        <f>IFERROR(_xlfn.MINIFS(Tabla135[Probabilidad residual],Tabla135[Id Riesgo],Tabla135[[#This Row],[Id Riesgo]]),"")</f>
        <v>0</v>
      </c>
      <c r="AE1670" s="310">
        <f>IFERROR(_xlfn.MINIFS(Tabla135[Impacto residual],Tabla135[Id Riesgo],Tabla135[[#This Row],[Id Riesgo]]),"")</f>
        <v>0</v>
      </c>
      <c r="AF1670" s="310" t="str" cm="1">
        <f t="array" ref="AF16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0" s="310" t="str" cm="1">
        <f t="array" ref="AG16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1" spans="6:34" ht="15" hidden="1" customHeight="1" x14ac:dyDescent="0.4">
      <c r="F1671" s="290"/>
      <c r="G1671" s="414" t="b">
        <f>_xlfn.XLOOKUP(F1671,Tabla13[Id Riesgo],Tabla13[Registro diligenciado],FALSE,1)</f>
        <v>0</v>
      </c>
      <c r="H1671" s="423" t="str">
        <f>IF(G1671,_xlfn.XLOOKUP(F1671,Tabla6[Id Riesgo],Tabla6[DESCRIPCIÓN DEL RIESGO],FALSE,1),"")</f>
        <v/>
      </c>
      <c r="I1671" s="423" t="e">
        <f>_xlfn.XLOOKUP(Tabla135[[#This Row],[Id Riesgo]],Tabla13[Id Riesgo],Tabla13[Probabilidad])</f>
        <v>#N/A</v>
      </c>
      <c r="J1671" s="423" t="str">
        <f>_xlfn.XLOOKUP(Tabla135[[#This Row],[Id Riesgo]],Tabla13[Id Riesgo],Tabla13[Porcentaje Impacto],"",1)</f>
        <v/>
      </c>
      <c r="K1671" s="311"/>
      <c r="L1671" s="314"/>
      <c r="M1671" s="314"/>
      <c r="N1671" s="314"/>
      <c r="O1671" s="295"/>
      <c r="P1671" s="314"/>
      <c r="Q1671" s="328" t="str">
        <f>_xlfn.TEXTJOIN(" ",TRUE,Tabla135[[#This Row],[Actividad - Acción ¿Qué?
Inicia con verbo]],Tabla135[[#This Row],[Complemento
(Observaciones o desviaciones)]])</f>
        <v/>
      </c>
      <c r="R1671" s="295"/>
      <c r="S1671" s="327" t="str">
        <f>_xlfn.XLOOKUP(Tabla135[[#This Row],[Tipo de control]],Tabla7[Tipo de control],Tabla7[Peso],"",1)</f>
        <v/>
      </c>
      <c r="T1671" s="290" t="str">
        <f>_xlfn.XLOOKUP(Tabla135[[#This Row],[Tipo de control]],Tabla7[Tipo de control],Tabla7[Afectación matriz],"",1)</f>
        <v/>
      </c>
      <c r="U1671" s="295"/>
      <c r="V1671" s="290" t="str">
        <f>_xlfn.XLOOKUP(Tabla135[[#This Row],[Implementación]],Tabla11[Implementación],Tabla11[Peso],"",1)</f>
        <v/>
      </c>
      <c r="W1671" s="295"/>
      <c r="X1671" s="295"/>
      <c r="Y1671" s="295"/>
      <c r="Z1671" s="295"/>
      <c r="AA1671" s="311" t="str">
        <f>IFERROR(Tabla135[[#This Row],[Peso del control]]+Tabla135[[#This Row],[Peso de la implementación]],"")</f>
        <v/>
      </c>
      <c r="AB1671" s="310" t="str" cm="1">
        <f t="array" ref="AB1671">IFERROR(IF(Tabla135[[#This Row],[Registro diligenciado]]=TRUE,_xlfn.IFS(AND(Tabla135[[#This Row],[No. de Control]]=1,Tabla135[[#This Row],[Desplazamiento en la Matriz]]="Probabilidad"),D1671-(D1671*Tabla135[[#This Row],[Valor del control]]),AND(Tabla135[[#This Row],[No. de Control]]&gt;1,Tabla135[[#This Row],[Desplazamiento en la Matriz]]="Probabilidad"),AB1670-(AB1670*Tabla135[[#This Row],[Valor del control]]),AND(Tabla135[[#This Row],[No. de Control]]=1,Tabla135[[#This Row],[Desplazamiento en la Matriz]]="Impacto"),D1671,AND(Tabla135[[#This Row],[No. de Control]]&gt;1,Tabla135[[#This Row],[Desplazamiento en la Matriz]]="Impacto"),AB1670),""),"")</f>
        <v/>
      </c>
      <c r="AC1671" s="310" t="str" cm="1">
        <f t="array" ref="AC1671">IFERROR(IF(Tabla135[[#This Row],[Registro diligenciado]]=TRUE,_xlfn.IFS(AND(Tabla135[[#This Row],[No. de Control]]=1,Tabla135[[#This Row],[Desplazamiento en la Matriz]]="Impacto"),E1671-(E1671*Tabla135[[#This Row],[Valor del control]]),AND(Tabla135[[#This Row],[No. de Control]]&gt;1,Tabla135[[#This Row],[Desplazamiento en la Matriz]]="Impacto"),AC1670-(AC1670*Tabla135[[#This Row],[Valor del control]]),AND(Tabla135[[#This Row],[No. de Control]]=1,Tabla135[[#This Row],[Desplazamiento en la Matriz]]="Probabilidad"),E1671,AND(Tabla135[[#This Row],[No. de Control]]&gt;1,Tabla135[[#This Row],[Desplazamiento en la Matriz]]="Probabilidad"),AC1670),""),"")</f>
        <v/>
      </c>
      <c r="AD1671" s="310">
        <f>IFERROR(_xlfn.MINIFS(Tabla135[Probabilidad residual],Tabla135[Id Riesgo],Tabla135[[#This Row],[Id Riesgo]]),"")</f>
        <v>0</v>
      </c>
      <c r="AE1671" s="310">
        <f>IFERROR(_xlfn.MINIFS(Tabla135[Impacto residual],Tabla135[Id Riesgo],Tabla135[[#This Row],[Id Riesgo]]),"")</f>
        <v>0</v>
      </c>
      <c r="AF1671" s="310" t="str" cm="1">
        <f t="array" ref="AF16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1" s="310" t="str" cm="1">
        <f t="array" ref="AG16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2" spans="6:34" ht="15" hidden="1" customHeight="1" x14ac:dyDescent="0.4">
      <c r="F1672" s="290"/>
      <c r="G1672" s="414" t="b">
        <f>_xlfn.XLOOKUP(F1672,Tabla13[Id Riesgo],Tabla13[Registro diligenciado],FALSE,1)</f>
        <v>0</v>
      </c>
      <c r="H1672" s="423" t="str">
        <f>IF(G1672,_xlfn.XLOOKUP(F1672,Tabla6[Id Riesgo],Tabla6[DESCRIPCIÓN DEL RIESGO],FALSE,1),"")</f>
        <v/>
      </c>
      <c r="I1672" s="423" t="e">
        <f>_xlfn.XLOOKUP(Tabla135[[#This Row],[Id Riesgo]],Tabla13[Id Riesgo],Tabla13[Probabilidad])</f>
        <v>#N/A</v>
      </c>
      <c r="J1672" s="423" t="str">
        <f>_xlfn.XLOOKUP(Tabla135[[#This Row],[Id Riesgo]],Tabla13[Id Riesgo],Tabla13[Porcentaje Impacto],"",1)</f>
        <v/>
      </c>
      <c r="K1672" s="311"/>
      <c r="L1672" s="314"/>
      <c r="M1672" s="314"/>
      <c r="N1672" s="314"/>
      <c r="O1672" s="295"/>
      <c r="P1672" s="314"/>
      <c r="Q1672" s="328" t="str">
        <f>_xlfn.TEXTJOIN(" ",TRUE,Tabla135[[#This Row],[Actividad - Acción ¿Qué?
Inicia con verbo]],Tabla135[[#This Row],[Complemento
(Observaciones o desviaciones)]])</f>
        <v/>
      </c>
      <c r="R1672" s="295"/>
      <c r="S1672" s="327" t="str">
        <f>_xlfn.XLOOKUP(Tabla135[[#This Row],[Tipo de control]],Tabla7[Tipo de control],Tabla7[Peso],"",1)</f>
        <v/>
      </c>
      <c r="T1672" s="290" t="str">
        <f>_xlfn.XLOOKUP(Tabla135[[#This Row],[Tipo de control]],Tabla7[Tipo de control],Tabla7[Afectación matriz],"",1)</f>
        <v/>
      </c>
      <c r="U1672" s="295"/>
      <c r="V1672" s="290" t="str">
        <f>_xlfn.XLOOKUP(Tabla135[[#This Row],[Implementación]],Tabla11[Implementación],Tabla11[Peso],"",1)</f>
        <v/>
      </c>
      <c r="W1672" s="295"/>
      <c r="X1672" s="295"/>
      <c r="Y1672" s="295"/>
      <c r="Z1672" s="295"/>
      <c r="AA1672" s="311" t="str">
        <f>IFERROR(Tabla135[[#This Row],[Peso del control]]+Tabla135[[#This Row],[Peso de la implementación]],"")</f>
        <v/>
      </c>
      <c r="AB1672" s="310" t="str" cm="1">
        <f t="array" ref="AB1672">IFERROR(IF(Tabla135[[#This Row],[Registro diligenciado]]=TRUE,_xlfn.IFS(AND(Tabla135[[#This Row],[No. de Control]]=1,Tabla135[[#This Row],[Desplazamiento en la Matriz]]="Probabilidad"),D1672-(D1672*Tabla135[[#This Row],[Valor del control]]),AND(Tabla135[[#This Row],[No. de Control]]&gt;1,Tabla135[[#This Row],[Desplazamiento en la Matriz]]="Probabilidad"),AB1671-(AB1671*Tabla135[[#This Row],[Valor del control]]),AND(Tabla135[[#This Row],[No. de Control]]=1,Tabla135[[#This Row],[Desplazamiento en la Matriz]]="Impacto"),D1672,AND(Tabla135[[#This Row],[No. de Control]]&gt;1,Tabla135[[#This Row],[Desplazamiento en la Matriz]]="Impacto"),AB1671),""),"")</f>
        <v/>
      </c>
      <c r="AC1672" s="310" t="str" cm="1">
        <f t="array" ref="AC1672">IFERROR(IF(Tabla135[[#This Row],[Registro diligenciado]]=TRUE,_xlfn.IFS(AND(Tabla135[[#This Row],[No. de Control]]=1,Tabla135[[#This Row],[Desplazamiento en la Matriz]]="Impacto"),E1672-(E1672*Tabla135[[#This Row],[Valor del control]]),AND(Tabla135[[#This Row],[No. de Control]]&gt;1,Tabla135[[#This Row],[Desplazamiento en la Matriz]]="Impacto"),AC1671-(AC1671*Tabla135[[#This Row],[Valor del control]]),AND(Tabla135[[#This Row],[No. de Control]]=1,Tabla135[[#This Row],[Desplazamiento en la Matriz]]="Probabilidad"),E1672,AND(Tabla135[[#This Row],[No. de Control]]&gt;1,Tabla135[[#This Row],[Desplazamiento en la Matriz]]="Probabilidad"),AC1671),""),"")</f>
        <v/>
      </c>
      <c r="AD1672" s="310">
        <f>IFERROR(_xlfn.MINIFS(Tabla135[Probabilidad residual],Tabla135[Id Riesgo],Tabla135[[#This Row],[Id Riesgo]]),"")</f>
        <v>0</v>
      </c>
      <c r="AE1672" s="310">
        <f>IFERROR(_xlfn.MINIFS(Tabla135[Impacto residual],Tabla135[Id Riesgo],Tabla135[[#This Row],[Id Riesgo]]),"")</f>
        <v>0</v>
      </c>
      <c r="AF1672" s="310" t="str" cm="1">
        <f t="array" ref="AF16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2" s="310" t="str" cm="1">
        <f t="array" ref="AG16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3" spans="6:34" ht="15" hidden="1" customHeight="1" x14ac:dyDescent="0.4">
      <c r="F1673" s="290"/>
      <c r="G1673" s="414" t="b">
        <f>_xlfn.XLOOKUP(F1673,Tabla13[Id Riesgo],Tabla13[Registro diligenciado],FALSE,1)</f>
        <v>0</v>
      </c>
      <c r="H1673" s="423" t="str">
        <f>IF(G1673,_xlfn.XLOOKUP(F1673,Tabla6[Id Riesgo],Tabla6[DESCRIPCIÓN DEL RIESGO],FALSE,1),"")</f>
        <v/>
      </c>
      <c r="I1673" s="423" t="e">
        <f>_xlfn.XLOOKUP(Tabla135[[#This Row],[Id Riesgo]],Tabla13[Id Riesgo],Tabla13[Probabilidad])</f>
        <v>#N/A</v>
      </c>
      <c r="J1673" s="423" t="str">
        <f>_xlfn.XLOOKUP(Tabla135[[#This Row],[Id Riesgo]],Tabla13[Id Riesgo],Tabla13[Porcentaje Impacto],"",1)</f>
        <v/>
      </c>
      <c r="K1673" s="311"/>
      <c r="L1673" s="314"/>
      <c r="M1673" s="314"/>
      <c r="N1673" s="314"/>
      <c r="O1673" s="295"/>
      <c r="P1673" s="314"/>
      <c r="Q1673" s="328" t="str">
        <f>_xlfn.TEXTJOIN(" ",TRUE,Tabla135[[#This Row],[Actividad - Acción ¿Qué?
Inicia con verbo]],Tabla135[[#This Row],[Complemento
(Observaciones o desviaciones)]])</f>
        <v/>
      </c>
      <c r="R1673" s="295"/>
      <c r="S1673" s="327" t="str">
        <f>_xlfn.XLOOKUP(Tabla135[[#This Row],[Tipo de control]],Tabla7[Tipo de control],Tabla7[Peso],"",1)</f>
        <v/>
      </c>
      <c r="T1673" s="290" t="str">
        <f>_xlfn.XLOOKUP(Tabla135[[#This Row],[Tipo de control]],Tabla7[Tipo de control],Tabla7[Afectación matriz],"",1)</f>
        <v/>
      </c>
      <c r="U1673" s="295"/>
      <c r="V1673" s="290" t="str">
        <f>_xlfn.XLOOKUP(Tabla135[[#This Row],[Implementación]],Tabla11[Implementación],Tabla11[Peso],"",1)</f>
        <v/>
      </c>
      <c r="W1673" s="295"/>
      <c r="X1673" s="295"/>
      <c r="Y1673" s="295"/>
      <c r="Z1673" s="295"/>
      <c r="AA1673" s="311" t="str">
        <f>IFERROR(Tabla135[[#This Row],[Peso del control]]+Tabla135[[#This Row],[Peso de la implementación]],"")</f>
        <v/>
      </c>
      <c r="AB1673" s="310" t="str" cm="1">
        <f t="array" ref="AB1673">IFERROR(IF(Tabla135[[#This Row],[Registro diligenciado]]=TRUE,_xlfn.IFS(AND(Tabla135[[#This Row],[No. de Control]]=1,Tabla135[[#This Row],[Desplazamiento en la Matriz]]="Probabilidad"),D1673-(D1673*Tabla135[[#This Row],[Valor del control]]),AND(Tabla135[[#This Row],[No. de Control]]&gt;1,Tabla135[[#This Row],[Desplazamiento en la Matriz]]="Probabilidad"),AB1672-(AB1672*Tabla135[[#This Row],[Valor del control]]),AND(Tabla135[[#This Row],[No. de Control]]=1,Tabla135[[#This Row],[Desplazamiento en la Matriz]]="Impacto"),D1673,AND(Tabla135[[#This Row],[No. de Control]]&gt;1,Tabla135[[#This Row],[Desplazamiento en la Matriz]]="Impacto"),AB1672),""),"")</f>
        <v/>
      </c>
      <c r="AC1673" s="310" t="str" cm="1">
        <f t="array" ref="AC1673">IFERROR(IF(Tabla135[[#This Row],[Registro diligenciado]]=TRUE,_xlfn.IFS(AND(Tabla135[[#This Row],[No. de Control]]=1,Tabla135[[#This Row],[Desplazamiento en la Matriz]]="Impacto"),E1673-(E1673*Tabla135[[#This Row],[Valor del control]]),AND(Tabla135[[#This Row],[No. de Control]]&gt;1,Tabla135[[#This Row],[Desplazamiento en la Matriz]]="Impacto"),AC1672-(AC1672*Tabla135[[#This Row],[Valor del control]]),AND(Tabla135[[#This Row],[No. de Control]]=1,Tabla135[[#This Row],[Desplazamiento en la Matriz]]="Probabilidad"),E1673,AND(Tabla135[[#This Row],[No. de Control]]&gt;1,Tabla135[[#This Row],[Desplazamiento en la Matriz]]="Probabilidad"),AC1672),""),"")</f>
        <v/>
      </c>
      <c r="AD1673" s="310">
        <f>IFERROR(_xlfn.MINIFS(Tabla135[Probabilidad residual],Tabla135[Id Riesgo],Tabla135[[#This Row],[Id Riesgo]]),"")</f>
        <v>0</v>
      </c>
      <c r="AE1673" s="310">
        <f>IFERROR(_xlfn.MINIFS(Tabla135[Impacto residual],Tabla135[Id Riesgo],Tabla135[[#This Row],[Id Riesgo]]),"")</f>
        <v>0</v>
      </c>
      <c r="AF1673" s="310" t="str" cm="1">
        <f t="array" ref="AF16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3" s="310" t="str" cm="1">
        <f t="array" ref="AG16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4" spans="6:34" ht="15" hidden="1" customHeight="1" x14ac:dyDescent="0.4">
      <c r="F1674" s="290"/>
      <c r="G1674" s="414" t="b">
        <f>_xlfn.XLOOKUP(F1674,Tabla13[Id Riesgo],Tabla13[Registro diligenciado],FALSE,1)</f>
        <v>0</v>
      </c>
      <c r="H1674" s="423" t="str">
        <f>IF(G1674,_xlfn.XLOOKUP(F1674,Tabla6[Id Riesgo],Tabla6[DESCRIPCIÓN DEL RIESGO],FALSE,1),"")</f>
        <v/>
      </c>
      <c r="I1674" s="423" t="e">
        <f>_xlfn.XLOOKUP(Tabla135[[#This Row],[Id Riesgo]],Tabla13[Id Riesgo],Tabla13[Probabilidad])</f>
        <v>#N/A</v>
      </c>
      <c r="J1674" s="423" t="str">
        <f>_xlfn.XLOOKUP(Tabla135[[#This Row],[Id Riesgo]],Tabla13[Id Riesgo],Tabla13[Porcentaje Impacto],"",1)</f>
        <v/>
      </c>
      <c r="K1674" s="311"/>
      <c r="L1674" s="314"/>
      <c r="M1674" s="314"/>
      <c r="N1674" s="314"/>
      <c r="O1674" s="295"/>
      <c r="P1674" s="314"/>
      <c r="Q1674" s="328" t="str">
        <f>_xlfn.TEXTJOIN(" ",TRUE,Tabla135[[#This Row],[Actividad - Acción ¿Qué?
Inicia con verbo]],Tabla135[[#This Row],[Complemento
(Observaciones o desviaciones)]])</f>
        <v/>
      </c>
      <c r="R1674" s="295"/>
      <c r="S1674" s="327" t="str">
        <f>_xlfn.XLOOKUP(Tabla135[[#This Row],[Tipo de control]],Tabla7[Tipo de control],Tabla7[Peso],"",1)</f>
        <v/>
      </c>
      <c r="T1674" s="290" t="str">
        <f>_xlfn.XLOOKUP(Tabla135[[#This Row],[Tipo de control]],Tabla7[Tipo de control],Tabla7[Afectación matriz],"",1)</f>
        <v/>
      </c>
      <c r="U1674" s="295"/>
      <c r="V1674" s="290" t="str">
        <f>_xlfn.XLOOKUP(Tabla135[[#This Row],[Implementación]],Tabla11[Implementación],Tabla11[Peso],"",1)</f>
        <v/>
      </c>
      <c r="W1674" s="295"/>
      <c r="X1674" s="295"/>
      <c r="Y1674" s="295"/>
      <c r="Z1674" s="295"/>
      <c r="AA1674" s="311" t="str">
        <f>IFERROR(Tabla135[[#This Row],[Peso del control]]+Tabla135[[#This Row],[Peso de la implementación]],"")</f>
        <v/>
      </c>
      <c r="AB1674" s="310" t="str" cm="1">
        <f t="array" ref="AB1674">IFERROR(IF(Tabla135[[#This Row],[Registro diligenciado]]=TRUE,_xlfn.IFS(AND(Tabla135[[#This Row],[No. de Control]]=1,Tabla135[[#This Row],[Desplazamiento en la Matriz]]="Probabilidad"),D1674-(D1674*Tabla135[[#This Row],[Valor del control]]),AND(Tabla135[[#This Row],[No. de Control]]&gt;1,Tabla135[[#This Row],[Desplazamiento en la Matriz]]="Probabilidad"),AB1673-(AB1673*Tabla135[[#This Row],[Valor del control]]),AND(Tabla135[[#This Row],[No. de Control]]=1,Tabla135[[#This Row],[Desplazamiento en la Matriz]]="Impacto"),D1674,AND(Tabla135[[#This Row],[No. de Control]]&gt;1,Tabla135[[#This Row],[Desplazamiento en la Matriz]]="Impacto"),AB1673),""),"")</f>
        <v/>
      </c>
      <c r="AC1674" s="310" t="str" cm="1">
        <f t="array" ref="AC1674">IFERROR(IF(Tabla135[[#This Row],[Registro diligenciado]]=TRUE,_xlfn.IFS(AND(Tabla135[[#This Row],[No. de Control]]=1,Tabla135[[#This Row],[Desplazamiento en la Matriz]]="Impacto"),E1674-(E1674*Tabla135[[#This Row],[Valor del control]]),AND(Tabla135[[#This Row],[No. de Control]]&gt;1,Tabla135[[#This Row],[Desplazamiento en la Matriz]]="Impacto"),AC1673-(AC1673*Tabla135[[#This Row],[Valor del control]]),AND(Tabla135[[#This Row],[No. de Control]]=1,Tabla135[[#This Row],[Desplazamiento en la Matriz]]="Probabilidad"),E1674,AND(Tabla135[[#This Row],[No. de Control]]&gt;1,Tabla135[[#This Row],[Desplazamiento en la Matriz]]="Probabilidad"),AC1673),""),"")</f>
        <v/>
      </c>
      <c r="AD1674" s="310">
        <f>IFERROR(_xlfn.MINIFS(Tabla135[Probabilidad residual],Tabla135[Id Riesgo],Tabla135[[#This Row],[Id Riesgo]]),"")</f>
        <v>0</v>
      </c>
      <c r="AE1674" s="310">
        <f>IFERROR(_xlfn.MINIFS(Tabla135[Impacto residual],Tabla135[Id Riesgo],Tabla135[[#This Row],[Id Riesgo]]),"")</f>
        <v>0</v>
      </c>
      <c r="AF1674" s="310" t="str" cm="1">
        <f t="array" ref="AF16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4" s="310" t="str" cm="1">
        <f t="array" ref="AG16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5" spans="6:34" ht="15" hidden="1" customHeight="1" x14ac:dyDescent="0.4">
      <c r="F1675" s="290"/>
      <c r="G1675" s="414" t="b">
        <f>_xlfn.XLOOKUP(F1675,Tabla13[Id Riesgo],Tabla13[Registro diligenciado],FALSE,1)</f>
        <v>0</v>
      </c>
      <c r="H1675" s="423" t="str">
        <f>IF(G1675,_xlfn.XLOOKUP(F1675,Tabla6[Id Riesgo],Tabla6[DESCRIPCIÓN DEL RIESGO],FALSE,1),"")</f>
        <v/>
      </c>
      <c r="I1675" s="423" t="e">
        <f>_xlfn.XLOOKUP(Tabla135[[#This Row],[Id Riesgo]],Tabla13[Id Riesgo],Tabla13[Probabilidad])</f>
        <v>#N/A</v>
      </c>
      <c r="J1675" s="423" t="str">
        <f>_xlfn.XLOOKUP(Tabla135[[#This Row],[Id Riesgo]],Tabla13[Id Riesgo],Tabla13[Porcentaje Impacto],"",1)</f>
        <v/>
      </c>
      <c r="K1675" s="311"/>
      <c r="L1675" s="314"/>
      <c r="M1675" s="314"/>
      <c r="N1675" s="314"/>
      <c r="O1675" s="295"/>
      <c r="P1675" s="314"/>
      <c r="Q1675" s="328" t="str">
        <f>_xlfn.TEXTJOIN(" ",TRUE,Tabla135[[#This Row],[Actividad - Acción ¿Qué?
Inicia con verbo]],Tabla135[[#This Row],[Complemento
(Observaciones o desviaciones)]])</f>
        <v/>
      </c>
      <c r="R1675" s="295"/>
      <c r="S1675" s="327" t="str">
        <f>_xlfn.XLOOKUP(Tabla135[[#This Row],[Tipo de control]],Tabla7[Tipo de control],Tabla7[Peso],"",1)</f>
        <v/>
      </c>
      <c r="T1675" s="290" t="str">
        <f>_xlfn.XLOOKUP(Tabla135[[#This Row],[Tipo de control]],Tabla7[Tipo de control],Tabla7[Afectación matriz],"",1)</f>
        <v/>
      </c>
      <c r="U1675" s="295"/>
      <c r="V1675" s="290" t="str">
        <f>_xlfn.XLOOKUP(Tabla135[[#This Row],[Implementación]],Tabla11[Implementación],Tabla11[Peso],"",1)</f>
        <v/>
      </c>
      <c r="W1675" s="295"/>
      <c r="X1675" s="295"/>
      <c r="Y1675" s="295"/>
      <c r="Z1675" s="295"/>
      <c r="AA1675" s="311" t="str">
        <f>IFERROR(Tabla135[[#This Row],[Peso del control]]+Tabla135[[#This Row],[Peso de la implementación]],"")</f>
        <v/>
      </c>
      <c r="AB1675" s="310" t="str" cm="1">
        <f t="array" ref="AB1675">IFERROR(IF(Tabla135[[#This Row],[Registro diligenciado]]=TRUE,_xlfn.IFS(AND(Tabla135[[#This Row],[No. de Control]]=1,Tabla135[[#This Row],[Desplazamiento en la Matriz]]="Probabilidad"),D1675-(D1675*Tabla135[[#This Row],[Valor del control]]),AND(Tabla135[[#This Row],[No. de Control]]&gt;1,Tabla135[[#This Row],[Desplazamiento en la Matriz]]="Probabilidad"),AB1674-(AB1674*Tabla135[[#This Row],[Valor del control]]),AND(Tabla135[[#This Row],[No. de Control]]=1,Tabla135[[#This Row],[Desplazamiento en la Matriz]]="Impacto"),D1675,AND(Tabla135[[#This Row],[No. de Control]]&gt;1,Tabla135[[#This Row],[Desplazamiento en la Matriz]]="Impacto"),AB1674),""),"")</f>
        <v/>
      </c>
      <c r="AC1675" s="310" t="str" cm="1">
        <f t="array" ref="AC1675">IFERROR(IF(Tabla135[[#This Row],[Registro diligenciado]]=TRUE,_xlfn.IFS(AND(Tabla135[[#This Row],[No. de Control]]=1,Tabla135[[#This Row],[Desplazamiento en la Matriz]]="Impacto"),E1675-(E1675*Tabla135[[#This Row],[Valor del control]]),AND(Tabla135[[#This Row],[No. de Control]]&gt;1,Tabla135[[#This Row],[Desplazamiento en la Matriz]]="Impacto"),AC1674-(AC1674*Tabla135[[#This Row],[Valor del control]]),AND(Tabla135[[#This Row],[No. de Control]]=1,Tabla135[[#This Row],[Desplazamiento en la Matriz]]="Probabilidad"),E1675,AND(Tabla135[[#This Row],[No. de Control]]&gt;1,Tabla135[[#This Row],[Desplazamiento en la Matriz]]="Probabilidad"),AC1674),""),"")</f>
        <v/>
      </c>
      <c r="AD1675" s="310">
        <f>IFERROR(_xlfn.MINIFS(Tabla135[Probabilidad residual],Tabla135[Id Riesgo],Tabla135[[#This Row],[Id Riesgo]]),"")</f>
        <v>0</v>
      </c>
      <c r="AE1675" s="310">
        <f>IFERROR(_xlfn.MINIFS(Tabla135[Impacto residual],Tabla135[Id Riesgo],Tabla135[[#This Row],[Id Riesgo]]),"")</f>
        <v>0</v>
      </c>
      <c r="AF1675" s="310" t="str" cm="1">
        <f t="array" ref="AF16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5" s="310" t="str" cm="1">
        <f t="array" ref="AG16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6" spans="6:34" ht="15" hidden="1" customHeight="1" x14ac:dyDescent="0.4">
      <c r="F1676" s="290"/>
      <c r="G1676" s="414" t="b">
        <f>_xlfn.XLOOKUP(F1676,Tabla13[Id Riesgo],Tabla13[Registro diligenciado],FALSE,1)</f>
        <v>0</v>
      </c>
      <c r="H1676" s="423" t="str">
        <f>IF(G1676,_xlfn.XLOOKUP(F1676,Tabla6[Id Riesgo],Tabla6[DESCRIPCIÓN DEL RIESGO],FALSE,1),"")</f>
        <v/>
      </c>
      <c r="I1676" s="423" t="e">
        <f>_xlfn.XLOOKUP(Tabla135[[#This Row],[Id Riesgo]],Tabla13[Id Riesgo],Tabla13[Probabilidad])</f>
        <v>#N/A</v>
      </c>
      <c r="J1676" s="423" t="str">
        <f>_xlfn.XLOOKUP(Tabla135[[#This Row],[Id Riesgo]],Tabla13[Id Riesgo],Tabla13[Porcentaje Impacto],"",1)</f>
        <v/>
      </c>
      <c r="K1676" s="311"/>
      <c r="L1676" s="314"/>
      <c r="M1676" s="314"/>
      <c r="N1676" s="314"/>
      <c r="O1676" s="295"/>
      <c r="P1676" s="314"/>
      <c r="Q1676" s="328" t="str">
        <f>_xlfn.TEXTJOIN(" ",TRUE,Tabla135[[#This Row],[Actividad - Acción ¿Qué?
Inicia con verbo]],Tabla135[[#This Row],[Complemento
(Observaciones o desviaciones)]])</f>
        <v/>
      </c>
      <c r="R1676" s="295"/>
      <c r="S1676" s="327" t="str">
        <f>_xlfn.XLOOKUP(Tabla135[[#This Row],[Tipo de control]],Tabla7[Tipo de control],Tabla7[Peso],"",1)</f>
        <v/>
      </c>
      <c r="T1676" s="290" t="str">
        <f>_xlfn.XLOOKUP(Tabla135[[#This Row],[Tipo de control]],Tabla7[Tipo de control],Tabla7[Afectación matriz],"",1)</f>
        <v/>
      </c>
      <c r="U1676" s="295"/>
      <c r="V1676" s="290" t="str">
        <f>_xlfn.XLOOKUP(Tabla135[[#This Row],[Implementación]],Tabla11[Implementación],Tabla11[Peso],"",1)</f>
        <v/>
      </c>
      <c r="W1676" s="295"/>
      <c r="X1676" s="295"/>
      <c r="Y1676" s="295"/>
      <c r="Z1676" s="295"/>
      <c r="AA1676" s="311" t="str">
        <f>IFERROR(Tabla135[[#This Row],[Peso del control]]+Tabla135[[#This Row],[Peso de la implementación]],"")</f>
        <v/>
      </c>
      <c r="AB1676" s="310" t="str" cm="1">
        <f t="array" ref="AB1676">IFERROR(IF(Tabla135[[#This Row],[Registro diligenciado]]=TRUE,_xlfn.IFS(AND(Tabla135[[#This Row],[No. de Control]]=1,Tabla135[[#This Row],[Desplazamiento en la Matriz]]="Probabilidad"),D1676-(D1676*Tabla135[[#This Row],[Valor del control]]),AND(Tabla135[[#This Row],[No. de Control]]&gt;1,Tabla135[[#This Row],[Desplazamiento en la Matriz]]="Probabilidad"),AB1675-(AB1675*Tabla135[[#This Row],[Valor del control]]),AND(Tabla135[[#This Row],[No. de Control]]=1,Tabla135[[#This Row],[Desplazamiento en la Matriz]]="Impacto"),D1676,AND(Tabla135[[#This Row],[No. de Control]]&gt;1,Tabla135[[#This Row],[Desplazamiento en la Matriz]]="Impacto"),AB1675),""),"")</f>
        <v/>
      </c>
      <c r="AC1676" s="310" t="str" cm="1">
        <f t="array" ref="AC1676">IFERROR(IF(Tabla135[[#This Row],[Registro diligenciado]]=TRUE,_xlfn.IFS(AND(Tabla135[[#This Row],[No. de Control]]=1,Tabla135[[#This Row],[Desplazamiento en la Matriz]]="Impacto"),E1676-(E1676*Tabla135[[#This Row],[Valor del control]]),AND(Tabla135[[#This Row],[No. de Control]]&gt;1,Tabla135[[#This Row],[Desplazamiento en la Matriz]]="Impacto"),AC1675-(AC1675*Tabla135[[#This Row],[Valor del control]]),AND(Tabla135[[#This Row],[No. de Control]]=1,Tabla135[[#This Row],[Desplazamiento en la Matriz]]="Probabilidad"),E1676,AND(Tabla135[[#This Row],[No. de Control]]&gt;1,Tabla135[[#This Row],[Desplazamiento en la Matriz]]="Probabilidad"),AC1675),""),"")</f>
        <v/>
      </c>
      <c r="AD1676" s="310">
        <f>IFERROR(_xlfn.MINIFS(Tabla135[Probabilidad residual],Tabla135[Id Riesgo],Tabla135[[#This Row],[Id Riesgo]]),"")</f>
        <v>0</v>
      </c>
      <c r="AE1676" s="310">
        <f>IFERROR(_xlfn.MINIFS(Tabla135[Impacto residual],Tabla135[Id Riesgo],Tabla135[[#This Row],[Id Riesgo]]),"")</f>
        <v>0</v>
      </c>
      <c r="AF1676" s="310" t="str" cm="1">
        <f t="array" ref="AF16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6" s="310" t="str" cm="1">
        <f t="array" ref="AG16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7" spans="6:34" ht="15" hidden="1" customHeight="1" x14ac:dyDescent="0.4">
      <c r="F1677" s="290"/>
      <c r="G1677" s="414" t="b">
        <f>_xlfn.XLOOKUP(F1677,Tabla13[Id Riesgo],Tabla13[Registro diligenciado],FALSE,1)</f>
        <v>0</v>
      </c>
      <c r="H1677" s="423" t="str">
        <f>IF(G1677,_xlfn.XLOOKUP(F1677,Tabla6[Id Riesgo],Tabla6[DESCRIPCIÓN DEL RIESGO],FALSE,1),"")</f>
        <v/>
      </c>
      <c r="I1677" s="423" t="e">
        <f>_xlfn.XLOOKUP(Tabla135[[#This Row],[Id Riesgo]],Tabla13[Id Riesgo],Tabla13[Probabilidad])</f>
        <v>#N/A</v>
      </c>
      <c r="J1677" s="423" t="str">
        <f>_xlfn.XLOOKUP(Tabla135[[#This Row],[Id Riesgo]],Tabla13[Id Riesgo],Tabla13[Porcentaje Impacto],"",1)</f>
        <v/>
      </c>
      <c r="K1677" s="311"/>
      <c r="L1677" s="314"/>
      <c r="M1677" s="314"/>
      <c r="N1677" s="314"/>
      <c r="O1677" s="295"/>
      <c r="P1677" s="314"/>
      <c r="Q1677" s="328" t="str">
        <f>_xlfn.TEXTJOIN(" ",TRUE,Tabla135[[#This Row],[Actividad - Acción ¿Qué?
Inicia con verbo]],Tabla135[[#This Row],[Complemento
(Observaciones o desviaciones)]])</f>
        <v/>
      </c>
      <c r="R1677" s="295"/>
      <c r="S1677" s="327" t="str">
        <f>_xlfn.XLOOKUP(Tabla135[[#This Row],[Tipo de control]],Tabla7[Tipo de control],Tabla7[Peso],"",1)</f>
        <v/>
      </c>
      <c r="T1677" s="290" t="str">
        <f>_xlfn.XLOOKUP(Tabla135[[#This Row],[Tipo de control]],Tabla7[Tipo de control],Tabla7[Afectación matriz],"",1)</f>
        <v/>
      </c>
      <c r="U1677" s="295"/>
      <c r="V1677" s="290" t="str">
        <f>_xlfn.XLOOKUP(Tabla135[[#This Row],[Implementación]],Tabla11[Implementación],Tabla11[Peso],"",1)</f>
        <v/>
      </c>
      <c r="W1677" s="295"/>
      <c r="X1677" s="295"/>
      <c r="Y1677" s="295"/>
      <c r="Z1677" s="295"/>
      <c r="AA1677" s="311" t="str">
        <f>IFERROR(Tabla135[[#This Row],[Peso del control]]+Tabla135[[#This Row],[Peso de la implementación]],"")</f>
        <v/>
      </c>
      <c r="AB1677" s="310" t="str" cm="1">
        <f t="array" ref="AB1677">IFERROR(IF(Tabla135[[#This Row],[Registro diligenciado]]=TRUE,_xlfn.IFS(AND(Tabla135[[#This Row],[No. de Control]]=1,Tabla135[[#This Row],[Desplazamiento en la Matriz]]="Probabilidad"),D1677-(D1677*Tabla135[[#This Row],[Valor del control]]),AND(Tabla135[[#This Row],[No. de Control]]&gt;1,Tabla135[[#This Row],[Desplazamiento en la Matriz]]="Probabilidad"),AB1676-(AB1676*Tabla135[[#This Row],[Valor del control]]),AND(Tabla135[[#This Row],[No. de Control]]=1,Tabla135[[#This Row],[Desplazamiento en la Matriz]]="Impacto"),D1677,AND(Tabla135[[#This Row],[No. de Control]]&gt;1,Tabla135[[#This Row],[Desplazamiento en la Matriz]]="Impacto"),AB1676),""),"")</f>
        <v/>
      </c>
      <c r="AC1677" s="310" t="str" cm="1">
        <f t="array" ref="AC1677">IFERROR(IF(Tabla135[[#This Row],[Registro diligenciado]]=TRUE,_xlfn.IFS(AND(Tabla135[[#This Row],[No. de Control]]=1,Tabla135[[#This Row],[Desplazamiento en la Matriz]]="Impacto"),E1677-(E1677*Tabla135[[#This Row],[Valor del control]]),AND(Tabla135[[#This Row],[No. de Control]]&gt;1,Tabla135[[#This Row],[Desplazamiento en la Matriz]]="Impacto"),AC1676-(AC1676*Tabla135[[#This Row],[Valor del control]]),AND(Tabla135[[#This Row],[No. de Control]]=1,Tabla135[[#This Row],[Desplazamiento en la Matriz]]="Probabilidad"),E1677,AND(Tabla135[[#This Row],[No. de Control]]&gt;1,Tabla135[[#This Row],[Desplazamiento en la Matriz]]="Probabilidad"),AC1676),""),"")</f>
        <v/>
      </c>
      <c r="AD1677" s="310">
        <f>IFERROR(_xlfn.MINIFS(Tabla135[Probabilidad residual],Tabla135[Id Riesgo],Tabla135[[#This Row],[Id Riesgo]]),"")</f>
        <v>0</v>
      </c>
      <c r="AE1677" s="310">
        <f>IFERROR(_xlfn.MINIFS(Tabla135[Impacto residual],Tabla135[Id Riesgo],Tabla135[[#This Row],[Id Riesgo]]),"")</f>
        <v>0</v>
      </c>
      <c r="AF1677" s="310" t="str" cm="1">
        <f t="array" ref="AF16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7" s="310" t="str" cm="1">
        <f t="array" ref="AG16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8" spans="6:34" ht="15" hidden="1" customHeight="1" x14ac:dyDescent="0.4">
      <c r="F1678" s="290"/>
      <c r="G1678" s="414" t="b">
        <f>_xlfn.XLOOKUP(F1678,Tabla13[Id Riesgo],Tabla13[Registro diligenciado],FALSE,1)</f>
        <v>0</v>
      </c>
      <c r="H1678" s="423" t="str">
        <f>IF(G1678,_xlfn.XLOOKUP(F1678,Tabla6[Id Riesgo],Tabla6[DESCRIPCIÓN DEL RIESGO],FALSE,1),"")</f>
        <v/>
      </c>
      <c r="I1678" s="423" t="e">
        <f>_xlfn.XLOOKUP(Tabla135[[#This Row],[Id Riesgo]],Tabla13[Id Riesgo],Tabla13[Probabilidad])</f>
        <v>#N/A</v>
      </c>
      <c r="J1678" s="423" t="str">
        <f>_xlfn.XLOOKUP(Tabla135[[#This Row],[Id Riesgo]],Tabla13[Id Riesgo],Tabla13[Porcentaje Impacto],"",1)</f>
        <v/>
      </c>
      <c r="K1678" s="311"/>
      <c r="L1678" s="314"/>
      <c r="M1678" s="314"/>
      <c r="N1678" s="314"/>
      <c r="O1678" s="295"/>
      <c r="P1678" s="314"/>
      <c r="Q1678" s="328" t="str">
        <f>_xlfn.TEXTJOIN(" ",TRUE,Tabla135[[#This Row],[Actividad - Acción ¿Qué?
Inicia con verbo]],Tabla135[[#This Row],[Complemento
(Observaciones o desviaciones)]])</f>
        <v/>
      </c>
      <c r="R1678" s="295"/>
      <c r="S1678" s="327" t="str">
        <f>_xlfn.XLOOKUP(Tabla135[[#This Row],[Tipo de control]],Tabla7[Tipo de control],Tabla7[Peso],"",1)</f>
        <v/>
      </c>
      <c r="T1678" s="290" t="str">
        <f>_xlfn.XLOOKUP(Tabla135[[#This Row],[Tipo de control]],Tabla7[Tipo de control],Tabla7[Afectación matriz],"",1)</f>
        <v/>
      </c>
      <c r="U1678" s="295"/>
      <c r="V1678" s="290" t="str">
        <f>_xlfn.XLOOKUP(Tabla135[[#This Row],[Implementación]],Tabla11[Implementación],Tabla11[Peso],"",1)</f>
        <v/>
      </c>
      <c r="W1678" s="295"/>
      <c r="X1678" s="295"/>
      <c r="Y1678" s="295"/>
      <c r="Z1678" s="295"/>
      <c r="AA1678" s="311" t="str">
        <f>IFERROR(Tabla135[[#This Row],[Peso del control]]+Tabla135[[#This Row],[Peso de la implementación]],"")</f>
        <v/>
      </c>
      <c r="AB1678" s="310" t="str" cm="1">
        <f t="array" ref="AB1678">IFERROR(IF(Tabla135[[#This Row],[Registro diligenciado]]=TRUE,_xlfn.IFS(AND(Tabla135[[#This Row],[No. de Control]]=1,Tabla135[[#This Row],[Desplazamiento en la Matriz]]="Probabilidad"),D1678-(D1678*Tabla135[[#This Row],[Valor del control]]),AND(Tabla135[[#This Row],[No. de Control]]&gt;1,Tabla135[[#This Row],[Desplazamiento en la Matriz]]="Probabilidad"),AB1677-(AB1677*Tabla135[[#This Row],[Valor del control]]),AND(Tabla135[[#This Row],[No. de Control]]=1,Tabla135[[#This Row],[Desplazamiento en la Matriz]]="Impacto"),D1678,AND(Tabla135[[#This Row],[No. de Control]]&gt;1,Tabla135[[#This Row],[Desplazamiento en la Matriz]]="Impacto"),AB1677),""),"")</f>
        <v/>
      </c>
      <c r="AC1678" s="310" t="str" cm="1">
        <f t="array" ref="AC1678">IFERROR(IF(Tabla135[[#This Row],[Registro diligenciado]]=TRUE,_xlfn.IFS(AND(Tabla135[[#This Row],[No. de Control]]=1,Tabla135[[#This Row],[Desplazamiento en la Matriz]]="Impacto"),E1678-(E1678*Tabla135[[#This Row],[Valor del control]]),AND(Tabla135[[#This Row],[No. de Control]]&gt;1,Tabla135[[#This Row],[Desplazamiento en la Matriz]]="Impacto"),AC1677-(AC1677*Tabla135[[#This Row],[Valor del control]]),AND(Tabla135[[#This Row],[No. de Control]]=1,Tabla135[[#This Row],[Desplazamiento en la Matriz]]="Probabilidad"),E1678,AND(Tabla135[[#This Row],[No. de Control]]&gt;1,Tabla135[[#This Row],[Desplazamiento en la Matriz]]="Probabilidad"),AC1677),""),"")</f>
        <v/>
      </c>
      <c r="AD1678" s="310">
        <f>IFERROR(_xlfn.MINIFS(Tabla135[Probabilidad residual],Tabla135[Id Riesgo],Tabla135[[#This Row],[Id Riesgo]]),"")</f>
        <v>0</v>
      </c>
      <c r="AE1678" s="310">
        <f>IFERROR(_xlfn.MINIFS(Tabla135[Impacto residual],Tabla135[Id Riesgo],Tabla135[[#This Row],[Id Riesgo]]),"")</f>
        <v>0</v>
      </c>
      <c r="AF1678" s="310" t="str" cm="1">
        <f t="array" ref="AF16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8" s="310" t="str" cm="1">
        <f t="array" ref="AG16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79" spans="6:34" ht="15" hidden="1" customHeight="1" x14ac:dyDescent="0.4">
      <c r="F1679" s="290"/>
      <c r="G1679" s="414" t="b">
        <f>_xlfn.XLOOKUP(F1679,Tabla13[Id Riesgo],Tabla13[Registro diligenciado],FALSE,1)</f>
        <v>0</v>
      </c>
      <c r="H1679" s="423" t="str">
        <f>IF(G1679,_xlfn.XLOOKUP(F1679,Tabla6[Id Riesgo],Tabla6[DESCRIPCIÓN DEL RIESGO],FALSE,1),"")</f>
        <v/>
      </c>
      <c r="I1679" s="423" t="e">
        <f>_xlfn.XLOOKUP(Tabla135[[#This Row],[Id Riesgo]],Tabla13[Id Riesgo],Tabla13[Probabilidad])</f>
        <v>#N/A</v>
      </c>
      <c r="J1679" s="423" t="str">
        <f>_xlfn.XLOOKUP(Tabla135[[#This Row],[Id Riesgo]],Tabla13[Id Riesgo],Tabla13[Porcentaje Impacto],"",1)</f>
        <v/>
      </c>
      <c r="K1679" s="311"/>
      <c r="L1679" s="314"/>
      <c r="M1679" s="314"/>
      <c r="N1679" s="314"/>
      <c r="O1679" s="295"/>
      <c r="P1679" s="314"/>
      <c r="Q1679" s="328" t="str">
        <f>_xlfn.TEXTJOIN(" ",TRUE,Tabla135[[#This Row],[Actividad - Acción ¿Qué?
Inicia con verbo]],Tabla135[[#This Row],[Complemento
(Observaciones o desviaciones)]])</f>
        <v/>
      </c>
      <c r="R1679" s="295"/>
      <c r="S1679" s="327" t="str">
        <f>_xlfn.XLOOKUP(Tabla135[[#This Row],[Tipo de control]],Tabla7[Tipo de control],Tabla7[Peso],"",1)</f>
        <v/>
      </c>
      <c r="T1679" s="290" t="str">
        <f>_xlfn.XLOOKUP(Tabla135[[#This Row],[Tipo de control]],Tabla7[Tipo de control],Tabla7[Afectación matriz],"",1)</f>
        <v/>
      </c>
      <c r="U1679" s="295"/>
      <c r="V1679" s="290" t="str">
        <f>_xlfn.XLOOKUP(Tabla135[[#This Row],[Implementación]],Tabla11[Implementación],Tabla11[Peso],"",1)</f>
        <v/>
      </c>
      <c r="W1679" s="295"/>
      <c r="X1679" s="295"/>
      <c r="Y1679" s="295"/>
      <c r="Z1679" s="295"/>
      <c r="AA1679" s="311" t="str">
        <f>IFERROR(Tabla135[[#This Row],[Peso del control]]+Tabla135[[#This Row],[Peso de la implementación]],"")</f>
        <v/>
      </c>
      <c r="AB1679" s="310" t="str" cm="1">
        <f t="array" ref="AB1679">IFERROR(IF(Tabla135[[#This Row],[Registro diligenciado]]=TRUE,_xlfn.IFS(AND(Tabla135[[#This Row],[No. de Control]]=1,Tabla135[[#This Row],[Desplazamiento en la Matriz]]="Probabilidad"),D1679-(D1679*Tabla135[[#This Row],[Valor del control]]),AND(Tabla135[[#This Row],[No. de Control]]&gt;1,Tabla135[[#This Row],[Desplazamiento en la Matriz]]="Probabilidad"),AB1678-(AB1678*Tabla135[[#This Row],[Valor del control]]),AND(Tabla135[[#This Row],[No. de Control]]=1,Tabla135[[#This Row],[Desplazamiento en la Matriz]]="Impacto"),D1679,AND(Tabla135[[#This Row],[No. de Control]]&gt;1,Tabla135[[#This Row],[Desplazamiento en la Matriz]]="Impacto"),AB1678),""),"")</f>
        <v/>
      </c>
      <c r="AC1679" s="310" t="str" cm="1">
        <f t="array" ref="AC1679">IFERROR(IF(Tabla135[[#This Row],[Registro diligenciado]]=TRUE,_xlfn.IFS(AND(Tabla135[[#This Row],[No. de Control]]=1,Tabla135[[#This Row],[Desplazamiento en la Matriz]]="Impacto"),E1679-(E1679*Tabla135[[#This Row],[Valor del control]]),AND(Tabla135[[#This Row],[No. de Control]]&gt;1,Tabla135[[#This Row],[Desplazamiento en la Matriz]]="Impacto"),AC1678-(AC1678*Tabla135[[#This Row],[Valor del control]]),AND(Tabla135[[#This Row],[No. de Control]]=1,Tabla135[[#This Row],[Desplazamiento en la Matriz]]="Probabilidad"),E1679,AND(Tabla135[[#This Row],[No. de Control]]&gt;1,Tabla135[[#This Row],[Desplazamiento en la Matriz]]="Probabilidad"),AC1678),""),"")</f>
        <v/>
      </c>
      <c r="AD1679" s="310">
        <f>IFERROR(_xlfn.MINIFS(Tabla135[Probabilidad residual],Tabla135[Id Riesgo],Tabla135[[#This Row],[Id Riesgo]]),"")</f>
        <v>0</v>
      </c>
      <c r="AE1679" s="310">
        <f>IFERROR(_xlfn.MINIFS(Tabla135[Impacto residual],Tabla135[Id Riesgo],Tabla135[[#This Row],[Id Riesgo]]),"")</f>
        <v>0</v>
      </c>
      <c r="AF1679" s="310" t="str" cm="1">
        <f t="array" ref="AF16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79" s="310" t="str" cm="1">
        <f t="array" ref="AG16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0" spans="6:34" ht="15" hidden="1" customHeight="1" x14ac:dyDescent="0.4">
      <c r="F1680" s="290"/>
      <c r="G1680" s="414" t="b">
        <f>_xlfn.XLOOKUP(F1680,Tabla13[Id Riesgo],Tabla13[Registro diligenciado],FALSE,1)</f>
        <v>0</v>
      </c>
      <c r="H1680" s="423" t="str">
        <f>IF(G1680,_xlfn.XLOOKUP(F1680,Tabla6[Id Riesgo],Tabla6[DESCRIPCIÓN DEL RIESGO],FALSE,1),"")</f>
        <v/>
      </c>
      <c r="I1680" s="423" t="e">
        <f>_xlfn.XLOOKUP(Tabla135[[#This Row],[Id Riesgo]],Tabla13[Id Riesgo],Tabla13[Probabilidad])</f>
        <v>#N/A</v>
      </c>
      <c r="J1680" s="423" t="str">
        <f>_xlfn.XLOOKUP(Tabla135[[#This Row],[Id Riesgo]],Tabla13[Id Riesgo],Tabla13[Porcentaje Impacto],"",1)</f>
        <v/>
      </c>
      <c r="K1680" s="311"/>
      <c r="L1680" s="314"/>
      <c r="M1680" s="314"/>
      <c r="N1680" s="314"/>
      <c r="O1680" s="295"/>
      <c r="P1680" s="314"/>
      <c r="Q1680" s="328" t="str">
        <f>_xlfn.TEXTJOIN(" ",TRUE,Tabla135[[#This Row],[Actividad - Acción ¿Qué?
Inicia con verbo]],Tabla135[[#This Row],[Complemento
(Observaciones o desviaciones)]])</f>
        <v/>
      </c>
      <c r="R1680" s="295"/>
      <c r="S1680" s="327" t="str">
        <f>_xlfn.XLOOKUP(Tabla135[[#This Row],[Tipo de control]],Tabla7[Tipo de control],Tabla7[Peso],"",1)</f>
        <v/>
      </c>
      <c r="T1680" s="290" t="str">
        <f>_xlfn.XLOOKUP(Tabla135[[#This Row],[Tipo de control]],Tabla7[Tipo de control],Tabla7[Afectación matriz],"",1)</f>
        <v/>
      </c>
      <c r="U1680" s="295"/>
      <c r="V1680" s="290" t="str">
        <f>_xlfn.XLOOKUP(Tabla135[[#This Row],[Implementación]],Tabla11[Implementación],Tabla11[Peso],"",1)</f>
        <v/>
      </c>
      <c r="W1680" s="295"/>
      <c r="X1680" s="295"/>
      <c r="Y1680" s="295"/>
      <c r="Z1680" s="295"/>
      <c r="AA1680" s="311" t="str">
        <f>IFERROR(Tabla135[[#This Row],[Peso del control]]+Tabla135[[#This Row],[Peso de la implementación]],"")</f>
        <v/>
      </c>
      <c r="AB1680" s="310" t="str" cm="1">
        <f t="array" ref="AB1680">IFERROR(IF(Tabla135[[#This Row],[Registro diligenciado]]=TRUE,_xlfn.IFS(AND(Tabla135[[#This Row],[No. de Control]]=1,Tabla135[[#This Row],[Desplazamiento en la Matriz]]="Probabilidad"),D1680-(D1680*Tabla135[[#This Row],[Valor del control]]),AND(Tabla135[[#This Row],[No. de Control]]&gt;1,Tabla135[[#This Row],[Desplazamiento en la Matriz]]="Probabilidad"),AB1679-(AB1679*Tabla135[[#This Row],[Valor del control]]),AND(Tabla135[[#This Row],[No. de Control]]=1,Tabla135[[#This Row],[Desplazamiento en la Matriz]]="Impacto"),D1680,AND(Tabla135[[#This Row],[No. de Control]]&gt;1,Tabla135[[#This Row],[Desplazamiento en la Matriz]]="Impacto"),AB1679),""),"")</f>
        <v/>
      </c>
      <c r="AC1680" s="310" t="str" cm="1">
        <f t="array" ref="AC1680">IFERROR(IF(Tabla135[[#This Row],[Registro diligenciado]]=TRUE,_xlfn.IFS(AND(Tabla135[[#This Row],[No. de Control]]=1,Tabla135[[#This Row],[Desplazamiento en la Matriz]]="Impacto"),E1680-(E1680*Tabla135[[#This Row],[Valor del control]]),AND(Tabla135[[#This Row],[No. de Control]]&gt;1,Tabla135[[#This Row],[Desplazamiento en la Matriz]]="Impacto"),AC1679-(AC1679*Tabla135[[#This Row],[Valor del control]]),AND(Tabla135[[#This Row],[No. de Control]]=1,Tabla135[[#This Row],[Desplazamiento en la Matriz]]="Probabilidad"),E1680,AND(Tabla135[[#This Row],[No. de Control]]&gt;1,Tabla135[[#This Row],[Desplazamiento en la Matriz]]="Probabilidad"),AC1679),""),"")</f>
        <v/>
      </c>
      <c r="AD1680" s="310">
        <f>IFERROR(_xlfn.MINIFS(Tabla135[Probabilidad residual],Tabla135[Id Riesgo],Tabla135[[#This Row],[Id Riesgo]]),"")</f>
        <v>0</v>
      </c>
      <c r="AE1680" s="310">
        <f>IFERROR(_xlfn.MINIFS(Tabla135[Impacto residual],Tabla135[Id Riesgo],Tabla135[[#This Row],[Id Riesgo]]),"")</f>
        <v>0</v>
      </c>
      <c r="AF1680" s="310" t="str" cm="1">
        <f t="array" ref="AF16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0" s="310" t="str" cm="1">
        <f t="array" ref="AG16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1" spans="6:34" ht="15" hidden="1" customHeight="1" x14ac:dyDescent="0.4">
      <c r="F1681" s="290"/>
      <c r="G1681" s="414" t="b">
        <f>_xlfn.XLOOKUP(F1681,Tabla13[Id Riesgo],Tabla13[Registro diligenciado],FALSE,1)</f>
        <v>0</v>
      </c>
      <c r="H1681" s="423" t="str">
        <f>IF(G1681,_xlfn.XLOOKUP(F1681,Tabla6[Id Riesgo],Tabla6[DESCRIPCIÓN DEL RIESGO],FALSE,1),"")</f>
        <v/>
      </c>
      <c r="I1681" s="423" t="e">
        <f>_xlfn.XLOOKUP(Tabla135[[#This Row],[Id Riesgo]],Tabla13[Id Riesgo],Tabla13[Probabilidad])</f>
        <v>#N/A</v>
      </c>
      <c r="J1681" s="423" t="str">
        <f>_xlfn.XLOOKUP(Tabla135[[#This Row],[Id Riesgo]],Tabla13[Id Riesgo],Tabla13[Porcentaje Impacto],"",1)</f>
        <v/>
      </c>
      <c r="K1681" s="311"/>
      <c r="L1681" s="314"/>
      <c r="M1681" s="314"/>
      <c r="N1681" s="314"/>
      <c r="O1681" s="295"/>
      <c r="P1681" s="314"/>
      <c r="Q1681" s="328" t="str">
        <f>_xlfn.TEXTJOIN(" ",TRUE,Tabla135[[#This Row],[Actividad - Acción ¿Qué?
Inicia con verbo]],Tabla135[[#This Row],[Complemento
(Observaciones o desviaciones)]])</f>
        <v/>
      </c>
      <c r="R1681" s="295"/>
      <c r="S1681" s="327" t="str">
        <f>_xlfn.XLOOKUP(Tabla135[[#This Row],[Tipo de control]],Tabla7[Tipo de control],Tabla7[Peso],"",1)</f>
        <v/>
      </c>
      <c r="T1681" s="290" t="str">
        <f>_xlfn.XLOOKUP(Tabla135[[#This Row],[Tipo de control]],Tabla7[Tipo de control],Tabla7[Afectación matriz],"",1)</f>
        <v/>
      </c>
      <c r="U1681" s="295"/>
      <c r="V1681" s="290" t="str">
        <f>_xlfn.XLOOKUP(Tabla135[[#This Row],[Implementación]],Tabla11[Implementación],Tabla11[Peso],"",1)</f>
        <v/>
      </c>
      <c r="W1681" s="295"/>
      <c r="X1681" s="295"/>
      <c r="Y1681" s="295"/>
      <c r="Z1681" s="295"/>
      <c r="AA1681" s="311" t="str">
        <f>IFERROR(Tabla135[[#This Row],[Peso del control]]+Tabla135[[#This Row],[Peso de la implementación]],"")</f>
        <v/>
      </c>
      <c r="AB1681" s="310" t="str" cm="1">
        <f t="array" ref="AB1681">IFERROR(IF(Tabla135[[#This Row],[Registro diligenciado]]=TRUE,_xlfn.IFS(AND(Tabla135[[#This Row],[No. de Control]]=1,Tabla135[[#This Row],[Desplazamiento en la Matriz]]="Probabilidad"),D1681-(D1681*Tabla135[[#This Row],[Valor del control]]),AND(Tabla135[[#This Row],[No. de Control]]&gt;1,Tabla135[[#This Row],[Desplazamiento en la Matriz]]="Probabilidad"),AB1680-(AB1680*Tabla135[[#This Row],[Valor del control]]),AND(Tabla135[[#This Row],[No. de Control]]=1,Tabla135[[#This Row],[Desplazamiento en la Matriz]]="Impacto"),D1681,AND(Tabla135[[#This Row],[No. de Control]]&gt;1,Tabla135[[#This Row],[Desplazamiento en la Matriz]]="Impacto"),AB1680),""),"")</f>
        <v/>
      </c>
      <c r="AC1681" s="310" t="str" cm="1">
        <f t="array" ref="AC1681">IFERROR(IF(Tabla135[[#This Row],[Registro diligenciado]]=TRUE,_xlfn.IFS(AND(Tabla135[[#This Row],[No. de Control]]=1,Tabla135[[#This Row],[Desplazamiento en la Matriz]]="Impacto"),E1681-(E1681*Tabla135[[#This Row],[Valor del control]]),AND(Tabla135[[#This Row],[No. de Control]]&gt;1,Tabla135[[#This Row],[Desplazamiento en la Matriz]]="Impacto"),AC1680-(AC1680*Tabla135[[#This Row],[Valor del control]]),AND(Tabla135[[#This Row],[No. de Control]]=1,Tabla135[[#This Row],[Desplazamiento en la Matriz]]="Probabilidad"),E1681,AND(Tabla135[[#This Row],[No. de Control]]&gt;1,Tabla135[[#This Row],[Desplazamiento en la Matriz]]="Probabilidad"),AC1680),""),"")</f>
        <v/>
      </c>
      <c r="AD1681" s="310">
        <f>IFERROR(_xlfn.MINIFS(Tabla135[Probabilidad residual],Tabla135[Id Riesgo],Tabla135[[#This Row],[Id Riesgo]]),"")</f>
        <v>0</v>
      </c>
      <c r="AE1681" s="310">
        <f>IFERROR(_xlfn.MINIFS(Tabla135[Impacto residual],Tabla135[Id Riesgo],Tabla135[[#This Row],[Id Riesgo]]),"")</f>
        <v>0</v>
      </c>
      <c r="AF1681" s="310" t="str" cm="1">
        <f t="array" ref="AF16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1" s="310" t="str" cm="1">
        <f t="array" ref="AG16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2" spans="6:34" ht="15" hidden="1" customHeight="1" x14ac:dyDescent="0.4">
      <c r="F1682" s="290"/>
      <c r="G1682" s="414" t="b">
        <f>_xlfn.XLOOKUP(F1682,Tabla13[Id Riesgo],Tabla13[Registro diligenciado],FALSE,1)</f>
        <v>0</v>
      </c>
      <c r="H1682" s="423" t="str">
        <f>IF(G1682,_xlfn.XLOOKUP(F1682,Tabla6[Id Riesgo],Tabla6[DESCRIPCIÓN DEL RIESGO],FALSE,1),"")</f>
        <v/>
      </c>
      <c r="I1682" s="423" t="e">
        <f>_xlfn.XLOOKUP(Tabla135[[#This Row],[Id Riesgo]],Tabla13[Id Riesgo],Tabla13[Probabilidad])</f>
        <v>#N/A</v>
      </c>
      <c r="J1682" s="423" t="str">
        <f>_xlfn.XLOOKUP(Tabla135[[#This Row],[Id Riesgo]],Tabla13[Id Riesgo],Tabla13[Porcentaje Impacto],"",1)</f>
        <v/>
      </c>
      <c r="K1682" s="311"/>
      <c r="L1682" s="314"/>
      <c r="M1682" s="314"/>
      <c r="N1682" s="314"/>
      <c r="O1682" s="295"/>
      <c r="P1682" s="314"/>
      <c r="Q1682" s="328" t="str">
        <f>_xlfn.TEXTJOIN(" ",TRUE,Tabla135[[#This Row],[Actividad - Acción ¿Qué?
Inicia con verbo]],Tabla135[[#This Row],[Complemento
(Observaciones o desviaciones)]])</f>
        <v/>
      </c>
      <c r="R1682" s="295"/>
      <c r="S1682" s="327" t="str">
        <f>_xlfn.XLOOKUP(Tabla135[[#This Row],[Tipo de control]],Tabla7[Tipo de control],Tabla7[Peso],"",1)</f>
        <v/>
      </c>
      <c r="T1682" s="290" t="str">
        <f>_xlfn.XLOOKUP(Tabla135[[#This Row],[Tipo de control]],Tabla7[Tipo de control],Tabla7[Afectación matriz],"",1)</f>
        <v/>
      </c>
      <c r="U1682" s="295"/>
      <c r="V1682" s="290" t="str">
        <f>_xlfn.XLOOKUP(Tabla135[[#This Row],[Implementación]],Tabla11[Implementación],Tabla11[Peso],"",1)</f>
        <v/>
      </c>
      <c r="W1682" s="295"/>
      <c r="X1682" s="295"/>
      <c r="Y1682" s="295"/>
      <c r="Z1682" s="295"/>
      <c r="AA1682" s="311" t="str">
        <f>IFERROR(Tabla135[[#This Row],[Peso del control]]+Tabla135[[#This Row],[Peso de la implementación]],"")</f>
        <v/>
      </c>
      <c r="AB1682" s="310" t="str" cm="1">
        <f t="array" ref="AB1682">IFERROR(IF(Tabla135[[#This Row],[Registro diligenciado]]=TRUE,_xlfn.IFS(AND(Tabla135[[#This Row],[No. de Control]]=1,Tabla135[[#This Row],[Desplazamiento en la Matriz]]="Probabilidad"),D1682-(D1682*Tabla135[[#This Row],[Valor del control]]),AND(Tabla135[[#This Row],[No. de Control]]&gt;1,Tabla135[[#This Row],[Desplazamiento en la Matriz]]="Probabilidad"),AB1681-(AB1681*Tabla135[[#This Row],[Valor del control]]),AND(Tabla135[[#This Row],[No. de Control]]=1,Tabla135[[#This Row],[Desplazamiento en la Matriz]]="Impacto"),D1682,AND(Tabla135[[#This Row],[No. de Control]]&gt;1,Tabla135[[#This Row],[Desplazamiento en la Matriz]]="Impacto"),AB1681),""),"")</f>
        <v/>
      </c>
      <c r="AC1682" s="310" t="str" cm="1">
        <f t="array" ref="AC1682">IFERROR(IF(Tabla135[[#This Row],[Registro diligenciado]]=TRUE,_xlfn.IFS(AND(Tabla135[[#This Row],[No. de Control]]=1,Tabla135[[#This Row],[Desplazamiento en la Matriz]]="Impacto"),E1682-(E1682*Tabla135[[#This Row],[Valor del control]]),AND(Tabla135[[#This Row],[No. de Control]]&gt;1,Tabla135[[#This Row],[Desplazamiento en la Matriz]]="Impacto"),AC1681-(AC1681*Tabla135[[#This Row],[Valor del control]]),AND(Tabla135[[#This Row],[No. de Control]]=1,Tabla135[[#This Row],[Desplazamiento en la Matriz]]="Probabilidad"),E1682,AND(Tabla135[[#This Row],[No. de Control]]&gt;1,Tabla135[[#This Row],[Desplazamiento en la Matriz]]="Probabilidad"),AC1681),""),"")</f>
        <v/>
      </c>
      <c r="AD1682" s="310">
        <f>IFERROR(_xlfn.MINIFS(Tabla135[Probabilidad residual],Tabla135[Id Riesgo],Tabla135[[#This Row],[Id Riesgo]]),"")</f>
        <v>0</v>
      </c>
      <c r="AE1682" s="310">
        <f>IFERROR(_xlfn.MINIFS(Tabla135[Impacto residual],Tabla135[Id Riesgo],Tabla135[[#This Row],[Id Riesgo]]),"")</f>
        <v>0</v>
      </c>
      <c r="AF1682" s="310" t="str" cm="1">
        <f t="array" ref="AF16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2" s="310" t="str" cm="1">
        <f t="array" ref="AG16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3" spans="6:34" ht="15" hidden="1" customHeight="1" x14ac:dyDescent="0.4">
      <c r="F1683" s="290"/>
      <c r="G1683" s="414" t="b">
        <f>_xlfn.XLOOKUP(F1683,Tabla13[Id Riesgo],Tabla13[Registro diligenciado],FALSE,1)</f>
        <v>0</v>
      </c>
      <c r="H1683" s="423" t="str">
        <f>IF(G1683,_xlfn.XLOOKUP(F1683,Tabla6[Id Riesgo],Tabla6[DESCRIPCIÓN DEL RIESGO],FALSE,1),"")</f>
        <v/>
      </c>
      <c r="I1683" s="423" t="e">
        <f>_xlfn.XLOOKUP(Tabla135[[#This Row],[Id Riesgo]],Tabla13[Id Riesgo],Tabla13[Probabilidad])</f>
        <v>#N/A</v>
      </c>
      <c r="J1683" s="423" t="str">
        <f>_xlfn.XLOOKUP(Tabla135[[#This Row],[Id Riesgo]],Tabla13[Id Riesgo],Tabla13[Porcentaje Impacto],"",1)</f>
        <v/>
      </c>
      <c r="K1683" s="311"/>
      <c r="L1683" s="314"/>
      <c r="M1683" s="314"/>
      <c r="N1683" s="314"/>
      <c r="O1683" s="295"/>
      <c r="P1683" s="314"/>
      <c r="Q1683" s="328" t="str">
        <f>_xlfn.TEXTJOIN(" ",TRUE,Tabla135[[#This Row],[Actividad - Acción ¿Qué?
Inicia con verbo]],Tabla135[[#This Row],[Complemento
(Observaciones o desviaciones)]])</f>
        <v/>
      </c>
      <c r="R1683" s="295"/>
      <c r="S1683" s="327" t="str">
        <f>_xlfn.XLOOKUP(Tabla135[[#This Row],[Tipo de control]],Tabla7[Tipo de control],Tabla7[Peso],"",1)</f>
        <v/>
      </c>
      <c r="T1683" s="290" t="str">
        <f>_xlfn.XLOOKUP(Tabla135[[#This Row],[Tipo de control]],Tabla7[Tipo de control],Tabla7[Afectación matriz],"",1)</f>
        <v/>
      </c>
      <c r="U1683" s="295"/>
      <c r="V1683" s="290" t="str">
        <f>_xlfn.XLOOKUP(Tabla135[[#This Row],[Implementación]],Tabla11[Implementación],Tabla11[Peso],"",1)</f>
        <v/>
      </c>
      <c r="W1683" s="295"/>
      <c r="X1683" s="295"/>
      <c r="Y1683" s="295"/>
      <c r="Z1683" s="295"/>
      <c r="AA1683" s="311" t="str">
        <f>IFERROR(Tabla135[[#This Row],[Peso del control]]+Tabla135[[#This Row],[Peso de la implementación]],"")</f>
        <v/>
      </c>
      <c r="AB1683" s="310" t="str" cm="1">
        <f t="array" ref="AB1683">IFERROR(IF(Tabla135[[#This Row],[Registro diligenciado]]=TRUE,_xlfn.IFS(AND(Tabla135[[#This Row],[No. de Control]]=1,Tabla135[[#This Row],[Desplazamiento en la Matriz]]="Probabilidad"),D1683-(D1683*Tabla135[[#This Row],[Valor del control]]),AND(Tabla135[[#This Row],[No. de Control]]&gt;1,Tabla135[[#This Row],[Desplazamiento en la Matriz]]="Probabilidad"),AB1682-(AB1682*Tabla135[[#This Row],[Valor del control]]),AND(Tabla135[[#This Row],[No. de Control]]=1,Tabla135[[#This Row],[Desplazamiento en la Matriz]]="Impacto"),D1683,AND(Tabla135[[#This Row],[No. de Control]]&gt;1,Tabla135[[#This Row],[Desplazamiento en la Matriz]]="Impacto"),AB1682),""),"")</f>
        <v/>
      </c>
      <c r="AC1683" s="310" t="str" cm="1">
        <f t="array" ref="AC1683">IFERROR(IF(Tabla135[[#This Row],[Registro diligenciado]]=TRUE,_xlfn.IFS(AND(Tabla135[[#This Row],[No. de Control]]=1,Tabla135[[#This Row],[Desplazamiento en la Matriz]]="Impacto"),E1683-(E1683*Tabla135[[#This Row],[Valor del control]]),AND(Tabla135[[#This Row],[No. de Control]]&gt;1,Tabla135[[#This Row],[Desplazamiento en la Matriz]]="Impacto"),AC1682-(AC1682*Tabla135[[#This Row],[Valor del control]]),AND(Tabla135[[#This Row],[No. de Control]]=1,Tabla135[[#This Row],[Desplazamiento en la Matriz]]="Probabilidad"),E1683,AND(Tabla135[[#This Row],[No. de Control]]&gt;1,Tabla135[[#This Row],[Desplazamiento en la Matriz]]="Probabilidad"),AC1682),""),"")</f>
        <v/>
      </c>
      <c r="AD1683" s="310">
        <f>IFERROR(_xlfn.MINIFS(Tabla135[Probabilidad residual],Tabla135[Id Riesgo],Tabla135[[#This Row],[Id Riesgo]]),"")</f>
        <v>0</v>
      </c>
      <c r="AE1683" s="310">
        <f>IFERROR(_xlfn.MINIFS(Tabla135[Impacto residual],Tabla135[Id Riesgo],Tabla135[[#This Row],[Id Riesgo]]),"")</f>
        <v>0</v>
      </c>
      <c r="AF1683" s="310" t="str" cm="1">
        <f t="array" ref="AF16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3" s="310" t="str" cm="1">
        <f t="array" ref="AG16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4" spans="6:34" ht="15" hidden="1" customHeight="1" x14ac:dyDescent="0.4">
      <c r="F1684" s="290"/>
      <c r="G1684" s="414" t="b">
        <f>_xlfn.XLOOKUP(F1684,Tabla13[Id Riesgo],Tabla13[Registro diligenciado],FALSE,1)</f>
        <v>0</v>
      </c>
      <c r="H1684" s="423" t="str">
        <f>IF(G1684,_xlfn.XLOOKUP(F1684,Tabla6[Id Riesgo],Tabla6[DESCRIPCIÓN DEL RIESGO],FALSE,1),"")</f>
        <v/>
      </c>
      <c r="I1684" s="423" t="e">
        <f>_xlfn.XLOOKUP(Tabla135[[#This Row],[Id Riesgo]],Tabla13[Id Riesgo],Tabla13[Probabilidad])</f>
        <v>#N/A</v>
      </c>
      <c r="J1684" s="423" t="str">
        <f>_xlfn.XLOOKUP(Tabla135[[#This Row],[Id Riesgo]],Tabla13[Id Riesgo],Tabla13[Porcentaje Impacto],"",1)</f>
        <v/>
      </c>
      <c r="K1684" s="311"/>
      <c r="L1684" s="314"/>
      <c r="M1684" s="314"/>
      <c r="N1684" s="314"/>
      <c r="O1684" s="295"/>
      <c r="P1684" s="314"/>
      <c r="Q1684" s="328" t="str">
        <f>_xlfn.TEXTJOIN(" ",TRUE,Tabla135[[#This Row],[Actividad - Acción ¿Qué?
Inicia con verbo]],Tabla135[[#This Row],[Complemento
(Observaciones o desviaciones)]])</f>
        <v/>
      </c>
      <c r="R1684" s="295"/>
      <c r="S1684" s="327" t="str">
        <f>_xlfn.XLOOKUP(Tabla135[[#This Row],[Tipo de control]],Tabla7[Tipo de control],Tabla7[Peso],"",1)</f>
        <v/>
      </c>
      <c r="T1684" s="290" t="str">
        <f>_xlfn.XLOOKUP(Tabla135[[#This Row],[Tipo de control]],Tabla7[Tipo de control],Tabla7[Afectación matriz],"",1)</f>
        <v/>
      </c>
      <c r="U1684" s="295"/>
      <c r="V1684" s="290" t="str">
        <f>_xlfn.XLOOKUP(Tabla135[[#This Row],[Implementación]],Tabla11[Implementación],Tabla11[Peso],"",1)</f>
        <v/>
      </c>
      <c r="W1684" s="295"/>
      <c r="X1684" s="295"/>
      <c r="Y1684" s="295"/>
      <c r="Z1684" s="295"/>
      <c r="AA1684" s="311" t="str">
        <f>IFERROR(Tabla135[[#This Row],[Peso del control]]+Tabla135[[#This Row],[Peso de la implementación]],"")</f>
        <v/>
      </c>
      <c r="AB1684" s="310" t="str" cm="1">
        <f t="array" ref="AB1684">IFERROR(IF(Tabla135[[#This Row],[Registro diligenciado]]=TRUE,_xlfn.IFS(AND(Tabla135[[#This Row],[No. de Control]]=1,Tabla135[[#This Row],[Desplazamiento en la Matriz]]="Probabilidad"),D1684-(D1684*Tabla135[[#This Row],[Valor del control]]),AND(Tabla135[[#This Row],[No. de Control]]&gt;1,Tabla135[[#This Row],[Desplazamiento en la Matriz]]="Probabilidad"),AB1683-(AB1683*Tabla135[[#This Row],[Valor del control]]),AND(Tabla135[[#This Row],[No. de Control]]=1,Tabla135[[#This Row],[Desplazamiento en la Matriz]]="Impacto"),D1684,AND(Tabla135[[#This Row],[No. de Control]]&gt;1,Tabla135[[#This Row],[Desplazamiento en la Matriz]]="Impacto"),AB1683),""),"")</f>
        <v/>
      </c>
      <c r="AC1684" s="310" t="str" cm="1">
        <f t="array" ref="AC1684">IFERROR(IF(Tabla135[[#This Row],[Registro diligenciado]]=TRUE,_xlfn.IFS(AND(Tabla135[[#This Row],[No. de Control]]=1,Tabla135[[#This Row],[Desplazamiento en la Matriz]]="Impacto"),E1684-(E1684*Tabla135[[#This Row],[Valor del control]]),AND(Tabla135[[#This Row],[No. de Control]]&gt;1,Tabla135[[#This Row],[Desplazamiento en la Matriz]]="Impacto"),AC1683-(AC1683*Tabla135[[#This Row],[Valor del control]]),AND(Tabla135[[#This Row],[No. de Control]]=1,Tabla135[[#This Row],[Desplazamiento en la Matriz]]="Probabilidad"),E1684,AND(Tabla135[[#This Row],[No. de Control]]&gt;1,Tabla135[[#This Row],[Desplazamiento en la Matriz]]="Probabilidad"),AC1683),""),"")</f>
        <v/>
      </c>
      <c r="AD1684" s="310">
        <f>IFERROR(_xlfn.MINIFS(Tabla135[Probabilidad residual],Tabla135[Id Riesgo],Tabla135[[#This Row],[Id Riesgo]]),"")</f>
        <v>0</v>
      </c>
      <c r="AE1684" s="310">
        <f>IFERROR(_xlfn.MINIFS(Tabla135[Impacto residual],Tabla135[Id Riesgo],Tabla135[[#This Row],[Id Riesgo]]),"")</f>
        <v>0</v>
      </c>
      <c r="AF1684" s="310" t="str" cm="1">
        <f t="array" ref="AF16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4" s="310" t="str" cm="1">
        <f t="array" ref="AG16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5" spans="6:34" ht="15" hidden="1" customHeight="1" x14ac:dyDescent="0.4">
      <c r="F1685" s="290"/>
      <c r="G1685" s="414" t="b">
        <f>_xlfn.XLOOKUP(F1685,Tabla13[Id Riesgo],Tabla13[Registro diligenciado],FALSE,1)</f>
        <v>0</v>
      </c>
      <c r="H1685" s="423" t="str">
        <f>IF(G1685,_xlfn.XLOOKUP(F1685,Tabla6[Id Riesgo],Tabla6[DESCRIPCIÓN DEL RIESGO],FALSE,1),"")</f>
        <v/>
      </c>
      <c r="I1685" s="423" t="e">
        <f>_xlfn.XLOOKUP(Tabla135[[#This Row],[Id Riesgo]],Tabla13[Id Riesgo],Tabla13[Probabilidad])</f>
        <v>#N/A</v>
      </c>
      <c r="J1685" s="423" t="str">
        <f>_xlfn.XLOOKUP(Tabla135[[#This Row],[Id Riesgo]],Tabla13[Id Riesgo],Tabla13[Porcentaje Impacto],"",1)</f>
        <v/>
      </c>
      <c r="K1685" s="311"/>
      <c r="L1685" s="314"/>
      <c r="M1685" s="314"/>
      <c r="N1685" s="314"/>
      <c r="O1685" s="295"/>
      <c r="P1685" s="314"/>
      <c r="Q1685" s="328" t="str">
        <f>_xlfn.TEXTJOIN(" ",TRUE,Tabla135[[#This Row],[Actividad - Acción ¿Qué?
Inicia con verbo]],Tabla135[[#This Row],[Complemento
(Observaciones o desviaciones)]])</f>
        <v/>
      </c>
      <c r="R1685" s="295"/>
      <c r="S1685" s="327" t="str">
        <f>_xlfn.XLOOKUP(Tabla135[[#This Row],[Tipo de control]],Tabla7[Tipo de control],Tabla7[Peso],"",1)</f>
        <v/>
      </c>
      <c r="T1685" s="290" t="str">
        <f>_xlfn.XLOOKUP(Tabla135[[#This Row],[Tipo de control]],Tabla7[Tipo de control],Tabla7[Afectación matriz],"",1)</f>
        <v/>
      </c>
      <c r="U1685" s="295"/>
      <c r="V1685" s="290" t="str">
        <f>_xlfn.XLOOKUP(Tabla135[[#This Row],[Implementación]],Tabla11[Implementación],Tabla11[Peso],"",1)</f>
        <v/>
      </c>
      <c r="W1685" s="295"/>
      <c r="X1685" s="295"/>
      <c r="Y1685" s="295"/>
      <c r="Z1685" s="295"/>
      <c r="AA1685" s="311" t="str">
        <f>IFERROR(Tabla135[[#This Row],[Peso del control]]+Tabla135[[#This Row],[Peso de la implementación]],"")</f>
        <v/>
      </c>
      <c r="AB1685" s="310" t="str" cm="1">
        <f t="array" ref="AB1685">IFERROR(IF(Tabla135[[#This Row],[Registro diligenciado]]=TRUE,_xlfn.IFS(AND(Tabla135[[#This Row],[No. de Control]]=1,Tabla135[[#This Row],[Desplazamiento en la Matriz]]="Probabilidad"),D1685-(D1685*Tabla135[[#This Row],[Valor del control]]),AND(Tabla135[[#This Row],[No. de Control]]&gt;1,Tabla135[[#This Row],[Desplazamiento en la Matriz]]="Probabilidad"),AB1684-(AB1684*Tabla135[[#This Row],[Valor del control]]),AND(Tabla135[[#This Row],[No. de Control]]=1,Tabla135[[#This Row],[Desplazamiento en la Matriz]]="Impacto"),D1685,AND(Tabla135[[#This Row],[No. de Control]]&gt;1,Tabla135[[#This Row],[Desplazamiento en la Matriz]]="Impacto"),AB1684),""),"")</f>
        <v/>
      </c>
      <c r="AC1685" s="310" t="str" cm="1">
        <f t="array" ref="AC1685">IFERROR(IF(Tabla135[[#This Row],[Registro diligenciado]]=TRUE,_xlfn.IFS(AND(Tabla135[[#This Row],[No. de Control]]=1,Tabla135[[#This Row],[Desplazamiento en la Matriz]]="Impacto"),E1685-(E1685*Tabla135[[#This Row],[Valor del control]]),AND(Tabla135[[#This Row],[No. de Control]]&gt;1,Tabla135[[#This Row],[Desplazamiento en la Matriz]]="Impacto"),AC1684-(AC1684*Tabla135[[#This Row],[Valor del control]]),AND(Tabla135[[#This Row],[No. de Control]]=1,Tabla135[[#This Row],[Desplazamiento en la Matriz]]="Probabilidad"),E1685,AND(Tabla135[[#This Row],[No. de Control]]&gt;1,Tabla135[[#This Row],[Desplazamiento en la Matriz]]="Probabilidad"),AC1684),""),"")</f>
        <v/>
      </c>
      <c r="AD1685" s="310">
        <f>IFERROR(_xlfn.MINIFS(Tabla135[Probabilidad residual],Tabla135[Id Riesgo],Tabla135[[#This Row],[Id Riesgo]]),"")</f>
        <v>0</v>
      </c>
      <c r="AE1685" s="310">
        <f>IFERROR(_xlfn.MINIFS(Tabla135[Impacto residual],Tabla135[Id Riesgo],Tabla135[[#This Row],[Id Riesgo]]),"")</f>
        <v>0</v>
      </c>
      <c r="AF1685" s="310" t="str" cm="1">
        <f t="array" ref="AF16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5" s="310" t="str" cm="1">
        <f t="array" ref="AG16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6" spans="6:34" ht="15" hidden="1" customHeight="1" x14ac:dyDescent="0.4">
      <c r="F1686" s="290"/>
      <c r="G1686" s="414" t="b">
        <f>_xlfn.XLOOKUP(F1686,Tabla13[Id Riesgo],Tabla13[Registro diligenciado],FALSE,1)</f>
        <v>0</v>
      </c>
      <c r="H1686" s="423" t="str">
        <f>IF(G1686,_xlfn.XLOOKUP(F1686,Tabla6[Id Riesgo],Tabla6[DESCRIPCIÓN DEL RIESGO],FALSE,1),"")</f>
        <v/>
      </c>
      <c r="I1686" s="423" t="e">
        <f>_xlfn.XLOOKUP(Tabla135[[#This Row],[Id Riesgo]],Tabla13[Id Riesgo],Tabla13[Probabilidad])</f>
        <v>#N/A</v>
      </c>
      <c r="J1686" s="423" t="str">
        <f>_xlfn.XLOOKUP(Tabla135[[#This Row],[Id Riesgo]],Tabla13[Id Riesgo],Tabla13[Porcentaje Impacto],"",1)</f>
        <v/>
      </c>
      <c r="K1686" s="311"/>
      <c r="L1686" s="314"/>
      <c r="M1686" s="314"/>
      <c r="N1686" s="314"/>
      <c r="O1686" s="295"/>
      <c r="P1686" s="314"/>
      <c r="Q1686" s="328" t="str">
        <f>_xlfn.TEXTJOIN(" ",TRUE,Tabla135[[#This Row],[Actividad - Acción ¿Qué?
Inicia con verbo]],Tabla135[[#This Row],[Complemento
(Observaciones o desviaciones)]])</f>
        <v/>
      </c>
      <c r="R1686" s="295"/>
      <c r="S1686" s="327" t="str">
        <f>_xlfn.XLOOKUP(Tabla135[[#This Row],[Tipo de control]],Tabla7[Tipo de control],Tabla7[Peso],"",1)</f>
        <v/>
      </c>
      <c r="T1686" s="290" t="str">
        <f>_xlfn.XLOOKUP(Tabla135[[#This Row],[Tipo de control]],Tabla7[Tipo de control],Tabla7[Afectación matriz],"",1)</f>
        <v/>
      </c>
      <c r="U1686" s="295"/>
      <c r="V1686" s="290" t="str">
        <f>_xlfn.XLOOKUP(Tabla135[[#This Row],[Implementación]],Tabla11[Implementación],Tabla11[Peso],"",1)</f>
        <v/>
      </c>
      <c r="W1686" s="295"/>
      <c r="X1686" s="295"/>
      <c r="Y1686" s="295"/>
      <c r="Z1686" s="295"/>
      <c r="AA1686" s="311" t="str">
        <f>IFERROR(Tabla135[[#This Row],[Peso del control]]+Tabla135[[#This Row],[Peso de la implementación]],"")</f>
        <v/>
      </c>
      <c r="AB1686" s="310" t="str" cm="1">
        <f t="array" ref="AB1686">IFERROR(IF(Tabla135[[#This Row],[Registro diligenciado]]=TRUE,_xlfn.IFS(AND(Tabla135[[#This Row],[No. de Control]]=1,Tabla135[[#This Row],[Desplazamiento en la Matriz]]="Probabilidad"),D1686-(D1686*Tabla135[[#This Row],[Valor del control]]),AND(Tabla135[[#This Row],[No. de Control]]&gt;1,Tabla135[[#This Row],[Desplazamiento en la Matriz]]="Probabilidad"),AB1685-(AB1685*Tabla135[[#This Row],[Valor del control]]),AND(Tabla135[[#This Row],[No. de Control]]=1,Tabla135[[#This Row],[Desplazamiento en la Matriz]]="Impacto"),D1686,AND(Tabla135[[#This Row],[No. de Control]]&gt;1,Tabla135[[#This Row],[Desplazamiento en la Matriz]]="Impacto"),AB1685),""),"")</f>
        <v/>
      </c>
      <c r="AC1686" s="310" t="str" cm="1">
        <f t="array" ref="AC1686">IFERROR(IF(Tabla135[[#This Row],[Registro diligenciado]]=TRUE,_xlfn.IFS(AND(Tabla135[[#This Row],[No. de Control]]=1,Tabla135[[#This Row],[Desplazamiento en la Matriz]]="Impacto"),E1686-(E1686*Tabla135[[#This Row],[Valor del control]]),AND(Tabla135[[#This Row],[No. de Control]]&gt;1,Tabla135[[#This Row],[Desplazamiento en la Matriz]]="Impacto"),AC1685-(AC1685*Tabla135[[#This Row],[Valor del control]]),AND(Tabla135[[#This Row],[No. de Control]]=1,Tabla135[[#This Row],[Desplazamiento en la Matriz]]="Probabilidad"),E1686,AND(Tabla135[[#This Row],[No. de Control]]&gt;1,Tabla135[[#This Row],[Desplazamiento en la Matriz]]="Probabilidad"),AC1685),""),"")</f>
        <v/>
      </c>
      <c r="AD1686" s="310">
        <f>IFERROR(_xlfn.MINIFS(Tabla135[Probabilidad residual],Tabla135[Id Riesgo],Tabla135[[#This Row],[Id Riesgo]]),"")</f>
        <v>0</v>
      </c>
      <c r="AE1686" s="310">
        <f>IFERROR(_xlfn.MINIFS(Tabla135[Impacto residual],Tabla135[Id Riesgo],Tabla135[[#This Row],[Id Riesgo]]),"")</f>
        <v>0</v>
      </c>
      <c r="AF1686" s="310" t="str" cm="1">
        <f t="array" ref="AF16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6" s="310" t="str" cm="1">
        <f t="array" ref="AG16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7" spans="6:34" ht="15" hidden="1" customHeight="1" x14ac:dyDescent="0.4">
      <c r="F1687" s="290"/>
      <c r="G1687" s="414" t="b">
        <f>_xlfn.XLOOKUP(F1687,Tabla13[Id Riesgo],Tabla13[Registro diligenciado],FALSE,1)</f>
        <v>0</v>
      </c>
      <c r="H1687" s="423" t="str">
        <f>IF(G1687,_xlfn.XLOOKUP(F1687,Tabla6[Id Riesgo],Tabla6[DESCRIPCIÓN DEL RIESGO],FALSE,1),"")</f>
        <v/>
      </c>
      <c r="I1687" s="423" t="e">
        <f>_xlfn.XLOOKUP(Tabla135[[#This Row],[Id Riesgo]],Tabla13[Id Riesgo],Tabla13[Probabilidad])</f>
        <v>#N/A</v>
      </c>
      <c r="J1687" s="423" t="str">
        <f>_xlfn.XLOOKUP(Tabla135[[#This Row],[Id Riesgo]],Tabla13[Id Riesgo],Tabla13[Porcentaje Impacto],"",1)</f>
        <v/>
      </c>
      <c r="K1687" s="311"/>
      <c r="L1687" s="314"/>
      <c r="M1687" s="314"/>
      <c r="N1687" s="314"/>
      <c r="O1687" s="295"/>
      <c r="P1687" s="314"/>
      <c r="Q1687" s="328" t="str">
        <f>_xlfn.TEXTJOIN(" ",TRUE,Tabla135[[#This Row],[Actividad - Acción ¿Qué?
Inicia con verbo]],Tabla135[[#This Row],[Complemento
(Observaciones o desviaciones)]])</f>
        <v/>
      </c>
      <c r="R1687" s="295"/>
      <c r="S1687" s="327" t="str">
        <f>_xlfn.XLOOKUP(Tabla135[[#This Row],[Tipo de control]],Tabla7[Tipo de control],Tabla7[Peso],"",1)</f>
        <v/>
      </c>
      <c r="T1687" s="290" t="str">
        <f>_xlfn.XLOOKUP(Tabla135[[#This Row],[Tipo de control]],Tabla7[Tipo de control],Tabla7[Afectación matriz],"",1)</f>
        <v/>
      </c>
      <c r="U1687" s="295"/>
      <c r="V1687" s="290" t="str">
        <f>_xlfn.XLOOKUP(Tabla135[[#This Row],[Implementación]],Tabla11[Implementación],Tabla11[Peso],"",1)</f>
        <v/>
      </c>
      <c r="W1687" s="295"/>
      <c r="X1687" s="295"/>
      <c r="Y1687" s="295"/>
      <c r="Z1687" s="295"/>
      <c r="AA1687" s="311" t="str">
        <f>IFERROR(Tabla135[[#This Row],[Peso del control]]+Tabla135[[#This Row],[Peso de la implementación]],"")</f>
        <v/>
      </c>
      <c r="AB1687" s="310" t="str" cm="1">
        <f t="array" ref="AB1687">IFERROR(IF(Tabla135[[#This Row],[Registro diligenciado]]=TRUE,_xlfn.IFS(AND(Tabla135[[#This Row],[No. de Control]]=1,Tabla135[[#This Row],[Desplazamiento en la Matriz]]="Probabilidad"),D1687-(D1687*Tabla135[[#This Row],[Valor del control]]),AND(Tabla135[[#This Row],[No. de Control]]&gt;1,Tabla135[[#This Row],[Desplazamiento en la Matriz]]="Probabilidad"),AB1686-(AB1686*Tabla135[[#This Row],[Valor del control]]),AND(Tabla135[[#This Row],[No. de Control]]=1,Tabla135[[#This Row],[Desplazamiento en la Matriz]]="Impacto"),D1687,AND(Tabla135[[#This Row],[No. de Control]]&gt;1,Tabla135[[#This Row],[Desplazamiento en la Matriz]]="Impacto"),AB1686),""),"")</f>
        <v/>
      </c>
      <c r="AC1687" s="310" t="str" cm="1">
        <f t="array" ref="AC1687">IFERROR(IF(Tabla135[[#This Row],[Registro diligenciado]]=TRUE,_xlfn.IFS(AND(Tabla135[[#This Row],[No. de Control]]=1,Tabla135[[#This Row],[Desplazamiento en la Matriz]]="Impacto"),E1687-(E1687*Tabla135[[#This Row],[Valor del control]]),AND(Tabla135[[#This Row],[No. de Control]]&gt;1,Tabla135[[#This Row],[Desplazamiento en la Matriz]]="Impacto"),AC1686-(AC1686*Tabla135[[#This Row],[Valor del control]]),AND(Tabla135[[#This Row],[No. de Control]]=1,Tabla135[[#This Row],[Desplazamiento en la Matriz]]="Probabilidad"),E1687,AND(Tabla135[[#This Row],[No. de Control]]&gt;1,Tabla135[[#This Row],[Desplazamiento en la Matriz]]="Probabilidad"),AC1686),""),"")</f>
        <v/>
      </c>
      <c r="AD1687" s="310">
        <f>IFERROR(_xlfn.MINIFS(Tabla135[Probabilidad residual],Tabla135[Id Riesgo],Tabla135[[#This Row],[Id Riesgo]]),"")</f>
        <v>0</v>
      </c>
      <c r="AE1687" s="310">
        <f>IFERROR(_xlfn.MINIFS(Tabla135[Impacto residual],Tabla135[Id Riesgo],Tabla135[[#This Row],[Id Riesgo]]),"")</f>
        <v>0</v>
      </c>
      <c r="AF1687" s="310" t="str" cm="1">
        <f t="array" ref="AF16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7" s="310" t="str" cm="1">
        <f t="array" ref="AG16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8" spans="6:34" ht="15" hidden="1" customHeight="1" x14ac:dyDescent="0.4">
      <c r="F1688" s="290"/>
      <c r="G1688" s="414" t="b">
        <f>_xlfn.XLOOKUP(F1688,Tabla13[Id Riesgo],Tabla13[Registro diligenciado],FALSE,1)</f>
        <v>0</v>
      </c>
      <c r="H1688" s="423" t="str">
        <f>IF(G1688,_xlfn.XLOOKUP(F1688,Tabla6[Id Riesgo],Tabla6[DESCRIPCIÓN DEL RIESGO],FALSE,1),"")</f>
        <v/>
      </c>
      <c r="I1688" s="423" t="e">
        <f>_xlfn.XLOOKUP(Tabla135[[#This Row],[Id Riesgo]],Tabla13[Id Riesgo],Tabla13[Probabilidad])</f>
        <v>#N/A</v>
      </c>
      <c r="J1688" s="423" t="str">
        <f>_xlfn.XLOOKUP(Tabla135[[#This Row],[Id Riesgo]],Tabla13[Id Riesgo],Tabla13[Porcentaje Impacto],"",1)</f>
        <v/>
      </c>
      <c r="K1688" s="311"/>
      <c r="L1688" s="314"/>
      <c r="M1688" s="314"/>
      <c r="N1688" s="314"/>
      <c r="O1688" s="295"/>
      <c r="P1688" s="314"/>
      <c r="Q1688" s="328" t="str">
        <f>_xlfn.TEXTJOIN(" ",TRUE,Tabla135[[#This Row],[Actividad - Acción ¿Qué?
Inicia con verbo]],Tabla135[[#This Row],[Complemento
(Observaciones o desviaciones)]])</f>
        <v/>
      </c>
      <c r="R1688" s="295"/>
      <c r="S1688" s="327" t="str">
        <f>_xlfn.XLOOKUP(Tabla135[[#This Row],[Tipo de control]],Tabla7[Tipo de control],Tabla7[Peso],"",1)</f>
        <v/>
      </c>
      <c r="T1688" s="290" t="str">
        <f>_xlfn.XLOOKUP(Tabla135[[#This Row],[Tipo de control]],Tabla7[Tipo de control],Tabla7[Afectación matriz],"",1)</f>
        <v/>
      </c>
      <c r="U1688" s="295"/>
      <c r="V1688" s="290" t="str">
        <f>_xlfn.XLOOKUP(Tabla135[[#This Row],[Implementación]],Tabla11[Implementación],Tabla11[Peso],"",1)</f>
        <v/>
      </c>
      <c r="W1688" s="295"/>
      <c r="X1688" s="295"/>
      <c r="Y1688" s="295"/>
      <c r="Z1688" s="295"/>
      <c r="AA1688" s="311" t="str">
        <f>IFERROR(Tabla135[[#This Row],[Peso del control]]+Tabla135[[#This Row],[Peso de la implementación]],"")</f>
        <v/>
      </c>
      <c r="AB1688" s="310" t="str" cm="1">
        <f t="array" ref="AB1688">IFERROR(IF(Tabla135[[#This Row],[Registro diligenciado]]=TRUE,_xlfn.IFS(AND(Tabla135[[#This Row],[No. de Control]]=1,Tabla135[[#This Row],[Desplazamiento en la Matriz]]="Probabilidad"),D1688-(D1688*Tabla135[[#This Row],[Valor del control]]),AND(Tabla135[[#This Row],[No. de Control]]&gt;1,Tabla135[[#This Row],[Desplazamiento en la Matriz]]="Probabilidad"),AB1687-(AB1687*Tabla135[[#This Row],[Valor del control]]),AND(Tabla135[[#This Row],[No. de Control]]=1,Tabla135[[#This Row],[Desplazamiento en la Matriz]]="Impacto"),D1688,AND(Tabla135[[#This Row],[No. de Control]]&gt;1,Tabla135[[#This Row],[Desplazamiento en la Matriz]]="Impacto"),AB1687),""),"")</f>
        <v/>
      </c>
      <c r="AC1688" s="310" t="str" cm="1">
        <f t="array" ref="AC1688">IFERROR(IF(Tabla135[[#This Row],[Registro diligenciado]]=TRUE,_xlfn.IFS(AND(Tabla135[[#This Row],[No. de Control]]=1,Tabla135[[#This Row],[Desplazamiento en la Matriz]]="Impacto"),E1688-(E1688*Tabla135[[#This Row],[Valor del control]]),AND(Tabla135[[#This Row],[No. de Control]]&gt;1,Tabla135[[#This Row],[Desplazamiento en la Matriz]]="Impacto"),AC1687-(AC1687*Tabla135[[#This Row],[Valor del control]]),AND(Tabla135[[#This Row],[No. de Control]]=1,Tabla135[[#This Row],[Desplazamiento en la Matriz]]="Probabilidad"),E1688,AND(Tabla135[[#This Row],[No. de Control]]&gt;1,Tabla135[[#This Row],[Desplazamiento en la Matriz]]="Probabilidad"),AC1687),""),"")</f>
        <v/>
      </c>
      <c r="AD1688" s="310">
        <f>IFERROR(_xlfn.MINIFS(Tabla135[Probabilidad residual],Tabla135[Id Riesgo],Tabla135[[#This Row],[Id Riesgo]]),"")</f>
        <v>0</v>
      </c>
      <c r="AE1688" s="310">
        <f>IFERROR(_xlfn.MINIFS(Tabla135[Impacto residual],Tabla135[Id Riesgo],Tabla135[[#This Row],[Id Riesgo]]),"")</f>
        <v>0</v>
      </c>
      <c r="AF1688" s="310" t="str" cm="1">
        <f t="array" ref="AF16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8" s="310" t="str" cm="1">
        <f t="array" ref="AG16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89" spans="6:34" ht="15" hidden="1" customHeight="1" x14ac:dyDescent="0.4">
      <c r="F1689" s="290"/>
      <c r="G1689" s="414" t="b">
        <f>_xlfn.XLOOKUP(F1689,Tabla13[Id Riesgo],Tabla13[Registro diligenciado],FALSE,1)</f>
        <v>0</v>
      </c>
      <c r="H1689" s="423" t="str">
        <f>IF(G1689,_xlfn.XLOOKUP(F1689,Tabla6[Id Riesgo],Tabla6[DESCRIPCIÓN DEL RIESGO],FALSE,1),"")</f>
        <v/>
      </c>
      <c r="I1689" s="423" t="e">
        <f>_xlfn.XLOOKUP(Tabla135[[#This Row],[Id Riesgo]],Tabla13[Id Riesgo],Tabla13[Probabilidad])</f>
        <v>#N/A</v>
      </c>
      <c r="J1689" s="423" t="str">
        <f>_xlfn.XLOOKUP(Tabla135[[#This Row],[Id Riesgo]],Tabla13[Id Riesgo],Tabla13[Porcentaje Impacto],"",1)</f>
        <v/>
      </c>
      <c r="K1689" s="311"/>
      <c r="L1689" s="314"/>
      <c r="M1689" s="314"/>
      <c r="N1689" s="314"/>
      <c r="O1689" s="295"/>
      <c r="P1689" s="314"/>
      <c r="Q1689" s="328" t="str">
        <f>_xlfn.TEXTJOIN(" ",TRUE,Tabla135[[#This Row],[Actividad - Acción ¿Qué?
Inicia con verbo]],Tabla135[[#This Row],[Complemento
(Observaciones o desviaciones)]])</f>
        <v/>
      </c>
      <c r="R1689" s="295"/>
      <c r="S1689" s="327" t="str">
        <f>_xlfn.XLOOKUP(Tabla135[[#This Row],[Tipo de control]],Tabla7[Tipo de control],Tabla7[Peso],"",1)</f>
        <v/>
      </c>
      <c r="T1689" s="290" t="str">
        <f>_xlfn.XLOOKUP(Tabla135[[#This Row],[Tipo de control]],Tabla7[Tipo de control],Tabla7[Afectación matriz],"",1)</f>
        <v/>
      </c>
      <c r="U1689" s="295"/>
      <c r="V1689" s="290" t="str">
        <f>_xlfn.XLOOKUP(Tabla135[[#This Row],[Implementación]],Tabla11[Implementación],Tabla11[Peso],"",1)</f>
        <v/>
      </c>
      <c r="W1689" s="295"/>
      <c r="X1689" s="295"/>
      <c r="Y1689" s="295"/>
      <c r="Z1689" s="295"/>
      <c r="AA1689" s="311" t="str">
        <f>IFERROR(Tabla135[[#This Row],[Peso del control]]+Tabla135[[#This Row],[Peso de la implementación]],"")</f>
        <v/>
      </c>
      <c r="AB1689" s="310" t="str" cm="1">
        <f t="array" ref="AB1689">IFERROR(IF(Tabla135[[#This Row],[Registro diligenciado]]=TRUE,_xlfn.IFS(AND(Tabla135[[#This Row],[No. de Control]]=1,Tabla135[[#This Row],[Desplazamiento en la Matriz]]="Probabilidad"),D1689-(D1689*Tabla135[[#This Row],[Valor del control]]),AND(Tabla135[[#This Row],[No. de Control]]&gt;1,Tabla135[[#This Row],[Desplazamiento en la Matriz]]="Probabilidad"),AB1688-(AB1688*Tabla135[[#This Row],[Valor del control]]),AND(Tabla135[[#This Row],[No. de Control]]=1,Tabla135[[#This Row],[Desplazamiento en la Matriz]]="Impacto"),D1689,AND(Tabla135[[#This Row],[No. de Control]]&gt;1,Tabla135[[#This Row],[Desplazamiento en la Matriz]]="Impacto"),AB1688),""),"")</f>
        <v/>
      </c>
      <c r="AC1689" s="310" t="str" cm="1">
        <f t="array" ref="AC1689">IFERROR(IF(Tabla135[[#This Row],[Registro diligenciado]]=TRUE,_xlfn.IFS(AND(Tabla135[[#This Row],[No. de Control]]=1,Tabla135[[#This Row],[Desplazamiento en la Matriz]]="Impacto"),E1689-(E1689*Tabla135[[#This Row],[Valor del control]]),AND(Tabla135[[#This Row],[No. de Control]]&gt;1,Tabla135[[#This Row],[Desplazamiento en la Matriz]]="Impacto"),AC1688-(AC1688*Tabla135[[#This Row],[Valor del control]]),AND(Tabla135[[#This Row],[No. de Control]]=1,Tabla135[[#This Row],[Desplazamiento en la Matriz]]="Probabilidad"),E1689,AND(Tabla135[[#This Row],[No. de Control]]&gt;1,Tabla135[[#This Row],[Desplazamiento en la Matriz]]="Probabilidad"),AC1688),""),"")</f>
        <v/>
      </c>
      <c r="AD1689" s="310">
        <f>IFERROR(_xlfn.MINIFS(Tabla135[Probabilidad residual],Tabla135[Id Riesgo],Tabla135[[#This Row],[Id Riesgo]]),"")</f>
        <v>0</v>
      </c>
      <c r="AE1689" s="310">
        <f>IFERROR(_xlfn.MINIFS(Tabla135[Impacto residual],Tabla135[Id Riesgo],Tabla135[[#This Row],[Id Riesgo]]),"")</f>
        <v>0</v>
      </c>
      <c r="AF1689" s="310" t="str" cm="1">
        <f t="array" ref="AF16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89" s="310" t="str" cm="1">
        <f t="array" ref="AG16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0" spans="6:34" ht="15" hidden="1" customHeight="1" x14ac:dyDescent="0.4">
      <c r="F1690" s="290"/>
      <c r="G1690" s="414" t="b">
        <f>_xlfn.XLOOKUP(F1690,Tabla13[Id Riesgo],Tabla13[Registro diligenciado],FALSE,1)</f>
        <v>0</v>
      </c>
      <c r="H1690" s="423" t="str">
        <f>IF(G1690,_xlfn.XLOOKUP(F1690,Tabla6[Id Riesgo],Tabla6[DESCRIPCIÓN DEL RIESGO],FALSE,1),"")</f>
        <v/>
      </c>
      <c r="I1690" s="423" t="e">
        <f>_xlfn.XLOOKUP(Tabla135[[#This Row],[Id Riesgo]],Tabla13[Id Riesgo],Tabla13[Probabilidad])</f>
        <v>#N/A</v>
      </c>
      <c r="J1690" s="423" t="str">
        <f>_xlfn.XLOOKUP(Tabla135[[#This Row],[Id Riesgo]],Tabla13[Id Riesgo],Tabla13[Porcentaje Impacto],"",1)</f>
        <v/>
      </c>
      <c r="K1690" s="311"/>
      <c r="L1690" s="314"/>
      <c r="M1690" s="314"/>
      <c r="N1690" s="314"/>
      <c r="O1690" s="295"/>
      <c r="P1690" s="314"/>
      <c r="Q1690" s="328" t="str">
        <f>_xlfn.TEXTJOIN(" ",TRUE,Tabla135[[#This Row],[Actividad - Acción ¿Qué?
Inicia con verbo]],Tabla135[[#This Row],[Complemento
(Observaciones o desviaciones)]])</f>
        <v/>
      </c>
      <c r="R1690" s="295"/>
      <c r="S1690" s="327" t="str">
        <f>_xlfn.XLOOKUP(Tabla135[[#This Row],[Tipo de control]],Tabla7[Tipo de control],Tabla7[Peso],"",1)</f>
        <v/>
      </c>
      <c r="T1690" s="290" t="str">
        <f>_xlfn.XLOOKUP(Tabla135[[#This Row],[Tipo de control]],Tabla7[Tipo de control],Tabla7[Afectación matriz],"",1)</f>
        <v/>
      </c>
      <c r="U1690" s="295"/>
      <c r="V1690" s="290" t="str">
        <f>_xlfn.XLOOKUP(Tabla135[[#This Row],[Implementación]],Tabla11[Implementación],Tabla11[Peso],"",1)</f>
        <v/>
      </c>
      <c r="W1690" s="295"/>
      <c r="X1690" s="295"/>
      <c r="Y1690" s="295"/>
      <c r="Z1690" s="295"/>
      <c r="AA1690" s="311" t="str">
        <f>IFERROR(Tabla135[[#This Row],[Peso del control]]+Tabla135[[#This Row],[Peso de la implementación]],"")</f>
        <v/>
      </c>
      <c r="AB1690" s="310" t="str" cm="1">
        <f t="array" ref="AB1690">IFERROR(IF(Tabla135[[#This Row],[Registro diligenciado]]=TRUE,_xlfn.IFS(AND(Tabla135[[#This Row],[No. de Control]]=1,Tabla135[[#This Row],[Desplazamiento en la Matriz]]="Probabilidad"),D1690-(D1690*Tabla135[[#This Row],[Valor del control]]),AND(Tabla135[[#This Row],[No. de Control]]&gt;1,Tabla135[[#This Row],[Desplazamiento en la Matriz]]="Probabilidad"),AB1689-(AB1689*Tabla135[[#This Row],[Valor del control]]),AND(Tabla135[[#This Row],[No. de Control]]=1,Tabla135[[#This Row],[Desplazamiento en la Matriz]]="Impacto"),D1690,AND(Tabla135[[#This Row],[No. de Control]]&gt;1,Tabla135[[#This Row],[Desplazamiento en la Matriz]]="Impacto"),AB1689),""),"")</f>
        <v/>
      </c>
      <c r="AC1690" s="310" t="str" cm="1">
        <f t="array" ref="AC1690">IFERROR(IF(Tabla135[[#This Row],[Registro diligenciado]]=TRUE,_xlfn.IFS(AND(Tabla135[[#This Row],[No. de Control]]=1,Tabla135[[#This Row],[Desplazamiento en la Matriz]]="Impacto"),E1690-(E1690*Tabla135[[#This Row],[Valor del control]]),AND(Tabla135[[#This Row],[No. de Control]]&gt;1,Tabla135[[#This Row],[Desplazamiento en la Matriz]]="Impacto"),AC1689-(AC1689*Tabla135[[#This Row],[Valor del control]]),AND(Tabla135[[#This Row],[No. de Control]]=1,Tabla135[[#This Row],[Desplazamiento en la Matriz]]="Probabilidad"),E1690,AND(Tabla135[[#This Row],[No. de Control]]&gt;1,Tabla135[[#This Row],[Desplazamiento en la Matriz]]="Probabilidad"),AC1689),""),"")</f>
        <v/>
      </c>
      <c r="AD1690" s="310">
        <f>IFERROR(_xlfn.MINIFS(Tabla135[Probabilidad residual],Tabla135[Id Riesgo],Tabla135[[#This Row],[Id Riesgo]]),"")</f>
        <v>0</v>
      </c>
      <c r="AE1690" s="310">
        <f>IFERROR(_xlfn.MINIFS(Tabla135[Impacto residual],Tabla135[Id Riesgo],Tabla135[[#This Row],[Id Riesgo]]),"")</f>
        <v>0</v>
      </c>
      <c r="AF1690" s="310" t="str" cm="1">
        <f t="array" ref="AF16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0" s="310" t="str" cm="1">
        <f t="array" ref="AG16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1" spans="6:34" ht="15" hidden="1" customHeight="1" x14ac:dyDescent="0.4">
      <c r="F1691" s="290"/>
      <c r="G1691" s="414" t="b">
        <f>_xlfn.XLOOKUP(F1691,Tabla13[Id Riesgo],Tabla13[Registro diligenciado],FALSE,1)</f>
        <v>0</v>
      </c>
      <c r="H1691" s="423" t="str">
        <f>IF(G1691,_xlfn.XLOOKUP(F1691,Tabla6[Id Riesgo],Tabla6[DESCRIPCIÓN DEL RIESGO],FALSE,1),"")</f>
        <v/>
      </c>
      <c r="I1691" s="423" t="e">
        <f>_xlfn.XLOOKUP(Tabla135[[#This Row],[Id Riesgo]],Tabla13[Id Riesgo],Tabla13[Probabilidad])</f>
        <v>#N/A</v>
      </c>
      <c r="J1691" s="423" t="str">
        <f>_xlfn.XLOOKUP(Tabla135[[#This Row],[Id Riesgo]],Tabla13[Id Riesgo],Tabla13[Porcentaje Impacto],"",1)</f>
        <v/>
      </c>
      <c r="K1691" s="311"/>
      <c r="L1691" s="314"/>
      <c r="M1691" s="314"/>
      <c r="N1691" s="314"/>
      <c r="O1691" s="295"/>
      <c r="P1691" s="314"/>
      <c r="Q1691" s="328" t="str">
        <f>_xlfn.TEXTJOIN(" ",TRUE,Tabla135[[#This Row],[Actividad - Acción ¿Qué?
Inicia con verbo]],Tabla135[[#This Row],[Complemento
(Observaciones o desviaciones)]])</f>
        <v/>
      </c>
      <c r="R1691" s="295"/>
      <c r="S1691" s="327" t="str">
        <f>_xlfn.XLOOKUP(Tabla135[[#This Row],[Tipo de control]],Tabla7[Tipo de control],Tabla7[Peso],"",1)</f>
        <v/>
      </c>
      <c r="T1691" s="290" t="str">
        <f>_xlfn.XLOOKUP(Tabla135[[#This Row],[Tipo de control]],Tabla7[Tipo de control],Tabla7[Afectación matriz],"",1)</f>
        <v/>
      </c>
      <c r="U1691" s="295"/>
      <c r="V1691" s="290" t="str">
        <f>_xlfn.XLOOKUP(Tabla135[[#This Row],[Implementación]],Tabla11[Implementación],Tabla11[Peso],"",1)</f>
        <v/>
      </c>
      <c r="W1691" s="295"/>
      <c r="X1691" s="295"/>
      <c r="Y1691" s="295"/>
      <c r="Z1691" s="295"/>
      <c r="AA1691" s="311" t="str">
        <f>IFERROR(Tabla135[[#This Row],[Peso del control]]+Tabla135[[#This Row],[Peso de la implementación]],"")</f>
        <v/>
      </c>
      <c r="AB1691" s="310" t="str" cm="1">
        <f t="array" ref="AB1691">IFERROR(IF(Tabla135[[#This Row],[Registro diligenciado]]=TRUE,_xlfn.IFS(AND(Tabla135[[#This Row],[No. de Control]]=1,Tabla135[[#This Row],[Desplazamiento en la Matriz]]="Probabilidad"),D1691-(D1691*Tabla135[[#This Row],[Valor del control]]),AND(Tabla135[[#This Row],[No. de Control]]&gt;1,Tabla135[[#This Row],[Desplazamiento en la Matriz]]="Probabilidad"),AB1690-(AB1690*Tabla135[[#This Row],[Valor del control]]),AND(Tabla135[[#This Row],[No. de Control]]=1,Tabla135[[#This Row],[Desplazamiento en la Matriz]]="Impacto"),D1691,AND(Tabla135[[#This Row],[No. de Control]]&gt;1,Tabla135[[#This Row],[Desplazamiento en la Matriz]]="Impacto"),AB1690),""),"")</f>
        <v/>
      </c>
      <c r="AC1691" s="310" t="str" cm="1">
        <f t="array" ref="AC1691">IFERROR(IF(Tabla135[[#This Row],[Registro diligenciado]]=TRUE,_xlfn.IFS(AND(Tabla135[[#This Row],[No. de Control]]=1,Tabla135[[#This Row],[Desplazamiento en la Matriz]]="Impacto"),E1691-(E1691*Tabla135[[#This Row],[Valor del control]]),AND(Tabla135[[#This Row],[No. de Control]]&gt;1,Tabla135[[#This Row],[Desplazamiento en la Matriz]]="Impacto"),AC1690-(AC1690*Tabla135[[#This Row],[Valor del control]]),AND(Tabla135[[#This Row],[No. de Control]]=1,Tabla135[[#This Row],[Desplazamiento en la Matriz]]="Probabilidad"),E1691,AND(Tabla135[[#This Row],[No. de Control]]&gt;1,Tabla135[[#This Row],[Desplazamiento en la Matriz]]="Probabilidad"),AC1690),""),"")</f>
        <v/>
      </c>
      <c r="AD1691" s="310">
        <f>IFERROR(_xlfn.MINIFS(Tabla135[Probabilidad residual],Tabla135[Id Riesgo],Tabla135[[#This Row],[Id Riesgo]]),"")</f>
        <v>0</v>
      </c>
      <c r="AE1691" s="310">
        <f>IFERROR(_xlfn.MINIFS(Tabla135[Impacto residual],Tabla135[Id Riesgo],Tabla135[[#This Row],[Id Riesgo]]),"")</f>
        <v>0</v>
      </c>
      <c r="AF1691" s="310" t="str" cm="1">
        <f t="array" ref="AF16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1" s="310" t="str" cm="1">
        <f t="array" ref="AG16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2" spans="6:34" ht="15" hidden="1" customHeight="1" x14ac:dyDescent="0.4">
      <c r="F1692" s="290"/>
      <c r="G1692" s="414" t="b">
        <f>_xlfn.XLOOKUP(F1692,Tabla13[Id Riesgo],Tabla13[Registro diligenciado],FALSE,1)</f>
        <v>0</v>
      </c>
      <c r="H1692" s="423" t="str">
        <f>IF(G1692,_xlfn.XLOOKUP(F1692,Tabla6[Id Riesgo],Tabla6[DESCRIPCIÓN DEL RIESGO],FALSE,1),"")</f>
        <v/>
      </c>
      <c r="I1692" s="423" t="e">
        <f>_xlfn.XLOOKUP(Tabla135[[#This Row],[Id Riesgo]],Tabla13[Id Riesgo],Tabla13[Probabilidad])</f>
        <v>#N/A</v>
      </c>
      <c r="J1692" s="423" t="str">
        <f>_xlfn.XLOOKUP(Tabla135[[#This Row],[Id Riesgo]],Tabla13[Id Riesgo],Tabla13[Porcentaje Impacto],"",1)</f>
        <v/>
      </c>
      <c r="K1692" s="311"/>
      <c r="L1692" s="314"/>
      <c r="M1692" s="314"/>
      <c r="N1692" s="314"/>
      <c r="O1692" s="295"/>
      <c r="P1692" s="314"/>
      <c r="Q1692" s="328" t="str">
        <f>_xlfn.TEXTJOIN(" ",TRUE,Tabla135[[#This Row],[Actividad - Acción ¿Qué?
Inicia con verbo]],Tabla135[[#This Row],[Complemento
(Observaciones o desviaciones)]])</f>
        <v/>
      </c>
      <c r="R1692" s="295"/>
      <c r="S1692" s="327" t="str">
        <f>_xlfn.XLOOKUP(Tabla135[[#This Row],[Tipo de control]],Tabla7[Tipo de control],Tabla7[Peso],"",1)</f>
        <v/>
      </c>
      <c r="T1692" s="290" t="str">
        <f>_xlfn.XLOOKUP(Tabla135[[#This Row],[Tipo de control]],Tabla7[Tipo de control],Tabla7[Afectación matriz],"",1)</f>
        <v/>
      </c>
      <c r="U1692" s="295"/>
      <c r="V1692" s="290" t="str">
        <f>_xlfn.XLOOKUP(Tabla135[[#This Row],[Implementación]],Tabla11[Implementación],Tabla11[Peso],"",1)</f>
        <v/>
      </c>
      <c r="W1692" s="295"/>
      <c r="X1692" s="295"/>
      <c r="Y1692" s="295"/>
      <c r="Z1692" s="295"/>
      <c r="AA1692" s="311" t="str">
        <f>IFERROR(Tabla135[[#This Row],[Peso del control]]+Tabla135[[#This Row],[Peso de la implementación]],"")</f>
        <v/>
      </c>
      <c r="AB1692" s="310" t="str" cm="1">
        <f t="array" ref="AB1692">IFERROR(IF(Tabla135[[#This Row],[Registro diligenciado]]=TRUE,_xlfn.IFS(AND(Tabla135[[#This Row],[No. de Control]]=1,Tabla135[[#This Row],[Desplazamiento en la Matriz]]="Probabilidad"),D1692-(D1692*Tabla135[[#This Row],[Valor del control]]),AND(Tabla135[[#This Row],[No. de Control]]&gt;1,Tabla135[[#This Row],[Desplazamiento en la Matriz]]="Probabilidad"),AB1691-(AB1691*Tabla135[[#This Row],[Valor del control]]),AND(Tabla135[[#This Row],[No. de Control]]=1,Tabla135[[#This Row],[Desplazamiento en la Matriz]]="Impacto"),D1692,AND(Tabla135[[#This Row],[No. de Control]]&gt;1,Tabla135[[#This Row],[Desplazamiento en la Matriz]]="Impacto"),AB1691),""),"")</f>
        <v/>
      </c>
      <c r="AC1692" s="310" t="str" cm="1">
        <f t="array" ref="AC1692">IFERROR(IF(Tabla135[[#This Row],[Registro diligenciado]]=TRUE,_xlfn.IFS(AND(Tabla135[[#This Row],[No. de Control]]=1,Tabla135[[#This Row],[Desplazamiento en la Matriz]]="Impacto"),E1692-(E1692*Tabla135[[#This Row],[Valor del control]]),AND(Tabla135[[#This Row],[No. de Control]]&gt;1,Tabla135[[#This Row],[Desplazamiento en la Matriz]]="Impacto"),AC1691-(AC1691*Tabla135[[#This Row],[Valor del control]]),AND(Tabla135[[#This Row],[No. de Control]]=1,Tabla135[[#This Row],[Desplazamiento en la Matriz]]="Probabilidad"),E1692,AND(Tabla135[[#This Row],[No. de Control]]&gt;1,Tabla135[[#This Row],[Desplazamiento en la Matriz]]="Probabilidad"),AC1691),""),"")</f>
        <v/>
      </c>
      <c r="AD1692" s="310">
        <f>IFERROR(_xlfn.MINIFS(Tabla135[Probabilidad residual],Tabla135[Id Riesgo],Tabla135[[#This Row],[Id Riesgo]]),"")</f>
        <v>0</v>
      </c>
      <c r="AE1692" s="310">
        <f>IFERROR(_xlfn.MINIFS(Tabla135[Impacto residual],Tabla135[Id Riesgo],Tabla135[[#This Row],[Id Riesgo]]),"")</f>
        <v>0</v>
      </c>
      <c r="AF1692" s="310" t="str" cm="1">
        <f t="array" ref="AF169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2" s="310" t="str" cm="1">
        <f t="array" ref="AG169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3" spans="6:34" ht="15" hidden="1" customHeight="1" x14ac:dyDescent="0.4">
      <c r="F1693" s="290"/>
      <c r="G1693" s="414" t="b">
        <f>_xlfn.XLOOKUP(F1693,Tabla13[Id Riesgo],Tabla13[Registro diligenciado],FALSE,1)</f>
        <v>0</v>
      </c>
      <c r="H1693" s="423" t="str">
        <f>IF(G1693,_xlfn.XLOOKUP(F1693,Tabla6[Id Riesgo],Tabla6[DESCRIPCIÓN DEL RIESGO],FALSE,1),"")</f>
        <v/>
      </c>
      <c r="I1693" s="423" t="e">
        <f>_xlfn.XLOOKUP(Tabla135[[#This Row],[Id Riesgo]],Tabla13[Id Riesgo],Tabla13[Probabilidad])</f>
        <v>#N/A</v>
      </c>
      <c r="J1693" s="423" t="str">
        <f>_xlfn.XLOOKUP(Tabla135[[#This Row],[Id Riesgo]],Tabla13[Id Riesgo],Tabla13[Porcentaje Impacto],"",1)</f>
        <v/>
      </c>
      <c r="K1693" s="311"/>
      <c r="L1693" s="314"/>
      <c r="M1693" s="314"/>
      <c r="N1693" s="314"/>
      <c r="O1693" s="295"/>
      <c r="P1693" s="314"/>
      <c r="Q1693" s="328" t="str">
        <f>_xlfn.TEXTJOIN(" ",TRUE,Tabla135[[#This Row],[Actividad - Acción ¿Qué?
Inicia con verbo]],Tabla135[[#This Row],[Complemento
(Observaciones o desviaciones)]])</f>
        <v/>
      </c>
      <c r="R1693" s="295"/>
      <c r="S1693" s="327" t="str">
        <f>_xlfn.XLOOKUP(Tabla135[[#This Row],[Tipo de control]],Tabla7[Tipo de control],Tabla7[Peso],"",1)</f>
        <v/>
      </c>
      <c r="T1693" s="290" t="str">
        <f>_xlfn.XLOOKUP(Tabla135[[#This Row],[Tipo de control]],Tabla7[Tipo de control],Tabla7[Afectación matriz],"",1)</f>
        <v/>
      </c>
      <c r="U1693" s="295"/>
      <c r="V1693" s="290" t="str">
        <f>_xlfn.XLOOKUP(Tabla135[[#This Row],[Implementación]],Tabla11[Implementación],Tabla11[Peso],"",1)</f>
        <v/>
      </c>
      <c r="W1693" s="295"/>
      <c r="X1693" s="295"/>
      <c r="Y1693" s="295"/>
      <c r="Z1693" s="295"/>
      <c r="AA1693" s="311" t="str">
        <f>IFERROR(Tabla135[[#This Row],[Peso del control]]+Tabla135[[#This Row],[Peso de la implementación]],"")</f>
        <v/>
      </c>
      <c r="AB1693" s="310" t="str" cm="1">
        <f t="array" ref="AB1693">IFERROR(IF(Tabla135[[#This Row],[Registro diligenciado]]=TRUE,_xlfn.IFS(AND(Tabla135[[#This Row],[No. de Control]]=1,Tabla135[[#This Row],[Desplazamiento en la Matriz]]="Probabilidad"),D1693-(D1693*Tabla135[[#This Row],[Valor del control]]),AND(Tabla135[[#This Row],[No. de Control]]&gt;1,Tabla135[[#This Row],[Desplazamiento en la Matriz]]="Probabilidad"),AB1692-(AB1692*Tabla135[[#This Row],[Valor del control]]),AND(Tabla135[[#This Row],[No. de Control]]=1,Tabla135[[#This Row],[Desplazamiento en la Matriz]]="Impacto"),D1693,AND(Tabla135[[#This Row],[No. de Control]]&gt;1,Tabla135[[#This Row],[Desplazamiento en la Matriz]]="Impacto"),AB1692),""),"")</f>
        <v/>
      </c>
      <c r="AC1693" s="310" t="str" cm="1">
        <f t="array" ref="AC1693">IFERROR(IF(Tabla135[[#This Row],[Registro diligenciado]]=TRUE,_xlfn.IFS(AND(Tabla135[[#This Row],[No. de Control]]=1,Tabla135[[#This Row],[Desplazamiento en la Matriz]]="Impacto"),E1693-(E1693*Tabla135[[#This Row],[Valor del control]]),AND(Tabla135[[#This Row],[No. de Control]]&gt;1,Tabla135[[#This Row],[Desplazamiento en la Matriz]]="Impacto"),AC1692-(AC1692*Tabla135[[#This Row],[Valor del control]]),AND(Tabla135[[#This Row],[No. de Control]]=1,Tabla135[[#This Row],[Desplazamiento en la Matriz]]="Probabilidad"),E1693,AND(Tabla135[[#This Row],[No. de Control]]&gt;1,Tabla135[[#This Row],[Desplazamiento en la Matriz]]="Probabilidad"),AC1692),""),"")</f>
        <v/>
      </c>
      <c r="AD1693" s="310">
        <f>IFERROR(_xlfn.MINIFS(Tabla135[Probabilidad residual],Tabla135[Id Riesgo],Tabla135[[#This Row],[Id Riesgo]]),"")</f>
        <v>0</v>
      </c>
      <c r="AE1693" s="310">
        <f>IFERROR(_xlfn.MINIFS(Tabla135[Impacto residual],Tabla135[Id Riesgo],Tabla135[[#This Row],[Id Riesgo]]),"")</f>
        <v>0</v>
      </c>
      <c r="AF1693" s="310" t="str" cm="1">
        <f t="array" ref="AF169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3" s="310" t="str" cm="1">
        <f t="array" ref="AG169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4" spans="6:34" ht="15" hidden="1" customHeight="1" x14ac:dyDescent="0.4">
      <c r="F1694" s="290"/>
      <c r="G1694" s="414" t="b">
        <f>_xlfn.XLOOKUP(F1694,Tabla13[Id Riesgo],Tabla13[Registro diligenciado],FALSE,1)</f>
        <v>0</v>
      </c>
      <c r="H1694" s="423" t="str">
        <f>IF(G1694,_xlfn.XLOOKUP(F1694,Tabla6[Id Riesgo],Tabla6[DESCRIPCIÓN DEL RIESGO],FALSE,1),"")</f>
        <v/>
      </c>
      <c r="I1694" s="423" t="e">
        <f>_xlfn.XLOOKUP(Tabla135[[#This Row],[Id Riesgo]],Tabla13[Id Riesgo],Tabla13[Probabilidad])</f>
        <v>#N/A</v>
      </c>
      <c r="J1694" s="423" t="str">
        <f>_xlfn.XLOOKUP(Tabla135[[#This Row],[Id Riesgo]],Tabla13[Id Riesgo],Tabla13[Porcentaje Impacto],"",1)</f>
        <v/>
      </c>
      <c r="K1694" s="311"/>
      <c r="L1694" s="314"/>
      <c r="M1694" s="314"/>
      <c r="N1694" s="314"/>
      <c r="O1694" s="295"/>
      <c r="P1694" s="314"/>
      <c r="Q1694" s="328" t="str">
        <f>_xlfn.TEXTJOIN(" ",TRUE,Tabla135[[#This Row],[Actividad - Acción ¿Qué?
Inicia con verbo]],Tabla135[[#This Row],[Complemento
(Observaciones o desviaciones)]])</f>
        <v/>
      </c>
      <c r="R1694" s="295"/>
      <c r="S1694" s="327" t="str">
        <f>_xlfn.XLOOKUP(Tabla135[[#This Row],[Tipo de control]],Tabla7[Tipo de control],Tabla7[Peso],"",1)</f>
        <v/>
      </c>
      <c r="T1694" s="290" t="str">
        <f>_xlfn.XLOOKUP(Tabla135[[#This Row],[Tipo de control]],Tabla7[Tipo de control],Tabla7[Afectación matriz],"",1)</f>
        <v/>
      </c>
      <c r="U1694" s="295"/>
      <c r="V1694" s="290" t="str">
        <f>_xlfn.XLOOKUP(Tabla135[[#This Row],[Implementación]],Tabla11[Implementación],Tabla11[Peso],"",1)</f>
        <v/>
      </c>
      <c r="W1694" s="295"/>
      <c r="X1694" s="295"/>
      <c r="Y1694" s="295"/>
      <c r="Z1694" s="295"/>
      <c r="AA1694" s="311" t="str">
        <f>IFERROR(Tabla135[[#This Row],[Peso del control]]+Tabla135[[#This Row],[Peso de la implementación]],"")</f>
        <v/>
      </c>
      <c r="AB1694" s="310" t="str" cm="1">
        <f t="array" ref="AB1694">IFERROR(IF(Tabla135[[#This Row],[Registro diligenciado]]=TRUE,_xlfn.IFS(AND(Tabla135[[#This Row],[No. de Control]]=1,Tabla135[[#This Row],[Desplazamiento en la Matriz]]="Probabilidad"),D1694-(D1694*Tabla135[[#This Row],[Valor del control]]),AND(Tabla135[[#This Row],[No. de Control]]&gt;1,Tabla135[[#This Row],[Desplazamiento en la Matriz]]="Probabilidad"),AB1693-(AB1693*Tabla135[[#This Row],[Valor del control]]),AND(Tabla135[[#This Row],[No. de Control]]=1,Tabla135[[#This Row],[Desplazamiento en la Matriz]]="Impacto"),D1694,AND(Tabla135[[#This Row],[No. de Control]]&gt;1,Tabla135[[#This Row],[Desplazamiento en la Matriz]]="Impacto"),AB1693),""),"")</f>
        <v/>
      </c>
      <c r="AC1694" s="310" t="str" cm="1">
        <f t="array" ref="AC1694">IFERROR(IF(Tabla135[[#This Row],[Registro diligenciado]]=TRUE,_xlfn.IFS(AND(Tabla135[[#This Row],[No. de Control]]=1,Tabla135[[#This Row],[Desplazamiento en la Matriz]]="Impacto"),E1694-(E1694*Tabla135[[#This Row],[Valor del control]]),AND(Tabla135[[#This Row],[No. de Control]]&gt;1,Tabla135[[#This Row],[Desplazamiento en la Matriz]]="Impacto"),AC1693-(AC1693*Tabla135[[#This Row],[Valor del control]]),AND(Tabla135[[#This Row],[No. de Control]]=1,Tabla135[[#This Row],[Desplazamiento en la Matriz]]="Probabilidad"),E1694,AND(Tabla135[[#This Row],[No. de Control]]&gt;1,Tabla135[[#This Row],[Desplazamiento en la Matriz]]="Probabilidad"),AC1693),""),"")</f>
        <v/>
      </c>
      <c r="AD1694" s="310">
        <f>IFERROR(_xlfn.MINIFS(Tabla135[Probabilidad residual],Tabla135[Id Riesgo],Tabla135[[#This Row],[Id Riesgo]]),"")</f>
        <v>0</v>
      </c>
      <c r="AE1694" s="310">
        <f>IFERROR(_xlfn.MINIFS(Tabla135[Impacto residual],Tabla135[Id Riesgo],Tabla135[[#This Row],[Id Riesgo]]),"")</f>
        <v>0</v>
      </c>
      <c r="AF1694" s="310" t="str" cm="1">
        <f t="array" ref="AF169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4" s="310" t="str" cm="1">
        <f t="array" ref="AG169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5" spans="6:34" ht="15" hidden="1" customHeight="1" x14ac:dyDescent="0.4">
      <c r="F1695" s="290"/>
      <c r="G1695" s="414" t="b">
        <f>_xlfn.XLOOKUP(F1695,Tabla13[Id Riesgo],Tabla13[Registro diligenciado],FALSE,1)</f>
        <v>0</v>
      </c>
      <c r="H1695" s="423" t="str">
        <f>IF(G1695,_xlfn.XLOOKUP(F1695,Tabla6[Id Riesgo],Tabla6[DESCRIPCIÓN DEL RIESGO],FALSE,1),"")</f>
        <v/>
      </c>
      <c r="I1695" s="423" t="e">
        <f>_xlfn.XLOOKUP(Tabla135[[#This Row],[Id Riesgo]],Tabla13[Id Riesgo],Tabla13[Probabilidad])</f>
        <v>#N/A</v>
      </c>
      <c r="J1695" s="423" t="str">
        <f>_xlfn.XLOOKUP(Tabla135[[#This Row],[Id Riesgo]],Tabla13[Id Riesgo],Tabla13[Porcentaje Impacto],"",1)</f>
        <v/>
      </c>
      <c r="K1695" s="311"/>
      <c r="L1695" s="314"/>
      <c r="M1695" s="314"/>
      <c r="N1695" s="314"/>
      <c r="O1695" s="295"/>
      <c r="P1695" s="314"/>
      <c r="Q1695" s="328" t="str">
        <f>_xlfn.TEXTJOIN(" ",TRUE,Tabla135[[#This Row],[Actividad - Acción ¿Qué?
Inicia con verbo]],Tabla135[[#This Row],[Complemento
(Observaciones o desviaciones)]])</f>
        <v/>
      </c>
      <c r="R1695" s="295"/>
      <c r="S1695" s="327" t="str">
        <f>_xlfn.XLOOKUP(Tabla135[[#This Row],[Tipo de control]],Tabla7[Tipo de control],Tabla7[Peso],"",1)</f>
        <v/>
      </c>
      <c r="T1695" s="290" t="str">
        <f>_xlfn.XLOOKUP(Tabla135[[#This Row],[Tipo de control]],Tabla7[Tipo de control],Tabla7[Afectación matriz],"",1)</f>
        <v/>
      </c>
      <c r="U1695" s="295"/>
      <c r="V1695" s="290" t="str">
        <f>_xlfn.XLOOKUP(Tabla135[[#This Row],[Implementación]],Tabla11[Implementación],Tabla11[Peso],"",1)</f>
        <v/>
      </c>
      <c r="W1695" s="295"/>
      <c r="X1695" s="295"/>
      <c r="Y1695" s="295"/>
      <c r="Z1695" s="295"/>
      <c r="AA1695" s="311" t="str">
        <f>IFERROR(Tabla135[[#This Row],[Peso del control]]+Tabla135[[#This Row],[Peso de la implementación]],"")</f>
        <v/>
      </c>
      <c r="AB1695" s="310" t="str" cm="1">
        <f t="array" ref="AB1695">IFERROR(IF(Tabla135[[#This Row],[Registro diligenciado]]=TRUE,_xlfn.IFS(AND(Tabla135[[#This Row],[No. de Control]]=1,Tabla135[[#This Row],[Desplazamiento en la Matriz]]="Probabilidad"),D1695-(D1695*Tabla135[[#This Row],[Valor del control]]),AND(Tabla135[[#This Row],[No. de Control]]&gt;1,Tabla135[[#This Row],[Desplazamiento en la Matriz]]="Probabilidad"),AB1694-(AB1694*Tabla135[[#This Row],[Valor del control]]),AND(Tabla135[[#This Row],[No. de Control]]=1,Tabla135[[#This Row],[Desplazamiento en la Matriz]]="Impacto"),D1695,AND(Tabla135[[#This Row],[No. de Control]]&gt;1,Tabla135[[#This Row],[Desplazamiento en la Matriz]]="Impacto"),AB1694),""),"")</f>
        <v/>
      </c>
      <c r="AC1695" s="310" t="str" cm="1">
        <f t="array" ref="AC1695">IFERROR(IF(Tabla135[[#This Row],[Registro diligenciado]]=TRUE,_xlfn.IFS(AND(Tabla135[[#This Row],[No. de Control]]=1,Tabla135[[#This Row],[Desplazamiento en la Matriz]]="Impacto"),E1695-(E1695*Tabla135[[#This Row],[Valor del control]]),AND(Tabla135[[#This Row],[No. de Control]]&gt;1,Tabla135[[#This Row],[Desplazamiento en la Matriz]]="Impacto"),AC1694-(AC1694*Tabla135[[#This Row],[Valor del control]]),AND(Tabla135[[#This Row],[No. de Control]]=1,Tabla135[[#This Row],[Desplazamiento en la Matriz]]="Probabilidad"),E1695,AND(Tabla135[[#This Row],[No. de Control]]&gt;1,Tabla135[[#This Row],[Desplazamiento en la Matriz]]="Probabilidad"),AC1694),""),"")</f>
        <v/>
      </c>
      <c r="AD1695" s="310">
        <f>IFERROR(_xlfn.MINIFS(Tabla135[Probabilidad residual],Tabla135[Id Riesgo],Tabla135[[#This Row],[Id Riesgo]]),"")</f>
        <v>0</v>
      </c>
      <c r="AE1695" s="310">
        <f>IFERROR(_xlfn.MINIFS(Tabla135[Impacto residual],Tabla135[Id Riesgo],Tabla135[[#This Row],[Id Riesgo]]),"")</f>
        <v>0</v>
      </c>
      <c r="AF1695" s="310" t="str" cm="1">
        <f t="array" ref="AF169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5" s="310" t="str" cm="1">
        <f t="array" ref="AG169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6" spans="6:34" ht="15" hidden="1" customHeight="1" x14ac:dyDescent="0.4">
      <c r="F1696" s="290"/>
      <c r="G1696" s="414" t="b">
        <f>_xlfn.XLOOKUP(F1696,Tabla13[Id Riesgo],Tabla13[Registro diligenciado],FALSE,1)</f>
        <v>0</v>
      </c>
      <c r="H1696" s="423" t="str">
        <f>IF(G1696,_xlfn.XLOOKUP(F1696,Tabla6[Id Riesgo],Tabla6[DESCRIPCIÓN DEL RIESGO],FALSE,1),"")</f>
        <v/>
      </c>
      <c r="I1696" s="423" t="e">
        <f>_xlfn.XLOOKUP(Tabla135[[#This Row],[Id Riesgo]],Tabla13[Id Riesgo],Tabla13[Probabilidad])</f>
        <v>#N/A</v>
      </c>
      <c r="J1696" s="423" t="str">
        <f>_xlfn.XLOOKUP(Tabla135[[#This Row],[Id Riesgo]],Tabla13[Id Riesgo],Tabla13[Porcentaje Impacto],"",1)</f>
        <v/>
      </c>
      <c r="K1696" s="311"/>
      <c r="L1696" s="314"/>
      <c r="M1696" s="314"/>
      <c r="N1696" s="314"/>
      <c r="O1696" s="295"/>
      <c r="P1696" s="314"/>
      <c r="Q1696" s="328" t="str">
        <f>_xlfn.TEXTJOIN(" ",TRUE,Tabla135[[#This Row],[Actividad - Acción ¿Qué?
Inicia con verbo]],Tabla135[[#This Row],[Complemento
(Observaciones o desviaciones)]])</f>
        <v/>
      </c>
      <c r="R1696" s="295"/>
      <c r="S1696" s="327" t="str">
        <f>_xlfn.XLOOKUP(Tabla135[[#This Row],[Tipo de control]],Tabla7[Tipo de control],Tabla7[Peso],"",1)</f>
        <v/>
      </c>
      <c r="T1696" s="290" t="str">
        <f>_xlfn.XLOOKUP(Tabla135[[#This Row],[Tipo de control]],Tabla7[Tipo de control],Tabla7[Afectación matriz],"",1)</f>
        <v/>
      </c>
      <c r="U1696" s="295"/>
      <c r="V1696" s="290" t="str">
        <f>_xlfn.XLOOKUP(Tabla135[[#This Row],[Implementación]],Tabla11[Implementación],Tabla11[Peso],"",1)</f>
        <v/>
      </c>
      <c r="W1696" s="295"/>
      <c r="X1696" s="295"/>
      <c r="Y1696" s="295"/>
      <c r="Z1696" s="295"/>
      <c r="AA1696" s="311" t="str">
        <f>IFERROR(Tabla135[[#This Row],[Peso del control]]+Tabla135[[#This Row],[Peso de la implementación]],"")</f>
        <v/>
      </c>
      <c r="AB1696" s="310" t="str" cm="1">
        <f t="array" ref="AB1696">IFERROR(IF(Tabla135[[#This Row],[Registro diligenciado]]=TRUE,_xlfn.IFS(AND(Tabla135[[#This Row],[No. de Control]]=1,Tabla135[[#This Row],[Desplazamiento en la Matriz]]="Probabilidad"),D1696-(D1696*Tabla135[[#This Row],[Valor del control]]),AND(Tabla135[[#This Row],[No. de Control]]&gt;1,Tabla135[[#This Row],[Desplazamiento en la Matriz]]="Probabilidad"),AB1695-(AB1695*Tabla135[[#This Row],[Valor del control]]),AND(Tabla135[[#This Row],[No. de Control]]=1,Tabla135[[#This Row],[Desplazamiento en la Matriz]]="Impacto"),D1696,AND(Tabla135[[#This Row],[No. de Control]]&gt;1,Tabla135[[#This Row],[Desplazamiento en la Matriz]]="Impacto"),AB1695),""),"")</f>
        <v/>
      </c>
      <c r="AC1696" s="310" t="str" cm="1">
        <f t="array" ref="AC1696">IFERROR(IF(Tabla135[[#This Row],[Registro diligenciado]]=TRUE,_xlfn.IFS(AND(Tabla135[[#This Row],[No. de Control]]=1,Tabla135[[#This Row],[Desplazamiento en la Matriz]]="Impacto"),E1696-(E1696*Tabla135[[#This Row],[Valor del control]]),AND(Tabla135[[#This Row],[No. de Control]]&gt;1,Tabla135[[#This Row],[Desplazamiento en la Matriz]]="Impacto"),AC1695-(AC1695*Tabla135[[#This Row],[Valor del control]]),AND(Tabla135[[#This Row],[No. de Control]]=1,Tabla135[[#This Row],[Desplazamiento en la Matriz]]="Probabilidad"),E1696,AND(Tabla135[[#This Row],[No. de Control]]&gt;1,Tabla135[[#This Row],[Desplazamiento en la Matriz]]="Probabilidad"),AC1695),""),"")</f>
        <v/>
      </c>
      <c r="AD1696" s="310">
        <f>IFERROR(_xlfn.MINIFS(Tabla135[Probabilidad residual],Tabla135[Id Riesgo],Tabla135[[#This Row],[Id Riesgo]]),"")</f>
        <v>0</v>
      </c>
      <c r="AE1696" s="310">
        <f>IFERROR(_xlfn.MINIFS(Tabla135[Impacto residual],Tabla135[Id Riesgo],Tabla135[[#This Row],[Id Riesgo]]),"")</f>
        <v>0</v>
      </c>
      <c r="AF1696" s="310" t="str" cm="1">
        <f t="array" ref="AF169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6" s="310" t="str" cm="1">
        <f t="array" ref="AG169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7" spans="6:34" ht="15" hidden="1" customHeight="1" x14ac:dyDescent="0.4">
      <c r="F1697" s="290"/>
      <c r="G1697" s="414" t="b">
        <f>_xlfn.XLOOKUP(F1697,Tabla13[Id Riesgo],Tabla13[Registro diligenciado],FALSE,1)</f>
        <v>0</v>
      </c>
      <c r="H1697" s="423" t="str">
        <f>IF(G1697,_xlfn.XLOOKUP(F1697,Tabla6[Id Riesgo],Tabla6[DESCRIPCIÓN DEL RIESGO],FALSE,1),"")</f>
        <v/>
      </c>
      <c r="I1697" s="423" t="e">
        <f>_xlfn.XLOOKUP(Tabla135[[#This Row],[Id Riesgo]],Tabla13[Id Riesgo],Tabla13[Probabilidad])</f>
        <v>#N/A</v>
      </c>
      <c r="J1697" s="423" t="str">
        <f>_xlfn.XLOOKUP(Tabla135[[#This Row],[Id Riesgo]],Tabla13[Id Riesgo],Tabla13[Porcentaje Impacto],"",1)</f>
        <v/>
      </c>
      <c r="K1697" s="311"/>
      <c r="L1697" s="314"/>
      <c r="M1697" s="314"/>
      <c r="N1697" s="314"/>
      <c r="O1697" s="295"/>
      <c r="P1697" s="314"/>
      <c r="Q1697" s="328" t="str">
        <f>_xlfn.TEXTJOIN(" ",TRUE,Tabla135[[#This Row],[Actividad - Acción ¿Qué?
Inicia con verbo]],Tabla135[[#This Row],[Complemento
(Observaciones o desviaciones)]])</f>
        <v/>
      </c>
      <c r="R1697" s="295"/>
      <c r="S1697" s="327" t="str">
        <f>_xlfn.XLOOKUP(Tabla135[[#This Row],[Tipo de control]],Tabla7[Tipo de control],Tabla7[Peso],"",1)</f>
        <v/>
      </c>
      <c r="T1697" s="290" t="str">
        <f>_xlfn.XLOOKUP(Tabla135[[#This Row],[Tipo de control]],Tabla7[Tipo de control],Tabla7[Afectación matriz],"",1)</f>
        <v/>
      </c>
      <c r="U1697" s="295"/>
      <c r="V1697" s="290" t="str">
        <f>_xlfn.XLOOKUP(Tabla135[[#This Row],[Implementación]],Tabla11[Implementación],Tabla11[Peso],"",1)</f>
        <v/>
      </c>
      <c r="W1697" s="295"/>
      <c r="X1697" s="295"/>
      <c r="Y1697" s="295"/>
      <c r="Z1697" s="295"/>
      <c r="AA1697" s="311" t="str">
        <f>IFERROR(Tabla135[[#This Row],[Peso del control]]+Tabla135[[#This Row],[Peso de la implementación]],"")</f>
        <v/>
      </c>
      <c r="AB1697" s="310" t="str" cm="1">
        <f t="array" ref="AB1697">IFERROR(IF(Tabla135[[#This Row],[Registro diligenciado]]=TRUE,_xlfn.IFS(AND(Tabla135[[#This Row],[No. de Control]]=1,Tabla135[[#This Row],[Desplazamiento en la Matriz]]="Probabilidad"),D1697-(D1697*Tabla135[[#This Row],[Valor del control]]),AND(Tabla135[[#This Row],[No. de Control]]&gt;1,Tabla135[[#This Row],[Desplazamiento en la Matriz]]="Probabilidad"),AB1696-(AB1696*Tabla135[[#This Row],[Valor del control]]),AND(Tabla135[[#This Row],[No. de Control]]=1,Tabla135[[#This Row],[Desplazamiento en la Matriz]]="Impacto"),D1697,AND(Tabla135[[#This Row],[No. de Control]]&gt;1,Tabla135[[#This Row],[Desplazamiento en la Matriz]]="Impacto"),AB1696),""),"")</f>
        <v/>
      </c>
      <c r="AC1697" s="310" t="str" cm="1">
        <f t="array" ref="AC1697">IFERROR(IF(Tabla135[[#This Row],[Registro diligenciado]]=TRUE,_xlfn.IFS(AND(Tabla135[[#This Row],[No. de Control]]=1,Tabla135[[#This Row],[Desplazamiento en la Matriz]]="Impacto"),E1697-(E1697*Tabla135[[#This Row],[Valor del control]]),AND(Tabla135[[#This Row],[No. de Control]]&gt;1,Tabla135[[#This Row],[Desplazamiento en la Matriz]]="Impacto"),AC1696-(AC1696*Tabla135[[#This Row],[Valor del control]]),AND(Tabla135[[#This Row],[No. de Control]]=1,Tabla135[[#This Row],[Desplazamiento en la Matriz]]="Probabilidad"),E1697,AND(Tabla135[[#This Row],[No. de Control]]&gt;1,Tabla135[[#This Row],[Desplazamiento en la Matriz]]="Probabilidad"),AC1696),""),"")</f>
        <v/>
      </c>
      <c r="AD1697" s="310">
        <f>IFERROR(_xlfn.MINIFS(Tabla135[Probabilidad residual],Tabla135[Id Riesgo],Tabla135[[#This Row],[Id Riesgo]]),"")</f>
        <v>0</v>
      </c>
      <c r="AE1697" s="310">
        <f>IFERROR(_xlfn.MINIFS(Tabla135[Impacto residual],Tabla135[Id Riesgo],Tabla135[[#This Row],[Id Riesgo]]),"")</f>
        <v>0</v>
      </c>
      <c r="AF1697" s="310" t="str" cm="1">
        <f t="array" ref="AF169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7" s="310" t="str" cm="1">
        <f t="array" ref="AG169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8" spans="6:34" ht="15" hidden="1" customHeight="1" x14ac:dyDescent="0.4">
      <c r="F1698" s="290"/>
      <c r="G1698" s="414" t="b">
        <f>_xlfn.XLOOKUP(F1698,Tabla13[Id Riesgo],Tabla13[Registro diligenciado],FALSE,1)</f>
        <v>0</v>
      </c>
      <c r="H1698" s="423" t="str">
        <f>IF(G1698,_xlfn.XLOOKUP(F1698,Tabla6[Id Riesgo],Tabla6[DESCRIPCIÓN DEL RIESGO],FALSE,1),"")</f>
        <v/>
      </c>
      <c r="I1698" s="423" t="e">
        <f>_xlfn.XLOOKUP(Tabla135[[#This Row],[Id Riesgo]],Tabla13[Id Riesgo],Tabla13[Probabilidad])</f>
        <v>#N/A</v>
      </c>
      <c r="J1698" s="423" t="str">
        <f>_xlfn.XLOOKUP(Tabla135[[#This Row],[Id Riesgo]],Tabla13[Id Riesgo],Tabla13[Porcentaje Impacto],"",1)</f>
        <v/>
      </c>
      <c r="K1698" s="311"/>
      <c r="L1698" s="314"/>
      <c r="M1698" s="314"/>
      <c r="N1698" s="314"/>
      <c r="O1698" s="295"/>
      <c r="P1698" s="314"/>
      <c r="Q1698" s="328" t="str">
        <f>_xlfn.TEXTJOIN(" ",TRUE,Tabla135[[#This Row],[Actividad - Acción ¿Qué?
Inicia con verbo]],Tabla135[[#This Row],[Complemento
(Observaciones o desviaciones)]])</f>
        <v/>
      </c>
      <c r="R1698" s="295"/>
      <c r="S1698" s="327" t="str">
        <f>_xlfn.XLOOKUP(Tabla135[[#This Row],[Tipo de control]],Tabla7[Tipo de control],Tabla7[Peso],"",1)</f>
        <v/>
      </c>
      <c r="T1698" s="290" t="str">
        <f>_xlfn.XLOOKUP(Tabla135[[#This Row],[Tipo de control]],Tabla7[Tipo de control],Tabla7[Afectación matriz],"",1)</f>
        <v/>
      </c>
      <c r="U1698" s="295"/>
      <c r="V1698" s="290" t="str">
        <f>_xlfn.XLOOKUP(Tabla135[[#This Row],[Implementación]],Tabla11[Implementación],Tabla11[Peso],"",1)</f>
        <v/>
      </c>
      <c r="W1698" s="295"/>
      <c r="X1698" s="295"/>
      <c r="Y1698" s="295"/>
      <c r="Z1698" s="295"/>
      <c r="AA1698" s="311" t="str">
        <f>IFERROR(Tabla135[[#This Row],[Peso del control]]+Tabla135[[#This Row],[Peso de la implementación]],"")</f>
        <v/>
      </c>
      <c r="AB1698" s="310" t="str" cm="1">
        <f t="array" ref="AB1698">IFERROR(IF(Tabla135[[#This Row],[Registro diligenciado]]=TRUE,_xlfn.IFS(AND(Tabla135[[#This Row],[No. de Control]]=1,Tabla135[[#This Row],[Desplazamiento en la Matriz]]="Probabilidad"),D1698-(D1698*Tabla135[[#This Row],[Valor del control]]),AND(Tabla135[[#This Row],[No. de Control]]&gt;1,Tabla135[[#This Row],[Desplazamiento en la Matriz]]="Probabilidad"),AB1697-(AB1697*Tabla135[[#This Row],[Valor del control]]),AND(Tabla135[[#This Row],[No. de Control]]=1,Tabla135[[#This Row],[Desplazamiento en la Matriz]]="Impacto"),D1698,AND(Tabla135[[#This Row],[No. de Control]]&gt;1,Tabla135[[#This Row],[Desplazamiento en la Matriz]]="Impacto"),AB1697),""),"")</f>
        <v/>
      </c>
      <c r="AC1698" s="310" t="str" cm="1">
        <f t="array" ref="AC1698">IFERROR(IF(Tabla135[[#This Row],[Registro diligenciado]]=TRUE,_xlfn.IFS(AND(Tabla135[[#This Row],[No. de Control]]=1,Tabla135[[#This Row],[Desplazamiento en la Matriz]]="Impacto"),E1698-(E1698*Tabla135[[#This Row],[Valor del control]]),AND(Tabla135[[#This Row],[No. de Control]]&gt;1,Tabla135[[#This Row],[Desplazamiento en la Matriz]]="Impacto"),AC1697-(AC1697*Tabla135[[#This Row],[Valor del control]]),AND(Tabla135[[#This Row],[No. de Control]]=1,Tabla135[[#This Row],[Desplazamiento en la Matriz]]="Probabilidad"),E1698,AND(Tabla135[[#This Row],[No. de Control]]&gt;1,Tabla135[[#This Row],[Desplazamiento en la Matriz]]="Probabilidad"),AC1697),""),"")</f>
        <v/>
      </c>
      <c r="AD1698" s="310">
        <f>IFERROR(_xlfn.MINIFS(Tabla135[Probabilidad residual],Tabla135[Id Riesgo],Tabla135[[#This Row],[Id Riesgo]]),"")</f>
        <v>0</v>
      </c>
      <c r="AE1698" s="310">
        <f>IFERROR(_xlfn.MINIFS(Tabla135[Impacto residual],Tabla135[Id Riesgo],Tabla135[[#This Row],[Id Riesgo]]),"")</f>
        <v>0</v>
      </c>
      <c r="AF1698" s="310" t="str" cm="1">
        <f t="array" ref="AF169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8" s="310" t="str" cm="1">
        <f t="array" ref="AG169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699" spans="6:34" ht="15" hidden="1" customHeight="1" x14ac:dyDescent="0.4">
      <c r="F1699" s="290"/>
      <c r="G1699" s="414" t="b">
        <f>_xlfn.XLOOKUP(F1699,Tabla13[Id Riesgo],Tabla13[Registro diligenciado],FALSE,1)</f>
        <v>0</v>
      </c>
      <c r="H1699" s="423" t="str">
        <f>IF(G1699,_xlfn.XLOOKUP(F1699,Tabla6[Id Riesgo],Tabla6[DESCRIPCIÓN DEL RIESGO],FALSE,1),"")</f>
        <v/>
      </c>
      <c r="I1699" s="423" t="e">
        <f>_xlfn.XLOOKUP(Tabla135[[#This Row],[Id Riesgo]],Tabla13[Id Riesgo],Tabla13[Probabilidad])</f>
        <v>#N/A</v>
      </c>
      <c r="J1699" s="423" t="str">
        <f>_xlfn.XLOOKUP(Tabla135[[#This Row],[Id Riesgo]],Tabla13[Id Riesgo],Tabla13[Porcentaje Impacto],"",1)</f>
        <v/>
      </c>
      <c r="K1699" s="311"/>
      <c r="L1699" s="314"/>
      <c r="M1699" s="314"/>
      <c r="N1699" s="314"/>
      <c r="O1699" s="295"/>
      <c r="P1699" s="314"/>
      <c r="Q1699" s="328" t="str">
        <f>_xlfn.TEXTJOIN(" ",TRUE,Tabla135[[#This Row],[Actividad - Acción ¿Qué?
Inicia con verbo]],Tabla135[[#This Row],[Complemento
(Observaciones o desviaciones)]])</f>
        <v/>
      </c>
      <c r="R1699" s="295"/>
      <c r="S1699" s="327" t="str">
        <f>_xlfn.XLOOKUP(Tabla135[[#This Row],[Tipo de control]],Tabla7[Tipo de control],Tabla7[Peso],"",1)</f>
        <v/>
      </c>
      <c r="T1699" s="290" t="str">
        <f>_xlfn.XLOOKUP(Tabla135[[#This Row],[Tipo de control]],Tabla7[Tipo de control],Tabla7[Afectación matriz],"",1)</f>
        <v/>
      </c>
      <c r="U1699" s="295"/>
      <c r="V1699" s="290" t="str">
        <f>_xlfn.XLOOKUP(Tabla135[[#This Row],[Implementación]],Tabla11[Implementación],Tabla11[Peso],"",1)</f>
        <v/>
      </c>
      <c r="W1699" s="295"/>
      <c r="X1699" s="295"/>
      <c r="Y1699" s="295"/>
      <c r="Z1699" s="295"/>
      <c r="AA1699" s="311" t="str">
        <f>IFERROR(Tabla135[[#This Row],[Peso del control]]+Tabla135[[#This Row],[Peso de la implementación]],"")</f>
        <v/>
      </c>
      <c r="AB1699" s="310" t="str" cm="1">
        <f t="array" ref="AB1699">IFERROR(IF(Tabla135[[#This Row],[Registro diligenciado]]=TRUE,_xlfn.IFS(AND(Tabla135[[#This Row],[No. de Control]]=1,Tabla135[[#This Row],[Desplazamiento en la Matriz]]="Probabilidad"),D1699-(D1699*Tabla135[[#This Row],[Valor del control]]),AND(Tabla135[[#This Row],[No. de Control]]&gt;1,Tabla135[[#This Row],[Desplazamiento en la Matriz]]="Probabilidad"),AB1698-(AB1698*Tabla135[[#This Row],[Valor del control]]),AND(Tabla135[[#This Row],[No. de Control]]=1,Tabla135[[#This Row],[Desplazamiento en la Matriz]]="Impacto"),D1699,AND(Tabla135[[#This Row],[No. de Control]]&gt;1,Tabla135[[#This Row],[Desplazamiento en la Matriz]]="Impacto"),AB1698),""),"")</f>
        <v/>
      </c>
      <c r="AC1699" s="310" t="str" cm="1">
        <f t="array" ref="AC1699">IFERROR(IF(Tabla135[[#This Row],[Registro diligenciado]]=TRUE,_xlfn.IFS(AND(Tabla135[[#This Row],[No. de Control]]=1,Tabla135[[#This Row],[Desplazamiento en la Matriz]]="Impacto"),E1699-(E1699*Tabla135[[#This Row],[Valor del control]]),AND(Tabla135[[#This Row],[No. de Control]]&gt;1,Tabla135[[#This Row],[Desplazamiento en la Matriz]]="Impacto"),AC1698-(AC1698*Tabla135[[#This Row],[Valor del control]]),AND(Tabla135[[#This Row],[No. de Control]]=1,Tabla135[[#This Row],[Desplazamiento en la Matriz]]="Probabilidad"),E1699,AND(Tabla135[[#This Row],[No. de Control]]&gt;1,Tabla135[[#This Row],[Desplazamiento en la Matriz]]="Probabilidad"),AC1698),""),"")</f>
        <v/>
      </c>
      <c r="AD1699" s="310">
        <f>IFERROR(_xlfn.MINIFS(Tabla135[Probabilidad residual],Tabla135[Id Riesgo],Tabla135[[#This Row],[Id Riesgo]]),"")</f>
        <v>0</v>
      </c>
      <c r="AE1699" s="310">
        <f>IFERROR(_xlfn.MINIFS(Tabla135[Impacto residual],Tabla135[Id Riesgo],Tabla135[[#This Row],[Id Riesgo]]),"")</f>
        <v>0</v>
      </c>
      <c r="AF1699" s="310" t="str" cm="1">
        <f t="array" ref="AF169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699" s="310" t="str" cm="1">
        <f t="array" ref="AG169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69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0" spans="6:34" ht="15" hidden="1" customHeight="1" x14ac:dyDescent="0.4">
      <c r="F1700" s="290"/>
      <c r="G1700" s="414" t="b">
        <f>_xlfn.XLOOKUP(F1700,Tabla13[Id Riesgo],Tabla13[Registro diligenciado],FALSE,1)</f>
        <v>0</v>
      </c>
      <c r="H1700" s="423" t="str">
        <f>IF(G1700,_xlfn.XLOOKUP(F1700,Tabla6[Id Riesgo],Tabla6[DESCRIPCIÓN DEL RIESGO],FALSE,1),"")</f>
        <v/>
      </c>
      <c r="I1700" s="423" t="e">
        <f>_xlfn.XLOOKUP(Tabla135[[#This Row],[Id Riesgo]],Tabla13[Id Riesgo],Tabla13[Probabilidad])</f>
        <v>#N/A</v>
      </c>
      <c r="J1700" s="423" t="str">
        <f>_xlfn.XLOOKUP(Tabla135[[#This Row],[Id Riesgo]],Tabla13[Id Riesgo],Tabla13[Porcentaje Impacto],"",1)</f>
        <v/>
      </c>
      <c r="K1700" s="311"/>
      <c r="L1700" s="314"/>
      <c r="M1700" s="314"/>
      <c r="N1700" s="314"/>
      <c r="O1700" s="295"/>
      <c r="P1700" s="314"/>
      <c r="Q1700" s="328" t="str">
        <f>_xlfn.TEXTJOIN(" ",TRUE,Tabla135[[#This Row],[Actividad - Acción ¿Qué?
Inicia con verbo]],Tabla135[[#This Row],[Complemento
(Observaciones o desviaciones)]])</f>
        <v/>
      </c>
      <c r="R1700" s="295"/>
      <c r="S1700" s="327" t="str">
        <f>_xlfn.XLOOKUP(Tabla135[[#This Row],[Tipo de control]],Tabla7[Tipo de control],Tabla7[Peso],"",1)</f>
        <v/>
      </c>
      <c r="T1700" s="290" t="str">
        <f>_xlfn.XLOOKUP(Tabla135[[#This Row],[Tipo de control]],Tabla7[Tipo de control],Tabla7[Afectación matriz],"",1)</f>
        <v/>
      </c>
      <c r="U1700" s="295"/>
      <c r="V1700" s="290" t="str">
        <f>_xlfn.XLOOKUP(Tabla135[[#This Row],[Implementación]],Tabla11[Implementación],Tabla11[Peso],"",1)</f>
        <v/>
      </c>
      <c r="W1700" s="295"/>
      <c r="X1700" s="295"/>
      <c r="Y1700" s="295"/>
      <c r="Z1700" s="295"/>
      <c r="AA1700" s="311" t="str">
        <f>IFERROR(Tabla135[[#This Row],[Peso del control]]+Tabla135[[#This Row],[Peso de la implementación]],"")</f>
        <v/>
      </c>
      <c r="AB1700" s="310" t="str" cm="1">
        <f t="array" ref="AB1700">IFERROR(IF(Tabla135[[#This Row],[Registro diligenciado]]=TRUE,_xlfn.IFS(AND(Tabla135[[#This Row],[No. de Control]]=1,Tabla135[[#This Row],[Desplazamiento en la Matriz]]="Probabilidad"),D1700-(D1700*Tabla135[[#This Row],[Valor del control]]),AND(Tabla135[[#This Row],[No. de Control]]&gt;1,Tabla135[[#This Row],[Desplazamiento en la Matriz]]="Probabilidad"),AB1699-(AB1699*Tabla135[[#This Row],[Valor del control]]),AND(Tabla135[[#This Row],[No. de Control]]=1,Tabla135[[#This Row],[Desplazamiento en la Matriz]]="Impacto"),D1700,AND(Tabla135[[#This Row],[No. de Control]]&gt;1,Tabla135[[#This Row],[Desplazamiento en la Matriz]]="Impacto"),AB1699),""),"")</f>
        <v/>
      </c>
      <c r="AC1700" s="310" t="str" cm="1">
        <f t="array" ref="AC1700">IFERROR(IF(Tabla135[[#This Row],[Registro diligenciado]]=TRUE,_xlfn.IFS(AND(Tabla135[[#This Row],[No. de Control]]=1,Tabla135[[#This Row],[Desplazamiento en la Matriz]]="Impacto"),E1700-(E1700*Tabla135[[#This Row],[Valor del control]]),AND(Tabla135[[#This Row],[No. de Control]]&gt;1,Tabla135[[#This Row],[Desplazamiento en la Matriz]]="Impacto"),AC1699-(AC1699*Tabla135[[#This Row],[Valor del control]]),AND(Tabla135[[#This Row],[No. de Control]]=1,Tabla135[[#This Row],[Desplazamiento en la Matriz]]="Probabilidad"),E1700,AND(Tabla135[[#This Row],[No. de Control]]&gt;1,Tabla135[[#This Row],[Desplazamiento en la Matriz]]="Probabilidad"),AC1699),""),"")</f>
        <v/>
      </c>
      <c r="AD1700" s="310">
        <f>IFERROR(_xlfn.MINIFS(Tabla135[Probabilidad residual],Tabla135[Id Riesgo],Tabla135[[#This Row],[Id Riesgo]]),"")</f>
        <v>0</v>
      </c>
      <c r="AE1700" s="310">
        <f>IFERROR(_xlfn.MINIFS(Tabla135[Impacto residual],Tabla135[Id Riesgo],Tabla135[[#This Row],[Id Riesgo]]),"")</f>
        <v>0</v>
      </c>
      <c r="AF1700" s="310" t="str" cm="1">
        <f t="array" ref="AF170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0" s="310" t="str" cm="1">
        <f t="array" ref="AG170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1" spans="6:34" ht="15" hidden="1" customHeight="1" x14ac:dyDescent="0.4">
      <c r="F1701" s="290"/>
      <c r="G1701" s="414" t="b">
        <f>_xlfn.XLOOKUP(F1701,Tabla13[Id Riesgo],Tabla13[Registro diligenciado],FALSE,1)</f>
        <v>0</v>
      </c>
      <c r="H1701" s="423" t="str">
        <f>IF(G1701,_xlfn.XLOOKUP(F1701,Tabla6[Id Riesgo],Tabla6[DESCRIPCIÓN DEL RIESGO],FALSE,1),"")</f>
        <v/>
      </c>
      <c r="I1701" s="423" t="e">
        <f>_xlfn.XLOOKUP(Tabla135[[#This Row],[Id Riesgo]],Tabla13[Id Riesgo],Tabla13[Probabilidad])</f>
        <v>#N/A</v>
      </c>
      <c r="J1701" s="423" t="str">
        <f>_xlfn.XLOOKUP(Tabla135[[#This Row],[Id Riesgo]],Tabla13[Id Riesgo],Tabla13[Porcentaje Impacto],"",1)</f>
        <v/>
      </c>
      <c r="K1701" s="311"/>
      <c r="L1701" s="314"/>
      <c r="M1701" s="314"/>
      <c r="N1701" s="314"/>
      <c r="O1701" s="295"/>
      <c r="P1701" s="314"/>
      <c r="Q1701" s="328" t="str">
        <f>_xlfn.TEXTJOIN(" ",TRUE,Tabla135[[#This Row],[Actividad - Acción ¿Qué?
Inicia con verbo]],Tabla135[[#This Row],[Complemento
(Observaciones o desviaciones)]])</f>
        <v/>
      </c>
      <c r="R1701" s="295"/>
      <c r="S1701" s="327" t="str">
        <f>_xlfn.XLOOKUP(Tabla135[[#This Row],[Tipo de control]],Tabla7[Tipo de control],Tabla7[Peso],"",1)</f>
        <v/>
      </c>
      <c r="T1701" s="290" t="str">
        <f>_xlfn.XLOOKUP(Tabla135[[#This Row],[Tipo de control]],Tabla7[Tipo de control],Tabla7[Afectación matriz],"",1)</f>
        <v/>
      </c>
      <c r="U1701" s="295"/>
      <c r="V1701" s="290" t="str">
        <f>_xlfn.XLOOKUP(Tabla135[[#This Row],[Implementación]],Tabla11[Implementación],Tabla11[Peso],"",1)</f>
        <v/>
      </c>
      <c r="W1701" s="295"/>
      <c r="X1701" s="295"/>
      <c r="Y1701" s="295"/>
      <c r="Z1701" s="295"/>
      <c r="AA1701" s="311" t="str">
        <f>IFERROR(Tabla135[[#This Row],[Peso del control]]+Tabla135[[#This Row],[Peso de la implementación]],"")</f>
        <v/>
      </c>
      <c r="AB1701" s="310" t="str" cm="1">
        <f t="array" ref="AB1701">IFERROR(IF(Tabla135[[#This Row],[Registro diligenciado]]=TRUE,_xlfn.IFS(AND(Tabla135[[#This Row],[No. de Control]]=1,Tabla135[[#This Row],[Desplazamiento en la Matriz]]="Probabilidad"),D1701-(D1701*Tabla135[[#This Row],[Valor del control]]),AND(Tabla135[[#This Row],[No. de Control]]&gt;1,Tabla135[[#This Row],[Desplazamiento en la Matriz]]="Probabilidad"),AB1700-(AB1700*Tabla135[[#This Row],[Valor del control]]),AND(Tabla135[[#This Row],[No. de Control]]=1,Tabla135[[#This Row],[Desplazamiento en la Matriz]]="Impacto"),D1701,AND(Tabla135[[#This Row],[No. de Control]]&gt;1,Tabla135[[#This Row],[Desplazamiento en la Matriz]]="Impacto"),AB1700),""),"")</f>
        <v/>
      </c>
      <c r="AC1701" s="310" t="str" cm="1">
        <f t="array" ref="AC1701">IFERROR(IF(Tabla135[[#This Row],[Registro diligenciado]]=TRUE,_xlfn.IFS(AND(Tabla135[[#This Row],[No. de Control]]=1,Tabla135[[#This Row],[Desplazamiento en la Matriz]]="Impacto"),E1701-(E1701*Tabla135[[#This Row],[Valor del control]]),AND(Tabla135[[#This Row],[No. de Control]]&gt;1,Tabla135[[#This Row],[Desplazamiento en la Matriz]]="Impacto"),AC1700-(AC1700*Tabla135[[#This Row],[Valor del control]]),AND(Tabla135[[#This Row],[No. de Control]]=1,Tabla135[[#This Row],[Desplazamiento en la Matriz]]="Probabilidad"),E1701,AND(Tabla135[[#This Row],[No. de Control]]&gt;1,Tabla135[[#This Row],[Desplazamiento en la Matriz]]="Probabilidad"),AC1700),""),"")</f>
        <v/>
      </c>
      <c r="AD1701" s="310">
        <f>IFERROR(_xlfn.MINIFS(Tabla135[Probabilidad residual],Tabla135[Id Riesgo],Tabla135[[#This Row],[Id Riesgo]]),"")</f>
        <v>0</v>
      </c>
      <c r="AE1701" s="310">
        <f>IFERROR(_xlfn.MINIFS(Tabla135[Impacto residual],Tabla135[Id Riesgo],Tabla135[[#This Row],[Id Riesgo]]),"")</f>
        <v>0</v>
      </c>
      <c r="AF1701" s="310" t="str" cm="1">
        <f t="array" ref="AF170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1" s="310" t="str" cm="1">
        <f t="array" ref="AG170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2" spans="6:34" ht="15" hidden="1" customHeight="1" x14ac:dyDescent="0.4">
      <c r="F1702" s="290"/>
      <c r="G1702" s="414" t="b">
        <f>_xlfn.XLOOKUP(F1702,Tabla13[Id Riesgo],Tabla13[Registro diligenciado],FALSE,1)</f>
        <v>0</v>
      </c>
      <c r="H1702" s="423" t="str">
        <f>IF(G1702,_xlfn.XLOOKUP(F1702,Tabla6[Id Riesgo],Tabla6[DESCRIPCIÓN DEL RIESGO],FALSE,1),"")</f>
        <v/>
      </c>
      <c r="I1702" s="423" t="e">
        <f>_xlfn.XLOOKUP(Tabla135[[#This Row],[Id Riesgo]],Tabla13[Id Riesgo],Tabla13[Probabilidad])</f>
        <v>#N/A</v>
      </c>
      <c r="J1702" s="423" t="str">
        <f>_xlfn.XLOOKUP(Tabla135[[#This Row],[Id Riesgo]],Tabla13[Id Riesgo],Tabla13[Porcentaje Impacto],"",1)</f>
        <v/>
      </c>
      <c r="K1702" s="311"/>
      <c r="L1702" s="314"/>
      <c r="M1702" s="314"/>
      <c r="N1702" s="314"/>
      <c r="O1702" s="295"/>
      <c r="P1702" s="314"/>
      <c r="Q1702" s="328" t="str">
        <f>_xlfn.TEXTJOIN(" ",TRUE,Tabla135[[#This Row],[Actividad - Acción ¿Qué?
Inicia con verbo]],Tabla135[[#This Row],[Complemento
(Observaciones o desviaciones)]])</f>
        <v/>
      </c>
      <c r="R1702" s="295"/>
      <c r="S1702" s="327" t="str">
        <f>_xlfn.XLOOKUP(Tabla135[[#This Row],[Tipo de control]],Tabla7[Tipo de control],Tabla7[Peso],"",1)</f>
        <v/>
      </c>
      <c r="T1702" s="290" t="str">
        <f>_xlfn.XLOOKUP(Tabla135[[#This Row],[Tipo de control]],Tabla7[Tipo de control],Tabla7[Afectación matriz],"",1)</f>
        <v/>
      </c>
      <c r="U1702" s="295"/>
      <c r="V1702" s="290" t="str">
        <f>_xlfn.XLOOKUP(Tabla135[[#This Row],[Implementación]],Tabla11[Implementación],Tabla11[Peso],"",1)</f>
        <v/>
      </c>
      <c r="W1702" s="295"/>
      <c r="X1702" s="295"/>
      <c r="Y1702" s="295"/>
      <c r="Z1702" s="295"/>
      <c r="AA1702" s="311" t="str">
        <f>IFERROR(Tabla135[[#This Row],[Peso del control]]+Tabla135[[#This Row],[Peso de la implementación]],"")</f>
        <v/>
      </c>
      <c r="AB1702" s="310" t="str" cm="1">
        <f t="array" ref="AB1702">IFERROR(IF(Tabla135[[#This Row],[Registro diligenciado]]=TRUE,_xlfn.IFS(AND(Tabla135[[#This Row],[No. de Control]]=1,Tabla135[[#This Row],[Desplazamiento en la Matriz]]="Probabilidad"),D1702-(D1702*Tabla135[[#This Row],[Valor del control]]),AND(Tabla135[[#This Row],[No. de Control]]&gt;1,Tabla135[[#This Row],[Desplazamiento en la Matriz]]="Probabilidad"),AB1701-(AB1701*Tabla135[[#This Row],[Valor del control]]),AND(Tabla135[[#This Row],[No. de Control]]=1,Tabla135[[#This Row],[Desplazamiento en la Matriz]]="Impacto"),D1702,AND(Tabla135[[#This Row],[No. de Control]]&gt;1,Tabla135[[#This Row],[Desplazamiento en la Matriz]]="Impacto"),AB1701),""),"")</f>
        <v/>
      </c>
      <c r="AC1702" s="310" t="str" cm="1">
        <f t="array" ref="AC1702">IFERROR(IF(Tabla135[[#This Row],[Registro diligenciado]]=TRUE,_xlfn.IFS(AND(Tabla135[[#This Row],[No. de Control]]=1,Tabla135[[#This Row],[Desplazamiento en la Matriz]]="Impacto"),E1702-(E1702*Tabla135[[#This Row],[Valor del control]]),AND(Tabla135[[#This Row],[No. de Control]]&gt;1,Tabla135[[#This Row],[Desplazamiento en la Matriz]]="Impacto"),AC1701-(AC1701*Tabla135[[#This Row],[Valor del control]]),AND(Tabla135[[#This Row],[No. de Control]]=1,Tabla135[[#This Row],[Desplazamiento en la Matriz]]="Probabilidad"),E1702,AND(Tabla135[[#This Row],[No. de Control]]&gt;1,Tabla135[[#This Row],[Desplazamiento en la Matriz]]="Probabilidad"),AC1701),""),"")</f>
        <v/>
      </c>
      <c r="AD1702" s="310">
        <f>IFERROR(_xlfn.MINIFS(Tabla135[Probabilidad residual],Tabla135[Id Riesgo],Tabla135[[#This Row],[Id Riesgo]]),"")</f>
        <v>0</v>
      </c>
      <c r="AE1702" s="310">
        <f>IFERROR(_xlfn.MINIFS(Tabla135[Impacto residual],Tabla135[Id Riesgo],Tabla135[[#This Row],[Id Riesgo]]),"")</f>
        <v>0</v>
      </c>
      <c r="AF1702" s="310" t="str" cm="1">
        <f t="array" ref="AF170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2" s="310" t="str" cm="1">
        <f t="array" ref="AG170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3" spans="6:34" ht="15" hidden="1" customHeight="1" x14ac:dyDescent="0.4">
      <c r="F1703" s="290"/>
      <c r="G1703" s="414" t="b">
        <f>_xlfn.XLOOKUP(F1703,Tabla13[Id Riesgo],Tabla13[Registro diligenciado],FALSE,1)</f>
        <v>0</v>
      </c>
      <c r="H1703" s="423" t="str">
        <f>IF(G1703,_xlfn.XLOOKUP(F1703,Tabla6[Id Riesgo],Tabla6[DESCRIPCIÓN DEL RIESGO],FALSE,1),"")</f>
        <v/>
      </c>
      <c r="I1703" s="423" t="e">
        <f>_xlfn.XLOOKUP(Tabla135[[#This Row],[Id Riesgo]],Tabla13[Id Riesgo],Tabla13[Probabilidad])</f>
        <v>#N/A</v>
      </c>
      <c r="J1703" s="423" t="str">
        <f>_xlfn.XLOOKUP(Tabla135[[#This Row],[Id Riesgo]],Tabla13[Id Riesgo],Tabla13[Porcentaje Impacto],"",1)</f>
        <v/>
      </c>
      <c r="K1703" s="311"/>
      <c r="L1703" s="314"/>
      <c r="M1703" s="314"/>
      <c r="N1703" s="314"/>
      <c r="O1703" s="295"/>
      <c r="P1703" s="314"/>
      <c r="Q1703" s="328" t="str">
        <f>_xlfn.TEXTJOIN(" ",TRUE,Tabla135[[#This Row],[Actividad - Acción ¿Qué?
Inicia con verbo]],Tabla135[[#This Row],[Complemento
(Observaciones o desviaciones)]])</f>
        <v/>
      </c>
      <c r="R1703" s="295"/>
      <c r="S1703" s="327" t="str">
        <f>_xlfn.XLOOKUP(Tabla135[[#This Row],[Tipo de control]],Tabla7[Tipo de control],Tabla7[Peso],"",1)</f>
        <v/>
      </c>
      <c r="T1703" s="290" t="str">
        <f>_xlfn.XLOOKUP(Tabla135[[#This Row],[Tipo de control]],Tabla7[Tipo de control],Tabla7[Afectación matriz],"",1)</f>
        <v/>
      </c>
      <c r="U1703" s="295"/>
      <c r="V1703" s="290" t="str">
        <f>_xlfn.XLOOKUP(Tabla135[[#This Row],[Implementación]],Tabla11[Implementación],Tabla11[Peso],"",1)</f>
        <v/>
      </c>
      <c r="W1703" s="295"/>
      <c r="X1703" s="295"/>
      <c r="Y1703" s="295"/>
      <c r="Z1703" s="295"/>
      <c r="AA1703" s="311" t="str">
        <f>IFERROR(Tabla135[[#This Row],[Peso del control]]+Tabla135[[#This Row],[Peso de la implementación]],"")</f>
        <v/>
      </c>
      <c r="AB1703" s="310" t="str" cm="1">
        <f t="array" ref="AB1703">IFERROR(IF(Tabla135[[#This Row],[Registro diligenciado]]=TRUE,_xlfn.IFS(AND(Tabla135[[#This Row],[No. de Control]]=1,Tabla135[[#This Row],[Desplazamiento en la Matriz]]="Probabilidad"),D1703-(D1703*Tabla135[[#This Row],[Valor del control]]),AND(Tabla135[[#This Row],[No. de Control]]&gt;1,Tabla135[[#This Row],[Desplazamiento en la Matriz]]="Probabilidad"),AB1702-(AB1702*Tabla135[[#This Row],[Valor del control]]),AND(Tabla135[[#This Row],[No. de Control]]=1,Tabla135[[#This Row],[Desplazamiento en la Matriz]]="Impacto"),D1703,AND(Tabla135[[#This Row],[No. de Control]]&gt;1,Tabla135[[#This Row],[Desplazamiento en la Matriz]]="Impacto"),AB1702),""),"")</f>
        <v/>
      </c>
      <c r="AC1703" s="310" t="str" cm="1">
        <f t="array" ref="AC1703">IFERROR(IF(Tabla135[[#This Row],[Registro diligenciado]]=TRUE,_xlfn.IFS(AND(Tabla135[[#This Row],[No. de Control]]=1,Tabla135[[#This Row],[Desplazamiento en la Matriz]]="Impacto"),E1703-(E1703*Tabla135[[#This Row],[Valor del control]]),AND(Tabla135[[#This Row],[No. de Control]]&gt;1,Tabla135[[#This Row],[Desplazamiento en la Matriz]]="Impacto"),AC1702-(AC1702*Tabla135[[#This Row],[Valor del control]]),AND(Tabla135[[#This Row],[No. de Control]]=1,Tabla135[[#This Row],[Desplazamiento en la Matriz]]="Probabilidad"),E1703,AND(Tabla135[[#This Row],[No. de Control]]&gt;1,Tabla135[[#This Row],[Desplazamiento en la Matriz]]="Probabilidad"),AC1702),""),"")</f>
        <v/>
      </c>
      <c r="AD1703" s="310">
        <f>IFERROR(_xlfn.MINIFS(Tabla135[Probabilidad residual],Tabla135[Id Riesgo],Tabla135[[#This Row],[Id Riesgo]]),"")</f>
        <v>0</v>
      </c>
      <c r="AE1703" s="310">
        <f>IFERROR(_xlfn.MINIFS(Tabla135[Impacto residual],Tabla135[Id Riesgo],Tabla135[[#This Row],[Id Riesgo]]),"")</f>
        <v>0</v>
      </c>
      <c r="AF1703" s="310" t="str" cm="1">
        <f t="array" ref="AF170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3" s="310" t="str" cm="1">
        <f t="array" ref="AG170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4" spans="6:34" ht="15" hidden="1" customHeight="1" x14ac:dyDescent="0.4">
      <c r="F1704" s="290"/>
      <c r="G1704" s="414" t="b">
        <f>_xlfn.XLOOKUP(F1704,Tabla13[Id Riesgo],Tabla13[Registro diligenciado],FALSE,1)</f>
        <v>0</v>
      </c>
      <c r="H1704" s="423" t="str">
        <f>IF(G1704,_xlfn.XLOOKUP(F1704,Tabla6[Id Riesgo],Tabla6[DESCRIPCIÓN DEL RIESGO],FALSE,1),"")</f>
        <v/>
      </c>
      <c r="I1704" s="423" t="e">
        <f>_xlfn.XLOOKUP(Tabla135[[#This Row],[Id Riesgo]],Tabla13[Id Riesgo],Tabla13[Probabilidad])</f>
        <v>#N/A</v>
      </c>
      <c r="J1704" s="423" t="str">
        <f>_xlfn.XLOOKUP(Tabla135[[#This Row],[Id Riesgo]],Tabla13[Id Riesgo],Tabla13[Porcentaje Impacto],"",1)</f>
        <v/>
      </c>
      <c r="K1704" s="311"/>
      <c r="L1704" s="314"/>
      <c r="M1704" s="314"/>
      <c r="N1704" s="314"/>
      <c r="O1704" s="295"/>
      <c r="P1704" s="314"/>
      <c r="Q1704" s="328" t="str">
        <f>_xlfn.TEXTJOIN(" ",TRUE,Tabla135[[#This Row],[Actividad - Acción ¿Qué?
Inicia con verbo]],Tabla135[[#This Row],[Complemento
(Observaciones o desviaciones)]])</f>
        <v/>
      </c>
      <c r="R1704" s="295"/>
      <c r="S1704" s="327" t="str">
        <f>_xlfn.XLOOKUP(Tabla135[[#This Row],[Tipo de control]],Tabla7[Tipo de control],Tabla7[Peso],"",1)</f>
        <v/>
      </c>
      <c r="T1704" s="290" t="str">
        <f>_xlfn.XLOOKUP(Tabla135[[#This Row],[Tipo de control]],Tabla7[Tipo de control],Tabla7[Afectación matriz],"",1)</f>
        <v/>
      </c>
      <c r="U1704" s="295"/>
      <c r="V1704" s="290" t="str">
        <f>_xlfn.XLOOKUP(Tabla135[[#This Row],[Implementación]],Tabla11[Implementación],Tabla11[Peso],"",1)</f>
        <v/>
      </c>
      <c r="W1704" s="295"/>
      <c r="X1704" s="295"/>
      <c r="Y1704" s="295"/>
      <c r="Z1704" s="295"/>
      <c r="AA1704" s="311" t="str">
        <f>IFERROR(Tabla135[[#This Row],[Peso del control]]+Tabla135[[#This Row],[Peso de la implementación]],"")</f>
        <v/>
      </c>
      <c r="AB1704" s="310" t="str" cm="1">
        <f t="array" ref="AB1704">IFERROR(IF(Tabla135[[#This Row],[Registro diligenciado]]=TRUE,_xlfn.IFS(AND(Tabla135[[#This Row],[No. de Control]]=1,Tabla135[[#This Row],[Desplazamiento en la Matriz]]="Probabilidad"),D1704-(D1704*Tabla135[[#This Row],[Valor del control]]),AND(Tabla135[[#This Row],[No. de Control]]&gt;1,Tabla135[[#This Row],[Desplazamiento en la Matriz]]="Probabilidad"),AB1703-(AB1703*Tabla135[[#This Row],[Valor del control]]),AND(Tabla135[[#This Row],[No. de Control]]=1,Tabla135[[#This Row],[Desplazamiento en la Matriz]]="Impacto"),D1704,AND(Tabla135[[#This Row],[No. de Control]]&gt;1,Tabla135[[#This Row],[Desplazamiento en la Matriz]]="Impacto"),AB1703),""),"")</f>
        <v/>
      </c>
      <c r="AC1704" s="310" t="str" cm="1">
        <f t="array" ref="AC1704">IFERROR(IF(Tabla135[[#This Row],[Registro diligenciado]]=TRUE,_xlfn.IFS(AND(Tabla135[[#This Row],[No. de Control]]=1,Tabla135[[#This Row],[Desplazamiento en la Matriz]]="Impacto"),E1704-(E1704*Tabla135[[#This Row],[Valor del control]]),AND(Tabla135[[#This Row],[No. de Control]]&gt;1,Tabla135[[#This Row],[Desplazamiento en la Matriz]]="Impacto"),AC1703-(AC1703*Tabla135[[#This Row],[Valor del control]]),AND(Tabla135[[#This Row],[No. de Control]]=1,Tabla135[[#This Row],[Desplazamiento en la Matriz]]="Probabilidad"),E1704,AND(Tabla135[[#This Row],[No. de Control]]&gt;1,Tabla135[[#This Row],[Desplazamiento en la Matriz]]="Probabilidad"),AC1703),""),"")</f>
        <v/>
      </c>
      <c r="AD1704" s="310">
        <f>IFERROR(_xlfn.MINIFS(Tabla135[Probabilidad residual],Tabla135[Id Riesgo],Tabla135[[#This Row],[Id Riesgo]]),"")</f>
        <v>0</v>
      </c>
      <c r="AE1704" s="310">
        <f>IFERROR(_xlfn.MINIFS(Tabla135[Impacto residual],Tabla135[Id Riesgo],Tabla135[[#This Row],[Id Riesgo]]),"")</f>
        <v>0</v>
      </c>
      <c r="AF1704" s="310" t="str" cm="1">
        <f t="array" ref="AF170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4" s="310" t="str" cm="1">
        <f t="array" ref="AG170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5" spans="6:34" ht="15" hidden="1" customHeight="1" x14ac:dyDescent="0.4">
      <c r="F1705" s="290"/>
      <c r="G1705" s="414" t="b">
        <f>_xlfn.XLOOKUP(F1705,Tabla13[Id Riesgo],Tabla13[Registro diligenciado],FALSE,1)</f>
        <v>0</v>
      </c>
      <c r="H1705" s="423" t="str">
        <f>IF(G1705,_xlfn.XLOOKUP(F1705,Tabla6[Id Riesgo],Tabla6[DESCRIPCIÓN DEL RIESGO],FALSE,1),"")</f>
        <v/>
      </c>
      <c r="I1705" s="423" t="e">
        <f>_xlfn.XLOOKUP(Tabla135[[#This Row],[Id Riesgo]],Tabla13[Id Riesgo],Tabla13[Probabilidad])</f>
        <v>#N/A</v>
      </c>
      <c r="J1705" s="423" t="str">
        <f>_xlfn.XLOOKUP(Tabla135[[#This Row],[Id Riesgo]],Tabla13[Id Riesgo],Tabla13[Porcentaje Impacto],"",1)</f>
        <v/>
      </c>
      <c r="K1705" s="311"/>
      <c r="L1705" s="314"/>
      <c r="M1705" s="314"/>
      <c r="N1705" s="314"/>
      <c r="O1705" s="295"/>
      <c r="P1705" s="314"/>
      <c r="Q1705" s="328" t="str">
        <f>_xlfn.TEXTJOIN(" ",TRUE,Tabla135[[#This Row],[Actividad - Acción ¿Qué?
Inicia con verbo]],Tabla135[[#This Row],[Complemento
(Observaciones o desviaciones)]])</f>
        <v/>
      </c>
      <c r="R1705" s="295"/>
      <c r="S1705" s="327" t="str">
        <f>_xlfn.XLOOKUP(Tabla135[[#This Row],[Tipo de control]],Tabla7[Tipo de control],Tabla7[Peso],"",1)</f>
        <v/>
      </c>
      <c r="T1705" s="290" t="str">
        <f>_xlfn.XLOOKUP(Tabla135[[#This Row],[Tipo de control]],Tabla7[Tipo de control],Tabla7[Afectación matriz],"",1)</f>
        <v/>
      </c>
      <c r="U1705" s="295"/>
      <c r="V1705" s="290" t="str">
        <f>_xlfn.XLOOKUP(Tabla135[[#This Row],[Implementación]],Tabla11[Implementación],Tabla11[Peso],"",1)</f>
        <v/>
      </c>
      <c r="W1705" s="295"/>
      <c r="X1705" s="295"/>
      <c r="Y1705" s="295"/>
      <c r="Z1705" s="295"/>
      <c r="AA1705" s="311" t="str">
        <f>IFERROR(Tabla135[[#This Row],[Peso del control]]+Tabla135[[#This Row],[Peso de la implementación]],"")</f>
        <v/>
      </c>
      <c r="AB1705" s="310" t="str" cm="1">
        <f t="array" ref="AB1705">IFERROR(IF(Tabla135[[#This Row],[Registro diligenciado]]=TRUE,_xlfn.IFS(AND(Tabla135[[#This Row],[No. de Control]]=1,Tabla135[[#This Row],[Desplazamiento en la Matriz]]="Probabilidad"),D1705-(D1705*Tabla135[[#This Row],[Valor del control]]),AND(Tabla135[[#This Row],[No. de Control]]&gt;1,Tabla135[[#This Row],[Desplazamiento en la Matriz]]="Probabilidad"),AB1704-(AB1704*Tabla135[[#This Row],[Valor del control]]),AND(Tabla135[[#This Row],[No. de Control]]=1,Tabla135[[#This Row],[Desplazamiento en la Matriz]]="Impacto"),D1705,AND(Tabla135[[#This Row],[No. de Control]]&gt;1,Tabla135[[#This Row],[Desplazamiento en la Matriz]]="Impacto"),AB1704),""),"")</f>
        <v/>
      </c>
      <c r="AC1705" s="310" t="str" cm="1">
        <f t="array" ref="AC1705">IFERROR(IF(Tabla135[[#This Row],[Registro diligenciado]]=TRUE,_xlfn.IFS(AND(Tabla135[[#This Row],[No. de Control]]=1,Tabla135[[#This Row],[Desplazamiento en la Matriz]]="Impacto"),E1705-(E1705*Tabla135[[#This Row],[Valor del control]]),AND(Tabla135[[#This Row],[No. de Control]]&gt;1,Tabla135[[#This Row],[Desplazamiento en la Matriz]]="Impacto"),AC1704-(AC1704*Tabla135[[#This Row],[Valor del control]]),AND(Tabla135[[#This Row],[No. de Control]]=1,Tabla135[[#This Row],[Desplazamiento en la Matriz]]="Probabilidad"),E1705,AND(Tabla135[[#This Row],[No. de Control]]&gt;1,Tabla135[[#This Row],[Desplazamiento en la Matriz]]="Probabilidad"),AC1704),""),"")</f>
        <v/>
      </c>
      <c r="AD1705" s="310">
        <f>IFERROR(_xlfn.MINIFS(Tabla135[Probabilidad residual],Tabla135[Id Riesgo],Tabla135[[#This Row],[Id Riesgo]]),"")</f>
        <v>0</v>
      </c>
      <c r="AE1705" s="310">
        <f>IFERROR(_xlfn.MINIFS(Tabla135[Impacto residual],Tabla135[Id Riesgo],Tabla135[[#This Row],[Id Riesgo]]),"")</f>
        <v>0</v>
      </c>
      <c r="AF1705" s="310" t="str" cm="1">
        <f t="array" ref="AF170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5" s="310" t="str" cm="1">
        <f t="array" ref="AG170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6" spans="6:34" ht="15" hidden="1" customHeight="1" x14ac:dyDescent="0.4">
      <c r="F1706" s="290"/>
      <c r="G1706" s="414" t="b">
        <f>_xlfn.XLOOKUP(F1706,Tabla13[Id Riesgo],Tabla13[Registro diligenciado],FALSE,1)</f>
        <v>0</v>
      </c>
      <c r="H1706" s="423" t="str">
        <f>IF(G1706,_xlfn.XLOOKUP(F1706,Tabla6[Id Riesgo],Tabla6[DESCRIPCIÓN DEL RIESGO],FALSE,1),"")</f>
        <v/>
      </c>
      <c r="I1706" s="423" t="e">
        <f>_xlfn.XLOOKUP(Tabla135[[#This Row],[Id Riesgo]],Tabla13[Id Riesgo],Tabla13[Probabilidad])</f>
        <v>#N/A</v>
      </c>
      <c r="J1706" s="423" t="str">
        <f>_xlfn.XLOOKUP(Tabla135[[#This Row],[Id Riesgo]],Tabla13[Id Riesgo],Tabla13[Porcentaje Impacto],"",1)</f>
        <v/>
      </c>
      <c r="K1706" s="311"/>
      <c r="L1706" s="314"/>
      <c r="M1706" s="314"/>
      <c r="N1706" s="314"/>
      <c r="O1706" s="295"/>
      <c r="P1706" s="314"/>
      <c r="Q1706" s="328" t="str">
        <f>_xlfn.TEXTJOIN(" ",TRUE,Tabla135[[#This Row],[Actividad - Acción ¿Qué?
Inicia con verbo]],Tabla135[[#This Row],[Complemento
(Observaciones o desviaciones)]])</f>
        <v/>
      </c>
      <c r="R1706" s="295"/>
      <c r="S1706" s="327" t="str">
        <f>_xlfn.XLOOKUP(Tabla135[[#This Row],[Tipo de control]],Tabla7[Tipo de control],Tabla7[Peso],"",1)</f>
        <v/>
      </c>
      <c r="T1706" s="290" t="str">
        <f>_xlfn.XLOOKUP(Tabla135[[#This Row],[Tipo de control]],Tabla7[Tipo de control],Tabla7[Afectación matriz],"",1)</f>
        <v/>
      </c>
      <c r="U1706" s="295"/>
      <c r="V1706" s="290" t="str">
        <f>_xlfn.XLOOKUP(Tabla135[[#This Row],[Implementación]],Tabla11[Implementación],Tabla11[Peso],"",1)</f>
        <v/>
      </c>
      <c r="W1706" s="295"/>
      <c r="X1706" s="295"/>
      <c r="Y1706" s="295"/>
      <c r="Z1706" s="295"/>
      <c r="AA1706" s="311" t="str">
        <f>IFERROR(Tabla135[[#This Row],[Peso del control]]+Tabla135[[#This Row],[Peso de la implementación]],"")</f>
        <v/>
      </c>
      <c r="AB1706" s="310" t="str" cm="1">
        <f t="array" ref="AB1706">IFERROR(IF(Tabla135[[#This Row],[Registro diligenciado]]=TRUE,_xlfn.IFS(AND(Tabla135[[#This Row],[No. de Control]]=1,Tabla135[[#This Row],[Desplazamiento en la Matriz]]="Probabilidad"),D1706-(D1706*Tabla135[[#This Row],[Valor del control]]),AND(Tabla135[[#This Row],[No. de Control]]&gt;1,Tabla135[[#This Row],[Desplazamiento en la Matriz]]="Probabilidad"),AB1705-(AB1705*Tabla135[[#This Row],[Valor del control]]),AND(Tabla135[[#This Row],[No. de Control]]=1,Tabla135[[#This Row],[Desplazamiento en la Matriz]]="Impacto"),D1706,AND(Tabla135[[#This Row],[No. de Control]]&gt;1,Tabla135[[#This Row],[Desplazamiento en la Matriz]]="Impacto"),AB1705),""),"")</f>
        <v/>
      </c>
      <c r="AC1706" s="310" t="str" cm="1">
        <f t="array" ref="AC1706">IFERROR(IF(Tabla135[[#This Row],[Registro diligenciado]]=TRUE,_xlfn.IFS(AND(Tabla135[[#This Row],[No. de Control]]=1,Tabla135[[#This Row],[Desplazamiento en la Matriz]]="Impacto"),E1706-(E1706*Tabla135[[#This Row],[Valor del control]]),AND(Tabla135[[#This Row],[No. de Control]]&gt;1,Tabla135[[#This Row],[Desplazamiento en la Matriz]]="Impacto"),AC1705-(AC1705*Tabla135[[#This Row],[Valor del control]]),AND(Tabla135[[#This Row],[No. de Control]]=1,Tabla135[[#This Row],[Desplazamiento en la Matriz]]="Probabilidad"),E1706,AND(Tabla135[[#This Row],[No. de Control]]&gt;1,Tabla135[[#This Row],[Desplazamiento en la Matriz]]="Probabilidad"),AC1705),""),"")</f>
        <v/>
      </c>
      <c r="AD1706" s="310">
        <f>IFERROR(_xlfn.MINIFS(Tabla135[Probabilidad residual],Tabla135[Id Riesgo],Tabla135[[#This Row],[Id Riesgo]]),"")</f>
        <v>0</v>
      </c>
      <c r="AE1706" s="310">
        <f>IFERROR(_xlfn.MINIFS(Tabla135[Impacto residual],Tabla135[Id Riesgo],Tabla135[[#This Row],[Id Riesgo]]),"")</f>
        <v>0</v>
      </c>
      <c r="AF1706" s="310" t="str" cm="1">
        <f t="array" ref="AF170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6" s="310" t="str" cm="1">
        <f t="array" ref="AG170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7" spans="6:34" ht="15" hidden="1" customHeight="1" x14ac:dyDescent="0.4">
      <c r="F1707" s="290"/>
      <c r="G1707" s="414" t="b">
        <f>_xlfn.XLOOKUP(F1707,Tabla13[Id Riesgo],Tabla13[Registro diligenciado],FALSE,1)</f>
        <v>0</v>
      </c>
      <c r="H1707" s="423" t="str">
        <f>IF(G1707,_xlfn.XLOOKUP(F1707,Tabla6[Id Riesgo],Tabla6[DESCRIPCIÓN DEL RIESGO],FALSE,1),"")</f>
        <v/>
      </c>
      <c r="I1707" s="423" t="e">
        <f>_xlfn.XLOOKUP(Tabla135[[#This Row],[Id Riesgo]],Tabla13[Id Riesgo],Tabla13[Probabilidad])</f>
        <v>#N/A</v>
      </c>
      <c r="J1707" s="423" t="str">
        <f>_xlfn.XLOOKUP(Tabla135[[#This Row],[Id Riesgo]],Tabla13[Id Riesgo],Tabla13[Porcentaje Impacto],"",1)</f>
        <v/>
      </c>
      <c r="K1707" s="311"/>
      <c r="L1707" s="314"/>
      <c r="M1707" s="314"/>
      <c r="N1707" s="314"/>
      <c r="O1707" s="295"/>
      <c r="P1707" s="314"/>
      <c r="Q1707" s="328" t="str">
        <f>_xlfn.TEXTJOIN(" ",TRUE,Tabla135[[#This Row],[Actividad - Acción ¿Qué?
Inicia con verbo]],Tabla135[[#This Row],[Complemento
(Observaciones o desviaciones)]])</f>
        <v/>
      </c>
      <c r="R1707" s="295"/>
      <c r="S1707" s="327" t="str">
        <f>_xlfn.XLOOKUP(Tabla135[[#This Row],[Tipo de control]],Tabla7[Tipo de control],Tabla7[Peso],"",1)</f>
        <v/>
      </c>
      <c r="T1707" s="290" t="str">
        <f>_xlfn.XLOOKUP(Tabla135[[#This Row],[Tipo de control]],Tabla7[Tipo de control],Tabla7[Afectación matriz],"",1)</f>
        <v/>
      </c>
      <c r="U1707" s="295"/>
      <c r="V1707" s="290" t="str">
        <f>_xlfn.XLOOKUP(Tabla135[[#This Row],[Implementación]],Tabla11[Implementación],Tabla11[Peso],"",1)</f>
        <v/>
      </c>
      <c r="W1707" s="295"/>
      <c r="X1707" s="295"/>
      <c r="Y1707" s="295"/>
      <c r="Z1707" s="295"/>
      <c r="AA1707" s="311" t="str">
        <f>IFERROR(Tabla135[[#This Row],[Peso del control]]+Tabla135[[#This Row],[Peso de la implementación]],"")</f>
        <v/>
      </c>
      <c r="AB1707" s="310" t="str" cm="1">
        <f t="array" ref="AB1707">IFERROR(IF(Tabla135[[#This Row],[Registro diligenciado]]=TRUE,_xlfn.IFS(AND(Tabla135[[#This Row],[No. de Control]]=1,Tabla135[[#This Row],[Desplazamiento en la Matriz]]="Probabilidad"),D1707-(D1707*Tabla135[[#This Row],[Valor del control]]),AND(Tabla135[[#This Row],[No. de Control]]&gt;1,Tabla135[[#This Row],[Desplazamiento en la Matriz]]="Probabilidad"),AB1706-(AB1706*Tabla135[[#This Row],[Valor del control]]),AND(Tabla135[[#This Row],[No. de Control]]=1,Tabla135[[#This Row],[Desplazamiento en la Matriz]]="Impacto"),D1707,AND(Tabla135[[#This Row],[No. de Control]]&gt;1,Tabla135[[#This Row],[Desplazamiento en la Matriz]]="Impacto"),AB1706),""),"")</f>
        <v/>
      </c>
      <c r="AC1707" s="310" t="str" cm="1">
        <f t="array" ref="AC1707">IFERROR(IF(Tabla135[[#This Row],[Registro diligenciado]]=TRUE,_xlfn.IFS(AND(Tabla135[[#This Row],[No. de Control]]=1,Tabla135[[#This Row],[Desplazamiento en la Matriz]]="Impacto"),E1707-(E1707*Tabla135[[#This Row],[Valor del control]]),AND(Tabla135[[#This Row],[No. de Control]]&gt;1,Tabla135[[#This Row],[Desplazamiento en la Matriz]]="Impacto"),AC1706-(AC1706*Tabla135[[#This Row],[Valor del control]]),AND(Tabla135[[#This Row],[No. de Control]]=1,Tabla135[[#This Row],[Desplazamiento en la Matriz]]="Probabilidad"),E1707,AND(Tabla135[[#This Row],[No. de Control]]&gt;1,Tabla135[[#This Row],[Desplazamiento en la Matriz]]="Probabilidad"),AC1706),""),"")</f>
        <v/>
      </c>
      <c r="AD1707" s="310">
        <f>IFERROR(_xlfn.MINIFS(Tabla135[Probabilidad residual],Tabla135[Id Riesgo],Tabla135[[#This Row],[Id Riesgo]]),"")</f>
        <v>0</v>
      </c>
      <c r="AE1707" s="310">
        <f>IFERROR(_xlfn.MINIFS(Tabla135[Impacto residual],Tabla135[Id Riesgo],Tabla135[[#This Row],[Id Riesgo]]),"")</f>
        <v>0</v>
      </c>
      <c r="AF1707" s="310" t="str" cm="1">
        <f t="array" ref="AF170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7" s="310" t="str" cm="1">
        <f t="array" ref="AG170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8" spans="6:34" ht="15" hidden="1" customHeight="1" x14ac:dyDescent="0.4">
      <c r="F1708" s="290"/>
      <c r="G1708" s="414" t="b">
        <f>_xlfn.XLOOKUP(F1708,Tabla13[Id Riesgo],Tabla13[Registro diligenciado],FALSE,1)</f>
        <v>0</v>
      </c>
      <c r="H1708" s="423" t="str">
        <f>IF(G1708,_xlfn.XLOOKUP(F1708,Tabla6[Id Riesgo],Tabla6[DESCRIPCIÓN DEL RIESGO],FALSE,1),"")</f>
        <v/>
      </c>
      <c r="I1708" s="423" t="e">
        <f>_xlfn.XLOOKUP(Tabla135[[#This Row],[Id Riesgo]],Tabla13[Id Riesgo],Tabla13[Probabilidad])</f>
        <v>#N/A</v>
      </c>
      <c r="J1708" s="423" t="str">
        <f>_xlfn.XLOOKUP(Tabla135[[#This Row],[Id Riesgo]],Tabla13[Id Riesgo],Tabla13[Porcentaje Impacto],"",1)</f>
        <v/>
      </c>
      <c r="K1708" s="311"/>
      <c r="L1708" s="314"/>
      <c r="M1708" s="314"/>
      <c r="N1708" s="314"/>
      <c r="O1708" s="295"/>
      <c r="P1708" s="314"/>
      <c r="Q1708" s="328" t="str">
        <f>_xlfn.TEXTJOIN(" ",TRUE,Tabla135[[#This Row],[Actividad - Acción ¿Qué?
Inicia con verbo]],Tabla135[[#This Row],[Complemento
(Observaciones o desviaciones)]])</f>
        <v/>
      </c>
      <c r="R1708" s="295"/>
      <c r="S1708" s="327" t="str">
        <f>_xlfn.XLOOKUP(Tabla135[[#This Row],[Tipo de control]],Tabla7[Tipo de control],Tabla7[Peso],"",1)</f>
        <v/>
      </c>
      <c r="T1708" s="290" t="str">
        <f>_xlfn.XLOOKUP(Tabla135[[#This Row],[Tipo de control]],Tabla7[Tipo de control],Tabla7[Afectación matriz],"",1)</f>
        <v/>
      </c>
      <c r="U1708" s="295"/>
      <c r="V1708" s="290" t="str">
        <f>_xlfn.XLOOKUP(Tabla135[[#This Row],[Implementación]],Tabla11[Implementación],Tabla11[Peso],"",1)</f>
        <v/>
      </c>
      <c r="W1708" s="295"/>
      <c r="X1708" s="295"/>
      <c r="Y1708" s="295"/>
      <c r="Z1708" s="295"/>
      <c r="AA1708" s="311" t="str">
        <f>IFERROR(Tabla135[[#This Row],[Peso del control]]+Tabla135[[#This Row],[Peso de la implementación]],"")</f>
        <v/>
      </c>
      <c r="AB1708" s="310" t="str" cm="1">
        <f t="array" ref="AB1708">IFERROR(IF(Tabla135[[#This Row],[Registro diligenciado]]=TRUE,_xlfn.IFS(AND(Tabla135[[#This Row],[No. de Control]]=1,Tabla135[[#This Row],[Desplazamiento en la Matriz]]="Probabilidad"),D1708-(D1708*Tabla135[[#This Row],[Valor del control]]),AND(Tabla135[[#This Row],[No. de Control]]&gt;1,Tabla135[[#This Row],[Desplazamiento en la Matriz]]="Probabilidad"),AB1707-(AB1707*Tabla135[[#This Row],[Valor del control]]),AND(Tabla135[[#This Row],[No. de Control]]=1,Tabla135[[#This Row],[Desplazamiento en la Matriz]]="Impacto"),D1708,AND(Tabla135[[#This Row],[No. de Control]]&gt;1,Tabla135[[#This Row],[Desplazamiento en la Matriz]]="Impacto"),AB1707),""),"")</f>
        <v/>
      </c>
      <c r="AC1708" s="310" t="str" cm="1">
        <f t="array" ref="AC1708">IFERROR(IF(Tabla135[[#This Row],[Registro diligenciado]]=TRUE,_xlfn.IFS(AND(Tabla135[[#This Row],[No. de Control]]=1,Tabla135[[#This Row],[Desplazamiento en la Matriz]]="Impacto"),E1708-(E1708*Tabla135[[#This Row],[Valor del control]]),AND(Tabla135[[#This Row],[No. de Control]]&gt;1,Tabla135[[#This Row],[Desplazamiento en la Matriz]]="Impacto"),AC1707-(AC1707*Tabla135[[#This Row],[Valor del control]]),AND(Tabla135[[#This Row],[No. de Control]]=1,Tabla135[[#This Row],[Desplazamiento en la Matriz]]="Probabilidad"),E1708,AND(Tabla135[[#This Row],[No. de Control]]&gt;1,Tabla135[[#This Row],[Desplazamiento en la Matriz]]="Probabilidad"),AC1707),""),"")</f>
        <v/>
      </c>
      <c r="AD1708" s="310">
        <f>IFERROR(_xlfn.MINIFS(Tabla135[Probabilidad residual],Tabla135[Id Riesgo],Tabla135[[#This Row],[Id Riesgo]]),"")</f>
        <v>0</v>
      </c>
      <c r="AE1708" s="310">
        <f>IFERROR(_xlfn.MINIFS(Tabla135[Impacto residual],Tabla135[Id Riesgo],Tabla135[[#This Row],[Id Riesgo]]),"")</f>
        <v>0</v>
      </c>
      <c r="AF1708" s="310" t="str" cm="1">
        <f t="array" ref="AF170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8" s="310" t="str" cm="1">
        <f t="array" ref="AG170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09" spans="6:34" ht="15" hidden="1" customHeight="1" x14ac:dyDescent="0.4">
      <c r="F1709" s="290"/>
      <c r="G1709" s="414" t="b">
        <f>_xlfn.XLOOKUP(F1709,Tabla13[Id Riesgo],Tabla13[Registro diligenciado],FALSE,1)</f>
        <v>0</v>
      </c>
      <c r="H1709" s="423" t="str">
        <f>IF(G1709,_xlfn.XLOOKUP(F1709,Tabla6[Id Riesgo],Tabla6[DESCRIPCIÓN DEL RIESGO],FALSE,1),"")</f>
        <v/>
      </c>
      <c r="I1709" s="423" t="e">
        <f>_xlfn.XLOOKUP(Tabla135[[#This Row],[Id Riesgo]],Tabla13[Id Riesgo],Tabla13[Probabilidad])</f>
        <v>#N/A</v>
      </c>
      <c r="J1709" s="423" t="str">
        <f>_xlfn.XLOOKUP(Tabla135[[#This Row],[Id Riesgo]],Tabla13[Id Riesgo],Tabla13[Porcentaje Impacto],"",1)</f>
        <v/>
      </c>
      <c r="K1709" s="311"/>
      <c r="L1709" s="314"/>
      <c r="M1709" s="314"/>
      <c r="N1709" s="314"/>
      <c r="O1709" s="295"/>
      <c r="P1709" s="314"/>
      <c r="Q1709" s="328" t="str">
        <f>_xlfn.TEXTJOIN(" ",TRUE,Tabla135[[#This Row],[Actividad - Acción ¿Qué?
Inicia con verbo]],Tabla135[[#This Row],[Complemento
(Observaciones o desviaciones)]])</f>
        <v/>
      </c>
      <c r="R1709" s="295"/>
      <c r="S1709" s="327" t="str">
        <f>_xlfn.XLOOKUP(Tabla135[[#This Row],[Tipo de control]],Tabla7[Tipo de control],Tabla7[Peso],"",1)</f>
        <v/>
      </c>
      <c r="T1709" s="290" t="str">
        <f>_xlfn.XLOOKUP(Tabla135[[#This Row],[Tipo de control]],Tabla7[Tipo de control],Tabla7[Afectación matriz],"",1)</f>
        <v/>
      </c>
      <c r="U1709" s="295"/>
      <c r="V1709" s="290" t="str">
        <f>_xlfn.XLOOKUP(Tabla135[[#This Row],[Implementación]],Tabla11[Implementación],Tabla11[Peso],"",1)</f>
        <v/>
      </c>
      <c r="W1709" s="295"/>
      <c r="X1709" s="295"/>
      <c r="Y1709" s="295"/>
      <c r="Z1709" s="295"/>
      <c r="AA1709" s="311" t="str">
        <f>IFERROR(Tabla135[[#This Row],[Peso del control]]+Tabla135[[#This Row],[Peso de la implementación]],"")</f>
        <v/>
      </c>
      <c r="AB1709" s="310" t="str" cm="1">
        <f t="array" ref="AB1709">IFERROR(IF(Tabla135[[#This Row],[Registro diligenciado]]=TRUE,_xlfn.IFS(AND(Tabla135[[#This Row],[No. de Control]]=1,Tabla135[[#This Row],[Desplazamiento en la Matriz]]="Probabilidad"),D1709-(D1709*Tabla135[[#This Row],[Valor del control]]),AND(Tabla135[[#This Row],[No. de Control]]&gt;1,Tabla135[[#This Row],[Desplazamiento en la Matriz]]="Probabilidad"),AB1708-(AB1708*Tabla135[[#This Row],[Valor del control]]),AND(Tabla135[[#This Row],[No. de Control]]=1,Tabla135[[#This Row],[Desplazamiento en la Matriz]]="Impacto"),D1709,AND(Tabla135[[#This Row],[No. de Control]]&gt;1,Tabla135[[#This Row],[Desplazamiento en la Matriz]]="Impacto"),AB1708),""),"")</f>
        <v/>
      </c>
      <c r="AC1709" s="310" t="str" cm="1">
        <f t="array" ref="AC1709">IFERROR(IF(Tabla135[[#This Row],[Registro diligenciado]]=TRUE,_xlfn.IFS(AND(Tabla135[[#This Row],[No. de Control]]=1,Tabla135[[#This Row],[Desplazamiento en la Matriz]]="Impacto"),E1709-(E1709*Tabla135[[#This Row],[Valor del control]]),AND(Tabla135[[#This Row],[No. de Control]]&gt;1,Tabla135[[#This Row],[Desplazamiento en la Matriz]]="Impacto"),AC1708-(AC1708*Tabla135[[#This Row],[Valor del control]]),AND(Tabla135[[#This Row],[No. de Control]]=1,Tabla135[[#This Row],[Desplazamiento en la Matriz]]="Probabilidad"),E1709,AND(Tabla135[[#This Row],[No. de Control]]&gt;1,Tabla135[[#This Row],[Desplazamiento en la Matriz]]="Probabilidad"),AC1708),""),"")</f>
        <v/>
      </c>
      <c r="AD1709" s="310">
        <f>IFERROR(_xlfn.MINIFS(Tabla135[Probabilidad residual],Tabla135[Id Riesgo],Tabla135[[#This Row],[Id Riesgo]]),"")</f>
        <v>0</v>
      </c>
      <c r="AE1709" s="310">
        <f>IFERROR(_xlfn.MINIFS(Tabla135[Impacto residual],Tabla135[Id Riesgo],Tabla135[[#This Row],[Id Riesgo]]),"")</f>
        <v>0</v>
      </c>
      <c r="AF1709" s="310" t="str" cm="1">
        <f t="array" ref="AF170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09" s="310" t="str" cm="1">
        <f t="array" ref="AG170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0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0" spans="6:34" ht="15" hidden="1" customHeight="1" x14ac:dyDescent="0.4">
      <c r="F1710" s="290"/>
      <c r="G1710" s="414" t="b">
        <f>_xlfn.XLOOKUP(F1710,Tabla13[Id Riesgo],Tabla13[Registro diligenciado],FALSE,1)</f>
        <v>0</v>
      </c>
      <c r="H1710" s="423" t="str">
        <f>IF(G1710,_xlfn.XLOOKUP(F1710,Tabla6[Id Riesgo],Tabla6[DESCRIPCIÓN DEL RIESGO],FALSE,1),"")</f>
        <v/>
      </c>
      <c r="I1710" s="423" t="e">
        <f>_xlfn.XLOOKUP(Tabla135[[#This Row],[Id Riesgo]],Tabla13[Id Riesgo],Tabla13[Probabilidad])</f>
        <v>#N/A</v>
      </c>
      <c r="J1710" s="423" t="str">
        <f>_xlfn.XLOOKUP(Tabla135[[#This Row],[Id Riesgo]],Tabla13[Id Riesgo],Tabla13[Porcentaje Impacto],"",1)</f>
        <v/>
      </c>
      <c r="K1710" s="311"/>
      <c r="L1710" s="314"/>
      <c r="M1710" s="314"/>
      <c r="N1710" s="314"/>
      <c r="O1710" s="295"/>
      <c r="P1710" s="314"/>
      <c r="Q1710" s="328" t="str">
        <f>_xlfn.TEXTJOIN(" ",TRUE,Tabla135[[#This Row],[Actividad - Acción ¿Qué?
Inicia con verbo]],Tabla135[[#This Row],[Complemento
(Observaciones o desviaciones)]])</f>
        <v/>
      </c>
      <c r="R1710" s="295"/>
      <c r="S1710" s="327" t="str">
        <f>_xlfn.XLOOKUP(Tabla135[[#This Row],[Tipo de control]],Tabla7[Tipo de control],Tabla7[Peso],"",1)</f>
        <v/>
      </c>
      <c r="T1710" s="290" t="str">
        <f>_xlfn.XLOOKUP(Tabla135[[#This Row],[Tipo de control]],Tabla7[Tipo de control],Tabla7[Afectación matriz],"",1)</f>
        <v/>
      </c>
      <c r="U1710" s="295"/>
      <c r="V1710" s="290" t="str">
        <f>_xlfn.XLOOKUP(Tabla135[[#This Row],[Implementación]],Tabla11[Implementación],Tabla11[Peso],"",1)</f>
        <v/>
      </c>
      <c r="W1710" s="295"/>
      <c r="X1710" s="295"/>
      <c r="Y1710" s="295"/>
      <c r="Z1710" s="295"/>
      <c r="AA1710" s="311" t="str">
        <f>IFERROR(Tabla135[[#This Row],[Peso del control]]+Tabla135[[#This Row],[Peso de la implementación]],"")</f>
        <v/>
      </c>
      <c r="AB1710" s="310" t="str" cm="1">
        <f t="array" ref="AB1710">IFERROR(IF(Tabla135[[#This Row],[Registro diligenciado]]=TRUE,_xlfn.IFS(AND(Tabla135[[#This Row],[No. de Control]]=1,Tabla135[[#This Row],[Desplazamiento en la Matriz]]="Probabilidad"),D1710-(D1710*Tabla135[[#This Row],[Valor del control]]),AND(Tabla135[[#This Row],[No. de Control]]&gt;1,Tabla135[[#This Row],[Desplazamiento en la Matriz]]="Probabilidad"),AB1709-(AB1709*Tabla135[[#This Row],[Valor del control]]),AND(Tabla135[[#This Row],[No. de Control]]=1,Tabla135[[#This Row],[Desplazamiento en la Matriz]]="Impacto"),D1710,AND(Tabla135[[#This Row],[No. de Control]]&gt;1,Tabla135[[#This Row],[Desplazamiento en la Matriz]]="Impacto"),AB1709),""),"")</f>
        <v/>
      </c>
      <c r="AC1710" s="310" t="str" cm="1">
        <f t="array" ref="AC1710">IFERROR(IF(Tabla135[[#This Row],[Registro diligenciado]]=TRUE,_xlfn.IFS(AND(Tabla135[[#This Row],[No. de Control]]=1,Tabla135[[#This Row],[Desplazamiento en la Matriz]]="Impacto"),E1710-(E1710*Tabla135[[#This Row],[Valor del control]]),AND(Tabla135[[#This Row],[No. de Control]]&gt;1,Tabla135[[#This Row],[Desplazamiento en la Matriz]]="Impacto"),AC1709-(AC1709*Tabla135[[#This Row],[Valor del control]]),AND(Tabla135[[#This Row],[No. de Control]]=1,Tabla135[[#This Row],[Desplazamiento en la Matriz]]="Probabilidad"),E1710,AND(Tabla135[[#This Row],[No. de Control]]&gt;1,Tabla135[[#This Row],[Desplazamiento en la Matriz]]="Probabilidad"),AC1709),""),"")</f>
        <v/>
      </c>
      <c r="AD1710" s="310">
        <f>IFERROR(_xlfn.MINIFS(Tabla135[Probabilidad residual],Tabla135[Id Riesgo],Tabla135[[#This Row],[Id Riesgo]]),"")</f>
        <v>0</v>
      </c>
      <c r="AE1710" s="310">
        <f>IFERROR(_xlfn.MINIFS(Tabla135[Impacto residual],Tabla135[Id Riesgo],Tabla135[[#This Row],[Id Riesgo]]),"")</f>
        <v>0</v>
      </c>
      <c r="AF1710" s="310" t="str" cm="1">
        <f t="array" ref="AF171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0" s="310" t="str" cm="1">
        <f t="array" ref="AG171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1" spans="6:34" ht="15" hidden="1" customHeight="1" x14ac:dyDescent="0.4">
      <c r="F1711" s="290"/>
      <c r="G1711" s="414" t="b">
        <f>_xlfn.XLOOKUP(F1711,Tabla13[Id Riesgo],Tabla13[Registro diligenciado],FALSE,1)</f>
        <v>0</v>
      </c>
      <c r="H1711" s="423" t="str">
        <f>IF(G1711,_xlfn.XLOOKUP(F1711,Tabla6[Id Riesgo],Tabla6[DESCRIPCIÓN DEL RIESGO],FALSE,1),"")</f>
        <v/>
      </c>
      <c r="I1711" s="423" t="e">
        <f>_xlfn.XLOOKUP(Tabla135[[#This Row],[Id Riesgo]],Tabla13[Id Riesgo],Tabla13[Probabilidad])</f>
        <v>#N/A</v>
      </c>
      <c r="J1711" s="423" t="str">
        <f>_xlfn.XLOOKUP(Tabla135[[#This Row],[Id Riesgo]],Tabla13[Id Riesgo],Tabla13[Porcentaje Impacto],"",1)</f>
        <v/>
      </c>
      <c r="K1711" s="311"/>
      <c r="L1711" s="314"/>
      <c r="M1711" s="314"/>
      <c r="N1711" s="314"/>
      <c r="O1711" s="295"/>
      <c r="P1711" s="314"/>
      <c r="Q1711" s="328" t="str">
        <f>_xlfn.TEXTJOIN(" ",TRUE,Tabla135[[#This Row],[Actividad - Acción ¿Qué?
Inicia con verbo]],Tabla135[[#This Row],[Complemento
(Observaciones o desviaciones)]])</f>
        <v/>
      </c>
      <c r="R1711" s="295"/>
      <c r="S1711" s="327" t="str">
        <f>_xlfn.XLOOKUP(Tabla135[[#This Row],[Tipo de control]],Tabla7[Tipo de control],Tabla7[Peso],"",1)</f>
        <v/>
      </c>
      <c r="T1711" s="290" t="str">
        <f>_xlfn.XLOOKUP(Tabla135[[#This Row],[Tipo de control]],Tabla7[Tipo de control],Tabla7[Afectación matriz],"",1)</f>
        <v/>
      </c>
      <c r="U1711" s="295"/>
      <c r="V1711" s="290" t="str">
        <f>_xlfn.XLOOKUP(Tabla135[[#This Row],[Implementación]],Tabla11[Implementación],Tabla11[Peso],"",1)</f>
        <v/>
      </c>
      <c r="W1711" s="295"/>
      <c r="X1711" s="295"/>
      <c r="Y1711" s="295"/>
      <c r="Z1711" s="295"/>
      <c r="AA1711" s="311" t="str">
        <f>IFERROR(Tabla135[[#This Row],[Peso del control]]+Tabla135[[#This Row],[Peso de la implementación]],"")</f>
        <v/>
      </c>
      <c r="AB1711" s="310" t="str" cm="1">
        <f t="array" ref="AB1711">IFERROR(IF(Tabla135[[#This Row],[Registro diligenciado]]=TRUE,_xlfn.IFS(AND(Tabla135[[#This Row],[No. de Control]]=1,Tabla135[[#This Row],[Desplazamiento en la Matriz]]="Probabilidad"),D1711-(D1711*Tabla135[[#This Row],[Valor del control]]),AND(Tabla135[[#This Row],[No. de Control]]&gt;1,Tabla135[[#This Row],[Desplazamiento en la Matriz]]="Probabilidad"),AB1710-(AB1710*Tabla135[[#This Row],[Valor del control]]),AND(Tabla135[[#This Row],[No. de Control]]=1,Tabla135[[#This Row],[Desplazamiento en la Matriz]]="Impacto"),D1711,AND(Tabla135[[#This Row],[No. de Control]]&gt;1,Tabla135[[#This Row],[Desplazamiento en la Matriz]]="Impacto"),AB1710),""),"")</f>
        <v/>
      </c>
      <c r="AC1711" s="310" t="str" cm="1">
        <f t="array" ref="AC1711">IFERROR(IF(Tabla135[[#This Row],[Registro diligenciado]]=TRUE,_xlfn.IFS(AND(Tabla135[[#This Row],[No. de Control]]=1,Tabla135[[#This Row],[Desplazamiento en la Matriz]]="Impacto"),E1711-(E1711*Tabla135[[#This Row],[Valor del control]]),AND(Tabla135[[#This Row],[No. de Control]]&gt;1,Tabla135[[#This Row],[Desplazamiento en la Matriz]]="Impacto"),AC1710-(AC1710*Tabla135[[#This Row],[Valor del control]]),AND(Tabla135[[#This Row],[No. de Control]]=1,Tabla135[[#This Row],[Desplazamiento en la Matriz]]="Probabilidad"),E1711,AND(Tabla135[[#This Row],[No. de Control]]&gt;1,Tabla135[[#This Row],[Desplazamiento en la Matriz]]="Probabilidad"),AC1710),""),"")</f>
        <v/>
      </c>
      <c r="AD1711" s="310">
        <f>IFERROR(_xlfn.MINIFS(Tabla135[Probabilidad residual],Tabla135[Id Riesgo],Tabla135[[#This Row],[Id Riesgo]]),"")</f>
        <v>0</v>
      </c>
      <c r="AE1711" s="310">
        <f>IFERROR(_xlfn.MINIFS(Tabla135[Impacto residual],Tabla135[Id Riesgo],Tabla135[[#This Row],[Id Riesgo]]),"")</f>
        <v>0</v>
      </c>
      <c r="AF1711" s="310" t="str" cm="1">
        <f t="array" ref="AF171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1" s="310" t="str" cm="1">
        <f t="array" ref="AG171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2" spans="6:34" ht="15" hidden="1" customHeight="1" x14ac:dyDescent="0.4">
      <c r="F1712" s="290"/>
      <c r="G1712" s="414" t="b">
        <f>_xlfn.XLOOKUP(F1712,Tabla13[Id Riesgo],Tabla13[Registro diligenciado],FALSE,1)</f>
        <v>0</v>
      </c>
      <c r="H1712" s="423" t="str">
        <f>IF(G1712,_xlfn.XLOOKUP(F1712,Tabla6[Id Riesgo],Tabla6[DESCRIPCIÓN DEL RIESGO],FALSE,1),"")</f>
        <v/>
      </c>
      <c r="I1712" s="423" t="e">
        <f>_xlfn.XLOOKUP(Tabla135[[#This Row],[Id Riesgo]],Tabla13[Id Riesgo],Tabla13[Probabilidad])</f>
        <v>#N/A</v>
      </c>
      <c r="J1712" s="423" t="str">
        <f>_xlfn.XLOOKUP(Tabla135[[#This Row],[Id Riesgo]],Tabla13[Id Riesgo],Tabla13[Porcentaje Impacto],"",1)</f>
        <v/>
      </c>
      <c r="K1712" s="311"/>
      <c r="L1712" s="314"/>
      <c r="M1712" s="314"/>
      <c r="N1712" s="314"/>
      <c r="O1712" s="295"/>
      <c r="P1712" s="314"/>
      <c r="Q1712" s="328" t="str">
        <f>_xlfn.TEXTJOIN(" ",TRUE,Tabla135[[#This Row],[Actividad - Acción ¿Qué?
Inicia con verbo]],Tabla135[[#This Row],[Complemento
(Observaciones o desviaciones)]])</f>
        <v/>
      </c>
      <c r="R1712" s="295"/>
      <c r="S1712" s="327" t="str">
        <f>_xlfn.XLOOKUP(Tabla135[[#This Row],[Tipo de control]],Tabla7[Tipo de control],Tabla7[Peso],"",1)</f>
        <v/>
      </c>
      <c r="T1712" s="290" t="str">
        <f>_xlfn.XLOOKUP(Tabla135[[#This Row],[Tipo de control]],Tabla7[Tipo de control],Tabla7[Afectación matriz],"",1)</f>
        <v/>
      </c>
      <c r="U1712" s="295"/>
      <c r="V1712" s="290" t="str">
        <f>_xlfn.XLOOKUP(Tabla135[[#This Row],[Implementación]],Tabla11[Implementación],Tabla11[Peso],"",1)</f>
        <v/>
      </c>
      <c r="W1712" s="295"/>
      <c r="X1712" s="295"/>
      <c r="Y1712" s="295"/>
      <c r="Z1712" s="295"/>
      <c r="AA1712" s="311" t="str">
        <f>IFERROR(Tabla135[[#This Row],[Peso del control]]+Tabla135[[#This Row],[Peso de la implementación]],"")</f>
        <v/>
      </c>
      <c r="AB1712" s="310" t="str" cm="1">
        <f t="array" ref="AB1712">IFERROR(IF(Tabla135[[#This Row],[Registro diligenciado]]=TRUE,_xlfn.IFS(AND(Tabla135[[#This Row],[No. de Control]]=1,Tabla135[[#This Row],[Desplazamiento en la Matriz]]="Probabilidad"),D1712-(D1712*Tabla135[[#This Row],[Valor del control]]),AND(Tabla135[[#This Row],[No. de Control]]&gt;1,Tabla135[[#This Row],[Desplazamiento en la Matriz]]="Probabilidad"),AB1711-(AB1711*Tabla135[[#This Row],[Valor del control]]),AND(Tabla135[[#This Row],[No. de Control]]=1,Tabla135[[#This Row],[Desplazamiento en la Matriz]]="Impacto"),D1712,AND(Tabla135[[#This Row],[No. de Control]]&gt;1,Tabla135[[#This Row],[Desplazamiento en la Matriz]]="Impacto"),AB1711),""),"")</f>
        <v/>
      </c>
      <c r="AC1712" s="310" t="str" cm="1">
        <f t="array" ref="AC1712">IFERROR(IF(Tabla135[[#This Row],[Registro diligenciado]]=TRUE,_xlfn.IFS(AND(Tabla135[[#This Row],[No. de Control]]=1,Tabla135[[#This Row],[Desplazamiento en la Matriz]]="Impacto"),E1712-(E1712*Tabla135[[#This Row],[Valor del control]]),AND(Tabla135[[#This Row],[No. de Control]]&gt;1,Tabla135[[#This Row],[Desplazamiento en la Matriz]]="Impacto"),AC1711-(AC1711*Tabla135[[#This Row],[Valor del control]]),AND(Tabla135[[#This Row],[No. de Control]]=1,Tabla135[[#This Row],[Desplazamiento en la Matriz]]="Probabilidad"),E1712,AND(Tabla135[[#This Row],[No. de Control]]&gt;1,Tabla135[[#This Row],[Desplazamiento en la Matriz]]="Probabilidad"),AC1711),""),"")</f>
        <v/>
      </c>
      <c r="AD1712" s="310">
        <f>IFERROR(_xlfn.MINIFS(Tabla135[Probabilidad residual],Tabla135[Id Riesgo],Tabla135[[#This Row],[Id Riesgo]]),"")</f>
        <v>0</v>
      </c>
      <c r="AE1712" s="310">
        <f>IFERROR(_xlfn.MINIFS(Tabla135[Impacto residual],Tabla135[Id Riesgo],Tabla135[[#This Row],[Id Riesgo]]),"")</f>
        <v>0</v>
      </c>
      <c r="AF1712" s="310" t="str" cm="1">
        <f t="array" ref="AF171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2" s="310" t="str" cm="1">
        <f t="array" ref="AG171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3" spans="6:34" ht="15" hidden="1" customHeight="1" x14ac:dyDescent="0.4">
      <c r="F1713" s="290"/>
      <c r="G1713" s="414" t="b">
        <f>_xlfn.XLOOKUP(F1713,Tabla13[Id Riesgo],Tabla13[Registro diligenciado],FALSE,1)</f>
        <v>0</v>
      </c>
      <c r="H1713" s="423" t="str">
        <f>IF(G1713,_xlfn.XLOOKUP(F1713,Tabla6[Id Riesgo],Tabla6[DESCRIPCIÓN DEL RIESGO],FALSE,1),"")</f>
        <v/>
      </c>
      <c r="I1713" s="423" t="e">
        <f>_xlfn.XLOOKUP(Tabla135[[#This Row],[Id Riesgo]],Tabla13[Id Riesgo],Tabla13[Probabilidad])</f>
        <v>#N/A</v>
      </c>
      <c r="J1713" s="423" t="str">
        <f>_xlfn.XLOOKUP(Tabla135[[#This Row],[Id Riesgo]],Tabla13[Id Riesgo],Tabla13[Porcentaje Impacto],"",1)</f>
        <v/>
      </c>
      <c r="K1713" s="311"/>
      <c r="L1713" s="314"/>
      <c r="M1713" s="314"/>
      <c r="N1713" s="314"/>
      <c r="O1713" s="295"/>
      <c r="P1713" s="314"/>
      <c r="Q1713" s="328" t="str">
        <f>_xlfn.TEXTJOIN(" ",TRUE,Tabla135[[#This Row],[Actividad - Acción ¿Qué?
Inicia con verbo]],Tabla135[[#This Row],[Complemento
(Observaciones o desviaciones)]])</f>
        <v/>
      </c>
      <c r="R1713" s="295"/>
      <c r="S1713" s="327" t="str">
        <f>_xlfn.XLOOKUP(Tabla135[[#This Row],[Tipo de control]],Tabla7[Tipo de control],Tabla7[Peso],"",1)</f>
        <v/>
      </c>
      <c r="T1713" s="290" t="str">
        <f>_xlfn.XLOOKUP(Tabla135[[#This Row],[Tipo de control]],Tabla7[Tipo de control],Tabla7[Afectación matriz],"",1)</f>
        <v/>
      </c>
      <c r="U1713" s="295"/>
      <c r="V1713" s="290" t="str">
        <f>_xlfn.XLOOKUP(Tabla135[[#This Row],[Implementación]],Tabla11[Implementación],Tabla11[Peso],"",1)</f>
        <v/>
      </c>
      <c r="W1713" s="295"/>
      <c r="X1713" s="295"/>
      <c r="Y1713" s="295"/>
      <c r="Z1713" s="295"/>
      <c r="AA1713" s="311" t="str">
        <f>IFERROR(Tabla135[[#This Row],[Peso del control]]+Tabla135[[#This Row],[Peso de la implementación]],"")</f>
        <v/>
      </c>
      <c r="AB1713" s="310" t="str" cm="1">
        <f t="array" ref="AB1713">IFERROR(IF(Tabla135[[#This Row],[Registro diligenciado]]=TRUE,_xlfn.IFS(AND(Tabla135[[#This Row],[No. de Control]]=1,Tabla135[[#This Row],[Desplazamiento en la Matriz]]="Probabilidad"),D1713-(D1713*Tabla135[[#This Row],[Valor del control]]),AND(Tabla135[[#This Row],[No. de Control]]&gt;1,Tabla135[[#This Row],[Desplazamiento en la Matriz]]="Probabilidad"),AB1712-(AB1712*Tabla135[[#This Row],[Valor del control]]),AND(Tabla135[[#This Row],[No. de Control]]=1,Tabla135[[#This Row],[Desplazamiento en la Matriz]]="Impacto"),D1713,AND(Tabla135[[#This Row],[No. de Control]]&gt;1,Tabla135[[#This Row],[Desplazamiento en la Matriz]]="Impacto"),AB1712),""),"")</f>
        <v/>
      </c>
      <c r="AC1713" s="310" t="str" cm="1">
        <f t="array" ref="AC1713">IFERROR(IF(Tabla135[[#This Row],[Registro diligenciado]]=TRUE,_xlfn.IFS(AND(Tabla135[[#This Row],[No. de Control]]=1,Tabla135[[#This Row],[Desplazamiento en la Matriz]]="Impacto"),E1713-(E1713*Tabla135[[#This Row],[Valor del control]]),AND(Tabla135[[#This Row],[No. de Control]]&gt;1,Tabla135[[#This Row],[Desplazamiento en la Matriz]]="Impacto"),AC1712-(AC1712*Tabla135[[#This Row],[Valor del control]]),AND(Tabla135[[#This Row],[No. de Control]]=1,Tabla135[[#This Row],[Desplazamiento en la Matriz]]="Probabilidad"),E1713,AND(Tabla135[[#This Row],[No. de Control]]&gt;1,Tabla135[[#This Row],[Desplazamiento en la Matriz]]="Probabilidad"),AC1712),""),"")</f>
        <v/>
      </c>
      <c r="AD1713" s="310">
        <f>IFERROR(_xlfn.MINIFS(Tabla135[Probabilidad residual],Tabla135[Id Riesgo],Tabla135[[#This Row],[Id Riesgo]]),"")</f>
        <v>0</v>
      </c>
      <c r="AE1713" s="310">
        <f>IFERROR(_xlfn.MINIFS(Tabla135[Impacto residual],Tabla135[Id Riesgo],Tabla135[[#This Row],[Id Riesgo]]),"")</f>
        <v>0</v>
      </c>
      <c r="AF1713" s="310" t="str" cm="1">
        <f t="array" ref="AF171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3" s="310" t="str" cm="1">
        <f t="array" ref="AG171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4" spans="6:34" ht="15" hidden="1" customHeight="1" x14ac:dyDescent="0.4">
      <c r="F1714" s="290"/>
      <c r="G1714" s="414" t="b">
        <f>_xlfn.XLOOKUP(F1714,Tabla13[Id Riesgo],Tabla13[Registro diligenciado],FALSE,1)</f>
        <v>0</v>
      </c>
      <c r="H1714" s="423" t="str">
        <f>IF(G1714,_xlfn.XLOOKUP(F1714,Tabla6[Id Riesgo],Tabla6[DESCRIPCIÓN DEL RIESGO],FALSE,1),"")</f>
        <v/>
      </c>
      <c r="I1714" s="423" t="e">
        <f>_xlfn.XLOOKUP(Tabla135[[#This Row],[Id Riesgo]],Tabla13[Id Riesgo],Tabla13[Probabilidad])</f>
        <v>#N/A</v>
      </c>
      <c r="J1714" s="423" t="str">
        <f>_xlfn.XLOOKUP(Tabla135[[#This Row],[Id Riesgo]],Tabla13[Id Riesgo],Tabla13[Porcentaje Impacto],"",1)</f>
        <v/>
      </c>
      <c r="K1714" s="311"/>
      <c r="L1714" s="314"/>
      <c r="M1714" s="314"/>
      <c r="N1714" s="314"/>
      <c r="O1714" s="295"/>
      <c r="P1714" s="314"/>
      <c r="Q1714" s="328" t="str">
        <f>_xlfn.TEXTJOIN(" ",TRUE,Tabla135[[#This Row],[Actividad - Acción ¿Qué?
Inicia con verbo]],Tabla135[[#This Row],[Complemento
(Observaciones o desviaciones)]])</f>
        <v/>
      </c>
      <c r="R1714" s="295"/>
      <c r="S1714" s="327" t="str">
        <f>_xlfn.XLOOKUP(Tabla135[[#This Row],[Tipo de control]],Tabla7[Tipo de control],Tabla7[Peso],"",1)</f>
        <v/>
      </c>
      <c r="T1714" s="290" t="str">
        <f>_xlfn.XLOOKUP(Tabla135[[#This Row],[Tipo de control]],Tabla7[Tipo de control],Tabla7[Afectación matriz],"",1)</f>
        <v/>
      </c>
      <c r="U1714" s="295"/>
      <c r="V1714" s="290" t="str">
        <f>_xlfn.XLOOKUP(Tabla135[[#This Row],[Implementación]],Tabla11[Implementación],Tabla11[Peso],"",1)</f>
        <v/>
      </c>
      <c r="W1714" s="295"/>
      <c r="X1714" s="295"/>
      <c r="Y1714" s="295"/>
      <c r="Z1714" s="295"/>
      <c r="AA1714" s="311" t="str">
        <f>IFERROR(Tabla135[[#This Row],[Peso del control]]+Tabla135[[#This Row],[Peso de la implementación]],"")</f>
        <v/>
      </c>
      <c r="AB1714" s="310" t="str" cm="1">
        <f t="array" ref="AB1714">IFERROR(IF(Tabla135[[#This Row],[Registro diligenciado]]=TRUE,_xlfn.IFS(AND(Tabla135[[#This Row],[No. de Control]]=1,Tabla135[[#This Row],[Desplazamiento en la Matriz]]="Probabilidad"),D1714-(D1714*Tabla135[[#This Row],[Valor del control]]),AND(Tabla135[[#This Row],[No. de Control]]&gt;1,Tabla135[[#This Row],[Desplazamiento en la Matriz]]="Probabilidad"),AB1713-(AB1713*Tabla135[[#This Row],[Valor del control]]),AND(Tabla135[[#This Row],[No. de Control]]=1,Tabla135[[#This Row],[Desplazamiento en la Matriz]]="Impacto"),D1714,AND(Tabla135[[#This Row],[No. de Control]]&gt;1,Tabla135[[#This Row],[Desplazamiento en la Matriz]]="Impacto"),AB1713),""),"")</f>
        <v/>
      </c>
      <c r="AC1714" s="310" t="str" cm="1">
        <f t="array" ref="AC1714">IFERROR(IF(Tabla135[[#This Row],[Registro diligenciado]]=TRUE,_xlfn.IFS(AND(Tabla135[[#This Row],[No. de Control]]=1,Tabla135[[#This Row],[Desplazamiento en la Matriz]]="Impacto"),E1714-(E1714*Tabla135[[#This Row],[Valor del control]]),AND(Tabla135[[#This Row],[No. de Control]]&gt;1,Tabla135[[#This Row],[Desplazamiento en la Matriz]]="Impacto"),AC1713-(AC1713*Tabla135[[#This Row],[Valor del control]]),AND(Tabla135[[#This Row],[No. de Control]]=1,Tabla135[[#This Row],[Desplazamiento en la Matriz]]="Probabilidad"),E1714,AND(Tabla135[[#This Row],[No. de Control]]&gt;1,Tabla135[[#This Row],[Desplazamiento en la Matriz]]="Probabilidad"),AC1713),""),"")</f>
        <v/>
      </c>
      <c r="AD1714" s="310">
        <f>IFERROR(_xlfn.MINIFS(Tabla135[Probabilidad residual],Tabla135[Id Riesgo],Tabla135[[#This Row],[Id Riesgo]]),"")</f>
        <v>0</v>
      </c>
      <c r="AE1714" s="310">
        <f>IFERROR(_xlfn.MINIFS(Tabla135[Impacto residual],Tabla135[Id Riesgo],Tabla135[[#This Row],[Id Riesgo]]),"")</f>
        <v>0</v>
      </c>
      <c r="AF1714" s="310" t="str" cm="1">
        <f t="array" ref="AF171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4" s="310" t="str" cm="1">
        <f t="array" ref="AG171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5" spans="6:34" ht="15" hidden="1" customHeight="1" x14ac:dyDescent="0.4">
      <c r="F1715" s="290"/>
      <c r="G1715" s="414" t="b">
        <f>_xlfn.XLOOKUP(F1715,Tabla13[Id Riesgo],Tabla13[Registro diligenciado],FALSE,1)</f>
        <v>0</v>
      </c>
      <c r="H1715" s="423" t="str">
        <f>IF(G1715,_xlfn.XLOOKUP(F1715,Tabla6[Id Riesgo],Tabla6[DESCRIPCIÓN DEL RIESGO],FALSE,1),"")</f>
        <v/>
      </c>
      <c r="I1715" s="423" t="e">
        <f>_xlfn.XLOOKUP(Tabla135[[#This Row],[Id Riesgo]],Tabla13[Id Riesgo],Tabla13[Probabilidad])</f>
        <v>#N/A</v>
      </c>
      <c r="J1715" s="423" t="str">
        <f>_xlfn.XLOOKUP(Tabla135[[#This Row],[Id Riesgo]],Tabla13[Id Riesgo],Tabla13[Porcentaje Impacto],"",1)</f>
        <v/>
      </c>
      <c r="K1715" s="311"/>
      <c r="L1715" s="314"/>
      <c r="M1715" s="314"/>
      <c r="N1715" s="314"/>
      <c r="O1715" s="295"/>
      <c r="P1715" s="314"/>
      <c r="Q1715" s="328" t="str">
        <f>_xlfn.TEXTJOIN(" ",TRUE,Tabla135[[#This Row],[Actividad - Acción ¿Qué?
Inicia con verbo]],Tabla135[[#This Row],[Complemento
(Observaciones o desviaciones)]])</f>
        <v/>
      </c>
      <c r="R1715" s="295"/>
      <c r="S1715" s="327" t="str">
        <f>_xlfn.XLOOKUP(Tabla135[[#This Row],[Tipo de control]],Tabla7[Tipo de control],Tabla7[Peso],"",1)</f>
        <v/>
      </c>
      <c r="T1715" s="290" t="str">
        <f>_xlfn.XLOOKUP(Tabla135[[#This Row],[Tipo de control]],Tabla7[Tipo de control],Tabla7[Afectación matriz],"",1)</f>
        <v/>
      </c>
      <c r="U1715" s="295"/>
      <c r="V1715" s="290" t="str">
        <f>_xlfn.XLOOKUP(Tabla135[[#This Row],[Implementación]],Tabla11[Implementación],Tabla11[Peso],"",1)</f>
        <v/>
      </c>
      <c r="W1715" s="295"/>
      <c r="X1715" s="295"/>
      <c r="Y1715" s="295"/>
      <c r="Z1715" s="295"/>
      <c r="AA1715" s="311" t="str">
        <f>IFERROR(Tabla135[[#This Row],[Peso del control]]+Tabla135[[#This Row],[Peso de la implementación]],"")</f>
        <v/>
      </c>
      <c r="AB1715" s="310" t="str" cm="1">
        <f t="array" ref="AB1715">IFERROR(IF(Tabla135[[#This Row],[Registro diligenciado]]=TRUE,_xlfn.IFS(AND(Tabla135[[#This Row],[No. de Control]]=1,Tabla135[[#This Row],[Desplazamiento en la Matriz]]="Probabilidad"),D1715-(D1715*Tabla135[[#This Row],[Valor del control]]),AND(Tabla135[[#This Row],[No. de Control]]&gt;1,Tabla135[[#This Row],[Desplazamiento en la Matriz]]="Probabilidad"),AB1714-(AB1714*Tabla135[[#This Row],[Valor del control]]),AND(Tabla135[[#This Row],[No. de Control]]=1,Tabla135[[#This Row],[Desplazamiento en la Matriz]]="Impacto"),D1715,AND(Tabla135[[#This Row],[No. de Control]]&gt;1,Tabla135[[#This Row],[Desplazamiento en la Matriz]]="Impacto"),AB1714),""),"")</f>
        <v/>
      </c>
      <c r="AC1715" s="310" t="str" cm="1">
        <f t="array" ref="AC1715">IFERROR(IF(Tabla135[[#This Row],[Registro diligenciado]]=TRUE,_xlfn.IFS(AND(Tabla135[[#This Row],[No. de Control]]=1,Tabla135[[#This Row],[Desplazamiento en la Matriz]]="Impacto"),E1715-(E1715*Tabla135[[#This Row],[Valor del control]]),AND(Tabla135[[#This Row],[No. de Control]]&gt;1,Tabla135[[#This Row],[Desplazamiento en la Matriz]]="Impacto"),AC1714-(AC1714*Tabla135[[#This Row],[Valor del control]]),AND(Tabla135[[#This Row],[No. de Control]]=1,Tabla135[[#This Row],[Desplazamiento en la Matriz]]="Probabilidad"),E1715,AND(Tabla135[[#This Row],[No. de Control]]&gt;1,Tabla135[[#This Row],[Desplazamiento en la Matriz]]="Probabilidad"),AC1714),""),"")</f>
        <v/>
      </c>
      <c r="AD1715" s="310">
        <f>IFERROR(_xlfn.MINIFS(Tabla135[Probabilidad residual],Tabla135[Id Riesgo],Tabla135[[#This Row],[Id Riesgo]]),"")</f>
        <v>0</v>
      </c>
      <c r="AE1715" s="310">
        <f>IFERROR(_xlfn.MINIFS(Tabla135[Impacto residual],Tabla135[Id Riesgo],Tabla135[[#This Row],[Id Riesgo]]),"")</f>
        <v>0</v>
      </c>
      <c r="AF1715" s="310" t="str" cm="1">
        <f t="array" ref="AF171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5" s="310" t="str" cm="1">
        <f t="array" ref="AG171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6" spans="6:34" ht="15" hidden="1" customHeight="1" x14ac:dyDescent="0.4">
      <c r="F1716" s="290"/>
      <c r="G1716" s="414" t="b">
        <f>_xlfn.XLOOKUP(F1716,Tabla13[Id Riesgo],Tabla13[Registro diligenciado],FALSE,1)</f>
        <v>0</v>
      </c>
      <c r="H1716" s="423" t="str">
        <f>IF(G1716,_xlfn.XLOOKUP(F1716,Tabla6[Id Riesgo],Tabla6[DESCRIPCIÓN DEL RIESGO],FALSE,1),"")</f>
        <v/>
      </c>
      <c r="I1716" s="423" t="e">
        <f>_xlfn.XLOOKUP(Tabla135[[#This Row],[Id Riesgo]],Tabla13[Id Riesgo],Tabla13[Probabilidad])</f>
        <v>#N/A</v>
      </c>
      <c r="J1716" s="423" t="str">
        <f>_xlfn.XLOOKUP(Tabla135[[#This Row],[Id Riesgo]],Tabla13[Id Riesgo],Tabla13[Porcentaje Impacto],"",1)</f>
        <v/>
      </c>
      <c r="K1716" s="311"/>
      <c r="L1716" s="314"/>
      <c r="M1716" s="314"/>
      <c r="N1716" s="314"/>
      <c r="O1716" s="295"/>
      <c r="P1716" s="314"/>
      <c r="Q1716" s="328" t="str">
        <f>_xlfn.TEXTJOIN(" ",TRUE,Tabla135[[#This Row],[Actividad - Acción ¿Qué?
Inicia con verbo]],Tabla135[[#This Row],[Complemento
(Observaciones o desviaciones)]])</f>
        <v/>
      </c>
      <c r="R1716" s="295"/>
      <c r="S1716" s="327" t="str">
        <f>_xlfn.XLOOKUP(Tabla135[[#This Row],[Tipo de control]],Tabla7[Tipo de control],Tabla7[Peso],"",1)</f>
        <v/>
      </c>
      <c r="T1716" s="290" t="str">
        <f>_xlfn.XLOOKUP(Tabla135[[#This Row],[Tipo de control]],Tabla7[Tipo de control],Tabla7[Afectación matriz],"",1)</f>
        <v/>
      </c>
      <c r="U1716" s="295"/>
      <c r="V1716" s="290" t="str">
        <f>_xlfn.XLOOKUP(Tabla135[[#This Row],[Implementación]],Tabla11[Implementación],Tabla11[Peso],"",1)</f>
        <v/>
      </c>
      <c r="W1716" s="295"/>
      <c r="X1716" s="295"/>
      <c r="Y1716" s="295"/>
      <c r="Z1716" s="295"/>
      <c r="AA1716" s="311" t="str">
        <f>IFERROR(Tabla135[[#This Row],[Peso del control]]+Tabla135[[#This Row],[Peso de la implementación]],"")</f>
        <v/>
      </c>
      <c r="AB1716" s="310" t="str" cm="1">
        <f t="array" ref="AB1716">IFERROR(IF(Tabla135[[#This Row],[Registro diligenciado]]=TRUE,_xlfn.IFS(AND(Tabla135[[#This Row],[No. de Control]]=1,Tabla135[[#This Row],[Desplazamiento en la Matriz]]="Probabilidad"),D1716-(D1716*Tabla135[[#This Row],[Valor del control]]),AND(Tabla135[[#This Row],[No. de Control]]&gt;1,Tabla135[[#This Row],[Desplazamiento en la Matriz]]="Probabilidad"),AB1715-(AB1715*Tabla135[[#This Row],[Valor del control]]),AND(Tabla135[[#This Row],[No. de Control]]=1,Tabla135[[#This Row],[Desplazamiento en la Matriz]]="Impacto"),D1716,AND(Tabla135[[#This Row],[No. de Control]]&gt;1,Tabla135[[#This Row],[Desplazamiento en la Matriz]]="Impacto"),AB1715),""),"")</f>
        <v/>
      </c>
      <c r="AC1716" s="310" t="str" cm="1">
        <f t="array" ref="AC1716">IFERROR(IF(Tabla135[[#This Row],[Registro diligenciado]]=TRUE,_xlfn.IFS(AND(Tabla135[[#This Row],[No. de Control]]=1,Tabla135[[#This Row],[Desplazamiento en la Matriz]]="Impacto"),E1716-(E1716*Tabla135[[#This Row],[Valor del control]]),AND(Tabla135[[#This Row],[No. de Control]]&gt;1,Tabla135[[#This Row],[Desplazamiento en la Matriz]]="Impacto"),AC1715-(AC1715*Tabla135[[#This Row],[Valor del control]]),AND(Tabla135[[#This Row],[No. de Control]]=1,Tabla135[[#This Row],[Desplazamiento en la Matriz]]="Probabilidad"),E1716,AND(Tabla135[[#This Row],[No. de Control]]&gt;1,Tabla135[[#This Row],[Desplazamiento en la Matriz]]="Probabilidad"),AC1715),""),"")</f>
        <v/>
      </c>
      <c r="AD1716" s="310">
        <f>IFERROR(_xlfn.MINIFS(Tabla135[Probabilidad residual],Tabla135[Id Riesgo],Tabla135[[#This Row],[Id Riesgo]]),"")</f>
        <v>0</v>
      </c>
      <c r="AE1716" s="310">
        <f>IFERROR(_xlfn.MINIFS(Tabla135[Impacto residual],Tabla135[Id Riesgo],Tabla135[[#This Row],[Id Riesgo]]),"")</f>
        <v>0</v>
      </c>
      <c r="AF1716" s="310" t="str" cm="1">
        <f t="array" ref="AF171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6" s="310" t="str" cm="1">
        <f t="array" ref="AG171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7" spans="6:34" ht="15" hidden="1" customHeight="1" x14ac:dyDescent="0.4">
      <c r="F1717" s="290"/>
      <c r="G1717" s="414" t="b">
        <f>_xlfn.XLOOKUP(F1717,Tabla13[Id Riesgo],Tabla13[Registro diligenciado],FALSE,1)</f>
        <v>0</v>
      </c>
      <c r="H1717" s="423" t="str">
        <f>IF(G1717,_xlfn.XLOOKUP(F1717,Tabla6[Id Riesgo],Tabla6[DESCRIPCIÓN DEL RIESGO],FALSE,1),"")</f>
        <v/>
      </c>
      <c r="I1717" s="423" t="e">
        <f>_xlfn.XLOOKUP(Tabla135[[#This Row],[Id Riesgo]],Tabla13[Id Riesgo],Tabla13[Probabilidad])</f>
        <v>#N/A</v>
      </c>
      <c r="J1717" s="423" t="str">
        <f>_xlfn.XLOOKUP(Tabla135[[#This Row],[Id Riesgo]],Tabla13[Id Riesgo],Tabla13[Porcentaje Impacto],"",1)</f>
        <v/>
      </c>
      <c r="K1717" s="311"/>
      <c r="L1717" s="314"/>
      <c r="M1717" s="314"/>
      <c r="N1717" s="314"/>
      <c r="O1717" s="295"/>
      <c r="P1717" s="314"/>
      <c r="Q1717" s="328" t="str">
        <f>_xlfn.TEXTJOIN(" ",TRUE,Tabla135[[#This Row],[Actividad - Acción ¿Qué?
Inicia con verbo]],Tabla135[[#This Row],[Complemento
(Observaciones o desviaciones)]])</f>
        <v/>
      </c>
      <c r="R1717" s="295"/>
      <c r="S1717" s="327" t="str">
        <f>_xlfn.XLOOKUP(Tabla135[[#This Row],[Tipo de control]],Tabla7[Tipo de control],Tabla7[Peso],"",1)</f>
        <v/>
      </c>
      <c r="T1717" s="290" t="str">
        <f>_xlfn.XLOOKUP(Tabla135[[#This Row],[Tipo de control]],Tabla7[Tipo de control],Tabla7[Afectación matriz],"",1)</f>
        <v/>
      </c>
      <c r="U1717" s="295"/>
      <c r="V1717" s="290" t="str">
        <f>_xlfn.XLOOKUP(Tabla135[[#This Row],[Implementación]],Tabla11[Implementación],Tabla11[Peso],"",1)</f>
        <v/>
      </c>
      <c r="W1717" s="295"/>
      <c r="X1717" s="295"/>
      <c r="Y1717" s="295"/>
      <c r="Z1717" s="295"/>
      <c r="AA1717" s="311" t="str">
        <f>IFERROR(Tabla135[[#This Row],[Peso del control]]+Tabla135[[#This Row],[Peso de la implementación]],"")</f>
        <v/>
      </c>
      <c r="AB1717" s="310" t="str" cm="1">
        <f t="array" ref="AB1717">IFERROR(IF(Tabla135[[#This Row],[Registro diligenciado]]=TRUE,_xlfn.IFS(AND(Tabla135[[#This Row],[No. de Control]]=1,Tabla135[[#This Row],[Desplazamiento en la Matriz]]="Probabilidad"),D1717-(D1717*Tabla135[[#This Row],[Valor del control]]),AND(Tabla135[[#This Row],[No. de Control]]&gt;1,Tabla135[[#This Row],[Desplazamiento en la Matriz]]="Probabilidad"),AB1716-(AB1716*Tabla135[[#This Row],[Valor del control]]),AND(Tabla135[[#This Row],[No. de Control]]=1,Tabla135[[#This Row],[Desplazamiento en la Matriz]]="Impacto"),D1717,AND(Tabla135[[#This Row],[No. de Control]]&gt;1,Tabla135[[#This Row],[Desplazamiento en la Matriz]]="Impacto"),AB1716),""),"")</f>
        <v/>
      </c>
      <c r="AC1717" s="310" t="str" cm="1">
        <f t="array" ref="AC1717">IFERROR(IF(Tabla135[[#This Row],[Registro diligenciado]]=TRUE,_xlfn.IFS(AND(Tabla135[[#This Row],[No. de Control]]=1,Tabla135[[#This Row],[Desplazamiento en la Matriz]]="Impacto"),E1717-(E1717*Tabla135[[#This Row],[Valor del control]]),AND(Tabla135[[#This Row],[No. de Control]]&gt;1,Tabla135[[#This Row],[Desplazamiento en la Matriz]]="Impacto"),AC1716-(AC1716*Tabla135[[#This Row],[Valor del control]]),AND(Tabla135[[#This Row],[No. de Control]]=1,Tabla135[[#This Row],[Desplazamiento en la Matriz]]="Probabilidad"),E1717,AND(Tabla135[[#This Row],[No. de Control]]&gt;1,Tabla135[[#This Row],[Desplazamiento en la Matriz]]="Probabilidad"),AC1716),""),"")</f>
        <v/>
      </c>
      <c r="AD1717" s="310">
        <f>IFERROR(_xlfn.MINIFS(Tabla135[Probabilidad residual],Tabla135[Id Riesgo],Tabla135[[#This Row],[Id Riesgo]]),"")</f>
        <v>0</v>
      </c>
      <c r="AE1717" s="310">
        <f>IFERROR(_xlfn.MINIFS(Tabla135[Impacto residual],Tabla135[Id Riesgo],Tabla135[[#This Row],[Id Riesgo]]),"")</f>
        <v>0</v>
      </c>
      <c r="AF1717" s="310" t="str" cm="1">
        <f t="array" ref="AF171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7" s="310" t="str" cm="1">
        <f t="array" ref="AG171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8" spans="6:34" ht="15" hidden="1" customHeight="1" x14ac:dyDescent="0.4">
      <c r="F1718" s="290"/>
      <c r="G1718" s="414" t="b">
        <f>_xlfn.XLOOKUP(F1718,Tabla13[Id Riesgo],Tabla13[Registro diligenciado],FALSE,1)</f>
        <v>0</v>
      </c>
      <c r="H1718" s="423" t="str">
        <f>IF(G1718,_xlfn.XLOOKUP(F1718,Tabla6[Id Riesgo],Tabla6[DESCRIPCIÓN DEL RIESGO],FALSE,1),"")</f>
        <v/>
      </c>
      <c r="I1718" s="423" t="e">
        <f>_xlfn.XLOOKUP(Tabla135[[#This Row],[Id Riesgo]],Tabla13[Id Riesgo],Tabla13[Probabilidad])</f>
        <v>#N/A</v>
      </c>
      <c r="J1718" s="423" t="str">
        <f>_xlfn.XLOOKUP(Tabla135[[#This Row],[Id Riesgo]],Tabla13[Id Riesgo],Tabla13[Porcentaje Impacto],"",1)</f>
        <v/>
      </c>
      <c r="K1718" s="311"/>
      <c r="L1718" s="314"/>
      <c r="M1718" s="314"/>
      <c r="N1718" s="314"/>
      <c r="O1718" s="295"/>
      <c r="P1718" s="314"/>
      <c r="Q1718" s="328" t="str">
        <f>_xlfn.TEXTJOIN(" ",TRUE,Tabla135[[#This Row],[Actividad - Acción ¿Qué?
Inicia con verbo]],Tabla135[[#This Row],[Complemento
(Observaciones o desviaciones)]])</f>
        <v/>
      </c>
      <c r="R1718" s="295"/>
      <c r="S1718" s="327" t="str">
        <f>_xlfn.XLOOKUP(Tabla135[[#This Row],[Tipo de control]],Tabla7[Tipo de control],Tabla7[Peso],"",1)</f>
        <v/>
      </c>
      <c r="T1718" s="290" t="str">
        <f>_xlfn.XLOOKUP(Tabla135[[#This Row],[Tipo de control]],Tabla7[Tipo de control],Tabla7[Afectación matriz],"",1)</f>
        <v/>
      </c>
      <c r="U1718" s="295"/>
      <c r="V1718" s="290" t="str">
        <f>_xlfn.XLOOKUP(Tabla135[[#This Row],[Implementación]],Tabla11[Implementación],Tabla11[Peso],"",1)</f>
        <v/>
      </c>
      <c r="W1718" s="295"/>
      <c r="X1718" s="295"/>
      <c r="Y1718" s="295"/>
      <c r="Z1718" s="295"/>
      <c r="AA1718" s="311" t="str">
        <f>IFERROR(Tabla135[[#This Row],[Peso del control]]+Tabla135[[#This Row],[Peso de la implementación]],"")</f>
        <v/>
      </c>
      <c r="AB1718" s="310" t="str" cm="1">
        <f t="array" ref="AB1718">IFERROR(IF(Tabla135[[#This Row],[Registro diligenciado]]=TRUE,_xlfn.IFS(AND(Tabla135[[#This Row],[No. de Control]]=1,Tabla135[[#This Row],[Desplazamiento en la Matriz]]="Probabilidad"),D1718-(D1718*Tabla135[[#This Row],[Valor del control]]),AND(Tabla135[[#This Row],[No. de Control]]&gt;1,Tabla135[[#This Row],[Desplazamiento en la Matriz]]="Probabilidad"),AB1717-(AB1717*Tabla135[[#This Row],[Valor del control]]),AND(Tabla135[[#This Row],[No. de Control]]=1,Tabla135[[#This Row],[Desplazamiento en la Matriz]]="Impacto"),D1718,AND(Tabla135[[#This Row],[No. de Control]]&gt;1,Tabla135[[#This Row],[Desplazamiento en la Matriz]]="Impacto"),AB1717),""),"")</f>
        <v/>
      </c>
      <c r="AC1718" s="310" t="str" cm="1">
        <f t="array" ref="AC1718">IFERROR(IF(Tabla135[[#This Row],[Registro diligenciado]]=TRUE,_xlfn.IFS(AND(Tabla135[[#This Row],[No. de Control]]=1,Tabla135[[#This Row],[Desplazamiento en la Matriz]]="Impacto"),E1718-(E1718*Tabla135[[#This Row],[Valor del control]]),AND(Tabla135[[#This Row],[No. de Control]]&gt;1,Tabla135[[#This Row],[Desplazamiento en la Matriz]]="Impacto"),AC1717-(AC1717*Tabla135[[#This Row],[Valor del control]]),AND(Tabla135[[#This Row],[No. de Control]]=1,Tabla135[[#This Row],[Desplazamiento en la Matriz]]="Probabilidad"),E1718,AND(Tabla135[[#This Row],[No. de Control]]&gt;1,Tabla135[[#This Row],[Desplazamiento en la Matriz]]="Probabilidad"),AC1717),""),"")</f>
        <v/>
      </c>
      <c r="AD1718" s="310">
        <f>IFERROR(_xlfn.MINIFS(Tabla135[Probabilidad residual],Tabla135[Id Riesgo],Tabla135[[#This Row],[Id Riesgo]]),"")</f>
        <v>0</v>
      </c>
      <c r="AE1718" s="310">
        <f>IFERROR(_xlfn.MINIFS(Tabla135[Impacto residual],Tabla135[Id Riesgo],Tabla135[[#This Row],[Id Riesgo]]),"")</f>
        <v>0</v>
      </c>
      <c r="AF1718" s="310" t="str" cm="1">
        <f t="array" ref="AF171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8" s="310" t="str" cm="1">
        <f t="array" ref="AG171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19" spans="6:34" ht="15" hidden="1" customHeight="1" x14ac:dyDescent="0.4">
      <c r="F1719" s="290"/>
      <c r="G1719" s="414" t="b">
        <f>_xlfn.XLOOKUP(F1719,Tabla13[Id Riesgo],Tabla13[Registro diligenciado],FALSE,1)</f>
        <v>0</v>
      </c>
      <c r="H1719" s="423" t="str">
        <f>IF(G1719,_xlfn.XLOOKUP(F1719,Tabla6[Id Riesgo],Tabla6[DESCRIPCIÓN DEL RIESGO],FALSE,1),"")</f>
        <v/>
      </c>
      <c r="I1719" s="423" t="e">
        <f>_xlfn.XLOOKUP(Tabla135[[#This Row],[Id Riesgo]],Tabla13[Id Riesgo],Tabla13[Probabilidad])</f>
        <v>#N/A</v>
      </c>
      <c r="J1719" s="423" t="str">
        <f>_xlfn.XLOOKUP(Tabla135[[#This Row],[Id Riesgo]],Tabla13[Id Riesgo],Tabla13[Porcentaje Impacto],"",1)</f>
        <v/>
      </c>
      <c r="K1719" s="311"/>
      <c r="L1719" s="314"/>
      <c r="M1719" s="314"/>
      <c r="N1719" s="314"/>
      <c r="O1719" s="295"/>
      <c r="P1719" s="314"/>
      <c r="Q1719" s="328" t="str">
        <f>_xlfn.TEXTJOIN(" ",TRUE,Tabla135[[#This Row],[Actividad - Acción ¿Qué?
Inicia con verbo]],Tabla135[[#This Row],[Complemento
(Observaciones o desviaciones)]])</f>
        <v/>
      </c>
      <c r="R1719" s="295"/>
      <c r="S1719" s="327" t="str">
        <f>_xlfn.XLOOKUP(Tabla135[[#This Row],[Tipo de control]],Tabla7[Tipo de control],Tabla7[Peso],"",1)</f>
        <v/>
      </c>
      <c r="T1719" s="290" t="str">
        <f>_xlfn.XLOOKUP(Tabla135[[#This Row],[Tipo de control]],Tabla7[Tipo de control],Tabla7[Afectación matriz],"",1)</f>
        <v/>
      </c>
      <c r="U1719" s="295"/>
      <c r="V1719" s="290" t="str">
        <f>_xlfn.XLOOKUP(Tabla135[[#This Row],[Implementación]],Tabla11[Implementación],Tabla11[Peso],"",1)</f>
        <v/>
      </c>
      <c r="W1719" s="295"/>
      <c r="X1719" s="295"/>
      <c r="Y1719" s="295"/>
      <c r="Z1719" s="295"/>
      <c r="AA1719" s="311" t="str">
        <f>IFERROR(Tabla135[[#This Row],[Peso del control]]+Tabla135[[#This Row],[Peso de la implementación]],"")</f>
        <v/>
      </c>
      <c r="AB1719" s="310" t="str" cm="1">
        <f t="array" ref="AB1719">IFERROR(IF(Tabla135[[#This Row],[Registro diligenciado]]=TRUE,_xlfn.IFS(AND(Tabla135[[#This Row],[No. de Control]]=1,Tabla135[[#This Row],[Desplazamiento en la Matriz]]="Probabilidad"),D1719-(D1719*Tabla135[[#This Row],[Valor del control]]),AND(Tabla135[[#This Row],[No. de Control]]&gt;1,Tabla135[[#This Row],[Desplazamiento en la Matriz]]="Probabilidad"),AB1718-(AB1718*Tabla135[[#This Row],[Valor del control]]),AND(Tabla135[[#This Row],[No. de Control]]=1,Tabla135[[#This Row],[Desplazamiento en la Matriz]]="Impacto"),D1719,AND(Tabla135[[#This Row],[No. de Control]]&gt;1,Tabla135[[#This Row],[Desplazamiento en la Matriz]]="Impacto"),AB1718),""),"")</f>
        <v/>
      </c>
      <c r="AC1719" s="310" t="str" cm="1">
        <f t="array" ref="AC1719">IFERROR(IF(Tabla135[[#This Row],[Registro diligenciado]]=TRUE,_xlfn.IFS(AND(Tabla135[[#This Row],[No. de Control]]=1,Tabla135[[#This Row],[Desplazamiento en la Matriz]]="Impacto"),E1719-(E1719*Tabla135[[#This Row],[Valor del control]]),AND(Tabla135[[#This Row],[No. de Control]]&gt;1,Tabla135[[#This Row],[Desplazamiento en la Matriz]]="Impacto"),AC1718-(AC1718*Tabla135[[#This Row],[Valor del control]]),AND(Tabla135[[#This Row],[No. de Control]]=1,Tabla135[[#This Row],[Desplazamiento en la Matriz]]="Probabilidad"),E1719,AND(Tabla135[[#This Row],[No. de Control]]&gt;1,Tabla135[[#This Row],[Desplazamiento en la Matriz]]="Probabilidad"),AC1718),""),"")</f>
        <v/>
      </c>
      <c r="AD1719" s="310">
        <f>IFERROR(_xlfn.MINIFS(Tabla135[Probabilidad residual],Tabla135[Id Riesgo],Tabla135[[#This Row],[Id Riesgo]]),"")</f>
        <v>0</v>
      </c>
      <c r="AE1719" s="310">
        <f>IFERROR(_xlfn.MINIFS(Tabla135[Impacto residual],Tabla135[Id Riesgo],Tabla135[[#This Row],[Id Riesgo]]),"")</f>
        <v>0</v>
      </c>
      <c r="AF1719" s="310" t="str" cm="1">
        <f t="array" ref="AF171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19" s="310" t="str" cm="1">
        <f t="array" ref="AG171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1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0" spans="6:34" ht="15" hidden="1" customHeight="1" x14ac:dyDescent="0.4">
      <c r="F1720" s="290"/>
      <c r="G1720" s="414" t="b">
        <f>_xlfn.XLOOKUP(F1720,Tabla13[Id Riesgo],Tabla13[Registro diligenciado],FALSE,1)</f>
        <v>0</v>
      </c>
      <c r="H1720" s="423" t="str">
        <f>IF(G1720,_xlfn.XLOOKUP(F1720,Tabla6[Id Riesgo],Tabla6[DESCRIPCIÓN DEL RIESGO],FALSE,1),"")</f>
        <v/>
      </c>
      <c r="I1720" s="423" t="e">
        <f>_xlfn.XLOOKUP(Tabla135[[#This Row],[Id Riesgo]],Tabla13[Id Riesgo],Tabla13[Probabilidad])</f>
        <v>#N/A</v>
      </c>
      <c r="J1720" s="423" t="str">
        <f>_xlfn.XLOOKUP(Tabla135[[#This Row],[Id Riesgo]],Tabla13[Id Riesgo],Tabla13[Porcentaje Impacto],"",1)</f>
        <v/>
      </c>
      <c r="K1720" s="311"/>
      <c r="L1720" s="314"/>
      <c r="M1720" s="314"/>
      <c r="N1720" s="314"/>
      <c r="O1720" s="295"/>
      <c r="P1720" s="314"/>
      <c r="Q1720" s="328" t="str">
        <f>_xlfn.TEXTJOIN(" ",TRUE,Tabla135[[#This Row],[Actividad - Acción ¿Qué?
Inicia con verbo]],Tabla135[[#This Row],[Complemento
(Observaciones o desviaciones)]])</f>
        <v/>
      </c>
      <c r="R1720" s="295"/>
      <c r="S1720" s="327" t="str">
        <f>_xlfn.XLOOKUP(Tabla135[[#This Row],[Tipo de control]],Tabla7[Tipo de control],Tabla7[Peso],"",1)</f>
        <v/>
      </c>
      <c r="T1720" s="290" t="str">
        <f>_xlfn.XLOOKUP(Tabla135[[#This Row],[Tipo de control]],Tabla7[Tipo de control],Tabla7[Afectación matriz],"",1)</f>
        <v/>
      </c>
      <c r="U1720" s="295"/>
      <c r="V1720" s="290" t="str">
        <f>_xlfn.XLOOKUP(Tabla135[[#This Row],[Implementación]],Tabla11[Implementación],Tabla11[Peso],"",1)</f>
        <v/>
      </c>
      <c r="W1720" s="295"/>
      <c r="X1720" s="295"/>
      <c r="Y1720" s="295"/>
      <c r="Z1720" s="295"/>
      <c r="AA1720" s="311" t="str">
        <f>IFERROR(Tabla135[[#This Row],[Peso del control]]+Tabla135[[#This Row],[Peso de la implementación]],"")</f>
        <v/>
      </c>
      <c r="AB1720" s="310" t="str" cm="1">
        <f t="array" ref="AB1720">IFERROR(IF(Tabla135[[#This Row],[Registro diligenciado]]=TRUE,_xlfn.IFS(AND(Tabla135[[#This Row],[No. de Control]]=1,Tabla135[[#This Row],[Desplazamiento en la Matriz]]="Probabilidad"),D1720-(D1720*Tabla135[[#This Row],[Valor del control]]),AND(Tabla135[[#This Row],[No. de Control]]&gt;1,Tabla135[[#This Row],[Desplazamiento en la Matriz]]="Probabilidad"),AB1719-(AB1719*Tabla135[[#This Row],[Valor del control]]),AND(Tabla135[[#This Row],[No. de Control]]=1,Tabla135[[#This Row],[Desplazamiento en la Matriz]]="Impacto"),D1720,AND(Tabla135[[#This Row],[No. de Control]]&gt;1,Tabla135[[#This Row],[Desplazamiento en la Matriz]]="Impacto"),AB1719),""),"")</f>
        <v/>
      </c>
      <c r="AC1720" s="310" t="str" cm="1">
        <f t="array" ref="AC1720">IFERROR(IF(Tabla135[[#This Row],[Registro diligenciado]]=TRUE,_xlfn.IFS(AND(Tabla135[[#This Row],[No. de Control]]=1,Tabla135[[#This Row],[Desplazamiento en la Matriz]]="Impacto"),E1720-(E1720*Tabla135[[#This Row],[Valor del control]]),AND(Tabla135[[#This Row],[No. de Control]]&gt;1,Tabla135[[#This Row],[Desplazamiento en la Matriz]]="Impacto"),AC1719-(AC1719*Tabla135[[#This Row],[Valor del control]]),AND(Tabla135[[#This Row],[No. de Control]]=1,Tabla135[[#This Row],[Desplazamiento en la Matriz]]="Probabilidad"),E1720,AND(Tabla135[[#This Row],[No. de Control]]&gt;1,Tabla135[[#This Row],[Desplazamiento en la Matriz]]="Probabilidad"),AC1719),""),"")</f>
        <v/>
      </c>
      <c r="AD1720" s="310">
        <f>IFERROR(_xlfn.MINIFS(Tabla135[Probabilidad residual],Tabla135[Id Riesgo],Tabla135[[#This Row],[Id Riesgo]]),"")</f>
        <v>0</v>
      </c>
      <c r="AE1720" s="310">
        <f>IFERROR(_xlfn.MINIFS(Tabla135[Impacto residual],Tabla135[Id Riesgo],Tabla135[[#This Row],[Id Riesgo]]),"")</f>
        <v>0</v>
      </c>
      <c r="AF1720" s="310" t="str" cm="1">
        <f t="array" ref="AF172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0" s="310" t="str" cm="1">
        <f t="array" ref="AG172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1" spans="6:34" ht="15" hidden="1" customHeight="1" x14ac:dyDescent="0.4">
      <c r="F1721" s="290"/>
      <c r="G1721" s="414" t="b">
        <f>_xlfn.XLOOKUP(F1721,Tabla13[Id Riesgo],Tabla13[Registro diligenciado],FALSE,1)</f>
        <v>0</v>
      </c>
      <c r="H1721" s="423" t="str">
        <f>IF(G1721,_xlfn.XLOOKUP(F1721,Tabla6[Id Riesgo],Tabla6[DESCRIPCIÓN DEL RIESGO],FALSE,1),"")</f>
        <v/>
      </c>
      <c r="I1721" s="423" t="e">
        <f>_xlfn.XLOOKUP(Tabla135[[#This Row],[Id Riesgo]],Tabla13[Id Riesgo],Tabla13[Probabilidad])</f>
        <v>#N/A</v>
      </c>
      <c r="J1721" s="423" t="str">
        <f>_xlfn.XLOOKUP(Tabla135[[#This Row],[Id Riesgo]],Tabla13[Id Riesgo],Tabla13[Porcentaje Impacto],"",1)</f>
        <v/>
      </c>
      <c r="K1721" s="311"/>
      <c r="L1721" s="314"/>
      <c r="M1721" s="314"/>
      <c r="N1721" s="314"/>
      <c r="O1721" s="295"/>
      <c r="P1721" s="314"/>
      <c r="Q1721" s="328" t="str">
        <f>_xlfn.TEXTJOIN(" ",TRUE,Tabla135[[#This Row],[Actividad - Acción ¿Qué?
Inicia con verbo]],Tabla135[[#This Row],[Complemento
(Observaciones o desviaciones)]])</f>
        <v/>
      </c>
      <c r="R1721" s="295"/>
      <c r="S1721" s="327" t="str">
        <f>_xlfn.XLOOKUP(Tabla135[[#This Row],[Tipo de control]],Tabla7[Tipo de control],Tabla7[Peso],"",1)</f>
        <v/>
      </c>
      <c r="T1721" s="290" t="str">
        <f>_xlfn.XLOOKUP(Tabla135[[#This Row],[Tipo de control]],Tabla7[Tipo de control],Tabla7[Afectación matriz],"",1)</f>
        <v/>
      </c>
      <c r="U1721" s="295"/>
      <c r="V1721" s="290" t="str">
        <f>_xlfn.XLOOKUP(Tabla135[[#This Row],[Implementación]],Tabla11[Implementación],Tabla11[Peso],"",1)</f>
        <v/>
      </c>
      <c r="W1721" s="295"/>
      <c r="X1721" s="295"/>
      <c r="Y1721" s="295"/>
      <c r="Z1721" s="295"/>
      <c r="AA1721" s="311" t="str">
        <f>IFERROR(Tabla135[[#This Row],[Peso del control]]+Tabla135[[#This Row],[Peso de la implementación]],"")</f>
        <v/>
      </c>
      <c r="AB1721" s="310" t="str" cm="1">
        <f t="array" ref="AB1721">IFERROR(IF(Tabla135[[#This Row],[Registro diligenciado]]=TRUE,_xlfn.IFS(AND(Tabla135[[#This Row],[No. de Control]]=1,Tabla135[[#This Row],[Desplazamiento en la Matriz]]="Probabilidad"),D1721-(D1721*Tabla135[[#This Row],[Valor del control]]),AND(Tabla135[[#This Row],[No. de Control]]&gt;1,Tabla135[[#This Row],[Desplazamiento en la Matriz]]="Probabilidad"),AB1720-(AB1720*Tabla135[[#This Row],[Valor del control]]),AND(Tabla135[[#This Row],[No. de Control]]=1,Tabla135[[#This Row],[Desplazamiento en la Matriz]]="Impacto"),D1721,AND(Tabla135[[#This Row],[No. de Control]]&gt;1,Tabla135[[#This Row],[Desplazamiento en la Matriz]]="Impacto"),AB1720),""),"")</f>
        <v/>
      </c>
      <c r="AC1721" s="310" t="str" cm="1">
        <f t="array" ref="AC1721">IFERROR(IF(Tabla135[[#This Row],[Registro diligenciado]]=TRUE,_xlfn.IFS(AND(Tabla135[[#This Row],[No. de Control]]=1,Tabla135[[#This Row],[Desplazamiento en la Matriz]]="Impacto"),E1721-(E1721*Tabla135[[#This Row],[Valor del control]]),AND(Tabla135[[#This Row],[No. de Control]]&gt;1,Tabla135[[#This Row],[Desplazamiento en la Matriz]]="Impacto"),AC1720-(AC1720*Tabla135[[#This Row],[Valor del control]]),AND(Tabla135[[#This Row],[No. de Control]]=1,Tabla135[[#This Row],[Desplazamiento en la Matriz]]="Probabilidad"),E1721,AND(Tabla135[[#This Row],[No. de Control]]&gt;1,Tabla135[[#This Row],[Desplazamiento en la Matriz]]="Probabilidad"),AC1720),""),"")</f>
        <v/>
      </c>
      <c r="AD1721" s="310">
        <f>IFERROR(_xlfn.MINIFS(Tabla135[Probabilidad residual],Tabla135[Id Riesgo],Tabla135[[#This Row],[Id Riesgo]]),"")</f>
        <v>0</v>
      </c>
      <c r="AE1721" s="310">
        <f>IFERROR(_xlfn.MINIFS(Tabla135[Impacto residual],Tabla135[Id Riesgo],Tabla135[[#This Row],[Id Riesgo]]),"")</f>
        <v>0</v>
      </c>
      <c r="AF1721" s="310" t="str" cm="1">
        <f t="array" ref="AF172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1" s="310" t="str" cm="1">
        <f t="array" ref="AG172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2" spans="6:34" ht="15" hidden="1" customHeight="1" x14ac:dyDescent="0.4">
      <c r="F1722" s="290"/>
      <c r="G1722" s="414" t="b">
        <f>_xlfn.XLOOKUP(F1722,Tabla13[Id Riesgo],Tabla13[Registro diligenciado],FALSE,1)</f>
        <v>0</v>
      </c>
      <c r="H1722" s="423" t="str">
        <f>IF(G1722,_xlfn.XLOOKUP(F1722,Tabla6[Id Riesgo],Tabla6[DESCRIPCIÓN DEL RIESGO],FALSE,1),"")</f>
        <v/>
      </c>
      <c r="I1722" s="423" t="e">
        <f>_xlfn.XLOOKUP(Tabla135[[#This Row],[Id Riesgo]],Tabla13[Id Riesgo],Tabla13[Probabilidad])</f>
        <v>#N/A</v>
      </c>
      <c r="J1722" s="423" t="str">
        <f>_xlfn.XLOOKUP(Tabla135[[#This Row],[Id Riesgo]],Tabla13[Id Riesgo],Tabla13[Porcentaje Impacto],"",1)</f>
        <v/>
      </c>
      <c r="K1722" s="311"/>
      <c r="L1722" s="314"/>
      <c r="M1722" s="314"/>
      <c r="N1722" s="314"/>
      <c r="O1722" s="295"/>
      <c r="P1722" s="314"/>
      <c r="Q1722" s="328" t="str">
        <f>_xlfn.TEXTJOIN(" ",TRUE,Tabla135[[#This Row],[Actividad - Acción ¿Qué?
Inicia con verbo]],Tabla135[[#This Row],[Complemento
(Observaciones o desviaciones)]])</f>
        <v/>
      </c>
      <c r="R1722" s="295"/>
      <c r="S1722" s="327" t="str">
        <f>_xlfn.XLOOKUP(Tabla135[[#This Row],[Tipo de control]],Tabla7[Tipo de control],Tabla7[Peso],"",1)</f>
        <v/>
      </c>
      <c r="T1722" s="290" t="str">
        <f>_xlfn.XLOOKUP(Tabla135[[#This Row],[Tipo de control]],Tabla7[Tipo de control],Tabla7[Afectación matriz],"",1)</f>
        <v/>
      </c>
      <c r="U1722" s="295"/>
      <c r="V1722" s="290" t="str">
        <f>_xlfn.XLOOKUP(Tabla135[[#This Row],[Implementación]],Tabla11[Implementación],Tabla11[Peso],"",1)</f>
        <v/>
      </c>
      <c r="W1722" s="295"/>
      <c r="X1722" s="295"/>
      <c r="Y1722" s="295"/>
      <c r="Z1722" s="295"/>
      <c r="AA1722" s="311" t="str">
        <f>IFERROR(Tabla135[[#This Row],[Peso del control]]+Tabla135[[#This Row],[Peso de la implementación]],"")</f>
        <v/>
      </c>
      <c r="AB1722" s="310" t="str" cm="1">
        <f t="array" ref="AB1722">IFERROR(IF(Tabla135[[#This Row],[Registro diligenciado]]=TRUE,_xlfn.IFS(AND(Tabla135[[#This Row],[No. de Control]]=1,Tabla135[[#This Row],[Desplazamiento en la Matriz]]="Probabilidad"),D1722-(D1722*Tabla135[[#This Row],[Valor del control]]),AND(Tabla135[[#This Row],[No. de Control]]&gt;1,Tabla135[[#This Row],[Desplazamiento en la Matriz]]="Probabilidad"),AB1721-(AB1721*Tabla135[[#This Row],[Valor del control]]),AND(Tabla135[[#This Row],[No. de Control]]=1,Tabla135[[#This Row],[Desplazamiento en la Matriz]]="Impacto"),D1722,AND(Tabla135[[#This Row],[No. de Control]]&gt;1,Tabla135[[#This Row],[Desplazamiento en la Matriz]]="Impacto"),AB1721),""),"")</f>
        <v/>
      </c>
      <c r="AC1722" s="310" t="str" cm="1">
        <f t="array" ref="AC1722">IFERROR(IF(Tabla135[[#This Row],[Registro diligenciado]]=TRUE,_xlfn.IFS(AND(Tabla135[[#This Row],[No. de Control]]=1,Tabla135[[#This Row],[Desplazamiento en la Matriz]]="Impacto"),E1722-(E1722*Tabla135[[#This Row],[Valor del control]]),AND(Tabla135[[#This Row],[No. de Control]]&gt;1,Tabla135[[#This Row],[Desplazamiento en la Matriz]]="Impacto"),AC1721-(AC1721*Tabla135[[#This Row],[Valor del control]]),AND(Tabla135[[#This Row],[No. de Control]]=1,Tabla135[[#This Row],[Desplazamiento en la Matriz]]="Probabilidad"),E1722,AND(Tabla135[[#This Row],[No. de Control]]&gt;1,Tabla135[[#This Row],[Desplazamiento en la Matriz]]="Probabilidad"),AC1721),""),"")</f>
        <v/>
      </c>
      <c r="AD1722" s="310">
        <f>IFERROR(_xlfn.MINIFS(Tabla135[Probabilidad residual],Tabla135[Id Riesgo],Tabla135[[#This Row],[Id Riesgo]]),"")</f>
        <v>0</v>
      </c>
      <c r="AE1722" s="310">
        <f>IFERROR(_xlfn.MINIFS(Tabla135[Impacto residual],Tabla135[Id Riesgo],Tabla135[[#This Row],[Id Riesgo]]),"")</f>
        <v>0</v>
      </c>
      <c r="AF1722" s="310" t="str" cm="1">
        <f t="array" ref="AF172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2" s="310" t="str" cm="1">
        <f t="array" ref="AG172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3" spans="6:34" ht="15" hidden="1" customHeight="1" x14ac:dyDescent="0.4">
      <c r="F1723" s="290"/>
      <c r="G1723" s="414" t="b">
        <f>_xlfn.XLOOKUP(F1723,Tabla13[Id Riesgo],Tabla13[Registro diligenciado],FALSE,1)</f>
        <v>0</v>
      </c>
      <c r="H1723" s="423" t="str">
        <f>IF(G1723,_xlfn.XLOOKUP(F1723,Tabla6[Id Riesgo],Tabla6[DESCRIPCIÓN DEL RIESGO],FALSE,1),"")</f>
        <v/>
      </c>
      <c r="I1723" s="423" t="e">
        <f>_xlfn.XLOOKUP(Tabla135[[#This Row],[Id Riesgo]],Tabla13[Id Riesgo],Tabla13[Probabilidad])</f>
        <v>#N/A</v>
      </c>
      <c r="J1723" s="423" t="str">
        <f>_xlfn.XLOOKUP(Tabla135[[#This Row],[Id Riesgo]],Tabla13[Id Riesgo],Tabla13[Porcentaje Impacto],"",1)</f>
        <v/>
      </c>
      <c r="K1723" s="311"/>
      <c r="L1723" s="314"/>
      <c r="M1723" s="314"/>
      <c r="N1723" s="314"/>
      <c r="O1723" s="295"/>
      <c r="P1723" s="314"/>
      <c r="Q1723" s="328" t="str">
        <f>_xlfn.TEXTJOIN(" ",TRUE,Tabla135[[#This Row],[Actividad - Acción ¿Qué?
Inicia con verbo]],Tabla135[[#This Row],[Complemento
(Observaciones o desviaciones)]])</f>
        <v/>
      </c>
      <c r="R1723" s="295"/>
      <c r="S1723" s="327" t="str">
        <f>_xlfn.XLOOKUP(Tabla135[[#This Row],[Tipo de control]],Tabla7[Tipo de control],Tabla7[Peso],"",1)</f>
        <v/>
      </c>
      <c r="T1723" s="290" t="str">
        <f>_xlfn.XLOOKUP(Tabla135[[#This Row],[Tipo de control]],Tabla7[Tipo de control],Tabla7[Afectación matriz],"",1)</f>
        <v/>
      </c>
      <c r="U1723" s="295"/>
      <c r="V1723" s="290" t="str">
        <f>_xlfn.XLOOKUP(Tabla135[[#This Row],[Implementación]],Tabla11[Implementación],Tabla11[Peso],"",1)</f>
        <v/>
      </c>
      <c r="W1723" s="295"/>
      <c r="X1723" s="295"/>
      <c r="Y1723" s="295"/>
      <c r="Z1723" s="295"/>
      <c r="AA1723" s="311" t="str">
        <f>IFERROR(Tabla135[[#This Row],[Peso del control]]+Tabla135[[#This Row],[Peso de la implementación]],"")</f>
        <v/>
      </c>
      <c r="AB1723" s="310" t="str" cm="1">
        <f t="array" ref="AB1723">IFERROR(IF(Tabla135[[#This Row],[Registro diligenciado]]=TRUE,_xlfn.IFS(AND(Tabla135[[#This Row],[No. de Control]]=1,Tabla135[[#This Row],[Desplazamiento en la Matriz]]="Probabilidad"),D1723-(D1723*Tabla135[[#This Row],[Valor del control]]),AND(Tabla135[[#This Row],[No. de Control]]&gt;1,Tabla135[[#This Row],[Desplazamiento en la Matriz]]="Probabilidad"),AB1722-(AB1722*Tabla135[[#This Row],[Valor del control]]),AND(Tabla135[[#This Row],[No. de Control]]=1,Tabla135[[#This Row],[Desplazamiento en la Matriz]]="Impacto"),D1723,AND(Tabla135[[#This Row],[No. de Control]]&gt;1,Tabla135[[#This Row],[Desplazamiento en la Matriz]]="Impacto"),AB1722),""),"")</f>
        <v/>
      </c>
      <c r="AC1723" s="310" t="str" cm="1">
        <f t="array" ref="AC1723">IFERROR(IF(Tabla135[[#This Row],[Registro diligenciado]]=TRUE,_xlfn.IFS(AND(Tabla135[[#This Row],[No. de Control]]=1,Tabla135[[#This Row],[Desplazamiento en la Matriz]]="Impacto"),E1723-(E1723*Tabla135[[#This Row],[Valor del control]]),AND(Tabla135[[#This Row],[No. de Control]]&gt;1,Tabla135[[#This Row],[Desplazamiento en la Matriz]]="Impacto"),AC1722-(AC1722*Tabla135[[#This Row],[Valor del control]]),AND(Tabla135[[#This Row],[No. de Control]]=1,Tabla135[[#This Row],[Desplazamiento en la Matriz]]="Probabilidad"),E1723,AND(Tabla135[[#This Row],[No. de Control]]&gt;1,Tabla135[[#This Row],[Desplazamiento en la Matriz]]="Probabilidad"),AC1722),""),"")</f>
        <v/>
      </c>
      <c r="AD1723" s="310">
        <f>IFERROR(_xlfn.MINIFS(Tabla135[Probabilidad residual],Tabla135[Id Riesgo],Tabla135[[#This Row],[Id Riesgo]]),"")</f>
        <v>0</v>
      </c>
      <c r="AE1723" s="310">
        <f>IFERROR(_xlfn.MINIFS(Tabla135[Impacto residual],Tabla135[Id Riesgo],Tabla135[[#This Row],[Id Riesgo]]),"")</f>
        <v>0</v>
      </c>
      <c r="AF1723" s="310" t="str" cm="1">
        <f t="array" ref="AF172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3" s="310" t="str" cm="1">
        <f t="array" ref="AG172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4" spans="6:34" ht="15" hidden="1" customHeight="1" x14ac:dyDescent="0.4">
      <c r="F1724" s="290"/>
      <c r="G1724" s="414" t="b">
        <f>_xlfn.XLOOKUP(F1724,Tabla13[Id Riesgo],Tabla13[Registro diligenciado],FALSE,1)</f>
        <v>0</v>
      </c>
      <c r="H1724" s="423" t="str">
        <f>IF(G1724,_xlfn.XLOOKUP(F1724,Tabla6[Id Riesgo],Tabla6[DESCRIPCIÓN DEL RIESGO],FALSE,1),"")</f>
        <v/>
      </c>
      <c r="I1724" s="423" t="e">
        <f>_xlfn.XLOOKUP(Tabla135[[#This Row],[Id Riesgo]],Tabla13[Id Riesgo],Tabla13[Probabilidad])</f>
        <v>#N/A</v>
      </c>
      <c r="J1724" s="423" t="str">
        <f>_xlfn.XLOOKUP(Tabla135[[#This Row],[Id Riesgo]],Tabla13[Id Riesgo],Tabla13[Porcentaje Impacto],"",1)</f>
        <v/>
      </c>
      <c r="K1724" s="311"/>
      <c r="L1724" s="314"/>
      <c r="M1724" s="314"/>
      <c r="N1724" s="314"/>
      <c r="O1724" s="295"/>
      <c r="P1724" s="314"/>
      <c r="Q1724" s="328" t="str">
        <f>_xlfn.TEXTJOIN(" ",TRUE,Tabla135[[#This Row],[Actividad - Acción ¿Qué?
Inicia con verbo]],Tabla135[[#This Row],[Complemento
(Observaciones o desviaciones)]])</f>
        <v/>
      </c>
      <c r="R1724" s="295"/>
      <c r="S1724" s="327" t="str">
        <f>_xlfn.XLOOKUP(Tabla135[[#This Row],[Tipo de control]],Tabla7[Tipo de control],Tabla7[Peso],"",1)</f>
        <v/>
      </c>
      <c r="T1724" s="290" t="str">
        <f>_xlfn.XLOOKUP(Tabla135[[#This Row],[Tipo de control]],Tabla7[Tipo de control],Tabla7[Afectación matriz],"",1)</f>
        <v/>
      </c>
      <c r="U1724" s="295"/>
      <c r="V1724" s="290" t="str">
        <f>_xlfn.XLOOKUP(Tabla135[[#This Row],[Implementación]],Tabla11[Implementación],Tabla11[Peso],"",1)</f>
        <v/>
      </c>
      <c r="W1724" s="295"/>
      <c r="X1724" s="295"/>
      <c r="Y1724" s="295"/>
      <c r="Z1724" s="295"/>
      <c r="AA1724" s="311" t="str">
        <f>IFERROR(Tabla135[[#This Row],[Peso del control]]+Tabla135[[#This Row],[Peso de la implementación]],"")</f>
        <v/>
      </c>
      <c r="AB1724" s="310" t="str" cm="1">
        <f t="array" ref="AB1724">IFERROR(IF(Tabla135[[#This Row],[Registro diligenciado]]=TRUE,_xlfn.IFS(AND(Tabla135[[#This Row],[No. de Control]]=1,Tabla135[[#This Row],[Desplazamiento en la Matriz]]="Probabilidad"),D1724-(D1724*Tabla135[[#This Row],[Valor del control]]),AND(Tabla135[[#This Row],[No. de Control]]&gt;1,Tabla135[[#This Row],[Desplazamiento en la Matriz]]="Probabilidad"),AB1723-(AB1723*Tabla135[[#This Row],[Valor del control]]),AND(Tabla135[[#This Row],[No. de Control]]=1,Tabla135[[#This Row],[Desplazamiento en la Matriz]]="Impacto"),D1724,AND(Tabla135[[#This Row],[No. de Control]]&gt;1,Tabla135[[#This Row],[Desplazamiento en la Matriz]]="Impacto"),AB1723),""),"")</f>
        <v/>
      </c>
      <c r="AC1724" s="310" t="str" cm="1">
        <f t="array" ref="AC1724">IFERROR(IF(Tabla135[[#This Row],[Registro diligenciado]]=TRUE,_xlfn.IFS(AND(Tabla135[[#This Row],[No. de Control]]=1,Tabla135[[#This Row],[Desplazamiento en la Matriz]]="Impacto"),E1724-(E1724*Tabla135[[#This Row],[Valor del control]]),AND(Tabla135[[#This Row],[No. de Control]]&gt;1,Tabla135[[#This Row],[Desplazamiento en la Matriz]]="Impacto"),AC1723-(AC1723*Tabla135[[#This Row],[Valor del control]]),AND(Tabla135[[#This Row],[No. de Control]]=1,Tabla135[[#This Row],[Desplazamiento en la Matriz]]="Probabilidad"),E1724,AND(Tabla135[[#This Row],[No. de Control]]&gt;1,Tabla135[[#This Row],[Desplazamiento en la Matriz]]="Probabilidad"),AC1723),""),"")</f>
        <v/>
      </c>
      <c r="AD1724" s="310">
        <f>IFERROR(_xlfn.MINIFS(Tabla135[Probabilidad residual],Tabla135[Id Riesgo],Tabla135[[#This Row],[Id Riesgo]]),"")</f>
        <v>0</v>
      </c>
      <c r="AE1724" s="310">
        <f>IFERROR(_xlfn.MINIFS(Tabla135[Impacto residual],Tabla135[Id Riesgo],Tabla135[[#This Row],[Id Riesgo]]),"")</f>
        <v>0</v>
      </c>
      <c r="AF1724" s="310" t="str" cm="1">
        <f t="array" ref="AF172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4" s="310" t="str" cm="1">
        <f t="array" ref="AG172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5" spans="6:34" ht="15" hidden="1" customHeight="1" x14ac:dyDescent="0.4">
      <c r="F1725" s="290"/>
      <c r="G1725" s="414" t="b">
        <f>_xlfn.XLOOKUP(F1725,Tabla13[Id Riesgo],Tabla13[Registro diligenciado],FALSE,1)</f>
        <v>0</v>
      </c>
      <c r="H1725" s="423" t="str">
        <f>IF(G1725,_xlfn.XLOOKUP(F1725,Tabla6[Id Riesgo],Tabla6[DESCRIPCIÓN DEL RIESGO],FALSE,1),"")</f>
        <v/>
      </c>
      <c r="I1725" s="423" t="e">
        <f>_xlfn.XLOOKUP(Tabla135[[#This Row],[Id Riesgo]],Tabla13[Id Riesgo],Tabla13[Probabilidad])</f>
        <v>#N/A</v>
      </c>
      <c r="J1725" s="423" t="str">
        <f>_xlfn.XLOOKUP(Tabla135[[#This Row],[Id Riesgo]],Tabla13[Id Riesgo],Tabla13[Porcentaje Impacto],"",1)</f>
        <v/>
      </c>
      <c r="K1725" s="311"/>
      <c r="L1725" s="314"/>
      <c r="M1725" s="314"/>
      <c r="N1725" s="314"/>
      <c r="O1725" s="295"/>
      <c r="P1725" s="314"/>
      <c r="Q1725" s="328" t="str">
        <f>_xlfn.TEXTJOIN(" ",TRUE,Tabla135[[#This Row],[Actividad - Acción ¿Qué?
Inicia con verbo]],Tabla135[[#This Row],[Complemento
(Observaciones o desviaciones)]])</f>
        <v/>
      </c>
      <c r="R1725" s="295"/>
      <c r="S1725" s="327" t="str">
        <f>_xlfn.XLOOKUP(Tabla135[[#This Row],[Tipo de control]],Tabla7[Tipo de control],Tabla7[Peso],"",1)</f>
        <v/>
      </c>
      <c r="T1725" s="290" t="str">
        <f>_xlfn.XLOOKUP(Tabla135[[#This Row],[Tipo de control]],Tabla7[Tipo de control],Tabla7[Afectación matriz],"",1)</f>
        <v/>
      </c>
      <c r="U1725" s="295"/>
      <c r="V1725" s="290" t="str">
        <f>_xlfn.XLOOKUP(Tabla135[[#This Row],[Implementación]],Tabla11[Implementación],Tabla11[Peso],"",1)</f>
        <v/>
      </c>
      <c r="W1725" s="295"/>
      <c r="X1725" s="295"/>
      <c r="Y1725" s="295"/>
      <c r="Z1725" s="295"/>
      <c r="AA1725" s="311" t="str">
        <f>IFERROR(Tabla135[[#This Row],[Peso del control]]+Tabla135[[#This Row],[Peso de la implementación]],"")</f>
        <v/>
      </c>
      <c r="AB1725" s="310" t="str" cm="1">
        <f t="array" ref="AB1725">IFERROR(IF(Tabla135[[#This Row],[Registro diligenciado]]=TRUE,_xlfn.IFS(AND(Tabla135[[#This Row],[No. de Control]]=1,Tabla135[[#This Row],[Desplazamiento en la Matriz]]="Probabilidad"),D1725-(D1725*Tabla135[[#This Row],[Valor del control]]),AND(Tabla135[[#This Row],[No. de Control]]&gt;1,Tabla135[[#This Row],[Desplazamiento en la Matriz]]="Probabilidad"),AB1724-(AB1724*Tabla135[[#This Row],[Valor del control]]),AND(Tabla135[[#This Row],[No. de Control]]=1,Tabla135[[#This Row],[Desplazamiento en la Matriz]]="Impacto"),D1725,AND(Tabla135[[#This Row],[No. de Control]]&gt;1,Tabla135[[#This Row],[Desplazamiento en la Matriz]]="Impacto"),AB1724),""),"")</f>
        <v/>
      </c>
      <c r="AC1725" s="310" t="str" cm="1">
        <f t="array" ref="AC1725">IFERROR(IF(Tabla135[[#This Row],[Registro diligenciado]]=TRUE,_xlfn.IFS(AND(Tabla135[[#This Row],[No. de Control]]=1,Tabla135[[#This Row],[Desplazamiento en la Matriz]]="Impacto"),E1725-(E1725*Tabla135[[#This Row],[Valor del control]]),AND(Tabla135[[#This Row],[No. de Control]]&gt;1,Tabla135[[#This Row],[Desplazamiento en la Matriz]]="Impacto"),AC1724-(AC1724*Tabla135[[#This Row],[Valor del control]]),AND(Tabla135[[#This Row],[No. de Control]]=1,Tabla135[[#This Row],[Desplazamiento en la Matriz]]="Probabilidad"),E1725,AND(Tabla135[[#This Row],[No. de Control]]&gt;1,Tabla135[[#This Row],[Desplazamiento en la Matriz]]="Probabilidad"),AC1724),""),"")</f>
        <v/>
      </c>
      <c r="AD1725" s="310">
        <f>IFERROR(_xlfn.MINIFS(Tabla135[Probabilidad residual],Tabla135[Id Riesgo],Tabla135[[#This Row],[Id Riesgo]]),"")</f>
        <v>0</v>
      </c>
      <c r="AE1725" s="310">
        <f>IFERROR(_xlfn.MINIFS(Tabla135[Impacto residual],Tabla135[Id Riesgo],Tabla135[[#This Row],[Id Riesgo]]),"")</f>
        <v>0</v>
      </c>
      <c r="AF1725" s="310" t="str" cm="1">
        <f t="array" ref="AF172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5" s="310" t="str" cm="1">
        <f t="array" ref="AG172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6" spans="6:34" ht="15" hidden="1" customHeight="1" x14ac:dyDescent="0.4">
      <c r="F1726" s="290"/>
      <c r="G1726" s="414" t="b">
        <f>_xlfn.XLOOKUP(F1726,Tabla13[Id Riesgo],Tabla13[Registro diligenciado],FALSE,1)</f>
        <v>0</v>
      </c>
      <c r="H1726" s="423" t="str">
        <f>IF(G1726,_xlfn.XLOOKUP(F1726,Tabla6[Id Riesgo],Tabla6[DESCRIPCIÓN DEL RIESGO],FALSE,1),"")</f>
        <v/>
      </c>
      <c r="I1726" s="423" t="e">
        <f>_xlfn.XLOOKUP(Tabla135[[#This Row],[Id Riesgo]],Tabla13[Id Riesgo],Tabla13[Probabilidad])</f>
        <v>#N/A</v>
      </c>
      <c r="J1726" s="423" t="str">
        <f>_xlfn.XLOOKUP(Tabla135[[#This Row],[Id Riesgo]],Tabla13[Id Riesgo],Tabla13[Porcentaje Impacto],"",1)</f>
        <v/>
      </c>
      <c r="K1726" s="311"/>
      <c r="L1726" s="314"/>
      <c r="M1726" s="314"/>
      <c r="N1726" s="314"/>
      <c r="O1726" s="295"/>
      <c r="P1726" s="314"/>
      <c r="Q1726" s="328" t="str">
        <f>_xlfn.TEXTJOIN(" ",TRUE,Tabla135[[#This Row],[Actividad - Acción ¿Qué?
Inicia con verbo]],Tabla135[[#This Row],[Complemento
(Observaciones o desviaciones)]])</f>
        <v/>
      </c>
      <c r="R1726" s="295"/>
      <c r="S1726" s="327" t="str">
        <f>_xlfn.XLOOKUP(Tabla135[[#This Row],[Tipo de control]],Tabla7[Tipo de control],Tabla7[Peso],"",1)</f>
        <v/>
      </c>
      <c r="T1726" s="290" t="str">
        <f>_xlfn.XLOOKUP(Tabla135[[#This Row],[Tipo de control]],Tabla7[Tipo de control],Tabla7[Afectación matriz],"",1)</f>
        <v/>
      </c>
      <c r="U1726" s="295"/>
      <c r="V1726" s="290" t="str">
        <f>_xlfn.XLOOKUP(Tabla135[[#This Row],[Implementación]],Tabla11[Implementación],Tabla11[Peso],"",1)</f>
        <v/>
      </c>
      <c r="W1726" s="295"/>
      <c r="X1726" s="295"/>
      <c r="Y1726" s="295"/>
      <c r="Z1726" s="295"/>
      <c r="AA1726" s="311" t="str">
        <f>IFERROR(Tabla135[[#This Row],[Peso del control]]+Tabla135[[#This Row],[Peso de la implementación]],"")</f>
        <v/>
      </c>
      <c r="AB1726" s="310" t="str" cm="1">
        <f t="array" ref="AB1726">IFERROR(IF(Tabla135[[#This Row],[Registro diligenciado]]=TRUE,_xlfn.IFS(AND(Tabla135[[#This Row],[No. de Control]]=1,Tabla135[[#This Row],[Desplazamiento en la Matriz]]="Probabilidad"),D1726-(D1726*Tabla135[[#This Row],[Valor del control]]),AND(Tabla135[[#This Row],[No. de Control]]&gt;1,Tabla135[[#This Row],[Desplazamiento en la Matriz]]="Probabilidad"),AB1725-(AB1725*Tabla135[[#This Row],[Valor del control]]),AND(Tabla135[[#This Row],[No. de Control]]=1,Tabla135[[#This Row],[Desplazamiento en la Matriz]]="Impacto"),D1726,AND(Tabla135[[#This Row],[No. de Control]]&gt;1,Tabla135[[#This Row],[Desplazamiento en la Matriz]]="Impacto"),AB1725),""),"")</f>
        <v/>
      </c>
      <c r="AC1726" s="310" t="str" cm="1">
        <f t="array" ref="AC1726">IFERROR(IF(Tabla135[[#This Row],[Registro diligenciado]]=TRUE,_xlfn.IFS(AND(Tabla135[[#This Row],[No. de Control]]=1,Tabla135[[#This Row],[Desplazamiento en la Matriz]]="Impacto"),E1726-(E1726*Tabla135[[#This Row],[Valor del control]]),AND(Tabla135[[#This Row],[No. de Control]]&gt;1,Tabla135[[#This Row],[Desplazamiento en la Matriz]]="Impacto"),AC1725-(AC1725*Tabla135[[#This Row],[Valor del control]]),AND(Tabla135[[#This Row],[No. de Control]]=1,Tabla135[[#This Row],[Desplazamiento en la Matriz]]="Probabilidad"),E1726,AND(Tabla135[[#This Row],[No. de Control]]&gt;1,Tabla135[[#This Row],[Desplazamiento en la Matriz]]="Probabilidad"),AC1725),""),"")</f>
        <v/>
      </c>
      <c r="AD1726" s="310">
        <f>IFERROR(_xlfn.MINIFS(Tabla135[Probabilidad residual],Tabla135[Id Riesgo],Tabla135[[#This Row],[Id Riesgo]]),"")</f>
        <v>0</v>
      </c>
      <c r="AE1726" s="310">
        <f>IFERROR(_xlfn.MINIFS(Tabla135[Impacto residual],Tabla135[Id Riesgo],Tabla135[[#This Row],[Id Riesgo]]),"")</f>
        <v>0</v>
      </c>
      <c r="AF1726" s="310" t="str" cm="1">
        <f t="array" ref="AF172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6" s="310" t="str" cm="1">
        <f t="array" ref="AG172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7" spans="6:34" ht="15" hidden="1" customHeight="1" x14ac:dyDescent="0.4">
      <c r="F1727" s="290"/>
      <c r="G1727" s="414" t="b">
        <f>_xlfn.XLOOKUP(F1727,Tabla13[Id Riesgo],Tabla13[Registro diligenciado],FALSE,1)</f>
        <v>0</v>
      </c>
      <c r="H1727" s="423" t="str">
        <f>IF(G1727,_xlfn.XLOOKUP(F1727,Tabla6[Id Riesgo],Tabla6[DESCRIPCIÓN DEL RIESGO],FALSE,1),"")</f>
        <v/>
      </c>
      <c r="I1727" s="423" t="e">
        <f>_xlfn.XLOOKUP(Tabla135[[#This Row],[Id Riesgo]],Tabla13[Id Riesgo],Tabla13[Probabilidad])</f>
        <v>#N/A</v>
      </c>
      <c r="J1727" s="423" t="str">
        <f>_xlfn.XLOOKUP(Tabla135[[#This Row],[Id Riesgo]],Tabla13[Id Riesgo],Tabla13[Porcentaje Impacto],"",1)</f>
        <v/>
      </c>
      <c r="K1727" s="311"/>
      <c r="L1727" s="314"/>
      <c r="M1727" s="314"/>
      <c r="N1727" s="314"/>
      <c r="O1727" s="295"/>
      <c r="P1727" s="314"/>
      <c r="Q1727" s="328" t="str">
        <f>_xlfn.TEXTJOIN(" ",TRUE,Tabla135[[#This Row],[Actividad - Acción ¿Qué?
Inicia con verbo]],Tabla135[[#This Row],[Complemento
(Observaciones o desviaciones)]])</f>
        <v/>
      </c>
      <c r="R1727" s="295"/>
      <c r="S1727" s="327" t="str">
        <f>_xlfn.XLOOKUP(Tabla135[[#This Row],[Tipo de control]],Tabla7[Tipo de control],Tabla7[Peso],"",1)</f>
        <v/>
      </c>
      <c r="T1727" s="290" t="str">
        <f>_xlfn.XLOOKUP(Tabla135[[#This Row],[Tipo de control]],Tabla7[Tipo de control],Tabla7[Afectación matriz],"",1)</f>
        <v/>
      </c>
      <c r="U1727" s="295"/>
      <c r="V1727" s="290" t="str">
        <f>_xlfn.XLOOKUP(Tabla135[[#This Row],[Implementación]],Tabla11[Implementación],Tabla11[Peso],"",1)</f>
        <v/>
      </c>
      <c r="W1727" s="295"/>
      <c r="X1727" s="295"/>
      <c r="Y1727" s="295"/>
      <c r="Z1727" s="295"/>
      <c r="AA1727" s="311" t="str">
        <f>IFERROR(Tabla135[[#This Row],[Peso del control]]+Tabla135[[#This Row],[Peso de la implementación]],"")</f>
        <v/>
      </c>
      <c r="AB1727" s="310" t="str" cm="1">
        <f t="array" ref="AB1727">IFERROR(IF(Tabla135[[#This Row],[Registro diligenciado]]=TRUE,_xlfn.IFS(AND(Tabla135[[#This Row],[No. de Control]]=1,Tabla135[[#This Row],[Desplazamiento en la Matriz]]="Probabilidad"),D1727-(D1727*Tabla135[[#This Row],[Valor del control]]),AND(Tabla135[[#This Row],[No. de Control]]&gt;1,Tabla135[[#This Row],[Desplazamiento en la Matriz]]="Probabilidad"),AB1726-(AB1726*Tabla135[[#This Row],[Valor del control]]),AND(Tabla135[[#This Row],[No. de Control]]=1,Tabla135[[#This Row],[Desplazamiento en la Matriz]]="Impacto"),D1727,AND(Tabla135[[#This Row],[No. de Control]]&gt;1,Tabla135[[#This Row],[Desplazamiento en la Matriz]]="Impacto"),AB1726),""),"")</f>
        <v/>
      </c>
      <c r="AC1727" s="310" t="str" cm="1">
        <f t="array" ref="AC1727">IFERROR(IF(Tabla135[[#This Row],[Registro diligenciado]]=TRUE,_xlfn.IFS(AND(Tabla135[[#This Row],[No. de Control]]=1,Tabla135[[#This Row],[Desplazamiento en la Matriz]]="Impacto"),E1727-(E1727*Tabla135[[#This Row],[Valor del control]]),AND(Tabla135[[#This Row],[No. de Control]]&gt;1,Tabla135[[#This Row],[Desplazamiento en la Matriz]]="Impacto"),AC1726-(AC1726*Tabla135[[#This Row],[Valor del control]]),AND(Tabla135[[#This Row],[No. de Control]]=1,Tabla135[[#This Row],[Desplazamiento en la Matriz]]="Probabilidad"),E1727,AND(Tabla135[[#This Row],[No. de Control]]&gt;1,Tabla135[[#This Row],[Desplazamiento en la Matriz]]="Probabilidad"),AC1726),""),"")</f>
        <v/>
      </c>
      <c r="AD1727" s="310">
        <f>IFERROR(_xlfn.MINIFS(Tabla135[Probabilidad residual],Tabla135[Id Riesgo],Tabla135[[#This Row],[Id Riesgo]]),"")</f>
        <v>0</v>
      </c>
      <c r="AE1727" s="310">
        <f>IFERROR(_xlfn.MINIFS(Tabla135[Impacto residual],Tabla135[Id Riesgo],Tabla135[[#This Row],[Id Riesgo]]),"")</f>
        <v>0</v>
      </c>
      <c r="AF1727" s="310" t="str" cm="1">
        <f t="array" ref="AF172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7" s="310" t="str" cm="1">
        <f t="array" ref="AG172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8" spans="6:34" ht="15" hidden="1" customHeight="1" x14ac:dyDescent="0.4">
      <c r="F1728" s="290"/>
      <c r="G1728" s="414" t="b">
        <f>_xlfn.XLOOKUP(F1728,Tabla13[Id Riesgo],Tabla13[Registro diligenciado],FALSE,1)</f>
        <v>0</v>
      </c>
      <c r="H1728" s="423" t="str">
        <f>IF(G1728,_xlfn.XLOOKUP(F1728,Tabla6[Id Riesgo],Tabla6[DESCRIPCIÓN DEL RIESGO],FALSE,1),"")</f>
        <v/>
      </c>
      <c r="I1728" s="423" t="e">
        <f>_xlfn.XLOOKUP(Tabla135[[#This Row],[Id Riesgo]],Tabla13[Id Riesgo],Tabla13[Probabilidad])</f>
        <v>#N/A</v>
      </c>
      <c r="J1728" s="423" t="str">
        <f>_xlfn.XLOOKUP(Tabla135[[#This Row],[Id Riesgo]],Tabla13[Id Riesgo],Tabla13[Porcentaje Impacto],"",1)</f>
        <v/>
      </c>
      <c r="K1728" s="311"/>
      <c r="L1728" s="314"/>
      <c r="M1728" s="314"/>
      <c r="N1728" s="314"/>
      <c r="O1728" s="295"/>
      <c r="P1728" s="314"/>
      <c r="Q1728" s="328" t="str">
        <f>_xlfn.TEXTJOIN(" ",TRUE,Tabla135[[#This Row],[Actividad - Acción ¿Qué?
Inicia con verbo]],Tabla135[[#This Row],[Complemento
(Observaciones o desviaciones)]])</f>
        <v/>
      </c>
      <c r="R1728" s="295"/>
      <c r="S1728" s="327" t="str">
        <f>_xlfn.XLOOKUP(Tabla135[[#This Row],[Tipo de control]],Tabla7[Tipo de control],Tabla7[Peso],"",1)</f>
        <v/>
      </c>
      <c r="T1728" s="290" t="str">
        <f>_xlfn.XLOOKUP(Tabla135[[#This Row],[Tipo de control]],Tabla7[Tipo de control],Tabla7[Afectación matriz],"",1)</f>
        <v/>
      </c>
      <c r="U1728" s="295"/>
      <c r="V1728" s="290" t="str">
        <f>_xlfn.XLOOKUP(Tabla135[[#This Row],[Implementación]],Tabla11[Implementación],Tabla11[Peso],"",1)</f>
        <v/>
      </c>
      <c r="W1728" s="295"/>
      <c r="X1728" s="295"/>
      <c r="Y1728" s="295"/>
      <c r="Z1728" s="295"/>
      <c r="AA1728" s="311" t="str">
        <f>IFERROR(Tabla135[[#This Row],[Peso del control]]+Tabla135[[#This Row],[Peso de la implementación]],"")</f>
        <v/>
      </c>
      <c r="AB1728" s="310" t="str" cm="1">
        <f t="array" ref="AB1728">IFERROR(IF(Tabla135[[#This Row],[Registro diligenciado]]=TRUE,_xlfn.IFS(AND(Tabla135[[#This Row],[No. de Control]]=1,Tabla135[[#This Row],[Desplazamiento en la Matriz]]="Probabilidad"),D1728-(D1728*Tabla135[[#This Row],[Valor del control]]),AND(Tabla135[[#This Row],[No. de Control]]&gt;1,Tabla135[[#This Row],[Desplazamiento en la Matriz]]="Probabilidad"),AB1727-(AB1727*Tabla135[[#This Row],[Valor del control]]),AND(Tabla135[[#This Row],[No. de Control]]=1,Tabla135[[#This Row],[Desplazamiento en la Matriz]]="Impacto"),D1728,AND(Tabla135[[#This Row],[No. de Control]]&gt;1,Tabla135[[#This Row],[Desplazamiento en la Matriz]]="Impacto"),AB1727),""),"")</f>
        <v/>
      </c>
      <c r="AC1728" s="310" t="str" cm="1">
        <f t="array" ref="AC1728">IFERROR(IF(Tabla135[[#This Row],[Registro diligenciado]]=TRUE,_xlfn.IFS(AND(Tabla135[[#This Row],[No. de Control]]=1,Tabla135[[#This Row],[Desplazamiento en la Matriz]]="Impacto"),E1728-(E1728*Tabla135[[#This Row],[Valor del control]]),AND(Tabla135[[#This Row],[No. de Control]]&gt;1,Tabla135[[#This Row],[Desplazamiento en la Matriz]]="Impacto"),AC1727-(AC1727*Tabla135[[#This Row],[Valor del control]]),AND(Tabla135[[#This Row],[No. de Control]]=1,Tabla135[[#This Row],[Desplazamiento en la Matriz]]="Probabilidad"),E1728,AND(Tabla135[[#This Row],[No. de Control]]&gt;1,Tabla135[[#This Row],[Desplazamiento en la Matriz]]="Probabilidad"),AC1727),""),"")</f>
        <v/>
      </c>
      <c r="AD1728" s="310">
        <f>IFERROR(_xlfn.MINIFS(Tabla135[Probabilidad residual],Tabla135[Id Riesgo],Tabla135[[#This Row],[Id Riesgo]]),"")</f>
        <v>0</v>
      </c>
      <c r="AE1728" s="310">
        <f>IFERROR(_xlfn.MINIFS(Tabla135[Impacto residual],Tabla135[Id Riesgo],Tabla135[[#This Row],[Id Riesgo]]),"")</f>
        <v>0</v>
      </c>
      <c r="AF1728" s="310" t="str" cm="1">
        <f t="array" ref="AF172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8" s="310" t="str" cm="1">
        <f t="array" ref="AG172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29" spans="6:34" ht="15" hidden="1" customHeight="1" x14ac:dyDescent="0.4">
      <c r="F1729" s="290"/>
      <c r="G1729" s="414" t="b">
        <f>_xlfn.XLOOKUP(F1729,Tabla13[Id Riesgo],Tabla13[Registro diligenciado],FALSE,1)</f>
        <v>0</v>
      </c>
      <c r="H1729" s="423" t="str">
        <f>IF(G1729,_xlfn.XLOOKUP(F1729,Tabla6[Id Riesgo],Tabla6[DESCRIPCIÓN DEL RIESGO],FALSE,1),"")</f>
        <v/>
      </c>
      <c r="I1729" s="423" t="e">
        <f>_xlfn.XLOOKUP(Tabla135[[#This Row],[Id Riesgo]],Tabla13[Id Riesgo],Tabla13[Probabilidad])</f>
        <v>#N/A</v>
      </c>
      <c r="J1729" s="423" t="str">
        <f>_xlfn.XLOOKUP(Tabla135[[#This Row],[Id Riesgo]],Tabla13[Id Riesgo],Tabla13[Porcentaje Impacto],"",1)</f>
        <v/>
      </c>
      <c r="K1729" s="311"/>
      <c r="L1729" s="314"/>
      <c r="M1729" s="314"/>
      <c r="N1729" s="314"/>
      <c r="O1729" s="295"/>
      <c r="P1729" s="314"/>
      <c r="Q1729" s="328" t="str">
        <f>_xlfn.TEXTJOIN(" ",TRUE,Tabla135[[#This Row],[Actividad - Acción ¿Qué?
Inicia con verbo]],Tabla135[[#This Row],[Complemento
(Observaciones o desviaciones)]])</f>
        <v/>
      </c>
      <c r="R1729" s="295"/>
      <c r="S1729" s="327" t="str">
        <f>_xlfn.XLOOKUP(Tabla135[[#This Row],[Tipo de control]],Tabla7[Tipo de control],Tabla7[Peso],"",1)</f>
        <v/>
      </c>
      <c r="T1729" s="290" t="str">
        <f>_xlfn.XLOOKUP(Tabla135[[#This Row],[Tipo de control]],Tabla7[Tipo de control],Tabla7[Afectación matriz],"",1)</f>
        <v/>
      </c>
      <c r="U1729" s="295"/>
      <c r="V1729" s="290" t="str">
        <f>_xlfn.XLOOKUP(Tabla135[[#This Row],[Implementación]],Tabla11[Implementación],Tabla11[Peso],"",1)</f>
        <v/>
      </c>
      <c r="W1729" s="295"/>
      <c r="X1729" s="295"/>
      <c r="Y1729" s="295"/>
      <c r="Z1729" s="295"/>
      <c r="AA1729" s="311" t="str">
        <f>IFERROR(Tabla135[[#This Row],[Peso del control]]+Tabla135[[#This Row],[Peso de la implementación]],"")</f>
        <v/>
      </c>
      <c r="AB1729" s="310" t="str" cm="1">
        <f t="array" ref="AB1729">IFERROR(IF(Tabla135[[#This Row],[Registro diligenciado]]=TRUE,_xlfn.IFS(AND(Tabla135[[#This Row],[No. de Control]]=1,Tabla135[[#This Row],[Desplazamiento en la Matriz]]="Probabilidad"),D1729-(D1729*Tabla135[[#This Row],[Valor del control]]),AND(Tabla135[[#This Row],[No. de Control]]&gt;1,Tabla135[[#This Row],[Desplazamiento en la Matriz]]="Probabilidad"),AB1728-(AB1728*Tabla135[[#This Row],[Valor del control]]),AND(Tabla135[[#This Row],[No. de Control]]=1,Tabla135[[#This Row],[Desplazamiento en la Matriz]]="Impacto"),D1729,AND(Tabla135[[#This Row],[No. de Control]]&gt;1,Tabla135[[#This Row],[Desplazamiento en la Matriz]]="Impacto"),AB1728),""),"")</f>
        <v/>
      </c>
      <c r="AC1729" s="310" t="str" cm="1">
        <f t="array" ref="AC1729">IFERROR(IF(Tabla135[[#This Row],[Registro diligenciado]]=TRUE,_xlfn.IFS(AND(Tabla135[[#This Row],[No. de Control]]=1,Tabla135[[#This Row],[Desplazamiento en la Matriz]]="Impacto"),E1729-(E1729*Tabla135[[#This Row],[Valor del control]]),AND(Tabla135[[#This Row],[No. de Control]]&gt;1,Tabla135[[#This Row],[Desplazamiento en la Matriz]]="Impacto"),AC1728-(AC1728*Tabla135[[#This Row],[Valor del control]]),AND(Tabla135[[#This Row],[No. de Control]]=1,Tabla135[[#This Row],[Desplazamiento en la Matriz]]="Probabilidad"),E1729,AND(Tabla135[[#This Row],[No. de Control]]&gt;1,Tabla135[[#This Row],[Desplazamiento en la Matriz]]="Probabilidad"),AC1728),""),"")</f>
        <v/>
      </c>
      <c r="AD1729" s="310">
        <f>IFERROR(_xlfn.MINIFS(Tabla135[Probabilidad residual],Tabla135[Id Riesgo],Tabla135[[#This Row],[Id Riesgo]]),"")</f>
        <v>0</v>
      </c>
      <c r="AE1729" s="310">
        <f>IFERROR(_xlfn.MINIFS(Tabla135[Impacto residual],Tabla135[Id Riesgo],Tabla135[[#This Row],[Id Riesgo]]),"")</f>
        <v>0</v>
      </c>
      <c r="AF1729" s="310" t="str" cm="1">
        <f t="array" ref="AF172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29" s="310" t="str" cm="1">
        <f t="array" ref="AG172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2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0" spans="6:34" ht="15" hidden="1" customHeight="1" x14ac:dyDescent="0.4">
      <c r="F1730" s="290"/>
      <c r="G1730" s="414" t="b">
        <f>_xlfn.XLOOKUP(F1730,Tabla13[Id Riesgo],Tabla13[Registro diligenciado],FALSE,1)</f>
        <v>0</v>
      </c>
      <c r="H1730" s="423" t="str">
        <f>IF(G1730,_xlfn.XLOOKUP(F1730,Tabla6[Id Riesgo],Tabla6[DESCRIPCIÓN DEL RIESGO],FALSE,1),"")</f>
        <v/>
      </c>
      <c r="I1730" s="423" t="e">
        <f>_xlfn.XLOOKUP(Tabla135[[#This Row],[Id Riesgo]],Tabla13[Id Riesgo],Tabla13[Probabilidad])</f>
        <v>#N/A</v>
      </c>
      <c r="J1730" s="423" t="str">
        <f>_xlfn.XLOOKUP(Tabla135[[#This Row],[Id Riesgo]],Tabla13[Id Riesgo],Tabla13[Porcentaje Impacto],"",1)</f>
        <v/>
      </c>
      <c r="K1730" s="311"/>
      <c r="L1730" s="314"/>
      <c r="M1730" s="314"/>
      <c r="N1730" s="314"/>
      <c r="O1730" s="295"/>
      <c r="P1730" s="314"/>
      <c r="Q1730" s="328" t="str">
        <f>_xlfn.TEXTJOIN(" ",TRUE,Tabla135[[#This Row],[Actividad - Acción ¿Qué?
Inicia con verbo]],Tabla135[[#This Row],[Complemento
(Observaciones o desviaciones)]])</f>
        <v/>
      </c>
      <c r="R1730" s="295"/>
      <c r="S1730" s="327" t="str">
        <f>_xlfn.XLOOKUP(Tabla135[[#This Row],[Tipo de control]],Tabla7[Tipo de control],Tabla7[Peso],"",1)</f>
        <v/>
      </c>
      <c r="T1730" s="290" t="str">
        <f>_xlfn.XLOOKUP(Tabla135[[#This Row],[Tipo de control]],Tabla7[Tipo de control],Tabla7[Afectación matriz],"",1)</f>
        <v/>
      </c>
      <c r="U1730" s="295"/>
      <c r="V1730" s="290" t="str">
        <f>_xlfn.XLOOKUP(Tabla135[[#This Row],[Implementación]],Tabla11[Implementación],Tabla11[Peso],"",1)</f>
        <v/>
      </c>
      <c r="W1730" s="295"/>
      <c r="X1730" s="295"/>
      <c r="Y1730" s="295"/>
      <c r="Z1730" s="295"/>
      <c r="AA1730" s="311" t="str">
        <f>IFERROR(Tabla135[[#This Row],[Peso del control]]+Tabla135[[#This Row],[Peso de la implementación]],"")</f>
        <v/>
      </c>
      <c r="AB1730" s="310" t="str" cm="1">
        <f t="array" ref="AB1730">IFERROR(IF(Tabla135[[#This Row],[Registro diligenciado]]=TRUE,_xlfn.IFS(AND(Tabla135[[#This Row],[No. de Control]]=1,Tabla135[[#This Row],[Desplazamiento en la Matriz]]="Probabilidad"),D1730-(D1730*Tabla135[[#This Row],[Valor del control]]),AND(Tabla135[[#This Row],[No. de Control]]&gt;1,Tabla135[[#This Row],[Desplazamiento en la Matriz]]="Probabilidad"),AB1729-(AB1729*Tabla135[[#This Row],[Valor del control]]),AND(Tabla135[[#This Row],[No. de Control]]=1,Tabla135[[#This Row],[Desplazamiento en la Matriz]]="Impacto"),D1730,AND(Tabla135[[#This Row],[No. de Control]]&gt;1,Tabla135[[#This Row],[Desplazamiento en la Matriz]]="Impacto"),AB1729),""),"")</f>
        <v/>
      </c>
      <c r="AC1730" s="310" t="str" cm="1">
        <f t="array" ref="AC1730">IFERROR(IF(Tabla135[[#This Row],[Registro diligenciado]]=TRUE,_xlfn.IFS(AND(Tabla135[[#This Row],[No. de Control]]=1,Tabla135[[#This Row],[Desplazamiento en la Matriz]]="Impacto"),E1730-(E1730*Tabla135[[#This Row],[Valor del control]]),AND(Tabla135[[#This Row],[No. de Control]]&gt;1,Tabla135[[#This Row],[Desplazamiento en la Matriz]]="Impacto"),AC1729-(AC1729*Tabla135[[#This Row],[Valor del control]]),AND(Tabla135[[#This Row],[No. de Control]]=1,Tabla135[[#This Row],[Desplazamiento en la Matriz]]="Probabilidad"),E1730,AND(Tabla135[[#This Row],[No. de Control]]&gt;1,Tabla135[[#This Row],[Desplazamiento en la Matriz]]="Probabilidad"),AC1729),""),"")</f>
        <v/>
      </c>
      <c r="AD1730" s="310">
        <f>IFERROR(_xlfn.MINIFS(Tabla135[Probabilidad residual],Tabla135[Id Riesgo],Tabla135[[#This Row],[Id Riesgo]]),"")</f>
        <v>0</v>
      </c>
      <c r="AE1730" s="310">
        <f>IFERROR(_xlfn.MINIFS(Tabla135[Impacto residual],Tabla135[Id Riesgo],Tabla135[[#This Row],[Id Riesgo]]),"")</f>
        <v>0</v>
      </c>
      <c r="AF1730" s="310" t="str" cm="1">
        <f t="array" ref="AF173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0" s="310" t="str" cm="1">
        <f t="array" ref="AG173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1" spans="6:34" ht="15" hidden="1" customHeight="1" x14ac:dyDescent="0.4">
      <c r="F1731" s="290"/>
      <c r="G1731" s="414" t="b">
        <f>_xlfn.XLOOKUP(F1731,Tabla13[Id Riesgo],Tabla13[Registro diligenciado],FALSE,1)</f>
        <v>0</v>
      </c>
      <c r="H1731" s="423" t="str">
        <f>IF(G1731,_xlfn.XLOOKUP(F1731,Tabla6[Id Riesgo],Tabla6[DESCRIPCIÓN DEL RIESGO],FALSE,1),"")</f>
        <v/>
      </c>
      <c r="I1731" s="423" t="e">
        <f>_xlfn.XLOOKUP(Tabla135[[#This Row],[Id Riesgo]],Tabla13[Id Riesgo],Tabla13[Probabilidad])</f>
        <v>#N/A</v>
      </c>
      <c r="J1731" s="423" t="str">
        <f>_xlfn.XLOOKUP(Tabla135[[#This Row],[Id Riesgo]],Tabla13[Id Riesgo],Tabla13[Porcentaje Impacto],"",1)</f>
        <v/>
      </c>
      <c r="K1731" s="311"/>
      <c r="L1731" s="314"/>
      <c r="M1731" s="314"/>
      <c r="N1731" s="314"/>
      <c r="O1731" s="295"/>
      <c r="P1731" s="314"/>
      <c r="Q1731" s="328" t="str">
        <f>_xlfn.TEXTJOIN(" ",TRUE,Tabla135[[#This Row],[Actividad - Acción ¿Qué?
Inicia con verbo]],Tabla135[[#This Row],[Complemento
(Observaciones o desviaciones)]])</f>
        <v/>
      </c>
      <c r="R1731" s="295"/>
      <c r="S1731" s="327" t="str">
        <f>_xlfn.XLOOKUP(Tabla135[[#This Row],[Tipo de control]],Tabla7[Tipo de control],Tabla7[Peso],"",1)</f>
        <v/>
      </c>
      <c r="T1731" s="290" t="str">
        <f>_xlfn.XLOOKUP(Tabla135[[#This Row],[Tipo de control]],Tabla7[Tipo de control],Tabla7[Afectación matriz],"",1)</f>
        <v/>
      </c>
      <c r="U1731" s="295"/>
      <c r="V1731" s="290" t="str">
        <f>_xlfn.XLOOKUP(Tabla135[[#This Row],[Implementación]],Tabla11[Implementación],Tabla11[Peso],"",1)</f>
        <v/>
      </c>
      <c r="W1731" s="295"/>
      <c r="X1731" s="295"/>
      <c r="Y1731" s="295"/>
      <c r="Z1731" s="295"/>
      <c r="AA1731" s="311" t="str">
        <f>IFERROR(Tabla135[[#This Row],[Peso del control]]+Tabla135[[#This Row],[Peso de la implementación]],"")</f>
        <v/>
      </c>
      <c r="AB1731" s="310" t="str" cm="1">
        <f t="array" ref="AB1731">IFERROR(IF(Tabla135[[#This Row],[Registro diligenciado]]=TRUE,_xlfn.IFS(AND(Tabla135[[#This Row],[No. de Control]]=1,Tabla135[[#This Row],[Desplazamiento en la Matriz]]="Probabilidad"),D1731-(D1731*Tabla135[[#This Row],[Valor del control]]),AND(Tabla135[[#This Row],[No. de Control]]&gt;1,Tabla135[[#This Row],[Desplazamiento en la Matriz]]="Probabilidad"),AB1730-(AB1730*Tabla135[[#This Row],[Valor del control]]),AND(Tabla135[[#This Row],[No. de Control]]=1,Tabla135[[#This Row],[Desplazamiento en la Matriz]]="Impacto"),D1731,AND(Tabla135[[#This Row],[No. de Control]]&gt;1,Tabla135[[#This Row],[Desplazamiento en la Matriz]]="Impacto"),AB1730),""),"")</f>
        <v/>
      </c>
      <c r="AC1731" s="310" t="str" cm="1">
        <f t="array" ref="AC1731">IFERROR(IF(Tabla135[[#This Row],[Registro diligenciado]]=TRUE,_xlfn.IFS(AND(Tabla135[[#This Row],[No. de Control]]=1,Tabla135[[#This Row],[Desplazamiento en la Matriz]]="Impacto"),E1731-(E1731*Tabla135[[#This Row],[Valor del control]]),AND(Tabla135[[#This Row],[No. de Control]]&gt;1,Tabla135[[#This Row],[Desplazamiento en la Matriz]]="Impacto"),AC1730-(AC1730*Tabla135[[#This Row],[Valor del control]]),AND(Tabla135[[#This Row],[No. de Control]]=1,Tabla135[[#This Row],[Desplazamiento en la Matriz]]="Probabilidad"),E1731,AND(Tabla135[[#This Row],[No. de Control]]&gt;1,Tabla135[[#This Row],[Desplazamiento en la Matriz]]="Probabilidad"),AC1730),""),"")</f>
        <v/>
      </c>
      <c r="AD1731" s="310">
        <f>IFERROR(_xlfn.MINIFS(Tabla135[Probabilidad residual],Tabla135[Id Riesgo],Tabla135[[#This Row],[Id Riesgo]]),"")</f>
        <v>0</v>
      </c>
      <c r="AE1731" s="310">
        <f>IFERROR(_xlfn.MINIFS(Tabla135[Impacto residual],Tabla135[Id Riesgo],Tabla135[[#This Row],[Id Riesgo]]),"")</f>
        <v>0</v>
      </c>
      <c r="AF1731" s="310" t="str" cm="1">
        <f t="array" ref="AF173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1" s="310" t="str" cm="1">
        <f t="array" ref="AG173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2" spans="6:34" ht="15" hidden="1" customHeight="1" x14ac:dyDescent="0.4">
      <c r="F1732" s="290"/>
      <c r="G1732" s="414" t="b">
        <f>_xlfn.XLOOKUP(F1732,Tabla13[Id Riesgo],Tabla13[Registro diligenciado],FALSE,1)</f>
        <v>0</v>
      </c>
      <c r="H1732" s="423" t="str">
        <f>IF(G1732,_xlfn.XLOOKUP(F1732,Tabla6[Id Riesgo],Tabla6[DESCRIPCIÓN DEL RIESGO],FALSE,1),"")</f>
        <v/>
      </c>
      <c r="I1732" s="423" t="e">
        <f>_xlfn.XLOOKUP(Tabla135[[#This Row],[Id Riesgo]],Tabla13[Id Riesgo],Tabla13[Probabilidad])</f>
        <v>#N/A</v>
      </c>
      <c r="J1732" s="423" t="str">
        <f>_xlfn.XLOOKUP(Tabla135[[#This Row],[Id Riesgo]],Tabla13[Id Riesgo],Tabla13[Porcentaje Impacto],"",1)</f>
        <v/>
      </c>
      <c r="K1732" s="311"/>
      <c r="L1732" s="314"/>
      <c r="M1732" s="314"/>
      <c r="N1732" s="314"/>
      <c r="O1732" s="295"/>
      <c r="P1732" s="314"/>
      <c r="Q1732" s="328" t="str">
        <f>_xlfn.TEXTJOIN(" ",TRUE,Tabla135[[#This Row],[Actividad - Acción ¿Qué?
Inicia con verbo]],Tabla135[[#This Row],[Complemento
(Observaciones o desviaciones)]])</f>
        <v/>
      </c>
      <c r="R1732" s="295"/>
      <c r="S1732" s="327" t="str">
        <f>_xlfn.XLOOKUP(Tabla135[[#This Row],[Tipo de control]],Tabla7[Tipo de control],Tabla7[Peso],"",1)</f>
        <v/>
      </c>
      <c r="T1732" s="290" t="str">
        <f>_xlfn.XLOOKUP(Tabla135[[#This Row],[Tipo de control]],Tabla7[Tipo de control],Tabla7[Afectación matriz],"",1)</f>
        <v/>
      </c>
      <c r="U1732" s="295"/>
      <c r="V1732" s="290" t="str">
        <f>_xlfn.XLOOKUP(Tabla135[[#This Row],[Implementación]],Tabla11[Implementación],Tabla11[Peso],"",1)</f>
        <v/>
      </c>
      <c r="W1732" s="295"/>
      <c r="X1732" s="295"/>
      <c r="Y1732" s="295"/>
      <c r="Z1732" s="295"/>
      <c r="AA1732" s="311" t="str">
        <f>IFERROR(Tabla135[[#This Row],[Peso del control]]+Tabla135[[#This Row],[Peso de la implementación]],"")</f>
        <v/>
      </c>
      <c r="AB1732" s="310" t="str" cm="1">
        <f t="array" ref="AB1732">IFERROR(IF(Tabla135[[#This Row],[Registro diligenciado]]=TRUE,_xlfn.IFS(AND(Tabla135[[#This Row],[No. de Control]]=1,Tabla135[[#This Row],[Desplazamiento en la Matriz]]="Probabilidad"),D1732-(D1732*Tabla135[[#This Row],[Valor del control]]),AND(Tabla135[[#This Row],[No. de Control]]&gt;1,Tabla135[[#This Row],[Desplazamiento en la Matriz]]="Probabilidad"),AB1731-(AB1731*Tabla135[[#This Row],[Valor del control]]),AND(Tabla135[[#This Row],[No. de Control]]=1,Tabla135[[#This Row],[Desplazamiento en la Matriz]]="Impacto"),D1732,AND(Tabla135[[#This Row],[No. de Control]]&gt;1,Tabla135[[#This Row],[Desplazamiento en la Matriz]]="Impacto"),AB1731),""),"")</f>
        <v/>
      </c>
      <c r="AC1732" s="310" t="str" cm="1">
        <f t="array" ref="AC1732">IFERROR(IF(Tabla135[[#This Row],[Registro diligenciado]]=TRUE,_xlfn.IFS(AND(Tabla135[[#This Row],[No. de Control]]=1,Tabla135[[#This Row],[Desplazamiento en la Matriz]]="Impacto"),E1732-(E1732*Tabla135[[#This Row],[Valor del control]]),AND(Tabla135[[#This Row],[No. de Control]]&gt;1,Tabla135[[#This Row],[Desplazamiento en la Matriz]]="Impacto"),AC1731-(AC1731*Tabla135[[#This Row],[Valor del control]]),AND(Tabla135[[#This Row],[No. de Control]]=1,Tabla135[[#This Row],[Desplazamiento en la Matriz]]="Probabilidad"),E1732,AND(Tabla135[[#This Row],[No. de Control]]&gt;1,Tabla135[[#This Row],[Desplazamiento en la Matriz]]="Probabilidad"),AC1731),""),"")</f>
        <v/>
      </c>
      <c r="AD1732" s="310">
        <f>IFERROR(_xlfn.MINIFS(Tabla135[Probabilidad residual],Tabla135[Id Riesgo],Tabla135[[#This Row],[Id Riesgo]]),"")</f>
        <v>0</v>
      </c>
      <c r="AE1732" s="310">
        <f>IFERROR(_xlfn.MINIFS(Tabla135[Impacto residual],Tabla135[Id Riesgo],Tabla135[[#This Row],[Id Riesgo]]),"")</f>
        <v>0</v>
      </c>
      <c r="AF1732" s="310" t="str" cm="1">
        <f t="array" ref="AF173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2" s="310" t="str" cm="1">
        <f t="array" ref="AG173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3" spans="6:34" ht="15" hidden="1" customHeight="1" x14ac:dyDescent="0.4">
      <c r="F1733" s="290"/>
      <c r="G1733" s="414" t="b">
        <f>_xlfn.XLOOKUP(F1733,Tabla13[Id Riesgo],Tabla13[Registro diligenciado],FALSE,1)</f>
        <v>0</v>
      </c>
      <c r="H1733" s="423" t="str">
        <f>IF(G1733,_xlfn.XLOOKUP(F1733,Tabla6[Id Riesgo],Tabla6[DESCRIPCIÓN DEL RIESGO],FALSE,1),"")</f>
        <v/>
      </c>
      <c r="I1733" s="423" t="e">
        <f>_xlfn.XLOOKUP(Tabla135[[#This Row],[Id Riesgo]],Tabla13[Id Riesgo],Tabla13[Probabilidad])</f>
        <v>#N/A</v>
      </c>
      <c r="J1733" s="423" t="str">
        <f>_xlfn.XLOOKUP(Tabla135[[#This Row],[Id Riesgo]],Tabla13[Id Riesgo],Tabla13[Porcentaje Impacto],"",1)</f>
        <v/>
      </c>
      <c r="K1733" s="311"/>
      <c r="L1733" s="314"/>
      <c r="M1733" s="314"/>
      <c r="N1733" s="314"/>
      <c r="O1733" s="295"/>
      <c r="P1733" s="314"/>
      <c r="Q1733" s="328" t="str">
        <f>_xlfn.TEXTJOIN(" ",TRUE,Tabla135[[#This Row],[Actividad - Acción ¿Qué?
Inicia con verbo]],Tabla135[[#This Row],[Complemento
(Observaciones o desviaciones)]])</f>
        <v/>
      </c>
      <c r="R1733" s="295"/>
      <c r="S1733" s="327" t="str">
        <f>_xlfn.XLOOKUP(Tabla135[[#This Row],[Tipo de control]],Tabla7[Tipo de control],Tabla7[Peso],"",1)</f>
        <v/>
      </c>
      <c r="T1733" s="290" t="str">
        <f>_xlfn.XLOOKUP(Tabla135[[#This Row],[Tipo de control]],Tabla7[Tipo de control],Tabla7[Afectación matriz],"",1)</f>
        <v/>
      </c>
      <c r="U1733" s="295"/>
      <c r="V1733" s="290" t="str">
        <f>_xlfn.XLOOKUP(Tabla135[[#This Row],[Implementación]],Tabla11[Implementación],Tabla11[Peso],"",1)</f>
        <v/>
      </c>
      <c r="W1733" s="295"/>
      <c r="X1733" s="295"/>
      <c r="Y1733" s="295"/>
      <c r="Z1733" s="295"/>
      <c r="AA1733" s="311" t="str">
        <f>IFERROR(Tabla135[[#This Row],[Peso del control]]+Tabla135[[#This Row],[Peso de la implementación]],"")</f>
        <v/>
      </c>
      <c r="AB1733" s="310" t="str" cm="1">
        <f t="array" ref="AB1733">IFERROR(IF(Tabla135[[#This Row],[Registro diligenciado]]=TRUE,_xlfn.IFS(AND(Tabla135[[#This Row],[No. de Control]]=1,Tabla135[[#This Row],[Desplazamiento en la Matriz]]="Probabilidad"),D1733-(D1733*Tabla135[[#This Row],[Valor del control]]),AND(Tabla135[[#This Row],[No. de Control]]&gt;1,Tabla135[[#This Row],[Desplazamiento en la Matriz]]="Probabilidad"),AB1732-(AB1732*Tabla135[[#This Row],[Valor del control]]),AND(Tabla135[[#This Row],[No. de Control]]=1,Tabla135[[#This Row],[Desplazamiento en la Matriz]]="Impacto"),D1733,AND(Tabla135[[#This Row],[No. de Control]]&gt;1,Tabla135[[#This Row],[Desplazamiento en la Matriz]]="Impacto"),AB1732),""),"")</f>
        <v/>
      </c>
      <c r="AC1733" s="310" t="str" cm="1">
        <f t="array" ref="AC1733">IFERROR(IF(Tabla135[[#This Row],[Registro diligenciado]]=TRUE,_xlfn.IFS(AND(Tabla135[[#This Row],[No. de Control]]=1,Tabla135[[#This Row],[Desplazamiento en la Matriz]]="Impacto"),E1733-(E1733*Tabla135[[#This Row],[Valor del control]]),AND(Tabla135[[#This Row],[No. de Control]]&gt;1,Tabla135[[#This Row],[Desplazamiento en la Matriz]]="Impacto"),AC1732-(AC1732*Tabla135[[#This Row],[Valor del control]]),AND(Tabla135[[#This Row],[No. de Control]]=1,Tabla135[[#This Row],[Desplazamiento en la Matriz]]="Probabilidad"),E1733,AND(Tabla135[[#This Row],[No. de Control]]&gt;1,Tabla135[[#This Row],[Desplazamiento en la Matriz]]="Probabilidad"),AC1732),""),"")</f>
        <v/>
      </c>
      <c r="AD1733" s="310">
        <f>IFERROR(_xlfn.MINIFS(Tabla135[Probabilidad residual],Tabla135[Id Riesgo],Tabla135[[#This Row],[Id Riesgo]]),"")</f>
        <v>0</v>
      </c>
      <c r="AE1733" s="310">
        <f>IFERROR(_xlfn.MINIFS(Tabla135[Impacto residual],Tabla135[Id Riesgo],Tabla135[[#This Row],[Id Riesgo]]),"")</f>
        <v>0</v>
      </c>
      <c r="AF1733" s="310" t="str" cm="1">
        <f t="array" ref="AF173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3" s="310" t="str" cm="1">
        <f t="array" ref="AG173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4" spans="6:34" ht="15" hidden="1" customHeight="1" x14ac:dyDescent="0.4">
      <c r="F1734" s="290"/>
      <c r="G1734" s="414" t="b">
        <f>_xlfn.XLOOKUP(F1734,Tabla13[Id Riesgo],Tabla13[Registro diligenciado],FALSE,1)</f>
        <v>0</v>
      </c>
      <c r="H1734" s="423" t="str">
        <f>IF(G1734,_xlfn.XLOOKUP(F1734,Tabla6[Id Riesgo],Tabla6[DESCRIPCIÓN DEL RIESGO],FALSE,1),"")</f>
        <v/>
      </c>
      <c r="I1734" s="423" t="e">
        <f>_xlfn.XLOOKUP(Tabla135[[#This Row],[Id Riesgo]],Tabla13[Id Riesgo],Tabla13[Probabilidad])</f>
        <v>#N/A</v>
      </c>
      <c r="J1734" s="423" t="str">
        <f>_xlfn.XLOOKUP(Tabla135[[#This Row],[Id Riesgo]],Tabla13[Id Riesgo],Tabla13[Porcentaje Impacto],"",1)</f>
        <v/>
      </c>
      <c r="K1734" s="311"/>
      <c r="L1734" s="314"/>
      <c r="M1734" s="314"/>
      <c r="N1734" s="314"/>
      <c r="O1734" s="295"/>
      <c r="P1734" s="314"/>
      <c r="Q1734" s="328" t="str">
        <f>_xlfn.TEXTJOIN(" ",TRUE,Tabla135[[#This Row],[Actividad - Acción ¿Qué?
Inicia con verbo]],Tabla135[[#This Row],[Complemento
(Observaciones o desviaciones)]])</f>
        <v/>
      </c>
      <c r="R1734" s="295"/>
      <c r="S1734" s="327" t="str">
        <f>_xlfn.XLOOKUP(Tabla135[[#This Row],[Tipo de control]],Tabla7[Tipo de control],Tabla7[Peso],"",1)</f>
        <v/>
      </c>
      <c r="T1734" s="290" t="str">
        <f>_xlfn.XLOOKUP(Tabla135[[#This Row],[Tipo de control]],Tabla7[Tipo de control],Tabla7[Afectación matriz],"",1)</f>
        <v/>
      </c>
      <c r="U1734" s="295"/>
      <c r="V1734" s="290" t="str">
        <f>_xlfn.XLOOKUP(Tabla135[[#This Row],[Implementación]],Tabla11[Implementación],Tabla11[Peso],"",1)</f>
        <v/>
      </c>
      <c r="W1734" s="295"/>
      <c r="X1734" s="295"/>
      <c r="Y1734" s="295"/>
      <c r="Z1734" s="295"/>
      <c r="AA1734" s="311" t="str">
        <f>IFERROR(Tabla135[[#This Row],[Peso del control]]+Tabla135[[#This Row],[Peso de la implementación]],"")</f>
        <v/>
      </c>
      <c r="AB1734" s="310" t="str" cm="1">
        <f t="array" ref="AB1734">IFERROR(IF(Tabla135[[#This Row],[Registro diligenciado]]=TRUE,_xlfn.IFS(AND(Tabla135[[#This Row],[No. de Control]]=1,Tabla135[[#This Row],[Desplazamiento en la Matriz]]="Probabilidad"),D1734-(D1734*Tabla135[[#This Row],[Valor del control]]),AND(Tabla135[[#This Row],[No. de Control]]&gt;1,Tabla135[[#This Row],[Desplazamiento en la Matriz]]="Probabilidad"),AB1733-(AB1733*Tabla135[[#This Row],[Valor del control]]),AND(Tabla135[[#This Row],[No. de Control]]=1,Tabla135[[#This Row],[Desplazamiento en la Matriz]]="Impacto"),D1734,AND(Tabla135[[#This Row],[No. de Control]]&gt;1,Tabla135[[#This Row],[Desplazamiento en la Matriz]]="Impacto"),AB1733),""),"")</f>
        <v/>
      </c>
      <c r="AC1734" s="310" t="str" cm="1">
        <f t="array" ref="AC1734">IFERROR(IF(Tabla135[[#This Row],[Registro diligenciado]]=TRUE,_xlfn.IFS(AND(Tabla135[[#This Row],[No. de Control]]=1,Tabla135[[#This Row],[Desplazamiento en la Matriz]]="Impacto"),E1734-(E1734*Tabla135[[#This Row],[Valor del control]]),AND(Tabla135[[#This Row],[No. de Control]]&gt;1,Tabla135[[#This Row],[Desplazamiento en la Matriz]]="Impacto"),AC1733-(AC1733*Tabla135[[#This Row],[Valor del control]]),AND(Tabla135[[#This Row],[No. de Control]]=1,Tabla135[[#This Row],[Desplazamiento en la Matriz]]="Probabilidad"),E1734,AND(Tabla135[[#This Row],[No. de Control]]&gt;1,Tabla135[[#This Row],[Desplazamiento en la Matriz]]="Probabilidad"),AC1733),""),"")</f>
        <v/>
      </c>
      <c r="AD1734" s="310">
        <f>IFERROR(_xlfn.MINIFS(Tabla135[Probabilidad residual],Tabla135[Id Riesgo],Tabla135[[#This Row],[Id Riesgo]]),"")</f>
        <v>0</v>
      </c>
      <c r="AE1734" s="310">
        <f>IFERROR(_xlfn.MINIFS(Tabla135[Impacto residual],Tabla135[Id Riesgo],Tabla135[[#This Row],[Id Riesgo]]),"")</f>
        <v>0</v>
      </c>
      <c r="AF1734" s="310" t="str" cm="1">
        <f t="array" ref="AF173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4" s="310" t="str" cm="1">
        <f t="array" ref="AG173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5" spans="6:34" ht="15" hidden="1" customHeight="1" x14ac:dyDescent="0.4">
      <c r="F1735" s="290"/>
      <c r="G1735" s="414" t="b">
        <f>_xlfn.XLOOKUP(F1735,Tabla13[Id Riesgo],Tabla13[Registro diligenciado],FALSE,1)</f>
        <v>0</v>
      </c>
      <c r="H1735" s="423" t="str">
        <f>IF(G1735,_xlfn.XLOOKUP(F1735,Tabla6[Id Riesgo],Tabla6[DESCRIPCIÓN DEL RIESGO],FALSE,1),"")</f>
        <v/>
      </c>
      <c r="I1735" s="423" t="e">
        <f>_xlfn.XLOOKUP(Tabla135[[#This Row],[Id Riesgo]],Tabla13[Id Riesgo],Tabla13[Probabilidad])</f>
        <v>#N/A</v>
      </c>
      <c r="J1735" s="423" t="str">
        <f>_xlfn.XLOOKUP(Tabla135[[#This Row],[Id Riesgo]],Tabla13[Id Riesgo],Tabla13[Porcentaje Impacto],"",1)</f>
        <v/>
      </c>
      <c r="K1735" s="311"/>
      <c r="L1735" s="314"/>
      <c r="M1735" s="314"/>
      <c r="N1735" s="314"/>
      <c r="O1735" s="295"/>
      <c r="P1735" s="314"/>
      <c r="Q1735" s="328" t="str">
        <f>_xlfn.TEXTJOIN(" ",TRUE,Tabla135[[#This Row],[Actividad - Acción ¿Qué?
Inicia con verbo]],Tabla135[[#This Row],[Complemento
(Observaciones o desviaciones)]])</f>
        <v/>
      </c>
      <c r="R1735" s="295"/>
      <c r="S1735" s="327" t="str">
        <f>_xlfn.XLOOKUP(Tabla135[[#This Row],[Tipo de control]],Tabla7[Tipo de control],Tabla7[Peso],"",1)</f>
        <v/>
      </c>
      <c r="T1735" s="290" t="str">
        <f>_xlfn.XLOOKUP(Tabla135[[#This Row],[Tipo de control]],Tabla7[Tipo de control],Tabla7[Afectación matriz],"",1)</f>
        <v/>
      </c>
      <c r="U1735" s="295"/>
      <c r="V1735" s="290" t="str">
        <f>_xlfn.XLOOKUP(Tabla135[[#This Row],[Implementación]],Tabla11[Implementación],Tabla11[Peso],"",1)</f>
        <v/>
      </c>
      <c r="W1735" s="295"/>
      <c r="X1735" s="295"/>
      <c r="Y1735" s="295"/>
      <c r="Z1735" s="295"/>
      <c r="AA1735" s="311" t="str">
        <f>IFERROR(Tabla135[[#This Row],[Peso del control]]+Tabla135[[#This Row],[Peso de la implementación]],"")</f>
        <v/>
      </c>
      <c r="AB1735" s="310" t="str" cm="1">
        <f t="array" ref="AB1735">IFERROR(IF(Tabla135[[#This Row],[Registro diligenciado]]=TRUE,_xlfn.IFS(AND(Tabla135[[#This Row],[No. de Control]]=1,Tabla135[[#This Row],[Desplazamiento en la Matriz]]="Probabilidad"),D1735-(D1735*Tabla135[[#This Row],[Valor del control]]),AND(Tabla135[[#This Row],[No. de Control]]&gt;1,Tabla135[[#This Row],[Desplazamiento en la Matriz]]="Probabilidad"),AB1734-(AB1734*Tabla135[[#This Row],[Valor del control]]),AND(Tabla135[[#This Row],[No. de Control]]=1,Tabla135[[#This Row],[Desplazamiento en la Matriz]]="Impacto"),D1735,AND(Tabla135[[#This Row],[No. de Control]]&gt;1,Tabla135[[#This Row],[Desplazamiento en la Matriz]]="Impacto"),AB1734),""),"")</f>
        <v/>
      </c>
      <c r="AC1735" s="310" t="str" cm="1">
        <f t="array" ref="AC1735">IFERROR(IF(Tabla135[[#This Row],[Registro diligenciado]]=TRUE,_xlfn.IFS(AND(Tabla135[[#This Row],[No. de Control]]=1,Tabla135[[#This Row],[Desplazamiento en la Matriz]]="Impacto"),E1735-(E1735*Tabla135[[#This Row],[Valor del control]]),AND(Tabla135[[#This Row],[No. de Control]]&gt;1,Tabla135[[#This Row],[Desplazamiento en la Matriz]]="Impacto"),AC1734-(AC1734*Tabla135[[#This Row],[Valor del control]]),AND(Tabla135[[#This Row],[No. de Control]]=1,Tabla135[[#This Row],[Desplazamiento en la Matriz]]="Probabilidad"),E1735,AND(Tabla135[[#This Row],[No. de Control]]&gt;1,Tabla135[[#This Row],[Desplazamiento en la Matriz]]="Probabilidad"),AC1734),""),"")</f>
        <v/>
      </c>
      <c r="AD1735" s="310">
        <f>IFERROR(_xlfn.MINIFS(Tabla135[Probabilidad residual],Tabla135[Id Riesgo],Tabla135[[#This Row],[Id Riesgo]]),"")</f>
        <v>0</v>
      </c>
      <c r="AE1735" s="310">
        <f>IFERROR(_xlfn.MINIFS(Tabla135[Impacto residual],Tabla135[Id Riesgo],Tabla135[[#This Row],[Id Riesgo]]),"")</f>
        <v>0</v>
      </c>
      <c r="AF1735" s="310" t="str" cm="1">
        <f t="array" ref="AF173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5" s="310" t="str" cm="1">
        <f t="array" ref="AG173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6" spans="6:34" ht="15" hidden="1" customHeight="1" x14ac:dyDescent="0.4">
      <c r="F1736" s="290"/>
      <c r="G1736" s="414" t="b">
        <f>_xlfn.XLOOKUP(F1736,Tabla13[Id Riesgo],Tabla13[Registro diligenciado],FALSE,1)</f>
        <v>0</v>
      </c>
      <c r="H1736" s="423" t="str">
        <f>IF(G1736,_xlfn.XLOOKUP(F1736,Tabla6[Id Riesgo],Tabla6[DESCRIPCIÓN DEL RIESGO],FALSE,1),"")</f>
        <v/>
      </c>
      <c r="I1736" s="423" t="e">
        <f>_xlfn.XLOOKUP(Tabla135[[#This Row],[Id Riesgo]],Tabla13[Id Riesgo],Tabla13[Probabilidad])</f>
        <v>#N/A</v>
      </c>
      <c r="J1736" s="423" t="str">
        <f>_xlfn.XLOOKUP(Tabla135[[#This Row],[Id Riesgo]],Tabla13[Id Riesgo],Tabla13[Porcentaje Impacto],"",1)</f>
        <v/>
      </c>
      <c r="K1736" s="311"/>
      <c r="L1736" s="314"/>
      <c r="M1736" s="314"/>
      <c r="N1736" s="314"/>
      <c r="O1736" s="295"/>
      <c r="P1736" s="314"/>
      <c r="Q1736" s="328" t="str">
        <f>_xlfn.TEXTJOIN(" ",TRUE,Tabla135[[#This Row],[Actividad - Acción ¿Qué?
Inicia con verbo]],Tabla135[[#This Row],[Complemento
(Observaciones o desviaciones)]])</f>
        <v/>
      </c>
      <c r="R1736" s="295"/>
      <c r="S1736" s="327" t="str">
        <f>_xlfn.XLOOKUP(Tabla135[[#This Row],[Tipo de control]],Tabla7[Tipo de control],Tabla7[Peso],"",1)</f>
        <v/>
      </c>
      <c r="T1736" s="290" t="str">
        <f>_xlfn.XLOOKUP(Tabla135[[#This Row],[Tipo de control]],Tabla7[Tipo de control],Tabla7[Afectación matriz],"",1)</f>
        <v/>
      </c>
      <c r="U1736" s="295"/>
      <c r="V1736" s="290" t="str">
        <f>_xlfn.XLOOKUP(Tabla135[[#This Row],[Implementación]],Tabla11[Implementación],Tabla11[Peso],"",1)</f>
        <v/>
      </c>
      <c r="W1736" s="295"/>
      <c r="X1736" s="295"/>
      <c r="Y1736" s="295"/>
      <c r="Z1736" s="295"/>
      <c r="AA1736" s="311" t="str">
        <f>IFERROR(Tabla135[[#This Row],[Peso del control]]+Tabla135[[#This Row],[Peso de la implementación]],"")</f>
        <v/>
      </c>
      <c r="AB1736" s="310" t="str" cm="1">
        <f t="array" ref="AB1736">IFERROR(IF(Tabla135[[#This Row],[Registro diligenciado]]=TRUE,_xlfn.IFS(AND(Tabla135[[#This Row],[No. de Control]]=1,Tabla135[[#This Row],[Desplazamiento en la Matriz]]="Probabilidad"),D1736-(D1736*Tabla135[[#This Row],[Valor del control]]),AND(Tabla135[[#This Row],[No. de Control]]&gt;1,Tabla135[[#This Row],[Desplazamiento en la Matriz]]="Probabilidad"),AB1735-(AB1735*Tabla135[[#This Row],[Valor del control]]),AND(Tabla135[[#This Row],[No. de Control]]=1,Tabla135[[#This Row],[Desplazamiento en la Matriz]]="Impacto"),D1736,AND(Tabla135[[#This Row],[No. de Control]]&gt;1,Tabla135[[#This Row],[Desplazamiento en la Matriz]]="Impacto"),AB1735),""),"")</f>
        <v/>
      </c>
      <c r="AC1736" s="310" t="str" cm="1">
        <f t="array" ref="AC1736">IFERROR(IF(Tabla135[[#This Row],[Registro diligenciado]]=TRUE,_xlfn.IFS(AND(Tabla135[[#This Row],[No. de Control]]=1,Tabla135[[#This Row],[Desplazamiento en la Matriz]]="Impacto"),E1736-(E1736*Tabla135[[#This Row],[Valor del control]]),AND(Tabla135[[#This Row],[No. de Control]]&gt;1,Tabla135[[#This Row],[Desplazamiento en la Matriz]]="Impacto"),AC1735-(AC1735*Tabla135[[#This Row],[Valor del control]]),AND(Tabla135[[#This Row],[No. de Control]]=1,Tabla135[[#This Row],[Desplazamiento en la Matriz]]="Probabilidad"),E1736,AND(Tabla135[[#This Row],[No. de Control]]&gt;1,Tabla135[[#This Row],[Desplazamiento en la Matriz]]="Probabilidad"),AC1735),""),"")</f>
        <v/>
      </c>
      <c r="AD1736" s="310">
        <f>IFERROR(_xlfn.MINIFS(Tabla135[Probabilidad residual],Tabla135[Id Riesgo],Tabla135[[#This Row],[Id Riesgo]]),"")</f>
        <v>0</v>
      </c>
      <c r="AE1736" s="310">
        <f>IFERROR(_xlfn.MINIFS(Tabla135[Impacto residual],Tabla135[Id Riesgo],Tabla135[[#This Row],[Id Riesgo]]),"")</f>
        <v>0</v>
      </c>
      <c r="AF1736" s="310" t="str" cm="1">
        <f t="array" ref="AF173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6" s="310" t="str" cm="1">
        <f t="array" ref="AG173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7" spans="6:34" ht="15" hidden="1" customHeight="1" x14ac:dyDescent="0.4">
      <c r="F1737" s="290"/>
      <c r="G1737" s="414" t="b">
        <f>_xlfn.XLOOKUP(F1737,Tabla13[Id Riesgo],Tabla13[Registro diligenciado],FALSE,1)</f>
        <v>0</v>
      </c>
      <c r="H1737" s="423" t="str">
        <f>IF(G1737,_xlfn.XLOOKUP(F1737,Tabla6[Id Riesgo],Tabla6[DESCRIPCIÓN DEL RIESGO],FALSE,1),"")</f>
        <v/>
      </c>
      <c r="I1737" s="423" t="e">
        <f>_xlfn.XLOOKUP(Tabla135[[#This Row],[Id Riesgo]],Tabla13[Id Riesgo],Tabla13[Probabilidad])</f>
        <v>#N/A</v>
      </c>
      <c r="J1737" s="423" t="str">
        <f>_xlfn.XLOOKUP(Tabla135[[#This Row],[Id Riesgo]],Tabla13[Id Riesgo],Tabla13[Porcentaje Impacto],"",1)</f>
        <v/>
      </c>
      <c r="K1737" s="311"/>
      <c r="L1737" s="314"/>
      <c r="M1737" s="314"/>
      <c r="N1737" s="314"/>
      <c r="O1737" s="295"/>
      <c r="P1737" s="314"/>
      <c r="Q1737" s="328" t="str">
        <f>_xlfn.TEXTJOIN(" ",TRUE,Tabla135[[#This Row],[Actividad - Acción ¿Qué?
Inicia con verbo]],Tabla135[[#This Row],[Complemento
(Observaciones o desviaciones)]])</f>
        <v/>
      </c>
      <c r="R1737" s="295"/>
      <c r="S1737" s="327" t="str">
        <f>_xlfn.XLOOKUP(Tabla135[[#This Row],[Tipo de control]],Tabla7[Tipo de control],Tabla7[Peso],"",1)</f>
        <v/>
      </c>
      <c r="T1737" s="290" t="str">
        <f>_xlfn.XLOOKUP(Tabla135[[#This Row],[Tipo de control]],Tabla7[Tipo de control],Tabla7[Afectación matriz],"",1)</f>
        <v/>
      </c>
      <c r="U1737" s="295"/>
      <c r="V1737" s="290" t="str">
        <f>_xlfn.XLOOKUP(Tabla135[[#This Row],[Implementación]],Tabla11[Implementación],Tabla11[Peso],"",1)</f>
        <v/>
      </c>
      <c r="W1737" s="295"/>
      <c r="X1737" s="295"/>
      <c r="Y1737" s="295"/>
      <c r="Z1737" s="295"/>
      <c r="AA1737" s="311" t="str">
        <f>IFERROR(Tabla135[[#This Row],[Peso del control]]+Tabla135[[#This Row],[Peso de la implementación]],"")</f>
        <v/>
      </c>
      <c r="AB1737" s="310" t="str" cm="1">
        <f t="array" ref="AB1737">IFERROR(IF(Tabla135[[#This Row],[Registro diligenciado]]=TRUE,_xlfn.IFS(AND(Tabla135[[#This Row],[No. de Control]]=1,Tabla135[[#This Row],[Desplazamiento en la Matriz]]="Probabilidad"),D1737-(D1737*Tabla135[[#This Row],[Valor del control]]),AND(Tabla135[[#This Row],[No. de Control]]&gt;1,Tabla135[[#This Row],[Desplazamiento en la Matriz]]="Probabilidad"),AB1736-(AB1736*Tabla135[[#This Row],[Valor del control]]),AND(Tabla135[[#This Row],[No. de Control]]=1,Tabla135[[#This Row],[Desplazamiento en la Matriz]]="Impacto"),D1737,AND(Tabla135[[#This Row],[No. de Control]]&gt;1,Tabla135[[#This Row],[Desplazamiento en la Matriz]]="Impacto"),AB1736),""),"")</f>
        <v/>
      </c>
      <c r="AC1737" s="310" t="str" cm="1">
        <f t="array" ref="AC1737">IFERROR(IF(Tabla135[[#This Row],[Registro diligenciado]]=TRUE,_xlfn.IFS(AND(Tabla135[[#This Row],[No. de Control]]=1,Tabla135[[#This Row],[Desplazamiento en la Matriz]]="Impacto"),E1737-(E1737*Tabla135[[#This Row],[Valor del control]]),AND(Tabla135[[#This Row],[No. de Control]]&gt;1,Tabla135[[#This Row],[Desplazamiento en la Matriz]]="Impacto"),AC1736-(AC1736*Tabla135[[#This Row],[Valor del control]]),AND(Tabla135[[#This Row],[No. de Control]]=1,Tabla135[[#This Row],[Desplazamiento en la Matriz]]="Probabilidad"),E1737,AND(Tabla135[[#This Row],[No. de Control]]&gt;1,Tabla135[[#This Row],[Desplazamiento en la Matriz]]="Probabilidad"),AC1736),""),"")</f>
        <v/>
      </c>
      <c r="AD1737" s="310">
        <f>IFERROR(_xlfn.MINIFS(Tabla135[Probabilidad residual],Tabla135[Id Riesgo],Tabla135[[#This Row],[Id Riesgo]]),"")</f>
        <v>0</v>
      </c>
      <c r="AE1737" s="310">
        <f>IFERROR(_xlfn.MINIFS(Tabla135[Impacto residual],Tabla135[Id Riesgo],Tabla135[[#This Row],[Id Riesgo]]),"")</f>
        <v>0</v>
      </c>
      <c r="AF1737" s="310" t="str" cm="1">
        <f t="array" ref="AF173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7" s="310" t="str" cm="1">
        <f t="array" ref="AG173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8" spans="6:34" ht="15" hidden="1" customHeight="1" x14ac:dyDescent="0.4">
      <c r="F1738" s="290"/>
      <c r="G1738" s="414" t="b">
        <f>_xlfn.XLOOKUP(F1738,Tabla13[Id Riesgo],Tabla13[Registro diligenciado],FALSE,1)</f>
        <v>0</v>
      </c>
      <c r="H1738" s="423" t="str">
        <f>IF(G1738,_xlfn.XLOOKUP(F1738,Tabla6[Id Riesgo],Tabla6[DESCRIPCIÓN DEL RIESGO],FALSE,1),"")</f>
        <v/>
      </c>
      <c r="I1738" s="423" t="e">
        <f>_xlfn.XLOOKUP(Tabla135[[#This Row],[Id Riesgo]],Tabla13[Id Riesgo],Tabla13[Probabilidad])</f>
        <v>#N/A</v>
      </c>
      <c r="J1738" s="423" t="str">
        <f>_xlfn.XLOOKUP(Tabla135[[#This Row],[Id Riesgo]],Tabla13[Id Riesgo],Tabla13[Porcentaje Impacto],"",1)</f>
        <v/>
      </c>
      <c r="K1738" s="311"/>
      <c r="L1738" s="314"/>
      <c r="M1738" s="314"/>
      <c r="N1738" s="314"/>
      <c r="O1738" s="295"/>
      <c r="P1738" s="314"/>
      <c r="Q1738" s="328" t="str">
        <f>_xlfn.TEXTJOIN(" ",TRUE,Tabla135[[#This Row],[Actividad - Acción ¿Qué?
Inicia con verbo]],Tabla135[[#This Row],[Complemento
(Observaciones o desviaciones)]])</f>
        <v/>
      </c>
      <c r="R1738" s="295"/>
      <c r="S1738" s="327" t="str">
        <f>_xlfn.XLOOKUP(Tabla135[[#This Row],[Tipo de control]],Tabla7[Tipo de control],Tabla7[Peso],"",1)</f>
        <v/>
      </c>
      <c r="T1738" s="290" t="str">
        <f>_xlfn.XLOOKUP(Tabla135[[#This Row],[Tipo de control]],Tabla7[Tipo de control],Tabla7[Afectación matriz],"",1)</f>
        <v/>
      </c>
      <c r="U1738" s="295"/>
      <c r="V1738" s="290" t="str">
        <f>_xlfn.XLOOKUP(Tabla135[[#This Row],[Implementación]],Tabla11[Implementación],Tabla11[Peso],"",1)</f>
        <v/>
      </c>
      <c r="W1738" s="295"/>
      <c r="X1738" s="295"/>
      <c r="Y1738" s="295"/>
      <c r="Z1738" s="295"/>
      <c r="AA1738" s="311" t="str">
        <f>IFERROR(Tabla135[[#This Row],[Peso del control]]+Tabla135[[#This Row],[Peso de la implementación]],"")</f>
        <v/>
      </c>
      <c r="AB1738" s="310" t="str" cm="1">
        <f t="array" ref="AB1738">IFERROR(IF(Tabla135[[#This Row],[Registro diligenciado]]=TRUE,_xlfn.IFS(AND(Tabla135[[#This Row],[No. de Control]]=1,Tabla135[[#This Row],[Desplazamiento en la Matriz]]="Probabilidad"),D1738-(D1738*Tabla135[[#This Row],[Valor del control]]),AND(Tabla135[[#This Row],[No. de Control]]&gt;1,Tabla135[[#This Row],[Desplazamiento en la Matriz]]="Probabilidad"),AB1737-(AB1737*Tabla135[[#This Row],[Valor del control]]),AND(Tabla135[[#This Row],[No. de Control]]=1,Tabla135[[#This Row],[Desplazamiento en la Matriz]]="Impacto"),D1738,AND(Tabla135[[#This Row],[No. de Control]]&gt;1,Tabla135[[#This Row],[Desplazamiento en la Matriz]]="Impacto"),AB1737),""),"")</f>
        <v/>
      </c>
      <c r="AC1738" s="310" t="str" cm="1">
        <f t="array" ref="AC1738">IFERROR(IF(Tabla135[[#This Row],[Registro diligenciado]]=TRUE,_xlfn.IFS(AND(Tabla135[[#This Row],[No. de Control]]=1,Tabla135[[#This Row],[Desplazamiento en la Matriz]]="Impacto"),E1738-(E1738*Tabla135[[#This Row],[Valor del control]]),AND(Tabla135[[#This Row],[No. de Control]]&gt;1,Tabla135[[#This Row],[Desplazamiento en la Matriz]]="Impacto"),AC1737-(AC1737*Tabla135[[#This Row],[Valor del control]]),AND(Tabla135[[#This Row],[No. de Control]]=1,Tabla135[[#This Row],[Desplazamiento en la Matriz]]="Probabilidad"),E1738,AND(Tabla135[[#This Row],[No. de Control]]&gt;1,Tabla135[[#This Row],[Desplazamiento en la Matriz]]="Probabilidad"),AC1737),""),"")</f>
        <v/>
      </c>
      <c r="AD1738" s="310">
        <f>IFERROR(_xlfn.MINIFS(Tabla135[Probabilidad residual],Tabla135[Id Riesgo],Tabla135[[#This Row],[Id Riesgo]]),"")</f>
        <v>0</v>
      </c>
      <c r="AE1738" s="310">
        <f>IFERROR(_xlfn.MINIFS(Tabla135[Impacto residual],Tabla135[Id Riesgo],Tabla135[[#This Row],[Id Riesgo]]),"")</f>
        <v>0</v>
      </c>
      <c r="AF1738" s="310" t="str" cm="1">
        <f t="array" ref="AF173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8" s="310" t="str" cm="1">
        <f t="array" ref="AG173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39" spans="6:34" ht="15" hidden="1" customHeight="1" x14ac:dyDescent="0.4">
      <c r="F1739" s="290"/>
      <c r="G1739" s="414" t="b">
        <f>_xlfn.XLOOKUP(F1739,Tabla13[Id Riesgo],Tabla13[Registro diligenciado],FALSE,1)</f>
        <v>0</v>
      </c>
      <c r="H1739" s="423" t="str">
        <f>IF(G1739,_xlfn.XLOOKUP(F1739,Tabla6[Id Riesgo],Tabla6[DESCRIPCIÓN DEL RIESGO],FALSE,1),"")</f>
        <v/>
      </c>
      <c r="I1739" s="423" t="e">
        <f>_xlfn.XLOOKUP(Tabla135[[#This Row],[Id Riesgo]],Tabla13[Id Riesgo],Tabla13[Probabilidad])</f>
        <v>#N/A</v>
      </c>
      <c r="J1739" s="423" t="str">
        <f>_xlfn.XLOOKUP(Tabla135[[#This Row],[Id Riesgo]],Tabla13[Id Riesgo],Tabla13[Porcentaje Impacto],"",1)</f>
        <v/>
      </c>
      <c r="K1739" s="311"/>
      <c r="L1739" s="314"/>
      <c r="M1739" s="314"/>
      <c r="N1739" s="314"/>
      <c r="O1739" s="295"/>
      <c r="P1739" s="314"/>
      <c r="Q1739" s="328" t="str">
        <f>_xlfn.TEXTJOIN(" ",TRUE,Tabla135[[#This Row],[Actividad - Acción ¿Qué?
Inicia con verbo]],Tabla135[[#This Row],[Complemento
(Observaciones o desviaciones)]])</f>
        <v/>
      </c>
      <c r="R1739" s="295"/>
      <c r="S1739" s="327" t="str">
        <f>_xlfn.XLOOKUP(Tabla135[[#This Row],[Tipo de control]],Tabla7[Tipo de control],Tabla7[Peso],"",1)</f>
        <v/>
      </c>
      <c r="T1739" s="290" t="str">
        <f>_xlfn.XLOOKUP(Tabla135[[#This Row],[Tipo de control]],Tabla7[Tipo de control],Tabla7[Afectación matriz],"",1)</f>
        <v/>
      </c>
      <c r="U1739" s="295"/>
      <c r="V1739" s="290" t="str">
        <f>_xlfn.XLOOKUP(Tabla135[[#This Row],[Implementación]],Tabla11[Implementación],Tabla11[Peso],"",1)</f>
        <v/>
      </c>
      <c r="W1739" s="295"/>
      <c r="X1739" s="295"/>
      <c r="Y1739" s="295"/>
      <c r="Z1739" s="295"/>
      <c r="AA1739" s="311" t="str">
        <f>IFERROR(Tabla135[[#This Row],[Peso del control]]+Tabla135[[#This Row],[Peso de la implementación]],"")</f>
        <v/>
      </c>
      <c r="AB1739" s="310" t="str" cm="1">
        <f t="array" ref="AB1739">IFERROR(IF(Tabla135[[#This Row],[Registro diligenciado]]=TRUE,_xlfn.IFS(AND(Tabla135[[#This Row],[No. de Control]]=1,Tabla135[[#This Row],[Desplazamiento en la Matriz]]="Probabilidad"),D1739-(D1739*Tabla135[[#This Row],[Valor del control]]),AND(Tabla135[[#This Row],[No. de Control]]&gt;1,Tabla135[[#This Row],[Desplazamiento en la Matriz]]="Probabilidad"),AB1738-(AB1738*Tabla135[[#This Row],[Valor del control]]),AND(Tabla135[[#This Row],[No. de Control]]=1,Tabla135[[#This Row],[Desplazamiento en la Matriz]]="Impacto"),D1739,AND(Tabla135[[#This Row],[No. de Control]]&gt;1,Tabla135[[#This Row],[Desplazamiento en la Matriz]]="Impacto"),AB1738),""),"")</f>
        <v/>
      </c>
      <c r="AC1739" s="310" t="str" cm="1">
        <f t="array" ref="AC1739">IFERROR(IF(Tabla135[[#This Row],[Registro diligenciado]]=TRUE,_xlfn.IFS(AND(Tabla135[[#This Row],[No. de Control]]=1,Tabla135[[#This Row],[Desplazamiento en la Matriz]]="Impacto"),E1739-(E1739*Tabla135[[#This Row],[Valor del control]]),AND(Tabla135[[#This Row],[No. de Control]]&gt;1,Tabla135[[#This Row],[Desplazamiento en la Matriz]]="Impacto"),AC1738-(AC1738*Tabla135[[#This Row],[Valor del control]]),AND(Tabla135[[#This Row],[No. de Control]]=1,Tabla135[[#This Row],[Desplazamiento en la Matriz]]="Probabilidad"),E1739,AND(Tabla135[[#This Row],[No. de Control]]&gt;1,Tabla135[[#This Row],[Desplazamiento en la Matriz]]="Probabilidad"),AC1738),""),"")</f>
        <v/>
      </c>
      <c r="AD1739" s="310">
        <f>IFERROR(_xlfn.MINIFS(Tabla135[Probabilidad residual],Tabla135[Id Riesgo],Tabla135[[#This Row],[Id Riesgo]]),"")</f>
        <v>0</v>
      </c>
      <c r="AE1739" s="310">
        <f>IFERROR(_xlfn.MINIFS(Tabla135[Impacto residual],Tabla135[Id Riesgo],Tabla135[[#This Row],[Id Riesgo]]),"")</f>
        <v>0</v>
      </c>
      <c r="AF1739" s="310" t="str" cm="1">
        <f t="array" ref="AF173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39" s="310" t="str" cm="1">
        <f t="array" ref="AG173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3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0" spans="6:34" ht="15" hidden="1" customHeight="1" x14ac:dyDescent="0.4">
      <c r="F1740" s="290"/>
      <c r="G1740" s="414" t="b">
        <f>_xlfn.XLOOKUP(F1740,Tabla13[Id Riesgo],Tabla13[Registro diligenciado],FALSE,1)</f>
        <v>0</v>
      </c>
      <c r="H1740" s="423" t="str">
        <f>IF(G1740,_xlfn.XLOOKUP(F1740,Tabla6[Id Riesgo],Tabla6[DESCRIPCIÓN DEL RIESGO],FALSE,1),"")</f>
        <v/>
      </c>
      <c r="I1740" s="423" t="e">
        <f>_xlfn.XLOOKUP(Tabla135[[#This Row],[Id Riesgo]],Tabla13[Id Riesgo],Tabla13[Probabilidad])</f>
        <v>#N/A</v>
      </c>
      <c r="J1740" s="423" t="str">
        <f>_xlfn.XLOOKUP(Tabla135[[#This Row],[Id Riesgo]],Tabla13[Id Riesgo],Tabla13[Porcentaje Impacto],"",1)</f>
        <v/>
      </c>
      <c r="K1740" s="311"/>
      <c r="L1740" s="314"/>
      <c r="M1740" s="314"/>
      <c r="N1740" s="314"/>
      <c r="O1740" s="295"/>
      <c r="P1740" s="314"/>
      <c r="Q1740" s="328" t="str">
        <f>_xlfn.TEXTJOIN(" ",TRUE,Tabla135[[#This Row],[Actividad - Acción ¿Qué?
Inicia con verbo]],Tabla135[[#This Row],[Complemento
(Observaciones o desviaciones)]])</f>
        <v/>
      </c>
      <c r="R1740" s="295"/>
      <c r="S1740" s="327" t="str">
        <f>_xlfn.XLOOKUP(Tabla135[[#This Row],[Tipo de control]],Tabla7[Tipo de control],Tabla7[Peso],"",1)</f>
        <v/>
      </c>
      <c r="T1740" s="290" t="str">
        <f>_xlfn.XLOOKUP(Tabla135[[#This Row],[Tipo de control]],Tabla7[Tipo de control],Tabla7[Afectación matriz],"",1)</f>
        <v/>
      </c>
      <c r="U1740" s="295"/>
      <c r="V1740" s="290" t="str">
        <f>_xlfn.XLOOKUP(Tabla135[[#This Row],[Implementación]],Tabla11[Implementación],Tabla11[Peso],"",1)</f>
        <v/>
      </c>
      <c r="W1740" s="295"/>
      <c r="X1740" s="295"/>
      <c r="Y1740" s="295"/>
      <c r="Z1740" s="295"/>
      <c r="AA1740" s="311" t="str">
        <f>IFERROR(Tabla135[[#This Row],[Peso del control]]+Tabla135[[#This Row],[Peso de la implementación]],"")</f>
        <v/>
      </c>
      <c r="AB1740" s="310" t="str" cm="1">
        <f t="array" ref="AB1740">IFERROR(IF(Tabla135[[#This Row],[Registro diligenciado]]=TRUE,_xlfn.IFS(AND(Tabla135[[#This Row],[No. de Control]]=1,Tabla135[[#This Row],[Desplazamiento en la Matriz]]="Probabilidad"),D1740-(D1740*Tabla135[[#This Row],[Valor del control]]),AND(Tabla135[[#This Row],[No. de Control]]&gt;1,Tabla135[[#This Row],[Desplazamiento en la Matriz]]="Probabilidad"),AB1739-(AB1739*Tabla135[[#This Row],[Valor del control]]),AND(Tabla135[[#This Row],[No. de Control]]=1,Tabla135[[#This Row],[Desplazamiento en la Matriz]]="Impacto"),D1740,AND(Tabla135[[#This Row],[No. de Control]]&gt;1,Tabla135[[#This Row],[Desplazamiento en la Matriz]]="Impacto"),AB1739),""),"")</f>
        <v/>
      </c>
      <c r="AC1740" s="310" t="str" cm="1">
        <f t="array" ref="AC1740">IFERROR(IF(Tabla135[[#This Row],[Registro diligenciado]]=TRUE,_xlfn.IFS(AND(Tabla135[[#This Row],[No. de Control]]=1,Tabla135[[#This Row],[Desplazamiento en la Matriz]]="Impacto"),E1740-(E1740*Tabla135[[#This Row],[Valor del control]]),AND(Tabla135[[#This Row],[No. de Control]]&gt;1,Tabla135[[#This Row],[Desplazamiento en la Matriz]]="Impacto"),AC1739-(AC1739*Tabla135[[#This Row],[Valor del control]]),AND(Tabla135[[#This Row],[No. de Control]]=1,Tabla135[[#This Row],[Desplazamiento en la Matriz]]="Probabilidad"),E1740,AND(Tabla135[[#This Row],[No. de Control]]&gt;1,Tabla135[[#This Row],[Desplazamiento en la Matriz]]="Probabilidad"),AC1739),""),"")</f>
        <v/>
      </c>
      <c r="AD1740" s="310">
        <f>IFERROR(_xlfn.MINIFS(Tabla135[Probabilidad residual],Tabla135[Id Riesgo],Tabla135[[#This Row],[Id Riesgo]]),"")</f>
        <v>0</v>
      </c>
      <c r="AE1740" s="310">
        <f>IFERROR(_xlfn.MINIFS(Tabla135[Impacto residual],Tabla135[Id Riesgo],Tabla135[[#This Row],[Id Riesgo]]),"")</f>
        <v>0</v>
      </c>
      <c r="AF1740" s="310" t="str" cm="1">
        <f t="array" ref="AF174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0" s="310" t="str" cm="1">
        <f t="array" ref="AG174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1" spans="6:34" ht="15" hidden="1" customHeight="1" x14ac:dyDescent="0.4">
      <c r="F1741" s="290"/>
      <c r="G1741" s="414" t="b">
        <f>_xlfn.XLOOKUP(F1741,Tabla13[Id Riesgo],Tabla13[Registro diligenciado],FALSE,1)</f>
        <v>0</v>
      </c>
      <c r="H1741" s="423" t="str">
        <f>IF(G1741,_xlfn.XLOOKUP(F1741,Tabla6[Id Riesgo],Tabla6[DESCRIPCIÓN DEL RIESGO],FALSE,1),"")</f>
        <v/>
      </c>
      <c r="I1741" s="423" t="e">
        <f>_xlfn.XLOOKUP(Tabla135[[#This Row],[Id Riesgo]],Tabla13[Id Riesgo],Tabla13[Probabilidad])</f>
        <v>#N/A</v>
      </c>
      <c r="J1741" s="423" t="str">
        <f>_xlfn.XLOOKUP(Tabla135[[#This Row],[Id Riesgo]],Tabla13[Id Riesgo],Tabla13[Porcentaje Impacto],"",1)</f>
        <v/>
      </c>
      <c r="K1741" s="311"/>
      <c r="L1741" s="314"/>
      <c r="M1741" s="314"/>
      <c r="N1741" s="314"/>
      <c r="O1741" s="295"/>
      <c r="P1741" s="314"/>
      <c r="Q1741" s="328" t="str">
        <f>_xlfn.TEXTJOIN(" ",TRUE,Tabla135[[#This Row],[Actividad - Acción ¿Qué?
Inicia con verbo]],Tabla135[[#This Row],[Complemento
(Observaciones o desviaciones)]])</f>
        <v/>
      </c>
      <c r="R1741" s="295"/>
      <c r="S1741" s="327" t="str">
        <f>_xlfn.XLOOKUP(Tabla135[[#This Row],[Tipo de control]],Tabla7[Tipo de control],Tabla7[Peso],"",1)</f>
        <v/>
      </c>
      <c r="T1741" s="290" t="str">
        <f>_xlfn.XLOOKUP(Tabla135[[#This Row],[Tipo de control]],Tabla7[Tipo de control],Tabla7[Afectación matriz],"",1)</f>
        <v/>
      </c>
      <c r="U1741" s="295"/>
      <c r="V1741" s="290" t="str">
        <f>_xlfn.XLOOKUP(Tabla135[[#This Row],[Implementación]],Tabla11[Implementación],Tabla11[Peso],"",1)</f>
        <v/>
      </c>
      <c r="W1741" s="295"/>
      <c r="X1741" s="295"/>
      <c r="Y1741" s="295"/>
      <c r="Z1741" s="295"/>
      <c r="AA1741" s="311" t="str">
        <f>IFERROR(Tabla135[[#This Row],[Peso del control]]+Tabla135[[#This Row],[Peso de la implementación]],"")</f>
        <v/>
      </c>
      <c r="AB1741" s="310" t="str" cm="1">
        <f t="array" ref="AB1741">IFERROR(IF(Tabla135[[#This Row],[Registro diligenciado]]=TRUE,_xlfn.IFS(AND(Tabla135[[#This Row],[No. de Control]]=1,Tabla135[[#This Row],[Desplazamiento en la Matriz]]="Probabilidad"),D1741-(D1741*Tabla135[[#This Row],[Valor del control]]),AND(Tabla135[[#This Row],[No. de Control]]&gt;1,Tabla135[[#This Row],[Desplazamiento en la Matriz]]="Probabilidad"),AB1740-(AB1740*Tabla135[[#This Row],[Valor del control]]),AND(Tabla135[[#This Row],[No. de Control]]=1,Tabla135[[#This Row],[Desplazamiento en la Matriz]]="Impacto"),D1741,AND(Tabla135[[#This Row],[No. de Control]]&gt;1,Tabla135[[#This Row],[Desplazamiento en la Matriz]]="Impacto"),AB1740),""),"")</f>
        <v/>
      </c>
      <c r="AC1741" s="310" t="str" cm="1">
        <f t="array" ref="AC1741">IFERROR(IF(Tabla135[[#This Row],[Registro diligenciado]]=TRUE,_xlfn.IFS(AND(Tabla135[[#This Row],[No. de Control]]=1,Tabla135[[#This Row],[Desplazamiento en la Matriz]]="Impacto"),E1741-(E1741*Tabla135[[#This Row],[Valor del control]]),AND(Tabla135[[#This Row],[No. de Control]]&gt;1,Tabla135[[#This Row],[Desplazamiento en la Matriz]]="Impacto"),AC1740-(AC1740*Tabla135[[#This Row],[Valor del control]]),AND(Tabla135[[#This Row],[No. de Control]]=1,Tabla135[[#This Row],[Desplazamiento en la Matriz]]="Probabilidad"),E1741,AND(Tabla135[[#This Row],[No. de Control]]&gt;1,Tabla135[[#This Row],[Desplazamiento en la Matriz]]="Probabilidad"),AC1740),""),"")</f>
        <v/>
      </c>
      <c r="AD1741" s="310">
        <f>IFERROR(_xlfn.MINIFS(Tabla135[Probabilidad residual],Tabla135[Id Riesgo],Tabla135[[#This Row],[Id Riesgo]]),"")</f>
        <v>0</v>
      </c>
      <c r="AE1741" s="310">
        <f>IFERROR(_xlfn.MINIFS(Tabla135[Impacto residual],Tabla135[Id Riesgo],Tabla135[[#This Row],[Id Riesgo]]),"")</f>
        <v>0</v>
      </c>
      <c r="AF1741" s="310" t="str" cm="1">
        <f t="array" ref="AF174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1" s="310" t="str" cm="1">
        <f t="array" ref="AG174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2" spans="6:34" ht="15" hidden="1" customHeight="1" x14ac:dyDescent="0.4">
      <c r="F1742" s="290"/>
      <c r="G1742" s="414" t="b">
        <f>_xlfn.XLOOKUP(F1742,Tabla13[Id Riesgo],Tabla13[Registro diligenciado],FALSE,1)</f>
        <v>0</v>
      </c>
      <c r="H1742" s="423" t="str">
        <f>IF(G1742,_xlfn.XLOOKUP(F1742,Tabla6[Id Riesgo],Tabla6[DESCRIPCIÓN DEL RIESGO],FALSE,1),"")</f>
        <v/>
      </c>
      <c r="I1742" s="423" t="e">
        <f>_xlfn.XLOOKUP(Tabla135[[#This Row],[Id Riesgo]],Tabla13[Id Riesgo],Tabla13[Probabilidad])</f>
        <v>#N/A</v>
      </c>
      <c r="J1742" s="423" t="str">
        <f>_xlfn.XLOOKUP(Tabla135[[#This Row],[Id Riesgo]],Tabla13[Id Riesgo],Tabla13[Porcentaje Impacto],"",1)</f>
        <v/>
      </c>
      <c r="K1742" s="311"/>
      <c r="L1742" s="314"/>
      <c r="M1742" s="314"/>
      <c r="N1742" s="314"/>
      <c r="O1742" s="295"/>
      <c r="P1742" s="314"/>
      <c r="Q1742" s="328" t="str">
        <f>_xlfn.TEXTJOIN(" ",TRUE,Tabla135[[#This Row],[Actividad - Acción ¿Qué?
Inicia con verbo]],Tabla135[[#This Row],[Complemento
(Observaciones o desviaciones)]])</f>
        <v/>
      </c>
      <c r="R1742" s="295"/>
      <c r="S1742" s="327" t="str">
        <f>_xlfn.XLOOKUP(Tabla135[[#This Row],[Tipo de control]],Tabla7[Tipo de control],Tabla7[Peso],"",1)</f>
        <v/>
      </c>
      <c r="T1742" s="290" t="str">
        <f>_xlfn.XLOOKUP(Tabla135[[#This Row],[Tipo de control]],Tabla7[Tipo de control],Tabla7[Afectación matriz],"",1)</f>
        <v/>
      </c>
      <c r="U1742" s="295"/>
      <c r="V1742" s="290" t="str">
        <f>_xlfn.XLOOKUP(Tabla135[[#This Row],[Implementación]],Tabla11[Implementación],Tabla11[Peso],"",1)</f>
        <v/>
      </c>
      <c r="W1742" s="295"/>
      <c r="X1742" s="295"/>
      <c r="Y1742" s="295"/>
      <c r="Z1742" s="295"/>
      <c r="AA1742" s="311" t="str">
        <f>IFERROR(Tabla135[[#This Row],[Peso del control]]+Tabla135[[#This Row],[Peso de la implementación]],"")</f>
        <v/>
      </c>
      <c r="AB1742" s="310" t="str" cm="1">
        <f t="array" ref="AB1742">IFERROR(IF(Tabla135[[#This Row],[Registro diligenciado]]=TRUE,_xlfn.IFS(AND(Tabla135[[#This Row],[No. de Control]]=1,Tabla135[[#This Row],[Desplazamiento en la Matriz]]="Probabilidad"),D1742-(D1742*Tabla135[[#This Row],[Valor del control]]),AND(Tabla135[[#This Row],[No. de Control]]&gt;1,Tabla135[[#This Row],[Desplazamiento en la Matriz]]="Probabilidad"),AB1741-(AB1741*Tabla135[[#This Row],[Valor del control]]),AND(Tabla135[[#This Row],[No. de Control]]=1,Tabla135[[#This Row],[Desplazamiento en la Matriz]]="Impacto"),D1742,AND(Tabla135[[#This Row],[No. de Control]]&gt;1,Tabla135[[#This Row],[Desplazamiento en la Matriz]]="Impacto"),AB1741),""),"")</f>
        <v/>
      </c>
      <c r="AC1742" s="310" t="str" cm="1">
        <f t="array" ref="AC1742">IFERROR(IF(Tabla135[[#This Row],[Registro diligenciado]]=TRUE,_xlfn.IFS(AND(Tabla135[[#This Row],[No. de Control]]=1,Tabla135[[#This Row],[Desplazamiento en la Matriz]]="Impacto"),E1742-(E1742*Tabla135[[#This Row],[Valor del control]]),AND(Tabla135[[#This Row],[No. de Control]]&gt;1,Tabla135[[#This Row],[Desplazamiento en la Matriz]]="Impacto"),AC1741-(AC1741*Tabla135[[#This Row],[Valor del control]]),AND(Tabla135[[#This Row],[No. de Control]]=1,Tabla135[[#This Row],[Desplazamiento en la Matriz]]="Probabilidad"),E1742,AND(Tabla135[[#This Row],[No. de Control]]&gt;1,Tabla135[[#This Row],[Desplazamiento en la Matriz]]="Probabilidad"),AC1741),""),"")</f>
        <v/>
      </c>
      <c r="AD1742" s="310">
        <f>IFERROR(_xlfn.MINIFS(Tabla135[Probabilidad residual],Tabla135[Id Riesgo],Tabla135[[#This Row],[Id Riesgo]]),"")</f>
        <v>0</v>
      </c>
      <c r="AE1742" s="310">
        <f>IFERROR(_xlfn.MINIFS(Tabla135[Impacto residual],Tabla135[Id Riesgo],Tabla135[[#This Row],[Id Riesgo]]),"")</f>
        <v>0</v>
      </c>
      <c r="AF1742" s="310" t="str" cm="1">
        <f t="array" ref="AF174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2" s="310" t="str" cm="1">
        <f t="array" ref="AG174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3" spans="6:34" ht="15" hidden="1" customHeight="1" x14ac:dyDescent="0.4">
      <c r="F1743" s="290"/>
      <c r="G1743" s="414" t="b">
        <f>_xlfn.XLOOKUP(F1743,Tabla13[Id Riesgo],Tabla13[Registro diligenciado],FALSE,1)</f>
        <v>0</v>
      </c>
      <c r="H1743" s="423" t="str">
        <f>IF(G1743,_xlfn.XLOOKUP(F1743,Tabla6[Id Riesgo],Tabla6[DESCRIPCIÓN DEL RIESGO],FALSE,1),"")</f>
        <v/>
      </c>
      <c r="I1743" s="423" t="e">
        <f>_xlfn.XLOOKUP(Tabla135[[#This Row],[Id Riesgo]],Tabla13[Id Riesgo],Tabla13[Probabilidad])</f>
        <v>#N/A</v>
      </c>
      <c r="J1743" s="423" t="str">
        <f>_xlfn.XLOOKUP(Tabla135[[#This Row],[Id Riesgo]],Tabla13[Id Riesgo],Tabla13[Porcentaje Impacto],"",1)</f>
        <v/>
      </c>
      <c r="K1743" s="311"/>
      <c r="L1743" s="314"/>
      <c r="M1743" s="314"/>
      <c r="N1743" s="314"/>
      <c r="O1743" s="295"/>
      <c r="P1743" s="314"/>
      <c r="Q1743" s="328" t="str">
        <f>_xlfn.TEXTJOIN(" ",TRUE,Tabla135[[#This Row],[Actividad - Acción ¿Qué?
Inicia con verbo]],Tabla135[[#This Row],[Complemento
(Observaciones o desviaciones)]])</f>
        <v/>
      </c>
      <c r="R1743" s="295"/>
      <c r="S1743" s="327" t="str">
        <f>_xlfn.XLOOKUP(Tabla135[[#This Row],[Tipo de control]],Tabla7[Tipo de control],Tabla7[Peso],"",1)</f>
        <v/>
      </c>
      <c r="T1743" s="290" t="str">
        <f>_xlfn.XLOOKUP(Tabla135[[#This Row],[Tipo de control]],Tabla7[Tipo de control],Tabla7[Afectación matriz],"",1)</f>
        <v/>
      </c>
      <c r="U1743" s="295"/>
      <c r="V1743" s="290" t="str">
        <f>_xlfn.XLOOKUP(Tabla135[[#This Row],[Implementación]],Tabla11[Implementación],Tabla11[Peso],"",1)</f>
        <v/>
      </c>
      <c r="W1743" s="295"/>
      <c r="X1743" s="295"/>
      <c r="Y1743" s="295"/>
      <c r="Z1743" s="295"/>
      <c r="AA1743" s="311" t="str">
        <f>IFERROR(Tabla135[[#This Row],[Peso del control]]+Tabla135[[#This Row],[Peso de la implementación]],"")</f>
        <v/>
      </c>
      <c r="AB1743" s="310" t="str" cm="1">
        <f t="array" ref="AB1743">IFERROR(IF(Tabla135[[#This Row],[Registro diligenciado]]=TRUE,_xlfn.IFS(AND(Tabla135[[#This Row],[No. de Control]]=1,Tabla135[[#This Row],[Desplazamiento en la Matriz]]="Probabilidad"),D1743-(D1743*Tabla135[[#This Row],[Valor del control]]),AND(Tabla135[[#This Row],[No. de Control]]&gt;1,Tabla135[[#This Row],[Desplazamiento en la Matriz]]="Probabilidad"),AB1742-(AB1742*Tabla135[[#This Row],[Valor del control]]),AND(Tabla135[[#This Row],[No. de Control]]=1,Tabla135[[#This Row],[Desplazamiento en la Matriz]]="Impacto"),D1743,AND(Tabla135[[#This Row],[No. de Control]]&gt;1,Tabla135[[#This Row],[Desplazamiento en la Matriz]]="Impacto"),AB1742),""),"")</f>
        <v/>
      </c>
      <c r="AC1743" s="310" t="str" cm="1">
        <f t="array" ref="AC1743">IFERROR(IF(Tabla135[[#This Row],[Registro diligenciado]]=TRUE,_xlfn.IFS(AND(Tabla135[[#This Row],[No. de Control]]=1,Tabla135[[#This Row],[Desplazamiento en la Matriz]]="Impacto"),E1743-(E1743*Tabla135[[#This Row],[Valor del control]]),AND(Tabla135[[#This Row],[No. de Control]]&gt;1,Tabla135[[#This Row],[Desplazamiento en la Matriz]]="Impacto"),AC1742-(AC1742*Tabla135[[#This Row],[Valor del control]]),AND(Tabla135[[#This Row],[No. de Control]]=1,Tabla135[[#This Row],[Desplazamiento en la Matriz]]="Probabilidad"),E1743,AND(Tabla135[[#This Row],[No. de Control]]&gt;1,Tabla135[[#This Row],[Desplazamiento en la Matriz]]="Probabilidad"),AC1742),""),"")</f>
        <v/>
      </c>
      <c r="AD1743" s="310">
        <f>IFERROR(_xlfn.MINIFS(Tabla135[Probabilidad residual],Tabla135[Id Riesgo],Tabla135[[#This Row],[Id Riesgo]]),"")</f>
        <v>0</v>
      </c>
      <c r="AE1743" s="310">
        <f>IFERROR(_xlfn.MINIFS(Tabla135[Impacto residual],Tabla135[Id Riesgo],Tabla135[[#This Row],[Id Riesgo]]),"")</f>
        <v>0</v>
      </c>
      <c r="AF1743" s="310" t="str" cm="1">
        <f t="array" ref="AF174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3" s="310" t="str" cm="1">
        <f t="array" ref="AG174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4" spans="6:34" ht="15" hidden="1" customHeight="1" x14ac:dyDescent="0.4">
      <c r="F1744" s="290"/>
      <c r="G1744" s="414" t="b">
        <f>_xlfn.XLOOKUP(F1744,Tabla13[Id Riesgo],Tabla13[Registro diligenciado],FALSE,1)</f>
        <v>0</v>
      </c>
      <c r="H1744" s="423" t="str">
        <f>IF(G1744,_xlfn.XLOOKUP(F1744,Tabla6[Id Riesgo],Tabla6[DESCRIPCIÓN DEL RIESGO],FALSE,1),"")</f>
        <v/>
      </c>
      <c r="I1744" s="423" t="e">
        <f>_xlfn.XLOOKUP(Tabla135[[#This Row],[Id Riesgo]],Tabla13[Id Riesgo],Tabla13[Probabilidad])</f>
        <v>#N/A</v>
      </c>
      <c r="J1744" s="423" t="str">
        <f>_xlfn.XLOOKUP(Tabla135[[#This Row],[Id Riesgo]],Tabla13[Id Riesgo],Tabla13[Porcentaje Impacto],"",1)</f>
        <v/>
      </c>
      <c r="K1744" s="311"/>
      <c r="L1744" s="314"/>
      <c r="M1744" s="314"/>
      <c r="N1744" s="314"/>
      <c r="O1744" s="295"/>
      <c r="P1744" s="314"/>
      <c r="Q1744" s="328" t="str">
        <f>_xlfn.TEXTJOIN(" ",TRUE,Tabla135[[#This Row],[Actividad - Acción ¿Qué?
Inicia con verbo]],Tabla135[[#This Row],[Complemento
(Observaciones o desviaciones)]])</f>
        <v/>
      </c>
      <c r="R1744" s="295"/>
      <c r="S1744" s="327" t="str">
        <f>_xlfn.XLOOKUP(Tabla135[[#This Row],[Tipo de control]],Tabla7[Tipo de control],Tabla7[Peso],"",1)</f>
        <v/>
      </c>
      <c r="T1744" s="290" t="str">
        <f>_xlfn.XLOOKUP(Tabla135[[#This Row],[Tipo de control]],Tabla7[Tipo de control],Tabla7[Afectación matriz],"",1)</f>
        <v/>
      </c>
      <c r="U1744" s="295"/>
      <c r="V1744" s="290" t="str">
        <f>_xlfn.XLOOKUP(Tabla135[[#This Row],[Implementación]],Tabla11[Implementación],Tabla11[Peso],"",1)</f>
        <v/>
      </c>
      <c r="W1744" s="295"/>
      <c r="X1744" s="295"/>
      <c r="Y1744" s="295"/>
      <c r="Z1744" s="295"/>
      <c r="AA1744" s="311" t="str">
        <f>IFERROR(Tabla135[[#This Row],[Peso del control]]+Tabla135[[#This Row],[Peso de la implementación]],"")</f>
        <v/>
      </c>
      <c r="AB1744" s="310" t="str" cm="1">
        <f t="array" ref="AB1744">IFERROR(IF(Tabla135[[#This Row],[Registro diligenciado]]=TRUE,_xlfn.IFS(AND(Tabla135[[#This Row],[No. de Control]]=1,Tabla135[[#This Row],[Desplazamiento en la Matriz]]="Probabilidad"),D1744-(D1744*Tabla135[[#This Row],[Valor del control]]),AND(Tabla135[[#This Row],[No. de Control]]&gt;1,Tabla135[[#This Row],[Desplazamiento en la Matriz]]="Probabilidad"),AB1743-(AB1743*Tabla135[[#This Row],[Valor del control]]),AND(Tabla135[[#This Row],[No. de Control]]=1,Tabla135[[#This Row],[Desplazamiento en la Matriz]]="Impacto"),D1744,AND(Tabla135[[#This Row],[No. de Control]]&gt;1,Tabla135[[#This Row],[Desplazamiento en la Matriz]]="Impacto"),AB1743),""),"")</f>
        <v/>
      </c>
      <c r="AC1744" s="310" t="str" cm="1">
        <f t="array" ref="AC1744">IFERROR(IF(Tabla135[[#This Row],[Registro diligenciado]]=TRUE,_xlfn.IFS(AND(Tabla135[[#This Row],[No. de Control]]=1,Tabla135[[#This Row],[Desplazamiento en la Matriz]]="Impacto"),E1744-(E1744*Tabla135[[#This Row],[Valor del control]]),AND(Tabla135[[#This Row],[No. de Control]]&gt;1,Tabla135[[#This Row],[Desplazamiento en la Matriz]]="Impacto"),AC1743-(AC1743*Tabla135[[#This Row],[Valor del control]]),AND(Tabla135[[#This Row],[No. de Control]]=1,Tabla135[[#This Row],[Desplazamiento en la Matriz]]="Probabilidad"),E1744,AND(Tabla135[[#This Row],[No. de Control]]&gt;1,Tabla135[[#This Row],[Desplazamiento en la Matriz]]="Probabilidad"),AC1743),""),"")</f>
        <v/>
      </c>
      <c r="AD1744" s="310">
        <f>IFERROR(_xlfn.MINIFS(Tabla135[Probabilidad residual],Tabla135[Id Riesgo],Tabla135[[#This Row],[Id Riesgo]]),"")</f>
        <v>0</v>
      </c>
      <c r="AE1744" s="310">
        <f>IFERROR(_xlfn.MINIFS(Tabla135[Impacto residual],Tabla135[Id Riesgo],Tabla135[[#This Row],[Id Riesgo]]),"")</f>
        <v>0</v>
      </c>
      <c r="AF1744" s="310" t="str" cm="1">
        <f t="array" ref="AF174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4" s="310" t="str" cm="1">
        <f t="array" ref="AG174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5" spans="6:34" ht="15" hidden="1" customHeight="1" x14ac:dyDescent="0.4">
      <c r="F1745" s="290"/>
      <c r="G1745" s="414" t="b">
        <f>_xlfn.XLOOKUP(F1745,Tabla13[Id Riesgo],Tabla13[Registro diligenciado],FALSE,1)</f>
        <v>0</v>
      </c>
      <c r="H1745" s="423" t="str">
        <f>IF(G1745,_xlfn.XLOOKUP(F1745,Tabla6[Id Riesgo],Tabla6[DESCRIPCIÓN DEL RIESGO],FALSE,1),"")</f>
        <v/>
      </c>
      <c r="I1745" s="423" t="e">
        <f>_xlfn.XLOOKUP(Tabla135[[#This Row],[Id Riesgo]],Tabla13[Id Riesgo],Tabla13[Probabilidad])</f>
        <v>#N/A</v>
      </c>
      <c r="J1745" s="423" t="str">
        <f>_xlfn.XLOOKUP(Tabla135[[#This Row],[Id Riesgo]],Tabla13[Id Riesgo],Tabla13[Porcentaje Impacto],"",1)</f>
        <v/>
      </c>
      <c r="K1745" s="311"/>
      <c r="L1745" s="314"/>
      <c r="M1745" s="314"/>
      <c r="N1745" s="314"/>
      <c r="O1745" s="295"/>
      <c r="P1745" s="314"/>
      <c r="Q1745" s="328" t="str">
        <f>_xlfn.TEXTJOIN(" ",TRUE,Tabla135[[#This Row],[Actividad - Acción ¿Qué?
Inicia con verbo]],Tabla135[[#This Row],[Complemento
(Observaciones o desviaciones)]])</f>
        <v/>
      </c>
      <c r="R1745" s="295"/>
      <c r="S1745" s="327" t="str">
        <f>_xlfn.XLOOKUP(Tabla135[[#This Row],[Tipo de control]],Tabla7[Tipo de control],Tabla7[Peso],"",1)</f>
        <v/>
      </c>
      <c r="T1745" s="290" t="str">
        <f>_xlfn.XLOOKUP(Tabla135[[#This Row],[Tipo de control]],Tabla7[Tipo de control],Tabla7[Afectación matriz],"",1)</f>
        <v/>
      </c>
      <c r="U1745" s="295"/>
      <c r="V1745" s="290" t="str">
        <f>_xlfn.XLOOKUP(Tabla135[[#This Row],[Implementación]],Tabla11[Implementación],Tabla11[Peso],"",1)</f>
        <v/>
      </c>
      <c r="W1745" s="295"/>
      <c r="X1745" s="295"/>
      <c r="Y1745" s="295"/>
      <c r="Z1745" s="295"/>
      <c r="AA1745" s="311" t="str">
        <f>IFERROR(Tabla135[[#This Row],[Peso del control]]+Tabla135[[#This Row],[Peso de la implementación]],"")</f>
        <v/>
      </c>
      <c r="AB1745" s="310" t="str" cm="1">
        <f t="array" ref="AB1745">IFERROR(IF(Tabla135[[#This Row],[Registro diligenciado]]=TRUE,_xlfn.IFS(AND(Tabla135[[#This Row],[No. de Control]]=1,Tabla135[[#This Row],[Desplazamiento en la Matriz]]="Probabilidad"),D1745-(D1745*Tabla135[[#This Row],[Valor del control]]),AND(Tabla135[[#This Row],[No. de Control]]&gt;1,Tabla135[[#This Row],[Desplazamiento en la Matriz]]="Probabilidad"),AB1744-(AB1744*Tabla135[[#This Row],[Valor del control]]),AND(Tabla135[[#This Row],[No. de Control]]=1,Tabla135[[#This Row],[Desplazamiento en la Matriz]]="Impacto"),D1745,AND(Tabla135[[#This Row],[No. de Control]]&gt;1,Tabla135[[#This Row],[Desplazamiento en la Matriz]]="Impacto"),AB1744),""),"")</f>
        <v/>
      </c>
      <c r="AC1745" s="310" t="str" cm="1">
        <f t="array" ref="AC1745">IFERROR(IF(Tabla135[[#This Row],[Registro diligenciado]]=TRUE,_xlfn.IFS(AND(Tabla135[[#This Row],[No. de Control]]=1,Tabla135[[#This Row],[Desplazamiento en la Matriz]]="Impacto"),E1745-(E1745*Tabla135[[#This Row],[Valor del control]]),AND(Tabla135[[#This Row],[No. de Control]]&gt;1,Tabla135[[#This Row],[Desplazamiento en la Matriz]]="Impacto"),AC1744-(AC1744*Tabla135[[#This Row],[Valor del control]]),AND(Tabla135[[#This Row],[No. de Control]]=1,Tabla135[[#This Row],[Desplazamiento en la Matriz]]="Probabilidad"),E1745,AND(Tabla135[[#This Row],[No. de Control]]&gt;1,Tabla135[[#This Row],[Desplazamiento en la Matriz]]="Probabilidad"),AC1744),""),"")</f>
        <v/>
      </c>
      <c r="AD1745" s="310">
        <f>IFERROR(_xlfn.MINIFS(Tabla135[Probabilidad residual],Tabla135[Id Riesgo],Tabla135[[#This Row],[Id Riesgo]]),"")</f>
        <v>0</v>
      </c>
      <c r="AE1745" s="310">
        <f>IFERROR(_xlfn.MINIFS(Tabla135[Impacto residual],Tabla135[Id Riesgo],Tabla135[[#This Row],[Id Riesgo]]),"")</f>
        <v>0</v>
      </c>
      <c r="AF1745" s="310" t="str" cm="1">
        <f t="array" ref="AF174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5" s="310" t="str" cm="1">
        <f t="array" ref="AG174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6" spans="6:34" ht="15" hidden="1" customHeight="1" x14ac:dyDescent="0.4">
      <c r="F1746" s="290"/>
      <c r="G1746" s="414" t="b">
        <f>_xlfn.XLOOKUP(F1746,Tabla13[Id Riesgo],Tabla13[Registro diligenciado],FALSE,1)</f>
        <v>0</v>
      </c>
      <c r="H1746" s="423" t="str">
        <f>IF(G1746,_xlfn.XLOOKUP(F1746,Tabla6[Id Riesgo],Tabla6[DESCRIPCIÓN DEL RIESGO],FALSE,1),"")</f>
        <v/>
      </c>
      <c r="I1746" s="423" t="e">
        <f>_xlfn.XLOOKUP(Tabla135[[#This Row],[Id Riesgo]],Tabla13[Id Riesgo],Tabla13[Probabilidad])</f>
        <v>#N/A</v>
      </c>
      <c r="J1746" s="423" t="str">
        <f>_xlfn.XLOOKUP(Tabla135[[#This Row],[Id Riesgo]],Tabla13[Id Riesgo],Tabla13[Porcentaje Impacto],"",1)</f>
        <v/>
      </c>
      <c r="K1746" s="311"/>
      <c r="L1746" s="314"/>
      <c r="M1746" s="314"/>
      <c r="N1746" s="314"/>
      <c r="O1746" s="295"/>
      <c r="P1746" s="314"/>
      <c r="Q1746" s="328" t="str">
        <f>_xlfn.TEXTJOIN(" ",TRUE,Tabla135[[#This Row],[Actividad - Acción ¿Qué?
Inicia con verbo]],Tabla135[[#This Row],[Complemento
(Observaciones o desviaciones)]])</f>
        <v/>
      </c>
      <c r="R1746" s="295"/>
      <c r="S1746" s="327" t="str">
        <f>_xlfn.XLOOKUP(Tabla135[[#This Row],[Tipo de control]],Tabla7[Tipo de control],Tabla7[Peso],"",1)</f>
        <v/>
      </c>
      <c r="T1746" s="290" t="str">
        <f>_xlfn.XLOOKUP(Tabla135[[#This Row],[Tipo de control]],Tabla7[Tipo de control],Tabla7[Afectación matriz],"",1)</f>
        <v/>
      </c>
      <c r="U1746" s="295"/>
      <c r="V1746" s="290" t="str">
        <f>_xlfn.XLOOKUP(Tabla135[[#This Row],[Implementación]],Tabla11[Implementación],Tabla11[Peso],"",1)</f>
        <v/>
      </c>
      <c r="W1746" s="295"/>
      <c r="X1746" s="295"/>
      <c r="Y1746" s="295"/>
      <c r="Z1746" s="295"/>
      <c r="AA1746" s="311" t="str">
        <f>IFERROR(Tabla135[[#This Row],[Peso del control]]+Tabla135[[#This Row],[Peso de la implementación]],"")</f>
        <v/>
      </c>
      <c r="AB1746" s="310" t="str" cm="1">
        <f t="array" ref="AB1746">IFERROR(IF(Tabla135[[#This Row],[Registro diligenciado]]=TRUE,_xlfn.IFS(AND(Tabla135[[#This Row],[No. de Control]]=1,Tabla135[[#This Row],[Desplazamiento en la Matriz]]="Probabilidad"),D1746-(D1746*Tabla135[[#This Row],[Valor del control]]),AND(Tabla135[[#This Row],[No. de Control]]&gt;1,Tabla135[[#This Row],[Desplazamiento en la Matriz]]="Probabilidad"),AB1745-(AB1745*Tabla135[[#This Row],[Valor del control]]),AND(Tabla135[[#This Row],[No. de Control]]=1,Tabla135[[#This Row],[Desplazamiento en la Matriz]]="Impacto"),D1746,AND(Tabla135[[#This Row],[No. de Control]]&gt;1,Tabla135[[#This Row],[Desplazamiento en la Matriz]]="Impacto"),AB1745),""),"")</f>
        <v/>
      </c>
      <c r="AC1746" s="310" t="str" cm="1">
        <f t="array" ref="AC1746">IFERROR(IF(Tabla135[[#This Row],[Registro diligenciado]]=TRUE,_xlfn.IFS(AND(Tabla135[[#This Row],[No. de Control]]=1,Tabla135[[#This Row],[Desplazamiento en la Matriz]]="Impacto"),E1746-(E1746*Tabla135[[#This Row],[Valor del control]]),AND(Tabla135[[#This Row],[No. de Control]]&gt;1,Tabla135[[#This Row],[Desplazamiento en la Matriz]]="Impacto"),AC1745-(AC1745*Tabla135[[#This Row],[Valor del control]]),AND(Tabla135[[#This Row],[No. de Control]]=1,Tabla135[[#This Row],[Desplazamiento en la Matriz]]="Probabilidad"),E1746,AND(Tabla135[[#This Row],[No. de Control]]&gt;1,Tabla135[[#This Row],[Desplazamiento en la Matriz]]="Probabilidad"),AC1745),""),"")</f>
        <v/>
      </c>
      <c r="AD1746" s="310">
        <f>IFERROR(_xlfn.MINIFS(Tabla135[Probabilidad residual],Tabla135[Id Riesgo],Tabla135[[#This Row],[Id Riesgo]]),"")</f>
        <v>0</v>
      </c>
      <c r="AE1746" s="310">
        <f>IFERROR(_xlfn.MINIFS(Tabla135[Impacto residual],Tabla135[Id Riesgo],Tabla135[[#This Row],[Id Riesgo]]),"")</f>
        <v>0</v>
      </c>
      <c r="AF1746" s="310" t="str" cm="1">
        <f t="array" ref="AF174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6" s="310" t="str" cm="1">
        <f t="array" ref="AG174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7" spans="6:34" ht="15" hidden="1" customHeight="1" x14ac:dyDescent="0.4">
      <c r="F1747" s="290"/>
      <c r="G1747" s="414" t="b">
        <f>_xlfn.XLOOKUP(F1747,Tabla13[Id Riesgo],Tabla13[Registro diligenciado],FALSE,1)</f>
        <v>0</v>
      </c>
      <c r="H1747" s="423" t="str">
        <f>IF(G1747,_xlfn.XLOOKUP(F1747,Tabla6[Id Riesgo],Tabla6[DESCRIPCIÓN DEL RIESGO],FALSE,1),"")</f>
        <v/>
      </c>
      <c r="I1747" s="423" t="e">
        <f>_xlfn.XLOOKUP(Tabla135[[#This Row],[Id Riesgo]],Tabla13[Id Riesgo],Tabla13[Probabilidad])</f>
        <v>#N/A</v>
      </c>
      <c r="J1747" s="423" t="str">
        <f>_xlfn.XLOOKUP(Tabla135[[#This Row],[Id Riesgo]],Tabla13[Id Riesgo],Tabla13[Porcentaje Impacto],"",1)</f>
        <v/>
      </c>
      <c r="K1747" s="311"/>
      <c r="L1747" s="314"/>
      <c r="M1747" s="314"/>
      <c r="N1747" s="314"/>
      <c r="O1747" s="295"/>
      <c r="P1747" s="314"/>
      <c r="Q1747" s="328" t="str">
        <f>_xlfn.TEXTJOIN(" ",TRUE,Tabla135[[#This Row],[Actividad - Acción ¿Qué?
Inicia con verbo]],Tabla135[[#This Row],[Complemento
(Observaciones o desviaciones)]])</f>
        <v/>
      </c>
      <c r="R1747" s="295"/>
      <c r="S1747" s="327" t="str">
        <f>_xlfn.XLOOKUP(Tabla135[[#This Row],[Tipo de control]],Tabla7[Tipo de control],Tabla7[Peso],"",1)</f>
        <v/>
      </c>
      <c r="T1747" s="290" t="str">
        <f>_xlfn.XLOOKUP(Tabla135[[#This Row],[Tipo de control]],Tabla7[Tipo de control],Tabla7[Afectación matriz],"",1)</f>
        <v/>
      </c>
      <c r="U1747" s="295"/>
      <c r="V1747" s="290" t="str">
        <f>_xlfn.XLOOKUP(Tabla135[[#This Row],[Implementación]],Tabla11[Implementación],Tabla11[Peso],"",1)</f>
        <v/>
      </c>
      <c r="W1747" s="295"/>
      <c r="X1747" s="295"/>
      <c r="Y1747" s="295"/>
      <c r="Z1747" s="295"/>
      <c r="AA1747" s="311" t="str">
        <f>IFERROR(Tabla135[[#This Row],[Peso del control]]+Tabla135[[#This Row],[Peso de la implementación]],"")</f>
        <v/>
      </c>
      <c r="AB1747" s="310" t="str" cm="1">
        <f t="array" ref="AB1747">IFERROR(IF(Tabla135[[#This Row],[Registro diligenciado]]=TRUE,_xlfn.IFS(AND(Tabla135[[#This Row],[No. de Control]]=1,Tabla135[[#This Row],[Desplazamiento en la Matriz]]="Probabilidad"),D1747-(D1747*Tabla135[[#This Row],[Valor del control]]),AND(Tabla135[[#This Row],[No. de Control]]&gt;1,Tabla135[[#This Row],[Desplazamiento en la Matriz]]="Probabilidad"),AB1746-(AB1746*Tabla135[[#This Row],[Valor del control]]),AND(Tabla135[[#This Row],[No. de Control]]=1,Tabla135[[#This Row],[Desplazamiento en la Matriz]]="Impacto"),D1747,AND(Tabla135[[#This Row],[No. de Control]]&gt;1,Tabla135[[#This Row],[Desplazamiento en la Matriz]]="Impacto"),AB1746),""),"")</f>
        <v/>
      </c>
      <c r="AC1747" s="310" t="str" cm="1">
        <f t="array" ref="AC1747">IFERROR(IF(Tabla135[[#This Row],[Registro diligenciado]]=TRUE,_xlfn.IFS(AND(Tabla135[[#This Row],[No. de Control]]=1,Tabla135[[#This Row],[Desplazamiento en la Matriz]]="Impacto"),E1747-(E1747*Tabla135[[#This Row],[Valor del control]]),AND(Tabla135[[#This Row],[No. de Control]]&gt;1,Tabla135[[#This Row],[Desplazamiento en la Matriz]]="Impacto"),AC1746-(AC1746*Tabla135[[#This Row],[Valor del control]]),AND(Tabla135[[#This Row],[No. de Control]]=1,Tabla135[[#This Row],[Desplazamiento en la Matriz]]="Probabilidad"),E1747,AND(Tabla135[[#This Row],[No. de Control]]&gt;1,Tabla135[[#This Row],[Desplazamiento en la Matriz]]="Probabilidad"),AC1746),""),"")</f>
        <v/>
      </c>
      <c r="AD1747" s="310">
        <f>IFERROR(_xlfn.MINIFS(Tabla135[Probabilidad residual],Tabla135[Id Riesgo],Tabla135[[#This Row],[Id Riesgo]]),"")</f>
        <v>0</v>
      </c>
      <c r="AE1747" s="310">
        <f>IFERROR(_xlfn.MINIFS(Tabla135[Impacto residual],Tabla135[Id Riesgo],Tabla135[[#This Row],[Id Riesgo]]),"")</f>
        <v>0</v>
      </c>
      <c r="AF1747" s="310" t="str" cm="1">
        <f t="array" ref="AF174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7" s="310" t="str" cm="1">
        <f t="array" ref="AG174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8" spans="6:34" ht="15" hidden="1" customHeight="1" x14ac:dyDescent="0.4">
      <c r="F1748" s="290"/>
      <c r="G1748" s="414" t="b">
        <f>_xlfn.XLOOKUP(F1748,Tabla13[Id Riesgo],Tabla13[Registro diligenciado],FALSE,1)</f>
        <v>0</v>
      </c>
      <c r="H1748" s="423" t="str">
        <f>IF(G1748,_xlfn.XLOOKUP(F1748,Tabla6[Id Riesgo],Tabla6[DESCRIPCIÓN DEL RIESGO],FALSE,1),"")</f>
        <v/>
      </c>
      <c r="I1748" s="423" t="e">
        <f>_xlfn.XLOOKUP(Tabla135[[#This Row],[Id Riesgo]],Tabla13[Id Riesgo],Tabla13[Probabilidad])</f>
        <v>#N/A</v>
      </c>
      <c r="J1748" s="423" t="str">
        <f>_xlfn.XLOOKUP(Tabla135[[#This Row],[Id Riesgo]],Tabla13[Id Riesgo],Tabla13[Porcentaje Impacto],"",1)</f>
        <v/>
      </c>
      <c r="K1748" s="311"/>
      <c r="L1748" s="314"/>
      <c r="M1748" s="314"/>
      <c r="N1748" s="314"/>
      <c r="O1748" s="295"/>
      <c r="P1748" s="314"/>
      <c r="Q1748" s="328" t="str">
        <f>_xlfn.TEXTJOIN(" ",TRUE,Tabla135[[#This Row],[Actividad - Acción ¿Qué?
Inicia con verbo]],Tabla135[[#This Row],[Complemento
(Observaciones o desviaciones)]])</f>
        <v/>
      </c>
      <c r="R1748" s="295"/>
      <c r="S1748" s="327" t="str">
        <f>_xlfn.XLOOKUP(Tabla135[[#This Row],[Tipo de control]],Tabla7[Tipo de control],Tabla7[Peso],"",1)</f>
        <v/>
      </c>
      <c r="T1748" s="290" t="str">
        <f>_xlfn.XLOOKUP(Tabla135[[#This Row],[Tipo de control]],Tabla7[Tipo de control],Tabla7[Afectación matriz],"",1)</f>
        <v/>
      </c>
      <c r="U1748" s="295"/>
      <c r="V1748" s="290" t="str">
        <f>_xlfn.XLOOKUP(Tabla135[[#This Row],[Implementación]],Tabla11[Implementación],Tabla11[Peso],"",1)</f>
        <v/>
      </c>
      <c r="W1748" s="295"/>
      <c r="X1748" s="295"/>
      <c r="Y1748" s="295"/>
      <c r="Z1748" s="295"/>
      <c r="AA1748" s="311" t="str">
        <f>IFERROR(Tabla135[[#This Row],[Peso del control]]+Tabla135[[#This Row],[Peso de la implementación]],"")</f>
        <v/>
      </c>
      <c r="AB1748" s="310" t="str" cm="1">
        <f t="array" ref="AB1748">IFERROR(IF(Tabla135[[#This Row],[Registro diligenciado]]=TRUE,_xlfn.IFS(AND(Tabla135[[#This Row],[No. de Control]]=1,Tabla135[[#This Row],[Desplazamiento en la Matriz]]="Probabilidad"),D1748-(D1748*Tabla135[[#This Row],[Valor del control]]),AND(Tabla135[[#This Row],[No. de Control]]&gt;1,Tabla135[[#This Row],[Desplazamiento en la Matriz]]="Probabilidad"),AB1747-(AB1747*Tabla135[[#This Row],[Valor del control]]),AND(Tabla135[[#This Row],[No. de Control]]=1,Tabla135[[#This Row],[Desplazamiento en la Matriz]]="Impacto"),D1748,AND(Tabla135[[#This Row],[No. de Control]]&gt;1,Tabla135[[#This Row],[Desplazamiento en la Matriz]]="Impacto"),AB1747),""),"")</f>
        <v/>
      </c>
      <c r="AC1748" s="310" t="str" cm="1">
        <f t="array" ref="AC1748">IFERROR(IF(Tabla135[[#This Row],[Registro diligenciado]]=TRUE,_xlfn.IFS(AND(Tabla135[[#This Row],[No. de Control]]=1,Tabla135[[#This Row],[Desplazamiento en la Matriz]]="Impacto"),E1748-(E1748*Tabla135[[#This Row],[Valor del control]]),AND(Tabla135[[#This Row],[No. de Control]]&gt;1,Tabla135[[#This Row],[Desplazamiento en la Matriz]]="Impacto"),AC1747-(AC1747*Tabla135[[#This Row],[Valor del control]]),AND(Tabla135[[#This Row],[No. de Control]]=1,Tabla135[[#This Row],[Desplazamiento en la Matriz]]="Probabilidad"),E1748,AND(Tabla135[[#This Row],[No. de Control]]&gt;1,Tabla135[[#This Row],[Desplazamiento en la Matriz]]="Probabilidad"),AC1747),""),"")</f>
        <v/>
      </c>
      <c r="AD1748" s="310">
        <f>IFERROR(_xlfn.MINIFS(Tabla135[Probabilidad residual],Tabla135[Id Riesgo],Tabla135[[#This Row],[Id Riesgo]]),"")</f>
        <v>0</v>
      </c>
      <c r="AE1748" s="310">
        <f>IFERROR(_xlfn.MINIFS(Tabla135[Impacto residual],Tabla135[Id Riesgo],Tabla135[[#This Row],[Id Riesgo]]),"")</f>
        <v>0</v>
      </c>
      <c r="AF1748" s="310" t="str" cm="1">
        <f t="array" ref="AF174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8" s="310" t="str" cm="1">
        <f t="array" ref="AG174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49" spans="6:34" ht="15" hidden="1" customHeight="1" x14ac:dyDescent="0.4">
      <c r="F1749" s="290"/>
      <c r="G1749" s="414" t="b">
        <f>_xlfn.XLOOKUP(F1749,Tabla13[Id Riesgo],Tabla13[Registro diligenciado],FALSE,1)</f>
        <v>0</v>
      </c>
      <c r="H1749" s="423" t="str">
        <f>IF(G1749,_xlfn.XLOOKUP(F1749,Tabla6[Id Riesgo],Tabla6[DESCRIPCIÓN DEL RIESGO],FALSE,1),"")</f>
        <v/>
      </c>
      <c r="I1749" s="423" t="e">
        <f>_xlfn.XLOOKUP(Tabla135[[#This Row],[Id Riesgo]],Tabla13[Id Riesgo],Tabla13[Probabilidad])</f>
        <v>#N/A</v>
      </c>
      <c r="J1749" s="423" t="str">
        <f>_xlfn.XLOOKUP(Tabla135[[#This Row],[Id Riesgo]],Tabla13[Id Riesgo],Tabla13[Porcentaje Impacto],"",1)</f>
        <v/>
      </c>
      <c r="K1749" s="311"/>
      <c r="L1749" s="314"/>
      <c r="M1749" s="314"/>
      <c r="N1749" s="314"/>
      <c r="O1749" s="295"/>
      <c r="P1749" s="314"/>
      <c r="Q1749" s="328" t="str">
        <f>_xlfn.TEXTJOIN(" ",TRUE,Tabla135[[#This Row],[Actividad - Acción ¿Qué?
Inicia con verbo]],Tabla135[[#This Row],[Complemento
(Observaciones o desviaciones)]])</f>
        <v/>
      </c>
      <c r="R1749" s="295"/>
      <c r="S1749" s="327" t="str">
        <f>_xlfn.XLOOKUP(Tabla135[[#This Row],[Tipo de control]],Tabla7[Tipo de control],Tabla7[Peso],"",1)</f>
        <v/>
      </c>
      <c r="T1749" s="290" t="str">
        <f>_xlfn.XLOOKUP(Tabla135[[#This Row],[Tipo de control]],Tabla7[Tipo de control],Tabla7[Afectación matriz],"",1)</f>
        <v/>
      </c>
      <c r="U1749" s="295"/>
      <c r="V1749" s="290" t="str">
        <f>_xlfn.XLOOKUP(Tabla135[[#This Row],[Implementación]],Tabla11[Implementación],Tabla11[Peso],"",1)</f>
        <v/>
      </c>
      <c r="W1749" s="295"/>
      <c r="X1749" s="295"/>
      <c r="Y1749" s="295"/>
      <c r="Z1749" s="295"/>
      <c r="AA1749" s="311" t="str">
        <f>IFERROR(Tabla135[[#This Row],[Peso del control]]+Tabla135[[#This Row],[Peso de la implementación]],"")</f>
        <v/>
      </c>
      <c r="AB1749" s="310" t="str" cm="1">
        <f t="array" ref="AB1749">IFERROR(IF(Tabla135[[#This Row],[Registro diligenciado]]=TRUE,_xlfn.IFS(AND(Tabla135[[#This Row],[No. de Control]]=1,Tabla135[[#This Row],[Desplazamiento en la Matriz]]="Probabilidad"),D1749-(D1749*Tabla135[[#This Row],[Valor del control]]),AND(Tabla135[[#This Row],[No. de Control]]&gt;1,Tabla135[[#This Row],[Desplazamiento en la Matriz]]="Probabilidad"),AB1748-(AB1748*Tabla135[[#This Row],[Valor del control]]),AND(Tabla135[[#This Row],[No. de Control]]=1,Tabla135[[#This Row],[Desplazamiento en la Matriz]]="Impacto"),D1749,AND(Tabla135[[#This Row],[No. de Control]]&gt;1,Tabla135[[#This Row],[Desplazamiento en la Matriz]]="Impacto"),AB1748),""),"")</f>
        <v/>
      </c>
      <c r="AC1749" s="310" t="str" cm="1">
        <f t="array" ref="AC1749">IFERROR(IF(Tabla135[[#This Row],[Registro diligenciado]]=TRUE,_xlfn.IFS(AND(Tabla135[[#This Row],[No. de Control]]=1,Tabla135[[#This Row],[Desplazamiento en la Matriz]]="Impacto"),E1749-(E1749*Tabla135[[#This Row],[Valor del control]]),AND(Tabla135[[#This Row],[No. de Control]]&gt;1,Tabla135[[#This Row],[Desplazamiento en la Matriz]]="Impacto"),AC1748-(AC1748*Tabla135[[#This Row],[Valor del control]]),AND(Tabla135[[#This Row],[No. de Control]]=1,Tabla135[[#This Row],[Desplazamiento en la Matriz]]="Probabilidad"),E1749,AND(Tabla135[[#This Row],[No. de Control]]&gt;1,Tabla135[[#This Row],[Desplazamiento en la Matriz]]="Probabilidad"),AC1748),""),"")</f>
        <v/>
      </c>
      <c r="AD1749" s="310">
        <f>IFERROR(_xlfn.MINIFS(Tabla135[Probabilidad residual],Tabla135[Id Riesgo],Tabla135[[#This Row],[Id Riesgo]]),"")</f>
        <v>0</v>
      </c>
      <c r="AE1749" s="310">
        <f>IFERROR(_xlfn.MINIFS(Tabla135[Impacto residual],Tabla135[Id Riesgo],Tabla135[[#This Row],[Id Riesgo]]),"")</f>
        <v>0</v>
      </c>
      <c r="AF1749" s="310" t="str" cm="1">
        <f t="array" ref="AF174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49" s="310" t="str" cm="1">
        <f t="array" ref="AG174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4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0" spans="6:34" ht="15" hidden="1" customHeight="1" x14ac:dyDescent="0.4">
      <c r="F1750" s="290"/>
      <c r="G1750" s="414" t="b">
        <f>_xlfn.XLOOKUP(F1750,Tabla13[Id Riesgo],Tabla13[Registro diligenciado],FALSE,1)</f>
        <v>0</v>
      </c>
      <c r="H1750" s="423" t="str">
        <f>IF(G1750,_xlfn.XLOOKUP(F1750,Tabla6[Id Riesgo],Tabla6[DESCRIPCIÓN DEL RIESGO],FALSE,1),"")</f>
        <v/>
      </c>
      <c r="I1750" s="423" t="e">
        <f>_xlfn.XLOOKUP(Tabla135[[#This Row],[Id Riesgo]],Tabla13[Id Riesgo],Tabla13[Probabilidad])</f>
        <v>#N/A</v>
      </c>
      <c r="J1750" s="423" t="str">
        <f>_xlfn.XLOOKUP(Tabla135[[#This Row],[Id Riesgo]],Tabla13[Id Riesgo],Tabla13[Porcentaje Impacto],"",1)</f>
        <v/>
      </c>
      <c r="K1750" s="311"/>
      <c r="L1750" s="314"/>
      <c r="M1750" s="314"/>
      <c r="N1750" s="314"/>
      <c r="O1750" s="295"/>
      <c r="P1750" s="314"/>
      <c r="Q1750" s="328" t="str">
        <f>_xlfn.TEXTJOIN(" ",TRUE,Tabla135[[#This Row],[Actividad - Acción ¿Qué?
Inicia con verbo]],Tabla135[[#This Row],[Complemento
(Observaciones o desviaciones)]])</f>
        <v/>
      </c>
      <c r="R1750" s="295"/>
      <c r="S1750" s="327" t="str">
        <f>_xlfn.XLOOKUP(Tabla135[[#This Row],[Tipo de control]],Tabla7[Tipo de control],Tabla7[Peso],"",1)</f>
        <v/>
      </c>
      <c r="T1750" s="290" t="str">
        <f>_xlfn.XLOOKUP(Tabla135[[#This Row],[Tipo de control]],Tabla7[Tipo de control],Tabla7[Afectación matriz],"",1)</f>
        <v/>
      </c>
      <c r="U1750" s="295"/>
      <c r="V1750" s="290" t="str">
        <f>_xlfn.XLOOKUP(Tabla135[[#This Row],[Implementación]],Tabla11[Implementación],Tabla11[Peso],"",1)</f>
        <v/>
      </c>
      <c r="W1750" s="295"/>
      <c r="X1750" s="295"/>
      <c r="Y1750" s="295"/>
      <c r="Z1750" s="295"/>
      <c r="AA1750" s="311" t="str">
        <f>IFERROR(Tabla135[[#This Row],[Peso del control]]+Tabla135[[#This Row],[Peso de la implementación]],"")</f>
        <v/>
      </c>
      <c r="AB1750" s="310" t="str" cm="1">
        <f t="array" ref="AB1750">IFERROR(IF(Tabla135[[#This Row],[Registro diligenciado]]=TRUE,_xlfn.IFS(AND(Tabla135[[#This Row],[No. de Control]]=1,Tabla135[[#This Row],[Desplazamiento en la Matriz]]="Probabilidad"),D1750-(D1750*Tabla135[[#This Row],[Valor del control]]),AND(Tabla135[[#This Row],[No. de Control]]&gt;1,Tabla135[[#This Row],[Desplazamiento en la Matriz]]="Probabilidad"),AB1749-(AB1749*Tabla135[[#This Row],[Valor del control]]),AND(Tabla135[[#This Row],[No. de Control]]=1,Tabla135[[#This Row],[Desplazamiento en la Matriz]]="Impacto"),D1750,AND(Tabla135[[#This Row],[No. de Control]]&gt;1,Tabla135[[#This Row],[Desplazamiento en la Matriz]]="Impacto"),AB1749),""),"")</f>
        <v/>
      </c>
      <c r="AC1750" s="310" t="str" cm="1">
        <f t="array" ref="AC1750">IFERROR(IF(Tabla135[[#This Row],[Registro diligenciado]]=TRUE,_xlfn.IFS(AND(Tabla135[[#This Row],[No. de Control]]=1,Tabla135[[#This Row],[Desplazamiento en la Matriz]]="Impacto"),E1750-(E1750*Tabla135[[#This Row],[Valor del control]]),AND(Tabla135[[#This Row],[No. de Control]]&gt;1,Tabla135[[#This Row],[Desplazamiento en la Matriz]]="Impacto"),AC1749-(AC1749*Tabla135[[#This Row],[Valor del control]]),AND(Tabla135[[#This Row],[No. de Control]]=1,Tabla135[[#This Row],[Desplazamiento en la Matriz]]="Probabilidad"),E1750,AND(Tabla135[[#This Row],[No. de Control]]&gt;1,Tabla135[[#This Row],[Desplazamiento en la Matriz]]="Probabilidad"),AC1749),""),"")</f>
        <v/>
      </c>
      <c r="AD1750" s="310">
        <f>IFERROR(_xlfn.MINIFS(Tabla135[Probabilidad residual],Tabla135[Id Riesgo],Tabla135[[#This Row],[Id Riesgo]]),"")</f>
        <v>0</v>
      </c>
      <c r="AE1750" s="310">
        <f>IFERROR(_xlfn.MINIFS(Tabla135[Impacto residual],Tabla135[Id Riesgo],Tabla135[[#This Row],[Id Riesgo]]),"")</f>
        <v>0</v>
      </c>
      <c r="AF1750" s="310" t="str" cm="1">
        <f t="array" ref="AF175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0" s="310" t="str" cm="1">
        <f t="array" ref="AG175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1" spans="6:34" ht="15" hidden="1" customHeight="1" x14ac:dyDescent="0.4">
      <c r="F1751" s="290"/>
      <c r="G1751" s="414" t="b">
        <f>_xlfn.XLOOKUP(F1751,Tabla13[Id Riesgo],Tabla13[Registro diligenciado],FALSE,1)</f>
        <v>0</v>
      </c>
      <c r="H1751" s="423" t="str">
        <f>IF(G1751,_xlfn.XLOOKUP(F1751,Tabla6[Id Riesgo],Tabla6[DESCRIPCIÓN DEL RIESGO],FALSE,1),"")</f>
        <v/>
      </c>
      <c r="I1751" s="423" t="e">
        <f>_xlfn.XLOOKUP(Tabla135[[#This Row],[Id Riesgo]],Tabla13[Id Riesgo],Tabla13[Probabilidad])</f>
        <v>#N/A</v>
      </c>
      <c r="J1751" s="423" t="str">
        <f>_xlfn.XLOOKUP(Tabla135[[#This Row],[Id Riesgo]],Tabla13[Id Riesgo],Tabla13[Porcentaje Impacto],"",1)</f>
        <v/>
      </c>
      <c r="K1751" s="311"/>
      <c r="L1751" s="314"/>
      <c r="M1751" s="314"/>
      <c r="N1751" s="314"/>
      <c r="O1751" s="295"/>
      <c r="P1751" s="314"/>
      <c r="Q1751" s="328" t="str">
        <f>_xlfn.TEXTJOIN(" ",TRUE,Tabla135[[#This Row],[Actividad - Acción ¿Qué?
Inicia con verbo]],Tabla135[[#This Row],[Complemento
(Observaciones o desviaciones)]])</f>
        <v/>
      </c>
      <c r="R1751" s="295"/>
      <c r="S1751" s="327" t="str">
        <f>_xlfn.XLOOKUP(Tabla135[[#This Row],[Tipo de control]],Tabla7[Tipo de control],Tabla7[Peso],"",1)</f>
        <v/>
      </c>
      <c r="T1751" s="290" t="str">
        <f>_xlfn.XLOOKUP(Tabla135[[#This Row],[Tipo de control]],Tabla7[Tipo de control],Tabla7[Afectación matriz],"",1)</f>
        <v/>
      </c>
      <c r="U1751" s="295"/>
      <c r="V1751" s="290" t="str">
        <f>_xlfn.XLOOKUP(Tabla135[[#This Row],[Implementación]],Tabla11[Implementación],Tabla11[Peso],"",1)</f>
        <v/>
      </c>
      <c r="W1751" s="295"/>
      <c r="X1751" s="295"/>
      <c r="Y1751" s="295"/>
      <c r="Z1751" s="295"/>
      <c r="AA1751" s="311" t="str">
        <f>IFERROR(Tabla135[[#This Row],[Peso del control]]+Tabla135[[#This Row],[Peso de la implementación]],"")</f>
        <v/>
      </c>
      <c r="AB1751" s="310" t="str" cm="1">
        <f t="array" ref="AB1751">IFERROR(IF(Tabla135[[#This Row],[Registro diligenciado]]=TRUE,_xlfn.IFS(AND(Tabla135[[#This Row],[No. de Control]]=1,Tabla135[[#This Row],[Desplazamiento en la Matriz]]="Probabilidad"),D1751-(D1751*Tabla135[[#This Row],[Valor del control]]),AND(Tabla135[[#This Row],[No. de Control]]&gt;1,Tabla135[[#This Row],[Desplazamiento en la Matriz]]="Probabilidad"),AB1750-(AB1750*Tabla135[[#This Row],[Valor del control]]),AND(Tabla135[[#This Row],[No. de Control]]=1,Tabla135[[#This Row],[Desplazamiento en la Matriz]]="Impacto"),D1751,AND(Tabla135[[#This Row],[No. de Control]]&gt;1,Tabla135[[#This Row],[Desplazamiento en la Matriz]]="Impacto"),AB1750),""),"")</f>
        <v/>
      </c>
      <c r="AC1751" s="310" t="str" cm="1">
        <f t="array" ref="AC1751">IFERROR(IF(Tabla135[[#This Row],[Registro diligenciado]]=TRUE,_xlfn.IFS(AND(Tabla135[[#This Row],[No. de Control]]=1,Tabla135[[#This Row],[Desplazamiento en la Matriz]]="Impacto"),E1751-(E1751*Tabla135[[#This Row],[Valor del control]]),AND(Tabla135[[#This Row],[No. de Control]]&gt;1,Tabla135[[#This Row],[Desplazamiento en la Matriz]]="Impacto"),AC1750-(AC1750*Tabla135[[#This Row],[Valor del control]]),AND(Tabla135[[#This Row],[No. de Control]]=1,Tabla135[[#This Row],[Desplazamiento en la Matriz]]="Probabilidad"),E1751,AND(Tabla135[[#This Row],[No. de Control]]&gt;1,Tabla135[[#This Row],[Desplazamiento en la Matriz]]="Probabilidad"),AC1750),""),"")</f>
        <v/>
      </c>
      <c r="AD1751" s="310">
        <f>IFERROR(_xlfn.MINIFS(Tabla135[Probabilidad residual],Tabla135[Id Riesgo],Tabla135[[#This Row],[Id Riesgo]]),"")</f>
        <v>0</v>
      </c>
      <c r="AE1751" s="310">
        <f>IFERROR(_xlfn.MINIFS(Tabla135[Impacto residual],Tabla135[Id Riesgo],Tabla135[[#This Row],[Id Riesgo]]),"")</f>
        <v>0</v>
      </c>
      <c r="AF1751" s="310" t="str" cm="1">
        <f t="array" ref="AF175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1" s="310" t="str" cm="1">
        <f t="array" ref="AG175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2" spans="6:34" ht="15" hidden="1" customHeight="1" x14ac:dyDescent="0.4">
      <c r="F1752" s="290"/>
      <c r="G1752" s="414" t="b">
        <f>_xlfn.XLOOKUP(F1752,Tabla13[Id Riesgo],Tabla13[Registro diligenciado],FALSE,1)</f>
        <v>0</v>
      </c>
      <c r="H1752" s="423" t="str">
        <f>IF(G1752,_xlfn.XLOOKUP(F1752,Tabla6[Id Riesgo],Tabla6[DESCRIPCIÓN DEL RIESGO],FALSE,1),"")</f>
        <v/>
      </c>
      <c r="I1752" s="423" t="e">
        <f>_xlfn.XLOOKUP(Tabla135[[#This Row],[Id Riesgo]],Tabla13[Id Riesgo],Tabla13[Probabilidad])</f>
        <v>#N/A</v>
      </c>
      <c r="J1752" s="423" t="str">
        <f>_xlfn.XLOOKUP(Tabla135[[#This Row],[Id Riesgo]],Tabla13[Id Riesgo],Tabla13[Porcentaje Impacto],"",1)</f>
        <v/>
      </c>
      <c r="K1752" s="311"/>
      <c r="L1752" s="314"/>
      <c r="M1752" s="314"/>
      <c r="N1752" s="314"/>
      <c r="O1752" s="295"/>
      <c r="P1752" s="314"/>
      <c r="Q1752" s="328" t="str">
        <f>_xlfn.TEXTJOIN(" ",TRUE,Tabla135[[#This Row],[Actividad - Acción ¿Qué?
Inicia con verbo]],Tabla135[[#This Row],[Complemento
(Observaciones o desviaciones)]])</f>
        <v/>
      </c>
      <c r="R1752" s="295"/>
      <c r="S1752" s="327" t="str">
        <f>_xlfn.XLOOKUP(Tabla135[[#This Row],[Tipo de control]],Tabla7[Tipo de control],Tabla7[Peso],"",1)</f>
        <v/>
      </c>
      <c r="T1752" s="290" t="str">
        <f>_xlfn.XLOOKUP(Tabla135[[#This Row],[Tipo de control]],Tabla7[Tipo de control],Tabla7[Afectación matriz],"",1)</f>
        <v/>
      </c>
      <c r="U1752" s="295"/>
      <c r="V1752" s="290" t="str">
        <f>_xlfn.XLOOKUP(Tabla135[[#This Row],[Implementación]],Tabla11[Implementación],Tabla11[Peso],"",1)</f>
        <v/>
      </c>
      <c r="W1752" s="295"/>
      <c r="X1752" s="295"/>
      <c r="Y1752" s="295"/>
      <c r="Z1752" s="295"/>
      <c r="AA1752" s="311" t="str">
        <f>IFERROR(Tabla135[[#This Row],[Peso del control]]+Tabla135[[#This Row],[Peso de la implementación]],"")</f>
        <v/>
      </c>
      <c r="AB1752" s="310" t="str" cm="1">
        <f t="array" ref="AB1752">IFERROR(IF(Tabla135[[#This Row],[Registro diligenciado]]=TRUE,_xlfn.IFS(AND(Tabla135[[#This Row],[No. de Control]]=1,Tabla135[[#This Row],[Desplazamiento en la Matriz]]="Probabilidad"),D1752-(D1752*Tabla135[[#This Row],[Valor del control]]),AND(Tabla135[[#This Row],[No. de Control]]&gt;1,Tabla135[[#This Row],[Desplazamiento en la Matriz]]="Probabilidad"),AB1751-(AB1751*Tabla135[[#This Row],[Valor del control]]),AND(Tabla135[[#This Row],[No. de Control]]=1,Tabla135[[#This Row],[Desplazamiento en la Matriz]]="Impacto"),D1752,AND(Tabla135[[#This Row],[No. de Control]]&gt;1,Tabla135[[#This Row],[Desplazamiento en la Matriz]]="Impacto"),AB1751),""),"")</f>
        <v/>
      </c>
      <c r="AC1752" s="310" t="str" cm="1">
        <f t="array" ref="AC1752">IFERROR(IF(Tabla135[[#This Row],[Registro diligenciado]]=TRUE,_xlfn.IFS(AND(Tabla135[[#This Row],[No. de Control]]=1,Tabla135[[#This Row],[Desplazamiento en la Matriz]]="Impacto"),E1752-(E1752*Tabla135[[#This Row],[Valor del control]]),AND(Tabla135[[#This Row],[No. de Control]]&gt;1,Tabla135[[#This Row],[Desplazamiento en la Matriz]]="Impacto"),AC1751-(AC1751*Tabla135[[#This Row],[Valor del control]]),AND(Tabla135[[#This Row],[No. de Control]]=1,Tabla135[[#This Row],[Desplazamiento en la Matriz]]="Probabilidad"),E1752,AND(Tabla135[[#This Row],[No. de Control]]&gt;1,Tabla135[[#This Row],[Desplazamiento en la Matriz]]="Probabilidad"),AC1751),""),"")</f>
        <v/>
      </c>
      <c r="AD1752" s="310">
        <f>IFERROR(_xlfn.MINIFS(Tabla135[Probabilidad residual],Tabla135[Id Riesgo],Tabla135[[#This Row],[Id Riesgo]]),"")</f>
        <v>0</v>
      </c>
      <c r="AE1752" s="310">
        <f>IFERROR(_xlfn.MINIFS(Tabla135[Impacto residual],Tabla135[Id Riesgo],Tabla135[[#This Row],[Id Riesgo]]),"")</f>
        <v>0</v>
      </c>
      <c r="AF1752" s="310" t="str" cm="1">
        <f t="array" ref="AF175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2" s="310" t="str" cm="1">
        <f t="array" ref="AG175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3" spans="6:34" ht="15" hidden="1" customHeight="1" x14ac:dyDescent="0.4">
      <c r="F1753" s="290"/>
      <c r="G1753" s="414" t="b">
        <f>_xlfn.XLOOKUP(F1753,Tabla13[Id Riesgo],Tabla13[Registro diligenciado],FALSE,1)</f>
        <v>0</v>
      </c>
      <c r="H1753" s="423" t="str">
        <f>IF(G1753,_xlfn.XLOOKUP(F1753,Tabla6[Id Riesgo],Tabla6[DESCRIPCIÓN DEL RIESGO],FALSE,1),"")</f>
        <v/>
      </c>
      <c r="I1753" s="423" t="e">
        <f>_xlfn.XLOOKUP(Tabla135[[#This Row],[Id Riesgo]],Tabla13[Id Riesgo],Tabla13[Probabilidad])</f>
        <v>#N/A</v>
      </c>
      <c r="J1753" s="423" t="str">
        <f>_xlfn.XLOOKUP(Tabla135[[#This Row],[Id Riesgo]],Tabla13[Id Riesgo],Tabla13[Porcentaje Impacto],"",1)</f>
        <v/>
      </c>
      <c r="K1753" s="311"/>
      <c r="L1753" s="314"/>
      <c r="M1753" s="314"/>
      <c r="N1753" s="314"/>
      <c r="O1753" s="295"/>
      <c r="P1753" s="314"/>
      <c r="Q1753" s="328" t="str">
        <f>_xlfn.TEXTJOIN(" ",TRUE,Tabla135[[#This Row],[Actividad - Acción ¿Qué?
Inicia con verbo]],Tabla135[[#This Row],[Complemento
(Observaciones o desviaciones)]])</f>
        <v/>
      </c>
      <c r="R1753" s="295"/>
      <c r="S1753" s="327" t="str">
        <f>_xlfn.XLOOKUP(Tabla135[[#This Row],[Tipo de control]],Tabla7[Tipo de control],Tabla7[Peso],"",1)</f>
        <v/>
      </c>
      <c r="T1753" s="290" t="str">
        <f>_xlfn.XLOOKUP(Tabla135[[#This Row],[Tipo de control]],Tabla7[Tipo de control],Tabla7[Afectación matriz],"",1)</f>
        <v/>
      </c>
      <c r="U1753" s="295"/>
      <c r="V1753" s="290" t="str">
        <f>_xlfn.XLOOKUP(Tabla135[[#This Row],[Implementación]],Tabla11[Implementación],Tabla11[Peso],"",1)</f>
        <v/>
      </c>
      <c r="W1753" s="295"/>
      <c r="X1753" s="295"/>
      <c r="Y1753" s="295"/>
      <c r="Z1753" s="295"/>
      <c r="AA1753" s="311" t="str">
        <f>IFERROR(Tabla135[[#This Row],[Peso del control]]+Tabla135[[#This Row],[Peso de la implementación]],"")</f>
        <v/>
      </c>
      <c r="AB1753" s="310" t="str" cm="1">
        <f t="array" ref="AB1753">IFERROR(IF(Tabla135[[#This Row],[Registro diligenciado]]=TRUE,_xlfn.IFS(AND(Tabla135[[#This Row],[No. de Control]]=1,Tabla135[[#This Row],[Desplazamiento en la Matriz]]="Probabilidad"),D1753-(D1753*Tabla135[[#This Row],[Valor del control]]),AND(Tabla135[[#This Row],[No. de Control]]&gt;1,Tabla135[[#This Row],[Desplazamiento en la Matriz]]="Probabilidad"),AB1752-(AB1752*Tabla135[[#This Row],[Valor del control]]),AND(Tabla135[[#This Row],[No. de Control]]=1,Tabla135[[#This Row],[Desplazamiento en la Matriz]]="Impacto"),D1753,AND(Tabla135[[#This Row],[No. de Control]]&gt;1,Tabla135[[#This Row],[Desplazamiento en la Matriz]]="Impacto"),AB1752),""),"")</f>
        <v/>
      </c>
      <c r="AC1753" s="310" t="str" cm="1">
        <f t="array" ref="AC1753">IFERROR(IF(Tabla135[[#This Row],[Registro diligenciado]]=TRUE,_xlfn.IFS(AND(Tabla135[[#This Row],[No. de Control]]=1,Tabla135[[#This Row],[Desplazamiento en la Matriz]]="Impacto"),E1753-(E1753*Tabla135[[#This Row],[Valor del control]]),AND(Tabla135[[#This Row],[No. de Control]]&gt;1,Tabla135[[#This Row],[Desplazamiento en la Matriz]]="Impacto"),AC1752-(AC1752*Tabla135[[#This Row],[Valor del control]]),AND(Tabla135[[#This Row],[No. de Control]]=1,Tabla135[[#This Row],[Desplazamiento en la Matriz]]="Probabilidad"),E1753,AND(Tabla135[[#This Row],[No. de Control]]&gt;1,Tabla135[[#This Row],[Desplazamiento en la Matriz]]="Probabilidad"),AC1752),""),"")</f>
        <v/>
      </c>
      <c r="AD1753" s="310">
        <f>IFERROR(_xlfn.MINIFS(Tabla135[Probabilidad residual],Tabla135[Id Riesgo],Tabla135[[#This Row],[Id Riesgo]]),"")</f>
        <v>0</v>
      </c>
      <c r="AE1753" s="310">
        <f>IFERROR(_xlfn.MINIFS(Tabla135[Impacto residual],Tabla135[Id Riesgo],Tabla135[[#This Row],[Id Riesgo]]),"")</f>
        <v>0</v>
      </c>
      <c r="AF1753" s="310" t="str" cm="1">
        <f t="array" ref="AF175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3" s="310" t="str" cm="1">
        <f t="array" ref="AG175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4" spans="6:34" ht="15" hidden="1" customHeight="1" x14ac:dyDescent="0.4">
      <c r="F1754" s="290"/>
      <c r="G1754" s="414" t="b">
        <f>_xlfn.XLOOKUP(F1754,Tabla13[Id Riesgo],Tabla13[Registro diligenciado],FALSE,1)</f>
        <v>0</v>
      </c>
      <c r="H1754" s="423" t="str">
        <f>IF(G1754,_xlfn.XLOOKUP(F1754,Tabla6[Id Riesgo],Tabla6[DESCRIPCIÓN DEL RIESGO],FALSE,1),"")</f>
        <v/>
      </c>
      <c r="I1754" s="423" t="e">
        <f>_xlfn.XLOOKUP(Tabla135[[#This Row],[Id Riesgo]],Tabla13[Id Riesgo],Tabla13[Probabilidad])</f>
        <v>#N/A</v>
      </c>
      <c r="J1754" s="423" t="str">
        <f>_xlfn.XLOOKUP(Tabla135[[#This Row],[Id Riesgo]],Tabla13[Id Riesgo],Tabla13[Porcentaje Impacto],"",1)</f>
        <v/>
      </c>
      <c r="K1754" s="311"/>
      <c r="L1754" s="314"/>
      <c r="M1754" s="314"/>
      <c r="N1754" s="314"/>
      <c r="O1754" s="295"/>
      <c r="P1754" s="314"/>
      <c r="Q1754" s="328" t="str">
        <f>_xlfn.TEXTJOIN(" ",TRUE,Tabla135[[#This Row],[Actividad - Acción ¿Qué?
Inicia con verbo]],Tabla135[[#This Row],[Complemento
(Observaciones o desviaciones)]])</f>
        <v/>
      </c>
      <c r="R1754" s="295"/>
      <c r="S1754" s="327" t="str">
        <f>_xlfn.XLOOKUP(Tabla135[[#This Row],[Tipo de control]],Tabla7[Tipo de control],Tabla7[Peso],"",1)</f>
        <v/>
      </c>
      <c r="T1754" s="290" t="str">
        <f>_xlfn.XLOOKUP(Tabla135[[#This Row],[Tipo de control]],Tabla7[Tipo de control],Tabla7[Afectación matriz],"",1)</f>
        <v/>
      </c>
      <c r="U1754" s="295"/>
      <c r="V1754" s="290" t="str">
        <f>_xlfn.XLOOKUP(Tabla135[[#This Row],[Implementación]],Tabla11[Implementación],Tabla11[Peso],"",1)</f>
        <v/>
      </c>
      <c r="W1754" s="295"/>
      <c r="X1754" s="295"/>
      <c r="Y1754" s="295"/>
      <c r="Z1754" s="295"/>
      <c r="AA1754" s="311" t="str">
        <f>IFERROR(Tabla135[[#This Row],[Peso del control]]+Tabla135[[#This Row],[Peso de la implementación]],"")</f>
        <v/>
      </c>
      <c r="AB1754" s="310" t="str" cm="1">
        <f t="array" ref="AB1754">IFERROR(IF(Tabla135[[#This Row],[Registro diligenciado]]=TRUE,_xlfn.IFS(AND(Tabla135[[#This Row],[No. de Control]]=1,Tabla135[[#This Row],[Desplazamiento en la Matriz]]="Probabilidad"),D1754-(D1754*Tabla135[[#This Row],[Valor del control]]),AND(Tabla135[[#This Row],[No. de Control]]&gt;1,Tabla135[[#This Row],[Desplazamiento en la Matriz]]="Probabilidad"),AB1753-(AB1753*Tabla135[[#This Row],[Valor del control]]),AND(Tabla135[[#This Row],[No. de Control]]=1,Tabla135[[#This Row],[Desplazamiento en la Matriz]]="Impacto"),D1754,AND(Tabla135[[#This Row],[No. de Control]]&gt;1,Tabla135[[#This Row],[Desplazamiento en la Matriz]]="Impacto"),AB1753),""),"")</f>
        <v/>
      </c>
      <c r="AC1754" s="310" t="str" cm="1">
        <f t="array" ref="AC1754">IFERROR(IF(Tabla135[[#This Row],[Registro diligenciado]]=TRUE,_xlfn.IFS(AND(Tabla135[[#This Row],[No. de Control]]=1,Tabla135[[#This Row],[Desplazamiento en la Matriz]]="Impacto"),E1754-(E1754*Tabla135[[#This Row],[Valor del control]]),AND(Tabla135[[#This Row],[No. de Control]]&gt;1,Tabla135[[#This Row],[Desplazamiento en la Matriz]]="Impacto"),AC1753-(AC1753*Tabla135[[#This Row],[Valor del control]]),AND(Tabla135[[#This Row],[No. de Control]]=1,Tabla135[[#This Row],[Desplazamiento en la Matriz]]="Probabilidad"),E1754,AND(Tabla135[[#This Row],[No. de Control]]&gt;1,Tabla135[[#This Row],[Desplazamiento en la Matriz]]="Probabilidad"),AC1753),""),"")</f>
        <v/>
      </c>
      <c r="AD1754" s="310">
        <f>IFERROR(_xlfn.MINIFS(Tabla135[Probabilidad residual],Tabla135[Id Riesgo],Tabla135[[#This Row],[Id Riesgo]]),"")</f>
        <v>0</v>
      </c>
      <c r="AE1754" s="310">
        <f>IFERROR(_xlfn.MINIFS(Tabla135[Impacto residual],Tabla135[Id Riesgo],Tabla135[[#This Row],[Id Riesgo]]),"")</f>
        <v>0</v>
      </c>
      <c r="AF1754" s="310" t="str" cm="1">
        <f t="array" ref="AF175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4" s="310" t="str" cm="1">
        <f t="array" ref="AG175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5" spans="6:34" ht="15" hidden="1" customHeight="1" x14ac:dyDescent="0.4">
      <c r="F1755" s="290"/>
      <c r="G1755" s="414" t="b">
        <f>_xlfn.XLOOKUP(F1755,Tabla13[Id Riesgo],Tabla13[Registro diligenciado],FALSE,1)</f>
        <v>0</v>
      </c>
      <c r="H1755" s="423" t="str">
        <f>IF(G1755,_xlfn.XLOOKUP(F1755,Tabla6[Id Riesgo],Tabla6[DESCRIPCIÓN DEL RIESGO],FALSE,1),"")</f>
        <v/>
      </c>
      <c r="I1755" s="423" t="e">
        <f>_xlfn.XLOOKUP(Tabla135[[#This Row],[Id Riesgo]],Tabla13[Id Riesgo],Tabla13[Probabilidad])</f>
        <v>#N/A</v>
      </c>
      <c r="J1755" s="423" t="str">
        <f>_xlfn.XLOOKUP(Tabla135[[#This Row],[Id Riesgo]],Tabla13[Id Riesgo],Tabla13[Porcentaje Impacto],"",1)</f>
        <v/>
      </c>
      <c r="K1755" s="311"/>
      <c r="L1755" s="314"/>
      <c r="M1755" s="314"/>
      <c r="N1755" s="314"/>
      <c r="O1755" s="295"/>
      <c r="P1755" s="314"/>
      <c r="Q1755" s="328" t="str">
        <f>_xlfn.TEXTJOIN(" ",TRUE,Tabla135[[#This Row],[Actividad - Acción ¿Qué?
Inicia con verbo]],Tabla135[[#This Row],[Complemento
(Observaciones o desviaciones)]])</f>
        <v/>
      </c>
      <c r="R1755" s="295"/>
      <c r="S1755" s="327" t="str">
        <f>_xlfn.XLOOKUP(Tabla135[[#This Row],[Tipo de control]],Tabla7[Tipo de control],Tabla7[Peso],"",1)</f>
        <v/>
      </c>
      <c r="T1755" s="290" t="str">
        <f>_xlfn.XLOOKUP(Tabla135[[#This Row],[Tipo de control]],Tabla7[Tipo de control],Tabla7[Afectación matriz],"",1)</f>
        <v/>
      </c>
      <c r="U1755" s="295"/>
      <c r="V1755" s="290" t="str">
        <f>_xlfn.XLOOKUP(Tabla135[[#This Row],[Implementación]],Tabla11[Implementación],Tabla11[Peso],"",1)</f>
        <v/>
      </c>
      <c r="W1755" s="295"/>
      <c r="X1755" s="295"/>
      <c r="Y1755" s="295"/>
      <c r="Z1755" s="295"/>
      <c r="AA1755" s="311" t="str">
        <f>IFERROR(Tabla135[[#This Row],[Peso del control]]+Tabla135[[#This Row],[Peso de la implementación]],"")</f>
        <v/>
      </c>
      <c r="AB1755" s="310" t="str" cm="1">
        <f t="array" ref="AB1755">IFERROR(IF(Tabla135[[#This Row],[Registro diligenciado]]=TRUE,_xlfn.IFS(AND(Tabla135[[#This Row],[No. de Control]]=1,Tabla135[[#This Row],[Desplazamiento en la Matriz]]="Probabilidad"),D1755-(D1755*Tabla135[[#This Row],[Valor del control]]),AND(Tabla135[[#This Row],[No. de Control]]&gt;1,Tabla135[[#This Row],[Desplazamiento en la Matriz]]="Probabilidad"),AB1754-(AB1754*Tabla135[[#This Row],[Valor del control]]),AND(Tabla135[[#This Row],[No. de Control]]=1,Tabla135[[#This Row],[Desplazamiento en la Matriz]]="Impacto"),D1755,AND(Tabla135[[#This Row],[No. de Control]]&gt;1,Tabla135[[#This Row],[Desplazamiento en la Matriz]]="Impacto"),AB1754),""),"")</f>
        <v/>
      </c>
      <c r="AC1755" s="310" t="str" cm="1">
        <f t="array" ref="AC1755">IFERROR(IF(Tabla135[[#This Row],[Registro diligenciado]]=TRUE,_xlfn.IFS(AND(Tabla135[[#This Row],[No. de Control]]=1,Tabla135[[#This Row],[Desplazamiento en la Matriz]]="Impacto"),E1755-(E1755*Tabla135[[#This Row],[Valor del control]]),AND(Tabla135[[#This Row],[No. de Control]]&gt;1,Tabla135[[#This Row],[Desplazamiento en la Matriz]]="Impacto"),AC1754-(AC1754*Tabla135[[#This Row],[Valor del control]]),AND(Tabla135[[#This Row],[No. de Control]]=1,Tabla135[[#This Row],[Desplazamiento en la Matriz]]="Probabilidad"),E1755,AND(Tabla135[[#This Row],[No. de Control]]&gt;1,Tabla135[[#This Row],[Desplazamiento en la Matriz]]="Probabilidad"),AC1754),""),"")</f>
        <v/>
      </c>
      <c r="AD1755" s="310">
        <f>IFERROR(_xlfn.MINIFS(Tabla135[Probabilidad residual],Tabla135[Id Riesgo],Tabla135[[#This Row],[Id Riesgo]]),"")</f>
        <v>0</v>
      </c>
      <c r="AE1755" s="310">
        <f>IFERROR(_xlfn.MINIFS(Tabla135[Impacto residual],Tabla135[Id Riesgo],Tabla135[[#This Row],[Id Riesgo]]),"")</f>
        <v>0</v>
      </c>
      <c r="AF1755" s="310" t="str" cm="1">
        <f t="array" ref="AF175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5" s="310" t="str" cm="1">
        <f t="array" ref="AG175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6" spans="6:34" ht="15" hidden="1" customHeight="1" x14ac:dyDescent="0.4">
      <c r="F1756" s="290"/>
      <c r="G1756" s="414" t="b">
        <f>_xlfn.XLOOKUP(F1756,Tabla13[Id Riesgo],Tabla13[Registro diligenciado],FALSE,1)</f>
        <v>0</v>
      </c>
      <c r="H1756" s="423" t="str">
        <f>IF(G1756,_xlfn.XLOOKUP(F1756,Tabla6[Id Riesgo],Tabla6[DESCRIPCIÓN DEL RIESGO],FALSE,1),"")</f>
        <v/>
      </c>
      <c r="I1756" s="423" t="e">
        <f>_xlfn.XLOOKUP(Tabla135[[#This Row],[Id Riesgo]],Tabla13[Id Riesgo],Tabla13[Probabilidad])</f>
        <v>#N/A</v>
      </c>
      <c r="J1756" s="423" t="str">
        <f>_xlfn.XLOOKUP(Tabla135[[#This Row],[Id Riesgo]],Tabla13[Id Riesgo],Tabla13[Porcentaje Impacto],"",1)</f>
        <v/>
      </c>
      <c r="K1756" s="311"/>
      <c r="L1756" s="314"/>
      <c r="M1756" s="314"/>
      <c r="N1756" s="314"/>
      <c r="O1756" s="295"/>
      <c r="P1756" s="314"/>
      <c r="Q1756" s="328" t="str">
        <f>_xlfn.TEXTJOIN(" ",TRUE,Tabla135[[#This Row],[Actividad - Acción ¿Qué?
Inicia con verbo]],Tabla135[[#This Row],[Complemento
(Observaciones o desviaciones)]])</f>
        <v/>
      </c>
      <c r="R1756" s="295"/>
      <c r="S1756" s="327" t="str">
        <f>_xlfn.XLOOKUP(Tabla135[[#This Row],[Tipo de control]],Tabla7[Tipo de control],Tabla7[Peso],"",1)</f>
        <v/>
      </c>
      <c r="T1756" s="290" t="str">
        <f>_xlfn.XLOOKUP(Tabla135[[#This Row],[Tipo de control]],Tabla7[Tipo de control],Tabla7[Afectación matriz],"",1)</f>
        <v/>
      </c>
      <c r="U1756" s="295"/>
      <c r="V1756" s="290" t="str">
        <f>_xlfn.XLOOKUP(Tabla135[[#This Row],[Implementación]],Tabla11[Implementación],Tabla11[Peso],"",1)</f>
        <v/>
      </c>
      <c r="W1756" s="295"/>
      <c r="X1756" s="295"/>
      <c r="Y1756" s="295"/>
      <c r="Z1756" s="295"/>
      <c r="AA1756" s="311" t="str">
        <f>IFERROR(Tabla135[[#This Row],[Peso del control]]+Tabla135[[#This Row],[Peso de la implementación]],"")</f>
        <v/>
      </c>
      <c r="AB1756" s="310" t="str" cm="1">
        <f t="array" ref="AB1756">IFERROR(IF(Tabla135[[#This Row],[Registro diligenciado]]=TRUE,_xlfn.IFS(AND(Tabla135[[#This Row],[No. de Control]]=1,Tabla135[[#This Row],[Desplazamiento en la Matriz]]="Probabilidad"),D1756-(D1756*Tabla135[[#This Row],[Valor del control]]),AND(Tabla135[[#This Row],[No. de Control]]&gt;1,Tabla135[[#This Row],[Desplazamiento en la Matriz]]="Probabilidad"),AB1755-(AB1755*Tabla135[[#This Row],[Valor del control]]),AND(Tabla135[[#This Row],[No. de Control]]=1,Tabla135[[#This Row],[Desplazamiento en la Matriz]]="Impacto"),D1756,AND(Tabla135[[#This Row],[No. de Control]]&gt;1,Tabla135[[#This Row],[Desplazamiento en la Matriz]]="Impacto"),AB1755),""),"")</f>
        <v/>
      </c>
      <c r="AC1756" s="310" t="str" cm="1">
        <f t="array" ref="AC1756">IFERROR(IF(Tabla135[[#This Row],[Registro diligenciado]]=TRUE,_xlfn.IFS(AND(Tabla135[[#This Row],[No. de Control]]=1,Tabla135[[#This Row],[Desplazamiento en la Matriz]]="Impacto"),E1756-(E1756*Tabla135[[#This Row],[Valor del control]]),AND(Tabla135[[#This Row],[No. de Control]]&gt;1,Tabla135[[#This Row],[Desplazamiento en la Matriz]]="Impacto"),AC1755-(AC1755*Tabla135[[#This Row],[Valor del control]]),AND(Tabla135[[#This Row],[No. de Control]]=1,Tabla135[[#This Row],[Desplazamiento en la Matriz]]="Probabilidad"),E1756,AND(Tabla135[[#This Row],[No. de Control]]&gt;1,Tabla135[[#This Row],[Desplazamiento en la Matriz]]="Probabilidad"),AC1755),""),"")</f>
        <v/>
      </c>
      <c r="AD1756" s="310">
        <f>IFERROR(_xlfn.MINIFS(Tabla135[Probabilidad residual],Tabla135[Id Riesgo],Tabla135[[#This Row],[Id Riesgo]]),"")</f>
        <v>0</v>
      </c>
      <c r="AE1756" s="310">
        <f>IFERROR(_xlfn.MINIFS(Tabla135[Impacto residual],Tabla135[Id Riesgo],Tabla135[[#This Row],[Id Riesgo]]),"")</f>
        <v>0</v>
      </c>
      <c r="AF1756" s="310" t="str" cm="1">
        <f t="array" ref="AF175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6" s="310" t="str" cm="1">
        <f t="array" ref="AG175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7" spans="6:34" ht="15" hidden="1" customHeight="1" x14ac:dyDescent="0.4">
      <c r="F1757" s="290"/>
      <c r="G1757" s="414" t="b">
        <f>_xlfn.XLOOKUP(F1757,Tabla13[Id Riesgo],Tabla13[Registro diligenciado],FALSE,1)</f>
        <v>0</v>
      </c>
      <c r="H1757" s="423" t="str">
        <f>IF(G1757,_xlfn.XLOOKUP(F1757,Tabla6[Id Riesgo],Tabla6[DESCRIPCIÓN DEL RIESGO],FALSE,1),"")</f>
        <v/>
      </c>
      <c r="I1757" s="423" t="e">
        <f>_xlfn.XLOOKUP(Tabla135[[#This Row],[Id Riesgo]],Tabla13[Id Riesgo],Tabla13[Probabilidad])</f>
        <v>#N/A</v>
      </c>
      <c r="J1757" s="423" t="str">
        <f>_xlfn.XLOOKUP(Tabla135[[#This Row],[Id Riesgo]],Tabla13[Id Riesgo],Tabla13[Porcentaje Impacto],"",1)</f>
        <v/>
      </c>
      <c r="K1757" s="311"/>
      <c r="L1757" s="314"/>
      <c r="M1757" s="314"/>
      <c r="N1757" s="314"/>
      <c r="O1757" s="295"/>
      <c r="P1757" s="314"/>
      <c r="Q1757" s="328" t="str">
        <f>_xlfn.TEXTJOIN(" ",TRUE,Tabla135[[#This Row],[Actividad - Acción ¿Qué?
Inicia con verbo]],Tabla135[[#This Row],[Complemento
(Observaciones o desviaciones)]])</f>
        <v/>
      </c>
      <c r="R1757" s="295"/>
      <c r="S1757" s="327" t="str">
        <f>_xlfn.XLOOKUP(Tabla135[[#This Row],[Tipo de control]],Tabla7[Tipo de control],Tabla7[Peso],"",1)</f>
        <v/>
      </c>
      <c r="T1757" s="290" t="str">
        <f>_xlfn.XLOOKUP(Tabla135[[#This Row],[Tipo de control]],Tabla7[Tipo de control],Tabla7[Afectación matriz],"",1)</f>
        <v/>
      </c>
      <c r="U1757" s="295"/>
      <c r="V1757" s="290" t="str">
        <f>_xlfn.XLOOKUP(Tabla135[[#This Row],[Implementación]],Tabla11[Implementación],Tabla11[Peso],"",1)</f>
        <v/>
      </c>
      <c r="W1757" s="295"/>
      <c r="X1757" s="295"/>
      <c r="Y1757" s="295"/>
      <c r="Z1757" s="295"/>
      <c r="AA1757" s="311" t="str">
        <f>IFERROR(Tabla135[[#This Row],[Peso del control]]+Tabla135[[#This Row],[Peso de la implementación]],"")</f>
        <v/>
      </c>
      <c r="AB1757" s="310" t="str" cm="1">
        <f t="array" ref="AB1757">IFERROR(IF(Tabla135[[#This Row],[Registro diligenciado]]=TRUE,_xlfn.IFS(AND(Tabla135[[#This Row],[No. de Control]]=1,Tabla135[[#This Row],[Desplazamiento en la Matriz]]="Probabilidad"),D1757-(D1757*Tabla135[[#This Row],[Valor del control]]),AND(Tabla135[[#This Row],[No. de Control]]&gt;1,Tabla135[[#This Row],[Desplazamiento en la Matriz]]="Probabilidad"),AB1756-(AB1756*Tabla135[[#This Row],[Valor del control]]),AND(Tabla135[[#This Row],[No. de Control]]=1,Tabla135[[#This Row],[Desplazamiento en la Matriz]]="Impacto"),D1757,AND(Tabla135[[#This Row],[No. de Control]]&gt;1,Tabla135[[#This Row],[Desplazamiento en la Matriz]]="Impacto"),AB1756),""),"")</f>
        <v/>
      </c>
      <c r="AC1757" s="310" t="str" cm="1">
        <f t="array" ref="AC1757">IFERROR(IF(Tabla135[[#This Row],[Registro diligenciado]]=TRUE,_xlfn.IFS(AND(Tabla135[[#This Row],[No. de Control]]=1,Tabla135[[#This Row],[Desplazamiento en la Matriz]]="Impacto"),E1757-(E1757*Tabla135[[#This Row],[Valor del control]]),AND(Tabla135[[#This Row],[No. de Control]]&gt;1,Tabla135[[#This Row],[Desplazamiento en la Matriz]]="Impacto"),AC1756-(AC1756*Tabla135[[#This Row],[Valor del control]]),AND(Tabla135[[#This Row],[No. de Control]]=1,Tabla135[[#This Row],[Desplazamiento en la Matriz]]="Probabilidad"),E1757,AND(Tabla135[[#This Row],[No. de Control]]&gt;1,Tabla135[[#This Row],[Desplazamiento en la Matriz]]="Probabilidad"),AC1756),""),"")</f>
        <v/>
      </c>
      <c r="AD1757" s="310">
        <f>IFERROR(_xlfn.MINIFS(Tabla135[Probabilidad residual],Tabla135[Id Riesgo],Tabla135[[#This Row],[Id Riesgo]]),"")</f>
        <v>0</v>
      </c>
      <c r="AE1757" s="310">
        <f>IFERROR(_xlfn.MINIFS(Tabla135[Impacto residual],Tabla135[Id Riesgo],Tabla135[[#This Row],[Id Riesgo]]),"")</f>
        <v>0</v>
      </c>
      <c r="AF1757" s="310" t="str" cm="1">
        <f t="array" ref="AF175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7" s="310" t="str" cm="1">
        <f t="array" ref="AG175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8" spans="6:34" ht="15" hidden="1" customHeight="1" x14ac:dyDescent="0.4">
      <c r="F1758" s="290"/>
      <c r="G1758" s="414" t="b">
        <f>_xlfn.XLOOKUP(F1758,Tabla13[Id Riesgo],Tabla13[Registro diligenciado],FALSE,1)</f>
        <v>0</v>
      </c>
      <c r="H1758" s="423" t="str">
        <f>IF(G1758,_xlfn.XLOOKUP(F1758,Tabla6[Id Riesgo],Tabla6[DESCRIPCIÓN DEL RIESGO],FALSE,1),"")</f>
        <v/>
      </c>
      <c r="I1758" s="423" t="e">
        <f>_xlfn.XLOOKUP(Tabla135[[#This Row],[Id Riesgo]],Tabla13[Id Riesgo],Tabla13[Probabilidad])</f>
        <v>#N/A</v>
      </c>
      <c r="J1758" s="423" t="str">
        <f>_xlfn.XLOOKUP(Tabla135[[#This Row],[Id Riesgo]],Tabla13[Id Riesgo],Tabla13[Porcentaje Impacto],"",1)</f>
        <v/>
      </c>
      <c r="K1758" s="311"/>
      <c r="L1758" s="314"/>
      <c r="M1758" s="314"/>
      <c r="N1758" s="314"/>
      <c r="O1758" s="295"/>
      <c r="P1758" s="314"/>
      <c r="Q1758" s="328" t="str">
        <f>_xlfn.TEXTJOIN(" ",TRUE,Tabla135[[#This Row],[Actividad - Acción ¿Qué?
Inicia con verbo]],Tabla135[[#This Row],[Complemento
(Observaciones o desviaciones)]])</f>
        <v/>
      </c>
      <c r="R1758" s="295"/>
      <c r="S1758" s="327" t="str">
        <f>_xlfn.XLOOKUP(Tabla135[[#This Row],[Tipo de control]],Tabla7[Tipo de control],Tabla7[Peso],"",1)</f>
        <v/>
      </c>
      <c r="T1758" s="290" t="str">
        <f>_xlfn.XLOOKUP(Tabla135[[#This Row],[Tipo de control]],Tabla7[Tipo de control],Tabla7[Afectación matriz],"",1)</f>
        <v/>
      </c>
      <c r="U1758" s="295"/>
      <c r="V1758" s="290" t="str">
        <f>_xlfn.XLOOKUP(Tabla135[[#This Row],[Implementación]],Tabla11[Implementación],Tabla11[Peso],"",1)</f>
        <v/>
      </c>
      <c r="W1758" s="295"/>
      <c r="X1758" s="295"/>
      <c r="Y1758" s="295"/>
      <c r="Z1758" s="295"/>
      <c r="AA1758" s="311" t="str">
        <f>IFERROR(Tabla135[[#This Row],[Peso del control]]+Tabla135[[#This Row],[Peso de la implementación]],"")</f>
        <v/>
      </c>
      <c r="AB1758" s="310" t="str" cm="1">
        <f t="array" ref="AB1758">IFERROR(IF(Tabla135[[#This Row],[Registro diligenciado]]=TRUE,_xlfn.IFS(AND(Tabla135[[#This Row],[No. de Control]]=1,Tabla135[[#This Row],[Desplazamiento en la Matriz]]="Probabilidad"),D1758-(D1758*Tabla135[[#This Row],[Valor del control]]),AND(Tabla135[[#This Row],[No. de Control]]&gt;1,Tabla135[[#This Row],[Desplazamiento en la Matriz]]="Probabilidad"),AB1757-(AB1757*Tabla135[[#This Row],[Valor del control]]),AND(Tabla135[[#This Row],[No. de Control]]=1,Tabla135[[#This Row],[Desplazamiento en la Matriz]]="Impacto"),D1758,AND(Tabla135[[#This Row],[No. de Control]]&gt;1,Tabla135[[#This Row],[Desplazamiento en la Matriz]]="Impacto"),AB1757),""),"")</f>
        <v/>
      </c>
      <c r="AC1758" s="310" t="str" cm="1">
        <f t="array" ref="AC1758">IFERROR(IF(Tabla135[[#This Row],[Registro diligenciado]]=TRUE,_xlfn.IFS(AND(Tabla135[[#This Row],[No. de Control]]=1,Tabla135[[#This Row],[Desplazamiento en la Matriz]]="Impacto"),E1758-(E1758*Tabla135[[#This Row],[Valor del control]]),AND(Tabla135[[#This Row],[No. de Control]]&gt;1,Tabla135[[#This Row],[Desplazamiento en la Matriz]]="Impacto"),AC1757-(AC1757*Tabla135[[#This Row],[Valor del control]]),AND(Tabla135[[#This Row],[No. de Control]]=1,Tabla135[[#This Row],[Desplazamiento en la Matriz]]="Probabilidad"),E1758,AND(Tabla135[[#This Row],[No. de Control]]&gt;1,Tabla135[[#This Row],[Desplazamiento en la Matriz]]="Probabilidad"),AC1757),""),"")</f>
        <v/>
      </c>
      <c r="AD1758" s="310">
        <f>IFERROR(_xlfn.MINIFS(Tabla135[Probabilidad residual],Tabla135[Id Riesgo],Tabla135[[#This Row],[Id Riesgo]]),"")</f>
        <v>0</v>
      </c>
      <c r="AE1758" s="310">
        <f>IFERROR(_xlfn.MINIFS(Tabla135[Impacto residual],Tabla135[Id Riesgo],Tabla135[[#This Row],[Id Riesgo]]),"")</f>
        <v>0</v>
      </c>
      <c r="AF1758" s="310" t="str" cm="1">
        <f t="array" ref="AF175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8" s="310" t="str" cm="1">
        <f t="array" ref="AG175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59" spans="6:34" ht="15" hidden="1" customHeight="1" x14ac:dyDescent="0.4">
      <c r="F1759" s="290"/>
      <c r="G1759" s="414" t="b">
        <f>_xlfn.XLOOKUP(F1759,Tabla13[Id Riesgo],Tabla13[Registro diligenciado],FALSE,1)</f>
        <v>0</v>
      </c>
      <c r="H1759" s="423" t="str">
        <f>IF(G1759,_xlfn.XLOOKUP(F1759,Tabla6[Id Riesgo],Tabla6[DESCRIPCIÓN DEL RIESGO],FALSE,1),"")</f>
        <v/>
      </c>
      <c r="I1759" s="423" t="e">
        <f>_xlfn.XLOOKUP(Tabla135[[#This Row],[Id Riesgo]],Tabla13[Id Riesgo],Tabla13[Probabilidad])</f>
        <v>#N/A</v>
      </c>
      <c r="J1759" s="423" t="str">
        <f>_xlfn.XLOOKUP(Tabla135[[#This Row],[Id Riesgo]],Tabla13[Id Riesgo],Tabla13[Porcentaje Impacto],"",1)</f>
        <v/>
      </c>
      <c r="K1759" s="311"/>
      <c r="L1759" s="314"/>
      <c r="M1759" s="314"/>
      <c r="N1759" s="314"/>
      <c r="O1759" s="295"/>
      <c r="P1759" s="314"/>
      <c r="Q1759" s="328" t="str">
        <f>_xlfn.TEXTJOIN(" ",TRUE,Tabla135[[#This Row],[Actividad - Acción ¿Qué?
Inicia con verbo]],Tabla135[[#This Row],[Complemento
(Observaciones o desviaciones)]])</f>
        <v/>
      </c>
      <c r="R1759" s="295"/>
      <c r="S1759" s="327" t="str">
        <f>_xlfn.XLOOKUP(Tabla135[[#This Row],[Tipo de control]],Tabla7[Tipo de control],Tabla7[Peso],"",1)</f>
        <v/>
      </c>
      <c r="T1759" s="290" t="str">
        <f>_xlfn.XLOOKUP(Tabla135[[#This Row],[Tipo de control]],Tabla7[Tipo de control],Tabla7[Afectación matriz],"",1)</f>
        <v/>
      </c>
      <c r="U1759" s="295"/>
      <c r="V1759" s="290" t="str">
        <f>_xlfn.XLOOKUP(Tabla135[[#This Row],[Implementación]],Tabla11[Implementación],Tabla11[Peso],"",1)</f>
        <v/>
      </c>
      <c r="W1759" s="295"/>
      <c r="X1759" s="295"/>
      <c r="Y1759" s="295"/>
      <c r="Z1759" s="295"/>
      <c r="AA1759" s="311" t="str">
        <f>IFERROR(Tabla135[[#This Row],[Peso del control]]+Tabla135[[#This Row],[Peso de la implementación]],"")</f>
        <v/>
      </c>
      <c r="AB1759" s="310" t="str" cm="1">
        <f t="array" ref="AB1759">IFERROR(IF(Tabla135[[#This Row],[Registro diligenciado]]=TRUE,_xlfn.IFS(AND(Tabla135[[#This Row],[No. de Control]]=1,Tabla135[[#This Row],[Desplazamiento en la Matriz]]="Probabilidad"),D1759-(D1759*Tabla135[[#This Row],[Valor del control]]),AND(Tabla135[[#This Row],[No. de Control]]&gt;1,Tabla135[[#This Row],[Desplazamiento en la Matriz]]="Probabilidad"),AB1758-(AB1758*Tabla135[[#This Row],[Valor del control]]),AND(Tabla135[[#This Row],[No. de Control]]=1,Tabla135[[#This Row],[Desplazamiento en la Matriz]]="Impacto"),D1759,AND(Tabla135[[#This Row],[No. de Control]]&gt;1,Tabla135[[#This Row],[Desplazamiento en la Matriz]]="Impacto"),AB1758),""),"")</f>
        <v/>
      </c>
      <c r="AC1759" s="310" t="str" cm="1">
        <f t="array" ref="AC1759">IFERROR(IF(Tabla135[[#This Row],[Registro diligenciado]]=TRUE,_xlfn.IFS(AND(Tabla135[[#This Row],[No. de Control]]=1,Tabla135[[#This Row],[Desplazamiento en la Matriz]]="Impacto"),E1759-(E1759*Tabla135[[#This Row],[Valor del control]]),AND(Tabla135[[#This Row],[No. de Control]]&gt;1,Tabla135[[#This Row],[Desplazamiento en la Matriz]]="Impacto"),AC1758-(AC1758*Tabla135[[#This Row],[Valor del control]]),AND(Tabla135[[#This Row],[No. de Control]]=1,Tabla135[[#This Row],[Desplazamiento en la Matriz]]="Probabilidad"),E1759,AND(Tabla135[[#This Row],[No. de Control]]&gt;1,Tabla135[[#This Row],[Desplazamiento en la Matriz]]="Probabilidad"),AC1758),""),"")</f>
        <v/>
      </c>
      <c r="AD1759" s="310">
        <f>IFERROR(_xlfn.MINIFS(Tabla135[Probabilidad residual],Tabla135[Id Riesgo],Tabla135[[#This Row],[Id Riesgo]]),"")</f>
        <v>0</v>
      </c>
      <c r="AE1759" s="310">
        <f>IFERROR(_xlfn.MINIFS(Tabla135[Impacto residual],Tabla135[Id Riesgo],Tabla135[[#This Row],[Id Riesgo]]),"")</f>
        <v>0</v>
      </c>
      <c r="AF1759" s="310" t="str" cm="1">
        <f t="array" ref="AF175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59" s="310" t="str" cm="1">
        <f t="array" ref="AG175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5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0" spans="6:34" ht="15" hidden="1" customHeight="1" x14ac:dyDescent="0.4">
      <c r="F1760" s="290"/>
      <c r="G1760" s="414" t="b">
        <f>_xlfn.XLOOKUP(F1760,Tabla13[Id Riesgo],Tabla13[Registro diligenciado],FALSE,1)</f>
        <v>0</v>
      </c>
      <c r="H1760" s="423" t="str">
        <f>IF(G1760,_xlfn.XLOOKUP(F1760,Tabla6[Id Riesgo],Tabla6[DESCRIPCIÓN DEL RIESGO],FALSE,1),"")</f>
        <v/>
      </c>
      <c r="I1760" s="423" t="e">
        <f>_xlfn.XLOOKUP(Tabla135[[#This Row],[Id Riesgo]],Tabla13[Id Riesgo],Tabla13[Probabilidad])</f>
        <v>#N/A</v>
      </c>
      <c r="J1760" s="423" t="str">
        <f>_xlfn.XLOOKUP(Tabla135[[#This Row],[Id Riesgo]],Tabla13[Id Riesgo],Tabla13[Porcentaje Impacto],"",1)</f>
        <v/>
      </c>
      <c r="K1760" s="311"/>
      <c r="L1760" s="314"/>
      <c r="M1760" s="314"/>
      <c r="N1760" s="314"/>
      <c r="O1760" s="295"/>
      <c r="P1760" s="314"/>
      <c r="Q1760" s="328" t="str">
        <f>_xlfn.TEXTJOIN(" ",TRUE,Tabla135[[#This Row],[Actividad - Acción ¿Qué?
Inicia con verbo]],Tabla135[[#This Row],[Complemento
(Observaciones o desviaciones)]])</f>
        <v/>
      </c>
      <c r="R1760" s="295"/>
      <c r="S1760" s="327" t="str">
        <f>_xlfn.XLOOKUP(Tabla135[[#This Row],[Tipo de control]],Tabla7[Tipo de control],Tabla7[Peso],"",1)</f>
        <v/>
      </c>
      <c r="T1760" s="290" t="str">
        <f>_xlfn.XLOOKUP(Tabla135[[#This Row],[Tipo de control]],Tabla7[Tipo de control],Tabla7[Afectación matriz],"",1)</f>
        <v/>
      </c>
      <c r="U1760" s="295"/>
      <c r="V1760" s="290" t="str">
        <f>_xlfn.XLOOKUP(Tabla135[[#This Row],[Implementación]],Tabla11[Implementación],Tabla11[Peso],"",1)</f>
        <v/>
      </c>
      <c r="W1760" s="295"/>
      <c r="X1760" s="295"/>
      <c r="Y1760" s="295"/>
      <c r="Z1760" s="295"/>
      <c r="AA1760" s="311" t="str">
        <f>IFERROR(Tabla135[[#This Row],[Peso del control]]+Tabla135[[#This Row],[Peso de la implementación]],"")</f>
        <v/>
      </c>
      <c r="AB1760" s="310" t="str" cm="1">
        <f t="array" ref="AB1760">IFERROR(IF(Tabla135[[#This Row],[Registro diligenciado]]=TRUE,_xlfn.IFS(AND(Tabla135[[#This Row],[No. de Control]]=1,Tabla135[[#This Row],[Desplazamiento en la Matriz]]="Probabilidad"),D1760-(D1760*Tabla135[[#This Row],[Valor del control]]),AND(Tabla135[[#This Row],[No. de Control]]&gt;1,Tabla135[[#This Row],[Desplazamiento en la Matriz]]="Probabilidad"),AB1759-(AB1759*Tabla135[[#This Row],[Valor del control]]),AND(Tabla135[[#This Row],[No. de Control]]=1,Tabla135[[#This Row],[Desplazamiento en la Matriz]]="Impacto"),D1760,AND(Tabla135[[#This Row],[No. de Control]]&gt;1,Tabla135[[#This Row],[Desplazamiento en la Matriz]]="Impacto"),AB1759),""),"")</f>
        <v/>
      </c>
      <c r="AC1760" s="310" t="str" cm="1">
        <f t="array" ref="AC1760">IFERROR(IF(Tabla135[[#This Row],[Registro diligenciado]]=TRUE,_xlfn.IFS(AND(Tabla135[[#This Row],[No. de Control]]=1,Tabla135[[#This Row],[Desplazamiento en la Matriz]]="Impacto"),E1760-(E1760*Tabla135[[#This Row],[Valor del control]]),AND(Tabla135[[#This Row],[No. de Control]]&gt;1,Tabla135[[#This Row],[Desplazamiento en la Matriz]]="Impacto"),AC1759-(AC1759*Tabla135[[#This Row],[Valor del control]]),AND(Tabla135[[#This Row],[No. de Control]]=1,Tabla135[[#This Row],[Desplazamiento en la Matriz]]="Probabilidad"),E1760,AND(Tabla135[[#This Row],[No. de Control]]&gt;1,Tabla135[[#This Row],[Desplazamiento en la Matriz]]="Probabilidad"),AC1759),""),"")</f>
        <v/>
      </c>
      <c r="AD1760" s="310">
        <f>IFERROR(_xlfn.MINIFS(Tabla135[Probabilidad residual],Tabla135[Id Riesgo],Tabla135[[#This Row],[Id Riesgo]]),"")</f>
        <v>0</v>
      </c>
      <c r="AE1760" s="310">
        <f>IFERROR(_xlfn.MINIFS(Tabla135[Impacto residual],Tabla135[Id Riesgo],Tabla135[[#This Row],[Id Riesgo]]),"")</f>
        <v>0</v>
      </c>
      <c r="AF1760" s="310" t="str" cm="1">
        <f t="array" ref="AF176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0" s="310" t="str" cm="1">
        <f t="array" ref="AG176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1" spans="6:34" ht="15" hidden="1" customHeight="1" x14ac:dyDescent="0.4">
      <c r="F1761" s="290"/>
      <c r="G1761" s="414" t="b">
        <f>_xlfn.XLOOKUP(F1761,Tabla13[Id Riesgo],Tabla13[Registro diligenciado],FALSE,1)</f>
        <v>0</v>
      </c>
      <c r="H1761" s="423" t="str">
        <f>IF(G1761,_xlfn.XLOOKUP(F1761,Tabla6[Id Riesgo],Tabla6[DESCRIPCIÓN DEL RIESGO],FALSE,1),"")</f>
        <v/>
      </c>
      <c r="I1761" s="423" t="e">
        <f>_xlfn.XLOOKUP(Tabla135[[#This Row],[Id Riesgo]],Tabla13[Id Riesgo],Tabla13[Probabilidad])</f>
        <v>#N/A</v>
      </c>
      <c r="J1761" s="423" t="str">
        <f>_xlfn.XLOOKUP(Tabla135[[#This Row],[Id Riesgo]],Tabla13[Id Riesgo],Tabla13[Porcentaje Impacto],"",1)</f>
        <v/>
      </c>
      <c r="K1761" s="311"/>
      <c r="L1761" s="314"/>
      <c r="M1761" s="314"/>
      <c r="N1761" s="314"/>
      <c r="O1761" s="295"/>
      <c r="P1761" s="314"/>
      <c r="Q1761" s="328" t="str">
        <f>_xlfn.TEXTJOIN(" ",TRUE,Tabla135[[#This Row],[Actividad - Acción ¿Qué?
Inicia con verbo]],Tabla135[[#This Row],[Complemento
(Observaciones o desviaciones)]])</f>
        <v/>
      </c>
      <c r="R1761" s="295"/>
      <c r="S1761" s="327" t="str">
        <f>_xlfn.XLOOKUP(Tabla135[[#This Row],[Tipo de control]],Tabla7[Tipo de control],Tabla7[Peso],"",1)</f>
        <v/>
      </c>
      <c r="T1761" s="290" t="str">
        <f>_xlfn.XLOOKUP(Tabla135[[#This Row],[Tipo de control]],Tabla7[Tipo de control],Tabla7[Afectación matriz],"",1)</f>
        <v/>
      </c>
      <c r="U1761" s="295"/>
      <c r="V1761" s="290" t="str">
        <f>_xlfn.XLOOKUP(Tabla135[[#This Row],[Implementación]],Tabla11[Implementación],Tabla11[Peso],"",1)</f>
        <v/>
      </c>
      <c r="W1761" s="295"/>
      <c r="X1761" s="295"/>
      <c r="Y1761" s="295"/>
      <c r="Z1761" s="295"/>
      <c r="AA1761" s="311" t="str">
        <f>IFERROR(Tabla135[[#This Row],[Peso del control]]+Tabla135[[#This Row],[Peso de la implementación]],"")</f>
        <v/>
      </c>
      <c r="AB1761" s="310" t="str" cm="1">
        <f t="array" ref="AB1761">IFERROR(IF(Tabla135[[#This Row],[Registro diligenciado]]=TRUE,_xlfn.IFS(AND(Tabla135[[#This Row],[No. de Control]]=1,Tabla135[[#This Row],[Desplazamiento en la Matriz]]="Probabilidad"),D1761-(D1761*Tabla135[[#This Row],[Valor del control]]),AND(Tabla135[[#This Row],[No. de Control]]&gt;1,Tabla135[[#This Row],[Desplazamiento en la Matriz]]="Probabilidad"),AB1760-(AB1760*Tabla135[[#This Row],[Valor del control]]),AND(Tabla135[[#This Row],[No. de Control]]=1,Tabla135[[#This Row],[Desplazamiento en la Matriz]]="Impacto"),D1761,AND(Tabla135[[#This Row],[No. de Control]]&gt;1,Tabla135[[#This Row],[Desplazamiento en la Matriz]]="Impacto"),AB1760),""),"")</f>
        <v/>
      </c>
      <c r="AC1761" s="310" t="str" cm="1">
        <f t="array" ref="AC1761">IFERROR(IF(Tabla135[[#This Row],[Registro diligenciado]]=TRUE,_xlfn.IFS(AND(Tabla135[[#This Row],[No. de Control]]=1,Tabla135[[#This Row],[Desplazamiento en la Matriz]]="Impacto"),E1761-(E1761*Tabla135[[#This Row],[Valor del control]]),AND(Tabla135[[#This Row],[No. de Control]]&gt;1,Tabla135[[#This Row],[Desplazamiento en la Matriz]]="Impacto"),AC1760-(AC1760*Tabla135[[#This Row],[Valor del control]]),AND(Tabla135[[#This Row],[No. de Control]]=1,Tabla135[[#This Row],[Desplazamiento en la Matriz]]="Probabilidad"),E1761,AND(Tabla135[[#This Row],[No. de Control]]&gt;1,Tabla135[[#This Row],[Desplazamiento en la Matriz]]="Probabilidad"),AC1760),""),"")</f>
        <v/>
      </c>
      <c r="AD1761" s="310">
        <f>IFERROR(_xlfn.MINIFS(Tabla135[Probabilidad residual],Tabla135[Id Riesgo],Tabla135[[#This Row],[Id Riesgo]]),"")</f>
        <v>0</v>
      </c>
      <c r="AE1761" s="310">
        <f>IFERROR(_xlfn.MINIFS(Tabla135[Impacto residual],Tabla135[Id Riesgo],Tabla135[[#This Row],[Id Riesgo]]),"")</f>
        <v>0</v>
      </c>
      <c r="AF1761" s="310" t="str" cm="1">
        <f t="array" ref="AF176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1" s="310" t="str" cm="1">
        <f t="array" ref="AG176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2" spans="6:34" ht="15" hidden="1" customHeight="1" x14ac:dyDescent="0.4">
      <c r="F1762" s="290"/>
      <c r="G1762" s="414" t="b">
        <f>_xlfn.XLOOKUP(F1762,Tabla13[Id Riesgo],Tabla13[Registro diligenciado],FALSE,1)</f>
        <v>0</v>
      </c>
      <c r="H1762" s="423" t="str">
        <f>IF(G1762,_xlfn.XLOOKUP(F1762,Tabla6[Id Riesgo],Tabla6[DESCRIPCIÓN DEL RIESGO],FALSE,1),"")</f>
        <v/>
      </c>
      <c r="I1762" s="423" t="e">
        <f>_xlfn.XLOOKUP(Tabla135[[#This Row],[Id Riesgo]],Tabla13[Id Riesgo],Tabla13[Probabilidad])</f>
        <v>#N/A</v>
      </c>
      <c r="J1762" s="423" t="str">
        <f>_xlfn.XLOOKUP(Tabla135[[#This Row],[Id Riesgo]],Tabla13[Id Riesgo],Tabla13[Porcentaje Impacto],"",1)</f>
        <v/>
      </c>
      <c r="K1762" s="311"/>
      <c r="L1762" s="314"/>
      <c r="M1762" s="314"/>
      <c r="N1762" s="314"/>
      <c r="O1762" s="295"/>
      <c r="P1762" s="314"/>
      <c r="Q1762" s="328" t="str">
        <f>_xlfn.TEXTJOIN(" ",TRUE,Tabla135[[#This Row],[Actividad - Acción ¿Qué?
Inicia con verbo]],Tabla135[[#This Row],[Complemento
(Observaciones o desviaciones)]])</f>
        <v/>
      </c>
      <c r="R1762" s="295"/>
      <c r="S1762" s="327" t="str">
        <f>_xlfn.XLOOKUP(Tabla135[[#This Row],[Tipo de control]],Tabla7[Tipo de control],Tabla7[Peso],"",1)</f>
        <v/>
      </c>
      <c r="T1762" s="290" t="str">
        <f>_xlfn.XLOOKUP(Tabla135[[#This Row],[Tipo de control]],Tabla7[Tipo de control],Tabla7[Afectación matriz],"",1)</f>
        <v/>
      </c>
      <c r="U1762" s="295"/>
      <c r="V1762" s="290" t="str">
        <f>_xlfn.XLOOKUP(Tabla135[[#This Row],[Implementación]],Tabla11[Implementación],Tabla11[Peso],"",1)</f>
        <v/>
      </c>
      <c r="W1762" s="295"/>
      <c r="X1762" s="295"/>
      <c r="Y1762" s="295"/>
      <c r="Z1762" s="295"/>
      <c r="AA1762" s="311" t="str">
        <f>IFERROR(Tabla135[[#This Row],[Peso del control]]+Tabla135[[#This Row],[Peso de la implementación]],"")</f>
        <v/>
      </c>
      <c r="AB1762" s="310" t="str" cm="1">
        <f t="array" ref="AB1762">IFERROR(IF(Tabla135[[#This Row],[Registro diligenciado]]=TRUE,_xlfn.IFS(AND(Tabla135[[#This Row],[No. de Control]]=1,Tabla135[[#This Row],[Desplazamiento en la Matriz]]="Probabilidad"),D1762-(D1762*Tabla135[[#This Row],[Valor del control]]),AND(Tabla135[[#This Row],[No. de Control]]&gt;1,Tabla135[[#This Row],[Desplazamiento en la Matriz]]="Probabilidad"),AB1761-(AB1761*Tabla135[[#This Row],[Valor del control]]),AND(Tabla135[[#This Row],[No. de Control]]=1,Tabla135[[#This Row],[Desplazamiento en la Matriz]]="Impacto"),D1762,AND(Tabla135[[#This Row],[No. de Control]]&gt;1,Tabla135[[#This Row],[Desplazamiento en la Matriz]]="Impacto"),AB1761),""),"")</f>
        <v/>
      </c>
      <c r="AC1762" s="310" t="str" cm="1">
        <f t="array" ref="AC1762">IFERROR(IF(Tabla135[[#This Row],[Registro diligenciado]]=TRUE,_xlfn.IFS(AND(Tabla135[[#This Row],[No. de Control]]=1,Tabla135[[#This Row],[Desplazamiento en la Matriz]]="Impacto"),E1762-(E1762*Tabla135[[#This Row],[Valor del control]]),AND(Tabla135[[#This Row],[No. de Control]]&gt;1,Tabla135[[#This Row],[Desplazamiento en la Matriz]]="Impacto"),AC1761-(AC1761*Tabla135[[#This Row],[Valor del control]]),AND(Tabla135[[#This Row],[No. de Control]]=1,Tabla135[[#This Row],[Desplazamiento en la Matriz]]="Probabilidad"),E1762,AND(Tabla135[[#This Row],[No. de Control]]&gt;1,Tabla135[[#This Row],[Desplazamiento en la Matriz]]="Probabilidad"),AC1761),""),"")</f>
        <v/>
      </c>
      <c r="AD1762" s="310">
        <f>IFERROR(_xlfn.MINIFS(Tabla135[Probabilidad residual],Tabla135[Id Riesgo],Tabla135[[#This Row],[Id Riesgo]]),"")</f>
        <v>0</v>
      </c>
      <c r="AE1762" s="310">
        <f>IFERROR(_xlfn.MINIFS(Tabla135[Impacto residual],Tabla135[Id Riesgo],Tabla135[[#This Row],[Id Riesgo]]),"")</f>
        <v>0</v>
      </c>
      <c r="AF1762" s="310" t="str" cm="1">
        <f t="array" ref="AF176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2" s="310" t="str" cm="1">
        <f t="array" ref="AG176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3" spans="6:34" ht="15" hidden="1" customHeight="1" x14ac:dyDescent="0.4">
      <c r="F1763" s="290"/>
      <c r="G1763" s="414" t="b">
        <f>_xlfn.XLOOKUP(F1763,Tabla13[Id Riesgo],Tabla13[Registro diligenciado],FALSE,1)</f>
        <v>0</v>
      </c>
      <c r="H1763" s="423" t="str">
        <f>IF(G1763,_xlfn.XLOOKUP(F1763,Tabla6[Id Riesgo],Tabla6[DESCRIPCIÓN DEL RIESGO],FALSE,1),"")</f>
        <v/>
      </c>
      <c r="I1763" s="423" t="e">
        <f>_xlfn.XLOOKUP(Tabla135[[#This Row],[Id Riesgo]],Tabla13[Id Riesgo],Tabla13[Probabilidad])</f>
        <v>#N/A</v>
      </c>
      <c r="J1763" s="423" t="str">
        <f>_xlfn.XLOOKUP(Tabla135[[#This Row],[Id Riesgo]],Tabla13[Id Riesgo],Tabla13[Porcentaje Impacto],"",1)</f>
        <v/>
      </c>
      <c r="K1763" s="311"/>
      <c r="L1763" s="314"/>
      <c r="M1763" s="314"/>
      <c r="N1763" s="314"/>
      <c r="O1763" s="295"/>
      <c r="P1763" s="314"/>
      <c r="Q1763" s="328" t="str">
        <f>_xlfn.TEXTJOIN(" ",TRUE,Tabla135[[#This Row],[Actividad - Acción ¿Qué?
Inicia con verbo]],Tabla135[[#This Row],[Complemento
(Observaciones o desviaciones)]])</f>
        <v/>
      </c>
      <c r="R1763" s="295"/>
      <c r="S1763" s="327" t="str">
        <f>_xlfn.XLOOKUP(Tabla135[[#This Row],[Tipo de control]],Tabla7[Tipo de control],Tabla7[Peso],"",1)</f>
        <v/>
      </c>
      <c r="T1763" s="290" t="str">
        <f>_xlfn.XLOOKUP(Tabla135[[#This Row],[Tipo de control]],Tabla7[Tipo de control],Tabla7[Afectación matriz],"",1)</f>
        <v/>
      </c>
      <c r="U1763" s="295"/>
      <c r="V1763" s="290" t="str">
        <f>_xlfn.XLOOKUP(Tabla135[[#This Row],[Implementación]],Tabla11[Implementación],Tabla11[Peso],"",1)</f>
        <v/>
      </c>
      <c r="W1763" s="295"/>
      <c r="X1763" s="295"/>
      <c r="Y1763" s="295"/>
      <c r="Z1763" s="295"/>
      <c r="AA1763" s="311" t="str">
        <f>IFERROR(Tabla135[[#This Row],[Peso del control]]+Tabla135[[#This Row],[Peso de la implementación]],"")</f>
        <v/>
      </c>
      <c r="AB1763" s="310" t="str" cm="1">
        <f t="array" ref="AB1763">IFERROR(IF(Tabla135[[#This Row],[Registro diligenciado]]=TRUE,_xlfn.IFS(AND(Tabla135[[#This Row],[No. de Control]]=1,Tabla135[[#This Row],[Desplazamiento en la Matriz]]="Probabilidad"),D1763-(D1763*Tabla135[[#This Row],[Valor del control]]),AND(Tabla135[[#This Row],[No. de Control]]&gt;1,Tabla135[[#This Row],[Desplazamiento en la Matriz]]="Probabilidad"),AB1762-(AB1762*Tabla135[[#This Row],[Valor del control]]),AND(Tabla135[[#This Row],[No. de Control]]=1,Tabla135[[#This Row],[Desplazamiento en la Matriz]]="Impacto"),D1763,AND(Tabla135[[#This Row],[No. de Control]]&gt;1,Tabla135[[#This Row],[Desplazamiento en la Matriz]]="Impacto"),AB1762),""),"")</f>
        <v/>
      </c>
      <c r="AC1763" s="310" t="str" cm="1">
        <f t="array" ref="AC1763">IFERROR(IF(Tabla135[[#This Row],[Registro diligenciado]]=TRUE,_xlfn.IFS(AND(Tabla135[[#This Row],[No. de Control]]=1,Tabla135[[#This Row],[Desplazamiento en la Matriz]]="Impacto"),E1763-(E1763*Tabla135[[#This Row],[Valor del control]]),AND(Tabla135[[#This Row],[No. de Control]]&gt;1,Tabla135[[#This Row],[Desplazamiento en la Matriz]]="Impacto"),AC1762-(AC1762*Tabla135[[#This Row],[Valor del control]]),AND(Tabla135[[#This Row],[No. de Control]]=1,Tabla135[[#This Row],[Desplazamiento en la Matriz]]="Probabilidad"),E1763,AND(Tabla135[[#This Row],[No. de Control]]&gt;1,Tabla135[[#This Row],[Desplazamiento en la Matriz]]="Probabilidad"),AC1762),""),"")</f>
        <v/>
      </c>
      <c r="AD1763" s="310">
        <f>IFERROR(_xlfn.MINIFS(Tabla135[Probabilidad residual],Tabla135[Id Riesgo],Tabla135[[#This Row],[Id Riesgo]]),"")</f>
        <v>0</v>
      </c>
      <c r="AE1763" s="310">
        <f>IFERROR(_xlfn.MINIFS(Tabla135[Impacto residual],Tabla135[Id Riesgo],Tabla135[[#This Row],[Id Riesgo]]),"")</f>
        <v>0</v>
      </c>
      <c r="AF1763" s="310" t="str" cm="1">
        <f t="array" ref="AF176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3" s="310" t="str" cm="1">
        <f t="array" ref="AG176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4" spans="6:34" ht="15" hidden="1" customHeight="1" x14ac:dyDescent="0.4">
      <c r="F1764" s="290"/>
      <c r="G1764" s="414" t="b">
        <f>_xlfn.XLOOKUP(F1764,Tabla13[Id Riesgo],Tabla13[Registro diligenciado],FALSE,1)</f>
        <v>0</v>
      </c>
      <c r="H1764" s="423" t="str">
        <f>IF(G1764,_xlfn.XLOOKUP(F1764,Tabla6[Id Riesgo],Tabla6[DESCRIPCIÓN DEL RIESGO],FALSE,1),"")</f>
        <v/>
      </c>
      <c r="I1764" s="423" t="e">
        <f>_xlfn.XLOOKUP(Tabla135[[#This Row],[Id Riesgo]],Tabla13[Id Riesgo],Tabla13[Probabilidad])</f>
        <v>#N/A</v>
      </c>
      <c r="J1764" s="423" t="str">
        <f>_xlfn.XLOOKUP(Tabla135[[#This Row],[Id Riesgo]],Tabla13[Id Riesgo],Tabla13[Porcentaje Impacto],"",1)</f>
        <v/>
      </c>
      <c r="K1764" s="311"/>
      <c r="L1764" s="314"/>
      <c r="M1764" s="314"/>
      <c r="N1764" s="314"/>
      <c r="O1764" s="295"/>
      <c r="P1764" s="314"/>
      <c r="Q1764" s="328" t="str">
        <f>_xlfn.TEXTJOIN(" ",TRUE,Tabla135[[#This Row],[Actividad - Acción ¿Qué?
Inicia con verbo]],Tabla135[[#This Row],[Complemento
(Observaciones o desviaciones)]])</f>
        <v/>
      </c>
      <c r="R1764" s="295"/>
      <c r="S1764" s="327" t="str">
        <f>_xlfn.XLOOKUP(Tabla135[[#This Row],[Tipo de control]],Tabla7[Tipo de control],Tabla7[Peso],"",1)</f>
        <v/>
      </c>
      <c r="T1764" s="290" t="str">
        <f>_xlfn.XLOOKUP(Tabla135[[#This Row],[Tipo de control]],Tabla7[Tipo de control],Tabla7[Afectación matriz],"",1)</f>
        <v/>
      </c>
      <c r="U1764" s="295"/>
      <c r="V1764" s="290" t="str">
        <f>_xlfn.XLOOKUP(Tabla135[[#This Row],[Implementación]],Tabla11[Implementación],Tabla11[Peso],"",1)</f>
        <v/>
      </c>
      <c r="W1764" s="295"/>
      <c r="X1764" s="295"/>
      <c r="Y1764" s="295"/>
      <c r="Z1764" s="295"/>
      <c r="AA1764" s="311" t="str">
        <f>IFERROR(Tabla135[[#This Row],[Peso del control]]+Tabla135[[#This Row],[Peso de la implementación]],"")</f>
        <v/>
      </c>
      <c r="AB1764" s="310" t="str" cm="1">
        <f t="array" ref="AB1764">IFERROR(IF(Tabla135[[#This Row],[Registro diligenciado]]=TRUE,_xlfn.IFS(AND(Tabla135[[#This Row],[No. de Control]]=1,Tabla135[[#This Row],[Desplazamiento en la Matriz]]="Probabilidad"),D1764-(D1764*Tabla135[[#This Row],[Valor del control]]),AND(Tabla135[[#This Row],[No. de Control]]&gt;1,Tabla135[[#This Row],[Desplazamiento en la Matriz]]="Probabilidad"),AB1763-(AB1763*Tabla135[[#This Row],[Valor del control]]),AND(Tabla135[[#This Row],[No. de Control]]=1,Tabla135[[#This Row],[Desplazamiento en la Matriz]]="Impacto"),D1764,AND(Tabla135[[#This Row],[No. de Control]]&gt;1,Tabla135[[#This Row],[Desplazamiento en la Matriz]]="Impacto"),AB1763),""),"")</f>
        <v/>
      </c>
      <c r="AC1764" s="310" t="str" cm="1">
        <f t="array" ref="AC1764">IFERROR(IF(Tabla135[[#This Row],[Registro diligenciado]]=TRUE,_xlfn.IFS(AND(Tabla135[[#This Row],[No. de Control]]=1,Tabla135[[#This Row],[Desplazamiento en la Matriz]]="Impacto"),E1764-(E1764*Tabla135[[#This Row],[Valor del control]]),AND(Tabla135[[#This Row],[No. de Control]]&gt;1,Tabla135[[#This Row],[Desplazamiento en la Matriz]]="Impacto"),AC1763-(AC1763*Tabla135[[#This Row],[Valor del control]]),AND(Tabla135[[#This Row],[No. de Control]]=1,Tabla135[[#This Row],[Desplazamiento en la Matriz]]="Probabilidad"),E1764,AND(Tabla135[[#This Row],[No. de Control]]&gt;1,Tabla135[[#This Row],[Desplazamiento en la Matriz]]="Probabilidad"),AC1763),""),"")</f>
        <v/>
      </c>
      <c r="AD1764" s="310">
        <f>IFERROR(_xlfn.MINIFS(Tabla135[Probabilidad residual],Tabla135[Id Riesgo],Tabla135[[#This Row],[Id Riesgo]]),"")</f>
        <v>0</v>
      </c>
      <c r="AE1764" s="310">
        <f>IFERROR(_xlfn.MINIFS(Tabla135[Impacto residual],Tabla135[Id Riesgo],Tabla135[[#This Row],[Id Riesgo]]),"")</f>
        <v>0</v>
      </c>
      <c r="AF1764" s="310" t="str" cm="1">
        <f t="array" ref="AF176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4" s="310" t="str" cm="1">
        <f t="array" ref="AG176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5" spans="6:34" ht="15" hidden="1" customHeight="1" x14ac:dyDescent="0.4">
      <c r="F1765" s="290"/>
      <c r="G1765" s="414" t="b">
        <f>_xlfn.XLOOKUP(F1765,Tabla13[Id Riesgo],Tabla13[Registro diligenciado],FALSE,1)</f>
        <v>0</v>
      </c>
      <c r="H1765" s="423" t="str">
        <f>IF(G1765,_xlfn.XLOOKUP(F1765,Tabla6[Id Riesgo],Tabla6[DESCRIPCIÓN DEL RIESGO],FALSE,1),"")</f>
        <v/>
      </c>
      <c r="I1765" s="423" t="e">
        <f>_xlfn.XLOOKUP(Tabla135[[#This Row],[Id Riesgo]],Tabla13[Id Riesgo],Tabla13[Probabilidad])</f>
        <v>#N/A</v>
      </c>
      <c r="J1765" s="423" t="str">
        <f>_xlfn.XLOOKUP(Tabla135[[#This Row],[Id Riesgo]],Tabla13[Id Riesgo],Tabla13[Porcentaje Impacto],"",1)</f>
        <v/>
      </c>
      <c r="K1765" s="311"/>
      <c r="L1765" s="314"/>
      <c r="M1765" s="314"/>
      <c r="N1765" s="314"/>
      <c r="O1765" s="295"/>
      <c r="P1765" s="314"/>
      <c r="Q1765" s="328" t="str">
        <f>_xlfn.TEXTJOIN(" ",TRUE,Tabla135[[#This Row],[Actividad - Acción ¿Qué?
Inicia con verbo]],Tabla135[[#This Row],[Complemento
(Observaciones o desviaciones)]])</f>
        <v/>
      </c>
      <c r="R1765" s="295"/>
      <c r="S1765" s="327" t="str">
        <f>_xlfn.XLOOKUP(Tabla135[[#This Row],[Tipo de control]],Tabla7[Tipo de control],Tabla7[Peso],"",1)</f>
        <v/>
      </c>
      <c r="T1765" s="290" t="str">
        <f>_xlfn.XLOOKUP(Tabla135[[#This Row],[Tipo de control]],Tabla7[Tipo de control],Tabla7[Afectación matriz],"",1)</f>
        <v/>
      </c>
      <c r="U1765" s="295"/>
      <c r="V1765" s="290" t="str">
        <f>_xlfn.XLOOKUP(Tabla135[[#This Row],[Implementación]],Tabla11[Implementación],Tabla11[Peso],"",1)</f>
        <v/>
      </c>
      <c r="W1765" s="295"/>
      <c r="X1765" s="295"/>
      <c r="Y1765" s="295"/>
      <c r="Z1765" s="295"/>
      <c r="AA1765" s="311" t="str">
        <f>IFERROR(Tabla135[[#This Row],[Peso del control]]+Tabla135[[#This Row],[Peso de la implementación]],"")</f>
        <v/>
      </c>
      <c r="AB1765" s="310" t="str" cm="1">
        <f t="array" ref="AB1765">IFERROR(IF(Tabla135[[#This Row],[Registro diligenciado]]=TRUE,_xlfn.IFS(AND(Tabla135[[#This Row],[No. de Control]]=1,Tabla135[[#This Row],[Desplazamiento en la Matriz]]="Probabilidad"),D1765-(D1765*Tabla135[[#This Row],[Valor del control]]),AND(Tabla135[[#This Row],[No. de Control]]&gt;1,Tabla135[[#This Row],[Desplazamiento en la Matriz]]="Probabilidad"),AB1764-(AB1764*Tabla135[[#This Row],[Valor del control]]),AND(Tabla135[[#This Row],[No. de Control]]=1,Tabla135[[#This Row],[Desplazamiento en la Matriz]]="Impacto"),D1765,AND(Tabla135[[#This Row],[No. de Control]]&gt;1,Tabla135[[#This Row],[Desplazamiento en la Matriz]]="Impacto"),AB1764),""),"")</f>
        <v/>
      </c>
      <c r="AC1765" s="310" t="str" cm="1">
        <f t="array" ref="AC1765">IFERROR(IF(Tabla135[[#This Row],[Registro diligenciado]]=TRUE,_xlfn.IFS(AND(Tabla135[[#This Row],[No. de Control]]=1,Tabla135[[#This Row],[Desplazamiento en la Matriz]]="Impacto"),E1765-(E1765*Tabla135[[#This Row],[Valor del control]]),AND(Tabla135[[#This Row],[No. de Control]]&gt;1,Tabla135[[#This Row],[Desplazamiento en la Matriz]]="Impacto"),AC1764-(AC1764*Tabla135[[#This Row],[Valor del control]]),AND(Tabla135[[#This Row],[No. de Control]]=1,Tabla135[[#This Row],[Desplazamiento en la Matriz]]="Probabilidad"),E1765,AND(Tabla135[[#This Row],[No. de Control]]&gt;1,Tabla135[[#This Row],[Desplazamiento en la Matriz]]="Probabilidad"),AC1764),""),"")</f>
        <v/>
      </c>
      <c r="AD1765" s="310">
        <f>IFERROR(_xlfn.MINIFS(Tabla135[Probabilidad residual],Tabla135[Id Riesgo],Tabla135[[#This Row],[Id Riesgo]]),"")</f>
        <v>0</v>
      </c>
      <c r="AE1765" s="310">
        <f>IFERROR(_xlfn.MINIFS(Tabla135[Impacto residual],Tabla135[Id Riesgo],Tabla135[[#This Row],[Id Riesgo]]),"")</f>
        <v>0</v>
      </c>
      <c r="AF1765" s="310" t="str" cm="1">
        <f t="array" ref="AF176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5" s="310" t="str" cm="1">
        <f t="array" ref="AG176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6" spans="6:34" ht="15" hidden="1" customHeight="1" x14ac:dyDescent="0.4">
      <c r="F1766" s="290"/>
      <c r="G1766" s="414" t="b">
        <f>_xlfn.XLOOKUP(F1766,Tabla13[Id Riesgo],Tabla13[Registro diligenciado],FALSE,1)</f>
        <v>0</v>
      </c>
      <c r="H1766" s="423" t="str">
        <f>IF(G1766,_xlfn.XLOOKUP(F1766,Tabla6[Id Riesgo],Tabla6[DESCRIPCIÓN DEL RIESGO],FALSE,1),"")</f>
        <v/>
      </c>
      <c r="I1766" s="423" t="e">
        <f>_xlfn.XLOOKUP(Tabla135[[#This Row],[Id Riesgo]],Tabla13[Id Riesgo],Tabla13[Probabilidad])</f>
        <v>#N/A</v>
      </c>
      <c r="J1766" s="423" t="str">
        <f>_xlfn.XLOOKUP(Tabla135[[#This Row],[Id Riesgo]],Tabla13[Id Riesgo],Tabla13[Porcentaje Impacto],"",1)</f>
        <v/>
      </c>
      <c r="K1766" s="311"/>
      <c r="L1766" s="314"/>
      <c r="M1766" s="314"/>
      <c r="N1766" s="314"/>
      <c r="O1766" s="295"/>
      <c r="P1766" s="314"/>
      <c r="Q1766" s="328" t="str">
        <f>_xlfn.TEXTJOIN(" ",TRUE,Tabla135[[#This Row],[Actividad - Acción ¿Qué?
Inicia con verbo]],Tabla135[[#This Row],[Complemento
(Observaciones o desviaciones)]])</f>
        <v/>
      </c>
      <c r="R1766" s="295"/>
      <c r="S1766" s="327" t="str">
        <f>_xlfn.XLOOKUP(Tabla135[[#This Row],[Tipo de control]],Tabla7[Tipo de control],Tabla7[Peso],"",1)</f>
        <v/>
      </c>
      <c r="T1766" s="290" t="str">
        <f>_xlfn.XLOOKUP(Tabla135[[#This Row],[Tipo de control]],Tabla7[Tipo de control],Tabla7[Afectación matriz],"",1)</f>
        <v/>
      </c>
      <c r="U1766" s="295"/>
      <c r="V1766" s="290" t="str">
        <f>_xlfn.XLOOKUP(Tabla135[[#This Row],[Implementación]],Tabla11[Implementación],Tabla11[Peso],"",1)</f>
        <v/>
      </c>
      <c r="W1766" s="295"/>
      <c r="X1766" s="295"/>
      <c r="Y1766" s="295"/>
      <c r="Z1766" s="295"/>
      <c r="AA1766" s="311" t="str">
        <f>IFERROR(Tabla135[[#This Row],[Peso del control]]+Tabla135[[#This Row],[Peso de la implementación]],"")</f>
        <v/>
      </c>
      <c r="AB1766" s="310" t="str" cm="1">
        <f t="array" ref="AB1766">IFERROR(IF(Tabla135[[#This Row],[Registro diligenciado]]=TRUE,_xlfn.IFS(AND(Tabla135[[#This Row],[No. de Control]]=1,Tabla135[[#This Row],[Desplazamiento en la Matriz]]="Probabilidad"),D1766-(D1766*Tabla135[[#This Row],[Valor del control]]),AND(Tabla135[[#This Row],[No. de Control]]&gt;1,Tabla135[[#This Row],[Desplazamiento en la Matriz]]="Probabilidad"),AB1765-(AB1765*Tabla135[[#This Row],[Valor del control]]),AND(Tabla135[[#This Row],[No. de Control]]=1,Tabla135[[#This Row],[Desplazamiento en la Matriz]]="Impacto"),D1766,AND(Tabla135[[#This Row],[No. de Control]]&gt;1,Tabla135[[#This Row],[Desplazamiento en la Matriz]]="Impacto"),AB1765),""),"")</f>
        <v/>
      </c>
      <c r="AC1766" s="310" t="str" cm="1">
        <f t="array" ref="AC1766">IFERROR(IF(Tabla135[[#This Row],[Registro diligenciado]]=TRUE,_xlfn.IFS(AND(Tabla135[[#This Row],[No. de Control]]=1,Tabla135[[#This Row],[Desplazamiento en la Matriz]]="Impacto"),E1766-(E1766*Tabla135[[#This Row],[Valor del control]]),AND(Tabla135[[#This Row],[No. de Control]]&gt;1,Tabla135[[#This Row],[Desplazamiento en la Matriz]]="Impacto"),AC1765-(AC1765*Tabla135[[#This Row],[Valor del control]]),AND(Tabla135[[#This Row],[No. de Control]]=1,Tabla135[[#This Row],[Desplazamiento en la Matriz]]="Probabilidad"),E1766,AND(Tabla135[[#This Row],[No. de Control]]&gt;1,Tabla135[[#This Row],[Desplazamiento en la Matriz]]="Probabilidad"),AC1765),""),"")</f>
        <v/>
      </c>
      <c r="AD1766" s="310">
        <f>IFERROR(_xlfn.MINIFS(Tabla135[Probabilidad residual],Tabla135[Id Riesgo],Tabla135[[#This Row],[Id Riesgo]]),"")</f>
        <v>0</v>
      </c>
      <c r="AE1766" s="310">
        <f>IFERROR(_xlfn.MINIFS(Tabla135[Impacto residual],Tabla135[Id Riesgo],Tabla135[[#This Row],[Id Riesgo]]),"")</f>
        <v>0</v>
      </c>
      <c r="AF1766" s="310" t="str" cm="1">
        <f t="array" ref="AF176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6" s="310" t="str" cm="1">
        <f t="array" ref="AG176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7" spans="6:34" ht="15" hidden="1" customHeight="1" x14ac:dyDescent="0.4">
      <c r="F1767" s="290"/>
      <c r="G1767" s="414" t="b">
        <f>_xlfn.XLOOKUP(F1767,Tabla13[Id Riesgo],Tabla13[Registro diligenciado],FALSE,1)</f>
        <v>0</v>
      </c>
      <c r="H1767" s="423" t="str">
        <f>IF(G1767,_xlfn.XLOOKUP(F1767,Tabla6[Id Riesgo],Tabla6[DESCRIPCIÓN DEL RIESGO],FALSE,1),"")</f>
        <v/>
      </c>
      <c r="I1767" s="423" t="e">
        <f>_xlfn.XLOOKUP(Tabla135[[#This Row],[Id Riesgo]],Tabla13[Id Riesgo],Tabla13[Probabilidad])</f>
        <v>#N/A</v>
      </c>
      <c r="J1767" s="423" t="str">
        <f>_xlfn.XLOOKUP(Tabla135[[#This Row],[Id Riesgo]],Tabla13[Id Riesgo],Tabla13[Porcentaje Impacto],"",1)</f>
        <v/>
      </c>
      <c r="K1767" s="311"/>
      <c r="L1767" s="314"/>
      <c r="M1767" s="314"/>
      <c r="N1767" s="314"/>
      <c r="O1767" s="295"/>
      <c r="P1767" s="314"/>
      <c r="Q1767" s="328" t="str">
        <f>_xlfn.TEXTJOIN(" ",TRUE,Tabla135[[#This Row],[Actividad - Acción ¿Qué?
Inicia con verbo]],Tabla135[[#This Row],[Complemento
(Observaciones o desviaciones)]])</f>
        <v/>
      </c>
      <c r="R1767" s="295"/>
      <c r="S1767" s="327" t="str">
        <f>_xlfn.XLOOKUP(Tabla135[[#This Row],[Tipo de control]],Tabla7[Tipo de control],Tabla7[Peso],"",1)</f>
        <v/>
      </c>
      <c r="T1767" s="290" t="str">
        <f>_xlfn.XLOOKUP(Tabla135[[#This Row],[Tipo de control]],Tabla7[Tipo de control],Tabla7[Afectación matriz],"",1)</f>
        <v/>
      </c>
      <c r="U1767" s="295"/>
      <c r="V1767" s="290" t="str">
        <f>_xlfn.XLOOKUP(Tabla135[[#This Row],[Implementación]],Tabla11[Implementación],Tabla11[Peso],"",1)</f>
        <v/>
      </c>
      <c r="W1767" s="295"/>
      <c r="X1767" s="295"/>
      <c r="Y1767" s="295"/>
      <c r="Z1767" s="295"/>
      <c r="AA1767" s="311" t="str">
        <f>IFERROR(Tabla135[[#This Row],[Peso del control]]+Tabla135[[#This Row],[Peso de la implementación]],"")</f>
        <v/>
      </c>
      <c r="AB1767" s="310" t="str" cm="1">
        <f t="array" ref="AB1767">IFERROR(IF(Tabla135[[#This Row],[Registro diligenciado]]=TRUE,_xlfn.IFS(AND(Tabla135[[#This Row],[No. de Control]]=1,Tabla135[[#This Row],[Desplazamiento en la Matriz]]="Probabilidad"),D1767-(D1767*Tabla135[[#This Row],[Valor del control]]),AND(Tabla135[[#This Row],[No. de Control]]&gt;1,Tabla135[[#This Row],[Desplazamiento en la Matriz]]="Probabilidad"),AB1766-(AB1766*Tabla135[[#This Row],[Valor del control]]),AND(Tabla135[[#This Row],[No. de Control]]=1,Tabla135[[#This Row],[Desplazamiento en la Matriz]]="Impacto"),D1767,AND(Tabla135[[#This Row],[No. de Control]]&gt;1,Tabla135[[#This Row],[Desplazamiento en la Matriz]]="Impacto"),AB1766),""),"")</f>
        <v/>
      </c>
      <c r="AC1767" s="310" t="str" cm="1">
        <f t="array" ref="AC1767">IFERROR(IF(Tabla135[[#This Row],[Registro diligenciado]]=TRUE,_xlfn.IFS(AND(Tabla135[[#This Row],[No. de Control]]=1,Tabla135[[#This Row],[Desplazamiento en la Matriz]]="Impacto"),E1767-(E1767*Tabla135[[#This Row],[Valor del control]]),AND(Tabla135[[#This Row],[No. de Control]]&gt;1,Tabla135[[#This Row],[Desplazamiento en la Matriz]]="Impacto"),AC1766-(AC1766*Tabla135[[#This Row],[Valor del control]]),AND(Tabla135[[#This Row],[No. de Control]]=1,Tabla135[[#This Row],[Desplazamiento en la Matriz]]="Probabilidad"),E1767,AND(Tabla135[[#This Row],[No. de Control]]&gt;1,Tabla135[[#This Row],[Desplazamiento en la Matriz]]="Probabilidad"),AC1766),""),"")</f>
        <v/>
      </c>
      <c r="AD1767" s="310">
        <f>IFERROR(_xlfn.MINIFS(Tabla135[Probabilidad residual],Tabla135[Id Riesgo],Tabla135[[#This Row],[Id Riesgo]]),"")</f>
        <v>0</v>
      </c>
      <c r="AE1767" s="310">
        <f>IFERROR(_xlfn.MINIFS(Tabla135[Impacto residual],Tabla135[Id Riesgo],Tabla135[[#This Row],[Id Riesgo]]),"")</f>
        <v>0</v>
      </c>
      <c r="AF1767" s="310" t="str" cm="1">
        <f t="array" ref="AF176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7" s="310" t="str" cm="1">
        <f t="array" ref="AG176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8" spans="6:34" ht="15" hidden="1" customHeight="1" x14ac:dyDescent="0.4">
      <c r="F1768" s="290"/>
      <c r="G1768" s="414" t="b">
        <f>_xlfn.XLOOKUP(F1768,Tabla13[Id Riesgo],Tabla13[Registro diligenciado],FALSE,1)</f>
        <v>0</v>
      </c>
      <c r="H1768" s="423" t="str">
        <f>IF(G1768,_xlfn.XLOOKUP(F1768,Tabla6[Id Riesgo],Tabla6[DESCRIPCIÓN DEL RIESGO],FALSE,1),"")</f>
        <v/>
      </c>
      <c r="I1768" s="423" t="e">
        <f>_xlfn.XLOOKUP(Tabla135[[#This Row],[Id Riesgo]],Tabla13[Id Riesgo],Tabla13[Probabilidad])</f>
        <v>#N/A</v>
      </c>
      <c r="J1768" s="423" t="str">
        <f>_xlfn.XLOOKUP(Tabla135[[#This Row],[Id Riesgo]],Tabla13[Id Riesgo],Tabla13[Porcentaje Impacto],"",1)</f>
        <v/>
      </c>
      <c r="K1768" s="311"/>
      <c r="L1768" s="314"/>
      <c r="M1768" s="314"/>
      <c r="N1768" s="314"/>
      <c r="O1768" s="295"/>
      <c r="P1768" s="314"/>
      <c r="Q1768" s="328" t="str">
        <f>_xlfn.TEXTJOIN(" ",TRUE,Tabla135[[#This Row],[Actividad - Acción ¿Qué?
Inicia con verbo]],Tabla135[[#This Row],[Complemento
(Observaciones o desviaciones)]])</f>
        <v/>
      </c>
      <c r="R1768" s="295"/>
      <c r="S1768" s="327" t="str">
        <f>_xlfn.XLOOKUP(Tabla135[[#This Row],[Tipo de control]],Tabla7[Tipo de control],Tabla7[Peso],"",1)</f>
        <v/>
      </c>
      <c r="T1768" s="290" t="str">
        <f>_xlfn.XLOOKUP(Tabla135[[#This Row],[Tipo de control]],Tabla7[Tipo de control],Tabla7[Afectación matriz],"",1)</f>
        <v/>
      </c>
      <c r="U1768" s="295"/>
      <c r="V1768" s="290" t="str">
        <f>_xlfn.XLOOKUP(Tabla135[[#This Row],[Implementación]],Tabla11[Implementación],Tabla11[Peso],"",1)</f>
        <v/>
      </c>
      <c r="W1768" s="295"/>
      <c r="X1768" s="295"/>
      <c r="Y1768" s="295"/>
      <c r="Z1768" s="295"/>
      <c r="AA1768" s="311" t="str">
        <f>IFERROR(Tabla135[[#This Row],[Peso del control]]+Tabla135[[#This Row],[Peso de la implementación]],"")</f>
        <v/>
      </c>
      <c r="AB1768" s="310" t="str" cm="1">
        <f t="array" ref="AB1768">IFERROR(IF(Tabla135[[#This Row],[Registro diligenciado]]=TRUE,_xlfn.IFS(AND(Tabla135[[#This Row],[No. de Control]]=1,Tabla135[[#This Row],[Desplazamiento en la Matriz]]="Probabilidad"),D1768-(D1768*Tabla135[[#This Row],[Valor del control]]),AND(Tabla135[[#This Row],[No. de Control]]&gt;1,Tabla135[[#This Row],[Desplazamiento en la Matriz]]="Probabilidad"),AB1767-(AB1767*Tabla135[[#This Row],[Valor del control]]),AND(Tabla135[[#This Row],[No. de Control]]=1,Tabla135[[#This Row],[Desplazamiento en la Matriz]]="Impacto"),D1768,AND(Tabla135[[#This Row],[No. de Control]]&gt;1,Tabla135[[#This Row],[Desplazamiento en la Matriz]]="Impacto"),AB1767),""),"")</f>
        <v/>
      </c>
      <c r="AC1768" s="310" t="str" cm="1">
        <f t="array" ref="AC1768">IFERROR(IF(Tabla135[[#This Row],[Registro diligenciado]]=TRUE,_xlfn.IFS(AND(Tabla135[[#This Row],[No. de Control]]=1,Tabla135[[#This Row],[Desplazamiento en la Matriz]]="Impacto"),E1768-(E1768*Tabla135[[#This Row],[Valor del control]]),AND(Tabla135[[#This Row],[No. de Control]]&gt;1,Tabla135[[#This Row],[Desplazamiento en la Matriz]]="Impacto"),AC1767-(AC1767*Tabla135[[#This Row],[Valor del control]]),AND(Tabla135[[#This Row],[No. de Control]]=1,Tabla135[[#This Row],[Desplazamiento en la Matriz]]="Probabilidad"),E1768,AND(Tabla135[[#This Row],[No. de Control]]&gt;1,Tabla135[[#This Row],[Desplazamiento en la Matriz]]="Probabilidad"),AC1767),""),"")</f>
        <v/>
      </c>
      <c r="AD1768" s="310">
        <f>IFERROR(_xlfn.MINIFS(Tabla135[Probabilidad residual],Tabla135[Id Riesgo],Tabla135[[#This Row],[Id Riesgo]]),"")</f>
        <v>0</v>
      </c>
      <c r="AE1768" s="310">
        <f>IFERROR(_xlfn.MINIFS(Tabla135[Impacto residual],Tabla135[Id Riesgo],Tabla135[[#This Row],[Id Riesgo]]),"")</f>
        <v>0</v>
      </c>
      <c r="AF1768" s="310" t="str" cm="1">
        <f t="array" ref="AF176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8" s="310" t="str" cm="1">
        <f t="array" ref="AG176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69" spans="6:34" ht="15" hidden="1" customHeight="1" x14ac:dyDescent="0.4">
      <c r="F1769" s="290"/>
      <c r="G1769" s="414" t="b">
        <f>_xlfn.XLOOKUP(F1769,Tabla13[Id Riesgo],Tabla13[Registro diligenciado],FALSE,1)</f>
        <v>0</v>
      </c>
      <c r="H1769" s="423" t="str">
        <f>IF(G1769,_xlfn.XLOOKUP(F1769,Tabla6[Id Riesgo],Tabla6[DESCRIPCIÓN DEL RIESGO],FALSE,1),"")</f>
        <v/>
      </c>
      <c r="I1769" s="423" t="e">
        <f>_xlfn.XLOOKUP(Tabla135[[#This Row],[Id Riesgo]],Tabla13[Id Riesgo],Tabla13[Probabilidad])</f>
        <v>#N/A</v>
      </c>
      <c r="J1769" s="423" t="str">
        <f>_xlfn.XLOOKUP(Tabla135[[#This Row],[Id Riesgo]],Tabla13[Id Riesgo],Tabla13[Porcentaje Impacto],"",1)</f>
        <v/>
      </c>
      <c r="K1769" s="311"/>
      <c r="L1769" s="314"/>
      <c r="M1769" s="314"/>
      <c r="N1769" s="314"/>
      <c r="O1769" s="295"/>
      <c r="P1769" s="314"/>
      <c r="Q1769" s="328" t="str">
        <f>_xlfn.TEXTJOIN(" ",TRUE,Tabla135[[#This Row],[Actividad - Acción ¿Qué?
Inicia con verbo]],Tabla135[[#This Row],[Complemento
(Observaciones o desviaciones)]])</f>
        <v/>
      </c>
      <c r="R1769" s="295"/>
      <c r="S1769" s="327" t="str">
        <f>_xlfn.XLOOKUP(Tabla135[[#This Row],[Tipo de control]],Tabla7[Tipo de control],Tabla7[Peso],"",1)</f>
        <v/>
      </c>
      <c r="T1769" s="290" t="str">
        <f>_xlfn.XLOOKUP(Tabla135[[#This Row],[Tipo de control]],Tabla7[Tipo de control],Tabla7[Afectación matriz],"",1)</f>
        <v/>
      </c>
      <c r="U1769" s="295"/>
      <c r="V1769" s="290" t="str">
        <f>_xlfn.XLOOKUP(Tabla135[[#This Row],[Implementación]],Tabla11[Implementación],Tabla11[Peso],"",1)</f>
        <v/>
      </c>
      <c r="W1769" s="295"/>
      <c r="X1769" s="295"/>
      <c r="Y1769" s="295"/>
      <c r="Z1769" s="295"/>
      <c r="AA1769" s="311" t="str">
        <f>IFERROR(Tabla135[[#This Row],[Peso del control]]+Tabla135[[#This Row],[Peso de la implementación]],"")</f>
        <v/>
      </c>
      <c r="AB1769" s="310" t="str" cm="1">
        <f t="array" ref="AB1769">IFERROR(IF(Tabla135[[#This Row],[Registro diligenciado]]=TRUE,_xlfn.IFS(AND(Tabla135[[#This Row],[No. de Control]]=1,Tabla135[[#This Row],[Desplazamiento en la Matriz]]="Probabilidad"),D1769-(D1769*Tabla135[[#This Row],[Valor del control]]),AND(Tabla135[[#This Row],[No. de Control]]&gt;1,Tabla135[[#This Row],[Desplazamiento en la Matriz]]="Probabilidad"),AB1768-(AB1768*Tabla135[[#This Row],[Valor del control]]),AND(Tabla135[[#This Row],[No. de Control]]=1,Tabla135[[#This Row],[Desplazamiento en la Matriz]]="Impacto"),D1769,AND(Tabla135[[#This Row],[No. de Control]]&gt;1,Tabla135[[#This Row],[Desplazamiento en la Matriz]]="Impacto"),AB1768),""),"")</f>
        <v/>
      </c>
      <c r="AC1769" s="310" t="str" cm="1">
        <f t="array" ref="AC1769">IFERROR(IF(Tabla135[[#This Row],[Registro diligenciado]]=TRUE,_xlfn.IFS(AND(Tabla135[[#This Row],[No. de Control]]=1,Tabla135[[#This Row],[Desplazamiento en la Matriz]]="Impacto"),E1769-(E1769*Tabla135[[#This Row],[Valor del control]]),AND(Tabla135[[#This Row],[No. de Control]]&gt;1,Tabla135[[#This Row],[Desplazamiento en la Matriz]]="Impacto"),AC1768-(AC1768*Tabla135[[#This Row],[Valor del control]]),AND(Tabla135[[#This Row],[No. de Control]]=1,Tabla135[[#This Row],[Desplazamiento en la Matriz]]="Probabilidad"),E1769,AND(Tabla135[[#This Row],[No. de Control]]&gt;1,Tabla135[[#This Row],[Desplazamiento en la Matriz]]="Probabilidad"),AC1768),""),"")</f>
        <v/>
      </c>
      <c r="AD1769" s="310">
        <f>IFERROR(_xlfn.MINIFS(Tabla135[Probabilidad residual],Tabla135[Id Riesgo],Tabla135[[#This Row],[Id Riesgo]]),"")</f>
        <v>0</v>
      </c>
      <c r="AE1769" s="310">
        <f>IFERROR(_xlfn.MINIFS(Tabla135[Impacto residual],Tabla135[Id Riesgo],Tabla135[[#This Row],[Id Riesgo]]),"")</f>
        <v>0</v>
      </c>
      <c r="AF1769" s="310" t="str" cm="1">
        <f t="array" ref="AF176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69" s="310" t="str" cm="1">
        <f t="array" ref="AG176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6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0" spans="6:34" ht="15" hidden="1" customHeight="1" x14ac:dyDescent="0.4">
      <c r="F1770" s="290"/>
      <c r="G1770" s="414" t="b">
        <f>_xlfn.XLOOKUP(F1770,Tabla13[Id Riesgo],Tabla13[Registro diligenciado],FALSE,1)</f>
        <v>0</v>
      </c>
      <c r="H1770" s="423" t="str">
        <f>IF(G1770,_xlfn.XLOOKUP(F1770,Tabla6[Id Riesgo],Tabla6[DESCRIPCIÓN DEL RIESGO],FALSE,1),"")</f>
        <v/>
      </c>
      <c r="I1770" s="423" t="e">
        <f>_xlfn.XLOOKUP(Tabla135[[#This Row],[Id Riesgo]],Tabla13[Id Riesgo],Tabla13[Probabilidad])</f>
        <v>#N/A</v>
      </c>
      <c r="J1770" s="423" t="str">
        <f>_xlfn.XLOOKUP(Tabla135[[#This Row],[Id Riesgo]],Tabla13[Id Riesgo],Tabla13[Porcentaje Impacto],"",1)</f>
        <v/>
      </c>
      <c r="K1770" s="311"/>
      <c r="L1770" s="314"/>
      <c r="M1770" s="314"/>
      <c r="N1770" s="314"/>
      <c r="O1770" s="295"/>
      <c r="P1770" s="314"/>
      <c r="Q1770" s="328" t="str">
        <f>_xlfn.TEXTJOIN(" ",TRUE,Tabla135[[#This Row],[Actividad - Acción ¿Qué?
Inicia con verbo]],Tabla135[[#This Row],[Complemento
(Observaciones o desviaciones)]])</f>
        <v/>
      </c>
      <c r="R1770" s="295"/>
      <c r="S1770" s="327" t="str">
        <f>_xlfn.XLOOKUP(Tabla135[[#This Row],[Tipo de control]],Tabla7[Tipo de control],Tabla7[Peso],"",1)</f>
        <v/>
      </c>
      <c r="T1770" s="290" t="str">
        <f>_xlfn.XLOOKUP(Tabla135[[#This Row],[Tipo de control]],Tabla7[Tipo de control],Tabla7[Afectación matriz],"",1)</f>
        <v/>
      </c>
      <c r="U1770" s="295"/>
      <c r="V1770" s="290" t="str">
        <f>_xlfn.XLOOKUP(Tabla135[[#This Row],[Implementación]],Tabla11[Implementación],Tabla11[Peso],"",1)</f>
        <v/>
      </c>
      <c r="W1770" s="295"/>
      <c r="X1770" s="295"/>
      <c r="Y1770" s="295"/>
      <c r="Z1770" s="295"/>
      <c r="AA1770" s="311" t="str">
        <f>IFERROR(Tabla135[[#This Row],[Peso del control]]+Tabla135[[#This Row],[Peso de la implementación]],"")</f>
        <v/>
      </c>
      <c r="AB1770" s="310" t="str" cm="1">
        <f t="array" ref="AB1770">IFERROR(IF(Tabla135[[#This Row],[Registro diligenciado]]=TRUE,_xlfn.IFS(AND(Tabla135[[#This Row],[No. de Control]]=1,Tabla135[[#This Row],[Desplazamiento en la Matriz]]="Probabilidad"),D1770-(D1770*Tabla135[[#This Row],[Valor del control]]),AND(Tabla135[[#This Row],[No. de Control]]&gt;1,Tabla135[[#This Row],[Desplazamiento en la Matriz]]="Probabilidad"),AB1769-(AB1769*Tabla135[[#This Row],[Valor del control]]),AND(Tabla135[[#This Row],[No. de Control]]=1,Tabla135[[#This Row],[Desplazamiento en la Matriz]]="Impacto"),D1770,AND(Tabla135[[#This Row],[No. de Control]]&gt;1,Tabla135[[#This Row],[Desplazamiento en la Matriz]]="Impacto"),AB1769),""),"")</f>
        <v/>
      </c>
      <c r="AC1770" s="310" t="str" cm="1">
        <f t="array" ref="AC1770">IFERROR(IF(Tabla135[[#This Row],[Registro diligenciado]]=TRUE,_xlfn.IFS(AND(Tabla135[[#This Row],[No. de Control]]=1,Tabla135[[#This Row],[Desplazamiento en la Matriz]]="Impacto"),E1770-(E1770*Tabla135[[#This Row],[Valor del control]]),AND(Tabla135[[#This Row],[No. de Control]]&gt;1,Tabla135[[#This Row],[Desplazamiento en la Matriz]]="Impacto"),AC1769-(AC1769*Tabla135[[#This Row],[Valor del control]]),AND(Tabla135[[#This Row],[No. de Control]]=1,Tabla135[[#This Row],[Desplazamiento en la Matriz]]="Probabilidad"),E1770,AND(Tabla135[[#This Row],[No. de Control]]&gt;1,Tabla135[[#This Row],[Desplazamiento en la Matriz]]="Probabilidad"),AC1769),""),"")</f>
        <v/>
      </c>
      <c r="AD1770" s="310">
        <f>IFERROR(_xlfn.MINIFS(Tabla135[Probabilidad residual],Tabla135[Id Riesgo],Tabla135[[#This Row],[Id Riesgo]]),"")</f>
        <v>0</v>
      </c>
      <c r="AE1770" s="310">
        <f>IFERROR(_xlfn.MINIFS(Tabla135[Impacto residual],Tabla135[Id Riesgo],Tabla135[[#This Row],[Id Riesgo]]),"")</f>
        <v>0</v>
      </c>
      <c r="AF1770" s="310" t="str" cm="1">
        <f t="array" ref="AF177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0" s="310" t="str" cm="1">
        <f t="array" ref="AG177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1" spans="6:34" ht="15" hidden="1" customHeight="1" x14ac:dyDescent="0.4">
      <c r="F1771" s="290"/>
      <c r="G1771" s="414" t="b">
        <f>_xlfn.XLOOKUP(F1771,Tabla13[Id Riesgo],Tabla13[Registro diligenciado],FALSE,1)</f>
        <v>0</v>
      </c>
      <c r="H1771" s="423" t="str">
        <f>IF(G1771,_xlfn.XLOOKUP(F1771,Tabla6[Id Riesgo],Tabla6[DESCRIPCIÓN DEL RIESGO],FALSE,1),"")</f>
        <v/>
      </c>
      <c r="I1771" s="423" t="e">
        <f>_xlfn.XLOOKUP(Tabla135[[#This Row],[Id Riesgo]],Tabla13[Id Riesgo],Tabla13[Probabilidad])</f>
        <v>#N/A</v>
      </c>
      <c r="J1771" s="423" t="str">
        <f>_xlfn.XLOOKUP(Tabla135[[#This Row],[Id Riesgo]],Tabla13[Id Riesgo],Tabla13[Porcentaje Impacto],"",1)</f>
        <v/>
      </c>
      <c r="K1771" s="311"/>
      <c r="L1771" s="314"/>
      <c r="M1771" s="314"/>
      <c r="N1771" s="314"/>
      <c r="O1771" s="295"/>
      <c r="P1771" s="314"/>
      <c r="Q1771" s="328" t="str">
        <f>_xlfn.TEXTJOIN(" ",TRUE,Tabla135[[#This Row],[Actividad - Acción ¿Qué?
Inicia con verbo]],Tabla135[[#This Row],[Complemento
(Observaciones o desviaciones)]])</f>
        <v/>
      </c>
      <c r="R1771" s="295"/>
      <c r="S1771" s="327" t="str">
        <f>_xlfn.XLOOKUP(Tabla135[[#This Row],[Tipo de control]],Tabla7[Tipo de control],Tabla7[Peso],"",1)</f>
        <v/>
      </c>
      <c r="T1771" s="290" t="str">
        <f>_xlfn.XLOOKUP(Tabla135[[#This Row],[Tipo de control]],Tabla7[Tipo de control],Tabla7[Afectación matriz],"",1)</f>
        <v/>
      </c>
      <c r="U1771" s="295"/>
      <c r="V1771" s="290" t="str">
        <f>_xlfn.XLOOKUP(Tabla135[[#This Row],[Implementación]],Tabla11[Implementación],Tabla11[Peso],"",1)</f>
        <v/>
      </c>
      <c r="W1771" s="295"/>
      <c r="X1771" s="295"/>
      <c r="Y1771" s="295"/>
      <c r="Z1771" s="295"/>
      <c r="AA1771" s="311" t="str">
        <f>IFERROR(Tabla135[[#This Row],[Peso del control]]+Tabla135[[#This Row],[Peso de la implementación]],"")</f>
        <v/>
      </c>
      <c r="AB1771" s="310" t="str" cm="1">
        <f t="array" ref="AB1771">IFERROR(IF(Tabla135[[#This Row],[Registro diligenciado]]=TRUE,_xlfn.IFS(AND(Tabla135[[#This Row],[No. de Control]]=1,Tabla135[[#This Row],[Desplazamiento en la Matriz]]="Probabilidad"),D1771-(D1771*Tabla135[[#This Row],[Valor del control]]),AND(Tabla135[[#This Row],[No. de Control]]&gt;1,Tabla135[[#This Row],[Desplazamiento en la Matriz]]="Probabilidad"),AB1770-(AB1770*Tabla135[[#This Row],[Valor del control]]),AND(Tabla135[[#This Row],[No. de Control]]=1,Tabla135[[#This Row],[Desplazamiento en la Matriz]]="Impacto"),D1771,AND(Tabla135[[#This Row],[No. de Control]]&gt;1,Tabla135[[#This Row],[Desplazamiento en la Matriz]]="Impacto"),AB1770),""),"")</f>
        <v/>
      </c>
      <c r="AC1771" s="310" t="str" cm="1">
        <f t="array" ref="AC1771">IFERROR(IF(Tabla135[[#This Row],[Registro diligenciado]]=TRUE,_xlfn.IFS(AND(Tabla135[[#This Row],[No. de Control]]=1,Tabla135[[#This Row],[Desplazamiento en la Matriz]]="Impacto"),E1771-(E1771*Tabla135[[#This Row],[Valor del control]]),AND(Tabla135[[#This Row],[No. de Control]]&gt;1,Tabla135[[#This Row],[Desplazamiento en la Matriz]]="Impacto"),AC1770-(AC1770*Tabla135[[#This Row],[Valor del control]]),AND(Tabla135[[#This Row],[No. de Control]]=1,Tabla135[[#This Row],[Desplazamiento en la Matriz]]="Probabilidad"),E1771,AND(Tabla135[[#This Row],[No. de Control]]&gt;1,Tabla135[[#This Row],[Desplazamiento en la Matriz]]="Probabilidad"),AC1770),""),"")</f>
        <v/>
      </c>
      <c r="AD1771" s="310">
        <f>IFERROR(_xlfn.MINIFS(Tabla135[Probabilidad residual],Tabla135[Id Riesgo],Tabla135[[#This Row],[Id Riesgo]]),"")</f>
        <v>0</v>
      </c>
      <c r="AE1771" s="310">
        <f>IFERROR(_xlfn.MINIFS(Tabla135[Impacto residual],Tabla135[Id Riesgo],Tabla135[[#This Row],[Id Riesgo]]),"")</f>
        <v>0</v>
      </c>
      <c r="AF1771" s="310" t="str" cm="1">
        <f t="array" ref="AF177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1" s="310" t="str" cm="1">
        <f t="array" ref="AG177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2" spans="6:34" ht="15" hidden="1" customHeight="1" x14ac:dyDescent="0.4">
      <c r="F1772" s="290"/>
      <c r="G1772" s="414" t="b">
        <f>_xlfn.XLOOKUP(F1772,Tabla13[Id Riesgo],Tabla13[Registro diligenciado],FALSE,1)</f>
        <v>0</v>
      </c>
      <c r="H1772" s="423" t="str">
        <f>IF(G1772,_xlfn.XLOOKUP(F1772,Tabla6[Id Riesgo],Tabla6[DESCRIPCIÓN DEL RIESGO],FALSE,1),"")</f>
        <v/>
      </c>
      <c r="I1772" s="423" t="e">
        <f>_xlfn.XLOOKUP(Tabla135[[#This Row],[Id Riesgo]],Tabla13[Id Riesgo],Tabla13[Probabilidad])</f>
        <v>#N/A</v>
      </c>
      <c r="J1772" s="423" t="str">
        <f>_xlfn.XLOOKUP(Tabla135[[#This Row],[Id Riesgo]],Tabla13[Id Riesgo],Tabla13[Porcentaje Impacto],"",1)</f>
        <v/>
      </c>
      <c r="K1772" s="311"/>
      <c r="L1772" s="314"/>
      <c r="M1772" s="314"/>
      <c r="N1772" s="314"/>
      <c r="O1772" s="295"/>
      <c r="P1772" s="314"/>
      <c r="Q1772" s="328" t="str">
        <f>_xlfn.TEXTJOIN(" ",TRUE,Tabla135[[#This Row],[Actividad - Acción ¿Qué?
Inicia con verbo]],Tabla135[[#This Row],[Complemento
(Observaciones o desviaciones)]])</f>
        <v/>
      </c>
      <c r="R1772" s="295"/>
      <c r="S1772" s="327" t="str">
        <f>_xlfn.XLOOKUP(Tabla135[[#This Row],[Tipo de control]],Tabla7[Tipo de control],Tabla7[Peso],"",1)</f>
        <v/>
      </c>
      <c r="T1772" s="290" t="str">
        <f>_xlfn.XLOOKUP(Tabla135[[#This Row],[Tipo de control]],Tabla7[Tipo de control],Tabla7[Afectación matriz],"",1)</f>
        <v/>
      </c>
      <c r="U1772" s="295"/>
      <c r="V1772" s="290" t="str">
        <f>_xlfn.XLOOKUP(Tabla135[[#This Row],[Implementación]],Tabla11[Implementación],Tabla11[Peso],"",1)</f>
        <v/>
      </c>
      <c r="W1772" s="295"/>
      <c r="X1772" s="295"/>
      <c r="Y1772" s="295"/>
      <c r="Z1772" s="295"/>
      <c r="AA1772" s="311" t="str">
        <f>IFERROR(Tabla135[[#This Row],[Peso del control]]+Tabla135[[#This Row],[Peso de la implementación]],"")</f>
        <v/>
      </c>
      <c r="AB1772" s="310" t="str" cm="1">
        <f t="array" ref="AB1772">IFERROR(IF(Tabla135[[#This Row],[Registro diligenciado]]=TRUE,_xlfn.IFS(AND(Tabla135[[#This Row],[No. de Control]]=1,Tabla135[[#This Row],[Desplazamiento en la Matriz]]="Probabilidad"),D1772-(D1772*Tabla135[[#This Row],[Valor del control]]),AND(Tabla135[[#This Row],[No. de Control]]&gt;1,Tabla135[[#This Row],[Desplazamiento en la Matriz]]="Probabilidad"),AB1771-(AB1771*Tabla135[[#This Row],[Valor del control]]),AND(Tabla135[[#This Row],[No. de Control]]=1,Tabla135[[#This Row],[Desplazamiento en la Matriz]]="Impacto"),D1772,AND(Tabla135[[#This Row],[No. de Control]]&gt;1,Tabla135[[#This Row],[Desplazamiento en la Matriz]]="Impacto"),AB1771),""),"")</f>
        <v/>
      </c>
      <c r="AC1772" s="310" t="str" cm="1">
        <f t="array" ref="AC1772">IFERROR(IF(Tabla135[[#This Row],[Registro diligenciado]]=TRUE,_xlfn.IFS(AND(Tabla135[[#This Row],[No. de Control]]=1,Tabla135[[#This Row],[Desplazamiento en la Matriz]]="Impacto"),E1772-(E1772*Tabla135[[#This Row],[Valor del control]]),AND(Tabla135[[#This Row],[No. de Control]]&gt;1,Tabla135[[#This Row],[Desplazamiento en la Matriz]]="Impacto"),AC1771-(AC1771*Tabla135[[#This Row],[Valor del control]]),AND(Tabla135[[#This Row],[No. de Control]]=1,Tabla135[[#This Row],[Desplazamiento en la Matriz]]="Probabilidad"),E1772,AND(Tabla135[[#This Row],[No. de Control]]&gt;1,Tabla135[[#This Row],[Desplazamiento en la Matriz]]="Probabilidad"),AC1771),""),"")</f>
        <v/>
      </c>
      <c r="AD1772" s="310">
        <f>IFERROR(_xlfn.MINIFS(Tabla135[Probabilidad residual],Tabla135[Id Riesgo],Tabla135[[#This Row],[Id Riesgo]]),"")</f>
        <v>0</v>
      </c>
      <c r="AE1772" s="310">
        <f>IFERROR(_xlfn.MINIFS(Tabla135[Impacto residual],Tabla135[Id Riesgo],Tabla135[[#This Row],[Id Riesgo]]),"")</f>
        <v>0</v>
      </c>
      <c r="AF1772" s="310" t="str" cm="1">
        <f t="array" ref="AF177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2" s="310" t="str" cm="1">
        <f t="array" ref="AG177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3" spans="6:34" ht="15" hidden="1" customHeight="1" x14ac:dyDescent="0.4">
      <c r="F1773" s="290"/>
      <c r="G1773" s="414" t="b">
        <f>_xlfn.XLOOKUP(F1773,Tabla13[Id Riesgo],Tabla13[Registro diligenciado],FALSE,1)</f>
        <v>0</v>
      </c>
      <c r="H1773" s="423" t="str">
        <f>IF(G1773,_xlfn.XLOOKUP(F1773,Tabla6[Id Riesgo],Tabla6[DESCRIPCIÓN DEL RIESGO],FALSE,1),"")</f>
        <v/>
      </c>
      <c r="I1773" s="423" t="e">
        <f>_xlfn.XLOOKUP(Tabla135[[#This Row],[Id Riesgo]],Tabla13[Id Riesgo],Tabla13[Probabilidad])</f>
        <v>#N/A</v>
      </c>
      <c r="J1773" s="423" t="str">
        <f>_xlfn.XLOOKUP(Tabla135[[#This Row],[Id Riesgo]],Tabla13[Id Riesgo],Tabla13[Porcentaje Impacto],"",1)</f>
        <v/>
      </c>
      <c r="K1773" s="311"/>
      <c r="L1773" s="314"/>
      <c r="M1773" s="314"/>
      <c r="N1773" s="314"/>
      <c r="O1773" s="295"/>
      <c r="P1773" s="314"/>
      <c r="Q1773" s="328" t="str">
        <f>_xlfn.TEXTJOIN(" ",TRUE,Tabla135[[#This Row],[Actividad - Acción ¿Qué?
Inicia con verbo]],Tabla135[[#This Row],[Complemento
(Observaciones o desviaciones)]])</f>
        <v/>
      </c>
      <c r="R1773" s="295"/>
      <c r="S1773" s="327" t="str">
        <f>_xlfn.XLOOKUP(Tabla135[[#This Row],[Tipo de control]],Tabla7[Tipo de control],Tabla7[Peso],"",1)</f>
        <v/>
      </c>
      <c r="T1773" s="290" t="str">
        <f>_xlfn.XLOOKUP(Tabla135[[#This Row],[Tipo de control]],Tabla7[Tipo de control],Tabla7[Afectación matriz],"",1)</f>
        <v/>
      </c>
      <c r="U1773" s="295"/>
      <c r="V1773" s="290" t="str">
        <f>_xlfn.XLOOKUP(Tabla135[[#This Row],[Implementación]],Tabla11[Implementación],Tabla11[Peso],"",1)</f>
        <v/>
      </c>
      <c r="W1773" s="295"/>
      <c r="X1773" s="295"/>
      <c r="Y1773" s="295"/>
      <c r="Z1773" s="295"/>
      <c r="AA1773" s="311" t="str">
        <f>IFERROR(Tabla135[[#This Row],[Peso del control]]+Tabla135[[#This Row],[Peso de la implementación]],"")</f>
        <v/>
      </c>
      <c r="AB1773" s="310" t="str" cm="1">
        <f t="array" ref="AB1773">IFERROR(IF(Tabla135[[#This Row],[Registro diligenciado]]=TRUE,_xlfn.IFS(AND(Tabla135[[#This Row],[No. de Control]]=1,Tabla135[[#This Row],[Desplazamiento en la Matriz]]="Probabilidad"),D1773-(D1773*Tabla135[[#This Row],[Valor del control]]),AND(Tabla135[[#This Row],[No. de Control]]&gt;1,Tabla135[[#This Row],[Desplazamiento en la Matriz]]="Probabilidad"),AB1772-(AB1772*Tabla135[[#This Row],[Valor del control]]),AND(Tabla135[[#This Row],[No. de Control]]=1,Tabla135[[#This Row],[Desplazamiento en la Matriz]]="Impacto"),D1773,AND(Tabla135[[#This Row],[No. de Control]]&gt;1,Tabla135[[#This Row],[Desplazamiento en la Matriz]]="Impacto"),AB1772),""),"")</f>
        <v/>
      </c>
      <c r="AC1773" s="310" t="str" cm="1">
        <f t="array" ref="AC1773">IFERROR(IF(Tabla135[[#This Row],[Registro diligenciado]]=TRUE,_xlfn.IFS(AND(Tabla135[[#This Row],[No. de Control]]=1,Tabla135[[#This Row],[Desplazamiento en la Matriz]]="Impacto"),E1773-(E1773*Tabla135[[#This Row],[Valor del control]]),AND(Tabla135[[#This Row],[No. de Control]]&gt;1,Tabla135[[#This Row],[Desplazamiento en la Matriz]]="Impacto"),AC1772-(AC1772*Tabla135[[#This Row],[Valor del control]]),AND(Tabla135[[#This Row],[No. de Control]]=1,Tabla135[[#This Row],[Desplazamiento en la Matriz]]="Probabilidad"),E1773,AND(Tabla135[[#This Row],[No. de Control]]&gt;1,Tabla135[[#This Row],[Desplazamiento en la Matriz]]="Probabilidad"),AC1772),""),"")</f>
        <v/>
      </c>
      <c r="AD1773" s="310">
        <f>IFERROR(_xlfn.MINIFS(Tabla135[Probabilidad residual],Tabla135[Id Riesgo],Tabla135[[#This Row],[Id Riesgo]]),"")</f>
        <v>0</v>
      </c>
      <c r="AE1773" s="310">
        <f>IFERROR(_xlfn.MINIFS(Tabla135[Impacto residual],Tabla135[Id Riesgo],Tabla135[[#This Row],[Id Riesgo]]),"")</f>
        <v>0</v>
      </c>
      <c r="AF1773" s="310" t="str" cm="1">
        <f t="array" ref="AF177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3" s="310" t="str" cm="1">
        <f t="array" ref="AG177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4" spans="6:34" ht="15" hidden="1" customHeight="1" x14ac:dyDescent="0.4">
      <c r="F1774" s="290"/>
      <c r="G1774" s="414" t="b">
        <f>_xlfn.XLOOKUP(F1774,Tabla13[Id Riesgo],Tabla13[Registro diligenciado],FALSE,1)</f>
        <v>0</v>
      </c>
      <c r="H1774" s="423" t="str">
        <f>IF(G1774,_xlfn.XLOOKUP(F1774,Tabla6[Id Riesgo],Tabla6[DESCRIPCIÓN DEL RIESGO],FALSE,1),"")</f>
        <v/>
      </c>
      <c r="I1774" s="423" t="e">
        <f>_xlfn.XLOOKUP(Tabla135[[#This Row],[Id Riesgo]],Tabla13[Id Riesgo],Tabla13[Probabilidad])</f>
        <v>#N/A</v>
      </c>
      <c r="J1774" s="423" t="str">
        <f>_xlfn.XLOOKUP(Tabla135[[#This Row],[Id Riesgo]],Tabla13[Id Riesgo],Tabla13[Porcentaje Impacto],"",1)</f>
        <v/>
      </c>
      <c r="K1774" s="311"/>
      <c r="L1774" s="314"/>
      <c r="M1774" s="314"/>
      <c r="N1774" s="314"/>
      <c r="O1774" s="295"/>
      <c r="P1774" s="314"/>
      <c r="Q1774" s="328" t="str">
        <f>_xlfn.TEXTJOIN(" ",TRUE,Tabla135[[#This Row],[Actividad - Acción ¿Qué?
Inicia con verbo]],Tabla135[[#This Row],[Complemento
(Observaciones o desviaciones)]])</f>
        <v/>
      </c>
      <c r="R1774" s="295"/>
      <c r="S1774" s="327" t="str">
        <f>_xlfn.XLOOKUP(Tabla135[[#This Row],[Tipo de control]],Tabla7[Tipo de control],Tabla7[Peso],"",1)</f>
        <v/>
      </c>
      <c r="T1774" s="290" t="str">
        <f>_xlfn.XLOOKUP(Tabla135[[#This Row],[Tipo de control]],Tabla7[Tipo de control],Tabla7[Afectación matriz],"",1)</f>
        <v/>
      </c>
      <c r="U1774" s="295"/>
      <c r="V1774" s="290" t="str">
        <f>_xlfn.XLOOKUP(Tabla135[[#This Row],[Implementación]],Tabla11[Implementación],Tabla11[Peso],"",1)</f>
        <v/>
      </c>
      <c r="W1774" s="295"/>
      <c r="X1774" s="295"/>
      <c r="Y1774" s="295"/>
      <c r="Z1774" s="295"/>
      <c r="AA1774" s="311" t="str">
        <f>IFERROR(Tabla135[[#This Row],[Peso del control]]+Tabla135[[#This Row],[Peso de la implementación]],"")</f>
        <v/>
      </c>
      <c r="AB1774" s="310" t="str" cm="1">
        <f t="array" ref="AB1774">IFERROR(IF(Tabla135[[#This Row],[Registro diligenciado]]=TRUE,_xlfn.IFS(AND(Tabla135[[#This Row],[No. de Control]]=1,Tabla135[[#This Row],[Desplazamiento en la Matriz]]="Probabilidad"),D1774-(D1774*Tabla135[[#This Row],[Valor del control]]),AND(Tabla135[[#This Row],[No. de Control]]&gt;1,Tabla135[[#This Row],[Desplazamiento en la Matriz]]="Probabilidad"),AB1773-(AB1773*Tabla135[[#This Row],[Valor del control]]),AND(Tabla135[[#This Row],[No. de Control]]=1,Tabla135[[#This Row],[Desplazamiento en la Matriz]]="Impacto"),D1774,AND(Tabla135[[#This Row],[No. de Control]]&gt;1,Tabla135[[#This Row],[Desplazamiento en la Matriz]]="Impacto"),AB1773),""),"")</f>
        <v/>
      </c>
      <c r="AC1774" s="310" t="str" cm="1">
        <f t="array" ref="AC1774">IFERROR(IF(Tabla135[[#This Row],[Registro diligenciado]]=TRUE,_xlfn.IFS(AND(Tabla135[[#This Row],[No. de Control]]=1,Tabla135[[#This Row],[Desplazamiento en la Matriz]]="Impacto"),E1774-(E1774*Tabla135[[#This Row],[Valor del control]]),AND(Tabla135[[#This Row],[No. de Control]]&gt;1,Tabla135[[#This Row],[Desplazamiento en la Matriz]]="Impacto"),AC1773-(AC1773*Tabla135[[#This Row],[Valor del control]]),AND(Tabla135[[#This Row],[No. de Control]]=1,Tabla135[[#This Row],[Desplazamiento en la Matriz]]="Probabilidad"),E1774,AND(Tabla135[[#This Row],[No. de Control]]&gt;1,Tabla135[[#This Row],[Desplazamiento en la Matriz]]="Probabilidad"),AC1773),""),"")</f>
        <v/>
      </c>
      <c r="AD1774" s="310">
        <f>IFERROR(_xlfn.MINIFS(Tabla135[Probabilidad residual],Tabla135[Id Riesgo],Tabla135[[#This Row],[Id Riesgo]]),"")</f>
        <v>0</v>
      </c>
      <c r="AE1774" s="310">
        <f>IFERROR(_xlfn.MINIFS(Tabla135[Impacto residual],Tabla135[Id Riesgo],Tabla135[[#This Row],[Id Riesgo]]),"")</f>
        <v>0</v>
      </c>
      <c r="AF1774" s="310" t="str" cm="1">
        <f t="array" ref="AF177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4" s="310" t="str" cm="1">
        <f t="array" ref="AG177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5" spans="6:34" ht="15" hidden="1" customHeight="1" x14ac:dyDescent="0.4">
      <c r="F1775" s="290"/>
      <c r="G1775" s="414" t="b">
        <f>_xlfn.XLOOKUP(F1775,Tabla13[Id Riesgo],Tabla13[Registro diligenciado],FALSE,1)</f>
        <v>0</v>
      </c>
      <c r="H1775" s="423" t="str">
        <f>IF(G1775,_xlfn.XLOOKUP(F1775,Tabla6[Id Riesgo],Tabla6[DESCRIPCIÓN DEL RIESGO],FALSE,1),"")</f>
        <v/>
      </c>
      <c r="I1775" s="423" t="e">
        <f>_xlfn.XLOOKUP(Tabla135[[#This Row],[Id Riesgo]],Tabla13[Id Riesgo],Tabla13[Probabilidad])</f>
        <v>#N/A</v>
      </c>
      <c r="J1775" s="423" t="str">
        <f>_xlfn.XLOOKUP(Tabla135[[#This Row],[Id Riesgo]],Tabla13[Id Riesgo],Tabla13[Porcentaje Impacto],"",1)</f>
        <v/>
      </c>
      <c r="K1775" s="311"/>
      <c r="L1775" s="314"/>
      <c r="M1775" s="314"/>
      <c r="N1775" s="314"/>
      <c r="O1775" s="295"/>
      <c r="P1775" s="314"/>
      <c r="Q1775" s="328" t="str">
        <f>_xlfn.TEXTJOIN(" ",TRUE,Tabla135[[#This Row],[Actividad - Acción ¿Qué?
Inicia con verbo]],Tabla135[[#This Row],[Complemento
(Observaciones o desviaciones)]])</f>
        <v/>
      </c>
      <c r="R1775" s="295"/>
      <c r="S1775" s="327" t="str">
        <f>_xlfn.XLOOKUP(Tabla135[[#This Row],[Tipo de control]],Tabla7[Tipo de control],Tabla7[Peso],"",1)</f>
        <v/>
      </c>
      <c r="T1775" s="290" t="str">
        <f>_xlfn.XLOOKUP(Tabla135[[#This Row],[Tipo de control]],Tabla7[Tipo de control],Tabla7[Afectación matriz],"",1)</f>
        <v/>
      </c>
      <c r="U1775" s="295"/>
      <c r="V1775" s="290" t="str">
        <f>_xlfn.XLOOKUP(Tabla135[[#This Row],[Implementación]],Tabla11[Implementación],Tabla11[Peso],"",1)</f>
        <v/>
      </c>
      <c r="W1775" s="295"/>
      <c r="X1775" s="295"/>
      <c r="Y1775" s="295"/>
      <c r="Z1775" s="295"/>
      <c r="AA1775" s="311" t="str">
        <f>IFERROR(Tabla135[[#This Row],[Peso del control]]+Tabla135[[#This Row],[Peso de la implementación]],"")</f>
        <v/>
      </c>
      <c r="AB1775" s="310" t="str" cm="1">
        <f t="array" ref="AB1775">IFERROR(IF(Tabla135[[#This Row],[Registro diligenciado]]=TRUE,_xlfn.IFS(AND(Tabla135[[#This Row],[No. de Control]]=1,Tabla135[[#This Row],[Desplazamiento en la Matriz]]="Probabilidad"),D1775-(D1775*Tabla135[[#This Row],[Valor del control]]),AND(Tabla135[[#This Row],[No. de Control]]&gt;1,Tabla135[[#This Row],[Desplazamiento en la Matriz]]="Probabilidad"),AB1774-(AB1774*Tabla135[[#This Row],[Valor del control]]),AND(Tabla135[[#This Row],[No. de Control]]=1,Tabla135[[#This Row],[Desplazamiento en la Matriz]]="Impacto"),D1775,AND(Tabla135[[#This Row],[No. de Control]]&gt;1,Tabla135[[#This Row],[Desplazamiento en la Matriz]]="Impacto"),AB1774),""),"")</f>
        <v/>
      </c>
      <c r="AC1775" s="310" t="str" cm="1">
        <f t="array" ref="AC1775">IFERROR(IF(Tabla135[[#This Row],[Registro diligenciado]]=TRUE,_xlfn.IFS(AND(Tabla135[[#This Row],[No. de Control]]=1,Tabla135[[#This Row],[Desplazamiento en la Matriz]]="Impacto"),E1775-(E1775*Tabla135[[#This Row],[Valor del control]]),AND(Tabla135[[#This Row],[No. de Control]]&gt;1,Tabla135[[#This Row],[Desplazamiento en la Matriz]]="Impacto"),AC1774-(AC1774*Tabla135[[#This Row],[Valor del control]]),AND(Tabla135[[#This Row],[No. de Control]]=1,Tabla135[[#This Row],[Desplazamiento en la Matriz]]="Probabilidad"),E1775,AND(Tabla135[[#This Row],[No. de Control]]&gt;1,Tabla135[[#This Row],[Desplazamiento en la Matriz]]="Probabilidad"),AC1774),""),"")</f>
        <v/>
      </c>
      <c r="AD1775" s="310">
        <f>IFERROR(_xlfn.MINIFS(Tabla135[Probabilidad residual],Tabla135[Id Riesgo],Tabla135[[#This Row],[Id Riesgo]]),"")</f>
        <v>0</v>
      </c>
      <c r="AE1775" s="310">
        <f>IFERROR(_xlfn.MINIFS(Tabla135[Impacto residual],Tabla135[Id Riesgo],Tabla135[[#This Row],[Id Riesgo]]),"")</f>
        <v>0</v>
      </c>
      <c r="AF1775" s="310" t="str" cm="1">
        <f t="array" ref="AF177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5" s="310" t="str" cm="1">
        <f t="array" ref="AG177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6" spans="6:34" ht="15" hidden="1" customHeight="1" x14ac:dyDescent="0.4">
      <c r="F1776" s="290"/>
      <c r="G1776" s="414" t="b">
        <f>_xlfn.XLOOKUP(F1776,Tabla13[Id Riesgo],Tabla13[Registro diligenciado],FALSE,1)</f>
        <v>0</v>
      </c>
      <c r="H1776" s="423" t="str">
        <f>IF(G1776,_xlfn.XLOOKUP(F1776,Tabla6[Id Riesgo],Tabla6[DESCRIPCIÓN DEL RIESGO],FALSE,1),"")</f>
        <v/>
      </c>
      <c r="I1776" s="423" t="e">
        <f>_xlfn.XLOOKUP(Tabla135[[#This Row],[Id Riesgo]],Tabla13[Id Riesgo],Tabla13[Probabilidad])</f>
        <v>#N/A</v>
      </c>
      <c r="J1776" s="423" t="str">
        <f>_xlfn.XLOOKUP(Tabla135[[#This Row],[Id Riesgo]],Tabla13[Id Riesgo],Tabla13[Porcentaje Impacto],"",1)</f>
        <v/>
      </c>
      <c r="K1776" s="311"/>
      <c r="L1776" s="314"/>
      <c r="M1776" s="314"/>
      <c r="N1776" s="314"/>
      <c r="O1776" s="295"/>
      <c r="P1776" s="314"/>
      <c r="Q1776" s="328" t="str">
        <f>_xlfn.TEXTJOIN(" ",TRUE,Tabla135[[#This Row],[Actividad - Acción ¿Qué?
Inicia con verbo]],Tabla135[[#This Row],[Complemento
(Observaciones o desviaciones)]])</f>
        <v/>
      </c>
      <c r="R1776" s="295"/>
      <c r="S1776" s="327" t="str">
        <f>_xlfn.XLOOKUP(Tabla135[[#This Row],[Tipo de control]],Tabla7[Tipo de control],Tabla7[Peso],"",1)</f>
        <v/>
      </c>
      <c r="T1776" s="290" t="str">
        <f>_xlfn.XLOOKUP(Tabla135[[#This Row],[Tipo de control]],Tabla7[Tipo de control],Tabla7[Afectación matriz],"",1)</f>
        <v/>
      </c>
      <c r="U1776" s="295"/>
      <c r="V1776" s="290" t="str">
        <f>_xlfn.XLOOKUP(Tabla135[[#This Row],[Implementación]],Tabla11[Implementación],Tabla11[Peso],"",1)</f>
        <v/>
      </c>
      <c r="W1776" s="295"/>
      <c r="X1776" s="295"/>
      <c r="Y1776" s="295"/>
      <c r="Z1776" s="295"/>
      <c r="AA1776" s="311" t="str">
        <f>IFERROR(Tabla135[[#This Row],[Peso del control]]+Tabla135[[#This Row],[Peso de la implementación]],"")</f>
        <v/>
      </c>
      <c r="AB1776" s="310" t="str" cm="1">
        <f t="array" ref="AB1776">IFERROR(IF(Tabla135[[#This Row],[Registro diligenciado]]=TRUE,_xlfn.IFS(AND(Tabla135[[#This Row],[No. de Control]]=1,Tabla135[[#This Row],[Desplazamiento en la Matriz]]="Probabilidad"),D1776-(D1776*Tabla135[[#This Row],[Valor del control]]),AND(Tabla135[[#This Row],[No. de Control]]&gt;1,Tabla135[[#This Row],[Desplazamiento en la Matriz]]="Probabilidad"),AB1775-(AB1775*Tabla135[[#This Row],[Valor del control]]),AND(Tabla135[[#This Row],[No. de Control]]=1,Tabla135[[#This Row],[Desplazamiento en la Matriz]]="Impacto"),D1776,AND(Tabla135[[#This Row],[No. de Control]]&gt;1,Tabla135[[#This Row],[Desplazamiento en la Matriz]]="Impacto"),AB1775),""),"")</f>
        <v/>
      </c>
      <c r="AC1776" s="310" t="str" cm="1">
        <f t="array" ref="AC1776">IFERROR(IF(Tabla135[[#This Row],[Registro diligenciado]]=TRUE,_xlfn.IFS(AND(Tabla135[[#This Row],[No. de Control]]=1,Tabla135[[#This Row],[Desplazamiento en la Matriz]]="Impacto"),E1776-(E1776*Tabla135[[#This Row],[Valor del control]]),AND(Tabla135[[#This Row],[No. de Control]]&gt;1,Tabla135[[#This Row],[Desplazamiento en la Matriz]]="Impacto"),AC1775-(AC1775*Tabla135[[#This Row],[Valor del control]]),AND(Tabla135[[#This Row],[No. de Control]]=1,Tabla135[[#This Row],[Desplazamiento en la Matriz]]="Probabilidad"),E1776,AND(Tabla135[[#This Row],[No. de Control]]&gt;1,Tabla135[[#This Row],[Desplazamiento en la Matriz]]="Probabilidad"),AC1775),""),"")</f>
        <v/>
      </c>
      <c r="AD1776" s="310">
        <f>IFERROR(_xlfn.MINIFS(Tabla135[Probabilidad residual],Tabla135[Id Riesgo],Tabla135[[#This Row],[Id Riesgo]]),"")</f>
        <v>0</v>
      </c>
      <c r="AE1776" s="310">
        <f>IFERROR(_xlfn.MINIFS(Tabla135[Impacto residual],Tabla135[Id Riesgo],Tabla135[[#This Row],[Id Riesgo]]),"")</f>
        <v>0</v>
      </c>
      <c r="AF1776" s="310" t="str" cm="1">
        <f t="array" ref="AF177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6" s="310" t="str" cm="1">
        <f t="array" ref="AG177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7" spans="6:34" ht="15" hidden="1" customHeight="1" x14ac:dyDescent="0.4">
      <c r="F1777" s="290"/>
      <c r="G1777" s="414" t="b">
        <f>_xlfn.XLOOKUP(F1777,Tabla13[Id Riesgo],Tabla13[Registro diligenciado],FALSE,1)</f>
        <v>0</v>
      </c>
      <c r="H1777" s="423" t="str">
        <f>IF(G1777,_xlfn.XLOOKUP(F1777,Tabla6[Id Riesgo],Tabla6[DESCRIPCIÓN DEL RIESGO],FALSE,1),"")</f>
        <v/>
      </c>
      <c r="I1777" s="423" t="e">
        <f>_xlfn.XLOOKUP(Tabla135[[#This Row],[Id Riesgo]],Tabla13[Id Riesgo],Tabla13[Probabilidad])</f>
        <v>#N/A</v>
      </c>
      <c r="J1777" s="423" t="str">
        <f>_xlfn.XLOOKUP(Tabla135[[#This Row],[Id Riesgo]],Tabla13[Id Riesgo],Tabla13[Porcentaje Impacto],"",1)</f>
        <v/>
      </c>
      <c r="K1777" s="311"/>
      <c r="L1777" s="314"/>
      <c r="M1777" s="314"/>
      <c r="N1777" s="314"/>
      <c r="O1777" s="295"/>
      <c r="P1777" s="314"/>
      <c r="Q1777" s="328" t="str">
        <f>_xlfn.TEXTJOIN(" ",TRUE,Tabla135[[#This Row],[Actividad - Acción ¿Qué?
Inicia con verbo]],Tabla135[[#This Row],[Complemento
(Observaciones o desviaciones)]])</f>
        <v/>
      </c>
      <c r="R1777" s="295"/>
      <c r="S1777" s="327" t="str">
        <f>_xlfn.XLOOKUP(Tabla135[[#This Row],[Tipo de control]],Tabla7[Tipo de control],Tabla7[Peso],"",1)</f>
        <v/>
      </c>
      <c r="T1777" s="290" t="str">
        <f>_xlfn.XLOOKUP(Tabla135[[#This Row],[Tipo de control]],Tabla7[Tipo de control],Tabla7[Afectación matriz],"",1)</f>
        <v/>
      </c>
      <c r="U1777" s="295"/>
      <c r="V1777" s="290" t="str">
        <f>_xlfn.XLOOKUP(Tabla135[[#This Row],[Implementación]],Tabla11[Implementación],Tabla11[Peso],"",1)</f>
        <v/>
      </c>
      <c r="W1777" s="295"/>
      <c r="X1777" s="295"/>
      <c r="Y1777" s="295"/>
      <c r="Z1777" s="295"/>
      <c r="AA1777" s="311" t="str">
        <f>IFERROR(Tabla135[[#This Row],[Peso del control]]+Tabla135[[#This Row],[Peso de la implementación]],"")</f>
        <v/>
      </c>
      <c r="AB1777" s="310" t="str" cm="1">
        <f t="array" ref="AB1777">IFERROR(IF(Tabla135[[#This Row],[Registro diligenciado]]=TRUE,_xlfn.IFS(AND(Tabla135[[#This Row],[No. de Control]]=1,Tabla135[[#This Row],[Desplazamiento en la Matriz]]="Probabilidad"),D1777-(D1777*Tabla135[[#This Row],[Valor del control]]),AND(Tabla135[[#This Row],[No. de Control]]&gt;1,Tabla135[[#This Row],[Desplazamiento en la Matriz]]="Probabilidad"),AB1776-(AB1776*Tabla135[[#This Row],[Valor del control]]),AND(Tabla135[[#This Row],[No. de Control]]=1,Tabla135[[#This Row],[Desplazamiento en la Matriz]]="Impacto"),D1777,AND(Tabla135[[#This Row],[No. de Control]]&gt;1,Tabla135[[#This Row],[Desplazamiento en la Matriz]]="Impacto"),AB1776),""),"")</f>
        <v/>
      </c>
      <c r="AC1777" s="310" t="str" cm="1">
        <f t="array" ref="AC1777">IFERROR(IF(Tabla135[[#This Row],[Registro diligenciado]]=TRUE,_xlfn.IFS(AND(Tabla135[[#This Row],[No. de Control]]=1,Tabla135[[#This Row],[Desplazamiento en la Matriz]]="Impacto"),E1777-(E1777*Tabla135[[#This Row],[Valor del control]]),AND(Tabla135[[#This Row],[No. de Control]]&gt;1,Tabla135[[#This Row],[Desplazamiento en la Matriz]]="Impacto"),AC1776-(AC1776*Tabla135[[#This Row],[Valor del control]]),AND(Tabla135[[#This Row],[No. de Control]]=1,Tabla135[[#This Row],[Desplazamiento en la Matriz]]="Probabilidad"),E1777,AND(Tabla135[[#This Row],[No. de Control]]&gt;1,Tabla135[[#This Row],[Desplazamiento en la Matriz]]="Probabilidad"),AC1776),""),"")</f>
        <v/>
      </c>
      <c r="AD1777" s="310">
        <f>IFERROR(_xlfn.MINIFS(Tabla135[Probabilidad residual],Tabla135[Id Riesgo],Tabla135[[#This Row],[Id Riesgo]]),"")</f>
        <v>0</v>
      </c>
      <c r="AE1777" s="310">
        <f>IFERROR(_xlfn.MINIFS(Tabla135[Impacto residual],Tabla135[Id Riesgo],Tabla135[[#This Row],[Id Riesgo]]),"")</f>
        <v>0</v>
      </c>
      <c r="AF1777" s="310" t="str" cm="1">
        <f t="array" ref="AF177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7" s="310" t="str" cm="1">
        <f t="array" ref="AG177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8" spans="6:34" ht="15" hidden="1" customHeight="1" x14ac:dyDescent="0.4">
      <c r="F1778" s="290"/>
      <c r="G1778" s="414" t="b">
        <f>_xlfn.XLOOKUP(F1778,Tabla13[Id Riesgo],Tabla13[Registro diligenciado],FALSE,1)</f>
        <v>0</v>
      </c>
      <c r="H1778" s="423" t="str">
        <f>IF(G1778,_xlfn.XLOOKUP(F1778,Tabla6[Id Riesgo],Tabla6[DESCRIPCIÓN DEL RIESGO],FALSE,1),"")</f>
        <v/>
      </c>
      <c r="I1778" s="423" t="e">
        <f>_xlfn.XLOOKUP(Tabla135[[#This Row],[Id Riesgo]],Tabla13[Id Riesgo],Tabla13[Probabilidad])</f>
        <v>#N/A</v>
      </c>
      <c r="J1778" s="423" t="str">
        <f>_xlfn.XLOOKUP(Tabla135[[#This Row],[Id Riesgo]],Tabla13[Id Riesgo],Tabla13[Porcentaje Impacto],"",1)</f>
        <v/>
      </c>
      <c r="K1778" s="311"/>
      <c r="L1778" s="314"/>
      <c r="M1778" s="314"/>
      <c r="N1778" s="314"/>
      <c r="O1778" s="295"/>
      <c r="P1778" s="314"/>
      <c r="Q1778" s="328" t="str">
        <f>_xlfn.TEXTJOIN(" ",TRUE,Tabla135[[#This Row],[Actividad - Acción ¿Qué?
Inicia con verbo]],Tabla135[[#This Row],[Complemento
(Observaciones o desviaciones)]])</f>
        <v/>
      </c>
      <c r="R1778" s="295"/>
      <c r="S1778" s="327" t="str">
        <f>_xlfn.XLOOKUP(Tabla135[[#This Row],[Tipo de control]],Tabla7[Tipo de control],Tabla7[Peso],"",1)</f>
        <v/>
      </c>
      <c r="T1778" s="290" t="str">
        <f>_xlfn.XLOOKUP(Tabla135[[#This Row],[Tipo de control]],Tabla7[Tipo de control],Tabla7[Afectación matriz],"",1)</f>
        <v/>
      </c>
      <c r="U1778" s="295"/>
      <c r="V1778" s="290" t="str">
        <f>_xlfn.XLOOKUP(Tabla135[[#This Row],[Implementación]],Tabla11[Implementación],Tabla11[Peso],"",1)</f>
        <v/>
      </c>
      <c r="W1778" s="295"/>
      <c r="X1778" s="295"/>
      <c r="Y1778" s="295"/>
      <c r="Z1778" s="295"/>
      <c r="AA1778" s="311" t="str">
        <f>IFERROR(Tabla135[[#This Row],[Peso del control]]+Tabla135[[#This Row],[Peso de la implementación]],"")</f>
        <v/>
      </c>
      <c r="AB1778" s="310" t="str" cm="1">
        <f t="array" ref="AB1778">IFERROR(IF(Tabla135[[#This Row],[Registro diligenciado]]=TRUE,_xlfn.IFS(AND(Tabla135[[#This Row],[No. de Control]]=1,Tabla135[[#This Row],[Desplazamiento en la Matriz]]="Probabilidad"),D1778-(D1778*Tabla135[[#This Row],[Valor del control]]),AND(Tabla135[[#This Row],[No. de Control]]&gt;1,Tabla135[[#This Row],[Desplazamiento en la Matriz]]="Probabilidad"),AB1777-(AB1777*Tabla135[[#This Row],[Valor del control]]),AND(Tabla135[[#This Row],[No. de Control]]=1,Tabla135[[#This Row],[Desplazamiento en la Matriz]]="Impacto"),D1778,AND(Tabla135[[#This Row],[No. de Control]]&gt;1,Tabla135[[#This Row],[Desplazamiento en la Matriz]]="Impacto"),AB1777),""),"")</f>
        <v/>
      </c>
      <c r="AC1778" s="310" t="str" cm="1">
        <f t="array" ref="AC1778">IFERROR(IF(Tabla135[[#This Row],[Registro diligenciado]]=TRUE,_xlfn.IFS(AND(Tabla135[[#This Row],[No. de Control]]=1,Tabla135[[#This Row],[Desplazamiento en la Matriz]]="Impacto"),E1778-(E1778*Tabla135[[#This Row],[Valor del control]]),AND(Tabla135[[#This Row],[No. de Control]]&gt;1,Tabla135[[#This Row],[Desplazamiento en la Matriz]]="Impacto"),AC1777-(AC1777*Tabla135[[#This Row],[Valor del control]]),AND(Tabla135[[#This Row],[No. de Control]]=1,Tabla135[[#This Row],[Desplazamiento en la Matriz]]="Probabilidad"),E1778,AND(Tabla135[[#This Row],[No. de Control]]&gt;1,Tabla135[[#This Row],[Desplazamiento en la Matriz]]="Probabilidad"),AC1777),""),"")</f>
        <v/>
      </c>
      <c r="AD1778" s="310">
        <f>IFERROR(_xlfn.MINIFS(Tabla135[Probabilidad residual],Tabla135[Id Riesgo],Tabla135[[#This Row],[Id Riesgo]]),"")</f>
        <v>0</v>
      </c>
      <c r="AE1778" s="310">
        <f>IFERROR(_xlfn.MINIFS(Tabla135[Impacto residual],Tabla135[Id Riesgo],Tabla135[[#This Row],[Id Riesgo]]),"")</f>
        <v>0</v>
      </c>
      <c r="AF1778" s="310" t="str" cm="1">
        <f t="array" ref="AF177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8" s="310" t="str" cm="1">
        <f t="array" ref="AG177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79" spans="6:34" ht="15" hidden="1" customHeight="1" x14ac:dyDescent="0.4">
      <c r="F1779" s="290"/>
      <c r="G1779" s="414" t="b">
        <f>_xlfn.XLOOKUP(F1779,Tabla13[Id Riesgo],Tabla13[Registro diligenciado],FALSE,1)</f>
        <v>0</v>
      </c>
      <c r="H1779" s="423" t="str">
        <f>IF(G1779,_xlfn.XLOOKUP(F1779,Tabla6[Id Riesgo],Tabla6[DESCRIPCIÓN DEL RIESGO],FALSE,1),"")</f>
        <v/>
      </c>
      <c r="I1779" s="423" t="e">
        <f>_xlfn.XLOOKUP(Tabla135[[#This Row],[Id Riesgo]],Tabla13[Id Riesgo],Tabla13[Probabilidad])</f>
        <v>#N/A</v>
      </c>
      <c r="J1779" s="423" t="str">
        <f>_xlfn.XLOOKUP(Tabla135[[#This Row],[Id Riesgo]],Tabla13[Id Riesgo],Tabla13[Porcentaje Impacto],"",1)</f>
        <v/>
      </c>
      <c r="K1779" s="311"/>
      <c r="L1779" s="314"/>
      <c r="M1779" s="314"/>
      <c r="N1779" s="314"/>
      <c r="O1779" s="295"/>
      <c r="P1779" s="314"/>
      <c r="Q1779" s="328" t="str">
        <f>_xlfn.TEXTJOIN(" ",TRUE,Tabla135[[#This Row],[Actividad - Acción ¿Qué?
Inicia con verbo]],Tabla135[[#This Row],[Complemento
(Observaciones o desviaciones)]])</f>
        <v/>
      </c>
      <c r="R1779" s="295"/>
      <c r="S1779" s="327" t="str">
        <f>_xlfn.XLOOKUP(Tabla135[[#This Row],[Tipo de control]],Tabla7[Tipo de control],Tabla7[Peso],"",1)</f>
        <v/>
      </c>
      <c r="T1779" s="290" t="str">
        <f>_xlfn.XLOOKUP(Tabla135[[#This Row],[Tipo de control]],Tabla7[Tipo de control],Tabla7[Afectación matriz],"",1)</f>
        <v/>
      </c>
      <c r="U1779" s="295"/>
      <c r="V1779" s="290" t="str">
        <f>_xlfn.XLOOKUP(Tabla135[[#This Row],[Implementación]],Tabla11[Implementación],Tabla11[Peso],"",1)</f>
        <v/>
      </c>
      <c r="W1779" s="295"/>
      <c r="X1779" s="295"/>
      <c r="Y1779" s="295"/>
      <c r="Z1779" s="295"/>
      <c r="AA1779" s="311" t="str">
        <f>IFERROR(Tabla135[[#This Row],[Peso del control]]+Tabla135[[#This Row],[Peso de la implementación]],"")</f>
        <v/>
      </c>
      <c r="AB1779" s="310" t="str" cm="1">
        <f t="array" ref="AB1779">IFERROR(IF(Tabla135[[#This Row],[Registro diligenciado]]=TRUE,_xlfn.IFS(AND(Tabla135[[#This Row],[No. de Control]]=1,Tabla135[[#This Row],[Desplazamiento en la Matriz]]="Probabilidad"),D1779-(D1779*Tabla135[[#This Row],[Valor del control]]),AND(Tabla135[[#This Row],[No. de Control]]&gt;1,Tabla135[[#This Row],[Desplazamiento en la Matriz]]="Probabilidad"),AB1778-(AB1778*Tabla135[[#This Row],[Valor del control]]),AND(Tabla135[[#This Row],[No. de Control]]=1,Tabla135[[#This Row],[Desplazamiento en la Matriz]]="Impacto"),D1779,AND(Tabla135[[#This Row],[No. de Control]]&gt;1,Tabla135[[#This Row],[Desplazamiento en la Matriz]]="Impacto"),AB1778),""),"")</f>
        <v/>
      </c>
      <c r="AC1779" s="310" t="str" cm="1">
        <f t="array" ref="AC1779">IFERROR(IF(Tabla135[[#This Row],[Registro diligenciado]]=TRUE,_xlfn.IFS(AND(Tabla135[[#This Row],[No. de Control]]=1,Tabla135[[#This Row],[Desplazamiento en la Matriz]]="Impacto"),E1779-(E1779*Tabla135[[#This Row],[Valor del control]]),AND(Tabla135[[#This Row],[No. de Control]]&gt;1,Tabla135[[#This Row],[Desplazamiento en la Matriz]]="Impacto"),AC1778-(AC1778*Tabla135[[#This Row],[Valor del control]]),AND(Tabla135[[#This Row],[No. de Control]]=1,Tabla135[[#This Row],[Desplazamiento en la Matriz]]="Probabilidad"),E1779,AND(Tabla135[[#This Row],[No. de Control]]&gt;1,Tabla135[[#This Row],[Desplazamiento en la Matriz]]="Probabilidad"),AC1778),""),"")</f>
        <v/>
      </c>
      <c r="AD1779" s="310">
        <f>IFERROR(_xlfn.MINIFS(Tabla135[Probabilidad residual],Tabla135[Id Riesgo],Tabla135[[#This Row],[Id Riesgo]]),"")</f>
        <v>0</v>
      </c>
      <c r="AE1779" s="310">
        <f>IFERROR(_xlfn.MINIFS(Tabla135[Impacto residual],Tabla135[Id Riesgo],Tabla135[[#This Row],[Id Riesgo]]),"")</f>
        <v>0</v>
      </c>
      <c r="AF1779" s="310" t="str" cm="1">
        <f t="array" ref="AF177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79" s="310" t="str" cm="1">
        <f t="array" ref="AG177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7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0" spans="6:34" ht="15" hidden="1" customHeight="1" x14ac:dyDescent="0.4">
      <c r="F1780" s="290"/>
      <c r="G1780" s="414" t="b">
        <f>_xlfn.XLOOKUP(F1780,Tabla13[Id Riesgo],Tabla13[Registro diligenciado],FALSE,1)</f>
        <v>0</v>
      </c>
      <c r="H1780" s="423" t="str">
        <f>IF(G1780,_xlfn.XLOOKUP(F1780,Tabla6[Id Riesgo],Tabla6[DESCRIPCIÓN DEL RIESGO],FALSE,1),"")</f>
        <v/>
      </c>
      <c r="I1780" s="423" t="e">
        <f>_xlfn.XLOOKUP(Tabla135[[#This Row],[Id Riesgo]],Tabla13[Id Riesgo],Tabla13[Probabilidad])</f>
        <v>#N/A</v>
      </c>
      <c r="J1780" s="423" t="str">
        <f>_xlfn.XLOOKUP(Tabla135[[#This Row],[Id Riesgo]],Tabla13[Id Riesgo],Tabla13[Porcentaje Impacto],"",1)</f>
        <v/>
      </c>
      <c r="K1780" s="311"/>
      <c r="L1780" s="314"/>
      <c r="M1780" s="314"/>
      <c r="N1780" s="314"/>
      <c r="O1780" s="295"/>
      <c r="P1780" s="314"/>
      <c r="Q1780" s="328" t="str">
        <f>_xlfn.TEXTJOIN(" ",TRUE,Tabla135[[#This Row],[Actividad - Acción ¿Qué?
Inicia con verbo]],Tabla135[[#This Row],[Complemento
(Observaciones o desviaciones)]])</f>
        <v/>
      </c>
      <c r="R1780" s="295"/>
      <c r="S1780" s="327" t="str">
        <f>_xlfn.XLOOKUP(Tabla135[[#This Row],[Tipo de control]],Tabla7[Tipo de control],Tabla7[Peso],"",1)</f>
        <v/>
      </c>
      <c r="T1780" s="290" t="str">
        <f>_xlfn.XLOOKUP(Tabla135[[#This Row],[Tipo de control]],Tabla7[Tipo de control],Tabla7[Afectación matriz],"",1)</f>
        <v/>
      </c>
      <c r="U1780" s="295"/>
      <c r="V1780" s="290" t="str">
        <f>_xlfn.XLOOKUP(Tabla135[[#This Row],[Implementación]],Tabla11[Implementación],Tabla11[Peso],"",1)</f>
        <v/>
      </c>
      <c r="W1780" s="295"/>
      <c r="X1780" s="295"/>
      <c r="Y1780" s="295"/>
      <c r="Z1780" s="295"/>
      <c r="AA1780" s="311" t="str">
        <f>IFERROR(Tabla135[[#This Row],[Peso del control]]+Tabla135[[#This Row],[Peso de la implementación]],"")</f>
        <v/>
      </c>
      <c r="AB1780" s="310" t="str" cm="1">
        <f t="array" ref="AB1780">IFERROR(IF(Tabla135[[#This Row],[Registro diligenciado]]=TRUE,_xlfn.IFS(AND(Tabla135[[#This Row],[No. de Control]]=1,Tabla135[[#This Row],[Desplazamiento en la Matriz]]="Probabilidad"),D1780-(D1780*Tabla135[[#This Row],[Valor del control]]),AND(Tabla135[[#This Row],[No. de Control]]&gt;1,Tabla135[[#This Row],[Desplazamiento en la Matriz]]="Probabilidad"),AB1779-(AB1779*Tabla135[[#This Row],[Valor del control]]),AND(Tabla135[[#This Row],[No. de Control]]=1,Tabla135[[#This Row],[Desplazamiento en la Matriz]]="Impacto"),D1780,AND(Tabla135[[#This Row],[No. de Control]]&gt;1,Tabla135[[#This Row],[Desplazamiento en la Matriz]]="Impacto"),AB1779),""),"")</f>
        <v/>
      </c>
      <c r="AC1780" s="310" t="str" cm="1">
        <f t="array" ref="AC1780">IFERROR(IF(Tabla135[[#This Row],[Registro diligenciado]]=TRUE,_xlfn.IFS(AND(Tabla135[[#This Row],[No. de Control]]=1,Tabla135[[#This Row],[Desplazamiento en la Matriz]]="Impacto"),E1780-(E1780*Tabla135[[#This Row],[Valor del control]]),AND(Tabla135[[#This Row],[No. de Control]]&gt;1,Tabla135[[#This Row],[Desplazamiento en la Matriz]]="Impacto"),AC1779-(AC1779*Tabla135[[#This Row],[Valor del control]]),AND(Tabla135[[#This Row],[No. de Control]]=1,Tabla135[[#This Row],[Desplazamiento en la Matriz]]="Probabilidad"),E1780,AND(Tabla135[[#This Row],[No. de Control]]&gt;1,Tabla135[[#This Row],[Desplazamiento en la Matriz]]="Probabilidad"),AC1779),""),"")</f>
        <v/>
      </c>
      <c r="AD1780" s="310">
        <f>IFERROR(_xlfn.MINIFS(Tabla135[Probabilidad residual],Tabla135[Id Riesgo],Tabla135[[#This Row],[Id Riesgo]]),"")</f>
        <v>0</v>
      </c>
      <c r="AE1780" s="310">
        <f>IFERROR(_xlfn.MINIFS(Tabla135[Impacto residual],Tabla135[Id Riesgo],Tabla135[[#This Row],[Id Riesgo]]),"")</f>
        <v>0</v>
      </c>
      <c r="AF1780" s="310" t="str" cm="1">
        <f t="array" ref="AF178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0" s="310" t="str" cm="1">
        <f t="array" ref="AG178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1" spans="6:34" ht="15" hidden="1" customHeight="1" x14ac:dyDescent="0.4">
      <c r="F1781" s="290"/>
      <c r="G1781" s="414" t="b">
        <f>_xlfn.XLOOKUP(F1781,Tabla13[Id Riesgo],Tabla13[Registro diligenciado],FALSE,1)</f>
        <v>0</v>
      </c>
      <c r="H1781" s="423" t="str">
        <f>IF(G1781,_xlfn.XLOOKUP(F1781,Tabla6[Id Riesgo],Tabla6[DESCRIPCIÓN DEL RIESGO],FALSE,1),"")</f>
        <v/>
      </c>
      <c r="I1781" s="423" t="e">
        <f>_xlfn.XLOOKUP(Tabla135[[#This Row],[Id Riesgo]],Tabla13[Id Riesgo],Tabla13[Probabilidad])</f>
        <v>#N/A</v>
      </c>
      <c r="J1781" s="423" t="str">
        <f>_xlfn.XLOOKUP(Tabla135[[#This Row],[Id Riesgo]],Tabla13[Id Riesgo],Tabla13[Porcentaje Impacto],"",1)</f>
        <v/>
      </c>
      <c r="K1781" s="311"/>
      <c r="L1781" s="314"/>
      <c r="M1781" s="314"/>
      <c r="N1781" s="314"/>
      <c r="O1781" s="295"/>
      <c r="P1781" s="314"/>
      <c r="Q1781" s="328" t="str">
        <f>_xlfn.TEXTJOIN(" ",TRUE,Tabla135[[#This Row],[Actividad - Acción ¿Qué?
Inicia con verbo]],Tabla135[[#This Row],[Complemento
(Observaciones o desviaciones)]])</f>
        <v/>
      </c>
      <c r="R1781" s="295"/>
      <c r="S1781" s="327" t="str">
        <f>_xlfn.XLOOKUP(Tabla135[[#This Row],[Tipo de control]],Tabla7[Tipo de control],Tabla7[Peso],"",1)</f>
        <v/>
      </c>
      <c r="T1781" s="290" t="str">
        <f>_xlfn.XLOOKUP(Tabla135[[#This Row],[Tipo de control]],Tabla7[Tipo de control],Tabla7[Afectación matriz],"",1)</f>
        <v/>
      </c>
      <c r="U1781" s="295"/>
      <c r="V1781" s="290" t="str">
        <f>_xlfn.XLOOKUP(Tabla135[[#This Row],[Implementación]],Tabla11[Implementación],Tabla11[Peso],"",1)</f>
        <v/>
      </c>
      <c r="W1781" s="295"/>
      <c r="X1781" s="295"/>
      <c r="Y1781" s="295"/>
      <c r="Z1781" s="295"/>
      <c r="AA1781" s="311" t="str">
        <f>IFERROR(Tabla135[[#This Row],[Peso del control]]+Tabla135[[#This Row],[Peso de la implementación]],"")</f>
        <v/>
      </c>
      <c r="AB1781" s="310" t="str" cm="1">
        <f t="array" ref="AB1781">IFERROR(IF(Tabla135[[#This Row],[Registro diligenciado]]=TRUE,_xlfn.IFS(AND(Tabla135[[#This Row],[No. de Control]]=1,Tabla135[[#This Row],[Desplazamiento en la Matriz]]="Probabilidad"),D1781-(D1781*Tabla135[[#This Row],[Valor del control]]),AND(Tabla135[[#This Row],[No. de Control]]&gt;1,Tabla135[[#This Row],[Desplazamiento en la Matriz]]="Probabilidad"),AB1780-(AB1780*Tabla135[[#This Row],[Valor del control]]),AND(Tabla135[[#This Row],[No. de Control]]=1,Tabla135[[#This Row],[Desplazamiento en la Matriz]]="Impacto"),D1781,AND(Tabla135[[#This Row],[No. de Control]]&gt;1,Tabla135[[#This Row],[Desplazamiento en la Matriz]]="Impacto"),AB1780),""),"")</f>
        <v/>
      </c>
      <c r="AC1781" s="310" t="str" cm="1">
        <f t="array" ref="AC1781">IFERROR(IF(Tabla135[[#This Row],[Registro diligenciado]]=TRUE,_xlfn.IFS(AND(Tabla135[[#This Row],[No. de Control]]=1,Tabla135[[#This Row],[Desplazamiento en la Matriz]]="Impacto"),E1781-(E1781*Tabla135[[#This Row],[Valor del control]]),AND(Tabla135[[#This Row],[No. de Control]]&gt;1,Tabla135[[#This Row],[Desplazamiento en la Matriz]]="Impacto"),AC1780-(AC1780*Tabla135[[#This Row],[Valor del control]]),AND(Tabla135[[#This Row],[No. de Control]]=1,Tabla135[[#This Row],[Desplazamiento en la Matriz]]="Probabilidad"),E1781,AND(Tabla135[[#This Row],[No. de Control]]&gt;1,Tabla135[[#This Row],[Desplazamiento en la Matriz]]="Probabilidad"),AC1780),""),"")</f>
        <v/>
      </c>
      <c r="AD1781" s="310">
        <f>IFERROR(_xlfn.MINIFS(Tabla135[Probabilidad residual],Tabla135[Id Riesgo],Tabla135[[#This Row],[Id Riesgo]]),"")</f>
        <v>0</v>
      </c>
      <c r="AE1781" s="310">
        <f>IFERROR(_xlfn.MINIFS(Tabla135[Impacto residual],Tabla135[Id Riesgo],Tabla135[[#This Row],[Id Riesgo]]),"")</f>
        <v>0</v>
      </c>
      <c r="AF1781" s="310" t="str" cm="1">
        <f t="array" ref="AF178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1" s="310" t="str" cm="1">
        <f t="array" ref="AG178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2" spans="6:34" ht="15" hidden="1" customHeight="1" x14ac:dyDescent="0.4">
      <c r="F1782" s="290"/>
      <c r="G1782" s="414" t="b">
        <f>_xlfn.XLOOKUP(F1782,Tabla13[Id Riesgo],Tabla13[Registro diligenciado],FALSE,1)</f>
        <v>0</v>
      </c>
      <c r="H1782" s="423" t="str">
        <f>IF(G1782,_xlfn.XLOOKUP(F1782,Tabla6[Id Riesgo],Tabla6[DESCRIPCIÓN DEL RIESGO],FALSE,1),"")</f>
        <v/>
      </c>
      <c r="I1782" s="423" t="e">
        <f>_xlfn.XLOOKUP(Tabla135[[#This Row],[Id Riesgo]],Tabla13[Id Riesgo],Tabla13[Probabilidad])</f>
        <v>#N/A</v>
      </c>
      <c r="J1782" s="423" t="str">
        <f>_xlfn.XLOOKUP(Tabla135[[#This Row],[Id Riesgo]],Tabla13[Id Riesgo],Tabla13[Porcentaje Impacto],"",1)</f>
        <v/>
      </c>
      <c r="K1782" s="311"/>
      <c r="L1782" s="314"/>
      <c r="M1782" s="314"/>
      <c r="N1782" s="314"/>
      <c r="O1782" s="295"/>
      <c r="P1782" s="314"/>
      <c r="Q1782" s="328" t="str">
        <f>_xlfn.TEXTJOIN(" ",TRUE,Tabla135[[#This Row],[Actividad - Acción ¿Qué?
Inicia con verbo]],Tabla135[[#This Row],[Complemento
(Observaciones o desviaciones)]])</f>
        <v/>
      </c>
      <c r="R1782" s="295"/>
      <c r="S1782" s="327" t="str">
        <f>_xlfn.XLOOKUP(Tabla135[[#This Row],[Tipo de control]],Tabla7[Tipo de control],Tabla7[Peso],"",1)</f>
        <v/>
      </c>
      <c r="T1782" s="290" t="str">
        <f>_xlfn.XLOOKUP(Tabla135[[#This Row],[Tipo de control]],Tabla7[Tipo de control],Tabla7[Afectación matriz],"",1)</f>
        <v/>
      </c>
      <c r="U1782" s="295"/>
      <c r="V1782" s="290" t="str">
        <f>_xlfn.XLOOKUP(Tabla135[[#This Row],[Implementación]],Tabla11[Implementación],Tabla11[Peso],"",1)</f>
        <v/>
      </c>
      <c r="W1782" s="295"/>
      <c r="X1782" s="295"/>
      <c r="Y1782" s="295"/>
      <c r="Z1782" s="295"/>
      <c r="AA1782" s="311" t="str">
        <f>IFERROR(Tabla135[[#This Row],[Peso del control]]+Tabla135[[#This Row],[Peso de la implementación]],"")</f>
        <v/>
      </c>
      <c r="AB1782" s="310" t="str" cm="1">
        <f t="array" ref="AB1782">IFERROR(IF(Tabla135[[#This Row],[Registro diligenciado]]=TRUE,_xlfn.IFS(AND(Tabla135[[#This Row],[No. de Control]]=1,Tabla135[[#This Row],[Desplazamiento en la Matriz]]="Probabilidad"),D1782-(D1782*Tabla135[[#This Row],[Valor del control]]),AND(Tabla135[[#This Row],[No. de Control]]&gt;1,Tabla135[[#This Row],[Desplazamiento en la Matriz]]="Probabilidad"),AB1781-(AB1781*Tabla135[[#This Row],[Valor del control]]),AND(Tabla135[[#This Row],[No. de Control]]=1,Tabla135[[#This Row],[Desplazamiento en la Matriz]]="Impacto"),D1782,AND(Tabla135[[#This Row],[No. de Control]]&gt;1,Tabla135[[#This Row],[Desplazamiento en la Matriz]]="Impacto"),AB1781),""),"")</f>
        <v/>
      </c>
      <c r="AC1782" s="310" t="str" cm="1">
        <f t="array" ref="AC1782">IFERROR(IF(Tabla135[[#This Row],[Registro diligenciado]]=TRUE,_xlfn.IFS(AND(Tabla135[[#This Row],[No. de Control]]=1,Tabla135[[#This Row],[Desplazamiento en la Matriz]]="Impacto"),E1782-(E1782*Tabla135[[#This Row],[Valor del control]]),AND(Tabla135[[#This Row],[No. de Control]]&gt;1,Tabla135[[#This Row],[Desplazamiento en la Matriz]]="Impacto"),AC1781-(AC1781*Tabla135[[#This Row],[Valor del control]]),AND(Tabla135[[#This Row],[No. de Control]]=1,Tabla135[[#This Row],[Desplazamiento en la Matriz]]="Probabilidad"),E1782,AND(Tabla135[[#This Row],[No. de Control]]&gt;1,Tabla135[[#This Row],[Desplazamiento en la Matriz]]="Probabilidad"),AC1781),""),"")</f>
        <v/>
      </c>
      <c r="AD1782" s="310">
        <f>IFERROR(_xlfn.MINIFS(Tabla135[Probabilidad residual],Tabla135[Id Riesgo],Tabla135[[#This Row],[Id Riesgo]]),"")</f>
        <v>0</v>
      </c>
      <c r="AE1782" s="310">
        <f>IFERROR(_xlfn.MINIFS(Tabla135[Impacto residual],Tabla135[Id Riesgo],Tabla135[[#This Row],[Id Riesgo]]),"")</f>
        <v>0</v>
      </c>
      <c r="AF1782" s="310" t="str" cm="1">
        <f t="array" ref="AF1782">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2" s="310" t="str" cm="1">
        <f t="array" ref="AG1782">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2"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3" spans="6:34" ht="15" hidden="1" customHeight="1" x14ac:dyDescent="0.4">
      <c r="F1783" s="290"/>
      <c r="G1783" s="414" t="b">
        <f>_xlfn.XLOOKUP(F1783,Tabla13[Id Riesgo],Tabla13[Registro diligenciado],FALSE,1)</f>
        <v>0</v>
      </c>
      <c r="H1783" s="423" t="str">
        <f>IF(G1783,_xlfn.XLOOKUP(F1783,Tabla6[Id Riesgo],Tabla6[DESCRIPCIÓN DEL RIESGO],FALSE,1),"")</f>
        <v/>
      </c>
      <c r="I1783" s="423" t="e">
        <f>_xlfn.XLOOKUP(Tabla135[[#This Row],[Id Riesgo]],Tabla13[Id Riesgo],Tabla13[Probabilidad])</f>
        <v>#N/A</v>
      </c>
      <c r="J1783" s="423" t="str">
        <f>_xlfn.XLOOKUP(Tabla135[[#This Row],[Id Riesgo]],Tabla13[Id Riesgo],Tabla13[Porcentaje Impacto],"",1)</f>
        <v/>
      </c>
      <c r="K1783" s="311"/>
      <c r="L1783" s="314"/>
      <c r="M1783" s="314"/>
      <c r="N1783" s="314"/>
      <c r="O1783" s="295"/>
      <c r="P1783" s="314"/>
      <c r="Q1783" s="328" t="str">
        <f>_xlfn.TEXTJOIN(" ",TRUE,Tabla135[[#This Row],[Actividad - Acción ¿Qué?
Inicia con verbo]],Tabla135[[#This Row],[Complemento
(Observaciones o desviaciones)]])</f>
        <v/>
      </c>
      <c r="R1783" s="295"/>
      <c r="S1783" s="327" t="str">
        <f>_xlfn.XLOOKUP(Tabla135[[#This Row],[Tipo de control]],Tabla7[Tipo de control],Tabla7[Peso],"",1)</f>
        <v/>
      </c>
      <c r="T1783" s="290" t="str">
        <f>_xlfn.XLOOKUP(Tabla135[[#This Row],[Tipo de control]],Tabla7[Tipo de control],Tabla7[Afectación matriz],"",1)</f>
        <v/>
      </c>
      <c r="U1783" s="295"/>
      <c r="V1783" s="290" t="str">
        <f>_xlfn.XLOOKUP(Tabla135[[#This Row],[Implementación]],Tabla11[Implementación],Tabla11[Peso],"",1)</f>
        <v/>
      </c>
      <c r="W1783" s="295"/>
      <c r="X1783" s="295"/>
      <c r="Y1783" s="295"/>
      <c r="Z1783" s="295"/>
      <c r="AA1783" s="311" t="str">
        <f>IFERROR(Tabla135[[#This Row],[Peso del control]]+Tabla135[[#This Row],[Peso de la implementación]],"")</f>
        <v/>
      </c>
      <c r="AB1783" s="310" t="str" cm="1">
        <f t="array" ref="AB1783">IFERROR(IF(Tabla135[[#This Row],[Registro diligenciado]]=TRUE,_xlfn.IFS(AND(Tabla135[[#This Row],[No. de Control]]=1,Tabla135[[#This Row],[Desplazamiento en la Matriz]]="Probabilidad"),D1783-(D1783*Tabla135[[#This Row],[Valor del control]]),AND(Tabla135[[#This Row],[No. de Control]]&gt;1,Tabla135[[#This Row],[Desplazamiento en la Matriz]]="Probabilidad"),AB1782-(AB1782*Tabla135[[#This Row],[Valor del control]]),AND(Tabla135[[#This Row],[No. de Control]]=1,Tabla135[[#This Row],[Desplazamiento en la Matriz]]="Impacto"),D1783,AND(Tabla135[[#This Row],[No. de Control]]&gt;1,Tabla135[[#This Row],[Desplazamiento en la Matriz]]="Impacto"),AB1782),""),"")</f>
        <v/>
      </c>
      <c r="AC1783" s="310" t="str" cm="1">
        <f t="array" ref="AC1783">IFERROR(IF(Tabla135[[#This Row],[Registro diligenciado]]=TRUE,_xlfn.IFS(AND(Tabla135[[#This Row],[No. de Control]]=1,Tabla135[[#This Row],[Desplazamiento en la Matriz]]="Impacto"),E1783-(E1783*Tabla135[[#This Row],[Valor del control]]),AND(Tabla135[[#This Row],[No. de Control]]&gt;1,Tabla135[[#This Row],[Desplazamiento en la Matriz]]="Impacto"),AC1782-(AC1782*Tabla135[[#This Row],[Valor del control]]),AND(Tabla135[[#This Row],[No. de Control]]=1,Tabla135[[#This Row],[Desplazamiento en la Matriz]]="Probabilidad"),E1783,AND(Tabla135[[#This Row],[No. de Control]]&gt;1,Tabla135[[#This Row],[Desplazamiento en la Matriz]]="Probabilidad"),AC1782),""),"")</f>
        <v/>
      </c>
      <c r="AD1783" s="310">
        <f>IFERROR(_xlfn.MINIFS(Tabla135[Probabilidad residual],Tabla135[Id Riesgo],Tabla135[[#This Row],[Id Riesgo]]),"")</f>
        <v>0</v>
      </c>
      <c r="AE1783" s="310">
        <f>IFERROR(_xlfn.MINIFS(Tabla135[Impacto residual],Tabla135[Id Riesgo],Tabla135[[#This Row],[Id Riesgo]]),"")</f>
        <v>0</v>
      </c>
      <c r="AF1783" s="310" t="str" cm="1">
        <f t="array" ref="AF1783">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3" s="310" t="str" cm="1">
        <f t="array" ref="AG1783">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3"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4" spans="6:34" ht="15" hidden="1" customHeight="1" x14ac:dyDescent="0.4">
      <c r="F1784" s="290"/>
      <c r="G1784" s="414" t="b">
        <f>_xlfn.XLOOKUP(F1784,Tabla13[Id Riesgo],Tabla13[Registro diligenciado],FALSE,1)</f>
        <v>0</v>
      </c>
      <c r="H1784" s="423" t="str">
        <f>IF(G1784,_xlfn.XLOOKUP(F1784,Tabla6[Id Riesgo],Tabla6[DESCRIPCIÓN DEL RIESGO],FALSE,1),"")</f>
        <v/>
      </c>
      <c r="I1784" s="423" t="e">
        <f>_xlfn.XLOOKUP(Tabla135[[#This Row],[Id Riesgo]],Tabla13[Id Riesgo],Tabla13[Probabilidad])</f>
        <v>#N/A</v>
      </c>
      <c r="J1784" s="423" t="str">
        <f>_xlfn.XLOOKUP(Tabla135[[#This Row],[Id Riesgo]],Tabla13[Id Riesgo],Tabla13[Porcentaje Impacto],"",1)</f>
        <v/>
      </c>
      <c r="K1784" s="311"/>
      <c r="L1784" s="314"/>
      <c r="M1784" s="314"/>
      <c r="N1784" s="314"/>
      <c r="O1784" s="295"/>
      <c r="P1784" s="314"/>
      <c r="Q1784" s="328" t="str">
        <f>_xlfn.TEXTJOIN(" ",TRUE,Tabla135[[#This Row],[Actividad - Acción ¿Qué?
Inicia con verbo]],Tabla135[[#This Row],[Complemento
(Observaciones o desviaciones)]])</f>
        <v/>
      </c>
      <c r="R1784" s="295"/>
      <c r="S1784" s="327" t="str">
        <f>_xlfn.XLOOKUP(Tabla135[[#This Row],[Tipo de control]],Tabla7[Tipo de control],Tabla7[Peso],"",1)</f>
        <v/>
      </c>
      <c r="T1784" s="290" t="str">
        <f>_xlfn.XLOOKUP(Tabla135[[#This Row],[Tipo de control]],Tabla7[Tipo de control],Tabla7[Afectación matriz],"",1)</f>
        <v/>
      </c>
      <c r="U1784" s="295"/>
      <c r="V1784" s="290" t="str">
        <f>_xlfn.XLOOKUP(Tabla135[[#This Row],[Implementación]],Tabla11[Implementación],Tabla11[Peso],"",1)</f>
        <v/>
      </c>
      <c r="W1784" s="295"/>
      <c r="X1784" s="295"/>
      <c r="Y1784" s="295"/>
      <c r="Z1784" s="295"/>
      <c r="AA1784" s="311" t="str">
        <f>IFERROR(Tabla135[[#This Row],[Peso del control]]+Tabla135[[#This Row],[Peso de la implementación]],"")</f>
        <v/>
      </c>
      <c r="AB1784" s="310" t="str" cm="1">
        <f t="array" ref="AB1784">IFERROR(IF(Tabla135[[#This Row],[Registro diligenciado]]=TRUE,_xlfn.IFS(AND(Tabla135[[#This Row],[No. de Control]]=1,Tabla135[[#This Row],[Desplazamiento en la Matriz]]="Probabilidad"),D1784-(D1784*Tabla135[[#This Row],[Valor del control]]),AND(Tabla135[[#This Row],[No. de Control]]&gt;1,Tabla135[[#This Row],[Desplazamiento en la Matriz]]="Probabilidad"),AB1783-(AB1783*Tabla135[[#This Row],[Valor del control]]),AND(Tabla135[[#This Row],[No. de Control]]=1,Tabla135[[#This Row],[Desplazamiento en la Matriz]]="Impacto"),D1784,AND(Tabla135[[#This Row],[No. de Control]]&gt;1,Tabla135[[#This Row],[Desplazamiento en la Matriz]]="Impacto"),AB1783),""),"")</f>
        <v/>
      </c>
      <c r="AC1784" s="310" t="str" cm="1">
        <f t="array" ref="AC1784">IFERROR(IF(Tabla135[[#This Row],[Registro diligenciado]]=TRUE,_xlfn.IFS(AND(Tabla135[[#This Row],[No. de Control]]=1,Tabla135[[#This Row],[Desplazamiento en la Matriz]]="Impacto"),E1784-(E1784*Tabla135[[#This Row],[Valor del control]]),AND(Tabla135[[#This Row],[No. de Control]]&gt;1,Tabla135[[#This Row],[Desplazamiento en la Matriz]]="Impacto"),AC1783-(AC1783*Tabla135[[#This Row],[Valor del control]]),AND(Tabla135[[#This Row],[No. de Control]]=1,Tabla135[[#This Row],[Desplazamiento en la Matriz]]="Probabilidad"),E1784,AND(Tabla135[[#This Row],[No. de Control]]&gt;1,Tabla135[[#This Row],[Desplazamiento en la Matriz]]="Probabilidad"),AC1783),""),"")</f>
        <v/>
      </c>
      <c r="AD1784" s="310">
        <f>IFERROR(_xlfn.MINIFS(Tabla135[Probabilidad residual],Tabla135[Id Riesgo],Tabla135[[#This Row],[Id Riesgo]]),"")</f>
        <v>0</v>
      </c>
      <c r="AE1784" s="310">
        <f>IFERROR(_xlfn.MINIFS(Tabla135[Impacto residual],Tabla135[Id Riesgo],Tabla135[[#This Row],[Id Riesgo]]),"")</f>
        <v>0</v>
      </c>
      <c r="AF1784" s="310" t="str" cm="1">
        <f t="array" ref="AF1784">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4" s="310" t="str" cm="1">
        <f t="array" ref="AG1784">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4"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5" spans="6:34" ht="15" hidden="1" customHeight="1" x14ac:dyDescent="0.4">
      <c r="F1785" s="290"/>
      <c r="G1785" s="414" t="b">
        <f>_xlfn.XLOOKUP(F1785,Tabla13[Id Riesgo],Tabla13[Registro diligenciado],FALSE,1)</f>
        <v>0</v>
      </c>
      <c r="H1785" s="423" t="str">
        <f>IF(G1785,_xlfn.XLOOKUP(F1785,Tabla6[Id Riesgo],Tabla6[DESCRIPCIÓN DEL RIESGO],FALSE,1),"")</f>
        <v/>
      </c>
      <c r="I1785" s="423" t="e">
        <f>_xlfn.XLOOKUP(Tabla135[[#This Row],[Id Riesgo]],Tabla13[Id Riesgo],Tabla13[Probabilidad])</f>
        <v>#N/A</v>
      </c>
      <c r="J1785" s="423" t="str">
        <f>_xlfn.XLOOKUP(Tabla135[[#This Row],[Id Riesgo]],Tabla13[Id Riesgo],Tabla13[Porcentaje Impacto],"",1)</f>
        <v/>
      </c>
      <c r="K1785" s="311"/>
      <c r="L1785" s="314"/>
      <c r="M1785" s="314"/>
      <c r="N1785" s="314"/>
      <c r="O1785" s="295"/>
      <c r="P1785" s="314"/>
      <c r="Q1785" s="328" t="str">
        <f>_xlfn.TEXTJOIN(" ",TRUE,Tabla135[[#This Row],[Actividad - Acción ¿Qué?
Inicia con verbo]],Tabla135[[#This Row],[Complemento
(Observaciones o desviaciones)]])</f>
        <v/>
      </c>
      <c r="R1785" s="295"/>
      <c r="S1785" s="327" t="str">
        <f>_xlfn.XLOOKUP(Tabla135[[#This Row],[Tipo de control]],Tabla7[Tipo de control],Tabla7[Peso],"",1)</f>
        <v/>
      </c>
      <c r="T1785" s="290" t="str">
        <f>_xlfn.XLOOKUP(Tabla135[[#This Row],[Tipo de control]],Tabla7[Tipo de control],Tabla7[Afectación matriz],"",1)</f>
        <v/>
      </c>
      <c r="U1785" s="295"/>
      <c r="V1785" s="290" t="str">
        <f>_xlfn.XLOOKUP(Tabla135[[#This Row],[Implementación]],Tabla11[Implementación],Tabla11[Peso],"",1)</f>
        <v/>
      </c>
      <c r="W1785" s="295"/>
      <c r="X1785" s="295"/>
      <c r="Y1785" s="295"/>
      <c r="Z1785" s="295"/>
      <c r="AA1785" s="311" t="str">
        <f>IFERROR(Tabla135[[#This Row],[Peso del control]]+Tabla135[[#This Row],[Peso de la implementación]],"")</f>
        <v/>
      </c>
      <c r="AB1785" s="310" t="str" cm="1">
        <f t="array" ref="AB1785">IFERROR(IF(Tabla135[[#This Row],[Registro diligenciado]]=TRUE,_xlfn.IFS(AND(Tabla135[[#This Row],[No. de Control]]=1,Tabla135[[#This Row],[Desplazamiento en la Matriz]]="Probabilidad"),D1785-(D1785*Tabla135[[#This Row],[Valor del control]]),AND(Tabla135[[#This Row],[No. de Control]]&gt;1,Tabla135[[#This Row],[Desplazamiento en la Matriz]]="Probabilidad"),AB1784-(AB1784*Tabla135[[#This Row],[Valor del control]]),AND(Tabla135[[#This Row],[No. de Control]]=1,Tabla135[[#This Row],[Desplazamiento en la Matriz]]="Impacto"),D1785,AND(Tabla135[[#This Row],[No. de Control]]&gt;1,Tabla135[[#This Row],[Desplazamiento en la Matriz]]="Impacto"),AB1784),""),"")</f>
        <v/>
      </c>
      <c r="AC1785" s="310" t="str" cm="1">
        <f t="array" ref="AC1785">IFERROR(IF(Tabla135[[#This Row],[Registro diligenciado]]=TRUE,_xlfn.IFS(AND(Tabla135[[#This Row],[No. de Control]]=1,Tabla135[[#This Row],[Desplazamiento en la Matriz]]="Impacto"),E1785-(E1785*Tabla135[[#This Row],[Valor del control]]),AND(Tabla135[[#This Row],[No. de Control]]&gt;1,Tabla135[[#This Row],[Desplazamiento en la Matriz]]="Impacto"),AC1784-(AC1784*Tabla135[[#This Row],[Valor del control]]),AND(Tabla135[[#This Row],[No. de Control]]=1,Tabla135[[#This Row],[Desplazamiento en la Matriz]]="Probabilidad"),E1785,AND(Tabla135[[#This Row],[No. de Control]]&gt;1,Tabla135[[#This Row],[Desplazamiento en la Matriz]]="Probabilidad"),AC1784),""),"")</f>
        <v/>
      </c>
      <c r="AD1785" s="310">
        <f>IFERROR(_xlfn.MINIFS(Tabla135[Probabilidad residual],Tabla135[Id Riesgo],Tabla135[[#This Row],[Id Riesgo]]),"")</f>
        <v>0</v>
      </c>
      <c r="AE1785" s="310">
        <f>IFERROR(_xlfn.MINIFS(Tabla135[Impacto residual],Tabla135[Id Riesgo],Tabla135[[#This Row],[Id Riesgo]]),"")</f>
        <v>0</v>
      </c>
      <c r="AF1785" s="310" t="str" cm="1">
        <f t="array" ref="AF1785">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5" s="310" t="str" cm="1">
        <f t="array" ref="AG1785">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5"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6" spans="6:34" ht="15" hidden="1" customHeight="1" x14ac:dyDescent="0.4">
      <c r="F1786" s="290"/>
      <c r="G1786" s="414" t="b">
        <f>_xlfn.XLOOKUP(F1786,Tabla13[Id Riesgo],Tabla13[Registro diligenciado],FALSE,1)</f>
        <v>0</v>
      </c>
      <c r="H1786" s="423" t="str">
        <f>IF(G1786,_xlfn.XLOOKUP(F1786,Tabla6[Id Riesgo],Tabla6[DESCRIPCIÓN DEL RIESGO],FALSE,1),"")</f>
        <v/>
      </c>
      <c r="I1786" s="423" t="e">
        <f>_xlfn.XLOOKUP(Tabla135[[#This Row],[Id Riesgo]],Tabla13[Id Riesgo],Tabla13[Probabilidad])</f>
        <v>#N/A</v>
      </c>
      <c r="J1786" s="423" t="str">
        <f>_xlfn.XLOOKUP(Tabla135[[#This Row],[Id Riesgo]],Tabla13[Id Riesgo],Tabla13[Porcentaje Impacto],"",1)</f>
        <v/>
      </c>
      <c r="K1786" s="311"/>
      <c r="L1786" s="314"/>
      <c r="M1786" s="314"/>
      <c r="N1786" s="314"/>
      <c r="O1786" s="295"/>
      <c r="P1786" s="314"/>
      <c r="Q1786" s="328" t="str">
        <f>_xlfn.TEXTJOIN(" ",TRUE,Tabla135[[#This Row],[Actividad - Acción ¿Qué?
Inicia con verbo]],Tabla135[[#This Row],[Complemento
(Observaciones o desviaciones)]])</f>
        <v/>
      </c>
      <c r="R1786" s="295"/>
      <c r="S1786" s="327" t="str">
        <f>_xlfn.XLOOKUP(Tabla135[[#This Row],[Tipo de control]],Tabla7[Tipo de control],Tabla7[Peso],"",1)</f>
        <v/>
      </c>
      <c r="T1786" s="290" t="str">
        <f>_xlfn.XLOOKUP(Tabla135[[#This Row],[Tipo de control]],Tabla7[Tipo de control],Tabla7[Afectación matriz],"",1)</f>
        <v/>
      </c>
      <c r="U1786" s="295"/>
      <c r="V1786" s="290" t="str">
        <f>_xlfn.XLOOKUP(Tabla135[[#This Row],[Implementación]],Tabla11[Implementación],Tabla11[Peso],"",1)</f>
        <v/>
      </c>
      <c r="W1786" s="295"/>
      <c r="X1786" s="295"/>
      <c r="Y1786" s="295"/>
      <c r="Z1786" s="295"/>
      <c r="AA1786" s="311" t="str">
        <f>IFERROR(Tabla135[[#This Row],[Peso del control]]+Tabla135[[#This Row],[Peso de la implementación]],"")</f>
        <v/>
      </c>
      <c r="AB1786" s="310" t="str" cm="1">
        <f t="array" ref="AB1786">IFERROR(IF(Tabla135[[#This Row],[Registro diligenciado]]=TRUE,_xlfn.IFS(AND(Tabla135[[#This Row],[No. de Control]]=1,Tabla135[[#This Row],[Desplazamiento en la Matriz]]="Probabilidad"),D1786-(D1786*Tabla135[[#This Row],[Valor del control]]),AND(Tabla135[[#This Row],[No. de Control]]&gt;1,Tabla135[[#This Row],[Desplazamiento en la Matriz]]="Probabilidad"),AB1785-(AB1785*Tabla135[[#This Row],[Valor del control]]),AND(Tabla135[[#This Row],[No. de Control]]=1,Tabla135[[#This Row],[Desplazamiento en la Matriz]]="Impacto"),D1786,AND(Tabla135[[#This Row],[No. de Control]]&gt;1,Tabla135[[#This Row],[Desplazamiento en la Matriz]]="Impacto"),AB1785),""),"")</f>
        <v/>
      </c>
      <c r="AC1786" s="310" t="str" cm="1">
        <f t="array" ref="AC1786">IFERROR(IF(Tabla135[[#This Row],[Registro diligenciado]]=TRUE,_xlfn.IFS(AND(Tabla135[[#This Row],[No. de Control]]=1,Tabla135[[#This Row],[Desplazamiento en la Matriz]]="Impacto"),E1786-(E1786*Tabla135[[#This Row],[Valor del control]]),AND(Tabla135[[#This Row],[No. de Control]]&gt;1,Tabla135[[#This Row],[Desplazamiento en la Matriz]]="Impacto"),AC1785-(AC1785*Tabla135[[#This Row],[Valor del control]]),AND(Tabla135[[#This Row],[No. de Control]]=1,Tabla135[[#This Row],[Desplazamiento en la Matriz]]="Probabilidad"),E1786,AND(Tabla135[[#This Row],[No. de Control]]&gt;1,Tabla135[[#This Row],[Desplazamiento en la Matriz]]="Probabilidad"),AC1785),""),"")</f>
        <v/>
      </c>
      <c r="AD1786" s="310">
        <f>IFERROR(_xlfn.MINIFS(Tabla135[Probabilidad residual],Tabla135[Id Riesgo],Tabla135[[#This Row],[Id Riesgo]]),"")</f>
        <v>0</v>
      </c>
      <c r="AE1786" s="310">
        <f>IFERROR(_xlfn.MINIFS(Tabla135[Impacto residual],Tabla135[Id Riesgo],Tabla135[[#This Row],[Id Riesgo]]),"")</f>
        <v>0</v>
      </c>
      <c r="AF1786" s="310" t="str" cm="1">
        <f t="array" ref="AF1786">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6" s="310" t="str" cm="1">
        <f t="array" ref="AG1786">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6"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7" spans="6:34" ht="15" hidden="1" customHeight="1" x14ac:dyDescent="0.4">
      <c r="F1787" s="290"/>
      <c r="G1787" s="414" t="b">
        <f>_xlfn.XLOOKUP(F1787,Tabla13[Id Riesgo],Tabla13[Registro diligenciado],FALSE,1)</f>
        <v>0</v>
      </c>
      <c r="H1787" s="423" t="str">
        <f>IF(G1787,_xlfn.XLOOKUP(F1787,Tabla6[Id Riesgo],Tabla6[DESCRIPCIÓN DEL RIESGO],FALSE,1),"")</f>
        <v/>
      </c>
      <c r="I1787" s="423" t="e">
        <f>_xlfn.XLOOKUP(Tabla135[[#This Row],[Id Riesgo]],Tabla13[Id Riesgo],Tabla13[Probabilidad])</f>
        <v>#N/A</v>
      </c>
      <c r="J1787" s="423" t="str">
        <f>_xlfn.XLOOKUP(Tabla135[[#This Row],[Id Riesgo]],Tabla13[Id Riesgo],Tabla13[Porcentaje Impacto],"",1)</f>
        <v/>
      </c>
      <c r="K1787" s="311"/>
      <c r="L1787" s="314"/>
      <c r="M1787" s="314"/>
      <c r="N1787" s="314"/>
      <c r="O1787" s="295"/>
      <c r="P1787" s="314"/>
      <c r="Q1787" s="328" t="str">
        <f>_xlfn.TEXTJOIN(" ",TRUE,Tabla135[[#This Row],[Actividad - Acción ¿Qué?
Inicia con verbo]],Tabla135[[#This Row],[Complemento
(Observaciones o desviaciones)]])</f>
        <v/>
      </c>
      <c r="R1787" s="295"/>
      <c r="S1787" s="327" t="str">
        <f>_xlfn.XLOOKUP(Tabla135[[#This Row],[Tipo de control]],Tabla7[Tipo de control],Tabla7[Peso],"",1)</f>
        <v/>
      </c>
      <c r="T1787" s="290" t="str">
        <f>_xlfn.XLOOKUP(Tabla135[[#This Row],[Tipo de control]],Tabla7[Tipo de control],Tabla7[Afectación matriz],"",1)</f>
        <v/>
      </c>
      <c r="U1787" s="295"/>
      <c r="V1787" s="290" t="str">
        <f>_xlfn.XLOOKUP(Tabla135[[#This Row],[Implementación]],Tabla11[Implementación],Tabla11[Peso],"",1)</f>
        <v/>
      </c>
      <c r="W1787" s="295"/>
      <c r="X1787" s="295"/>
      <c r="Y1787" s="295"/>
      <c r="Z1787" s="295"/>
      <c r="AA1787" s="311" t="str">
        <f>IFERROR(Tabla135[[#This Row],[Peso del control]]+Tabla135[[#This Row],[Peso de la implementación]],"")</f>
        <v/>
      </c>
      <c r="AB1787" s="310" t="str" cm="1">
        <f t="array" ref="AB1787">IFERROR(IF(Tabla135[[#This Row],[Registro diligenciado]]=TRUE,_xlfn.IFS(AND(Tabla135[[#This Row],[No. de Control]]=1,Tabla135[[#This Row],[Desplazamiento en la Matriz]]="Probabilidad"),D1787-(D1787*Tabla135[[#This Row],[Valor del control]]),AND(Tabla135[[#This Row],[No. de Control]]&gt;1,Tabla135[[#This Row],[Desplazamiento en la Matriz]]="Probabilidad"),AB1786-(AB1786*Tabla135[[#This Row],[Valor del control]]),AND(Tabla135[[#This Row],[No. de Control]]=1,Tabla135[[#This Row],[Desplazamiento en la Matriz]]="Impacto"),D1787,AND(Tabla135[[#This Row],[No. de Control]]&gt;1,Tabla135[[#This Row],[Desplazamiento en la Matriz]]="Impacto"),AB1786),""),"")</f>
        <v/>
      </c>
      <c r="AC1787" s="310" t="str" cm="1">
        <f t="array" ref="AC1787">IFERROR(IF(Tabla135[[#This Row],[Registro diligenciado]]=TRUE,_xlfn.IFS(AND(Tabla135[[#This Row],[No. de Control]]=1,Tabla135[[#This Row],[Desplazamiento en la Matriz]]="Impacto"),E1787-(E1787*Tabla135[[#This Row],[Valor del control]]),AND(Tabla135[[#This Row],[No. de Control]]&gt;1,Tabla135[[#This Row],[Desplazamiento en la Matriz]]="Impacto"),AC1786-(AC1786*Tabla135[[#This Row],[Valor del control]]),AND(Tabla135[[#This Row],[No. de Control]]=1,Tabla135[[#This Row],[Desplazamiento en la Matriz]]="Probabilidad"),E1787,AND(Tabla135[[#This Row],[No. de Control]]&gt;1,Tabla135[[#This Row],[Desplazamiento en la Matriz]]="Probabilidad"),AC1786),""),"")</f>
        <v/>
      </c>
      <c r="AD1787" s="310">
        <f>IFERROR(_xlfn.MINIFS(Tabla135[Probabilidad residual],Tabla135[Id Riesgo],Tabla135[[#This Row],[Id Riesgo]]),"")</f>
        <v>0</v>
      </c>
      <c r="AE1787" s="310">
        <f>IFERROR(_xlfn.MINIFS(Tabla135[Impacto residual],Tabla135[Id Riesgo],Tabla135[[#This Row],[Id Riesgo]]),"")</f>
        <v>0</v>
      </c>
      <c r="AF1787" s="310" t="str" cm="1">
        <f t="array" ref="AF1787">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7" s="310" t="str" cm="1">
        <f t="array" ref="AG1787">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7"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8" spans="6:34" ht="15" hidden="1" customHeight="1" x14ac:dyDescent="0.4">
      <c r="F1788" s="290"/>
      <c r="G1788" s="414" t="b">
        <f>_xlfn.XLOOKUP(F1788,Tabla13[Id Riesgo],Tabla13[Registro diligenciado],FALSE,1)</f>
        <v>0</v>
      </c>
      <c r="H1788" s="423" t="str">
        <f>IF(G1788,_xlfn.XLOOKUP(F1788,Tabla6[Id Riesgo],Tabla6[DESCRIPCIÓN DEL RIESGO],FALSE,1),"")</f>
        <v/>
      </c>
      <c r="I1788" s="423" t="e">
        <f>_xlfn.XLOOKUP(Tabla135[[#This Row],[Id Riesgo]],Tabla13[Id Riesgo],Tabla13[Probabilidad])</f>
        <v>#N/A</v>
      </c>
      <c r="J1788" s="423" t="str">
        <f>_xlfn.XLOOKUP(Tabla135[[#This Row],[Id Riesgo]],Tabla13[Id Riesgo],Tabla13[Porcentaje Impacto],"",1)</f>
        <v/>
      </c>
      <c r="K1788" s="311"/>
      <c r="L1788" s="314"/>
      <c r="M1788" s="314"/>
      <c r="N1788" s="314"/>
      <c r="O1788" s="295"/>
      <c r="P1788" s="314"/>
      <c r="Q1788" s="328" t="str">
        <f>_xlfn.TEXTJOIN(" ",TRUE,Tabla135[[#This Row],[Actividad - Acción ¿Qué?
Inicia con verbo]],Tabla135[[#This Row],[Complemento
(Observaciones o desviaciones)]])</f>
        <v/>
      </c>
      <c r="R1788" s="295"/>
      <c r="S1788" s="327" t="str">
        <f>_xlfn.XLOOKUP(Tabla135[[#This Row],[Tipo de control]],Tabla7[Tipo de control],Tabla7[Peso],"",1)</f>
        <v/>
      </c>
      <c r="T1788" s="290" t="str">
        <f>_xlfn.XLOOKUP(Tabla135[[#This Row],[Tipo de control]],Tabla7[Tipo de control],Tabla7[Afectación matriz],"",1)</f>
        <v/>
      </c>
      <c r="U1788" s="295"/>
      <c r="V1788" s="290" t="str">
        <f>_xlfn.XLOOKUP(Tabla135[[#This Row],[Implementación]],Tabla11[Implementación],Tabla11[Peso],"",1)</f>
        <v/>
      </c>
      <c r="W1788" s="295"/>
      <c r="X1788" s="295"/>
      <c r="Y1788" s="295"/>
      <c r="Z1788" s="295"/>
      <c r="AA1788" s="311" t="str">
        <f>IFERROR(Tabla135[[#This Row],[Peso del control]]+Tabla135[[#This Row],[Peso de la implementación]],"")</f>
        <v/>
      </c>
      <c r="AB1788" s="310" t="str" cm="1">
        <f t="array" ref="AB1788">IFERROR(IF(Tabla135[[#This Row],[Registro diligenciado]]=TRUE,_xlfn.IFS(AND(Tabla135[[#This Row],[No. de Control]]=1,Tabla135[[#This Row],[Desplazamiento en la Matriz]]="Probabilidad"),D1788-(D1788*Tabla135[[#This Row],[Valor del control]]),AND(Tabla135[[#This Row],[No. de Control]]&gt;1,Tabla135[[#This Row],[Desplazamiento en la Matriz]]="Probabilidad"),AB1787-(AB1787*Tabla135[[#This Row],[Valor del control]]),AND(Tabla135[[#This Row],[No. de Control]]=1,Tabla135[[#This Row],[Desplazamiento en la Matriz]]="Impacto"),D1788,AND(Tabla135[[#This Row],[No. de Control]]&gt;1,Tabla135[[#This Row],[Desplazamiento en la Matriz]]="Impacto"),AB1787),""),"")</f>
        <v/>
      </c>
      <c r="AC1788" s="310" t="str" cm="1">
        <f t="array" ref="AC1788">IFERROR(IF(Tabla135[[#This Row],[Registro diligenciado]]=TRUE,_xlfn.IFS(AND(Tabla135[[#This Row],[No. de Control]]=1,Tabla135[[#This Row],[Desplazamiento en la Matriz]]="Impacto"),E1788-(E1788*Tabla135[[#This Row],[Valor del control]]),AND(Tabla135[[#This Row],[No. de Control]]&gt;1,Tabla135[[#This Row],[Desplazamiento en la Matriz]]="Impacto"),AC1787-(AC1787*Tabla135[[#This Row],[Valor del control]]),AND(Tabla135[[#This Row],[No. de Control]]=1,Tabla135[[#This Row],[Desplazamiento en la Matriz]]="Probabilidad"),E1788,AND(Tabla135[[#This Row],[No. de Control]]&gt;1,Tabla135[[#This Row],[Desplazamiento en la Matriz]]="Probabilidad"),AC1787),""),"")</f>
        <v/>
      </c>
      <c r="AD1788" s="310">
        <f>IFERROR(_xlfn.MINIFS(Tabla135[Probabilidad residual],Tabla135[Id Riesgo],Tabla135[[#This Row],[Id Riesgo]]),"")</f>
        <v>0</v>
      </c>
      <c r="AE1788" s="310">
        <f>IFERROR(_xlfn.MINIFS(Tabla135[Impacto residual],Tabla135[Id Riesgo],Tabla135[[#This Row],[Id Riesgo]]),"")</f>
        <v>0</v>
      </c>
      <c r="AF1788" s="310" t="str" cm="1">
        <f t="array" ref="AF1788">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8" s="310" t="str" cm="1">
        <f t="array" ref="AG1788">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8"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89" spans="6:34" ht="15" hidden="1" customHeight="1" x14ac:dyDescent="0.4">
      <c r="F1789" s="290"/>
      <c r="G1789" s="414" t="b">
        <f>_xlfn.XLOOKUP(F1789,Tabla13[Id Riesgo],Tabla13[Registro diligenciado],FALSE,1)</f>
        <v>0</v>
      </c>
      <c r="H1789" s="423" t="str">
        <f>IF(G1789,_xlfn.XLOOKUP(F1789,Tabla6[Id Riesgo],Tabla6[DESCRIPCIÓN DEL RIESGO],FALSE,1),"")</f>
        <v/>
      </c>
      <c r="I1789" s="423" t="e">
        <f>_xlfn.XLOOKUP(Tabla135[[#This Row],[Id Riesgo]],Tabla13[Id Riesgo],Tabla13[Probabilidad])</f>
        <v>#N/A</v>
      </c>
      <c r="J1789" s="423" t="str">
        <f>_xlfn.XLOOKUP(Tabla135[[#This Row],[Id Riesgo]],Tabla13[Id Riesgo],Tabla13[Porcentaje Impacto],"",1)</f>
        <v/>
      </c>
      <c r="K1789" s="311"/>
      <c r="L1789" s="314"/>
      <c r="M1789" s="314"/>
      <c r="N1789" s="314"/>
      <c r="O1789" s="295"/>
      <c r="P1789" s="314"/>
      <c r="Q1789" s="328" t="str">
        <f>_xlfn.TEXTJOIN(" ",TRUE,Tabla135[[#This Row],[Actividad - Acción ¿Qué?
Inicia con verbo]],Tabla135[[#This Row],[Complemento
(Observaciones o desviaciones)]])</f>
        <v/>
      </c>
      <c r="R1789" s="295"/>
      <c r="S1789" s="327" t="str">
        <f>_xlfn.XLOOKUP(Tabla135[[#This Row],[Tipo de control]],Tabla7[Tipo de control],Tabla7[Peso],"",1)</f>
        <v/>
      </c>
      <c r="T1789" s="290" t="str">
        <f>_xlfn.XLOOKUP(Tabla135[[#This Row],[Tipo de control]],Tabla7[Tipo de control],Tabla7[Afectación matriz],"",1)</f>
        <v/>
      </c>
      <c r="U1789" s="295"/>
      <c r="V1789" s="290" t="str">
        <f>_xlfn.XLOOKUP(Tabla135[[#This Row],[Implementación]],Tabla11[Implementación],Tabla11[Peso],"",1)</f>
        <v/>
      </c>
      <c r="W1789" s="295"/>
      <c r="X1789" s="295"/>
      <c r="Y1789" s="295"/>
      <c r="Z1789" s="295"/>
      <c r="AA1789" s="311" t="str">
        <f>IFERROR(Tabla135[[#This Row],[Peso del control]]+Tabla135[[#This Row],[Peso de la implementación]],"")</f>
        <v/>
      </c>
      <c r="AB1789" s="310" t="str" cm="1">
        <f t="array" ref="AB1789">IFERROR(IF(Tabla135[[#This Row],[Registro diligenciado]]=TRUE,_xlfn.IFS(AND(Tabla135[[#This Row],[No. de Control]]=1,Tabla135[[#This Row],[Desplazamiento en la Matriz]]="Probabilidad"),D1789-(D1789*Tabla135[[#This Row],[Valor del control]]),AND(Tabla135[[#This Row],[No. de Control]]&gt;1,Tabla135[[#This Row],[Desplazamiento en la Matriz]]="Probabilidad"),AB1788-(AB1788*Tabla135[[#This Row],[Valor del control]]),AND(Tabla135[[#This Row],[No. de Control]]=1,Tabla135[[#This Row],[Desplazamiento en la Matriz]]="Impacto"),D1789,AND(Tabla135[[#This Row],[No. de Control]]&gt;1,Tabla135[[#This Row],[Desplazamiento en la Matriz]]="Impacto"),AB1788),""),"")</f>
        <v/>
      </c>
      <c r="AC1789" s="310" t="str" cm="1">
        <f t="array" ref="AC1789">IFERROR(IF(Tabla135[[#This Row],[Registro diligenciado]]=TRUE,_xlfn.IFS(AND(Tabla135[[#This Row],[No. de Control]]=1,Tabla135[[#This Row],[Desplazamiento en la Matriz]]="Impacto"),E1789-(E1789*Tabla135[[#This Row],[Valor del control]]),AND(Tabla135[[#This Row],[No. de Control]]&gt;1,Tabla135[[#This Row],[Desplazamiento en la Matriz]]="Impacto"),AC1788-(AC1788*Tabla135[[#This Row],[Valor del control]]),AND(Tabla135[[#This Row],[No. de Control]]=1,Tabla135[[#This Row],[Desplazamiento en la Matriz]]="Probabilidad"),E1789,AND(Tabla135[[#This Row],[No. de Control]]&gt;1,Tabla135[[#This Row],[Desplazamiento en la Matriz]]="Probabilidad"),AC1788),""),"")</f>
        <v/>
      </c>
      <c r="AD1789" s="310">
        <f>IFERROR(_xlfn.MINIFS(Tabla135[Probabilidad residual],Tabla135[Id Riesgo],Tabla135[[#This Row],[Id Riesgo]]),"")</f>
        <v>0</v>
      </c>
      <c r="AE1789" s="310">
        <f>IFERROR(_xlfn.MINIFS(Tabla135[Impacto residual],Tabla135[Id Riesgo],Tabla135[[#This Row],[Id Riesgo]]),"")</f>
        <v>0</v>
      </c>
      <c r="AF1789" s="310" t="str" cm="1">
        <f t="array" ref="AF1789">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89" s="310" t="str" cm="1">
        <f t="array" ref="AG1789">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89"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90" spans="6:34" ht="15" hidden="1" customHeight="1" x14ac:dyDescent="0.4">
      <c r="F1790" s="290"/>
      <c r="G1790" s="414" t="b">
        <f>_xlfn.XLOOKUP(F1790,Tabla13[Id Riesgo],Tabla13[Registro diligenciado],FALSE,1)</f>
        <v>0</v>
      </c>
      <c r="H1790" s="423" t="str">
        <f>IF(G1790,_xlfn.XLOOKUP(F1790,Tabla6[Id Riesgo],Tabla6[DESCRIPCIÓN DEL RIESGO],FALSE,1),"")</f>
        <v/>
      </c>
      <c r="I1790" s="423" t="e">
        <f>_xlfn.XLOOKUP(Tabla135[[#This Row],[Id Riesgo]],Tabla13[Id Riesgo],Tabla13[Probabilidad])</f>
        <v>#N/A</v>
      </c>
      <c r="J1790" s="423" t="str">
        <f>_xlfn.XLOOKUP(Tabla135[[#This Row],[Id Riesgo]],Tabla13[Id Riesgo],Tabla13[Porcentaje Impacto],"",1)</f>
        <v/>
      </c>
      <c r="K1790" s="311"/>
      <c r="L1790" s="314"/>
      <c r="M1790" s="314"/>
      <c r="N1790" s="314"/>
      <c r="O1790" s="295"/>
      <c r="P1790" s="314"/>
      <c r="Q1790" s="328" t="str">
        <f>_xlfn.TEXTJOIN(" ",TRUE,Tabla135[[#This Row],[Actividad - Acción ¿Qué?
Inicia con verbo]],Tabla135[[#This Row],[Complemento
(Observaciones o desviaciones)]])</f>
        <v/>
      </c>
      <c r="R1790" s="295"/>
      <c r="S1790" s="327" t="str">
        <f>_xlfn.XLOOKUP(Tabla135[[#This Row],[Tipo de control]],Tabla7[Tipo de control],Tabla7[Peso],"",1)</f>
        <v/>
      </c>
      <c r="T1790" s="290" t="str">
        <f>_xlfn.XLOOKUP(Tabla135[[#This Row],[Tipo de control]],Tabla7[Tipo de control],Tabla7[Afectación matriz],"",1)</f>
        <v/>
      </c>
      <c r="U1790" s="295"/>
      <c r="V1790" s="290" t="str">
        <f>_xlfn.XLOOKUP(Tabla135[[#This Row],[Implementación]],Tabla11[Implementación],Tabla11[Peso],"",1)</f>
        <v/>
      </c>
      <c r="W1790" s="295"/>
      <c r="X1790" s="295"/>
      <c r="Y1790" s="295"/>
      <c r="Z1790" s="295"/>
      <c r="AA1790" s="311" t="str">
        <f>IFERROR(Tabla135[[#This Row],[Peso del control]]+Tabla135[[#This Row],[Peso de la implementación]],"")</f>
        <v/>
      </c>
      <c r="AB1790" s="310" t="str" cm="1">
        <f t="array" ref="AB1790">IFERROR(IF(Tabla135[[#This Row],[Registro diligenciado]]=TRUE,_xlfn.IFS(AND(Tabla135[[#This Row],[No. de Control]]=1,Tabla135[[#This Row],[Desplazamiento en la Matriz]]="Probabilidad"),D1790-(D1790*Tabla135[[#This Row],[Valor del control]]),AND(Tabla135[[#This Row],[No. de Control]]&gt;1,Tabla135[[#This Row],[Desplazamiento en la Matriz]]="Probabilidad"),AB1789-(AB1789*Tabla135[[#This Row],[Valor del control]]),AND(Tabla135[[#This Row],[No. de Control]]=1,Tabla135[[#This Row],[Desplazamiento en la Matriz]]="Impacto"),D1790,AND(Tabla135[[#This Row],[No. de Control]]&gt;1,Tabla135[[#This Row],[Desplazamiento en la Matriz]]="Impacto"),AB1789),""),"")</f>
        <v/>
      </c>
      <c r="AC1790" s="310" t="str" cm="1">
        <f t="array" ref="AC1790">IFERROR(IF(Tabla135[[#This Row],[Registro diligenciado]]=TRUE,_xlfn.IFS(AND(Tabla135[[#This Row],[No. de Control]]=1,Tabla135[[#This Row],[Desplazamiento en la Matriz]]="Impacto"),E1790-(E1790*Tabla135[[#This Row],[Valor del control]]),AND(Tabla135[[#This Row],[No. de Control]]&gt;1,Tabla135[[#This Row],[Desplazamiento en la Matriz]]="Impacto"),AC1789-(AC1789*Tabla135[[#This Row],[Valor del control]]),AND(Tabla135[[#This Row],[No. de Control]]=1,Tabla135[[#This Row],[Desplazamiento en la Matriz]]="Probabilidad"),E1790,AND(Tabla135[[#This Row],[No. de Control]]&gt;1,Tabla135[[#This Row],[Desplazamiento en la Matriz]]="Probabilidad"),AC1789),""),"")</f>
        <v/>
      </c>
      <c r="AD1790" s="310">
        <f>IFERROR(_xlfn.MINIFS(Tabla135[Probabilidad residual],Tabla135[Id Riesgo],Tabla135[[#This Row],[Id Riesgo]]),"")</f>
        <v>0</v>
      </c>
      <c r="AE1790" s="310">
        <f>IFERROR(_xlfn.MINIFS(Tabla135[Impacto residual],Tabla135[Id Riesgo],Tabla135[[#This Row],[Id Riesgo]]),"")</f>
        <v>0</v>
      </c>
      <c r="AF1790" s="310" t="str" cm="1">
        <f t="array" ref="AF1790">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90" s="310" t="str" cm="1">
        <f t="array" ref="AG1790">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90"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row r="1791" spans="6:34" ht="15" hidden="1" customHeight="1" x14ac:dyDescent="0.4">
      <c r="F1791" s="290"/>
      <c r="G1791" s="414" t="b">
        <f>_xlfn.XLOOKUP(F1791,Tabla13[Id Riesgo],Tabla13[Registro diligenciado],FALSE,1)</f>
        <v>0</v>
      </c>
      <c r="H1791" s="423" t="str">
        <f>IF(G1791,_xlfn.XLOOKUP(F1791,Tabla6[Id Riesgo],Tabla6[DESCRIPCIÓN DEL RIESGO],FALSE,1),"")</f>
        <v/>
      </c>
      <c r="I1791" s="423" t="e">
        <f>_xlfn.XLOOKUP(Tabla135[[#This Row],[Id Riesgo]],Tabla13[Id Riesgo],Tabla13[Probabilidad])</f>
        <v>#N/A</v>
      </c>
      <c r="J1791" s="423" t="str">
        <f>_xlfn.XLOOKUP(Tabla135[[#This Row],[Id Riesgo]],Tabla13[Id Riesgo],Tabla13[Porcentaje Impacto],"",1)</f>
        <v/>
      </c>
      <c r="K1791" s="311"/>
      <c r="L1791" s="314"/>
      <c r="M1791" s="314"/>
      <c r="N1791" s="314"/>
      <c r="O1791" s="295"/>
      <c r="P1791" s="314"/>
      <c r="Q1791" s="328" t="str">
        <f>_xlfn.TEXTJOIN(" ",TRUE,Tabla135[[#This Row],[Actividad - Acción ¿Qué?
Inicia con verbo]],Tabla135[[#This Row],[Complemento
(Observaciones o desviaciones)]])</f>
        <v/>
      </c>
      <c r="R1791" s="295"/>
      <c r="S1791" s="327" t="str">
        <f>_xlfn.XLOOKUP(Tabla135[[#This Row],[Tipo de control]],Tabla7[Tipo de control],Tabla7[Peso],"",1)</f>
        <v/>
      </c>
      <c r="T1791" s="290" t="str">
        <f>_xlfn.XLOOKUP(Tabla135[[#This Row],[Tipo de control]],Tabla7[Tipo de control],Tabla7[Afectación matriz],"",1)</f>
        <v/>
      </c>
      <c r="U1791" s="295"/>
      <c r="V1791" s="290" t="str">
        <f>_xlfn.XLOOKUP(Tabla135[[#This Row],[Implementación]],Tabla11[Implementación],Tabla11[Peso],"",1)</f>
        <v/>
      </c>
      <c r="W1791" s="295"/>
      <c r="X1791" s="295"/>
      <c r="Y1791" s="295"/>
      <c r="Z1791" s="295"/>
      <c r="AA1791" s="311" t="str">
        <f>IFERROR(Tabla135[[#This Row],[Peso del control]]+Tabla135[[#This Row],[Peso de la implementación]],"")</f>
        <v/>
      </c>
      <c r="AB1791" s="310" t="str" cm="1">
        <f t="array" ref="AB1791">IFERROR(IF(Tabla135[[#This Row],[Registro diligenciado]]=TRUE,_xlfn.IFS(AND(Tabla135[[#This Row],[No. de Control]]=1,Tabla135[[#This Row],[Desplazamiento en la Matriz]]="Probabilidad"),D1791-(D1791*Tabla135[[#This Row],[Valor del control]]),AND(Tabla135[[#This Row],[No. de Control]]&gt;1,Tabla135[[#This Row],[Desplazamiento en la Matriz]]="Probabilidad"),AB1790-(AB1790*Tabla135[[#This Row],[Valor del control]]),AND(Tabla135[[#This Row],[No. de Control]]=1,Tabla135[[#This Row],[Desplazamiento en la Matriz]]="Impacto"),D1791,AND(Tabla135[[#This Row],[No. de Control]]&gt;1,Tabla135[[#This Row],[Desplazamiento en la Matriz]]="Impacto"),AB1790),""),"")</f>
        <v/>
      </c>
      <c r="AC1791" s="310" t="str" cm="1">
        <f t="array" ref="AC1791">IFERROR(IF(Tabla135[[#This Row],[Registro diligenciado]]=TRUE,_xlfn.IFS(AND(Tabla135[[#This Row],[No. de Control]]=1,Tabla135[[#This Row],[Desplazamiento en la Matriz]]="Impacto"),E1791-(E1791*Tabla135[[#This Row],[Valor del control]]),AND(Tabla135[[#This Row],[No. de Control]]&gt;1,Tabla135[[#This Row],[Desplazamiento en la Matriz]]="Impacto"),AC1790-(AC1790*Tabla135[[#This Row],[Valor del control]]),AND(Tabla135[[#This Row],[No. de Control]]=1,Tabla135[[#This Row],[Desplazamiento en la Matriz]]="Probabilidad"),E1791,AND(Tabla135[[#This Row],[No. de Control]]&gt;1,Tabla135[[#This Row],[Desplazamiento en la Matriz]]="Probabilidad"),AC1790),""),"")</f>
        <v/>
      </c>
      <c r="AD1791" s="310">
        <f>IFERROR(_xlfn.MINIFS(Tabla135[Probabilidad residual],Tabla135[Id Riesgo],Tabla135[[#This Row],[Id Riesgo]]),"")</f>
        <v>0</v>
      </c>
      <c r="AE1791" s="310">
        <f>IFERROR(_xlfn.MINIFS(Tabla135[Impacto residual],Tabla135[Id Riesgo],Tabla135[[#This Row],[Id Riesgo]]),"")</f>
        <v>0</v>
      </c>
      <c r="AF1791" s="310" t="str" cm="1">
        <f t="array" ref="AF1791">IFERROR(_xlfn.IFS(AND(Tabla135[[#This Row],[Probabilidad residual Final]]&gt;=CONFIGURACIÓN!$BF$6,Tabla135[[#This Row],[Probabilidad residual Final]]&lt;=CONFIGURACIÓN!$BG$6),CONFIGURACIÓN!$BE$6,AND(Tabla135[[#This Row],[Probabilidad residual Final]]&gt;=CONFIGURACIÓN!$BF$7,Tabla135[[#This Row],[Probabilidad residual Final]]&lt;=CONFIGURACIÓN!$BG$7),CONFIGURACIÓN!$BE$7,AND(Tabla135[[#This Row],[Probabilidad residual Final]]&gt;=CONFIGURACIÓN!$BF$8,Tabla135[[#This Row],[Probabilidad residual Final]]&lt;=CONFIGURACIÓN!$BG$8),CONFIGURACIÓN!$BE$8,AND(Tabla135[[#This Row],[Probabilidad residual Final]]&gt;=CONFIGURACIÓN!$BF$9,Tabla135[[#This Row],[Probabilidad residual Final]]&lt;=CONFIGURACIÓN!$BG$9),CONFIGURACIÓN!$BE$9,AND(Tabla135[[#This Row],[Probabilidad residual Final]]&gt;=CONFIGURACIÓN!$BF$10,Tabla135[[#This Row],[Probabilidad residual Final]]&lt;=CONFIGURACIÓN!$BG$10),CONFIGURACIÓN!$BE$10),"")</f>
        <v/>
      </c>
      <c r="AG1791" s="310" t="str" cm="1">
        <f t="array" ref="AG1791">IFERROR(_xlfn.IFS(AND(Tabla135[[#This Row],[Impacto Residual Final]]&gt;=CONFIGURACIÓN!$BJ$6,Tabla135[[#This Row],[Impacto Residual Final]]&lt;=CONFIGURACIÓN!$BK$6),CONFIGURACIÓN!$BI$6,AND(Tabla135[[#This Row],[Impacto Residual Final]]&gt;=CONFIGURACIÓN!$BJ$7,Tabla135[[#This Row],[Impacto Residual Final]]&lt;=CONFIGURACIÓN!$BK$7),CONFIGURACIÓN!$BI$7,AND(Tabla135[[#This Row],[Impacto Residual Final]]&gt;=CONFIGURACIÓN!$BJ$8,Tabla135[[#This Row],[Impacto Residual Final]]&lt;=CONFIGURACIÓN!$BK$8),CONFIGURACIÓN!$BI$8,AND(Tabla135[[#This Row],[Impacto Residual Final]]&gt;=CONFIGURACIÓN!$BJ$9,Tabla135[[#This Row],[Impacto Residual Final]]&lt;=CONFIGURACIÓN!$BK$9),CONFIGURACIÓN!$BI$9,AND(Tabla135[[#This Row],[Impacto Residual Final]]&gt;=CONFIGURACIÓN!$BJ$10,Tabla135[[#This Row],[Impacto Residual Final]]&lt;=CONFIGURACIÓN!$BK$10),CONFIGURACIÓN!$BI$10),"")</f>
        <v/>
      </c>
      <c r="AH1791" s="415" t="b">
        <f>IFERROR(IF(AND(Tabla135[[#This Row],[Identificado en paso 1 y 2?]]=TRUE,_xlfn.IFS(Tabla135[[#This Row],[Implementación]]="Manual",SUM(COUNTIF(Tabla135[[#This Row],[Actividad - Acción ¿Qué?
Inicia con verbo]:[Ejecución]],"&lt;&gt;"&amp;""),COUNTIF(Tabla135[[#This Row],[Área]:[Cargo]],"&lt;&gt;"&amp;""))=14,Tabla135[[#This Row],[Implementación]]="Automático",COUNTIF(Tabla135[[#This Row],[Aplicativo]:[Ejecución]],"&lt;&gt;"&amp;"")=13)),TRUE,FALSE),FALSE)</f>
        <v>0</v>
      </c>
    </row>
  </sheetData>
  <sheetProtection autoFilter="0"/>
  <mergeCells count="1456">
    <mergeCell ref="AL1562:AL1571"/>
    <mergeCell ref="AM1562:AM1571"/>
    <mergeCell ref="AL1572:AL1581"/>
    <mergeCell ref="AM1572:AM1581"/>
    <mergeCell ref="AL1582:AL1591"/>
    <mergeCell ref="AM1582:AM1591"/>
    <mergeCell ref="AL1592:AL1601"/>
    <mergeCell ref="AM1592:AM1601"/>
    <mergeCell ref="AL1602:AL1611"/>
    <mergeCell ref="AM1602:AM1611"/>
    <mergeCell ref="AL1512:AL1521"/>
    <mergeCell ref="AM1512:AM1521"/>
    <mergeCell ref="AL1522:AL1531"/>
    <mergeCell ref="AM1522:AM1531"/>
    <mergeCell ref="AL1532:AL1541"/>
    <mergeCell ref="AM1532:AM1541"/>
    <mergeCell ref="AL1542:AL1551"/>
    <mergeCell ref="AM1542:AM1551"/>
    <mergeCell ref="AL1552:AL1561"/>
    <mergeCell ref="AM1552:AM1561"/>
    <mergeCell ref="AM1462:AM1471"/>
    <mergeCell ref="AL1472:AL1481"/>
    <mergeCell ref="AM1472:AM1481"/>
    <mergeCell ref="AL1482:AL1491"/>
    <mergeCell ref="AM1482:AM1491"/>
    <mergeCell ref="AL1492:AL1501"/>
    <mergeCell ref="AM1492:AM1501"/>
    <mergeCell ref="AL1502:AL1511"/>
    <mergeCell ref="AL1362:AL1371"/>
    <mergeCell ref="AM1362:AM1371"/>
    <mergeCell ref="AL1372:AL1381"/>
    <mergeCell ref="AM1372:AM1381"/>
    <mergeCell ref="AL1382:AL1391"/>
    <mergeCell ref="AM1382:AM1391"/>
    <mergeCell ref="AL1392:AL1401"/>
    <mergeCell ref="AM1392:AM1401"/>
    <mergeCell ref="AL1402:AL1411"/>
    <mergeCell ref="AM1402:AM1411"/>
    <mergeCell ref="AM1502:AM1511"/>
    <mergeCell ref="AL1412:AL1421"/>
    <mergeCell ref="AM1412:AM1421"/>
    <mergeCell ref="AL1422:AL1431"/>
    <mergeCell ref="AM1422:AM1431"/>
    <mergeCell ref="AL1432:AL1441"/>
    <mergeCell ref="AM1432:AM1441"/>
    <mergeCell ref="AL1442:AL1451"/>
    <mergeCell ref="AM1442:AM1451"/>
    <mergeCell ref="AL1452:AL1461"/>
    <mergeCell ref="AM1452:AM1461"/>
    <mergeCell ref="AL1462:AL1471"/>
    <mergeCell ref="AL1312:AL1321"/>
    <mergeCell ref="AM1312:AM1321"/>
    <mergeCell ref="AL1322:AL1331"/>
    <mergeCell ref="AM1322:AM1331"/>
    <mergeCell ref="AL1332:AL1341"/>
    <mergeCell ref="AM1332:AM1341"/>
    <mergeCell ref="AL1342:AL1351"/>
    <mergeCell ref="AM1342:AM1351"/>
    <mergeCell ref="AL1352:AL1361"/>
    <mergeCell ref="AM1352:AM1361"/>
    <mergeCell ref="AL1262:AL1271"/>
    <mergeCell ref="AM1262:AM1271"/>
    <mergeCell ref="AL1272:AL1281"/>
    <mergeCell ref="AM1272:AM1281"/>
    <mergeCell ref="AL1282:AL1291"/>
    <mergeCell ref="AM1282:AM1291"/>
    <mergeCell ref="AL1292:AL1301"/>
    <mergeCell ref="AM1292:AM1301"/>
    <mergeCell ref="AL1302:AL1311"/>
    <mergeCell ref="AM1302:AM1311"/>
    <mergeCell ref="AL1212:AL1221"/>
    <mergeCell ref="AM1212:AM1221"/>
    <mergeCell ref="AL1222:AL1231"/>
    <mergeCell ref="AM1222:AM1231"/>
    <mergeCell ref="AL1232:AL1241"/>
    <mergeCell ref="AM1232:AM1241"/>
    <mergeCell ref="AL1242:AL1251"/>
    <mergeCell ref="AM1242:AM1251"/>
    <mergeCell ref="AL1252:AL1261"/>
    <mergeCell ref="AM1252:AM1261"/>
    <mergeCell ref="AL1162:AL1171"/>
    <mergeCell ref="AM1162:AM1171"/>
    <mergeCell ref="AL1172:AL1181"/>
    <mergeCell ref="AM1172:AM1181"/>
    <mergeCell ref="AL1182:AL1191"/>
    <mergeCell ref="AM1182:AM1191"/>
    <mergeCell ref="AL1192:AL1201"/>
    <mergeCell ref="AM1192:AM1201"/>
    <mergeCell ref="AL1202:AL1211"/>
    <mergeCell ref="AM1202:AM1211"/>
    <mergeCell ref="AL1112:AL1121"/>
    <mergeCell ref="AM1112:AM1121"/>
    <mergeCell ref="AL1122:AL1131"/>
    <mergeCell ref="AM1122:AM1131"/>
    <mergeCell ref="AL1132:AL1141"/>
    <mergeCell ref="AM1132:AM1141"/>
    <mergeCell ref="AL1142:AL1151"/>
    <mergeCell ref="AM1142:AM1151"/>
    <mergeCell ref="AL1152:AL1161"/>
    <mergeCell ref="AM1152:AM1161"/>
    <mergeCell ref="AL1062:AL1071"/>
    <mergeCell ref="AM1062:AM1071"/>
    <mergeCell ref="AL1072:AL1081"/>
    <mergeCell ref="AM1072:AM1081"/>
    <mergeCell ref="AL1082:AL1091"/>
    <mergeCell ref="AM1082:AM1091"/>
    <mergeCell ref="AL1092:AL1101"/>
    <mergeCell ref="AM1092:AM1101"/>
    <mergeCell ref="AL1102:AL1111"/>
    <mergeCell ref="AM1102:AM1111"/>
    <mergeCell ref="AL1012:AL1021"/>
    <mergeCell ref="AM1012:AM1021"/>
    <mergeCell ref="AL1022:AL1031"/>
    <mergeCell ref="AM1022:AM1031"/>
    <mergeCell ref="AL1032:AL1041"/>
    <mergeCell ref="AM1032:AM1041"/>
    <mergeCell ref="AL1042:AL1051"/>
    <mergeCell ref="AM1042:AM1051"/>
    <mergeCell ref="AL1052:AL1061"/>
    <mergeCell ref="AM1052:AM1061"/>
    <mergeCell ref="AL962:AL971"/>
    <mergeCell ref="AM962:AM971"/>
    <mergeCell ref="AL972:AL981"/>
    <mergeCell ref="AM972:AM981"/>
    <mergeCell ref="AL982:AL991"/>
    <mergeCell ref="AM982:AM991"/>
    <mergeCell ref="AL992:AL1001"/>
    <mergeCell ref="AM992:AM1001"/>
    <mergeCell ref="AL1002:AL1011"/>
    <mergeCell ref="AM1002:AM1011"/>
    <mergeCell ref="AL912:AL921"/>
    <mergeCell ref="AM912:AM921"/>
    <mergeCell ref="AL922:AL931"/>
    <mergeCell ref="AM922:AM931"/>
    <mergeCell ref="AL932:AL941"/>
    <mergeCell ref="AM932:AM941"/>
    <mergeCell ref="AL942:AL951"/>
    <mergeCell ref="AM942:AM951"/>
    <mergeCell ref="AL952:AL961"/>
    <mergeCell ref="AM952:AM961"/>
    <mergeCell ref="AL862:AL871"/>
    <mergeCell ref="AM862:AM871"/>
    <mergeCell ref="AL872:AL881"/>
    <mergeCell ref="AM872:AM881"/>
    <mergeCell ref="AL882:AL891"/>
    <mergeCell ref="AM882:AM891"/>
    <mergeCell ref="AL892:AL901"/>
    <mergeCell ref="AM892:AM901"/>
    <mergeCell ref="AL902:AL911"/>
    <mergeCell ref="AM902:AM911"/>
    <mergeCell ref="AL812:AL821"/>
    <mergeCell ref="AM812:AM821"/>
    <mergeCell ref="AL822:AL831"/>
    <mergeCell ref="AM822:AM831"/>
    <mergeCell ref="AL832:AL841"/>
    <mergeCell ref="AM832:AM841"/>
    <mergeCell ref="AL842:AL851"/>
    <mergeCell ref="AM842:AM851"/>
    <mergeCell ref="AL852:AL861"/>
    <mergeCell ref="AM852:AM861"/>
    <mergeCell ref="AL762:AL771"/>
    <mergeCell ref="AM762:AM771"/>
    <mergeCell ref="AL772:AL781"/>
    <mergeCell ref="AM772:AM781"/>
    <mergeCell ref="AL782:AL791"/>
    <mergeCell ref="AM782:AM791"/>
    <mergeCell ref="AL792:AL801"/>
    <mergeCell ref="AM792:AM801"/>
    <mergeCell ref="AL802:AL811"/>
    <mergeCell ref="AM802:AM811"/>
    <mergeCell ref="AL712:AL721"/>
    <mergeCell ref="AM712:AM721"/>
    <mergeCell ref="AL722:AL731"/>
    <mergeCell ref="AM722:AM731"/>
    <mergeCell ref="AL732:AL741"/>
    <mergeCell ref="AM732:AM741"/>
    <mergeCell ref="AL742:AL751"/>
    <mergeCell ref="AM742:AM751"/>
    <mergeCell ref="AL752:AL761"/>
    <mergeCell ref="AM752:AM761"/>
    <mergeCell ref="AL662:AL671"/>
    <mergeCell ref="AM662:AM671"/>
    <mergeCell ref="AL672:AL681"/>
    <mergeCell ref="AM672:AM681"/>
    <mergeCell ref="AL682:AL691"/>
    <mergeCell ref="AM682:AM691"/>
    <mergeCell ref="AL692:AL701"/>
    <mergeCell ref="AM692:AM701"/>
    <mergeCell ref="AL702:AL711"/>
    <mergeCell ref="AM702:AM711"/>
    <mergeCell ref="AL612:AL621"/>
    <mergeCell ref="AM612:AM621"/>
    <mergeCell ref="AL622:AL631"/>
    <mergeCell ref="AM622:AM631"/>
    <mergeCell ref="AL632:AL641"/>
    <mergeCell ref="AM632:AM641"/>
    <mergeCell ref="AL642:AL651"/>
    <mergeCell ref="AM642:AM651"/>
    <mergeCell ref="AL652:AL661"/>
    <mergeCell ref="AM652:AM661"/>
    <mergeCell ref="AL562:AL571"/>
    <mergeCell ref="AM562:AM571"/>
    <mergeCell ref="AL572:AL581"/>
    <mergeCell ref="AM572:AM581"/>
    <mergeCell ref="AL582:AL591"/>
    <mergeCell ref="AM582:AM591"/>
    <mergeCell ref="AL592:AL601"/>
    <mergeCell ref="AM592:AM601"/>
    <mergeCell ref="AL602:AL611"/>
    <mergeCell ref="AM602:AM611"/>
    <mergeCell ref="AL512:AL521"/>
    <mergeCell ref="AM512:AM521"/>
    <mergeCell ref="AL522:AL531"/>
    <mergeCell ref="AM522:AM531"/>
    <mergeCell ref="AL532:AL541"/>
    <mergeCell ref="AM532:AM541"/>
    <mergeCell ref="AL542:AL551"/>
    <mergeCell ref="AM542:AM551"/>
    <mergeCell ref="AL552:AL561"/>
    <mergeCell ref="AM552:AM561"/>
    <mergeCell ref="AL462:AL471"/>
    <mergeCell ref="AM462:AM471"/>
    <mergeCell ref="AL472:AL481"/>
    <mergeCell ref="AM472:AM481"/>
    <mergeCell ref="AL482:AL491"/>
    <mergeCell ref="AM482:AM491"/>
    <mergeCell ref="AL492:AL501"/>
    <mergeCell ref="AM492:AM501"/>
    <mergeCell ref="AL502:AL511"/>
    <mergeCell ref="AM502:AM511"/>
    <mergeCell ref="AL412:AL421"/>
    <mergeCell ref="AM412:AM421"/>
    <mergeCell ref="AL422:AL431"/>
    <mergeCell ref="AM422:AM431"/>
    <mergeCell ref="AL432:AL441"/>
    <mergeCell ref="AM432:AM441"/>
    <mergeCell ref="AL442:AL451"/>
    <mergeCell ref="AM442:AM451"/>
    <mergeCell ref="AL452:AL461"/>
    <mergeCell ref="AM452:AM461"/>
    <mergeCell ref="AL362:AL371"/>
    <mergeCell ref="AM362:AM371"/>
    <mergeCell ref="AL372:AL381"/>
    <mergeCell ref="AM372:AM381"/>
    <mergeCell ref="AL382:AL391"/>
    <mergeCell ref="AM382:AM391"/>
    <mergeCell ref="AL392:AL401"/>
    <mergeCell ref="AM392:AM401"/>
    <mergeCell ref="AL402:AL411"/>
    <mergeCell ref="AM402:AM411"/>
    <mergeCell ref="AL312:AL321"/>
    <mergeCell ref="AM312:AM321"/>
    <mergeCell ref="AL322:AL331"/>
    <mergeCell ref="AM322:AM331"/>
    <mergeCell ref="AL332:AL341"/>
    <mergeCell ref="AM332:AM341"/>
    <mergeCell ref="AL342:AL351"/>
    <mergeCell ref="AM342:AM351"/>
    <mergeCell ref="AL352:AL361"/>
    <mergeCell ref="AM352:AM361"/>
    <mergeCell ref="AL262:AL271"/>
    <mergeCell ref="AM262:AM271"/>
    <mergeCell ref="AL272:AL281"/>
    <mergeCell ref="AM272:AM281"/>
    <mergeCell ref="AL282:AL291"/>
    <mergeCell ref="AM282:AM291"/>
    <mergeCell ref="AL292:AL301"/>
    <mergeCell ref="AM292:AM301"/>
    <mergeCell ref="AL302:AL311"/>
    <mergeCell ref="AM302:AM311"/>
    <mergeCell ref="AM212:AM221"/>
    <mergeCell ref="AL222:AL231"/>
    <mergeCell ref="AM222:AM231"/>
    <mergeCell ref="AL232:AL241"/>
    <mergeCell ref="AM232:AM241"/>
    <mergeCell ref="AL242:AL251"/>
    <mergeCell ref="AM242:AM251"/>
    <mergeCell ref="AL252:AL261"/>
    <mergeCell ref="AM252:AM261"/>
    <mergeCell ref="AL162:AL171"/>
    <mergeCell ref="AM162:AM171"/>
    <mergeCell ref="AL172:AL181"/>
    <mergeCell ref="AM172:AM181"/>
    <mergeCell ref="AL182:AL191"/>
    <mergeCell ref="AM182:AM191"/>
    <mergeCell ref="AL192:AL201"/>
    <mergeCell ref="AM192:AM201"/>
    <mergeCell ref="AL202:AL211"/>
    <mergeCell ref="AM202:AM211"/>
    <mergeCell ref="AM122:AM131"/>
    <mergeCell ref="AL132:AL141"/>
    <mergeCell ref="AM132:AM141"/>
    <mergeCell ref="AL142:AL151"/>
    <mergeCell ref="AM142:AM151"/>
    <mergeCell ref="AL152:AL161"/>
    <mergeCell ref="AM152:AM161"/>
    <mergeCell ref="AM62:AM71"/>
    <mergeCell ref="AL72:AL81"/>
    <mergeCell ref="AM72:AM81"/>
    <mergeCell ref="AL82:AL91"/>
    <mergeCell ref="AM82:AM91"/>
    <mergeCell ref="AL92:AL101"/>
    <mergeCell ref="AM92:AM101"/>
    <mergeCell ref="AL102:AL111"/>
    <mergeCell ref="AM102:AM111"/>
    <mergeCell ref="AM12:AM21"/>
    <mergeCell ref="AL22:AL31"/>
    <mergeCell ref="AM22:AM31"/>
    <mergeCell ref="AL32:AL41"/>
    <mergeCell ref="AM32:AM41"/>
    <mergeCell ref="AL42:AL51"/>
    <mergeCell ref="AM42:AM51"/>
    <mergeCell ref="AL52:AL61"/>
    <mergeCell ref="AM52:AM61"/>
    <mergeCell ref="AM112:AM121"/>
    <mergeCell ref="AL122:AL131"/>
    <mergeCell ref="B3:O3"/>
    <mergeCell ref="AL12:AL21"/>
    <mergeCell ref="AJ1562:AJ1571"/>
    <mergeCell ref="AK1562:AK1571"/>
    <mergeCell ref="AJ1462:AJ1471"/>
    <mergeCell ref="AK1462:AK1471"/>
    <mergeCell ref="AJ1472:AJ1481"/>
    <mergeCell ref="AK1472:AK1481"/>
    <mergeCell ref="AJ1482:AJ1491"/>
    <mergeCell ref="AK1482:AK1491"/>
    <mergeCell ref="AJ1492:AJ1501"/>
    <mergeCell ref="AK1492:AK1501"/>
    <mergeCell ref="AJ1502:AJ1511"/>
    <mergeCell ref="AK1502:AK1511"/>
    <mergeCell ref="AJ1412:AJ1421"/>
    <mergeCell ref="AK1412:AK1421"/>
    <mergeCell ref="AJ1422:AJ1431"/>
    <mergeCell ref="AK1422:AK1431"/>
    <mergeCell ref="AL112:AL121"/>
    <mergeCell ref="AJ1392:AJ1401"/>
    <mergeCell ref="AK1392:AK1401"/>
    <mergeCell ref="AJ1402:AJ1411"/>
    <mergeCell ref="AK1402:AK1411"/>
    <mergeCell ref="AJ1312:AJ1321"/>
    <mergeCell ref="AK1312:AK1321"/>
    <mergeCell ref="AJ1322:AJ1331"/>
    <mergeCell ref="AK1322:AK1331"/>
    <mergeCell ref="AJ1332:AJ1341"/>
    <mergeCell ref="AK1332:AK1341"/>
    <mergeCell ref="AJ1342:AJ1351"/>
    <mergeCell ref="AL62:AL71"/>
    <mergeCell ref="AL212:AL221"/>
    <mergeCell ref="AJ1572:AJ1581"/>
    <mergeCell ref="AK1572:AK1581"/>
    <mergeCell ref="AJ1582:AJ1591"/>
    <mergeCell ref="AK1582:AK1591"/>
    <mergeCell ref="AJ1592:AJ1601"/>
    <mergeCell ref="AK1592:AK1601"/>
    <mergeCell ref="AJ1602:AJ1611"/>
    <mergeCell ref="AK1602:AK1611"/>
    <mergeCell ref="AJ1512:AJ1521"/>
    <mergeCell ref="AK1512:AK1521"/>
    <mergeCell ref="AJ1522:AJ1531"/>
    <mergeCell ref="AK1522:AK1531"/>
    <mergeCell ref="AJ1532:AJ1541"/>
    <mergeCell ref="AK1532:AK1541"/>
    <mergeCell ref="AJ1542:AJ1551"/>
    <mergeCell ref="AK1542:AK1551"/>
    <mergeCell ref="AJ1552:AJ1561"/>
    <mergeCell ref="AK1552:AK1561"/>
    <mergeCell ref="AJ1432:AJ1441"/>
    <mergeCell ref="AK1432:AK1441"/>
    <mergeCell ref="AJ1442:AJ1451"/>
    <mergeCell ref="AK1442:AK1451"/>
    <mergeCell ref="AJ1452:AJ1461"/>
    <mergeCell ref="AK1452:AK1461"/>
    <mergeCell ref="AJ1362:AJ1371"/>
    <mergeCell ref="AK1362:AK1371"/>
    <mergeCell ref="AJ1372:AJ1381"/>
    <mergeCell ref="AK1372:AK1381"/>
    <mergeCell ref="AJ1382:AJ1391"/>
    <mergeCell ref="AK1382:AK1391"/>
    <mergeCell ref="AK1342:AK1351"/>
    <mergeCell ref="AJ1352:AJ1361"/>
    <mergeCell ref="AK1352:AK1361"/>
    <mergeCell ref="AJ1262:AJ1271"/>
    <mergeCell ref="AK1262:AK1271"/>
    <mergeCell ref="AJ1272:AJ1281"/>
    <mergeCell ref="AK1272:AK1281"/>
    <mergeCell ref="AJ1282:AJ1291"/>
    <mergeCell ref="AK1282:AK1291"/>
    <mergeCell ref="AJ1292:AJ1301"/>
    <mergeCell ref="AK1292:AK1301"/>
    <mergeCell ref="AJ1302:AJ1311"/>
    <mergeCell ref="AK1302:AK1311"/>
    <mergeCell ref="AJ1212:AJ1221"/>
    <mergeCell ref="AK1212:AK1221"/>
    <mergeCell ref="AJ1222:AJ1231"/>
    <mergeCell ref="AK1222:AK1231"/>
    <mergeCell ref="AJ1232:AJ1241"/>
    <mergeCell ref="AK1232:AK1241"/>
    <mergeCell ref="AJ1242:AJ1251"/>
    <mergeCell ref="AK1242:AK1251"/>
    <mergeCell ref="AJ1252:AJ1261"/>
    <mergeCell ref="AK1252:AK1261"/>
    <mergeCell ref="AJ1162:AJ1171"/>
    <mergeCell ref="AK1162:AK1171"/>
    <mergeCell ref="AJ1172:AJ1181"/>
    <mergeCell ref="AK1172:AK1181"/>
    <mergeCell ref="AJ1182:AJ1191"/>
    <mergeCell ref="AK1182:AK1191"/>
    <mergeCell ref="AJ1192:AJ1201"/>
    <mergeCell ref="AK1192:AK1201"/>
    <mergeCell ref="AJ1202:AJ1211"/>
    <mergeCell ref="AK1202:AK1211"/>
    <mergeCell ref="AJ1112:AJ1121"/>
    <mergeCell ref="AK1112:AK1121"/>
    <mergeCell ref="AJ1122:AJ1131"/>
    <mergeCell ref="AK1122:AK1131"/>
    <mergeCell ref="AJ1132:AJ1141"/>
    <mergeCell ref="AK1132:AK1141"/>
    <mergeCell ref="AJ1142:AJ1151"/>
    <mergeCell ref="AK1142:AK1151"/>
    <mergeCell ref="AJ1152:AJ1161"/>
    <mergeCell ref="AK1152:AK1161"/>
    <mergeCell ref="AJ1062:AJ1071"/>
    <mergeCell ref="AK1062:AK1071"/>
    <mergeCell ref="AJ1072:AJ1081"/>
    <mergeCell ref="AK1072:AK1081"/>
    <mergeCell ref="AJ1082:AJ1091"/>
    <mergeCell ref="AK1082:AK1091"/>
    <mergeCell ref="AJ1092:AJ1101"/>
    <mergeCell ref="AK1092:AK1101"/>
    <mergeCell ref="AJ1102:AJ1111"/>
    <mergeCell ref="AK1102:AK1111"/>
    <mergeCell ref="AJ1012:AJ1021"/>
    <mergeCell ref="AK1012:AK1021"/>
    <mergeCell ref="AJ1022:AJ1031"/>
    <mergeCell ref="AK1022:AK1031"/>
    <mergeCell ref="AJ1032:AJ1041"/>
    <mergeCell ref="AK1032:AK1041"/>
    <mergeCell ref="AJ1042:AJ1051"/>
    <mergeCell ref="AK1042:AK1051"/>
    <mergeCell ref="AJ1052:AJ1061"/>
    <mergeCell ref="AK1052:AK1061"/>
    <mergeCell ref="AJ962:AJ971"/>
    <mergeCell ref="AK962:AK971"/>
    <mergeCell ref="AJ972:AJ981"/>
    <mergeCell ref="AK972:AK981"/>
    <mergeCell ref="AJ982:AJ991"/>
    <mergeCell ref="AK982:AK991"/>
    <mergeCell ref="AJ992:AJ1001"/>
    <mergeCell ref="AK992:AK1001"/>
    <mergeCell ref="AJ1002:AJ1011"/>
    <mergeCell ref="AK1002:AK1011"/>
    <mergeCell ref="AJ912:AJ921"/>
    <mergeCell ref="AK912:AK921"/>
    <mergeCell ref="AJ922:AJ931"/>
    <mergeCell ref="AK922:AK931"/>
    <mergeCell ref="AJ932:AJ941"/>
    <mergeCell ref="AK932:AK941"/>
    <mergeCell ref="AJ942:AJ951"/>
    <mergeCell ref="AK942:AK951"/>
    <mergeCell ref="AJ952:AJ961"/>
    <mergeCell ref="AK952:AK961"/>
    <mergeCell ref="AJ862:AJ871"/>
    <mergeCell ref="AK862:AK871"/>
    <mergeCell ref="AJ872:AJ881"/>
    <mergeCell ref="AK872:AK881"/>
    <mergeCell ref="AJ882:AJ891"/>
    <mergeCell ref="AK882:AK891"/>
    <mergeCell ref="AJ892:AJ901"/>
    <mergeCell ref="AK892:AK901"/>
    <mergeCell ref="AJ902:AJ911"/>
    <mergeCell ref="AK902:AK911"/>
    <mergeCell ref="AJ812:AJ821"/>
    <mergeCell ref="AK812:AK821"/>
    <mergeCell ref="AJ822:AJ831"/>
    <mergeCell ref="AK822:AK831"/>
    <mergeCell ref="AJ832:AJ841"/>
    <mergeCell ref="AK832:AK841"/>
    <mergeCell ref="AJ842:AJ851"/>
    <mergeCell ref="AK842:AK851"/>
    <mergeCell ref="AJ852:AJ861"/>
    <mergeCell ref="AK852:AK861"/>
    <mergeCell ref="AJ762:AJ771"/>
    <mergeCell ref="AK762:AK771"/>
    <mergeCell ref="AJ772:AJ781"/>
    <mergeCell ref="AK772:AK781"/>
    <mergeCell ref="AJ782:AJ791"/>
    <mergeCell ref="AK782:AK791"/>
    <mergeCell ref="AJ792:AJ801"/>
    <mergeCell ref="AK792:AK801"/>
    <mergeCell ref="AJ802:AJ811"/>
    <mergeCell ref="AK802:AK811"/>
    <mergeCell ref="AJ712:AJ721"/>
    <mergeCell ref="AK712:AK721"/>
    <mergeCell ref="AJ722:AJ731"/>
    <mergeCell ref="AK722:AK731"/>
    <mergeCell ref="AJ732:AJ741"/>
    <mergeCell ref="AK732:AK741"/>
    <mergeCell ref="AJ742:AJ751"/>
    <mergeCell ref="AK742:AK751"/>
    <mergeCell ref="AJ752:AJ761"/>
    <mergeCell ref="AK752:AK761"/>
    <mergeCell ref="AJ662:AJ671"/>
    <mergeCell ref="AK662:AK671"/>
    <mergeCell ref="AJ672:AJ681"/>
    <mergeCell ref="AK672:AK681"/>
    <mergeCell ref="AJ682:AJ691"/>
    <mergeCell ref="AK682:AK691"/>
    <mergeCell ref="AJ692:AJ701"/>
    <mergeCell ref="AK692:AK701"/>
    <mergeCell ref="AJ702:AJ711"/>
    <mergeCell ref="AK702:AK711"/>
    <mergeCell ref="AJ612:AJ621"/>
    <mergeCell ref="AK612:AK621"/>
    <mergeCell ref="AJ622:AJ631"/>
    <mergeCell ref="AK622:AK631"/>
    <mergeCell ref="AJ632:AJ641"/>
    <mergeCell ref="AK632:AK641"/>
    <mergeCell ref="AJ642:AJ651"/>
    <mergeCell ref="AK642:AK651"/>
    <mergeCell ref="AJ652:AJ661"/>
    <mergeCell ref="AK652:AK661"/>
    <mergeCell ref="AJ562:AJ571"/>
    <mergeCell ref="AK562:AK571"/>
    <mergeCell ref="AJ572:AJ581"/>
    <mergeCell ref="AK572:AK581"/>
    <mergeCell ref="AJ582:AJ591"/>
    <mergeCell ref="AK582:AK591"/>
    <mergeCell ref="AJ592:AJ601"/>
    <mergeCell ref="AK592:AK601"/>
    <mergeCell ref="AJ602:AJ611"/>
    <mergeCell ref="AK602:AK611"/>
    <mergeCell ref="AJ512:AJ521"/>
    <mergeCell ref="AK512:AK521"/>
    <mergeCell ref="AJ522:AJ531"/>
    <mergeCell ref="AK522:AK531"/>
    <mergeCell ref="AJ532:AJ541"/>
    <mergeCell ref="AK532:AK541"/>
    <mergeCell ref="AJ542:AJ551"/>
    <mergeCell ref="AK542:AK551"/>
    <mergeCell ref="AJ552:AJ561"/>
    <mergeCell ref="AK552:AK561"/>
    <mergeCell ref="AJ462:AJ471"/>
    <mergeCell ref="AK462:AK471"/>
    <mergeCell ref="AJ472:AJ481"/>
    <mergeCell ref="AK472:AK481"/>
    <mergeCell ref="AJ482:AJ491"/>
    <mergeCell ref="AK482:AK491"/>
    <mergeCell ref="AJ492:AJ501"/>
    <mergeCell ref="AK492:AK501"/>
    <mergeCell ref="AJ502:AJ511"/>
    <mergeCell ref="AK502:AK511"/>
    <mergeCell ref="AJ412:AJ421"/>
    <mergeCell ref="AK412:AK421"/>
    <mergeCell ref="AJ422:AJ431"/>
    <mergeCell ref="AK422:AK431"/>
    <mergeCell ref="AJ432:AJ441"/>
    <mergeCell ref="AK432:AK441"/>
    <mergeCell ref="AJ442:AJ451"/>
    <mergeCell ref="AK442:AK451"/>
    <mergeCell ref="AJ452:AJ461"/>
    <mergeCell ref="AK452:AK461"/>
    <mergeCell ref="AJ362:AJ371"/>
    <mergeCell ref="AK362:AK371"/>
    <mergeCell ref="AJ372:AJ381"/>
    <mergeCell ref="AK372:AK381"/>
    <mergeCell ref="AJ382:AJ391"/>
    <mergeCell ref="AK382:AK391"/>
    <mergeCell ref="AJ392:AJ401"/>
    <mergeCell ref="AK392:AK401"/>
    <mergeCell ref="AJ402:AJ411"/>
    <mergeCell ref="AK402:AK411"/>
    <mergeCell ref="AJ312:AJ321"/>
    <mergeCell ref="AK312:AK321"/>
    <mergeCell ref="AJ322:AJ331"/>
    <mergeCell ref="AK322:AK331"/>
    <mergeCell ref="AJ332:AJ341"/>
    <mergeCell ref="AK332:AK341"/>
    <mergeCell ref="AJ342:AJ351"/>
    <mergeCell ref="AK342:AK351"/>
    <mergeCell ref="AJ352:AJ361"/>
    <mergeCell ref="AK352:AK361"/>
    <mergeCell ref="AJ262:AJ271"/>
    <mergeCell ref="AK262:AK271"/>
    <mergeCell ref="AJ272:AJ281"/>
    <mergeCell ref="AK272:AK281"/>
    <mergeCell ref="AJ282:AJ291"/>
    <mergeCell ref="AK282:AK291"/>
    <mergeCell ref="AJ292:AJ301"/>
    <mergeCell ref="AK292:AK301"/>
    <mergeCell ref="AJ302:AJ311"/>
    <mergeCell ref="AK302:AK311"/>
    <mergeCell ref="AJ212:AJ221"/>
    <mergeCell ref="AK212:AK221"/>
    <mergeCell ref="AJ222:AJ231"/>
    <mergeCell ref="AK222:AK231"/>
    <mergeCell ref="AJ232:AJ241"/>
    <mergeCell ref="AK232:AK241"/>
    <mergeCell ref="AJ242:AJ251"/>
    <mergeCell ref="AK242:AK251"/>
    <mergeCell ref="AJ252:AJ261"/>
    <mergeCell ref="AK252:AK261"/>
    <mergeCell ref="AJ162:AJ171"/>
    <mergeCell ref="AK162:AK171"/>
    <mergeCell ref="AJ172:AJ181"/>
    <mergeCell ref="AK172:AK181"/>
    <mergeCell ref="AJ182:AJ191"/>
    <mergeCell ref="AK182:AK191"/>
    <mergeCell ref="AJ192:AJ201"/>
    <mergeCell ref="AK192:AK201"/>
    <mergeCell ref="AJ202:AJ211"/>
    <mergeCell ref="AK202:AK211"/>
    <mergeCell ref="AJ112:AJ121"/>
    <mergeCell ref="AK112:AK121"/>
    <mergeCell ref="AJ122:AJ131"/>
    <mergeCell ref="AK122:AK131"/>
    <mergeCell ref="AJ132:AJ141"/>
    <mergeCell ref="AK132:AK141"/>
    <mergeCell ref="AJ142:AJ151"/>
    <mergeCell ref="AK142:AK151"/>
    <mergeCell ref="AJ152:AJ161"/>
    <mergeCell ref="AK152:AK161"/>
    <mergeCell ref="D1592:D1601"/>
    <mergeCell ref="E1592:E1601"/>
    <mergeCell ref="D1602:D1611"/>
    <mergeCell ref="E1602:E1611"/>
    <mergeCell ref="AJ12:AJ21"/>
    <mergeCell ref="AK12:AK21"/>
    <mergeCell ref="AJ22:AJ31"/>
    <mergeCell ref="AK22:AK31"/>
    <mergeCell ref="AJ32:AJ41"/>
    <mergeCell ref="AK32:AK41"/>
    <mergeCell ref="AJ42:AJ51"/>
    <mergeCell ref="AK42:AK51"/>
    <mergeCell ref="AJ52:AJ61"/>
    <mergeCell ref="AK52:AK61"/>
    <mergeCell ref="AJ62:AJ71"/>
    <mergeCell ref="AK62:AK71"/>
    <mergeCell ref="AJ72:AJ81"/>
    <mergeCell ref="AK72:AK81"/>
    <mergeCell ref="AJ82:AJ91"/>
    <mergeCell ref="AK82:AK91"/>
    <mergeCell ref="AJ92:AJ101"/>
    <mergeCell ref="AK92:AK101"/>
    <mergeCell ref="AJ102:AJ111"/>
    <mergeCell ref="AK102:AK111"/>
    <mergeCell ref="D1542:D1551"/>
    <mergeCell ref="E1542:E1551"/>
    <mergeCell ref="D1552:D1561"/>
    <mergeCell ref="E1552:E1561"/>
    <mergeCell ref="D1562:D1571"/>
    <mergeCell ref="E1562:E1571"/>
    <mergeCell ref="D1572:D1581"/>
    <mergeCell ref="E1572:E1581"/>
    <mergeCell ref="D1582:D1591"/>
    <mergeCell ref="E1582:E1591"/>
    <mergeCell ref="D1492:D1501"/>
    <mergeCell ref="E1492:E1501"/>
    <mergeCell ref="D1502:D1511"/>
    <mergeCell ref="E1502:E1511"/>
    <mergeCell ref="D1512:D1521"/>
    <mergeCell ref="E1512:E1521"/>
    <mergeCell ref="D1522:D1531"/>
    <mergeCell ref="E1522:E1531"/>
    <mergeCell ref="D1532:D1541"/>
    <mergeCell ref="E1532:E1541"/>
    <mergeCell ref="D1442:D1451"/>
    <mergeCell ref="E1442:E1451"/>
    <mergeCell ref="D1452:D1461"/>
    <mergeCell ref="E1452:E1461"/>
    <mergeCell ref="D1462:D1471"/>
    <mergeCell ref="E1462:E1471"/>
    <mergeCell ref="D1472:D1481"/>
    <mergeCell ref="E1472:E1481"/>
    <mergeCell ref="D1482:D1491"/>
    <mergeCell ref="E1482:E1491"/>
    <mergeCell ref="D1392:D1401"/>
    <mergeCell ref="E1392:E1401"/>
    <mergeCell ref="D1402:D1411"/>
    <mergeCell ref="E1402:E1411"/>
    <mergeCell ref="D1412:D1421"/>
    <mergeCell ref="E1412:E1421"/>
    <mergeCell ref="D1422:D1431"/>
    <mergeCell ref="E1422:E1431"/>
    <mergeCell ref="D1432:D1441"/>
    <mergeCell ref="E1432:E1441"/>
    <mergeCell ref="D1342:D1351"/>
    <mergeCell ref="E1342:E1351"/>
    <mergeCell ref="D1352:D1361"/>
    <mergeCell ref="E1352:E1361"/>
    <mergeCell ref="D1362:D1371"/>
    <mergeCell ref="E1362:E1371"/>
    <mergeCell ref="D1372:D1381"/>
    <mergeCell ref="E1372:E1381"/>
    <mergeCell ref="D1382:D1391"/>
    <mergeCell ref="E1382:E1391"/>
    <mergeCell ref="D1292:D1301"/>
    <mergeCell ref="E1292:E1301"/>
    <mergeCell ref="D1302:D1311"/>
    <mergeCell ref="E1302:E1311"/>
    <mergeCell ref="D1312:D1321"/>
    <mergeCell ref="E1312:E1321"/>
    <mergeCell ref="D1322:D1331"/>
    <mergeCell ref="E1322:E1331"/>
    <mergeCell ref="D1332:D1341"/>
    <mergeCell ref="E1332:E1341"/>
    <mergeCell ref="D1242:D1251"/>
    <mergeCell ref="E1242:E1251"/>
    <mergeCell ref="D1252:D1261"/>
    <mergeCell ref="E1252:E1261"/>
    <mergeCell ref="D1262:D1271"/>
    <mergeCell ref="E1262:E1271"/>
    <mergeCell ref="D1272:D1281"/>
    <mergeCell ref="E1272:E1281"/>
    <mergeCell ref="D1282:D1291"/>
    <mergeCell ref="E1282:E1291"/>
    <mergeCell ref="D1192:D1201"/>
    <mergeCell ref="E1192:E1201"/>
    <mergeCell ref="D1202:D1211"/>
    <mergeCell ref="E1202:E1211"/>
    <mergeCell ref="D1212:D1221"/>
    <mergeCell ref="E1212:E1221"/>
    <mergeCell ref="D1222:D1231"/>
    <mergeCell ref="E1222:E1231"/>
    <mergeCell ref="D1232:D1241"/>
    <mergeCell ref="E1232:E1241"/>
    <mergeCell ref="D1142:D1151"/>
    <mergeCell ref="E1142:E1151"/>
    <mergeCell ref="D1152:D1161"/>
    <mergeCell ref="E1152:E1161"/>
    <mergeCell ref="D1162:D1171"/>
    <mergeCell ref="E1162:E1171"/>
    <mergeCell ref="D1172:D1181"/>
    <mergeCell ref="E1172:E1181"/>
    <mergeCell ref="D1182:D1191"/>
    <mergeCell ref="E1182:E1191"/>
    <mergeCell ref="D1092:D1101"/>
    <mergeCell ref="E1092:E1101"/>
    <mergeCell ref="D1102:D1111"/>
    <mergeCell ref="E1102:E1111"/>
    <mergeCell ref="D1112:D1121"/>
    <mergeCell ref="E1112:E1121"/>
    <mergeCell ref="D1122:D1131"/>
    <mergeCell ref="E1122:E1131"/>
    <mergeCell ref="D1132:D1141"/>
    <mergeCell ref="E1132:E1141"/>
    <mergeCell ref="D1042:D1051"/>
    <mergeCell ref="E1042:E1051"/>
    <mergeCell ref="D1052:D1061"/>
    <mergeCell ref="E1052:E1061"/>
    <mergeCell ref="D1062:D1071"/>
    <mergeCell ref="E1062:E1071"/>
    <mergeCell ref="D1072:D1081"/>
    <mergeCell ref="E1072:E1081"/>
    <mergeCell ref="D1082:D1091"/>
    <mergeCell ref="E1082:E1091"/>
    <mergeCell ref="D992:D1001"/>
    <mergeCell ref="E992:E1001"/>
    <mergeCell ref="D1002:D1011"/>
    <mergeCell ref="E1002:E1011"/>
    <mergeCell ref="D1012:D1021"/>
    <mergeCell ref="E1012:E1021"/>
    <mergeCell ref="D1022:D1031"/>
    <mergeCell ref="E1022:E1031"/>
    <mergeCell ref="D1032:D1041"/>
    <mergeCell ref="E1032:E1041"/>
    <mergeCell ref="D942:D951"/>
    <mergeCell ref="E942:E951"/>
    <mergeCell ref="D952:D961"/>
    <mergeCell ref="E952:E961"/>
    <mergeCell ref="D962:D971"/>
    <mergeCell ref="E962:E971"/>
    <mergeCell ref="D972:D981"/>
    <mergeCell ref="E972:E981"/>
    <mergeCell ref="D982:D991"/>
    <mergeCell ref="E982:E991"/>
    <mergeCell ref="D892:D901"/>
    <mergeCell ref="E892:E901"/>
    <mergeCell ref="D902:D911"/>
    <mergeCell ref="E902:E911"/>
    <mergeCell ref="D912:D921"/>
    <mergeCell ref="E912:E921"/>
    <mergeCell ref="D922:D931"/>
    <mergeCell ref="E922:E931"/>
    <mergeCell ref="D932:D941"/>
    <mergeCell ref="E932:E941"/>
    <mergeCell ref="D842:D851"/>
    <mergeCell ref="E842:E851"/>
    <mergeCell ref="D852:D861"/>
    <mergeCell ref="E852:E861"/>
    <mergeCell ref="D862:D871"/>
    <mergeCell ref="E862:E871"/>
    <mergeCell ref="D872:D881"/>
    <mergeCell ref="E872:E881"/>
    <mergeCell ref="D882:D891"/>
    <mergeCell ref="E882:E891"/>
    <mergeCell ref="D792:D801"/>
    <mergeCell ref="E792:E801"/>
    <mergeCell ref="D802:D811"/>
    <mergeCell ref="E802:E811"/>
    <mergeCell ref="D812:D821"/>
    <mergeCell ref="E812:E821"/>
    <mergeCell ref="D822:D831"/>
    <mergeCell ref="E822:E831"/>
    <mergeCell ref="D832:D841"/>
    <mergeCell ref="E832:E841"/>
    <mergeCell ref="D742:D751"/>
    <mergeCell ref="E742:E751"/>
    <mergeCell ref="D752:D761"/>
    <mergeCell ref="E752:E761"/>
    <mergeCell ref="D762:D771"/>
    <mergeCell ref="E762:E771"/>
    <mergeCell ref="D772:D781"/>
    <mergeCell ref="E772:E781"/>
    <mergeCell ref="D782:D791"/>
    <mergeCell ref="E782:E791"/>
    <mergeCell ref="D692:D701"/>
    <mergeCell ref="E692:E701"/>
    <mergeCell ref="D702:D711"/>
    <mergeCell ref="E702:E711"/>
    <mergeCell ref="D712:D721"/>
    <mergeCell ref="E712:E721"/>
    <mergeCell ref="D722:D731"/>
    <mergeCell ref="E722:E731"/>
    <mergeCell ref="D732:D741"/>
    <mergeCell ref="E732:E741"/>
    <mergeCell ref="D642:D651"/>
    <mergeCell ref="E642:E651"/>
    <mergeCell ref="D652:D661"/>
    <mergeCell ref="E652:E661"/>
    <mergeCell ref="D662:D671"/>
    <mergeCell ref="E662:E671"/>
    <mergeCell ref="D672:D681"/>
    <mergeCell ref="E672:E681"/>
    <mergeCell ref="D682:D691"/>
    <mergeCell ref="E682:E691"/>
    <mergeCell ref="D592:D601"/>
    <mergeCell ref="E592:E601"/>
    <mergeCell ref="D602:D611"/>
    <mergeCell ref="E602:E611"/>
    <mergeCell ref="D612:D621"/>
    <mergeCell ref="E612:E621"/>
    <mergeCell ref="D622:D631"/>
    <mergeCell ref="E622:E631"/>
    <mergeCell ref="D632:D641"/>
    <mergeCell ref="E632:E641"/>
    <mergeCell ref="D542:D551"/>
    <mergeCell ref="E542:E551"/>
    <mergeCell ref="D552:D561"/>
    <mergeCell ref="E552:E561"/>
    <mergeCell ref="D562:D571"/>
    <mergeCell ref="E562:E571"/>
    <mergeCell ref="D572:D581"/>
    <mergeCell ref="E572:E581"/>
    <mergeCell ref="D582:D591"/>
    <mergeCell ref="E582:E591"/>
    <mergeCell ref="D492:D501"/>
    <mergeCell ref="E492:E501"/>
    <mergeCell ref="D502:D511"/>
    <mergeCell ref="E502:E511"/>
    <mergeCell ref="D512:D521"/>
    <mergeCell ref="E512:E521"/>
    <mergeCell ref="D522:D531"/>
    <mergeCell ref="E522:E531"/>
    <mergeCell ref="D532:D541"/>
    <mergeCell ref="E532:E541"/>
    <mergeCell ref="D442:D451"/>
    <mergeCell ref="E442:E451"/>
    <mergeCell ref="D452:D461"/>
    <mergeCell ref="E452:E461"/>
    <mergeCell ref="D462:D471"/>
    <mergeCell ref="E462:E471"/>
    <mergeCell ref="D472:D481"/>
    <mergeCell ref="E472:E481"/>
    <mergeCell ref="D482:D491"/>
    <mergeCell ref="E482:E491"/>
    <mergeCell ref="D392:D401"/>
    <mergeCell ref="E392:E401"/>
    <mergeCell ref="D402:D411"/>
    <mergeCell ref="E402:E411"/>
    <mergeCell ref="D412:D421"/>
    <mergeCell ref="E412:E421"/>
    <mergeCell ref="D422:D431"/>
    <mergeCell ref="E422:E431"/>
    <mergeCell ref="D432:D441"/>
    <mergeCell ref="E432:E441"/>
    <mergeCell ref="D342:D351"/>
    <mergeCell ref="E342:E351"/>
    <mergeCell ref="D352:D361"/>
    <mergeCell ref="E352:E361"/>
    <mergeCell ref="D362:D371"/>
    <mergeCell ref="E362:E371"/>
    <mergeCell ref="D372:D381"/>
    <mergeCell ref="E372:E381"/>
    <mergeCell ref="D382:D391"/>
    <mergeCell ref="E382:E391"/>
    <mergeCell ref="D292:D301"/>
    <mergeCell ref="E292:E301"/>
    <mergeCell ref="D302:D311"/>
    <mergeCell ref="E302:E311"/>
    <mergeCell ref="D312:D321"/>
    <mergeCell ref="E312:E321"/>
    <mergeCell ref="D322:D331"/>
    <mergeCell ref="E322:E331"/>
    <mergeCell ref="D332:D341"/>
    <mergeCell ref="E332:E341"/>
    <mergeCell ref="D242:D251"/>
    <mergeCell ref="E242:E251"/>
    <mergeCell ref="D252:D261"/>
    <mergeCell ref="E252:E261"/>
    <mergeCell ref="D262:D271"/>
    <mergeCell ref="E262:E271"/>
    <mergeCell ref="D272:D281"/>
    <mergeCell ref="E272:E281"/>
    <mergeCell ref="D282:D291"/>
    <mergeCell ref="E282:E291"/>
    <mergeCell ref="D192:D201"/>
    <mergeCell ref="E192:E201"/>
    <mergeCell ref="D202:D211"/>
    <mergeCell ref="E202:E211"/>
    <mergeCell ref="D212:D221"/>
    <mergeCell ref="E212:E221"/>
    <mergeCell ref="D222:D231"/>
    <mergeCell ref="E222:E231"/>
    <mergeCell ref="D232:D241"/>
    <mergeCell ref="E232:E241"/>
    <mergeCell ref="D142:D151"/>
    <mergeCell ref="E142:E151"/>
    <mergeCell ref="D152:D161"/>
    <mergeCell ref="E152:E161"/>
    <mergeCell ref="D162:D171"/>
    <mergeCell ref="E162:E171"/>
    <mergeCell ref="D172:D181"/>
    <mergeCell ref="E172:E181"/>
    <mergeCell ref="D182:D191"/>
    <mergeCell ref="E182:E191"/>
    <mergeCell ref="D92:D101"/>
    <mergeCell ref="E92:E101"/>
    <mergeCell ref="D102:D111"/>
    <mergeCell ref="E102:E111"/>
    <mergeCell ref="D112:D121"/>
    <mergeCell ref="E112:E121"/>
    <mergeCell ref="D122:D131"/>
    <mergeCell ref="E122:E131"/>
    <mergeCell ref="D132:D141"/>
    <mergeCell ref="E132:E141"/>
    <mergeCell ref="D42:D51"/>
    <mergeCell ref="E42:E51"/>
    <mergeCell ref="D52:D61"/>
    <mergeCell ref="E52:E61"/>
    <mergeCell ref="D62:D71"/>
    <mergeCell ref="E62:E71"/>
    <mergeCell ref="D72:D81"/>
    <mergeCell ref="E72:E81"/>
    <mergeCell ref="D82:D91"/>
    <mergeCell ref="E82:E91"/>
    <mergeCell ref="M4:M5"/>
    <mergeCell ref="M6:M8"/>
    <mergeCell ref="AA6:AH8"/>
    <mergeCell ref="O10:Z10"/>
    <mergeCell ref="K10:N10"/>
    <mergeCell ref="A12:A21"/>
    <mergeCell ref="B12:B21"/>
    <mergeCell ref="A22:A31"/>
    <mergeCell ref="B22:B31"/>
    <mergeCell ref="A32:A41"/>
    <mergeCell ref="B32:B41"/>
    <mergeCell ref="AA10:AH10"/>
    <mergeCell ref="A10:C10"/>
    <mergeCell ref="I10:J10"/>
    <mergeCell ref="D10:E10"/>
    <mergeCell ref="D12:D21"/>
    <mergeCell ref="E12:E21"/>
    <mergeCell ref="D22:D31"/>
    <mergeCell ref="E22:E31"/>
    <mergeCell ref="D32:D41"/>
    <mergeCell ref="E32:E41"/>
    <mergeCell ref="F10:H10"/>
    <mergeCell ref="A72:A81"/>
    <mergeCell ref="B72:B81"/>
    <mergeCell ref="A82:A91"/>
    <mergeCell ref="B82:B91"/>
    <mergeCell ref="A92:A101"/>
    <mergeCell ref="B92:B101"/>
    <mergeCell ref="A42:A51"/>
    <mergeCell ref="B42:B51"/>
    <mergeCell ref="A52:A61"/>
    <mergeCell ref="B52:B61"/>
    <mergeCell ref="A62:A71"/>
    <mergeCell ref="B62:B71"/>
    <mergeCell ref="A132:A141"/>
    <mergeCell ref="B132:B141"/>
    <mergeCell ref="A142:A151"/>
    <mergeCell ref="B142:B151"/>
    <mergeCell ref="A152:A161"/>
    <mergeCell ref="B152:B161"/>
    <mergeCell ref="A102:A111"/>
    <mergeCell ref="B102:B111"/>
    <mergeCell ref="A112:A121"/>
    <mergeCell ref="B112:B121"/>
    <mergeCell ref="A122:A131"/>
    <mergeCell ref="B122:B131"/>
    <mergeCell ref="A192:A201"/>
    <mergeCell ref="B192:B201"/>
    <mergeCell ref="A202:A211"/>
    <mergeCell ref="B202:B211"/>
    <mergeCell ref="A212:A221"/>
    <mergeCell ref="B212:B221"/>
    <mergeCell ref="A162:A171"/>
    <mergeCell ref="B162:B171"/>
    <mergeCell ref="A172:A181"/>
    <mergeCell ref="B172:B181"/>
    <mergeCell ref="A182:A191"/>
    <mergeCell ref="B182:B191"/>
    <mergeCell ref="A252:A261"/>
    <mergeCell ref="B252:B261"/>
    <mergeCell ref="A262:A271"/>
    <mergeCell ref="B262:B271"/>
    <mergeCell ref="A272:A281"/>
    <mergeCell ref="B272:B281"/>
    <mergeCell ref="A222:A231"/>
    <mergeCell ref="B222:B231"/>
    <mergeCell ref="A232:A241"/>
    <mergeCell ref="B232:B241"/>
    <mergeCell ref="A242:A251"/>
    <mergeCell ref="B242:B251"/>
    <mergeCell ref="A312:A321"/>
    <mergeCell ref="B312:B321"/>
    <mergeCell ref="A322:A331"/>
    <mergeCell ref="B322:B331"/>
    <mergeCell ref="A332:A341"/>
    <mergeCell ref="B332:B341"/>
    <mergeCell ref="A282:A291"/>
    <mergeCell ref="B282:B291"/>
    <mergeCell ref="A292:A301"/>
    <mergeCell ref="B292:B301"/>
    <mergeCell ref="A302:A311"/>
    <mergeCell ref="B302:B311"/>
    <mergeCell ref="A372:A381"/>
    <mergeCell ref="B372:B381"/>
    <mergeCell ref="A382:A391"/>
    <mergeCell ref="B382:B391"/>
    <mergeCell ref="A392:A401"/>
    <mergeCell ref="B392:B401"/>
    <mergeCell ref="A342:A351"/>
    <mergeCell ref="B342:B351"/>
    <mergeCell ref="A352:A361"/>
    <mergeCell ref="B352:B361"/>
    <mergeCell ref="A362:A371"/>
    <mergeCell ref="B362:B371"/>
    <mergeCell ref="A432:A441"/>
    <mergeCell ref="B432:B441"/>
    <mergeCell ref="A442:A451"/>
    <mergeCell ref="B442:B451"/>
    <mergeCell ref="A452:A461"/>
    <mergeCell ref="B452:B461"/>
    <mergeCell ref="A402:A411"/>
    <mergeCell ref="B402:B411"/>
    <mergeCell ref="A412:A421"/>
    <mergeCell ref="B412:B421"/>
    <mergeCell ref="A422:A431"/>
    <mergeCell ref="B422:B431"/>
    <mergeCell ref="A492:A501"/>
    <mergeCell ref="B492:B501"/>
    <mergeCell ref="A502:A511"/>
    <mergeCell ref="B502:B511"/>
    <mergeCell ref="A512:A521"/>
    <mergeCell ref="B512:B521"/>
    <mergeCell ref="A462:A471"/>
    <mergeCell ref="B462:B471"/>
    <mergeCell ref="A472:A481"/>
    <mergeCell ref="B472:B481"/>
    <mergeCell ref="A482:A491"/>
    <mergeCell ref="B482:B491"/>
    <mergeCell ref="A552:A561"/>
    <mergeCell ref="B552:B561"/>
    <mergeCell ref="A562:A571"/>
    <mergeCell ref="B562:B571"/>
    <mergeCell ref="A572:A581"/>
    <mergeCell ref="B572:B581"/>
    <mergeCell ref="A522:A531"/>
    <mergeCell ref="B522:B531"/>
    <mergeCell ref="A532:A541"/>
    <mergeCell ref="B532:B541"/>
    <mergeCell ref="A542:A551"/>
    <mergeCell ref="B542:B551"/>
    <mergeCell ref="A612:A621"/>
    <mergeCell ref="B612:B621"/>
    <mergeCell ref="A622:A631"/>
    <mergeCell ref="B622:B631"/>
    <mergeCell ref="A632:A641"/>
    <mergeCell ref="B632:B641"/>
    <mergeCell ref="A582:A591"/>
    <mergeCell ref="B582:B591"/>
    <mergeCell ref="A592:A601"/>
    <mergeCell ref="B592:B601"/>
    <mergeCell ref="A602:A611"/>
    <mergeCell ref="B602:B611"/>
    <mergeCell ref="A672:A681"/>
    <mergeCell ref="B672:B681"/>
    <mergeCell ref="A682:A691"/>
    <mergeCell ref="B682:B691"/>
    <mergeCell ref="A692:A701"/>
    <mergeCell ref="B692:B701"/>
    <mergeCell ref="A642:A651"/>
    <mergeCell ref="B642:B651"/>
    <mergeCell ref="A652:A661"/>
    <mergeCell ref="B652:B661"/>
    <mergeCell ref="A662:A671"/>
    <mergeCell ref="B662:B671"/>
    <mergeCell ref="A732:A741"/>
    <mergeCell ref="B732:B741"/>
    <mergeCell ref="A742:A751"/>
    <mergeCell ref="B742:B751"/>
    <mergeCell ref="A752:A761"/>
    <mergeCell ref="B752:B761"/>
    <mergeCell ref="A702:A711"/>
    <mergeCell ref="B702:B711"/>
    <mergeCell ref="A712:A721"/>
    <mergeCell ref="B712:B721"/>
    <mergeCell ref="A722:A731"/>
    <mergeCell ref="B722:B731"/>
    <mergeCell ref="A792:A801"/>
    <mergeCell ref="B792:B801"/>
    <mergeCell ref="A802:A811"/>
    <mergeCell ref="B802:B811"/>
    <mergeCell ref="A812:A821"/>
    <mergeCell ref="B812:B821"/>
    <mergeCell ref="A762:A771"/>
    <mergeCell ref="B762:B771"/>
    <mergeCell ref="A772:A781"/>
    <mergeCell ref="B772:B781"/>
    <mergeCell ref="A782:A791"/>
    <mergeCell ref="B782:B791"/>
    <mergeCell ref="A852:A861"/>
    <mergeCell ref="B852:B861"/>
    <mergeCell ref="A862:A871"/>
    <mergeCell ref="B862:B871"/>
    <mergeCell ref="A872:A881"/>
    <mergeCell ref="B872:B881"/>
    <mergeCell ref="A822:A831"/>
    <mergeCell ref="B822:B831"/>
    <mergeCell ref="A832:A841"/>
    <mergeCell ref="B832:B841"/>
    <mergeCell ref="A842:A851"/>
    <mergeCell ref="B842:B851"/>
    <mergeCell ref="A912:A921"/>
    <mergeCell ref="B912:B921"/>
    <mergeCell ref="A922:A931"/>
    <mergeCell ref="B922:B931"/>
    <mergeCell ref="A932:A941"/>
    <mergeCell ref="B932:B941"/>
    <mergeCell ref="A882:A891"/>
    <mergeCell ref="B882:B891"/>
    <mergeCell ref="A892:A901"/>
    <mergeCell ref="B892:B901"/>
    <mergeCell ref="A902:A911"/>
    <mergeCell ref="B902:B911"/>
    <mergeCell ref="A972:A981"/>
    <mergeCell ref="B972:B981"/>
    <mergeCell ref="A982:A991"/>
    <mergeCell ref="B982:B991"/>
    <mergeCell ref="A992:A1001"/>
    <mergeCell ref="B992:B1001"/>
    <mergeCell ref="A942:A951"/>
    <mergeCell ref="B942:B951"/>
    <mergeCell ref="A952:A961"/>
    <mergeCell ref="B952:B961"/>
    <mergeCell ref="A962:A971"/>
    <mergeCell ref="B962:B971"/>
    <mergeCell ref="A1032:A1041"/>
    <mergeCell ref="B1032:B1041"/>
    <mergeCell ref="A1042:A1051"/>
    <mergeCell ref="B1042:B1051"/>
    <mergeCell ref="A1052:A1061"/>
    <mergeCell ref="B1052:B1061"/>
    <mergeCell ref="A1002:A1011"/>
    <mergeCell ref="B1002:B1011"/>
    <mergeCell ref="A1012:A1021"/>
    <mergeCell ref="B1012:B1021"/>
    <mergeCell ref="A1022:A1031"/>
    <mergeCell ref="B1022:B1031"/>
    <mergeCell ref="A1092:A1101"/>
    <mergeCell ref="B1092:B1101"/>
    <mergeCell ref="A1102:A1111"/>
    <mergeCell ref="B1102:B1111"/>
    <mergeCell ref="A1112:A1121"/>
    <mergeCell ref="B1112:B1121"/>
    <mergeCell ref="A1062:A1071"/>
    <mergeCell ref="B1062:B1071"/>
    <mergeCell ref="A1072:A1081"/>
    <mergeCell ref="B1072:B1081"/>
    <mergeCell ref="A1082:A1091"/>
    <mergeCell ref="B1082:B1091"/>
    <mergeCell ref="A1152:A1161"/>
    <mergeCell ref="B1152:B1161"/>
    <mergeCell ref="A1162:A1171"/>
    <mergeCell ref="B1162:B1171"/>
    <mergeCell ref="A1172:A1181"/>
    <mergeCell ref="B1172:B1181"/>
    <mergeCell ref="A1122:A1131"/>
    <mergeCell ref="B1122:B1131"/>
    <mergeCell ref="A1132:A1141"/>
    <mergeCell ref="B1132:B1141"/>
    <mergeCell ref="A1142:A1151"/>
    <mergeCell ref="B1142:B1151"/>
    <mergeCell ref="A1212:A1221"/>
    <mergeCell ref="B1212:B1221"/>
    <mergeCell ref="A1222:A1231"/>
    <mergeCell ref="B1222:B1231"/>
    <mergeCell ref="A1232:A1241"/>
    <mergeCell ref="B1232:B1241"/>
    <mergeCell ref="A1182:A1191"/>
    <mergeCell ref="B1182:B1191"/>
    <mergeCell ref="A1192:A1201"/>
    <mergeCell ref="B1192:B1201"/>
    <mergeCell ref="A1202:A1211"/>
    <mergeCell ref="B1202:B1211"/>
    <mergeCell ref="A1272:A1281"/>
    <mergeCell ref="B1272:B1281"/>
    <mergeCell ref="A1282:A1291"/>
    <mergeCell ref="B1282:B1291"/>
    <mergeCell ref="A1292:A1301"/>
    <mergeCell ref="B1292:B1301"/>
    <mergeCell ref="A1242:A1251"/>
    <mergeCell ref="B1242:B1251"/>
    <mergeCell ref="A1252:A1261"/>
    <mergeCell ref="B1252:B1261"/>
    <mergeCell ref="A1262:A1271"/>
    <mergeCell ref="B1262:B1271"/>
    <mergeCell ref="A1332:A1341"/>
    <mergeCell ref="B1332:B1341"/>
    <mergeCell ref="A1342:A1351"/>
    <mergeCell ref="B1342:B1351"/>
    <mergeCell ref="A1352:A1361"/>
    <mergeCell ref="B1352:B1361"/>
    <mergeCell ref="A1302:A1311"/>
    <mergeCell ref="B1302:B1311"/>
    <mergeCell ref="A1312:A1321"/>
    <mergeCell ref="B1312:B1321"/>
    <mergeCell ref="A1322:A1331"/>
    <mergeCell ref="B1322:B1331"/>
    <mergeCell ref="A1392:A1401"/>
    <mergeCell ref="B1392:B1401"/>
    <mergeCell ref="A1402:A1411"/>
    <mergeCell ref="B1402:B1411"/>
    <mergeCell ref="A1412:A1421"/>
    <mergeCell ref="B1412:B1421"/>
    <mergeCell ref="A1362:A1371"/>
    <mergeCell ref="B1362:B1371"/>
    <mergeCell ref="A1372:A1381"/>
    <mergeCell ref="B1372:B1381"/>
    <mergeCell ref="A1382:A1391"/>
    <mergeCell ref="B1382:B1391"/>
    <mergeCell ref="A1452:A1461"/>
    <mergeCell ref="B1452:B1461"/>
    <mergeCell ref="A1462:A1471"/>
    <mergeCell ref="B1462:B1471"/>
    <mergeCell ref="A1472:A1481"/>
    <mergeCell ref="B1472:B1481"/>
    <mergeCell ref="A1422:A1431"/>
    <mergeCell ref="B1422:B1431"/>
    <mergeCell ref="A1432:A1441"/>
    <mergeCell ref="B1432:B1441"/>
    <mergeCell ref="A1442:A1451"/>
    <mergeCell ref="B1442:B1451"/>
    <mergeCell ref="A1522:A1531"/>
    <mergeCell ref="B1522:B1531"/>
    <mergeCell ref="A1532:A1541"/>
    <mergeCell ref="B1532:B1541"/>
    <mergeCell ref="A1482:A1491"/>
    <mergeCell ref="B1482:B1491"/>
    <mergeCell ref="A1492:A1501"/>
    <mergeCell ref="B1492:B1501"/>
    <mergeCell ref="A1502:A1511"/>
    <mergeCell ref="B1502:B1511"/>
    <mergeCell ref="A1602:A1611"/>
    <mergeCell ref="B1602:B1611"/>
    <mergeCell ref="C12:C21"/>
    <mergeCell ref="C22:C31"/>
    <mergeCell ref="C32:C41"/>
    <mergeCell ref="C42:C51"/>
    <mergeCell ref="C52:C61"/>
    <mergeCell ref="C62:C71"/>
    <mergeCell ref="C72:C81"/>
    <mergeCell ref="C82:C91"/>
    <mergeCell ref="A1572:A1581"/>
    <mergeCell ref="B1572:B1581"/>
    <mergeCell ref="A1582:A1591"/>
    <mergeCell ref="B1582:B1591"/>
    <mergeCell ref="A1592:A1601"/>
    <mergeCell ref="B1592:B1601"/>
    <mergeCell ref="A1542:A1551"/>
    <mergeCell ref="B1542:B1551"/>
    <mergeCell ref="A1552:A1561"/>
    <mergeCell ref="B1552:B1561"/>
    <mergeCell ref="A1562:A1571"/>
    <mergeCell ref="B1562:B1571"/>
    <mergeCell ref="A1512:A1521"/>
    <mergeCell ref="B1512:B1521"/>
    <mergeCell ref="C152:C161"/>
    <mergeCell ref="C162:C171"/>
    <mergeCell ref="C172:C181"/>
    <mergeCell ref="C182:C191"/>
    <mergeCell ref="C192:C201"/>
    <mergeCell ref="C202:C211"/>
    <mergeCell ref="C92:C101"/>
    <mergeCell ref="C102:C111"/>
    <mergeCell ref="C112:C121"/>
    <mergeCell ref="C122:C131"/>
    <mergeCell ref="C132:C141"/>
    <mergeCell ref="C142:C151"/>
    <mergeCell ref="C272:C281"/>
    <mergeCell ref="C282:C291"/>
    <mergeCell ref="C292:C301"/>
    <mergeCell ref="C302:C311"/>
    <mergeCell ref="C312:C321"/>
    <mergeCell ref="C322:C331"/>
    <mergeCell ref="C212:C221"/>
    <mergeCell ref="C222:C231"/>
    <mergeCell ref="C232:C241"/>
    <mergeCell ref="C242:C251"/>
    <mergeCell ref="C252:C261"/>
    <mergeCell ref="C262:C271"/>
    <mergeCell ref="C392:C401"/>
    <mergeCell ref="C402:C411"/>
    <mergeCell ref="C412:C421"/>
    <mergeCell ref="C422:C431"/>
    <mergeCell ref="C432:C441"/>
    <mergeCell ref="C442:C451"/>
    <mergeCell ref="C332:C341"/>
    <mergeCell ref="C342:C351"/>
    <mergeCell ref="C352:C361"/>
    <mergeCell ref="C362:C371"/>
    <mergeCell ref="C372:C381"/>
    <mergeCell ref="C382:C391"/>
    <mergeCell ref="C512:C521"/>
    <mergeCell ref="C522:C531"/>
    <mergeCell ref="C532:C541"/>
    <mergeCell ref="C542:C551"/>
    <mergeCell ref="C552:C561"/>
    <mergeCell ref="C562:C571"/>
    <mergeCell ref="C452:C461"/>
    <mergeCell ref="C462:C471"/>
    <mergeCell ref="C472:C481"/>
    <mergeCell ref="C482:C491"/>
    <mergeCell ref="C492:C501"/>
    <mergeCell ref="C502:C511"/>
    <mergeCell ref="C632:C641"/>
    <mergeCell ref="C642:C651"/>
    <mergeCell ref="C652:C661"/>
    <mergeCell ref="C662:C671"/>
    <mergeCell ref="C672:C681"/>
    <mergeCell ref="C682:C691"/>
    <mergeCell ref="C572:C581"/>
    <mergeCell ref="C582:C591"/>
    <mergeCell ref="C592:C601"/>
    <mergeCell ref="C602:C611"/>
    <mergeCell ref="C612:C621"/>
    <mergeCell ref="C622:C631"/>
    <mergeCell ref="C752:C761"/>
    <mergeCell ref="C762:C771"/>
    <mergeCell ref="C772:C781"/>
    <mergeCell ref="C782:C791"/>
    <mergeCell ref="C792:C801"/>
    <mergeCell ref="C1122:C1131"/>
    <mergeCell ref="C1132:C1141"/>
    <mergeCell ref="C1142:C1151"/>
    <mergeCell ref="C1152:C1161"/>
    <mergeCell ref="C1232:C1241"/>
    <mergeCell ref="C1242:C1251"/>
    <mergeCell ref="C1252:C1261"/>
    <mergeCell ref="C1172:C1181"/>
    <mergeCell ref="C1182:C1191"/>
    <mergeCell ref="C802:C811"/>
    <mergeCell ref="C692:C701"/>
    <mergeCell ref="C702:C711"/>
    <mergeCell ref="C712:C721"/>
    <mergeCell ref="C722:C731"/>
    <mergeCell ref="C732:C741"/>
    <mergeCell ref="C742:C751"/>
    <mergeCell ref="C872:C881"/>
    <mergeCell ref="C882:C891"/>
    <mergeCell ref="C892:C901"/>
    <mergeCell ref="C902:C911"/>
    <mergeCell ref="C912:C921"/>
    <mergeCell ref="C922:C931"/>
    <mergeCell ref="C812:C821"/>
    <mergeCell ref="C822:C831"/>
    <mergeCell ref="C832:C841"/>
    <mergeCell ref="C842:C851"/>
    <mergeCell ref="C852:C861"/>
    <mergeCell ref="C862:C871"/>
    <mergeCell ref="AJ10:AM10"/>
    <mergeCell ref="AB1:AG2"/>
    <mergeCell ref="AB3:AG3"/>
    <mergeCell ref="C1592:C1601"/>
    <mergeCell ref="C1602:C1611"/>
    <mergeCell ref="C4:K5"/>
    <mergeCell ref="C1532:C1541"/>
    <mergeCell ref="C1542:C1551"/>
    <mergeCell ref="C1552:C1561"/>
    <mergeCell ref="C1562:C1571"/>
    <mergeCell ref="C1572:C1581"/>
    <mergeCell ref="C1582:C1591"/>
    <mergeCell ref="C1472:C1481"/>
    <mergeCell ref="C1482:C1491"/>
    <mergeCell ref="C1492:C1501"/>
    <mergeCell ref="C1502:C1511"/>
    <mergeCell ref="C1512:C1521"/>
    <mergeCell ref="C1522:C1531"/>
    <mergeCell ref="C1412:C1421"/>
    <mergeCell ref="C1422:C1431"/>
    <mergeCell ref="C1432:C1441"/>
    <mergeCell ref="C1442:C1451"/>
    <mergeCell ref="C1402:C1411"/>
    <mergeCell ref="C1292:C1301"/>
    <mergeCell ref="C1302:C1311"/>
    <mergeCell ref="C1312:C1321"/>
    <mergeCell ref="C1322:C1331"/>
    <mergeCell ref="C1332:C1341"/>
    <mergeCell ref="C1342:C1351"/>
    <mergeCell ref="C992:C1001"/>
    <mergeCell ref="C1002:C1011"/>
    <mergeCell ref="C1012:C1021"/>
    <mergeCell ref="B1:M1"/>
    <mergeCell ref="C1452:C1461"/>
    <mergeCell ref="C1462:C1471"/>
    <mergeCell ref="C1162:C1171"/>
    <mergeCell ref="C1052:C1061"/>
    <mergeCell ref="C1062:C1071"/>
    <mergeCell ref="C1072:C1081"/>
    <mergeCell ref="C1082:C1091"/>
    <mergeCell ref="C1092:C1101"/>
    <mergeCell ref="C1102:C1111"/>
    <mergeCell ref="C1192:C1201"/>
    <mergeCell ref="C1202:C1211"/>
    <mergeCell ref="C1212:C1221"/>
    <mergeCell ref="C1222:C1231"/>
    <mergeCell ref="C1352:C1361"/>
    <mergeCell ref="C1362:C1371"/>
    <mergeCell ref="C1372:C1381"/>
    <mergeCell ref="C1382:C1391"/>
    <mergeCell ref="C1392:C1401"/>
    <mergeCell ref="C1262:C1271"/>
    <mergeCell ref="C1272:C1281"/>
    <mergeCell ref="C1282:C1291"/>
    <mergeCell ref="C1022:C1031"/>
    <mergeCell ref="C1032:C1041"/>
    <mergeCell ref="C1042:C1051"/>
    <mergeCell ref="C932:C941"/>
    <mergeCell ref="C942:C951"/>
    <mergeCell ref="C952:C961"/>
    <mergeCell ref="C962:C971"/>
    <mergeCell ref="C972:C981"/>
    <mergeCell ref="C982:C991"/>
    <mergeCell ref="C1112:C1121"/>
  </mergeCells>
  <phoneticPr fontId="12" type="noConversion"/>
  <dataValidations count="7">
    <dataValidation type="list" allowBlank="1" showInputMessage="1" showErrorMessage="1" sqref="M12:M1791" xr:uid="{FC31F9A9-B534-4DA2-868A-D1EF186CEFEC}">
      <formula1>Cargos</formula1>
    </dataValidation>
    <dataValidation type="list" allowBlank="1" showInputMessage="1" showErrorMessage="1" sqref="N13:N1611" xr:uid="{6B38EA5E-F148-4F6C-A419-BA100D5FC5BB}">
      <formula1>Aplicativo</formula1>
    </dataValidation>
    <dataValidation type="list" allowBlank="1" showInputMessage="1" showErrorMessage="1" sqref="W12:W1791" xr:uid="{F1C8C84A-2E61-4179-AE94-EECDD97EA22C}">
      <formula1>Documentación</formula1>
    </dataValidation>
    <dataValidation type="list" allowBlank="1" showInputMessage="1" showErrorMessage="1" sqref="X12:X1791" xr:uid="{52C9E2DB-CFB8-4122-9ACB-6857161D94F2}">
      <formula1>Frecuencia</formula1>
    </dataValidation>
    <dataValidation type="list" allowBlank="1" showInputMessage="1" showErrorMessage="1" sqref="Y12:Y1791" xr:uid="{B9065B87-0E7E-4C19-AB28-0B5A578CB9B4}">
      <formula1>Evidencia</formula1>
    </dataValidation>
    <dataValidation type="list" allowBlank="1" showInputMessage="1" showErrorMessage="1" sqref="Z12:Z1791" xr:uid="{9A39F256-F478-4F01-B409-1EC1D95E6E6F}">
      <formula1>Fuente</formula1>
    </dataValidation>
    <dataValidation type="list" errorStyle="warning" allowBlank="1" showInputMessage="1" showErrorMessage="1" errorTitle="Aplicativos PETI" error="Seleccione un aplicativo de la lista" sqref="N12" xr:uid="{68DE92A5-773D-4346-818C-5BB7E16E8A29}">
      <formula1>Aplicativo</formula1>
    </dataValidation>
  </dataValidations>
  <pageMargins left="0.70866141732283472" right="0.70866141732283472" top="0.74803149606299213" bottom="0.74803149606299213" header="0.31496062992125984" footer="0.31496062992125984"/>
  <pageSetup scale="24" fitToHeight="0" orientation="landscape" r:id="rId1"/>
  <headerFooter>
    <oddFooter>&amp;L&amp;F&amp;R&amp;A</oddFooter>
  </headerFooter>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9F319D1B-016D-41C2-813E-C8FFAB16CDD4}">
          <x14:formula1>
            <xm:f>CONFIGURACIÓN!$AI$6:$AI$41</xm:f>
          </x14:formula1>
          <xm:sqref>L12:L1791</xm:sqref>
        </x14:dataValidation>
        <x14:dataValidation type="list" allowBlank="1" showInputMessage="1" showErrorMessage="1" xr:uid="{42F0325C-5E86-4D3A-87D7-9356EDAA98F0}">
          <x14:formula1>
            <xm:f>CONFIGURACIÓN!$AX$6:$AX$8</xm:f>
          </x14:formula1>
          <xm:sqref>R12:R431 R434:R1791</xm:sqref>
        </x14:dataValidation>
        <x14:dataValidation type="list" allowBlank="1" showInputMessage="1" showErrorMessage="1" xr:uid="{C108F173-BF05-4839-B575-56D87C18FA1B}">
          <x14:formula1>
            <xm:f>CONFIGURACIÓN!$G$6:$G$8</xm:f>
          </x14:formula1>
          <xm:sqref>AA6:AG6</xm:sqref>
        </x14:dataValidation>
        <x14:dataValidation type="list" allowBlank="1" showInputMessage="1" showErrorMessage="1" xr:uid="{0D0E1A84-C6ED-4287-A6F8-0AD657863D83}">
          <x14:formula1>
            <xm:f>CONFIGURACIÓN!$BB$6:$BB$7</xm:f>
          </x14:formula1>
          <xm:sqref>U12:U431 U434:U1791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1EF95-5764-4AB8-AB27-A3B0ED0B91EE}">
  <sheetPr codeName="Hoja7">
    <pageSetUpPr fitToPage="1"/>
  </sheetPr>
  <dimension ref="A1:K18"/>
  <sheetViews>
    <sheetView showGridLines="0" showRowColHeaders="0" zoomScaleNormal="100" workbookViewId="0">
      <selection activeCell="H11" sqref="H11"/>
      <extLst>
        <ext xmlns:xlsdti="http://schemas.microsoft.com/office/spreadsheetml/2023/showDataTypeIcons" uri="{77bfe23e-c014-4d31-8a63-9c772dbf06b6}">
          <xlsdti:showDataTypeIcons visible="0"/>
        </ext>
      </extLst>
    </sheetView>
  </sheetViews>
  <sheetFormatPr baseColWidth="10" defaultColWidth="0" defaultRowHeight="15" customHeight="1" zeroHeight="1" x14ac:dyDescent="0.4"/>
  <cols>
    <col min="1" max="1" width="4.3046875" style="35" customWidth="1"/>
    <col min="2" max="2" width="5.69140625" style="35" bestFit="1" customWidth="1"/>
    <col min="3" max="3" width="13.53515625" style="35" customWidth="1"/>
    <col min="4" max="7" width="17.53515625" style="35" customWidth="1"/>
    <col min="8" max="8" width="18" style="35" customWidth="1"/>
    <col min="9" max="9" width="9.69140625" style="35" customWidth="1"/>
    <col min="10" max="10" width="6" style="35" customWidth="1"/>
    <col min="11" max="11" width="4" style="35" hidden="1" customWidth="1"/>
    <col min="12" max="16384" width="11.3828125" style="35" hidden="1"/>
  </cols>
  <sheetData>
    <row r="1" spans="1:11" ht="15" customHeight="1" x14ac:dyDescent="0.4">
      <c r="A1" s="57"/>
      <c r="B1" s="57"/>
      <c r="C1" s="57"/>
      <c r="D1" s="806" t="str">
        <f>INICIO!B7</f>
        <v xml:space="preserve">MAPA DE RIESGOS DE CORRUPCIÓN </v>
      </c>
      <c r="E1" s="806"/>
      <c r="F1" s="806"/>
      <c r="G1" s="806"/>
      <c r="H1" s="807" t="str">
        <f>'1_IDENTIFICACIÓN'!J4</f>
        <v>Fecha de elaboración o actualización:</v>
      </c>
      <c r="I1" s="766">
        <f>'1_IDENTIFICACIÓN'!L4</f>
        <v>46136</v>
      </c>
      <c r="J1" s="54"/>
      <c r="K1" s="54"/>
    </row>
    <row r="2" spans="1:11" ht="15" customHeight="1" x14ac:dyDescent="0.4">
      <c r="A2" s="57"/>
      <c r="B2" s="57"/>
      <c r="C2" s="57"/>
      <c r="D2" s="806"/>
      <c r="E2" s="806"/>
      <c r="F2" s="806"/>
      <c r="G2" s="806"/>
      <c r="H2" s="808"/>
      <c r="I2" s="767"/>
      <c r="J2" s="54"/>
      <c r="K2" s="54"/>
    </row>
    <row r="3" spans="1:11" ht="30" customHeight="1" x14ac:dyDescent="0.4">
      <c r="A3" s="57"/>
      <c r="B3" s="57"/>
      <c r="C3" s="57"/>
      <c r="D3" s="809" t="s">
        <v>859</v>
      </c>
      <c r="E3" s="809"/>
      <c r="F3" s="809"/>
      <c r="G3" s="809"/>
      <c r="H3" s="55" t="str">
        <f>'1_IDENTIFICACIÓN'!J6</f>
        <v>Vigencia:</v>
      </c>
      <c r="I3" s="56">
        <f>'1_IDENTIFICACIÓN'!L6</f>
        <v>2026</v>
      </c>
      <c r="K3" s="40"/>
    </row>
    <row r="4" spans="1:11" ht="15" customHeight="1" x14ac:dyDescent="0.4">
      <c r="A4" s="57"/>
      <c r="B4" s="57"/>
      <c r="C4" s="57"/>
      <c r="D4" s="57"/>
      <c r="E4" s="58"/>
      <c r="F4" s="58"/>
      <c r="G4" s="58"/>
      <c r="H4" s="57"/>
      <c r="I4" s="57"/>
      <c r="K4" s="40"/>
    </row>
    <row r="5" spans="1:11" thickBot="1" x14ac:dyDescent="0.45">
      <c r="A5" s="57"/>
      <c r="B5" s="57"/>
      <c r="C5" s="57"/>
      <c r="D5" s="57"/>
      <c r="E5" s="57"/>
      <c r="F5" s="57"/>
      <c r="G5" s="57"/>
      <c r="H5" s="57"/>
      <c r="I5" s="57"/>
    </row>
    <row r="6" spans="1:11" thickBot="1" x14ac:dyDescent="0.45">
      <c r="A6" s="57"/>
      <c r="B6" s="59"/>
      <c r="C6" s="59"/>
      <c r="D6" s="772" t="s">
        <v>50</v>
      </c>
      <c r="E6" s="773"/>
      <c r="F6" s="773"/>
      <c r="G6" s="773"/>
      <c r="H6" s="774"/>
      <c r="I6" s="57"/>
    </row>
    <row r="7" spans="1:11" ht="22.5" customHeight="1" x14ac:dyDescent="0.4">
      <c r="A7" s="57"/>
      <c r="B7" s="60"/>
      <c r="C7" s="61"/>
      <c r="D7" s="72" t="str">
        <f>CONFIGURACIÓN!$AA$6</f>
        <v>Leve</v>
      </c>
      <c r="E7" s="73" t="str">
        <f>CONFIGURACIÓN!$AA$7</f>
        <v>Menor</v>
      </c>
      <c r="F7" s="73" t="str">
        <f>CONFIGURACIÓN!$AA$8</f>
        <v>Moderado</v>
      </c>
      <c r="G7" s="73" t="str">
        <f>CONFIGURACIÓN!$AA$9</f>
        <v>Mayor</v>
      </c>
      <c r="H7" s="74" t="str">
        <f>CONFIGURACIÓN!$AA$10</f>
        <v>Castastrófico</v>
      </c>
      <c r="I7" s="57"/>
    </row>
    <row r="8" spans="1:11" ht="49.5" customHeight="1" x14ac:dyDescent="0.4">
      <c r="A8" s="57"/>
      <c r="B8" s="764" t="s">
        <v>43</v>
      </c>
      <c r="C8" s="62" t="str">
        <f>CONFIGURACIÓN!$V$10</f>
        <v>Muy alta</v>
      </c>
      <c r="D8" s="63" t="str" cm="1">
        <f t="array" ref="D8">_xlfn.TEXTJOIN(",",TRUE,_xlfn.UNIQUE(_xlfn._xlws.FILTER(Tabla135[Id Riesgo],(Tabla135[Registro diligenciado]=TRUE)*(Tabla135[Valoración Probabilidad Residual]=$C8)*(Tabla135[Valoración Impacto Residual]=D$7),"")))</f>
        <v/>
      </c>
      <c r="E8" s="63" t="str" cm="1">
        <f t="array" ref="E8">_xlfn.TEXTJOIN(",",TRUE,_xlfn.UNIQUE(_xlfn._xlws.FILTER(Tabla135[Id Riesgo],(Tabla135[Registro diligenciado]=TRUE)*(Tabla135[Valoración Probabilidad Residual]=$C8)*(Tabla135[Valoración Impacto Residual]=E$7),"")))</f>
        <v/>
      </c>
      <c r="F8" s="63" t="str" cm="1">
        <f t="array" ref="F8">_xlfn.TEXTJOIN(",",TRUE,_xlfn.UNIQUE(_xlfn._xlws.FILTER(Tabla135[Id Riesgo],(Tabla135[Registro diligenciado]=TRUE)*(Tabla135[Valoración Probabilidad Residual]=$C8)*(Tabla135[Valoración Impacto Residual]=F$7),"")))</f>
        <v/>
      </c>
      <c r="G8" s="63" t="str" cm="1">
        <f t="array" ref="G8">_xlfn.TEXTJOIN(",",TRUE,_xlfn.UNIQUE(_xlfn._xlws.FILTER(Tabla135[Id Riesgo],(Tabla135[Registro diligenciado]=TRUE)*(Tabla135[Valoración Probabilidad Residual]=$C8)*(Tabla135[Valoración Impacto Residual]=G$7),"")))</f>
        <v/>
      </c>
      <c r="H8" s="64" t="str" cm="1">
        <f t="array" ref="H8">_xlfn.TEXTJOIN(",",TRUE,_xlfn.UNIQUE(_xlfn._xlws.FILTER(Tabla135[Id Riesgo],(Tabla135[Registro diligenciado]=TRUE)*(Tabla135[Valoración Probabilidad Residual]=$C8)*(Tabla135[Valoración Impacto Residual]=H$7),"")))</f>
        <v/>
      </c>
      <c r="I8" s="57"/>
    </row>
    <row r="9" spans="1:11" ht="49.5" customHeight="1" x14ac:dyDescent="0.4">
      <c r="A9" s="57"/>
      <c r="B9" s="764"/>
      <c r="C9" s="62" t="str">
        <f>CONFIGURACIÓN!$V$9</f>
        <v>Alta</v>
      </c>
      <c r="D9" s="65" t="str" cm="1">
        <f t="array" ref="D9">_xlfn.TEXTJOIN(",",TRUE,_xlfn.UNIQUE(_xlfn._xlws.FILTER(Tabla135[Id Riesgo],(Tabla135[Registro diligenciado]=TRUE)*(Tabla135[Valoración Probabilidad Residual]=$C9)*(Tabla135[Valoración Impacto Residual]=D$7),"")))</f>
        <v/>
      </c>
      <c r="E9" s="65" t="str" cm="1">
        <f t="array" ref="E9">_xlfn.TEXTJOIN(",",TRUE,_xlfn.UNIQUE(_xlfn._xlws.FILTER(Tabla135[Id Riesgo],(Tabla135[Registro diligenciado]=TRUE)*(Tabla135[Valoración Probabilidad Residual]=$C9)*(Tabla135[Valoración Impacto Residual]=E$7),"")))</f>
        <v/>
      </c>
      <c r="F9" s="63" t="str" cm="1">
        <f t="array" ref="F9">_xlfn.TEXTJOIN(",",TRUE,_xlfn.UNIQUE(_xlfn._xlws.FILTER(Tabla135[Id Riesgo],(Tabla135[Registro diligenciado]=TRUE)*(Tabla135[Valoración Probabilidad Residual]=$C9)*(Tabla135[Valoración Impacto Residual]=F$7),"")))</f>
        <v>RC10,RC60</v>
      </c>
      <c r="G9" s="63" t="str" cm="1">
        <f t="array" ref="G9">_xlfn.TEXTJOIN(",",TRUE,_xlfn.UNIQUE(_xlfn._xlws.FILTER(Tabla135[Id Riesgo],(Tabla135[Registro diligenciado]=TRUE)*(Tabla135[Valoración Probabilidad Residual]=$C9)*(Tabla135[Valoración Impacto Residual]=G$7),"")))</f>
        <v>RC45</v>
      </c>
      <c r="H9" s="64" t="str" cm="1">
        <f t="array" ref="H9">_xlfn.TEXTJOIN(",",TRUE,_xlfn.UNIQUE(_xlfn._xlws.FILTER(Tabla135[Id Riesgo],(Tabla135[Registro diligenciado]=TRUE)*(Tabla135[Valoración Probabilidad Residual]=$C9)*(Tabla135[Valoración Impacto Residual]=H$7),"")))</f>
        <v/>
      </c>
      <c r="I9" s="57"/>
    </row>
    <row r="10" spans="1:11" ht="49.5" customHeight="1" x14ac:dyDescent="0.4">
      <c r="A10" s="57"/>
      <c r="B10" s="764"/>
      <c r="C10" s="62" t="str">
        <f>CONFIGURACIÓN!$V$8</f>
        <v>Media</v>
      </c>
      <c r="D10" s="65" t="str" cm="1">
        <f t="array" ref="D10">_xlfn.TEXTJOIN(",",TRUE,_xlfn.UNIQUE(_xlfn._xlws.FILTER(Tabla135[Id Riesgo],(Tabla135[Registro diligenciado]=TRUE)*(Tabla135[Valoración Probabilidad Residual]=$C10)*(Tabla135[Valoración Impacto Residual]=D$7),"")))</f>
        <v/>
      </c>
      <c r="E10" s="65" t="str" cm="1">
        <f t="array" ref="E10">_xlfn.TEXTJOIN(",",TRUE,_xlfn.UNIQUE(_xlfn._xlws.FILTER(Tabla135[Id Riesgo],(Tabla135[Registro diligenciado]=TRUE)*(Tabla135[Valoración Probabilidad Residual]=$C10)*(Tabla135[Valoración Impacto Residual]=E$7),"")))</f>
        <v/>
      </c>
      <c r="F10" s="65" t="str" cm="1">
        <f t="array" ref="F10">_xlfn.TEXTJOIN(",",TRUE,_xlfn.UNIQUE(_xlfn._xlws.FILTER(Tabla135[Id Riesgo],(Tabla135[Registro diligenciado]=TRUE)*(Tabla135[Valoración Probabilidad Residual]=$C10)*(Tabla135[Valoración Impacto Residual]=F$7),"")))</f>
        <v>RC59</v>
      </c>
      <c r="G10" s="63" t="str" cm="1">
        <f t="array" ref="G10">_xlfn.TEXTJOIN(",",TRUE,_xlfn.UNIQUE(_xlfn._xlws.FILTER(Tabla135[Id Riesgo],(Tabla135[Registro diligenciado]=TRUE)*(Tabla135[Valoración Probabilidad Residual]=$C10)*(Tabla135[Valoración Impacto Residual]=G$7),"")))</f>
        <v>RC24,RC25,RC44,RC61</v>
      </c>
      <c r="H10" s="64" t="str" cm="1">
        <f t="array" ref="H10">_xlfn.TEXTJOIN(",",TRUE,_xlfn.UNIQUE(_xlfn._xlws.FILTER(Tabla135[Id Riesgo],(Tabla135[Registro diligenciado]=TRUE)*(Tabla135[Valoración Probabilidad Residual]=$C10)*(Tabla135[Valoración Impacto Residual]=H$7),"")))</f>
        <v>RC1,RC2,RC3,RC4,RC12,RC13,RC15,RC16,RC17,RC33,RC38,RC39,RC50,RC54,RC58</v>
      </c>
      <c r="I10" s="57"/>
    </row>
    <row r="11" spans="1:11" ht="49.5" customHeight="1" x14ac:dyDescent="0.4">
      <c r="A11" s="57"/>
      <c r="B11" s="764"/>
      <c r="C11" s="62" t="str">
        <f>CONFIGURACIÓN!$V$7</f>
        <v>Baja</v>
      </c>
      <c r="D11" s="66" t="str" cm="1">
        <f t="array" ref="D11">_xlfn.TEXTJOIN(",",TRUE,_xlfn.UNIQUE(_xlfn._xlws.FILTER(Tabla135[Id Riesgo],(Tabla135[Registro diligenciado]=TRUE)*(Tabla135[Valoración Probabilidad Residual]=$C11)*(Tabla135[Valoración Impacto Residual]=D$7),"")))</f>
        <v/>
      </c>
      <c r="E11" s="65" t="str" cm="1">
        <f t="array" ref="E11">_xlfn.TEXTJOIN(",",TRUE,_xlfn.UNIQUE(_xlfn._xlws.FILTER(Tabla135[Id Riesgo],(Tabla135[Registro diligenciado]=TRUE)*(Tabla135[Valoración Probabilidad Residual]=$C11)*(Tabla135[Valoración Impacto Residual]=E$7),"")))</f>
        <v>RC11</v>
      </c>
      <c r="F11" s="65" t="str" cm="1">
        <f t="array" ref="F11">_xlfn.TEXTJOIN(",",TRUE,_xlfn.UNIQUE(_xlfn._xlws.FILTER(Tabla135[Id Riesgo],(Tabla135[Registro diligenciado]=TRUE)*(Tabla135[Valoración Probabilidad Residual]=$C11)*(Tabla135[Valoración Impacto Residual]=F$7),"")))</f>
        <v>RC9,RC23</v>
      </c>
      <c r="G11" s="63" t="str" cm="1">
        <f t="array" ref="G11">_xlfn.TEXTJOIN(",",TRUE,_xlfn.UNIQUE(_xlfn._xlws.FILTER(Tabla135[Id Riesgo],(Tabla135[Registro diligenciado]=TRUE)*(Tabla135[Valoración Probabilidad Residual]=$C11)*(Tabla135[Valoración Impacto Residual]=G$7),"")))</f>
        <v>RC8,RC14,RC18,RC22,RC26,RC32,RC34,RC43,RC46,RC56</v>
      </c>
      <c r="H11" s="64" t="str" cm="1">
        <f t="array" ref="H11">_xlfn.TEXTJOIN(",",TRUE,_xlfn.UNIQUE(_xlfn._xlws.FILTER(Tabla135[Id Riesgo],(Tabla135[Registro diligenciado]=TRUE)*(Tabla135[Valoración Probabilidad Residual]=$C11)*(Tabla135[Valoración Impacto Residual]=H$7),"")))</f>
        <v>RC20,RC42,RC47,RC48,RC49,RC52,RC53,RC55</v>
      </c>
      <c r="I11" s="57"/>
    </row>
    <row r="12" spans="1:11" ht="49.5" customHeight="1" thickBot="1" x14ac:dyDescent="0.45">
      <c r="A12" s="57"/>
      <c r="B12" s="765"/>
      <c r="C12" s="71" t="str">
        <f>CONFIGURACIÓN!$V$6</f>
        <v>Muy baja</v>
      </c>
      <c r="D12" s="67" t="str" cm="1">
        <f t="array" ref="D12">_xlfn.TEXTJOIN(",",TRUE,_xlfn.UNIQUE(_xlfn._xlws.FILTER(Tabla135[Id Riesgo],(Tabla135[Registro diligenciado]=TRUE)*(Tabla135[Valoración Probabilidad Residual]=$C12)*(Tabla135[Valoración Impacto Residual]=D$7),"")))</f>
        <v/>
      </c>
      <c r="E12" s="67" t="str" cm="1">
        <f t="array" ref="E12">_xlfn.TEXTJOIN(",",TRUE,_xlfn.UNIQUE(_xlfn._xlws.FILTER(Tabla135[Id Riesgo],(Tabla135[Registro diligenciado]=TRUE)*(Tabla135[Valoración Probabilidad Residual]=$C12)*(Tabla135[Valoración Impacto Residual]=E$7),"")))</f>
        <v/>
      </c>
      <c r="F12" s="68" t="str" cm="1">
        <f t="array" ref="F12">_xlfn.TEXTJOIN(",",TRUE,_xlfn.UNIQUE(_xlfn._xlws.FILTER(Tabla135[Id Riesgo],(Tabla135[Registro diligenciado]=TRUE)*(Tabla135[Valoración Probabilidad Residual]=$C12)*(Tabla135[Valoración Impacto Residual]=F$7),"")))</f>
        <v>RC40</v>
      </c>
      <c r="G12" s="69" t="str" cm="1">
        <f t="array" ref="G12">_xlfn.TEXTJOIN(",",TRUE,_xlfn.UNIQUE(_xlfn._xlws.FILTER(Tabla135[Id Riesgo],(Tabla135[Registro diligenciado]=TRUE)*(Tabla135[Valoración Probabilidad Residual]=$C12)*(Tabla135[Valoración Impacto Residual]=G$7),"")))</f>
        <v>RC21,RC57</v>
      </c>
      <c r="H12" s="70" t="str" cm="1">
        <f t="array" ref="H12">_xlfn.TEXTJOIN(",",TRUE,_xlfn.UNIQUE(_xlfn._xlws.FILTER(Tabla135[Id Riesgo],(Tabla135[Registro diligenciado]=TRUE)*(Tabla135[Valoración Probabilidad Residual]=$C12)*(Tabla135[Valoración Impacto Residual]=H$7),"")))</f>
        <v>RC28,RC29,RC30,RC41,RC51</v>
      </c>
      <c r="I12" s="57"/>
    </row>
    <row r="13" spans="1:11" ht="14.6" x14ac:dyDescent="0.4">
      <c r="A13" s="57"/>
      <c r="B13" s="57"/>
      <c r="C13" s="57"/>
      <c r="D13" s="57"/>
      <c r="E13" s="57"/>
      <c r="F13" s="57"/>
      <c r="G13" s="57"/>
      <c r="H13" s="57"/>
      <c r="I13" s="57"/>
    </row>
    <row r="14" spans="1:11" ht="14.6" x14ac:dyDescent="0.4">
      <c r="A14" s="57"/>
      <c r="B14" s="57"/>
      <c r="C14" s="57"/>
      <c r="D14" s="57"/>
      <c r="E14" s="57"/>
      <c r="F14" s="57"/>
      <c r="G14" s="57"/>
      <c r="H14" s="57"/>
      <c r="I14" s="57"/>
    </row>
    <row r="15" spans="1:11" ht="15" customHeight="1" x14ac:dyDescent="0.4"/>
    <row r="16" spans="1:11" ht="15" customHeight="1" x14ac:dyDescent="0.4"/>
    <row r="17" spans="3:6" ht="14.6" hidden="1" x14ac:dyDescent="0.4">
      <c r="C17" s="35" t="str" cm="1">
        <f t="array" ref="C17">_xlfn.TEXTJOIN(",",TRUE,_xlfn.UNIQUE(_xlfn._xlws.FILTER(Tabla135[Id Riesgo],(Tabla135[Registro diligenciado]=TRUE)*(Tabla135[Probabilidad residual Final]=$C8)*(Tabla135[Impacto Residual Final]=D$7),""),1,1))</f>
        <v/>
      </c>
    </row>
    <row r="18" spans="3:6" ht="15" hidden="1" customHeight="1" x14ac:dyDescent="0.4">
      <c r="C18" s="35" t="str" cm="1">
        <f t="array" ref="C18">_xlfn._xlws.FILTER(Tabla135[Id Riesgo],(Tabla135[Registro diligenciado]=TRUE)*(Tabla135[Probabilidad residual Final]=$C8)*(Tabla135[Impacto Residual Final]=D$7),"")</f>
        <v/>
      </c>
      <c r="E18" s="107" t="str" cm="1">
        <f t="array" ref="E18">_xlfn.TEXTJOIN(",",TRUE,_xlfn.UNIQUE(_xlfn._xlws.FILTER(Tabla135[Id Riesgo],(Tabla135[Registro diligenciado]=TRUE)*(Tabla135[Probabilidad residual Final]=$C11)*(Tabla135[Impacto Residual Final]=E$7),"")))</f>
        <v/>
      </c>
      <c r="F18" s="35" t="str" cm="1">
        <f t="array" ref="F18">_xlfn._xlws.FILTER(Tabla135[Id Riesgo],Tabla135[Probabilidad residual Final]=$C11,"")</f>
        <v/>
      </c>
    </row>
  </sheetData>
  <sheetProtection algorithmName="SHA-512" hashValue="4tOQcDBj3dticxnec2/GBTt3WEbG2aTPVl7sPwNGlZrv00oVDnXWLPZ9SP57TYj+AJKDz60IOnijEk1vVIeqOQ==" saltValue="Z2kc9KQV9wW3X9Cz8h+lsw==" spinCount="100000" sheet="1" objects="1" scenarios="1"/>
  <mergeCells count="6">
    <mergeCell ref="B8:B12"/>
    <mergeCell ref="D1:G2"/>
    <mergeCell ref="H1:H2"/>
    <mergeCell ref="I1:I2"/>
    <mergeCell ref="D3:G3"/>
    <mergeCell ref="D6:H6"/>
  </mergeCells>
  <pageMargins left="0.7" right="0.7" top="0.75" bottom="0.75" header="0.3" footer="0.3"/>
  <pageSetup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2819dd-839e-410a-9e7d-78951bb743aa" xsi:nil="true"/>
    <_Flow_SignoffStatus xmlns="d8bb0680-7515-49fb-aebd-47bb2cc0db17" xsi:nil="true"/>
    <lcf76f155ced4ddcb4097134ff3c332f xmlns="d8bb0680-7515-49fb-aebd-47bb2cc0db1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1E0478C1C2EE4F9C5824DE745BA4E7" ma:contentTypeVersion="17" ma:contentTypeDescription="Crear nuevo documento." ma:contentTypeScope="" ma:versionID="64befa57bc56390e14a5a63aeb8e4e2b">
  <xsd:schema xmlns:xsd="http://www.w3.org/2001/XMLSchema" xmlns:xs="http://www.w3.org/2001/XMLSchema" xmlns:p="http://schemas.microsoft.com/office/2006/metadata/properties" xmlns:ns2="d8bb0680-7515-49fb-aebd-47bb2cc0db17" xmlns:ns3="7b2819dd-839e-410a-9e7d-78951bb743aa" targetNamespace="http://schemas.microsoft.com/office/2006/metadata/properties" ma:root="true" ma:fieldsID="5c1071f844eea2bee126ab72f13ce100" ns2:_="" ns3:_="">
    <xsd:import namespace="d8bb0680-7515-49fb-aebd-47bb2cc0db17"/>
    <xsd:import namespace="7b2819dd-839e-410a-9e7d-78951bb743a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_Flow_SignoffStatu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bb0680-7515-49fb-aebd-47bb2cc0db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_Flow_SignoffStatus" ma:index="21" nillable="true" ma:displayName="Estado de aprobación" ma:internalName="Estado_x0020_de_x0020_aprobaci_x00f3_n">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2819dd-839e-410a-9e7d-78951bb743a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10df2b44-fc01-4b05-9659-c85144011a78}" ma:internalName="TaxCatchAll" ma:showField="CatchAllData" ma:web="7b2819dd-839e-410a-9e7d-78951bb743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FD3251-283A-43C3-BF34-3A3A5B846031}">
  <ds:schemaRefs>
    <ds:schemaRef ds:uri="http://schemas.microsoft.com/office/2006/metadata/properties"/>
    <ds:schemaRef ds:uri="http://schemas.microsoft.com/office/infopath/2007/PartnerControls"/>
    <ds:schemaRef ds:uri="7b2819dd-839e-410a-9e7d-78951bb743aa"/>
    <ds:schemaRef ds:uri="d8bb0680-7515-49fb-aebd-47bb2cc0db17"/>
  </ds:schemaRefs>
</ds:datastoreItem>
</file>

<file path=customXml/itemProps2.xml><?xml version="1.0" encoding="utf-8"?>
<ds:datastoreItem xmlns:ds="http://schemas.openxmlformats.org/officeDocument/2006/customXml" ds:itemID="{556BFA7B-87C1-498C-89E9-70ED46BD06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bb0680-7515-49fb-aebd-47bb2cc0db17"/>
    <ds:schemaRef ds:uri="7b2819dd-839e-410a-9e7d-78951bb743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48AFCF-7E2B-4BD3-9687-FC314E3424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32</vt:i4>
      </vt:variant>
    </vt:vector>
  </HeadingPairs>
  <TitlesOfParts>
    <vt:vector size="44" baseType="lpstr">
      <vt:lpstr>INICIO</vt:lpstr>
      <vt:lpstr>CONFIGURACIÓN</vt:lpstr>
      <vt:lpstr>0_INSTRUCCIONES</vt:lpstr>
      <vt:lpstr>0_AYUDAS</vt:lpstr>
      <vt:lpstr>1_IDENTIFICACIÓN</vt:lpstr>
      <vt:lpstr>2_RIESGO INHERENTE</vt:lpstr>
      <vt:lpstr>3_MAPA DE CALOR - INHERENTE</vt:lpstr>
      <vt:lpstr>4_CONTROLES</vt:lpstr>
      <vt:lpstr>5_MAPA DE CALOR - RESIDUAL</vt:lpstr>
      <vt:lpstr>6_MC INHERENTE VS RESIDUAL</vt:lpstr>
      <vt:lpstr>7_MAPA DE RIESGOS</vt:lpstr>
      <vt:lpstr>8_RIESGOS POR PROCESO</vt:lpstr>
      <vt:lpstr>Aplicativo</vt:lpstr>
      <vt:lpstr>'0_AYUDAS'!Área_de_impresión</vt:lpstr>
      <vt:lpstr>'0_INSTRUCCIONES'!Área_de_impresión</vt:lpstr>
      <vt:lpstr>'1_IDENTIFICACIÓN'!Área_de_impresión</vt:lpstr>
      <vt:lpstr>'2_RIESGO INHERENTE'!Área_de_impresión</vt:lpstr>
      <vt:lpstr>'3_MAPA DE CALOR - INHERENTE'!Área_de_impresión</vt:lpstr>
      <vt:lpstr>'4_CONTROLES'!Área_de_impresión</vt:lpstr>
      <vt:lpstr>'5_MAPA DE CALOR - RESIDUAL'!Área_de_impresión</vt:lpstr>
      <vt:lpstr>'6_MC INHERENTE VS RESIDUAL'!Área_de_impresión</vt:lpstr>
      <vt:lpstr>'7_MAPA DE RIESGOS'!Área_de_impresión</vt:lpstr>
      <vt:lpstr>'8_RIESGOS POR PROCESO'!Área_de_impresión</vt:lpstr>
      <vt:lpstr>INICIO!Área_de_impresión</vt:lpstr>
      <vt:lpstr>Cargos</vt:lpstr>
      <vt:lpstr>Documentación</vt:lpstr>
      <vt:lpstr>Estado</vt:lpstr>
      <vt:lpstr>Estado_del_riesgo</vt:lpstr>
      <vt:lpstr>Evidencia</vt:lpstr>
      <vt:lpstr>FR_Corrupción</vt:lpstr>
      <vt:lpstr>FR_LA_FT_FP</vt:lpstr>
      <vt:lpstr>Frecuencia</vt:lpstr>
      <vt:lpstr>Fuente</vt:lpstr>
      <vt:lpstr>'5_MAPA DE CALOR - RESIDUAL'!Implementación</vt:lpstr>
      <vt:lpstr>'6_MC INHERENTE VS RESIDUAL'!Implementación</vt:lpstr>
      <vt:lpstr>'7_MAPA DE RIESGOS'!Implementación</vt:lpstr>
      <vt:lpstr>'8_RIESGOS POR PROCESO'!Implementación</vt:lpstr>
      <vt:lpstr>Implementación</vt:lpstr>
      <vt:lpstr>'5_MAPA DE CALOR - RESIDUAL'!Tipo_control</vt:lpstr>
      <vt:lpstr>'6_MC INHERENTE VS RESIDUAL'!Tipo_control</vt:lpstr>
      <vt:lpstr>'7_MAPA DE RIESGOS'!Tipo_control</vt:lpstr>
      <vt:lpstr>'8_RIESGOS POR PROCESO'!Tipo_control</vt:lpstr>
      <vt:lpstr>Tipo_control</vt:lpstr>
      <vt:lpstr>Tipo_de_riesgo_de_Integridad_Pública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Gaona</dc:creator>
  <cp:keywords/>
  <dc:description/>
  <cp:lastModifiedBy>Oscar David Gutiérrez Martínez</cp:lastModifiedBy>
  <cp:revision/>
  <dcterms:created xsi:type="dcterms:W3CDTF">2025-11-10T17:04:46Z</dcterms:created>
  <dcterms:modified xsi:type="dcterms:W3CDTF">2026-06-17T20:29:17Z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0x010100661E0478C1C2EE4F9C5824DE745BA4E7</vt:lpwstr>
  </property>
  <property fmtid="{D5CDD505-2E9C-101B-9397-08002B2CF9AE}" pid="3" name="MediaServiceImageTags">
    <vt:lpwstr/>
  </property>
</Properties>
</file>